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D:\VScodeWorkSpace\python-scripts\openpyxl-example\"/>
    </mc:Choice>
  </mc:AlternateContent>
  <bookViews>
    <workbookView xWindow="360" yWindow="30" windowWidth="15000" windowHeight="7260" tabRatio="845"/>
  </bookViews>
  <sheets>
    <sheet name="TimingFormat" sheetId="2" r:id="rId1"/>
    <sheet name="Overall Map" sheetId="1" r:id="rId2"/>
    <sheet name="MISC" sheetId="4" r:id="rId3"/>
    <sheet name="I2CM" sheetId="5" r:id="rId4"/>
    <sheet name="CKG" sheetId="6" r:id="rId5"/>
    <sheet name="MIPI" sheetId="48" r:id="rId6"/>
    <sheet name="INP" sheetId="42" r:id="rId7"/>
    <sheet name="TPG" sheetId="36" r:id="rId8"/>
    <sheet name="CNV" sheetId="37" r:id="rId9"/>
    <sheet name="BCHS" sheetId="38" r:id="rId10"/>
    <sheet name="CE" sheetId="41" r:id="rId11"/>
    <sheet name="CABC" sheetId="59" r:id="rId12"/>
    <sheet name="VKST" sheetId="43" r:id="rId13"/>
    <sheet name="IDC" sheetId="7" r:id="rId14"/>
    <sheet name="IPG" sheetId="8" r:id="rId15"/>
    <sheet name="SHP" sheetId="9" r:id="rId16"/>
    <sheet name="LGM" sheetId="10" r:id="rId17"/>
    <sheet name="CSCO" sheetId="11" r:id="rId18"/>
    <sheet name="CRE" sheetId="12" r:id="rId19"/>
    <sheet name="EB" sheetId="13" r:id="rId20"/>
    <sheet name="OGM" sheetId="14" r:id="rId21"/>
    <sheet name="DIZ1" sheetId="15" r:id="rId22"/>
    <sheet name="KST" sheetId="16" r:id="rId23"/>
    <sheet name="CEC" sheetId="17" r:id="rId24"/>
    <sheet name="RGBW" sheetId="18" r:id="rId25"/>
    <sheet name="GAM" sheetId="19" r:id="rId26"/>
    <sheet name="CSC" sheetId="20" r:id="rId27"/>
    <sheet name="DIZ2" sheetId="21" r:id="rId28"/>
    <sheet name="WEC" sheetId="22" r:id="rId29"/>
    <sheet name="BP" sheetId="23" r:id="rId30"/>
    <sheet name="DC" sheetId="24" r:id="rId31"/>
    <sheet name="FRC" sheetId="30" r:id="rId32"/>
    <sheet name="PI" sheetId="25" r:id="rId33"/>
    <sheet name="OVD" sheetId="26" r:id="rId34"/>
    <sheet name="VXT" sheetId="28" r:id="rId35"/>
    <sheet name="ODC" sheetId="27" r:id="rId36"/>
    <sheet name="DIZ3" sheetId="29" r:id="rId37"/>
    <sheet name="TX" sheetId="46" r:id="rId38"/>
    <sheet name="LED" sheetId="45" r:id="rId39"/>
    <sheet name="mini-DSI" sheetId="49" r:id="rId40"/>
    <sheet name="LPDDR2" sheetId="47" r:id="rId41"/>
    <sheet name="DDR2" sheetId="50" r:id="rId42"/>
    <sheet name="IOC" sheetId="51" r:id="rId43"/>
    <sheet name="SXRD241(Page=8'h00)" sheetId="63" r:id="rId44"/>
    <sheet name="SXRD241(Page=8'h01)" sheetId="64" r:id="rId45"/>
    <sheet name="LGM_data" sheetId="65" r:id="rId46"/>
    <sheet name="OGM_data" sheetId="66" r:id="rId47"/>
    <sheet name="KST_data" sheetId="67" r:id="rId48"/>
    <sheet name="GAM_data" sheetId="68" r:id="rId49"/>
    <sheet name="CSC_data" sheetId="69" r:id="rId50"/>
    <sheet name="OVD_data" sheetId="70" r:id="rId51"/>
  </sheets>
  <externalReferences>
    <externalReference r:id="rId52"/>
  </externalReferences>
  <definedNames>
    <definedName name="a" localSheetId="49">'[1]6.3 レビュースケジュール'!$D$21</definedName>
    <definedName name="a" localSheetId="48">'[1]6.3 レビュースケジュール'!$D$21</definedName>
    <definedName name="a" localSheetId="45">'[1]6.3 レビュースケジュール'!$D$21</definedName>
    <definedName name="a" localSheetId="46">'[1]6.3 レビュースケジュール'!$D$21</definedName>
    <definedName name="a" localSheetId="50">'[1]6.3 レビュースケジュール'!$D$21</definedName>
    <definedName name="a">'[1]6.3 レビュースケジュール'!$D$21</definedName>
    <definedName name="aa" localSheetId="49">'[1]6.3 レビュースケジュール'!$D$21</definedName>
    <definedName name="aa" localSheetId="48">'[1]6.3 レビュースケジュール'!$D$21</definedName>
    <definedName name="aa" localSheetId="45">'[1]6.3 レビュースケジュール'!$D$21</definedName>
    <definedName name="aa" localSheetId="46">'[1]6.3 レビュースケジュール'!$D$21</definedName>
    <definedName name="aa" localSheetId="50">'[1]6.3 レビュースケジュール'!$D$21</definedName>
    <definedName name="aa">'[1]6.3 レビュースケジュール'!$D$21</definedName>
    <definedName name="CSCレジスタ制約①">#REF!</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6" i="2" l="1"/>
  <c r="R409" i="30" l="1"/>
  <c r="R407" i="30"/>
  <c r="N405" i="30"/>
  <c r="M404" i="30"/>
  <c r="M398" i="30"/>
  <c r="M397" i="30"/>
  <c r="T289" i="30"/>
  <c r="R289" i="30"/>
  <c r="T288" i="30"/>
  <c r="R288" i="30"/>
  <c r="T287" i="30"/>
  <c r="R287" i="30"/>
  <c r="T286" i="30"/>
  <c r="R286" i="30"/>
  <c r="T285" i="30"/>
  <c r="R285" i="30"/>
  <c r="T284" i="30"/>
  <c r="R284" i="30"/>
  <c r="T283" i="30"/>
  <c r="R283" i="30"/>
  <c r="T282" i="30"/>
  <c r="R282" i="30"/>
  <c r="T281" i="30"/>
  <c r="R281" i="30"/>
  <c r="T280" i="30"/>
  <c r="R280" i="30"/>
  <c r="T279" i="30"/>
  <c r="R279" i="30"/>
  <c r="T278" i="30"/>
  <c r="R278" i="30"/>
  <c r="T277" i="30"/>
  <c r="R277" i="30"/>
  <c r="T276" i="30"/>
  <c r="R276" i="30"/>
  <c r="T275" i="30"/>
  <c r="R275" i="30"/>
  <c r="T274" i="30"/>
  <c r="R274" i="30"/>
  <c r="T273" i="30"/>
  <c r="R273" i="30"/>
  <c r="T272" i="30"/>
  <c r="R272" i="30"/>
  <c r="T271" i="30"/>
  <c r="R271" i="30"/>
  <c r="T270" i="30"/>
  <c r="R270" i="30"/>
  <c r="T269" i="30"/>
  <c r="R269" i="30"/>
  <c r="T268" i="30"/>
  <c r="R268" i="30"/>
  <c r="T267" i="30"/>
  <c r="R267" i="30"/>
  <c r="T266" i="30"/>
  <c r="R266" i="30"/>
  <c r="T265" i="30"/>
  <c r="R265" i="30"/>
  <c r="T264" i="30"/>
  <c r="R264" i="30"/>
  <c r="T263" i="30"/>
  <c r="R263" i="30"/>
  <c r="T262" i="30"/>
  <c r="R262" i="30"/>
  <c r="T261" i="30"/>
  <c r="R261" i="30"/>
  <c r="T260" i="30"/>
  <c r="R260" i="30"/>
  <c r="T259" i="30"/>
  <c r="R259" i="30"/>
  <c r="T258" i="30"/>
  <c r="R258" i="30"/>
  <c r="T257" i="30"/>
  <c r="R257" i="30"/>
  <c r="T256" i="30"/>
  <c r="R256" i="30"/>
  <c r="T255" i="30"/>
  <c r="R255" i="30"/>
  <c r="T254" i="30"/>
  <c r="R254" i="30"/>
  <c r="T253" i="30"/>
  <c r="R253" i="30"/>
  <c r="T252" i="30"/>
  <c r="R252" i="30"/>
  <c r="T251" i="30"/>
  <c r="R251" i="30"/>
  <c r="T250" i="30"/>
  <c r="R250" i="30"/>
  <c r="T249" i="30"/>
  <c r="R249" i="30"/>
  <c r="T248" i="30"/>
  <c r="R248" i="30"/>
  <c r="M248" i="30" s="1"/>
  <c r="T247" i="30"/>
  <c r="R247" i="30"/>
  <c r="T246" i="30"/>
  <c r="R246" i="30"/>
  <c r="M247" i="30" s="1"/>
  <c r="T245" i="30"/>
  <c r="R245" i="30"/>
  <c r="T244" i="30"/>
  <c r="R244" i="30"/>
  <c r="M245" i="30" s="1"/>
  <c r="T243" i="30"/>
  <c r="R243" i="30"/>
  <c r="T242" i="30"/>
  <c r="R242" i="30"/>
  <c r="M243" i="30" s="1"/>
  <c r="T241" i="30"/>
  <c r="R241" i="30"/>
  <c r="T240" i="30"/>
  <c r="R240" i="30"/>
  <c r="M240" i="30" s="1"/>
  <c r="T239" i="30"/>
  <c r="R239" i="30"/>
  <c r="T238" i="30"/>
  <c r="R238" i="30"/>
  <c r="M239" i="30" s="1"/>
  <c r="T237" i="30"/>
  <c r="R237" i="30"/>
  <c r="T236" i="30"/>
  <c r="R236" i="30"/>
  <c r="T235" i="30"/>
  <c r="R235" i="30"/>
  <c r="T234" i="30"/>
  <c r="R234" i="30"/>
  <c r="M234" i="30" s="1"/>
  <c r="T233" i="30"/>
  <c r="R233" i="30"/>
  <c r="T232" i="30"/>
  <c r="R232" i="30"/>
  <c r="M233" i="30" s="1"/>
  <c r="T231" i="30"/>
  <c r="R231" i="30"/>
  <c r="T230" i="30"/>
  <c r="R230" i="30"/>
  <c r="M230" i="30" s="1"/>
  <c r="T229" i="30"/>
  <c r="R229" i="30"/>
  <c r="T228" i="30"/>
  <c r="R228" i="30"/>
  <c r="M228" i="30" s="1"/>
  <c r="T227" i="30"/>
  <c r="R227" i="30"/>
  <c r="T226" i="30"/>
  <c r="R226" i="30"/>
  <c r="M227" i="30" s="1"/>
  <c r="R225" i="30"/>
  <c r="M225" i="30" s="1"/>
  <c r="R224" i="30"/>
  <c r="M224" i="30" s="1"/>
  <c r="R223" i="30"/>
  <c r="M223" i="30" s="1"/>
  <c r="R222" i="30"/>
  <c r="M222" i="30" s="1"/>
  <c r="R221" i="30"/>
  <c r="M221" i="30" s="1"/>
  <c r="R220" i="30"/>
  <c r="M220" i="30" s="1"/>
  <c r="R219" i="30"/>
  <c r="M219" i="30" s="1"/>
  <c r="R218" i="30"/>
  <c r="M218" i="30" s="1"/>
  <c r="R217" i="30"/>
  <c r="M217" i="30" s="1"/>
  <c r="R216" i="30"/>
  <c r="M216" i="30" s="1"/>
  <c r="R215" i="30"/>
  <c r="M215" i="30" s="1"/>
  <c r="R214" i="30"/>
  <c r="M214" i="30" s="1"/>
  <c r="R213" i="30"/>
  <c r="R212" i="30"/>
  <c r="M212" i="30" s="1"/>
  <c r="R211" i="30"/>
  <c r="M211" i="30" s="1"/>
  <c r="R210" i="30"/>
  <c r="M210" i="30" s="1"/>
  <c r="R209" i="30"/>
  <c r="M209" i="30" s="1"/>
  <c r="R208" i="30"/>
  <c r="M208" i="30" s="1"/>
  <c r="R207" i="30"/>
  <c r="R206" i="30"/>
  <c r="M206" i="30" s="1"/>
  <c r="R205" i="30"/>
  <c r="M205" i="30" s="1"/>
  <c r="R204" i="30"/>
  <c r="M204" i="30" s="1"/>
  <c r="R203" i="30"/>
  <c r="M203" i="30" s="1"/>
  <c r="R202" i="30"/>
  <c r="M202" i="30" s="1"/>
  <c r="R201" i="30"/>
  <c r="M201" i="30" s="1"/>
  <c r="R200" i="30"/>
  <c r="M200" i="30" s="1"/>
  <c r="R199" i="30"/>
  <c r="M199" i="30" s="1"/>
  <c r="R198" i="30"/>
  <c r="M198" i="30" s="1"/>
  <c r="R197" i="30"/>
  <c r="M197" i="30" s="1"/>
  <c r="R196" i="30"/>
  <c r="M196" i="30" s="1"/>
  <c r="R195" i="30"/>
  <c r="M195" i="30" s="1"/>
  <c r="R194" i="30"/>
  <c r="M194" i="30" s="1"/>
  <c r="R193" i="30"/>
  <c r="M193" i="30" s="1"/>
  <c r="R192" i="30"/>
  <c r="M192" i="30" s="1"/>
  <c r="R191" i="30"/>
  <c r="M191" i="30" s="1"/>
  <c r="R190" i="30"/>
  <c r="M190" i="30" s="1"/>
  <c r="R189" i="30"/>
  <c r="M189" i="30" s="1"/>
  <c r="R188" i="30"/>
  <c r="M188" i="30" s="1"/>
  <c r="R187" i="30"/>
  <c r="M187" i="30" s="1"/>
  <c r="R186" i="30"/>
  <c r="M186" i="30" s="1"/>
  <c r="R185" i="30"/>
  <c r="M185" i="30" s="1"/>
  <c r="R184" i="30"/>
  <c r="M184" i="30" s="1"/>
  <c r="R183" i="30"/>
  <c r="M183" i="30" s="1"/>
  <c r="R182" i="30"/>
  <c r="M182" i="30" s="1"/>
  <c r="R181" i="30"/>
  <c r="M181" i="30" s="1"/>
  <c r="R180" i="30"/>
  <c r="M180" i="30" s="1"/>
  <c r="R179" i="30"/>
  <c r="M179" i="30" s="1"/>
  <c r="R178" i="30"/>
  <c r="M178" i="30" s="1"/>
  <c r="R177" i="30"/>
  <c r="M177" i="30" s="1"/>
  <c r="R176" i="30"/>
  <c r="M176" i="30" s="1"/>
  <c r="R175" i="30"/>
  <c r="R174" i="30"/>
  <c r="M174" i="30" s="1"/>
  <c r="R173" i="30"/>
  <c r="M173" i="30" s="1"/>
  <c r="R172" i="30"/>
  <c r="M172" i="30" s="1"/>
  <c r="R171" i="30"/>
  <c r="M171" i="30" s="1"/>
  <c r="R170" i="30"/>
  <c r="M170" i="30" s="1"/>
  <c r="R169" i="30"/>
  <c r="M169" i="30" s="1"/>
  <c r="R168" i="30"/>
  <c r="M168" i="30" s="1"/>
  <c r="R167" i="30"/>
  <c r="M167" i="30" s="1"/>
  <c r="R166" i="30"/>
  <c r="M166" i="30" s="1"/>
  <c r="R165" i="30"/>
  <c r="M165" i="30" s="1"/>
  <c r="R164" i="30"/>
  <c r="M164" i="30" s="1"/>
  <c r="R163" i="30"/>
  <c r="M163" i="30" s="1"/>
  <c r="R162" i="30"/>
  <c r="M162" i="30" s="1"/>
  <c r="R161" i="30"/>
  <c r="M161" i="30" s="1"/>
  <c r="R160" i="30"/>
  <c r="M160" i="30" s="1"/>
  <c r="R159" i="30"/>
  <c r="R158" i="30"/>
  <c r="M158" i="30" s="1"/>
  <c r="R157" i="30"/>
  <c r="M157" i="30" s="1"/>
  <c r="R156" i="30"/>
  <c r="M156" i="30" s="1"/>
  <c r="R155" i="30"/>
  <c r="M155" i="30" s="1"/>
  <c r="R154" i="30"/>
  <c r="M154" i="30" s="1"/>
  <c r="R153" i="30"/>
  <c r="M153" i="30" s="1"/>
  <c r="R152" i="30"/>
  <c r="M152" i="30" s="1"/>
  <c r="R151" i="30"/>
  <c r="M151" i="30" s="1"/>
  <c r="R150" i="30"/>
  <c r="M150" i="30" s="1"/>
  <c r="R149" i="30"/>
  <c r="M149" i="30" s="1"/>
  <c r="R148" i="30"/>
  <c r="M148" i="30" s="1"/>
  <c r="R147" i="30"/>
  <c r="M147" i="30" s="1"/>
  <c r="R146" i="30"/>
  <c r="M146" i="30" s="1"/>
  <c r="R145" i="30"/>
  <c r="M145" i="30" s="1"/>
  <c r="R144" i="30"/>
  <c r="M144" i="30" s="1"/>
  <c r="R143" i="30"/>
  <c r="M143" i="30" s="1"/>
  <c r="R142" i="30"/>
  <c r="M142" i="30" s="1"/>
  <c r="R141" i="30"/>
  <c r="M141" i="30" s="1"/>
  <c r="R140" i="30"/>
  <c r="M140" i="30" s="1"/>
  <c r="R139" i="30"/>
  <c r="M139" i="30" s="1"/>
  <c r="R138" i="30"/>
  <c r="M138" i="30" s="1"/>
  <c r="R137" i="30"/>
  <c r="M137" i="30" s="1"/>
  <c r="R136" i="30"/>
  <c r="M136" i="30" s="1"/>
  <c r="R135" i="30"/>
  <c r="M135" i="30" s="1"/>
  <c r="R134" i="30"/>
  <c r="M134" i="30" s="1"/>
  <c r="R133" i="30"/>
  <c r="M133" i="30" s="1"/>
  <c r="R132" i="30"/>
  <c r="M132" i="30" s="1"/>
  <c r="R131" i="30"/>
  <c r="M131" i="30" s="1"/>
  <c r="R130" i="30"/>
  <c r="M130" i="30" s="1"/>
  <c r="V129" i="30"/>
  <c r="T129" i="30"/>
  <c r="M129" i="30" s="1"/>
  <c r="R129" i="30"/>
  <c r="V128" i="30"/>
  <c r="T128" i="30"/>
  <c r="R128" i="30"/>
  <c r="M128" i="30"/>
  <c r="V127" i="30"/>
  <c r="T127" i="30"/>
  <c r="M127" i="30" s="1"/>
  <c r="N126" i="30" s="1"/>
  <c r="R127" i="30"/>
  <c r="V126" i="30"/>
  <c r="T126" i="30"/>
  <c r="R126" i="30"/>
  <c r="M126" i="30"/>
  <c r="V125" i="30"/>
  <c r="T125" i="30"/>
  <c r="M125" i="30" s="1"/>
  <c r="R125" i="30"/>
  <c r="V124" i="30"/>
  <c r="T124" i="30"/>
  <c r="R124" i="30"/>
  <c r="M124" i="30"/>
  <c r="V123" i="30"/>
  <c r="T123" i="30"/>
  <c r="M123" i="30" s="1"/>
  <c r="N122" i="30" s="1"/>
  <c r="R123" i="30"/>
  <c r="V122" i="30"/>
  <c r="T122" i="30"/>
  <c r="R122" i="30"/>
  <c r="M122" i="30"/>
  <c r="V121" i="30"/>
  <c r="T121" i="30"/>
  <c r="M121" i="30" s="1"/>
  <c r="N120" i="30" s="1"/>
  <c r="R121" i="30"/>
  <c r="V120" i="30"/>
  <c r="T120" i="30"/>
  <c r="R120" i="30"/>
  <c r="M120" i="30"/>
  <c r="V119" i="30"/>
  <c r="T119" i="30"/>
  <c r="M119" i="30" s="1"/>
  <c r="N118" i="30" s="1"/>
  <c r="R119" i="30"/>
  <c r="V118" i="30"/>
  <c r="T118" i="30"/>
  <c r="R118" i="30"/>
  <c r="M118" i="30"/>
  <c r="V117" i="30"/>
  <c r="T117" i="30"/>
  <c r="M117" i="30" s="1"/>
  <c r="N116" i="30" s="1"/>
  <c r="R117" i="30"/>
  <c r="V116" i="30"/>
  <c r="T116" i="30"/>
  <c r="R116" i="30"/>
  <c r="M116" i="30"/>
  <c r="V115" i="30"/>
  <c r="T115" i="30"/>
  <c r="M115" i="30" s="1"/>
  <c r="R115" i="30"/>
  <c r="V114" i="30"/>
  <c r="T114" i="30"/>
  <c r="R114" i="30"/>
  <c r="M114" i="30"/>
  <c r="V113" i="30"/>
  <c r="T113" i="30"/>
  <c r="M113" i="30" s="1"/>
  <c r="R113" i="30"/>
  <c r="V112" i="30"/>
  <c r="T112" i="30"/>
  <c r="R112" i="30"/>
  <c r="M112" i="30"/>
  <c r="V111" i="30"/>
  <c r="T111" i="30"/>
  <c r="M111" i="30" s="1"/>
  <c r="R111" i="30"/>
  <c r="V110" i="30"/>
  <c r="T110" i="30"/>
  <c r="R110" i="30"/>
  <c r="M110" i="30"/>
  <c r="V109" i="30"/>
  <c r="T109" i="30"/>
  <c r="M109" i="30" s="1"/>
  <c r="R109" i="30"/>
  <c r="V108" i="30"/>
  <c r="T108" i="30"/>
  <c r="R108" i="30"/>
  <c r="M108" i="30"/>
  <c r="V107" i="30"/>
  <c r="T107" i="30"/>
  <c r="M107" i="30" s="1"/>
  <c r="R107" i="30"/>
  <c r="V106" i="30"/>
  <c r="T106" i="30"/>
  <c r="R106" i="30"/>
  <c r="M106" i="30"/>
  <c r="V105" i="30"/>
  <c r="T105" i="30"/>
  <c r="M105" i="30" s="1"/>
  <c r="N104" i="30" s="1"/>
  <c r="R105" i="30"/>
  <c r="V104" i="30"/>
  <c r="T104" i="30"/>
  <c r="R104" i="30"/>
  <c r="M104" i="30"/>
  <c r="V103" i="30"/>
  <c r="T103" i="30"/>
  <c r="M103" i="30" s="1"/>
  <c r="N102" i="30" s="1"/>
  <c r="R103" i="30"/>
  <c r="V102" i="30"/>
  <c r="T102" i="30"/>
  <c r="R102" i="30"/>
  <c r="M102" i="30"/>
  <c r="V101" i="30"/>
  <c r="T101" i="30"/>
  <c r="M101" i="30" s="1"/>
  <c r="N100" i="30" s="1"/>
  <c r="R101" i="30"/>
  <c r="V100" i="30"/>
  <c r="T100" i="30"/>
  <c r="R100" i="30"/>
  <c r="M100" i="30"/>
  <c r="V99" i="30"/>
  <c r="T99" i="30"/>
  <c r="M99" i="30" s="1"/>
  <c r="N98" i="30" s="1"/>
  <c r="R99" i="30"/>
  <c r="V98" i="30"/>
  <c r="T98" i="30"/>
  <c r="R98" i="30"/>
  <c r="M98" i="30"/>
  <c r="V97" i="30"/>
  <c r="T97" i="30"/>
  <c r="R97" i="30"/>
  <c r="V96" i="30"/>
  <c r="T96" i="30"/>
  <c r="R96" i="30"/>
  <c r="M96" i="30" s="1"/>
  <c r="V95" i="30"/>
  <c r="T95" i="30"/>
  <c r="R95" i="30"/>
  <c r="V94" i="30"/>
  <c r="T94" i="30"/>
  <c r="R94" i="30"/>
  <c r="M94" i="30" s="1"/>
  <c r="V93" i="30"/>
  <c r="T93" i="30"/>
  <c r="R93" i="30"/>
  <c r="V92" i="30"/>
  <c r="T92" i="30"/>
  <c r="R92" i="30"/>
  <c r="M92" i="30" s="1"/>
  <c r="V91" i="30"/>
  <c r="T91" i="30"/>
  <c r="R91" i="30"/>
  <c r="V90" i="30"/>
  <c r="T90" i="30"/>
  <c r="R90" i="30"/>
  <c r="M90" i="30" s="1"/>
  <c r="V89" i="30"/>
  <c r="T89" i="30"/>
  <c r="R89" i="30"/>
  <c r="V88" i="30"/>
  <c r="T88" i="30"/>
  <c r="R88" i="30"/>
  <c r="M88" i="30" s="1"/>
  <c r="V87" i="30"/>
  <c r="T87" i="30"/>
  <c r="R87" i="30"/>
  <c r="V86" i="30"/>
  <c r="T86" i="30"/>
  <c r="R86" i="30"/>
  <c r="M86" i="30" s="1"/>
  <c r="V85" i="30"/>
  <c r="T85" i="30"/>
  <c r="R85" i="30"/>
  <c r="V84" i="30"/>
  <c r="T84" i="30"/>
  <c r="R84" i="30"/>
  <c r="M84" i="30" s="1"/>
  <c r="V83" i="30"/>
  <c r="T83" i="30"/>
  <c r="R83" i="30"/>
  <c r="V82" i="30"/>
  <c r="T82" i="30"/>
  <c r="R82" i="30"/>
  <c r="M82" i="30" s="1"/>
  <c r="R81" i="30"/>
  <c r="M81" i="30" s="1"/>
  <c r="R80" i="30"/>
  <c r="M80" i="30" s="1"/>
  <c r="R79" i="30"/>
  <c r="M79" i="30" s="1"/>
  <c r="R78" i="30"/>
  <c r="M78" i="30" s="1"/>
  <c r="R77" i="30"/>
  <c r="M77" i="30" s="1"/>
  <c r="R76" i="30"/>
  <c r="M76" i="30" s="1"/>
  <c r="R75" i="30"/>
  <c r="M75" i="30" s="1"/>
  <c r="R74" i="30"/>
  <c r="M74" i="30" s="1"/>
  <c r="R73" i="30"/>
  <c r="M73" i="30" s="1"/>
  <c r="R72" i="30"/>
  <c r="M72" i="30" s="1"/>
  <c r="R71" i="30"/>
  <c r="M71" i="30" s="1"/>
  <c r="R70" i="30"/>
  <c r="M70" i="30" s="1"/>
  <c r="R69" i="30"/>
  <c r="M69" i="30" s="1"/>
  <c r="R68" i="30"/>
  <c r="M68" i="30" s="1"/>
  <c r="R67" i="30"/>
  <c r="M67" i="30" s="1"/>
  <c r="R66" i="30"/>
  <c r="M66" i="30" s="1"/>
  <c r="R65" i="30"/>
  <c r="M65" i="30" s="1"/>
  <c r="R64" i="30"/>
  <c r="M64" i="30" s="1"/>
  <c r="R63" i="30"/>
  <c r="M63" i="30" s="1"/>
  <c r="R62" i="30"/>
  <c r="M62" i="30" s="1"/>
  <c r="R61" i="30"/>
  <c r="M61" i="30" s="1"/>
  <c r="R60" i="30"/>
  <c r="M60" i="30" s="1"/>
  <c r="R59" i="30"/>
  <c r="M59" i="30" s="1"/>
  <c r="R58" i="30"/>
  <c r="M58" i="30" s="1"/>
  <c r="R57" i="30"/>
  <c r="M57" i="30" s="1"/>
  <c r="R56" i="30"/>
  <c r="M56" i="30" s="1"/>
  <c r="R55" i="30"/>
  <c r="M55" i="30" s="1"/>
  <c r="R54" i="30"/>
  <c r="M54" i="30" s="1"/>
  <c r="R53" i="30"/>
  <c r="M53" i="30" s="1"/>
  <c r="R52" i="30"/>
  <c r="M52" i="30" s="1"/>
  <c r="R51" i="30"/>
  <c r="M51" i="30" s="1"/>
  <c r="R50" i="30"/>
  <c r="M50" i="30" s="1"/>
  <c r="R49" i="30"/>
  <c r="M49" i="30" s="1"/>
  <c r="R48" i="30"/>
  <c r="M48" i="30" s="1"/>
  <c r="R47" i="30"/>
  <c r="M47" i="30" s="1"/>
  <c r="R46" i="30"/>
  <c r="M46" i="30" s="1"/>
  <c r="R45" i="30"/>
  <c r="M45" i="30" s="1"/>
  <c r="R44" i="30"/>
  <c r="M44" i="30" s="1"/>
  <c r="R43" i="30"/>
  <c r="M43" i="30" s="1"/>
  <c r="R42" i="30"/>
  <c r="M42" i="30" s="1"/>
  <c r="R41" i="30"/>
  <c r="M41" i="30" s="1"/>
  <c r="R40" i="30"/>
  <c r="M40" i="30" s="1"/>
  <c r="R39" i="30"/>
  <c r="M39" i="30" s="1"/>
  <c r="R38" i="30"/>
  <c r="M38" i="30" s="1"/>
  <c r="R37" i="30"/>
  <c r="M37" i="30" s="1"/>
  <c r="R36" i="30"/>
  <c r="M36" i="30" s="1"/>
  <c r="R35" i="30"/>
  <c r="M35" i="30" s="1"/>
  <c r="R34" i="30"/>
  <c r="M34" i="30" s="1"/>
  <c r="M33" i="30"/>
  <c r="M32" i="30"/>
  <c r="R24" i="30"/>
  <c r="R22" i="30"/>
  <c r="R20" i="30"/>
  <c r="R18" i="30"/>
  <c r="R16" i="30"/>
  <c r="R14" i="30"/>
  <c r="R12" i="30"/>
  <c r="M11" i="30"/>
  <c r="M10" i="30"/>
  <c r="M6" i="30"/>
  <c r="M5" i="30"/>
  <c r="M410" i="30"/>
  <c r="M409" i="30"/>
  <c r="M408" i="30"/>
  <c r="M407" i="30"/>
  <c r="M289" i="30"/>
  <c r="M288" i="30"/>
  <c r="M287" i="30"/>
  <c r="M286" i="30"/>
  <c r="M285" i="30"/>
  <c r="M284" i="30"/>
  <c r="M283" i="30"/>
  <c r="M282" i="30"/>
  <c r="M281" i="30"/>
  <c r="M280" i="30"/>
  <c r="M279" i="30"/>
  <c r="M278" i="30"/>
  <c r="M277" i="30"/>
  <c r="M276" i="30"/>
  <c r="M275" i="30"/>
  <c r="M274" i="30"/>
  <c r="M273" i="30"/>
  <c r="M272" i="30"/>
  <c r="M271" i="30"/>
  <c r="M270" i="30"/>
  <c r="M269" i="30"/>
  <c r="M268" i="30"/>
  <c r="M267" i="30"/>
  <c r="M266" i="30"/>
  <c r="M265" i="30"/>
  <c r="M264" i="30"/>
  <c r="M263" i="30"/>
  <c r="M262" i="30"/>
  <c r="M261" i="30"/>
  <c r="M260" i="30"/>
  <c r="M259" i="30"/>
  <c r="M258" i="30"/>
  <c r="M257" i="30"/>
  <c r="M256" i="30"/>
  <c r="M255" i="30"/>
  <c r="M254" i="30"/>
  <c r="M253" i="30"/>
  <c r="M252" i="30"/>
  <c r="M251" i="30"/>
  <c r="M250" i="30"/>
  <c r="M249" i="30"/>
  <c r="M213" i="30"/>
  <c r="M207" i="30"/>
  <c r="M175" i="30"/>
  <c r="M159" i="30"/>
  <c r="M24" i="30"/>
  <c r="M22" i="30"/>
  <c r="M19" i="30"/>
  <c r="M17" i="30"/>
  <c r="M16" i="30"/>
  <c r="M13" i="30"/>
  <c r="M12" i="30"/>
  <c r="E48" i="2"/>
  <c r="F73" i="2"/>
  <c r="F72" i="2"/>
  <c r="F71" i="2"/>
  <c r="F70" i="2"/>
  <c r="F69" i="2"/>
  <c r="F68" i="2"/>
  <c r="F67" i="2"/>
  <c r="F66" i="2"/>
  <c r="F65" i="2"/>
  <c r="F64" i="2"/>
  <c r="G63" i="2"/>
  <c r="F63" i="2"/>
  <c r="AC61" i="2"/>
  <c r="AB61" i="2"/>
  <c r="AA61" i="2"/>
  <c r="Z61" i="2"/>
  <c r="Y61" i="2"/>
  <c r="X61" i="2"/>
  <c r="W61" i="2"/>
  <c r="V61" i="2"/>
  <c r="U61" i="2"/>
  <c r="T61" i="2"/>
  <c r="S61" i="2"/>
  <c r="R61" i="2"/>
  <c r="Q61" i="2"/>
  <c r="P61" i="2"/>
  <c r="O61" i="2"/>
  <c r="N61" i="2"/>
  <c r="M61" i="2"/>
  <c r="L61" i="2"/>
  <c r="K61" i="2"/>
  <c r="J61" i="2"/>
  <c r="I61" i="2"/>
  <c r="H61" i="2"/>
  <c r="G61" i="2"/>
  <c r="F61" i="2"/>
  <c r="AC60" i="2"/>
  <c r="AB60" i="2"/>
  <c r="AA60" i="2"/>
  <c r="Z60" i="2"/>
  <c r="Y60" i="2"/>
  <c r="X60" i="2"/>
  <c r="W60" i="2"/>
  <c r="V60" i="2"/>
  <c r="U60" i="2"/>
  <c r="T60" i="2"/>
  <c r="S60" i="2"/>
  <c r="R60" i="2"/>
  <c r="Q60" i="2"/>
  <c r="P60" i="2"/>
  <c r="O60" i="2"/>
  <c r="N60" i="2"/>
  <c r="M60" i="2"/>
  <c r="L60" i="2"/>
  <c r="K60" i="2"/>
  <c r="J60" i="2"/>
  <c r="I60" i="2"/>
  <c r="H60" i="2"/>
  <c r="G60" i="2"/>
  <c r="F60" i="2"/>
  <c r="AC59" i="2"/>
  <c r="AB59" i="2"/>
  <c r="AA59" i="2"/>
  <c r="Z59" i="2"/>
  <c r="Y59" i="2"/>
  <c r="X59" i="2"/>
  <c r="W59" i="2"/>
  <c r="V59" i="2"/>
  <c r="U59" i="2"/>
  <c r="T59" i="2"/>
  <c r="S59" i="2"/>
  <c r="R59" i="2"/>
  <c r="Q59" i="2"/>
  <c r="P59" i="2"/>
  <c r="O59" i="2"/>
  <c r="N59" i="2"/>
  <c r="M59" i="2"/>
  <c r="L59" i="2"/>
  <c r="K59" i="2"/>
  <c r="J59" i="2"/>
  <c r="I59" i="2"/>
  <c r="H59" i="2"/>
  <c r="G59" i="2"/>
  <c r="F59" i="2"/>
  <c r="AC58" i="2"/>
  <c r="AB58" i="2"/>
  <c r="AA58" i="2"/>
  <c r="Z58" i="2"/>
  <c r="Y58" i="2"/>
  <c r="X58" i="2"/>
  <c r="W58" i="2"/>
  <c r="V58" i="2"/>
  <c r="U58" i="2"/>
  <c r="T58" i="2"/>
  <c r="S58" i="2"/>
  <c r="R58" i="2"/>
  <c r="Q58" i="2"/>
  <c r="P58" i="2"/>
  <c r="O58" i="2"/>
  <c r="N58" i="2"/>
  <c r="M58" i="2"/>
  <c r="L58" i="2"/>
  <c r="K58" i="2"/>
  <c r="J58" i="2"/>
  <c r="I58" i="2"/>
  <c r="H58" i="2"/>
  <c r="G58" i="2"/>
  <c r="F58" i="2"/>
  <c r="AC57" i="2"/>
  <c r="AB57" i="2"/>
  <c r="AA57" i="2"/>
  <c r="Z57" i="2"/>
  <c r="Y57" i="2"/>
  <c r="X57" i="2"/>
  <c r="W57" i="2"/>
  <c r="V57" i="2"/>
  <c r="U57" i="2"/>
  <c r="T57" i="2"/>
  <c r="S57" i="2"/>
  <c r="R57" i="2"/>
  <c r="Q57" i="2"/>
  <c r="P57" i="2"/>
  <c r="O57" i="2"/>
  <c r="N57" i="2"/>
  <c r="M57" i="2"/>
  <c r="L57" i="2"/>
  <c r="K57" i="2"/>
  <c r="J57" i="2"/>
  <c r="I57" i="2"/>
  <c r="H57" i="2"/>
  <c r="G57" i="2"/>
  <c r="F57" i="2"/>
  <c r="AC56" i="2"/>
  <c r="AB56" i="2"/>
  <c r="AA56" i="2"/>
  <c r="Z56" i="2"/>
  <c r="Y56" i="2"/>
  <c r="X56" i="2"/>
  <c r="W56" i="2"/>
  <c r="V56" i="2"/>
  <c r="U56" i="2"/>
  <c r="T56" i="2"/>
  <c r="S56" i="2"/>
  <c r="R56" i="2"/>
  <c r="Q56" i="2"/>
  <c r="P56" i="2"/>
  <c r="O56" i="2"/>
  <c r="N56" i="2"/>
  <c r="M56" i="2"/>
  <c r="L56" i="2"/>
  <c r="K56" i="2"/>
  <c r="J56" i="2"/>
  <c r="I56" i="2"/>
  <c r="H56" i="2"/>
  <c r="G56" i="2"/>
  <c r="F56" i="2"/>
  <c r="AC54" i="2"/>
  <c r="AB54" i="2"/>
  <c r="AA54" i="2"/>
  <c r="Z54" i="2"/>
  <c r="Y54" i="2"/>
  <c r="X54" i="2"/>
  <c r="W54" i="2"/>
  <c r="V54" i="2"/>
  <c r="U54" i="2"/>
  <c r="T54" i="2"/>
  <c r="S54" i="2"/>
  <c r="R54" i="2"/>
  <c r="Q54" i="2"/>
  <c r="P54" i="2"/>
  <c r="O54" i="2"/>
  <c r="N54" i="2"/>
  <c r="M54" i="2"/>
  <c r="L54" i="2"/>
  <c r="K54" i="2"/>
  <c r="J54" i="2"/>
  <c r="I54" i="2"/>
  <c r="H54" i="2"/>
  <c r="G54" i="2"/>
  <c r="F54" i="2"/>
  <c r="AC53" i="2"/>
  <c r="AB53" i="2"/>
  <c r="AA53" i="2"/>
  <c r="Z53" i="2"/>
  <c r="Y53" i="2"/>
  <c r="X53" i="2"/>
  <c r="W53" i="2"/>
  <c r="V53" i="2"/>
  <c r="U53" i="2"/>
  <c r="T53" i="2"/>
  <c r="S53" i="2"/>
  <c r="R53" i="2"/>
  <c r="Q53" i="2"/>
  <c r="P53" i="2"/>
  <c r="O53" i="2"/>
  <c r="N53" i="2"/>
  <c r="M53" i="2"/>
  <c r="L53" i="2"/>
  <c r="K53" i="2"/>
  <c r="J53" i="2"/>
  <c r="I53" i="2"/>
  <c r="H53" i="2"/>
  <c r="G53" i="2"/>
  <c r="F53" i="2"/>
  <c r="AC52" i="2"/>
  <c r="AB52" i="2"/>
  <c r="AA52" i="2"/>
  <c r="Z52" i="2"/>
  <c r="Y52" i="2"/>
  <c r="X52" i="2"/>
  <c r="W52" i="2"/>
  <c r="V52" i="2"/>
  <c r="U52" i="2"/>
  <c r="T52" i="2"/>
  <c r="S52" i="2"/>
  <c r="R52" i="2"/>
  <c r="Q52" i="2"/>
  <c r="P52" i="2"/>
  <c r="O52" i="2"/>
  <c r="N52" i="2"/>
  <c r="M52" i="2"/>
  <c r="L52" i="2"/>
  <c r="K52" i="2"/>
  <c r="J52" i="2"/>
  <c r="I52" i="2"/>
  <c r="H52" i="2"/>
  <c r="G52" i="2"/>
  <c r="F52" i="2"/>
  <c r="AC51" i="2"/>
  <c r="AB51" i="2"/>
  <c r="AA51" i="2"/>
  <c r="Z51" i="2"/>
  <c r="Y51" i="2"/>
  <c r="X51" i="2"/>
  <c r="W51" i="2"/>
  <c r="V51" i="2"/>
  <c r="U51" i="2"/>
  <c r="T51" i="2"/>
  <c r="S51" i="2"/>
  <c r="R51" i="2"/>
  <c r="Q51" i="2"/>
  <c r="P51" i="2"/>
  <c r="O51" i="2"/>
  <c r="N51" i="2"/>
  <c r="M51" i="2"/>
  <c r="L51" i="2"/>
  <c r="K51" i="2"/>
  <c r="J51" i="2"/>
  <c r="I51" i="2"/>
  <c r="H51" i="2"/>
  <c r="G51" i="2"/>
  <c r="F51" i="2"/>
  <c r="AC50" i="2"/>
  <c r="AB50" i="2"/>
  <c r="AA50" i="2"/>
  <c r="Z50" i="2"/>
  <c r="Y50" i="2"/>
  <c r="X50" i="2"/>
  <c r="W50" i="2"/>
  <c r="V50" i="2"/>
  <c r="U50" i="2"/>
  <c r="T50" i="2"/>
  <c r="S50" i="2"/>
  <c r="R50" i="2"/>
  <c r="Q50" i="2"/>
  <c r="P50" i="2"/>
  <c r="O50" i="2"/>
  <c r="N50" i="2"/>
  <c r="M50" i="2"/>
  <c r="L50" i="2"/>
  <c r="K50" i="2"/>
  <c r="J50" i="2"/>
  <c r="I50" i="2"/>
  <c r="H50" i="2"/>
  <c r="G50" i="2"/>
  <c r="F50" i="2"/>
  <c r="AC48" i="2"/>
  <c r="AB48" i="2"/>
  <c r="AA48" i="2"/>
  <c r="Z48" i="2"/>
  <c r="Y48" i="2"/>
  <c r="X48" i="2"/>
  <c r="W48" i="2"/>
  <c r="V48" i="2"/>
  <c r="U48" i="2"/>
  <c r="T48" i="2"/>
  <c r="S48" i="2"/>
  <c r="R48" i="2"/>
  <c r="Q48" i="2"/>
  <c r="P48" i="2"/>
  <c r="O48" i="2"/>
  <c r="N48" i="2"/>
  <c r="M48" i="2"/>
  <c r="L48" i="2"/>
  <c r="K48" i="2"/>
  <c r="J48" i="2"/>
  <c r="I48" i="2"/>
  <c r="H48" i="2"/>
  <c r="G48" i="2"/>
  <c r="F48" i="2"/>
  <c r="M238" i="30" l="1"/>
  <c r="M229" i="30"/>
  <c r="M241" i="30"/>
  <c r="M242" i="30"/>
  <c r="M226" i="30"/>
  <c r="M246" i="30"/>
  <c r="M91" i="30"/>
  <c r="N90" i="30" s="1"/>
  <c r="M97" i="30"/>
  <c r="N96" i="30" s="1"/>
  <c r="M85" i="30"/>
  <c r="N84" i="30" s="1"/>
  <c r="M95" i="30"/>
  <c r="N94" i="30" s="1"/>
  <c r="M232" i="30"/>
  <c r="M93" i="30"/>
  <c r="N92" i="30" s="1"/>
  <c r="M244" i="30"/>
  <c r="M89" i="30"/>
  <c r="N88" i="30" s="1"/>
  <c r="M87" i="30"/>
  <c r="N86" i="30" s="1"/>
  <c r="M83" i="30"/>
  <c r="N82" i="30" s="1"/>
  <c r="M236" i="30"/>
  <c r="N114" i="30"/>
  <c r="M237" i="30"/>
  <c r="N106" i="30"/>
  <c r="M235" i="30"/>
  <c r="N110" i="30"/>
  <c r="M231" i="30"/>
  <c r="N108" i="30"/>
  <c r="N124" i="30"/>
  <c r="M21" i="30"/>
  <c r="M20" i="30"/>
  <c r="N112" i="30"/>
  <c r="N128" i="30"/>
  <c r="M18" i="30"/>
  <c r="M23" i="30"/>
  <c r="M25" i="30"/>
  <c r="M15" i="30" l="1"/>
  <c r="M14" i="30"/>
  <c r="M5" i="25" l="1"/>
  <c r="M20" i="25"/>
  <c r="M19" i="25"/>
  <c r="M18" i="25"/>
  <c r="M17" i="25"/>
  <c r="M16" i="25"/>
  <c r="M15" i="25"/>
  <c r="M14" i="25"/>
  <c r="M13" i="25"/>
  <c r="M12" i="25"/>
  <c r="M11" i="25"/>
  <c r="M10" i="25"/>
  <c r="M9" i="25"/>
  <c r="R16" i="25"/>
  <c r="R14" i="25"/>
  <c r="S19" i="25"/>
  <c r="R19" i="25"/>
  <c r="R17" i="25"/>
  <c r="S17" i="25" s="1"/>
  <c r="S16" i="25"/>
  <c r="R20" i="25"/>
  <c r="S20" i="25" s="1"/>
  <c r="S15" i="25"/>
  <c r="S14" i="25"/>
  <c r="S13" i="25"/>
  <c r="R18" i="25" l="1"/>
  <c r="S18" i="25" s="1"/>
  <c r="E131" i="2"/>
  <c r="D578" i="51" l="1"/>
  <c r="D1228" i="50"/>
  <c r="D1650" i="47"/>
  <c r="D100" i="49"/>
  <c r="D747" i="45"/>
  <c r="D42" i="46"/>
  <c r="D32" i="29"/>
  <c r="D37" i="27"/>
  <c r="D324" i="28"/>
  <c r="D235" i="26"/>
  <c r="D692" i="25"/>
  <c r="D891" i="30"/>
  <c r="D34" i="24"/>
  <c r="D381" i="23"/>
  <c r="D1837" i="22"/>
  <c r="D32" i="21"/>
  <c r="D169" i="20"/>
  <c r="D251" i="19"/>
  <c r="D136" i="18"/>
  <c r="D379" i="17"/>
  <c r="D202" i="16"/>
  <c r="D32" i="15"/>
  <c r="D32" i="14"/>
  <c r="D248" i="13"/>
  <c r="D113" i="12"/>
  <c r="D184" i="11"/>
  <c r="D33" i="10"/>
  <c r="D56" i="9"/>
  <c r="D115" i="8"/>
  <c r="D34" i="7"/>
  <c r="D51" i="43"/>
  <c r="D69" i="59"/>
  <c r="D317" i="41"/>
  <c r="D125" i="38"/>
  <c r="D71" i="37"/>
  <c r="D33" i="36"/>
  <c r="D136" i="42"/>
  <c r="D656" i="48"/>
  <c r="D203" i="6"/>
  <c r="D167" i="5"/>
  <c r="D472" i="4"/>
  <c r="A110" i="70" l="1"/>
  <c r="A111" i="70" s="1"/>
  <c r="L109" i="70"/>
  <c r="B109" i="70"/>
  <c r="A98" i="70"/>
  <c r="A99" i="70" s="1"/>
  <c r="L97" i="70"/>
  <c r="B97" i="70"/>
  <c r="A97" i="70"/>
  <c r="B96" i="70"/>
  <c r="L96" i="70" s="1"/>
  <c r="B84" i="70"/>
  <c r="L84" i="70" s="1"/>
  <c r="A84" i="70"/>
  <c r="A85" i="70" s="1"/>
  <c r="B83" i="70"/>
  <c r="L83" i="70" s="1"/>
  <c r="A71" i="70"/>
  <c r="A72" i="70" s="1"/>
  <c r="L70" i="70"/>
  <c r="B70" i="70"/>
  <c r="B64" i="70"/>
  <c r="L64" i="70" s="1"/>
  <c r="A64" i="70"/>
  <c r="A65" i="70" s="1"/>
  <c r="L63" i="70"/>
  <c r="B63" i="70"/>
  <c r="A53" i="70"/>
  <c r="A54" i="70" s="1"/>
  <c r="L52" i="70"/>
  <c r="B52" i="70"/>
  <c r="A52" i="70"/>
  <c r="B51" i="70"/>
  <c r="L51" i="70" s="1"/>
  <c r="A41" i="70"/>
  <c r="A42" i="70" s="1"/>
  <c r="L40" i="70"/>
  <c r="B40" i="70"/>
  <c r="A40" i="70"/>
  <c r="B39" i="70"/>
  <c r="L39" i="70" s="1"/>
  <c r="A39" i="70"/>
  <c r="B38" i="70"/>
  <c r="L38" i="70" s="1"/>
  <c r="A26" i="70"/>
  <c r="B26" i="70" s="1"/>
  <c r="L26" i="70" s="1"/>
  <c r="L25" i="70"/>
  <c r="B25" i="70"/>
  <c r="A14" i="70"/>
  <c r="A15" i="70" s="1"/>
  <c r="L13" i="70"/>
  <c r="B13" i="70"/>
  <c r="A13" i="70"/>
  <c r="L12" i="70"/>
  <c r="B12" i="70"/>
  <c r="B7" i="70"/>
  <c r="L7" i="70" s="1"/>
  <c r="A7" i="70"/>
  <c r="A8" i="70" s="1"/>
  <c r="A6" i="70"/>
  <c r="B6" i="70" s="1"/>
  <c r="L6" i="70" s="1"/>
  <c r="L5" i="70"/>
  <c r="B5" i="70"/>
  <c r="A49" i="69"/>
  <c r="A50" i="69" s="1"/>
  <c r="B50" i="69" s="1"/>
  <c r="L50" i="69" s="1"/>
  <c r="B48" i="69"/>
  <c r="L48" i="69" s="1"/>
  <c r="A45" i="69"/>
  <c r="A46" i="69" s="1"/>
  <c r="B46" i="69" s="1"/>
  <c r="L46" i="69" s="1"/>
  <c r="B44" i="69"/>
  <c r="L44" i="69" s="1"/>
  <c r="D41" i="69"/>
  <c r="A36" i="69"/>
  <c r="A37" i="69" s="1"/>
  <c r="B37" i="69" s="1"/>
  <c r="L37" i="69" s="1"/>
  <c r="B35" i="69"/>
  <c r="L35" i="69" s="1"/>
  <c r="A32" i="69"/>
  <c r="B32" i="69" s="1"/>
  <c r="L32" i="69" s="1"/>
  <c r="B31" i="69"/>
  <c r="L31" i="69" s="1"/>
  <c r="A23" i="69"/>
  <c r="A24" i="69" s="1"/>
  <c r="B24" i="69" s="1"/>
  <c r="L24" i="69" s="1"/>
  <c r="B22" i="69"/>
  <c r="L22" i="69" s="1"/>
  <c r="A19" i="69"/>
  <c r="B19" i="69" s="1"/>
  <c r="L19" i="69" s="1"/>
  <c r="B18" i="69"/>
  <c r="L18" i="69" s="1"/>
  <c r="A10" i="69"/>
  <c r="A11" i="69" s="1"/>
  <c r="B11" i="69" s="1"/>
  <c r="L11" i="69" s="1"/>
  <c r="B9" i="69"/>
  <c r="L9" i="69" s="1"/>
  <c r="A6" i="69"/>
  <c r="B6" i="69" s="1"/>
  <c r="L6" i="69" s="1"/>
  <c r="B5" i="69"/>
  <c r="L5" i="69" s="1"/>
  <c r="A70" i="68"/>
  <c r="A71" i="68" s="1"/>
  <c r="L69" i="68"/>
  <c r="B69" i="68"/>
  <c r="A63" i="68"/>
  <c r="A64" i="68" s="1"/>
  <c r="L62" i="68"/>
  <c r="B62" i="68"/>
  <c r="A52" i="68"/>
  <c r="A53" i="68" s="1"/>
  <c r="B51" i="68"/>
  <c r="L51" i="68" s="1"/>
  <c r="A51" i="68"/>
  <c r="B50" i="68"/>
  <c r="L50" i="68" s="1"/>
  <c r="A45" i="68"/>
  <c r="A46" i="68" s="1"/>
  <c r="L44" i="68"/>
  <c r="B44" i="68"/>
  <c r="A44" i="68"/>
  <c r="L43" i="68"/>
  <c r="B43" i="68"/>
  <c r="A33" i="68"/>
  <c r="B33" i="68" s="1"/>
  <c r="L33" i="68" s="1"/>
  <c r="A32" i="68"/>
  <c r="B32" i="68" s="1"/>
  <c r="L32" i="68" s="1"/>
  <c r="L31" i="68"/>
  <c r="B31" i="68"/>
  <c r="A27" i="68"/>
  <c r="A28" i="68" s="1"/>
  <c r="B26" i="68"/>
  <c r="L26" i="68" s="1"/>
  <c r="A26" i="68"/>
  <c r="B25" i="68"/>
  <c r="L25" i="68" s="1"/>
  <c r="A25" i="68"/>
  <c r="B24" i="68"/>
  <c r="L24" i="68" s="1"/>
  <c r="A15" i="68"/>
  <c r="A16" i="68" s="1"/>
  <c r="L14" i="68"/>
  <c r="B14" i="68"/>
  <c r="A14" i="68"/>
  <c r="L13" i="68"/>
  <c r="B13" i="68"/>
  <c r="A13" i="68"/>
  <c r="B12" i="68"/>
  <c r="L12" i="68" s="1"/>
  <c r="A6" i="68"/>
  <c r="A7" i="68" s="1"/>
  <c r="B5" i="68"/>
  <c r="L5" i="68" s="1"/>
  <c r="A85" i="67"/>
  <c r="A86" i="67" s="1"/>
  <c r="B79" i="67"/>
  <c r="L79" i="67" s="1"/>
  <c r="A79" i="67"/>
  <c r="A80" i="67" s="1"/>
  <c r="B78" i="67"/>
  <c r="L78" i="67" s="1"/>
  <c r="F75" i="67"/>
  <c r="A67" i="67"/>
  <c r="A68" i="67" s="1"/>
  <c r="A66" i="67"/>
  <c r="B66" i="67" s="1"/>
  <c r="L66" i="67" s="1"/>
  <c r="A58" i="67"/>
  <c r="A59" i="67" s="1"/>
  <c r="B57" i="67"/>
  <c r="L57" i="67" s="1"/>
  <c r="F54" i="67"/>
  <c r="A10" i="67"/>
  <c r="A11" i="67" s="1"/>
  <c r="A8" i="67"/>
  <c r="B8" i="67" s="1"/>
  <c r="L8" i="67" s="1"/>
  <c r="B7" i="67"/>
  <c r="L7" i="67" s="1"/>
  <c r="A7" i="67"/>
  <c r="B6" i="67"/>
  <c r="L6" i="67" s="1"/>
  <c r="A6" i="67"/>
  <c r="B5" i="67"/>
  <c r="L5" i="67" s="1"/>
  <c r="F2" i="67"/>
  <c r="A6" i="66"/>
  <c r="A7" i="66" s="1"/>
  <c r="B5" i="66"/>
  <c r="L5" i="66" s="1"/>
  <c r="A7" i="65"/>
  <c r="A8" i="65" s="1"/>
  <c r="B6" i="65"/>
  <c r="L6" i="65" s="1"/>
  <c r="A6" i="65"/>
  <c r="B5" i="65"/>
  <c r="L5" i="65" s="1"/>
  <c r="F2" i="65"/>
  <c r="A6" i="64"/>
  <c r="A7" i="64" s="1"/>
  <c r="L5" i="64"/>
  <c r="B5" i="64"/>
  <c r="A5" i="64"/>
  <c r="B4" i="64"/>
  <c r="L4" i="64" s="1"/>
  <c r="A5" i="63"/>
  <c r="B5" i="63" s="1"/>
  <c r="L5" i="63" s="1"/>
  <c r="B4" i="63"/>
  <c r="L4" i="63" s="1"/>
  <c r="A43" i="70" l="1"/>
  <c r="B42" i="70"/>
  <c r="L42" i="70" s="1"/>
  <c r="A66" i="70"/>
  <c r="B65" i="70"/>
  <c r="L65" i="70" s="1"/>
  <c r="A16" i="70"/>
  <c r="B15" i="70"/>
  <c r="L15" i="70" s="1"/>
  <c r="B85" i="70"/>
  <c r="L85" i="70" s="1"/>
  <c r="A86" i="70"/>
  <c r="A73" i="70"/>
  <c r="B72" i="70"/>
  <c r="L72" i="70" s="1"/>
  <c r="A100" i="70"/>
  <c r="B99" i="70"/>
  <c r="L99" i="70" s="1"/>
  <c r="A55" i="70"/>
  <c r="B54" i="70"/>
  <c r="L54" i="70" s="1"/>
  <c r="A9" i="70"/>
  <c r="B8" i="70"/>
  <c r="L8" i="70" s="1"/>
  <c r="A112" i="70"/>
  <c r="B111" i="70"/>
  <c r="L111" i="70" s="1"/>
  <c r="B14" i="70"/>
  <c r="L14" i="70" s="1"/>
  <c r="B41" i="70"/>
  <c r="L41" i="70" s="1"/>
  <c r="B53" i="70"/>
  <c r="L53" i="70" s="1"/>
  <c r="B98" i="70"/>
  <c r="L98" i="70" s="1"/>
  <c r="B110" i="70"/>
  <c r="L110" i="70" s="1"/>
  <c r="B71" i="70"/>
  <c r="L71" i="70" s="1"/>
  <c r="A27" i="70"/>
  <c r="B10" i="69"/>
  <c r="L10" i="69" s="1"/>
  <c r="B36" i="69"/>
  <c r="L36" i="69" s="1"/>
  <c r="B49" i="69"/>
  <c r="L49" i="69" s="1"/>
  <c r="B23" i="69"/>
  <c r="L23" i="69" s="1"/>
  <c r="B45" i="69"/>
  <c r="L45" i="69" s="1"/>
  <c r="A7" i="69"/>
  <c r="B7" i="69" s="1"/>
  <c r="L7" i="69" s="1"/>
  <c r="A20" i="69"/>
  <c r="B20" i="69" s="1"/>
  <c r="L20" i="69" s="1"/>
  <c r="A33" i="69"/>
  <c r="B33" i="69" s="1"/>
  <c r="L33" i="69" s="1"/>
  <c r="B28" i="68"/>
  <c r="L28" i="68" s="1"/>
  <c r="A29" i="68"/>
  <c r="B29" i="68" s="1"/>
  <c r="L29" i="68" s="1"/>
  <c r="A65" i="68"/>
  <c r="B64" i="68"/>
  <c r="L64" i="68" s="1"/>
  <c r="A54" i="68"/>
  <c r="B53" i="68"/>
  <c r="L53" i="68" s="1"/>
  <c r="B7" i="68"/>
  <c r="L7" i="68" s="1"/>
  <c r="A8" i="68"/>
  <c r="A17" i="68"/>
  <c r="B17" i="68" s="1"/>
  <c r="L17" i="68" s="1"/>
  <c r="B16" i="68"/>
  <c r="L16" i="68" s="1"/>
  <c r="A47" i="68"/>
  <c r="B46" i="68"/>
  <c r="L46" i="68" s="1"/>
  <c r="A72" i="68"/>
  <c r="B71" i="68"/>
  <c r="L71" i="68" s="1"/>
  <c r="B63" i="68"/>
  <c r="L63" i="68" s="1"/>
  <c r="B45" i="68"/>
  <c r="L45" i="68" s="1"/>
  <c r="B70" i="68"/>
  <c r="L70" i="68" s="1"/>
  <c r="B6" i="68"/>
  <c r="L6" i="68" s="1"/>
  <c r="B27" i="68"/>
  <c r="L27" i="68" s="1"/>
  <c r="A34" i="68"/>
  <c r="B52" i="68"/>
  <c r="L52" i="68" s="1"/>
  <c r="B15" i="68"/>
  <c r="L15" i="68" s="1"/>
  <c r="A60" i="67"/>
  <c r="B59" i="67"/>
  <c r="L59" i="67" s="1"/>
  <c r="B11" i="67"/>
  <c r="L11" i="67" s="1"/>
  <c r="A12" i="67"/>
  <c r="B80" i="67"/>
  <c r="L80" i="67" s="1"/>
  <c r="A81" i="67"/>
  <c r="A69" i="67"/>
  <c r="B68" i="67"/>
  <c r="L68" i="67" s="1"/>
  <c r="A87" i="67"/>
  <c r="B86" i="67"/>
  <c r="L86" i="67" s="1"/>
  <c r="B58" i="67"/>
  <c r="L58" i="67" s="1"/>
  <c r="B67" i="67"/>
  <c r="L67" i="67" s="1"/>
  <c r="B85" i="67"/>
  <c r="L85" i="67" s="1"/>
  <c r="B10" i="67"/>
  <c r="L10" i="67" s="1"/>
  <c r="B7" i="66"/>
  <c r="L7" i="66" s="1"/>
  <c r="A8" i="66"/>
  <c r="B6" i="66"/>
  <c r="L6" i="66" s="1"/>
  <c r="A9" i="65"/>
  <c r="B8" i="65"/>
  <c r="L8" i="65" s="1"/>
  <c r="B7" i="65"/>
  <c r="L7" i="65" s="1"/>
  <c r="B7" i="64"/>
  <c r="L7" i="64" s="1"/>
  <c r="A8" i="64"/>
  <c r="B6" i="64"/>
  <c r="L6" i="64" s="1"/>
  <c r="A6" i="63"/>
  <c r="B9" i="70" l="1"/>
  <c r="L9" i="70" s="1"/>
  <c r="A10" i="70"/>
  <c r="B10" i="70" s="1"/>
  <c r="L10" i="70" s="1"/>
  <c r="A87" i="70"/>
  <c r="B86" i="70"/>
  <c r="L86" i="70" s="1"/>
  <c r="B16" i="70"/>
  <c r="L16" i="70" s="1"/>
  <c r="A17" i="70"/>
  <c r="B100" i="70"/>
  <c r="L100" i="70" s="1"/>
  <c r="A101" i="70"/>
  <c r="B66" i="70"/>
  <c r="L66" i="70" s="1"/>
  <c r="A67" i="70"/>
  <c r="B55" i="70"/>
  <c r="L55" i="70" s="1"/>
  <c r="A56" i="70"/>
  <c r="B56" i="70" s="1"/>
  <c r="L56" i="70" s="1"/>
  <c r="A28" i="70"/>
  <c r="B27" i="70"/>
  <c r="L27" i="70" s="1"/>
  <c r="B112" i="70"/>
  <c r="L112" i="70" s="1"/>
  <c r="A113" i="70"/>
  <c r="B73" i="70"/>
  <c r="L73" i="70" s="1"/>
  <c r="A74" i="70"/>
  <c r="B43" i="70"/>
  <c r="L43" i="70" s="1"/>
  <c r="A44" i="70"/>
  <c r="B8" i="68"/>
  <c r="L8" i="68" s="1"/>
  <c r="A9" i="68"/>
  <c r="A73" i="68"/>
  <c r="B72" i="68"/>
  <c r="L72" i="68" s="1"/>
  <c r="A35" i="68"/>
  <c r="B34" i="68"/>
  <c r="L34" i="68" s="1"/>
  <c r="B54" i="68"/>
  <c r="L54" i="68" s="1"/>
  <c r="A55" i="68"/>
  <c r="B55" i="68" s="1"/>
  <c r="L55" i="68" s="1"/>
  <c r="B47" i="68"/>
  <c r="L47" i="68" s="1"/>
  <c r="A48" i="68"/>
  <c r="B48" i="68" s="1"/>
  <c r="L48" i="68" s="1"/>
  <c r="B65" i="68"/>
  <c r="L65" i="68" s="1"/>
  <c r="A66" i="68"/>
  <c r="B69" i="67"/>
  <c r="L69" i="67" s="1"/>
  <c r="A70" i="67"/>
  <c r="A82" i="67"/>
  <c r="B81" i="67"/>
  <c r="L81" i="67" s="1"/>
  <c r="A13" i="67"/>
  <c r="B12" i="67"/>
  <c r="L12" i="67" s="1"/>
  <c r="A88" i="67"/>
  <c r="B87" i="67"/>
  <c r="L87" i="67" s="1"/>
  <c r="B60" i="67"/>
  <c r="L60" i="67" s="1"/>
  <c r="A61" i="67"/>
  <c r="A9" i="66"/>
  <c r="B8" i="66"/>
  <c r="L8" i="66" s="1"/>
  <c r="A10" i="65"/>
  <c r="B9" i="65"/>
  <c r="L9" i="65" s="1"/>
  <c r="B8" i="64"/>
  <c r="L8" i="64" s="1"/>
  <c r="A9" i="64"/>
  <c r="A7" i="63"/>
  <c r="B6" i="63"/>
  <c r="L6" i="63" s="1"/>
  <c r="R14" i="36"/>
  <c r="R12" i="36"/>
  <c r="R10" i="36"/>
  <c r="R8" i="36"/>
  <c r="A18" i="70" l="1"/>
  <c r="B17" i="70"/>
  <c r="L17" i="70" s="1"/>
  <c r="A114" i="70"/>
  <c r="B114" i="70" s="1"/>
  <c r="L114" i="70" s="1"/>
  <c r="B113" i="70"/>
  <c r="L113" i="70" s="1"/>
  <c r="B28" i="70"/>
  <c r="L28" i="70" s="1"/>
  <c r="A29" i="70"/>
  <c r="A45" i="70"/>
  <c r="B44" i="70"/>
  <c r="L44" i="70" s="1"/>
  <c r="A88" i="70"/>
  <c r="B87" i="70"/>
  <c r="L87" i="70" s="1"/>
  <c r="A102" i="70"/>
  <c r="B101" i="70"/>
  <c r="L101" i="70" s="1"/>
  <c r="A75" i="70"/>
  <c r="B74" i="70"/>
  <c r="L74" i="70" s="1"/>
  <c r="A68" i="70"/>
  <c r="B68" i="70" s="1"/>
  <c r="L68" i="70" s="1"/>
  <c r="B67" i="70"/>
  <c r="L67" i="70" s="1"/>
  <c r="B35" i="68"/>
  <c r="L35" i="68" s="1"/>
  <c r="A36" i="68"/>
  <c r="B36" i="68" s="1"/>
  <c r="L36" i="68" s="1"/>
  <c r="A67" i="68"/>
  <c r="B67" i="68" s="1"/>
  <c r="L67" i="68" s="1"/>
  <c r="B66" i="68"/>
  <c r="L66" i="68" s="1"/>
  <c r="A74" i="68"/>
  <c r="B74" i="68" s="1"/>
  <c r="L74" i="68" s="1"/>
  <c r="B73" i="68"/>
  <c r="L73" i="68" s="1"/>
  <c r="A10" i="68"/>
  <c r="B10" i="68" s="1"/>
  <c r="L10" i="68" s="1"/>
  <c r="B9" i="68"/>
  <c r="L9" i="68" s="1"/>
  <c r="A89" i="67"/>
  <c r="B89" i="67" s="1"/>
  <c r="L89" i="67" s="1"/>
  <c r="B88" i="67"/>
  <c r="L88" i="67" s="1"/>
  <c r="A14" i="67"/>
  <c r="B13" i="67"/>
  <c r="L13" i="67" s="1"/>
  <c r="A83" i="67"/>
  <c r="B83" i="67" s="1"/>
  <c r="L83" i="67" s="1"/>
  <c r="B82" i="67"/>
  <c r="L82" i="67" s="1"/>
  <c r="A62" i="67"/>
  <c r="B61" i="67"/>
  <c r="L61" i="67" s="1"/>
  <c r="A71" i="67"/>
  <c r="B71" i="67" s="1"/>
  <c r="L71" i="67" s="1"/>
  <c r="B70" i="67"/>
  <c r="L70" i="67" s="1"/>
  <c r="A10" i="66"/>
  <c r="B9" i="66"/>
  <c r="L9" i="66" s="1"/>
  <c r="A12" i="65"/>
  <c r="B10" i="65"/>
  <c r="L10" i="65" s="1"/>
  <c r="A10" i="64"/>
  <c r="B9" i="64"/>
  <c r="L9" i="64" s="1"/>
  <c r="A8" i="63"/>
  <c r="B7" i="63"/>
  <c r="L7" i="63" s="1"/>
  <c r="B45" i="70" l="1"/>
  <c r="L45" i="70" s="1"/>
  <c r="A46" i="70"/>
  <c r="A30" i="70"/>
  <c r="B29" i="70"/>
  <c r="L29" i="70" s="1"/>
  <c r="A76" i="70"/>
  <c r="B75" i="70"/>
  <c r="L75" i="70" s="1"/>
  <c r="B102" i="70"/>
  <c r="L102" i="70" s="1"/>
  <c r="A103" i="70"/>
  <c r="B88" i="70"/>
  <c r="L88" i="70" s="1"/>
  <c r="A89" i="70"/>
  <c r="A19" i="70"/>
  <c r="B18" i="70"/>
  <c r="L18" i="70" s="1"/>
  <c r="A63" i="67"/>
  <c r="B62" i="67"/>
  <c r="L62" i="67" s="1"/>
  <c r="A19" i="67"/>
  <c r="B14" i="67"/>
  <c r="L14" i="67" s="1"/>
  <c r="A15" i="67"/>
  <c r="B10" i="66"/>
  <c r="L10" i="66" s="1"/>
  <c r="A12" i="66"/>
  <c r="B12" i="65"/>
  <c r="L12" i="65" s="1"/>
  <c r="A13" i="65"/>
  <c r="B10" i="64"/>
  <c r="L10" i="64" s="1"/>
  <c r="A11" i="64"/>
  <c r="A9" i="63"/>
  <c r="B8" i="63"/>
  <c r="L8" i="63" s="1"/>
  <c r="B19" i="70" l="1"/>
  <c r="L19" i="70" s="1"/>
  <c r="A20" i="70"/>
  <c r="A31" i="70"/>
  <c r="B30" i="70"/>
  <c r="L30" i="70" s="1"/>
  <c r="A90" i="70"/>
  <c r="B89" i="70"/>
  <c r="L89" i="70" s="1"/>
  <c r="B46" i="70"/>
  <c r="L46" i="70" s="1"/>
  <c r="A47" i="70"/>
  <c r="A104" i="70"/>
  <c r="B103" i="70"/>
  <c r="L103" i="70" s="1"/>
  <c r="B76" i="70"/>
  <c r="L76" i="70" s="1"/>
  <c r="A77" i="70"/>
  <c r="B15" i="67"/>
  <c r="L15" i="67" s="1"/>
  <c r="A16" i="67"/>
  <c r="A20" i="67"/>
  <c r="B19" i="67"/>
  <c r="L19" i="67" s="1"/>
  <c r="A64" i="67"/>
  <c r="B64" i="67" s="1"/>
  <c r="L64" i="67" s="1"/>
  <c r="B63" i="67"/>
  <c r="L63" i="67" s="1"/>
  <c r="A13" i="66"/>
  <c r="B12" i="66"/>
  <c r="L12" i="66" s="1"/>
  <c r="B13" i="65"/>
  <c r="L13" i="65" s="1"/>
  <c r="A14" i="65"/>
  <c r="A12" i="64"/>
  <c r="B11" i="64"/>
  <c r="L11" i="64" s="1"/>
  <c r="A10" i="63"/>
  <c r="B9" i="63"/>
  <c r="L9" i="63" s="1"/>
  <c r="A78" i="70" l="1"/>
  <c r="B77" i="70"/>
  <c r="L77" i="70" s="1"/>
  <c r="B31" i="70"/>
  <c r="L31" i="70" s="1"/>
  <c r="A32" i="70"/>
  <c r="A48" i="70"/>
  <c r="B47" i="70"/>
  <c r="L47" i="70" s="1"/>
  <c r="A21" i="70"/>
  <c r="B20" i="70"/>
  <c r="L20" i="70" s="1"/>
  <c r="B90" i="70"/>
  <c r="L90" i="70" s="1"/>
  <c r="A91" i="70"/>
  <c r="A105" i="70"/>
  <c r="B104" i="70"/>
  <c r="L104" i="70" s="1"/>
  <c r="B20" i="67"/>
  <c r="L20" i="67" s="1"/>
  <c r="A21" i="67"/>
  <c r="B16" i="67"/>
  <c r="L16" i="67" s="1"/>
  <c r="A17" i="67"/>
  <c r="B17" i="67" s="1"/>
  <c r="L17" i="67" s="1"/>
  <c r="B13" i="66"/>
  <c r="L13" i="66" s="1"/>
  <c r="A14" i="66"/>
  <c r="A15" i="65"/>
  <c r="B14" i="65"/>
  <c r="L14" i="65" s="1"/>
  <c r="A13" i="64"/>
  <c r="B12" i="64"/>
  <c r="L12" i="64" s="1"/>
  <c r="B10" i="63"/>
  <c r="L10" i="63" s="1"/>
  <c r="A11" i="63"/>
  <c r="B21" i="70" l="1"/>
  <c r="L21" i="70" s="1"/>
  <c r="A22" i="70"/>
  <c r="B48" i="70"/>
  <c r="L48" i="70" s="1"/>
  <c r="A49" i="70"/>
  <c r="B49" i="70" s="1"/>
  <c r="L49" i="70" s="1"/>
  <c r="A33" i="70"/>
  <c r="B32" i="70"/>
  <c r="L32" i="70" s="1"/>
  <c r="B105" i="70"/>
  <c r="L105" i="70" s="1"/>
  <c r="A106" i="70"/>
  <c r="A92" i="70"/>
  <c r="B91" i="70"/>
  <c r="L91" i="70" s="1"/>
  <c r="B78" i="70"/>
  <c r="L78" i="70" s="1"/>
  <c r="A79" i="70"/>
  <c r="A22" i="67"/>
  <c r="B21" i="67"/>
  <c r="L21" i="67" s="1"/>
  <c r="A15" i="66"/>
  <c r="B14" i="66"/>
  <c r="L14" i="66" s="1"/>
  <c r="A16" i="65"/>
  <c r="B15" i="65"/>
  <c r="L15" i="65" s="1"/>
  <c r="A14" i="64"/>
  <c r="B13" i="64"/>
  <c r="L13" i="64" s="1"/>
  <c r="B11" i="63"/>
  <c r="L11" i="63" s="1"/>
  <c r="A12" i="63"/>
  <c r="A107" i="70" l="1"/>
  <c r="B107" i="70" s="1"/>
  <c r="L107" i="70" s="1"/>
  <c r="B106" i="70"/>
  <c r="L106" i="70" s="1"/>
  <c r="B33" i="70"/>
  <c r="L33" i="70" s="1"/>
  <c r="A34" i="70"/>
  <c r="A80" i="70"/>
  <c r="B79" i="70"/>
  <c r="L79" i="70" s="1"/>
  <c r="B22" i="70"/>
  <c r="L22" i="70" s="1"/>
  <c r="A23" i="70"/>
  <c r="B23" i="70" s="1"/>
  <c r="L23" i="70" s="1"/>
  <c r="A93" i="70"/>
  <c r="B92" i="70"/>
  <c r="L92" i="70" s="1"/>
  <c r="A23" i="67"/>
  <c r="B22" i="67"/>
  <c r="L22" i="67" s="1"/>
  <c r="A16" i="66"/>
  <c r="B15" i="66"/>
  <c r="L15" i="66" s="1"/>
  <c r="A17" i="65"/>
  <c r="B16" i="65"/>
  <c r="L16" i="65" s="1"/>
  <c r="A15" i="64"/>
  <c r="B14" i="64"/>
  <c r="L14" i="64" s="1"/>
  <c r="A13" i="63"/>
  <c r="B12" i="63"/>
  <c r="L12" i="63" s="1"/>
  <c r="A81" i="70" l="1"/>
  <c r="B81" i="70" s="1"/>
  <c r="L81" i="70" s="1"/>
  <c r="B80" i="70"/>
  <c r="L80" i="70" s="1"/>
  <c r="A35" i="70"/>
  <c r="B34" i="70"/>
  <c r="L34" i="70" s="1"/>
  <c r="B93" i="70"/>
  <c r="L93" i="70" s="1"/>
  <c r="A94" i="70"/>
  <c r="B94" i="70" s="1"/>
  <c r="L94" i="70" s="1"/>
  <c r="A28" i="67"/>
  <c r="A24" i="67"/>
  <c r="B23" i="67"/>
  <c r="L23" i="67" s="1"/>
  <c r="B16" i="66"/>
  <c r="L16" i="66" s="1"/>
  <c r="A17" i="66"/>
  <c r="B17" i="65"/>
  <c r="L17" i="65" s="1"/>
  <c r="A18" i="65"/>
  <c r="B15" i="64"/>
  <c r="L15" i="64" s="1"/>
  <c r="A16" i="64"/>
  <c r="B13" i="63"/>
  <c r="L13" i="63" s="1"/>
  <c r="A14" i="63"/>
  <c r="A36" i="70" l="1"/>
  <c r="B36" i="70" s="1"/>
  <c r="L36" i="70" s="1"/>
  <c r="B35" i="70"/>
  <c r="L35" i="70" s="1"/>
  <c r="B24" i="67"/>
  <c r="L24" i="67" s="1"/>
  <c r="A25" i="67"/>
  <c r="A29" i="67"/>
  <c r="B28" i="67"/>
  <c r="L28" i="67" s="1"/>
  <c r="A18" i="66"/>
  <c r="B17" i="66"/>
  <c r="L17" i="66" s="1"/>
  <c r="A19" i="65"/>
  <c r="B18" i="65"/>
  <c r="L18" i="65" s="1"/>
  <c r="A17" i="64"/>
  <c r="B16" i="64"/>
  <c r="L16" i="64" s="1"/>
  <c r="A15" i="63"/>
  <c r="B14" i="63"/>
  <c r="L14" i="63" s="1"/>
  <c r="B29" i="67" l="1"/>
  <c r="L29" i="67" s="1"/>
  <c r="A30" i="67"/>
  <c r="B25" i="67"/>
  <c r="L25" i="67" s="1"/>
  <c r="A26" i="67"/>
  <c r="B26" i="67" s="1"/>
  <c r="L26" i="67" s="1"/>
  <c r="A19" i="66"/>
  <c r="B18" i="66"/>
  <c r="L18" i="66" s="1"/>
  <c r="A20" i="65"/>
  <c r="B19" i="65"/>
  <c r="L19" i="65" s="1"/>
  <c r="A18" i="64"/>
  <c r="B17" i="64"/>
  <c r="L17" i="64" s="1"/>
  <c r="A16" i="63"/>
  <c r="B15" i="63"/>
  <c r="L15" i="63" s="1"/>
  <c r="A31" i="67" l="1"/>
  <c r="B30" i="67"/>
  <c r="L30" i="67" s="1"/>
  <c r="B19" i="66"/>
  <c r="L19" i="66" s="1"/>
  <c r="A20" i="66"/>
  <c r="B20" i="65"/>
  <c r="L20" i="65" s="1"/>
  <c r="A21" i="65"/>
  <c r="B18" i="64"/>
  <c r="L18" i="64" s="1"/>
  <c r="A19" i="64"/>
  <c r="A17" i="63"/>
  <c r="B16" i="63"/>
  <c r="L16" i="63" s="1"/>
  <c r="A32" i="67" l="1"/>
  <c r="B31" i="67"/>
  <c r="L31" i="67" s="1"/>
  <c r="A21" i="66"/>
  <c r="B20" i="66"/>
  <c r="L20" i="66" s="1"/>
  <c r="A22" i="65"/>
  <c r="B21" i="65"/>
  <c r="L21" i="65" s="1"/>
  <c r="A20" i="64"/>
  <c r="B19" i="64"/>
  <c r="L19" i="64" s="1"/>
  <c r="A18" i="63"/>
  <c r="B17" i="63"/>
  <c r="L17" i="63" s="1"/>
  <c r="B32" i="67" l="1"/>
  <c r="L32" i="67" s="1"/>
  <c r="A33" i="67"/>
  <c r="B21" i="66"/>
  <c r="L21" i="66" s="1"/>
  <c r="A22" i="66"/>
  <c r="A23" i="65"/>
  <c r="B22" i="65"/>
  <c r="L22" i="65" s="1"/>
  <c r="A21" i="64"/>
  <c r="B20" i="64"/>
  <c r="L20" i="64" s="1"/>
  <c r="B18" i="63"/>
  <c r="L18" i="63" s="1"/>
  <c r="A19" i="63"/>
  <c r="B33" i="67" l="1"/>
  <c r="L33" i="67" s="1"/>
  <c r="A34" i="67"/>
  <c r="A23" i="66"/>
  <c r="B22" i="66"/>
  <c r="L22" i="66" s="1"/>
  <c r="A25" i="65"/>
  <c r="B23" i="65"/>
  <c r="L23" i="65" s="1"/>
  <c r="A22" i="64"/>
  <c r="B21" i="64"/>
  <c r="L21" i="64" s="1"/>
  <c r="B19" i="63"/>
  <c r="L19" i="63" s="1"/>
  <c r="A20" i="63"/>
  <c r="B34" i="67" l="1"/>
  <c r="L34" i="67" s="1"/>
  <c r="A35" i="67"/>
  <c r="A25" i="66"/>
  <c r="B23" i="66"/>
  <c r="L23" i="66" s="1"/>
  <c r="A26" i="65"/>
  <c r="B25" i="65"/>
  <c r="L25" i="65" s="1"/>
  <c r="A23" i="64"/>
  <c r="B22" i="64"/>
  <c r="L22" i="64" s="1"/>
  <c r="A21" i="63"/>
  <c r="B20" i="63"/>
  <c r="L20" i="63" s="1"/>
  <c r="A36" i="67" l="1"/>
  <c r="B35" i="67"/>
  <c r="L35" i="67" s="1"/>
  <c r="B25" i="66"/>
  <c r="L25" i="66" s="1"/>
  <c r="A26" i="66"/>
  <c r="A27" i="65"/>
  <c r="B26" i="65"/>
  <c r="L26" i="65" s="1"/>
  <c r="B23" i="64"/>
  <c r="L23" i="64" s="1"/>
  <c r="A24" i="64"/>
  <c r="B21" i="63"/>
  <c r="L21" i="63" s="1"/>
  <c r="A22" i="63"/>
  <c r="A37" i="67" l="1"/>
  <c r="B36" i="67"/>
  <c r="L36" i="67" s="1"/>
  <c r="A27" i="66"/>
  <c r="B26" i="66"/>
  <c r="L26" i="66" s="1"/>
  <c r="A28" i="65"/>
  <c r="B27" i="65"/>
  <c r="L27" i="65" s="1"/>
  <c r="B24" i="64"/>
  <c r="L24" i="64" s="1"/>
  <c r="A25" i="64"/>
  <c r="A23" i="63"/>
  <c r="B22" i="63"/>
  <c r="L22" i="63" s="1"/>
  <c r="B37" i="67" l="1"/>
  <c r="L37" i="67" s="1"/>
  <c r="A38" i="67"/>
  <c r="A28" i="66"/>
  <c r="B27" i="66"/>
  <c r="L27" i="66" s="1"/>
  <c r="A29" i="65"/>
  <c r="B28" i="65"/>
  <c r="L28" i="65" s="1"/>
  <c r="A26" i="64"/>
  <c r="B25" i="64"/>
  <c r="L25" i="64" s="1"/>
  <c r="A24" i="63"/>
  <c r="B23" i="63"/>
  <c r="L23" i="63" s="1"/>
  <c r="A39" i="67" l="1"/>
  <c r="B38" i="67"/>
  <c r="L38" i="67" s="1"/>
  <c r="B28" i="66"/>
  <c r="L28" i="66" s="1"/>
  <c r="A29" i="66"/>
  <c r="B29" i="65"/>
  <c r="L29" i="65" s="1"/>
  <c r="A30" i="65"/>
  <c r="B26" i="64"/>
  <c r="L26" i="64" s="1"/>
  <c r="A27" i="64"/>
  <c r="A25" i="63"/>
  <c r="B24" i="63"/>
  <c r="L24" i="63" s="1"/>
  <c r="A40" i="67" l="1"/>
  <c r="B39" i="67"/>
  <c r="L39" i="67" s="1"/>
  <c r="A30" i="66"/>
  <c r="B29" i="66"/>
  <c r="L29" i="66" s="1"/>
  <c r="A31" i="65"/>
  <c r="B30" i="65"/>
  <c r="L30" i="65" s="1"/>
  <c r="B27" i="64"/>
  <c r="L27" i="64" s="1"/>
  <c r="A28" i="64"/>
  <c r="B25" i="63"/>
  <c r="L25" i="63" s="1"/>
  <c r="A26" i="63"/>
  <c r="A41" i="67" l="1"/>
  <c r="B40" i="67"/>
  <c r="L40" i="67" s="1"/>
  <c r="B30" i="66"/>
  <c r="L30" i="66" s="1"/>
  <c r="A31" i="66"/>
  <c r="A32" i="65"/>
  <c r="B31" i="65"/>
  <c r="L31" i="65" s="1"/>
  <c r="A29" i="64"/>
  <c r="B28" i="64"/>
  <c r="L28" i="64" s="1"/>
  <c r="B26" i="63"/>
  <c r="L26" i="63" s="1"/>
  <c r="A27" i="63"/>
  <c r="B41" i="67" l="1"/>
  <c r="L41" i="67" s="1"/>
  <c r="A42" i="67"/>
  <c r="A32" i="66"/>
  <c r="B31" i="66"/>
  <c r="L31" i="66" s="1"/>
  <c r="B32" i="65"/>
  <c r="L32" i="65" s="1"/>
  <c r="A33" i="65"/>
  <c r="A30" i="64"/>
  <c r="B29" i="64"/>
  <c r="L29" i="64" s="1"/>
  <c r="A28" i="63"/>
  <c r="B27" i="63"/>
  <c r="L27" i="63" s="1"/>
  <c r="B42" i="67" l="1"/>
  <c r="L42" i="67" s="1"/>
  <c r="A43" i="67"/>
  <c r="A47" i="67"/>
  <c r="A33" i="66"/>
  <c r="B32" i="66"/>
  <c r="L32" i="66" s="1"/>
  <c r="A34" i="65"/>
  <c r="B33" i="65"/>
  <c r="L33" i="65" s="1"/>
  <c r="A31" i="64"/>
  <c r="B30" i="64"/>
  <c r="L30" i="64" s="1"/>
  <c r="A29" i="63"/>
  <c r="B28" i="63"/>
  <c r="L28" i="63" s="1"/>
  <c r="A48" i="67" l="1"/>
  <c r="B47" i="67"/>
  <c r="L47" i="67" s="1"/>
  <c r="A44" i="67"/>
  <c r="B43" i="67"/>
  <c r="L43" i="67" s="1"/>
  <c r="B33" i="66"/>
  <c r="L33" i="66" s="1"/>
  <c r="A34" i="66"/>
  <c r="A35" i="65"/>
  <c r="B34" i="65"/>
  <c r="L34" i="65" s="1"/>
  <c r="B31" i="64"/>
  <c r="L31" i="64" s="1"/>
  <c r="A32" i="64"/>
  <c r="B29" i="63"/>
  <c r="L29" i="63" s="1"/>
  <c r="A30" i="63"/>
  <c r="A45" i="67" l="1"/>
  <c r="B45" i="67" s="1"/>
  <c r="L45" i="67" s="1"/>
  <c r="B44" i="67"/>
  <c r="L44" i="67" s="1"/>
  <c r="A49" i="67"/>
  <c r="B48" i="67"/>
  <c r="L48" i="67" s="1"/>
  <c r="A35" i="66"/>
  <c r="B34" i="66"/>
  <c r="L34" i="66" s="1"/>
  <c r="B35" i="65"/>
  <c r="L35" i="65" s="1"/>
  <c r="A36" i="65"/>
  <c r="B32" i="64"/>
  <c r="L32" i="64" s="1"/>
  <c r="A33" i="64"/>
  <c r="A31" i="63"/>
  <c r="B30" i="63"/>
  <c r="L30" i="63" s="1"/>
  <c r="A50" i="67" l="1"/>
  <c r="B50" i="67" s="1"/>
  <c r="L50" i="67" s="1"/>
  <c r="B49" i="67"/>
  <c r="L49" i="67" s="1"/>
  <c r="A36" i="66"/>
  <c r="B35" i="66"/>
  <c r="L35" i="66" s="1"/>
  <c r="A38" i="65"/>
  <c r="B36" i="65"/>
  <c r="L36" i="65" s="1"/>
  <c r="A34" i="64"/>
  <c r="B33" i="64"/>
  <c r="L33" i="64" s="1"/>
  <c r="A32" i="63"/>
  <c r="B31" i="63"/>
  <c r="L31" i="63" s="1"/>
  <c r="B36" i="66" l="1"/>
  <c r="L36" i="66" s="1"/>
  <c r="A38" i="66"/>
  <c r="B38" i="65"/>
  <c r="L38" i="65" s="1"/>
  <c r="A39" i="65"/>
  <c r="B34" i="64"/>
  <c r="L34" i="64" s="1"/>
  <c r="A35" i="64"/>
  <c r="A33" i="63"/>
  <c r="B32" i="63"/>
  <c r="L32" i="63" s="1"/>
  <c r="A39" i="66" l="1"/>
  <c r="B38" i="66"/>
  <c r="L38" i="66" s="1"/>
  <c r="A40" i="65"/>
  <c r="B39" i="65"/>
  <c r="L39" i="65" s="1"/>
  <c r="B35" i="64"/>
  <c r="L35" i="64" s="1"/>
  <c r="A36" i="64"/>
  <c r="A34" i="63"/>
  <c r="B33" i="63"/>
  <c r="L33" i="63" s="1"/>
  <c r="B39" i="66" l="1"/>
  <c r="L39" i="66" s="1"/>
  <c r="A40" i="66"/>
  <c r="A41" i="65"/>
  <c r="B40" i="65"/>
  <c r="L40" i="65" s="1"/>
  <c r="A37" i="64"/>
  <c r="B36" i="64"/>
  <c r="L36" i="64" s="1"/>
  <c r="A35" i="63"/>
  <c r="B34" i="63"/>
  <c r="L34" i="63" s="1"/>
  <c r="A41" i="66" l="1"/>
  <c r="B40" i="66"/>
  <c r="L40" i="66" s="1"/>
  <c r="B41" i="65"/>
  <c r="L41" i="65" s="1"/>
  <c r="A42" i="65"/>
  <c r="B37" i="64"/>
  <c r="L37" i="64" s="1"/>
  <c r="A38" i="64"/>
  <c r="A36" i="63"/>
  <c r="B35" i="63"/>
  <c r="L35" i="63" s="1"/>
  <c r="A42" i="66" l="1"/>
  <c r="B41" i="66"/>
  <c r="L41" i="66" s="1"/>
  <c r="A43" i="65"/>
  <c r="B43" i="65" s="1"/>
  <c r="L43" i="65" s="1"/>
  <c r="B42" i="65"/>
  <c r="L42" i="65" s="1"/>
  <c r="B38" i="64"/>
  <c r="L38" i="64" s="1"/>
  <c r="A39" i="64"/>
  <c r="A37" i="63"/>
  <c r="B36" i="63"/>
  <c r="L36" i="63" s="1"/>
  <c r="B42" i="66" l="1"/>
  <c r="L42" i="66" s="1"/>
  <c r="A43" i="66"/>
  <c r="A40" i="64"/>
  <c r="B39" i="64"/>
  <c r="L39" i="64" s="1"/>
  <c r="B37" i="63"/>
  <c r="L37" i="63" s="1"/>
  <c r="A38" i="63"/>
  <c r="A44" i="66" l="1"/>
  <c r="B43" i="66"/>
  <c r="L43" i="66" s="1"/>
  <c r="A41" i="64"/>
  <c r="B40" i="64"/>
  <c r="L40" i="64" s="1"/>
  <c r="A39" i="63"/>
  <c r="B38" i="63"/>
  <c r="L38" i="63" s="1"/>
  <c r="A45" i="66" l="1"/>
  <c r="B44" i="66"/>
  <c r="L44" i="66" s="1"/>
  <c r="A42" i="64"/>
  <c r="B41" i="64"/>
  <c r="L41" i="64" s="1"/>
  <c r="B39" i="63"/>
  <c r="L39" i="63" s="1"/>
  <c r="A40" i="63"/>
  <c r="B45" i="66" l="1"/>
  <c r="L45" i="66" s="1"/>
  <c r="A46" i="66"/>
  <c r="A43" i="64"/>
  <c r="B42" i="64"/>
  <c r="L42" i="64" s="1"/>
  <c r="A41" i="63"/>
  <c r="B40" i="63"/>
  <c r="L40" i="63" s="1"/>
  <c r="A47" i="66" l="1"/>
  <c r="B46" i="66"/>
  <c r="L46" i="66" s="1"/>
  <c r="B43" i="64"/>
  <c r="L43" i="64" s="1"/>
  <c r="A44" i="64"/>
  <c r="A42" i="63"/>
  <c r="B41" i="63"/>
  <c r="L41" i="63" s="1"/>
  <c r="B47" i="66" l="1"/>
  <c r="L47" i="66" s="1"/>
  <c r="A48" i="66"/>
  <c r="A45" i="64"/>
  <c r="B44" i="64"/>
  <c r="L44" i="64" s="1"/>
  <c r="B42" i="63"/>
  <c r="L42" i="63" s="1"/>
  <c r="A43" i="63"/>
  <c r="A49" i="66" l="1"/>
  <c r="B48" i="66"/>
  <c r="L48" i="66" s="1"/>
  <c r="B45" i="64"/>
  <c r="L45" i="64" s="1"/>
  <c r="A46" i="64"/>
  <c r="A44" i="63"/>
  <c r="B43" i="63"/>
  <c r="L43" i="63" s="1"/>
  <c r="A51" i="66" l="1"/>
  <c r="B49" i="66"/>
  <c r="L49" i="66" s="1"/>
  <c r="B46" i="64"/>
  <c r="L46" i="64" s="1"/>
  <c r="A47" i="64"/>
  <c r="B44" i="63"/>
  <c r="L44" i="63" s="1"/>
  <c r="A45" i="63"/>
  <c r="B51" i="66" l="1"/>
  <c r="L51" i="66" s="1"/>
  <c r="A52" i="66"/>
  <c r="A48" i="64"/>
  <c r="B47" i="64"/>
  <c r="L47" i="64" s="1"/>
  <c r="A46" i="63"/>
  <c r="B45" i="63"/>
  <c r="L45" i="63" s="1"/>
  <c r="A53" i="66" l="1"/>
  <c r="B52" i="66"/>
  <c r="L52" i="66" s="1"/>
  <c r="A49" i="64"/>
  <c r="B48" i="64"/>
  <c r="L48" i="64" s="1"/>
  <c r="A47" i="63"/>
  <c r="B46" i="63"/>
  <c r="L46" i="63" s="1"/>
  <c r="A54" i="66" l="1"/>
  <c r="B53" i="66"/>
  <c r="L53" i="66" s="1"/>
  <c r="A50" i="64"/>
  <c r="B49" i="64"/>
  <c r="L49" i="64" s="1"/>
  <c r="B47" i="63"/>
  <c r="L47" i="63" s="1"/>
  <c r="A48" i="63"/>
  <c r="A55" i="66" l="1"/>
  <c r="B54" i="66"/>
  <c r="L54" i="66" s="1"/>
  <c r="A51" i="64"/>
  <c r="B50" i="64"/>
  <c r="L50" i="64" s="1"/>
  <c r="A49" i="63"/>
  <c r="B48" i="63"/>
  <c r="L48" i="63" s="1"/>
  <c r="A56" i="66" l="1"/>
  <c r="B55" i="66"/>
  <c r="L55" i="66" s="1"/>
  <c r="A52" i="64"/>
  <c r="B51" i="64"/>
  <c r="L51" i="64" s="1"/>
  <c r="A50" i="63"/>
  <c r="B49" i="63"/>
  <c r="L49" i="63" s="1"/>
  <c r="B56" i="66" l="1"/>
  <c r="L56" i="66" s="1"/>
  <c r="A57" i="66"/>
  <c r="A53" i="64"/>
  <c r="B52" i="64"/>
  <c r="L52" i="64" s="1"/>
  <c r="A51" i="63"/>
  <c r="B50" i="63"/>
  <c r="L50" i="63" s="1"/>
  <c r="A58" i="66" l="1"/>
  <c r="B57" i="66"/>
  <c r="L57" i="66" s="1"/>
  <c r="B53" i="64"/>
  <c r="L53" i="64" s="1"/>
  <c r="A54" i="64"/>
  <c r="A52" i="63"/>
  <c r="B51" i="63"/>
  <c r="L51" i="63" s="1"/>
  <c r="A59" i="66" l="1"/>
  <c r="B58" i="66"/>
  <c r="L58" i="66" s="1"/>
  <c r="B54" i="64"/>
  <c r="L54" i="64" s="1"/>
  <c r="A55" i="64"/>
  <c r="A53" i="63"/>
  <c r="B52" i="63"/>
  <c r="L52" i="63" s="1"/>
  <c r="B59" i="66" l="1"/>
  <c r="L59" i="66" s="1"/>
  <c r="A60" i="66"/>
  <c r="A56" i="64"/>
  <c r="B55" i="64"/>
  <c r="L55" i="64" s="1"/>
  <c r="B53" i="63"/>
  <c r="L53" i="63" s="1"/>
  <c r="A54" i="63"/>
  <c r="A61" i="66" l="1"/>
  <c r="B60" i="66"/>
  <c r="L60" i="66" s="1"/>
  <c r="A57" i="64"/>
  <c r="B56" i="64"/>
  <c r="L56" i="64" s="1"/>
  <c r="A55" i="63"/>
  <c r="B54" i="63"/>
  <c r="L54" i="63" s="1"/>
  <c r="A62" i="66" l="1"/>
  <c r="B61" i="66"/>
  <c r="L61" i="66" s="1"/>
  <c r="A58" i="64"/>
  <c r="B57" i="64"/>
  <c r="L57" i="64" s="1"/>
  <c r="B55" i="63"/>
  <c r="L55" i="63" s="1"/>
  <c r="A56" i="63"/>
  <c r="A64" i="66" l="1"/>
  <c r="B62" i="66"/>
  <c r="L62" i="66" s="1"/>
  <c r="A59" i="64"/>
  <c r="B58" i="64"/>
  <c r="L58" i="64" s="1"/>
  <c r="B56" i="63"/>
  <c r="L56" i="63" s="1"/>
  <c r="A57" i="63"/>
  <c r="A65" i="66" l="1"/>
  <c r="B64" i="66"/>
  <c r="L64" i="66" s="1"/>
  <c r="B59" i="64"/>
  <c r="L59" i="64" s="1"/>
  <c r="A60" i="64"/>
  <c r="A58" i="63"/>
  <c r="B57" i="63"/>
  <c r="L57" i="63" s="1"/>
  <c r="B65" i="66" l="1"/>
  <c r="L65" i="66" s="1"/>
  <c r="A66" i="66"/>
  <c r="A61" i="64"/>
  <c r="B60" i="64"/>
  <c r="L60" i="64" s="1"/>
  <c r="A59" i="63"/>
  <c r="B58" i="63"/>
  <c r="L58" i="63" s="1"/>
  <c r="A67" i="66" l="1"/>
  <c r="B66" i="66"/>
  <c r="L66" i="66" s="1"/>
  <c r="B61" i="64"/>
  <c r="L61" i="64" s="1"/>
  <c r="A62" i="64"/>
  <c r="A60" i="63"/>
  <c r="B59" i="63"/>
  <c r="L59" i="63" s="1"/>
  <c r="A68" i="66" l="1"/>
  <c r="B67" i="66"/>
  <c r="L67" i="66" s="1"/>
  <c r="B62" i="64"/>
  <c r="L62" i="64" s="1"/>
  <c r="A63" i="64"/>
  <c r="B60" i="63"/>
  <c r="L60" i="63" s="1"/>
  <c r="A61" i="63"/>
  <c r="B68" i="66" l="1"/>
  <c r="L68" i="66" s="1"/>
  <c r="A69" i="66"/>
  <c r="A64" i="64"/>
  <c r="B63" i="64"/>
  <c r="L63" i="64" s="1"/>
  <c r="A62" i="63"/>
  <c r="B61" i="63"/>
  <c r="L61" i="63" s="1"/>
  <c r="A70" i="66" l="1"/>
  <c r="B69" i="66"/>
  <c r="L69" i="66" s="1"/>
  <c r="A65" i="64"/>
  <c r="B64" i="64"/>
  <c r="L64" i="64" s="1"/>
  <c r="A63" i="63"/>
  <c r="B62" i="63"/>
  <c r="L62" i="63" s="1"/>
  <c r="A71" i="66" l="1"/>
  <c r="B70" i="66"/>
  <c r="L70" i="66" s="1"/>
  <c r="A66" i="64"/>
  <c r="B65" i="64"/>
  <c r="L65" i="64" s="1"/>
  <c r="B63" i="63"/>
  <c r="L63" i="63" s="1"/>
  <c r="A64" i="63"/>
  <c r="A72" i="66" l="1"/>
  <c r="B71" i="66"/>
  <c r="L71" i="66" s="1"/>
  <c r="A67" i="64"/>
  <c r="B66" i="64"/>
  <c r="L66" i="64" s="1"/>
  <c r="A65" i="63"/>
  <c r="B64" i="63"/>
  <c r="L64" i="63" s="1"/>
  <c r="A73" i="66" l="1"/>
  <c r="B72" i="66"/>
  <c r="L72" i="66" s="1"/>
  <c r="A68" i="64"/>
  <c r="B67" i="64"/>
  <c r="L67" i="64" s="1"/>
  <c r="A66" i="63"/>
  <c r="B65" i="63"/>
  <c r="L65" i="63" s="1"/>
  <c r="B73" i="66" l="1"/>
  <c r="L73" i="66" s="1"/>
  <c r="A74" i="66"/>
  <c r="A69" i="64"/>
  <c r="B68" i="64"/>
  <c r="L68" i="64" s="1"/>
  <c r="A67" i="63"/>
  <c r="B66" i="63"/>
  <c r="L66" i="63" s="1"/>
  <c r="A75" i="66" l="1"/>
  <c r="B74" i="66"/>
  <c r="L74" i="66" s="1"/>
  <c r="B69" i="64"/>
  <c r="L69" i="64" s="1"/>
  <c r="A70" i="64"/>
  <c r="A68" i="63"/>
  <c r="B67" i="63"/>
  <c r="L67" i="63" s="1"/>
  <c r="A77" i="66" l="1"/>
  <c r="B75" i="66"/>
  <c r="L75" i="66" s="1"/>
  <c r="B70" i="64"/>
  <c r="L70" i="64" s="1"/>
  <c r="A71" i="64"/>
  <c r="A69" i="63"/>
  <c r="B68" i="63"/>
  <c r="L68" i="63" s="1"/>
  <c r="B77" i="66" l="1"/>
  <c r="L77" i="66" s="1"/>
  <c r="A78" i="66"/>
  <c r="A72" i="64"/>
  <c r="B71" i="64"/>
  <c r="L71" i="64" s="1"/>
  <c r="A70" i="63"/>
  <c r="B69" i="63"/>
  <c r="L69" i="63" s="1"/>
  <c r="A79" i="66" l="1"/>
  <c r="B78" i="66"/>
  <c r="L78" i="66" s="1"/>
  <c r="A73" i="64"/>
  <c r="B72" i="64"/>
  <c r="L72" i="64" s="1"/>
  <c r="A71" i="63"/>
  <c r="B70" i="63"/>
  <c r="L70" i="63" s="1"/>
  <c r="A80" i="66" l="1"/>
  <c r="B79" i="66"/>
  <c r="L79" i="66" s="1"/>
  <c r="A74" i="64"/>
  <c r="B73" i="64"/>
  <c r="L73" i="64" s="1"/>
  <c r="B71" i="63"/>
  <c r="L71" i="63" s="1"/>
  <c r="A72" i="63"/>
  <c r="B80" i="66" l="1"/>
  <c r="L80" i="66" s="1"/>
  <c r="A81" i="66"/>
  <c r="A75" i="64"/>
  <c r="B74" i="64"/>
  <c r="L74" i="64" s="1"/>
  <c r="A73" i="63"/>
  <c r="B72" i="63"/>
  <c r="L72" i="63" s="1"/>
  <c r="A82" i="66" l="1"/>
  <c r="B82" i="66" s="1"/>
  <c r="L82" i="66" s="1"/>
  <c r="B81" i="66"/>
  <c r="L81" i="66" s="1"/>
  <c r="B75" i="64"/>
  <c r="L75" i="64" s="1"/>
  <c r="A76" i="64"/>
  <c r="A74" i="63"/>
  <c r="B73" i="63"/>
  <c r="L73" i="63" s="1"/>
  <c r="A77" i="64" l="1"/>
  <c r="B76" i="64"/>
  <c r="L76" i="64" s="1"/>
  <c r="B74" i="63"/>
  <c r="L74" i="63" s="1"/>
  <c r="A75" i="63"/>
  <c r="B77" i="64" l="1"/>
  <c r="L77" i="64" s="1"/>
  <c r="A78" i="64"/>
  <c r="A76" i="63"/>
  <c r="B75" i="63"/>
  <c r="L75" i="63" s="1"/>
  <c r="B78" i="64" l="1"/>
  <c r="L78" i="64" s="1"/>
  <c r="A79" i="64"/>
  <c r="B76" i="63"/>
  <c r="L76" i="63" s="1"/>
  <c r="A77" i="63"/>
  <c r="A80" i="64" l="1"/>
  <c r="B79" i="64"/>
  <c r="L79" i="64" s="1"/>
  <c r="A78" i="63"/>
  <c r="B77" i="63"/>
  <c r="L77" i="63" s="1"/>
  <c r="A81" i="64" l="1"/>
  <c r="B80" i="64"/>
  <c r="L80" i="64" s="1"/>
  <c r="A79" i="63"/>
  <c r="B78" i="63"/>
  <c r="L78" i="63" s="1"/>
  <c r="A82" i="64" l="1"/>
  <c r="B81" i="64"/>
  <c r="L81" i="64" s="1"/>
  <c r="B79" i="63"/>
  <c r="L79" i="63" s="1"/>
  <c r="A80" i="63"/>
  <c r="A83" i="64" l="1"/>
  <c r="B82" i="64"/>
  <c r="L82" i="64" s="1"/>
  <c r="A81" i="63"/>
  <c r="B80" i="63"/>
  <c r="L80" i="63" s="1"/>
  <c r="A84" i="64" l="1"/>
  <c r="B83" i="64"/>
  <c r="L83" i="64" s="1"/>
  <c r="A82" i="63"/>
  <c r="B81" i="63"/>
  <c r="L81" i="63" s="1"/>
  <c r="A85" i="64" l="1"/>
  <c r="B84" i="64"/>
  <c r="L84" i="64" s="1"/>
  <c r="A83" i="63"/>
  <c r="B82" i="63"/>
  <c r="L82" i="63" s="1"/>
  <c r="B85" i="64" l="1"/>
  <c r="L85" i="64" s="1"/>
  <c r="A86" i="64"/>
  <c r="A84" i="63"/>
  <c r="B83" i="63"/>
  <c r="L83" i="63" s="1"/>
  <c r="B86" i="64" l="1"/>
  <c r="L86" i="64" s="1"/>
  <c r="A87" i="64"/>
  <c r="A85" i="63"/>
  <c r="B84" i="63"/>
  <c r="L84" i="63" s="1"/>
  <c r="A88" i="64" l="1"/>
  <c r="B87" i="64"/>
  <c r="L87" i="64" s="1"/>
  <c r="B85" i="63"/>
  <c r="L85" i="63" s="1"/>
  <c r="A86" i="63"/>
  <c r="A89" i="64" l="1"/>
  <c r="B88" i="64"/>
  <c r="L88" i="64" s="1"/>
  <c r="A87" i="63"/>
  <c r="B86" i="63"/>
  <c r="L86" i="63" s="1"/>
  <c r="A90" i="64" l="1"/>
  <c r="B89" i="64"/>
  <c r="L89" i="64" s="1"/>
  <c r="B87" i="63"/>
  <c r="L87" i="63" s="1"/>
  <c r="A88" i="63"/>
  <c r="A91" i="64" l="1"/>
  <c r="B90" i="64"/>
  <c r="L90" i="64" s="1"/>
  <c r="B88" i="63"/>
  <c r="L88" i="63" s="1"/>
  <c r="A89" i="63"/>
  <c r="B91" i="64" l="1"/>
  <c r="L91" i="64" s="1"/>
  <c r="A92" i="64"/>
  <c r="A90" i="63"/>
  <c r="B89" i="63"/>
  <c r="L89" i="63" s="1"/>
  <c r="A93" i="64" l="1"/>
  <c r="B92" i="64"/>
  <c r="L92" i="64" s="1"/>
  <c r="A91" i="63"/>
  <c r="B90" i="63"/>
  <c r="L90" i="63" s="1"/>
  <c r="B93" i="64" l="1"/>
  <c r="L93" i="64" s="1"/>
  <c r="A94" i="64"/>
  <c r="A92" i="63"/>
  <c r="B91" i="63"/>
  <c r="L91" i="63" s="1"/>
  <c r="B94" i="64" l="1"/>
  <c r="L94" i="64" s="1"/>
  <c r="A95" i="64"/>
  <c r="B92" i="63"/>
  <c r="L92" i="63" s="1"/>
  <c r="A93" i="63"/>
  <c r="A96" i="64" l="1"/>
  <c r="B95" i="64"/>
  <c r="L95" i="64" s="1"/>
  <c r="A94" i="63"/>
  <c r="B93" i="63"/>
  <c r="L93" i="63" s="1"/>
  <c r="A97" i="64" l="1"/>
  <c r="B96" i="64"/>
  <c r="L96" i="64" s="1"/>
  <c r="A95" i="63"/>
  <c r="B94" i="63"/>
  <c r="L94" i="63" s="1"/>
  <c r="A98" i="64" l="1"/>
  <c r="B97" i="64"/>
  <c r="L97" i="64" s="1"/>
  <c r="B95" i="63"/>
  <c r="L95" i="63" s="1"/>
  <c r="A96" i="63"/>
  <c r="A99" i="64" l="1"/>
  <c r="B98" i="64"/>
  <c r="L98" i="64" s="1"/>
  <c r="A97" i="63"/>
  <c r="B96" i="63"/>
  <c r="L96" i="63" s="1"/>
  <c r="A100" i="64" l="1"/>
  <c r="B99" i="64"/>
  <c r="L99" i="64" s="1"/>
  <c r="A98" i="63"/>
  <c r="B97" i="63"/>
  <c r="L97" i="63" s="1"/>
  <c r="A101" i="64" l="1"/>
  <c r="B100" i="64"/>
  <c r="L100" i="64" s="1"/>
  <c r="A99" i="63"/>
  <c r="B98" i="63"/>
  <c r="L98" i="63" s="1"/>
  <c r="B101" i="64" l="1"/>
  <c r="L101" i="64" s="1"/>
  <c r="A102" i="64"/>
  <c r="A100" i="63"/>
  <c r="B99" i="63"/>
  <c r="L99" i="63" s="1"/>
  <c r="B102" i="64" l="1"/>
  <c r="L102" i="64" s="1"/>
  <c r="A103" i="64"/>
  <c r="A101" i="63"/>
  <c r="B100" i="63"/>
  <c r="L100" i="63" s="1"/>
  <c r="A104" i="64" l="1"/>
  <c r="B103" i="64"/>
  <c r="L103" i="64" s="1"/>
  <c r="B101" i="63"/>
  <c r="L101" i="63" s="1"/>
  <c r="A102" i="63"/>
  <c r="A105" i="64" l="1"/>
  <c r="B104" i="64"/>
  <c r="L104" i="64" s="1"/>
  <c r="A103" i="63"/>
  <c r="B102" i="63"/>
  <c r="L102" i="63" s="1"/>
  <c r="A106" i="64" l="1"/>
  <c r="B105" i="64"/>
  <c r="L105" i="64" s="1"/>
  <c r="B103" i="63"/>
  <c r="L103" i="63" s="1"/>
  <c r="A104" i="63"/>
  <c r="A107" i="64" l="1"/>
  <c r="B106" i="64"/>
  <c r="L106" i="64" s="1"/>
  <c r="A105" i="63"/>
  <c r="B104" i="63"/>
  <c r="L104" i="63" s="1"/>
  <c r="B107" i="64" l="1"/>
  <c r="L107" i="64" s="1"/>
  <c r="A108" i="64"/>
  <c r="A106" i="63"/>
  <c r="B105" i="63"/>
  <c r="L105" i="63" s="1"/>
  <c r="A109" i="64" l="1"/>
  <c r="B108" i="64"/>
  <c r="L108" i="64" s="1"/>
  <c r="B106" i="63"/>
  <c r="L106" i="63" s="1"/>
  <c r="A107" i="63"/>
  <c r="B109" i="64" l="1"/>
  <c r="L109" i="64" s="1"/>
  <c r="A110" i="64"/>
  <c r="A108" i="63"/>
  <c r="B107" i="63"/>
  <c r="L107" i="63" s="1"/>
  <c r="B110" i="64" l="1"/>
  <c r="L110" i="64" s="1"/>
  <c r="A111" i="64"/>
  <c r="A109" i="63"/>
  <c r="B108" i="63"/>
  <c r="L108" i="63" s="1"/>
  <c r="A112" i="64" l="1"/>
  <c r="B111" i="64"/>
  <c r="L111" i="64" s="1"/>
  <c r="A110" i="63"/>
  <c r="B109" i="63"/>
  <c r="L109" i="63" s="1"/>
  <c r="A113" i="64" l="1"/>
  <c r="B112" i="64"/>
  <c r="L112" i="64" s="1"/>
  <c r="A111" i="63"/>
  <c r="B110" i="63"/>
  <c r="L110" i="63" s="1"/>
  <c r="A114" i="64" l="1"/>
  <c r="B113" i="64"/>
  <c r="L113" i="64" s="1"/>
  <c r="B111" i="63"/>
  <c r="L111" i="63" s="1"/>
  <c r="A112" i="63"/>
  <c r="A115" i="64" l="1"/>
  <c r="B114" i="64"/>
  <c r="L114" i="64" s="1"/>
  <c r="A113" i="63"/>
  <c r="B112" i="63"/>
  <c r="L112" i="63" s="1"/>
  <c r="A116" i="64" l="1"/>
  <c r="B115" i="64"/>
  <c r="L115" i="64" s="1"/>
  <c r="A114" i="63"/>
  <c r="B113" i="63"/>
  <c r="L113" i="63" s="1"/>
  <c r="A117" i="64" l="1"/>
  <c r="B116" i="64"/>
  <c r="L116" i="64" s="1"/>
  <c r="A115" i="63"/>
  <c r="B114" i="63"/>
  <c r="L114" i="63" s="1"/>
  <c r="B117" i="64" l="1"/>
  <c r="L117" i="64" s="1"/>
  <c r="A118" i="64"/>
  <c r="A116" i="63"/>
  <c r="B115" i="63"/>
  <c r="L115" i="63" s="1"/>
  <c r="B118" i="64" l="1"/>
  <c r="L118" i="64" s="1"/>
  <c r="A119" i="64"/>
  <c r="A117" i="63"/>
  <c r="B116" i="63"/>
  <c r="L116" i="63" s="1"/>
  <c r="A120" i="64" l="1"/>
  <c r="B119" i="64"/>
  <c r="L119" i="64" s="1"/>
  <c r="B117" i="63"/>
  <c r="L117" i="63" s="1"/>
  <c r="A118" i="63"/>
  <c r="A121" i="64" l="1"/>
  <c r="B120" i="64"/>
  <c r="L120" i="64" s="1"/>
  <c r="A119" i="63"/>
  <c r="B118" i="63"/>
  <c r="L118" i="63" s="1"/>
  <c r="A122" i="64" l="1"/>
  <c r="B121" i="64"/>
  <c r="L121" i="64" s="1"/>
  <c r="B119" i="63"/>
  <c r="L119" i="63" s="1"/>
  <c r="A120" i="63"/>
  <c r="A123" i="64" l="1"/>
  <c r="B122" i="64"/>
  <c r="L122" i="64" s="1"/>
  <c r="B120" i="63"/>
  <c r="L120" i="63" s="1"/>
  <c r="A121" i="63"/>
  <c r="B123" i="64" l="1"/>
  <c r="L123" i="64" s="1"/>
  <c r="A124" i="64"/>
  <c r="A122" i="63"/>
  <c r="B121" i="63"/>
  <c r="L121" i="63" s="1"/>
  <c r="A125" i="64" l="1"/>
  <c r="B124" i="64"/>
  <c r="L124" i="64" s="1"/>
  <c r="A123" i="63"/>
  <c r="B122" i="63"/>
  <c r="L122" i="63" s="1"/>
  <c r="A126" i="64" l="1"/>
  <c r="B125" i="64"/>
  <c r="L125" i="64" s="1"/>
  <c r="A124" i="63"/>
  <c r="B123" i="63"/>
  <c r="L123" i="63" s="1"/>
  <c r="B126" i="64" l="1"/>
  <c r="L126" i="64" s="1"/>
  <c r="A127" i="64"/>
  <c r="B124" i="63"/>
  <c r="L124" i="63" s="1"/>
  <c r="A125" i="63"/>
  <c r="A128" i="64" l="1"/>
  <c r="B127" i="64"/>
  <c r="L127" i="64" s="1"/>
  <c r="A126" i="63"/>
  <c r="B125" i="63"/>
  <c r="L125" i="63" s="1"/>
  <c r="A129" i="64" l="1"/>
  <c r="B128" i="64"/>
  <c r="L128" i="64" s="1"/>
  <c r="A127" i="63"/>
  <c r="B126" i="63"/>
  <c r="L126" i="63" s="1"/>
  <c r="A130" i="64" l="1"/>
  <c r="B129" i="64"/>
  <c r="L129" i="64" s="1"/>
  <c r="B127" i="63"/>
  <c r="L127" i="63" s="1"/>
  <c r="A128" i="63"/>
  <c r="A131" i="64" l="1"/>
  <c r="B130" i="64"/>
  <c r="L130" i="64" s="1"/>
  <c r="A129" i="63"/>
  <c r="B128" i="63"/>
  <c r="L128" i="63" s="1"/>
  <c r="B131" i="64" l="1"/>
  <c r="L131" i="64" s="1"/>
  <c r="A132" i="64"/>
  <c r="A130" i="63"/>
  <c r="B129" i="63"/>
  <c r="L129" i="63" s="1"/>
  <c r="A133" i="64" l="1"/>
  <c r="B132" i="64"/>
  <c r="L132" i="64" s="1"/>
  <c r="A131" i="63"/>
  <c r="B130" i="63"/>
  <c r="L130" i="63" s="1"/>
  <c r="A134" i="64" l="1"/>
  <c r="B133" i="64"/>
  <c r="L133" i="64" s="1"/>
  <c r="A132" i="63"/>
  <c r="B131" i="63"/>
  <c r="L131" i="63" s="1"/>
  <c r="B134" i="64" l="1"/>
  <c r="L134" i="64" s="1"/>
  <c r="A135" i="64"/>
  <c r="A133" i="63"/>
  <c r="B132" i="63"/>
  <c r="L132" i="63" s="1"/>
  <c r="A136" i="64" l="1"/>
  <c r="B135" i="64"/>
  <c r="L135" i="64" s="1"/>
  <c r="A134" i="63"/>
  <c r="B133" i="63"/>
  <c r="L133" i="63" s="1"/>
  <c r="A137" i="64" l="1"/>
  <c r="B136" i="64"/>
  <c r="L136" i="64" s="1"/>
  <c r="A135" i="63"/>
  <c r="B134" i="63"/>
  <c r="L134" i="63" s="1"/>
  <c r="B137" i="64" l="1"/>
  <c r="L137" i="64" s="1"/>
  <c r="A138" i="64"/>
  <c r="B135" i="63"/>
  <c r="L135" i="63" s="1"/>
  <c r="A136" i="63"/>
  <c r="A139" i="64" l="1"/>
  <c r="B138" i="64"/>
  <c r="L138" i="64" s="1"/>
  <c r="A137" i="63"/>
  <c r="B136" i="63"/>
  <c r="L136" i="63" s="1"/>
  <c r="B139" i="64" l="1"/>
  <c r="L139" i="64" s="1"/>
  <c r="A140" i="64"/>
  <c r="A138" i="63"/>
  <c r="B137" i="63"/>
  <c r="L137" i="63" s="1"/>
  <c r="A141" i="64" l="1"/>
  <c r="B140" i="64"/>
  <c r="L140" i="64" s="1"/>
  <c r="B138" i="63"/>
  <c r="L138" i="63" s="1"/>
  <c r="A139" i="63"/>
  <c r="A142" i="64" l="1"/>
  <c r="B141" i="64"/>
  <c r="L141" i="64" s="1"/>
  <c r="A140" i="63"/>
  <c r="B139" i="63"/>
  <c r="L139" i="63" s="1"/>
  <c r="B142" i="64" l="1"/>
  <c r="L142" i="64" s="1"/>
  <c r="A143" i="64"/>
  <c r="B140" i="63"/>
  <c r="L140" i="63" s="1"/>
  <c r="A141" i="63"/>
  <c r="A144" i="64" l="1"/>
  <c r="B143" i="64"/>
  <c r="L143" i="64" s="1"/>
  <c r="A142" i="63"/>
  <c r="B141" i="63"/>
  <c r="L141" i="63" s="1"/>
  <c r="A145" i="64" l="1"/>
  <c r="B144" i="64"/>
  <c r="L144" i="64" s="1"/>
  <c r="A143" i="63"/>
  <c r="B142" i="63"/>
  <c r="L142" i="63" s="1"/>
  <c r="B145" i="64" l="1"/>
  <c r="L145" i="64" s="1"/>
  <c r="A146" i="64"/>
  <c r="B143" i="63"/>
  <c r="L143" i="63" s="1"/>
  <c r="A144" i="63"/>
  <c r="A147" i="64" l="1"/>
  <c r="B146" i="64"/>
  <c r="L146" i="64" s="1"/>
  <c r="A145" i="63"/>
  <c r="B144" i="63"/>
  <c r="L144" i="63" s="1"/>
  <c r="B147" i="64" l="1"/>
  <c r="L147" i="64" s="1"/>
  <c r="A148" i="64"/>
  <c r="A146" i="63"/>
  <c r="B145" i="63"/>
  <c r="L145" i="63" s="1"/>
  <c r="A149" i="64" l="1"/>
  <c r="B148" i="64"/>
  <c r="L148" i="64" s="1"/>
  <c r="A147" i="63"/>
  <c r="B146" i="63"/>
  <c r="L146" i="63" s="1"/>
  <c r="A150" i="64" l="1"/>
  <c r="B149" i="64"/>
  <c r="L149" i="64" s="1"/>
  <c r="A148" i="63"/>
  <c r="B147" i="63"/>
  <c r="L147" i="63" s="1"/>
  <c r="B150" i="64" l="1"/>
  <c r="L150" i="64" s="1"/>
  <c r="A151" i="64"/>
  <c r="A149" i="63"/>
  <c r="B148" i="63"/>
  <c r="L148" i="63" s="1"/>
  <c r="A152" i="64" l="1"/>
  <c r="B151" i="64"/>
  <c r="L151" i="64" s="1"/>
  <c r="B149" i="63"/>
  <c r="L149" i="63" s="1"/>
  <c r="A150" i="63"/>
  <c r="A153" i="64" l="1"/>
  <c r="B152" i="64"/>
  <c r="L152" i="64" s="1"/>
  <c r="A151" i="63"/>
  <c r="B150" i="63"/>
  <c r="L150" i="63" s="1"/>
  <c r="B153" i="64" l="1"/>
  <c r="L153" i="64" s="1"/>
  <c r="A154" i="64"/>
  <c r="B151" i="63"/>
  <c r="L151" i="63" s="1"/>
  <c r="A152" i="63"/>
  <c r="A155" i="64" l="1"/>
  <c r="B154" i="64"/>
  <c r="L154" i="64" s="1"/>
  <c r="A153" i="63"/>
  <c r="B152" i="63"/>
  <c r="L152" i="63" s="1"/>
  <c r="B155" i="64" l="1"/>
  <c r="L155" i="64" s="1"/>
  <c r="A156" i="64"/>
  <c r="A154" i="63"/>
  <c r="B153" i="63"/>
  <c r="L153" i="63" s="1"/>
  <c r="A157" i="64" l="1"/>
  <c r="B156" i="64"/>
  <c r="L156" i="64" s="1"/>
  <c r="A155" i="63"/>
  <c r="B154" i="63"/>
  <c r="L154" i="63" s="1"/>
  <c r="A158" i="64" l="1"/>
  <c r="B157" i="64"/>
  <c r="L157" i="64" s="1"/>
  <c r="B155" i="63"/>
  <c r="L155" i="63" s="1"/>
  <c r="A156" i="63"/>
  <c r="B158" i="64" l="1"/>
  <c r="L158" i="64" s="1"/>
  <c r="A159" i="64"/>
  <c r="A157" i="63"/>
  <c r="B156" i="63"/>
  <c r="L156" i="63" s="1"/>
  <c r="A160" i="64" l="1"/>
  <c r="B159" i="64"/>
  <c r="L159" i="64" s="1"/>
  <c r="A158" i="63"/>
  <c r="B157" i="63"/>
  <c r="L157" i="63" s="1"/>
  <c r="A161" i="64" l="1"/>
  <c r="B160" i="64"/>
  <c r="L160" i="64" s="1"/>
  <c r="A159" i="63"/>
  <c r="B158" i="63"/>
  <c r="L158" i="63" s="1"/>
  <c r="B161" i="64" l="1"/>
  <c r="L161" i="64" s="1"/>
  <c r="A162" i="64"/>
  <c r="B159" i="63"/>
  <c r="L159" i="63" s="1"/>
  <c r="A160" i="63"/>
  <c r="A163" i="64" l="1"/>
  <c r="B162" i="64"/>
  <c r="L162" i="64" s="1"/>
  <c r="A161" i="63"/>
  <c r="B160" i="63"/>
  <c r="L160" i="63" s="1"/>
  <c r="B163" i="64" l="1"/>
  <c r="L163" i="64" s="1"/>
  <c r="A164" i="64"/>
  <c r="A162" i="63"/>
  <c r="B161" i="63"/>
  <c r="L161" i="63" s="1"/>
  <c r="A165" i="64" l="1"/>
  <c r="B164" i="64"/>
  <c r="L164" i="64" s="1"/>
  <c r="A163" i="63"/>
  <c r="B162" i="63"/>
  <c r="L162" i="63" s="1"/>
  <c r="A166" i="64" l="1"/>
  <c r="B165" i="64"/>
  <c r="L165" i="64" s="1"/>
  <c r="B163" i="63"/>
  <c r="L163" i="63" s="1"/>
  <c r="A164" i="63"/>
  <c r="B166" i="64" l="1"/>
  <c r="L166" i="64" s="1"/>
  <c r="A167" i="64"/>
  <c r="A165" i="63"/>
  <c r="B164" i="63"/>
  <c r="L164" i="63" s="1"/>
  <c r="A168" i="64" l="1"/>
  <c r="B167" i="64"/>
  <c r="L167" i="64" s="1"/>
  <c r="A166" i="63"/>
  <c r="B165" i="63"/>
  <c r="L165" i="63" s="1"/>
  <c r="A169" i="64" l="1"/>
  <c r="B168" i="64"/>
  <c r="L168" i="64" s="1"/>
  <c r="A167" i="63"/>
  <c r="B166" i="63"/>
  <c r="L166" i="63" s="1"/>
  <c r="B169" i="64" l="1"/>
  <c r="L169" i="64" s="1"/>
  <c r="A170" i="64"/>
  <c r="B167" i="63"/>
  <c r="L167" i="63" s="1"/>
  <c r="A168" i="63"/>
  <c r="A171" i="64" l="1"/>
  <c r="B170" i="64"/>
  <c r="L170" i="64" s="1"/>
  <c r="A169" i="63"/>
  <c r="B168" i="63"/>
  <c r="L168" i="63" s="1"/>
  <c r="B171" i="64" l="1"/>
  <c r="L171" i="64" s="1"/>
  <c r="A172" i="64"/>
  <c r="A170" i="63"/>
  <c r="B169" i="63"/>
  <c r="L169" i="63" s="1"/>
  <c r="A173" i="64" l="1"/>
  <c r="B172" i="64"/>
  <c r="L172" i="64" s="1"/>
  <c r="B170" i="63"/>
  <c r="L170" i="63" s="1"/>
  <c r="A171" i="63"/>
  <c r="A174" i="64" l="1"/>
  <c r="B173" i="64"/>
  <c r="L173" i="64" s="1"/>
  <c r="B171" i="63"/>
  <c r="L171" i="63" s="1"/>
  <c r="A172" i="63"/>
  <c r="B174" i="64" l="1"/>
  <c r="L174" i="64" s="1"/>
  <c r="A175" i="64"/>
  <c r="A173" i="63"/>
  <c r="B172" i="63"/>
  <c r="L172" i="63" s="1"/>
  <c r="A176" i="64" l="1"/>
  <c r="B175" i="64"/>
  <c r="L175" i="64" s="1"/>
  <c r="A174" i="63"/>
  <c r="B173" i="63"/>
  <c r="L173" i="63" s="1"/>
  <c r="A177" i="64" l="1"/>
  <c r="B176" i="64"/>
  <c r="L176" i="64" s="1"/>
  <c r="B174" i="63"/>
  <c r="L174" i="63" s="1"/>
  <c r="A175" i="63"/>
  <c r="B177" i="64" l="1"/>
  <c r="L177" i="64" s="1"/>
  <c r="A178" i="64"/>
  <c r="B175" i="63"/>
  <c r="L175" i="63" s="1"/>
  <c r="A176" i="63"/>
  <c r="A179" i="64" l="1"/>
  <c r="B178" i="64"/>
  <c r="L178" i="64" s="1"/>
  <c r="B176" i="63"/>
  <c r="L176" i="63" s="1"/>
  <c r="A177" i="63"/>
  <c r="B179" i="64" l="1"/>
  <c r="L179" i="64" s="1"/>
  <c r="A180" i="64"/>
  <c r="A178" i="63"/>
  <c r="B177" i="63"/>
  <c r="L177" i="63" s="1"/>
  <c r="A181" i="64" l="1"/>
  <c r="B180" i="64"/>
  <c r="L180" i="64" s="1"/>
  <c r="B178" i="63"/>
  <c r="L178" i="63" s="1"/>
  <c r="A179" i="63"/>
  <c r="A182" i="64" l="1"/>
  <c r="B181" i="64"/>
  <c r="L181" i="64" s="1"/>
  <c r="B179" i="63"/>
  <c r="L179" i="63" s="1"/>
  <c r="A180" i="63"/>
  <c r="B182" i="64" l="1"/>
  <c r="L182" i="64" s="1"/>
  <c r="A183" i="64"/>
  <c r="A181" i="63"/>
  <c r="B180" i="63"/>
  <c r="L180" i="63" s="1"/>
  <c r="A184" i="64" l="1"/>
  <c r="B183" i="64"/>
  <c r="L183" i="64" s="1"/>
  <c r="A182" i="63"/>
  <c r="B181" i="63"/>
  <c r="L181" i="63" s="1"/>
  <c r="A185" i="64" l="1"/>
  <c r="B184" i="64"/>
  <c r="L184" i="64" s="1"/>
  <c r="A183" i="63"/>
  <c r="B182" i="63"/>
  <c r="L182" i="63" s="1"/>
  <c r="B185" i="64" l="1"/>
  <c r="L185" i="64" s="1"/>
  <c r="A186" i="64"/>
  <c r="B183" i="63"/>
  <c r="L183" i="63" s="1"/>
  <c r="A184" i="63"/>
  <c r="A187" i="64" l="1"/>
  <c r="B186" i="64"/>
  <c r="L186" i="64" s="1"/>
  <c r="A185" i="63"/>
  <c r="B184" i="63"/>
  <c r="L184" i="63" s="1"/>
  <c r="B187" i="64" l="1"/>
  <c r="L187" i="64" s="1"/>
  <c r="A188" i="64"/>
  <c r="A186" i="63"/>
  <c r="B185" i="63"/>
  <c r="L185" i="63" s="1"/>
  <c r="A189" i="64" l="1"/>
  <c r="B188" i="64"/>
  <c r="L188" i="64" s="1"/>
  <c r="A187" i="63"/>
  <c r="B186" i="63"/>
  <c r="L186" i="63" s="1"/>
  <c r="A190" i="64" l="1"/>
  <c r="B189" i="64"/>
  <c r="L189" i="64" s="1"/>
  <c r="B187" i="63"/>
  <c r="L187" i="63" s="1"/>
  <c r="A188" i="63"/>
  <c r="B190" i="64" l="1"/>
  <c r="L190" i="64" s="1"/>
  <c r="A191" i="64"/>
  <c r="B188" i="63"/>
  <c r="L188" i="63" s="1"/>
  <c r="A189" i="63"/>
  <c r="A192" i="64" l="1"/>
  <c r="B191" i="64"/>
  <c r="L191" i="64" s="1"/>
  <c r="A190" i="63"/>
  <c r="B189" i="63"/>
  <c r="L189" i="63" s="1"/>
  <c r="A193" i="64" l="1"/>
  <c r="B192" i="64"/>
  <c r="L192" i="64" s="1"/>
  <c r="A191" i="63"/>
  <c r="B190" i="63"/>
  <c r="L190" i="63" s="1"/>
  <c r="B193" i="64" l="1"/>
  <c r="L193" i="64" s="1"/>
  <c r="A194" i="64"/>
  <c r="B191" i="63"/>
  <c r="L191" i="63" s="1"/>
  <c r="A192" i="63"/>
  <c r="A195" i="64" l="1"/>
  <c r="B194" i="64"/>
  <c r="L194" i="64" s="1"/>
  <c r="A193" i="63"/>
  <c r="B192" i="63"/>
  <c r="L192" i="63" s="1"/>
  <c r="B195" i="64" l="1"/>
  <c r="L195" i="64" s="1"/>
  <c r="A196" i="64"/>
  <c r="A194" i="63"/>
  <c r="B193" i="63"/>
  <c r="L193" i="63" s="1"/>
  <c r="A197" i="64" l="1"/>
  <c r="B196" i="64"/>
  <c r="L196" i="64" s="1"/>
  <c r="A195" i="63"/>
  <c r="B194" i="63"/>
  <c r="L194" i="63" s="1"/>
  <c r="A198" i="64" l="1"/>
  <c r="B197" i="64"/>
  <c r="L197" i="64" s="1"/>
  <c r="B195" i="63"/>
  <c r="L195" i="63" s="1"/>
  <c r="A196" i="63"/>
  <c r="B198" i="64" l="1"/>
  <c r="L198" i="64" s="1"/>
  <c r="A199" i="64"/>
  <c r="B196" i="63"/>
  <c r="L196" i="63" s="1"/>
  <c r="A197" i="63"/>
  <c r="A200" i="64" l="1"/>
  <c r="B199" i="64"/>
  <c r="L199" i="64" s="1"/>
  <c r="A198" i="63"/>
  <c r="B197" i="63"/>
  <c r="L197" i="63" s="1"/>
  <c r="A201" i="64" l="1"/>
  <c r="B200" i="64"/>
  <c r="L200" i="64" s="1"/>
  <c r="A199" i="63"/>
  <c r="B198" i="63"/>
  <c r="L198" i="63" s="1"/>
  <c r="B201" i="64" l="1"/>
  <c r="L201" i="64" s="1"/>
  <c r="A202" i="64"/>
  <c r="B199" i="63"/>
  <c r="L199" i="63" s="1"/>
  <c r="A200" i="63"/>
  <c r="A203" i="64" l="1"/>
  <c r="B202" i="64"/>
  <c r="L202" i="64" s="1"/>
  <c r="A201" i="63"/>
  <c r="B200" i="63"/>
  <c r="L200" i="63" s="1"/>
  <c r="B203" i="64" l="1"/>
  <c r="L203" i="64" s="1"/>
  <c r="A204" i="64"/>
  <c r="A202" i="63"/>
  <c r="B201" i="63"/>
  <c r="L201" i="63" s="1"/>
  <c r="A205" i="64" l="1"/>
  <c r="B204" i="64"/>
  <c r="L204" i="64" s="1"/>
  <c r="A203" i="63"/>
  <c r="B202" i="63"/>
  <c r="L202" i="63" s="1"/>
  <c r="A206" i="64" l="1"/>
  <c r="B205" i="64"/>
  <c r="L205" i="64" s="1"/>
  <c r="B203" i="63"/>
  <c r="L203" i="63" s="1"/>
  <c r="A204" i="63"/>
  <c r="B206" i="64" l="1"/>
  <c r="L206" i="64" s="1"/>
  <c r="A207" i="64"/>
  <c r="B204" i="63"/>
  <c r="L204" i="63" s="1"/>
  <c r="A205" i="63"/>
  <c r="A208" i="64" l="1"/>
  <c r="B207" i="64"/>
  <c r="L207" i="64" s="1"/>
  <c r="A206" i="63"/>
  <c r="B205" i="63"/>
  <c r="L205" i="63" s="1"/>
  <c r="A209" i="64" l="1"/>
  <c r="B208" i="64"/>
  <c r="L208" i="64" s="1"/>
  <c r="A207" i="63"/>
  <c r="B206" i="63"/>
  <c r="L206" i="63" s="1"/>
  <c r="B209" i="64" l="1"/>
  <c r="L209" i="64" s="1"/>
  <c r="A210" i="64"/>
  <c r="B207" i="63"/>
  <c r="L207" i="63" s="1"/>
  <c r="A208" i="63"/>
  <c r="A211" i="64" l="1"/>
  <c r="B210" i="64"/>
  <c r="L210" i="64" s="1"/>
  <c r="A209" i="63"/>
  <c r="B208" i="63"/>
  <c r="L208" i="63" s="1"/>
  <c r="B211" i="64" l="1"/>
  <c r="L211" i="64" s="1"/>
  <c r="A212" i="64"/>
  <c r="A210" i="63"/>
  <c r="B209" i="63"/>
  <c r="L209" i="63" s="1"/>
  <c r="A213" i="64" l="1"/>
  <c r="B212" i="64"/>
  <c r="L212" i="64" s="1"/>
  <c r="A211" i="63"/>
  <c r="B210" i="63"/>
  <c r="L210" i="63" s="1"/>
  <c r="A214" i="64" l="1"/>
  <c r="B213" i="64"/>
  <c r="L213" i="64" s="1"/>
  <c r="B211" i="63"/>
  <c r="L211" i="63" s="1"/>
  <c r="A212" i="63"/>
  <c r="B214" i="64" l="1"/>
  <c r="L214" i="64" s="1"/>
  <c r="A215" i="64"/>
  <c r="B212" i="63"/>
  <c r="L212" i="63" s="1"/>
  <c r="A213" i="63"/>
  <c r="A216" i="64" l="1"/>
  <c r="B215" i="64"/>
  <c r="L215" i="64" s="1"/>
  <c r="A214" i="63"/>
  <c r="B213" i="63"/>
  <c r="L213" i="63" s="1"/>
  <c r="A217" i="64" l="1"/>
  <c r="B216" i="64"/>
  <c r="L216" i="64" s="1"/>
  <c r="A215" i="63"/>
  <c r="B214" i="63"/>
  <c r="L214" i="63" s="1"/>
  <c r="B217" i="64" l="1"/>
  <c r="L217" i="64" s="1"/>
  <c r="A218" i="64"/>
  <c r="B215" i="63"/>
  <c r="L215" i="63" s="1"/>
  <c r="A216" i="63"/>
  <c r="A219" i="64" l="1"/>
  <c r="B218" i="64"/>
  <c r="L218" i="64" s="1"/>
  <c r="A217" i="63"/>
  <c r="B216" i="63"/>
  <c r="L216" i="63" s="1"/>
  <c r="B219" i="64" l="1"/>
  <c r="L219" i="64" s="1"/>
  <c r="A220" i="64"/>
  <c r="A218" i="63"/>
  <c r="B217" i="63"/>
  <c r="L217" i="63" s="1"/>
  <c r="A221" i="64" l="1"/>
  <c r="B220" i="64"/>
  <c r="L220" i="64" s="1"/>
  <c r="A219" i="63"/>
  <c r="B218" i="63"/>
  <c r="L218" i="63" s="1"/>
  <c r="A222" i="64" l="1"/>
  <c r="B221" i="64"/>
  <c r="L221" i="64" s="1"/>
  <c r="B219" i="63"/>
  <c r="L219" i="63" s="1"/>
  <c r="A220" i="63"/>
  <c r="B222" i="64" l="1"/>
  <c r="L222" i="64" s="1"/>
  <c r="A223" i="64"/>
  <c r="B220" i="63"/>
  <c r="L220" i="63" s="1"/>
  <c r="A221" i="63"/>
  <c r="A224" i="64" l="1"/>
  <c r="B223" i="64"/>
  <c r="L223" i="64" s="1"/>
  <c r="A222" i="63"/>
  <c r="B221" i="63"/>
  <c r="L221" i="63" s="1"/>
  <c r="A225" i="64" l="1"/>
  <c r="B224" i="64"/>
  <c r="L224" i="64" s="1"/>
  <c r="A223" i="63"/>
  <c r="B222" i="63"/>
  <c r="L222" i="63" s="1"/>
  <c r="B225" i="64" l="1"/>
  <c r="L225" i="64" s="1"/>
  <c r="A226" i="64"/>
  <c r="A224" i="63"/>
  <c r="B223" i="63"/>
  <c r="L223" i="63" s="1"/>
  <c r="A227" i="64" l="1"/>
  <c r="B226" i="64"/>
  <c r="L226" i="64" s="1"/>
  <c r="B224" i="63"/>
  <c r="L224" i="63" s="1"/>
  <c r="A225" i="63"/>
  <c r="B227" i="64" l="1"/>
  <c r="L227" i="64" s="1"/>
  <c r="A228" i="64"/>
  <c r="A226" i="63"/>
  <c r="B225" i="63"/>
  <c r="L225" i="63" s="1"/>
  <c r="A229" i="64" l="1"/>
  <c r="B228" i="64"/>
  <c r="L228" i="64" s="1"/>
  <c r="A227" i="63"/>
  <c r="B226" i="63"/>
  <c r="L226" i="63" s="1"/>
  <c r="A230" i="64" l="1"/>
  <c r="B229" i="64"/>
  <c r="L229" i="64" s="1"/>
  <c r="B227" i="63"/>
  <c r="L227" i="63" s="1"/>
  <c r="A228" i="63"/>
  <c r="B230" i="64" l="1"/>
  <c r="L230" i="64" s="1"/>
  <c r="A231" i="64"/>
  <c r="B228" i="63"/>
  <c r="L228" i="63" s="1"/>
  <c r="A229" i="63"/>
  <c r="A232" i="64" l="1"/>
  <c r="B231" i="64"/>
  <c r="L231" i="64" s="1"/>
  <c r="A230" i="63"/>
  <c r="B229" i="63"/>
  <c r="L229" i="63" s="1"/>
  <c r="A233" i="64" l="1"/>
  <c r="B232" i="64"/>
  <c r="L232" i="64" s="1"/>
  <c r="A231" i="63"/>
  <c r="B230" i="63"/>
  <c r="L230" i="63" s="1"/>
  <c r="B233" i="64" l="1"/>
  <c r="L233" i="64" s="1"/>
  <c r="A234" i="64"/>
  <c r="A232" i="63"/>
  <c r="B231" i="63"/>
  <c r="L231" i="63" s="1"/>
  <c r="A235" i="64" l="1"/>
  <c r="B234" i="64"/>
  <c r="L234" i="64" s="1"/>
  <c r="B232" i="63"/>
  <c r="L232" i="63" s="1"/>
  <c r="A233" i="63"/>
  <c r="B235" i="64" l="1"/>
  <c r="L235" i="64" s="1"/>
  <c r="A236" i="64"/>
  <c r="A234" i="63"/>
  <c r="B233" i="63"/>
  <c r="L233" i="63" s="1"/>
  <c r="A237" i="64" l="1"/>
  <c r="B236" i="64"/>
  <c r="L236" i="64" s="1"/>
  <c r="A235" i="63"/>
  <c r="B234" i="63"/>
  <c r="L234" i="63" s="1"/>
  <c r="A238" i="64" l="1"/>
  <c r="B237" i="64"/>
  <c r="L237" i="64" s="1"/>
  <c r="B235" i="63"/>
  <c r="L235" i="63" s="1"/>
  <c r="A236" i="63"/>
  <c r="B238" i="64" l="1"/>
  <c r="L238" i="64" s="1"/>
  <c r="A239" i="64"/>
  <c r="A237" i="63"/>
  <c r="B236" i="63"/>
  <c r="L236" i="63" s="1"/>
  <c r="A240" i="64" l="1"/>
  <c r="B239" i="64"/>
  <c r="L239" i="64" s="1"/>
  <c r="A238" i="63"/>
  <c r="B237" i="63"/>
  <c r="L237" i="63" s="1"/>
  <c r="A241" i="64" l="1"/>
  <c r="B240" i="64"/>
  <c r="L240" i="64" s="1"/>
  <c r="A239" i="63"/>
  <c r="B238" i="63"/>
  <c r="L238" i="63" s="1"/>
  <c r="B241" i="64" l="1"/>
  <c r="L241" i="64" s="1"/>
  <c r="A242" i="64"/>
  <c r="A240" i="63"/>
  <c r="B239" i="63"/>
  <c r="L239" i="63" s="1"/>
  <c r="A243" i="64" l="1"/>
  <c r="B242" i="64"/>
  <c r="L242" i="64" s="1"/>
  <c r="B240" i="63"/>
  <c r="L240" i="63" s="1"/>
  <c r="A241" i="63"/>
  <c r="B243" i="64" l="1"/>
  <c r="L243" i="64" s="1"/>
  <c r="A244" i="64"/>
  <c r="A242" i="63"/>
  <c r="B241" i="63"/>
  <c r="L241" i="63" s="1"/>
  <c r="A245" i="64" l="1"/>
  <c r="B244" i="64"/>
  <c r="L244" i="64" s="1"/>
  <c r="A243" i="63"/>
  <c r="B242" i="63"/>
  <c r="L242" i="63" s="1"/>
  <c r="A246" i="64" l="1"/>
  <c r="B245" i="64"/>
  <c r="L245" i="64" s="1"/>
  <c r="B243" i="63"/>
  <c r="L243" i="63" s="1"/>
  <c r="A244" i="63"/>
  <c r="B246" i="64" l="1"/>
  <c r="L246" i="64" s="1"/>
  <c r="A247" i="64"/>
  <c r="A245" i="63"/>
  <c r="B244" i="63"/>
  <c r="L244" i="63" s="1"/>
  <c r="A248" i="64" l="1"/>
  <c r="B247" i="64"/>
  <c r="L247" i="64" s="1"/>
  <c r="A246" i="63"/>
  <c r="B245" i="63"/>
  <c r="L245" i="63" s="1"/>
  <c r="A249" i="64" l="1"/>
  <c r="B248" i="64"/>
  <c r="L248" i="64" s="1"/>
  <c r="A247" i="63"/>
  <c r="B246" i="63"/>
  <c r="L246" i="63" s="1"/>
  <c r="B249" i="64" l="1"/>
  <c r="L249" i="64" s="1"/>
  <c r="A250" i="64"/>
  <c r="A248" i="63"/>
  <c r="B247" i="63"/>
  <c r="L247" i="63" s="1"/>
  <c r="A251" i="64" l="1"/>
  <c r="B250" i="64"/>
  <c r="L250" i="64" s="1"/>
  <c r="A249" i="63"/>
  <c r="B248" i="63"/>
  <c r="L248" i="63" s="1"/>
  <c r="B251" i="64" l="1"/>
  <c r="L251" i="64" s="1"/>
  <c r="A252" i="64"/>
  <c r="A250" i="63"/>
  <c r="B249" i="63"/>
  <c r="L249" i="63" s="1"/>
  <c r="A253" i="64" l="1"/>
  <c r="B252" i="64"/>
  <c r="L252" i="64" s="1"/>
  <c r="A251" i="63"/>
  <c r="B250" i="63"/>
  <c r="L250" i="63" s="1"/>
  <c r="A254" i="64" l="1"/>
  <c r="B253" i="64"/>
  <c r="L253" i="64" s="1"/>
  <c r="B251" i="63"/>
  <c r="L251" i="63" s="1"/>
  <c r="A252" i="63"/>
  <c r="B254" i="64" l="1"/>
  <c r="L254" i="64" s="1"/>
  <c r="A255" i="64"/>
  <c r="A253" i="63"/>
  <c r="B252" i="63"/>
  <c r="L252" i="63" s="1"/>
  <c r="A256" i="64" l="1"/>
  <c r="B255" i="64"/>
  <c r="L255" i="64" s="1"/>
  <c r="A254" i="63"/>
  <c r="B253" i="63"/>
  <c r="L253" i="63" s="1"/>
  <c r="A257" i="64" l="1"/>
  <c r="B256" i="64"/>
  <c r="L256" i="64" s="1"/>
  <c r="B254" i="63"/>
  <c r="L254" i="63" s="1"/>
  <c r="A255" i="63"/>
  <c r="B257" i="64" l="1"/>
  <c r="L257" i="64" s="1"/>
  <c r="A258" i="64"/>
  <c r="A256" i="63"/>
  <c r="B255" i="63"/>
  <c r="L255" i="63" s="1"/>
  <c r="A259" i="64" l="1"/>
  <c r="B259" i="64" s="1"/>
  <c r="L259" i="64" s="1"/>
  <c r="B258" i="64"/>
  <c r="L258" i="64" s="1"/>
  <c r="A257" i="63"/>
  <c r="B256" i="63"/>
  <c r="L256" i="63" s="1"/>
  <c r="A258" i="63" l="1"/>
  <c r="B257" i="63"/>
  <c r="L257" i="63" s="1"/>
  <c r="A259" i="63" l="1"/>
  <c r="B259" i="63" s="1"/>
  <c r="L259" i="63" s="1"/>
  <c r="B258" i="63"/>
  <c r="L258" i="63" s="1"/>
  <c r="S16" i="8" l="1"/>
  <c r="S17" i="8" s="1"/>
  <c r="S21" i="8" s="1"/>
  <c r="S14" i="8"/>
  <c r="S15" i="8" s="1"/>
  <c r="S20" i="8"/>
  <c r="S15" i="6"/>
  <c r="S17" i="6"/>
  <c r="S31" i="6"/>
  <c r="S33" i="6"/>
  <c r="C142" i="2"/>
  <c r="C141" i="2"/>
  <c r="C140" i="2"/>
  <c r="C139" i="2"/>
  <c r="C138" i="2"/>
  <c r="C148" i="2"/>
  <c r="C147" i="2"/>
  <c r="C146" i="2"/>
  <c r="C145" i="2"/>
  <c r="C144" i="2"/>
  <c r="E138" i="2"/>
  <c r="E140" i="2" s="1"/>
  <c r="C135" i="2"/>
  <c r="L6" i="2"/>
  <c r="M6" i="2"/>
  <c r="N6" i="2"/>
  <c r="O6" i="2"/>
  <c r="S18" i="8" l="1"/>
  <c r="S19" i="8"/>
  <c r="E142" i="2"/>
  <c r="E139" i="2" s="1"/>
  <c r="E148" i="2" l="1"/>
  <c r="E145" i="2"/>
  <c r="E144" i="2"/>
  <c r="E149" i="2" s="1"/>
  <c r="E147" i="2"/>
  <c r="J95" i="2" l="1"/>
  <c r="D95" i="2" s="1"/>
  <c r="J84" i="2"/>
  <c r="D84" i="2" s="1"/>
  <c r="M33" i="6"/>
  <c r="M17" i="6"/>
  <c r="T31" i="6"/>
  <c r="T15" i="6"/>
  <c r="D99" i="2"/>
  <c r="G99" i="2"/>
  <c r="M15" i="6" l="1"/>
  <c r="M31" i="6"/>
  <c r="Q22" i="50" l="1"/>
  <c r="P22" i="50"/>
  <c r="P23" i="50" s="1"/>
  <c r="M23" i="50" s="1"/>
  <c r="M22" i="50" l="1"/>
  <c r="N22" i="50"/>
  <c r="Q23" i="50"/>
  <c r="N23" i="50" s="1"/>
  <c r="N98" i="50"/>
  <c r="Q47" i="50"/>
  <c r="N253" i="50" l="1"/>
  <c r="N254" i="50"/>
  <c r="N407" i="50" l="1"/>
  <c r="N405" i="50"/>
  <c r="N403" i="50"/>
  <c r="N401" i="50"/>
  <c r="N395" i="50"/>
  <c r="M395" i="50"/>
  <c r="N394" i="50"/>
  <c r="M394" i="50"/>
  <c r="N131" i="50"/>
  <c r="N130" i="50"/>
  <c r="M131" i="50"/>
  <c r="M130" i="50"/>
  <c r="Q101" i="50"/>
  <c r="N47" i="50"/>
  <c r="M47" i="50"/>
  <c r="T69" i="6" l="1"/>
  <c r="M69" i="6" s="1"/>
  <c r="T74" i="6"/>
  <c r="M75" i="6" s="1"/>
  <c r="T73" i="6"/>
  <c r="M73" i="6" s="1"/>
  <c r="M74" i="6" l="1"/>
  <c r="M35" i="16" l="1"/>
  <c r="M34" i="16"/>
  <c r="M6" i="46" l="1"/>
  <c r="M15" i="23" l="1"/>
  <c r="M14" i="23"/>
  <c r="M13" i="23"/>
  <c r="M12" i="23"/>
  <c r="M33" i="16" l="1"/>
  <c r="M32" i="16"/>
  <c r="M30" i="16"/>
  <c r="M31" i="16"/>
  <c r="M407" i="50" l="1"/>
  <c r="M405" i="50"/>
  <c r="M403" i="50"/>
  <c r="M401" i="50"/>
  <c r="V101" i="50" l="1"/>
  <c r="U101" i="50"/>
  <c r="N101" i="50" s="1"/>
  <c r="M101" i="50" l="1"/>
  <c r="AF42" i="2" l="1"/>
  <c r="S18" i="42" l="1"/>
  <c r="S16" i="42"/>
  <c r="B36" i="59" l="1"/>
  <c r="L36" i="59" s="1"/>
  <c r="B35" i="59"/>
  <c r="L35" i="59" s="1"/>
  <c r="B34" i="59"/>
  <c r="L34" i="59" s="1"/>
  <c r="B33" i="59"/>
  <c r="L33" i="59" s="1"/>
  <c r="B32" i="59"/>
  <c r="L32" i="59" s="1"/>
  <c r="B31" i="59"/>
  <c r="L31" i="59" s="1"/>
  <c r="B30" i="59"/>
  <c r="L30" i="59" s="1"/>
  <c r="B29" i="59"/>
  <c r="L29" i="59" s="1"/>
  <c r="B28" i="59"/>
  <c r="L28" i="59" s="1"/>
  <c r="B27" i="59"/>
  <c r="L27" i="59" s="1"/>
  <c r="B26" i="59"/>
  <c r="L26" i="59" s="1"/>
  <c r="B25" i="59"/>
  <c r="L25" i="59" s="1"/>
  <c r="B24" i="59"/>
  <c r="L24" i="59" s="1"/>
  <c r="B23" i="59"/>
  <c r="L23" i="59" s="1"/>
  <c r="B22" i="59"/>
  <c r="L22" i="59" s="1"/>
  <c r="B21" i="59"/>
  <c r="L21" i="59" s="1"/>
  <c r="B20" i="59"/>
  <c r="L20" i="59" s="1"/>
  <c r="B19" i="59"/>
  <c r="L19" i="59" s="1"/>
  <c r="B18" i="59"/>
  <c r="L18" i="59" s="1"/>
  <c r="B17" i="59"/>
  <c r="L17" i="59" s="1"/>
  <c r="B16" i="59"/>
  <c r="L16" i="59" s="1"/>
  <c r="B15" i="59"/>
  <c r="L15" i="59" s="1"/>
  <c r="B14" i="59"/>
  <c r="L14" i="59" s="1"/>
  <c r="B13" i="59"/>
  <c r="L13" i="59" s="1"/>
  <c r="B12" i="59"/>
  <c r="L12" i="59" s="1"/>
  <c r="B11" i="59"/>
  <c r="L11" i="59" s="1"/>
  <c r="B10" i="59"/>
  <c r="L10" i="59" s="1"/>
  <c r="B9" i="59"/>
  <c r="L9" i="59" s="1"/>
  <c r="B8" i="59"/>
  <c r="L8" i="59" s="1"/>
  <c r="B7" i="59"/>
  <c r="L7" i="59" s="1"/>
  <c r="B6" i="59"/>
  <c r="L6" i="59" s="1"/>
  <c r="B5" i="59"/>
  <c r="L5" i="59" s="1"/>
  <c r="F2" i="59"/>
  <c r="M46" i="42" l="1"/>
  <c r="M29" i="42"/>
  <c r="M34" i="2" l="1"/>
  <c r="L34" i="2"/>
  <c r="K34" i="2"/>
  <c r="J34" i="2"/>
  <c r="M30" i="2"/>
  <c r="L30" i="2"/>
  <c r="K30" i="2"/>
  <c r="J30" i="2"/>
  <c r="M22" i="2"/>
  <c r="L22" i="2"/>
  <c r="K22" i="2"/>
  <c r="J22" i="2"/>
  <c r="M18" i="2"/>
  <c r="L18" i="2"/>
  <c r="K18" i="2"/>
  <c r="J18" i="2"/>
  <c r="M14" i="2"/>
  <c r="L14" i="2"/>
  <c r="K14" i="2"/>
  <c r="J14" i="2"/>
  <c r="M9" i="46" l="1"/>
  <c r="D110" i="2" l="1"/>
  <c r="D109" i="2"/>
  <c r="D103" i="2"/>
  <c r="D102" i="2"/>
  <c r="D92" i="2"/>
  <c r="D91" i="2"/>
  <c r="D81" i="2"/>
  <c r="D80" i="2"/>
  <c r="D108" i="2"/>
  <c r="M58" i="6" s="1"/>
  <c r="D107" i="2"/>
  <c r="M57" i="6" s="1"/>
  <c r="G106" i="2"/>
  <c r="G107" i="2" s="1"/>
  <c r="G108" i="2" s="1"/>
  <c r="D106" i="2"/>
  <c r="M55" i="6" s="1"/>
  <c r="D101" i="2"/>
  <c r="M43" i="6" s="1"/>
  <c r="D100" i="2"/>
  <c r="M41" i="6" s="1"/>
  <c r="G100" i="2"/>
  <c r="G101" i="2" s="1"/>
  <c r="M39" i="6"/>
  <c r="D90" i="2"/>
  <c r="M28" i="6" s="1"/>
  <c r="D89" i="2"/>
  <c r="M24" i="6" s="1"/>
  <c r="D88" i="2"/>
  <c r="M23" i="6" s="1"/>
  <c r="S32" i="6" s="1"/>
  <c r="D78" i="2"/>
  <c r="M9" i="6" s="1"/>
  <c r="D77" i="2"/>
  <c r="M7" i="6" s="1"/>
  <c r="S16" i="6" s="1"/>
  <c r="D79" i="2"/>
  <c r="M12" i="6" s="1"/>
  <c r="G88" i="2"/>
  <c r="G77" i="2"/>
  <c r="M29" i="6" l="1"/>
  <c r="M13" i="6"/>
  <c r="M45" i="6"/>
  <c r="T16" i="6"/>
  <c r="G84" i="2" s="1"/>
  <c r="M16" i="6"/>
  <c r="T62" i="47"/>
  <c r="T55" i="47"/>
  <c r="M55" i="47" s="1"/>
  <c r="T56" i="47"/>
  <c r="M56" i="47" s="1"/>
  <c r="T53" i="47"/>
  <c r="M53" i="47" s="1"/>
  <c r="T33" i="47"/>
  <c r="T45" i="47"/>
  <c r="T41" i="47"/>
  <c r="T37" i="47"/>
  <c r="Q33" i="50"/>
  <c r="N33" i="50" s="1"/>
  <c r="P33" i="50"/>
  <c r="M33" i="50" s="1"/>
  <c r="Q42" i="50"/>
  <c r="N42" i="50" s="1"/>
  <c r="Q43" i="50"/>
  <c r="Q31" i="50"/>
  <c r="Q28" i="50"/>
  <c r="N28" i="50" s="1"/>
  <c r="P57" i="50"/>
  <c r="Q57" i="50"/>
  <c r="Q37" i="50"/>
  <c r="Q54" i="50"/>
  <c r="N54" i="50" s="1"/>
  <c r="Q30" i="50"/>
  <c r="N30" i="50" s="1"/>
  <c r="P54" i="50"/>
  <c r="M54" i="50" s="1"/>
  <c r="P42" i="50"/>
  <c r="M42" i="50" s="1"/>
  <c r="P31" i="50"/>
  <c r="Q35" i="50"/>
  <c r="N35" i="50" s="1"/>
  <c r="Q29" i="50"/>
  <c r="N29" i="50" s="1"/>
  <c r="Q17" i="50"/>
  <c r="Q13" i="50"/>
  <c r="P43" i="50"/>
  <c r="Q27" i="50"/>
  <c r="N27" i="50" s="1"/>
  <c r="P35" i="50"/>
  <c r="M35" i="50" s="1"/>
  <c r="P17" i="50"/>
  <c r="P30" i="50"/>
  <c r="M30" i="50" s="1"/>
  <c r="P13" i="50"/>
  <c r="P37" i="50"/>
  <c r="P29" i="50"/>
  <c r="M29" i="50" s="1"/>
  <c r="P27" i="50"/>
  <c r="M27" i="50" s="1"/>
  <c r="P28" i="50"/>
  <c r="M28" i="50" s="1"/>
  <c r="M61" i="6"/>
  <c r="M59" i="6"/>
  <c r="M56" i="6"/>
  <c r="M60" i="6"/>
  <c r="M44" i="6"/>
  <c r="M42" i="6"/>
  <c r="M40" i="6"/>
  <c r="M26" i="6"/>
  <c r="M27" i="6"/>
  <c r="M25" i="6"/>
  <c r="M10" i="6"/>
  <c r="M11" i="6"/>
  <c r="M8" i="6"/>
  <c r="G111" i="2"/>
  <c r="G110" i="2"/>
  <c r="G109" i="2"/>
  <c r="G103" i="2"/>
  <c r="G102" i="2"/>
  <c r="G104" i="2"/>
  <c r="M34" i="47" l="1"/>
  <c r="M33" i="47"/>
  <c r="M35" i="47"/>
  <c r="M62" i="47"/>
  <c r="M63" i="47"/>
  <c r="M39" i="47"/>
  <c r="M38" i="47"/>
  <c r="M37" i="47"/>
  <c r="M43" i="47"/>
  <c r="M41" i="47"/>
  <c r="M42" i="47"/>
  <c r="M47" i="47"/>
  <c r="M45" i="47"/>
  <c r="M46" i="47"/>
  <c r="T32" i="6"/>
  <c r="G95" i="2" s="1"/>
  <c r="M32" i="6"/>
  <c r="M31" i="50"/>
  <c r="P49" i="50"/>
  <c r="M49" i="50" s="1"/>
  <c r="N31" i="50"/>
  <c r="Q49" i="50"/>
  <c r="N49" i="50" s="1"/>
  <c r="M43" i="50"/>
  <c r="P99" i="50"/>
  <c r="M99" i="50" s="1"/>
  <c r="N43" i="50"/>
  <c r="Q99" i="50"/>
  <c r="N99" i="50" s="1"/>
  <c r="M18" i="50"/>
  <c r="M17" i="50"/>
  <c r="M38" i="50"/>
  <c r="M37" i="50"/>
  <c r="N13" i="50"/>
  <c r="N15" i="50"/>
  <c r="N14" i="50"/>
  <c r="N37" i="50"/>
  <c r="N38" i="50"/>
  <c r="M57" i="50"/>
  <c r="M58" i="50"/>
  <c r="M14" i="50"/>
  <c r="M13" i="50"/>
  <c r="M15" i="50"/>
  <c r="N18" i="50"/>
  <c r="N17" i="50"/>
  <c r="N58" i="50"/>
  <c r="N57" i="50"/>
  <c r="G89" i="2"/>
  <c r="G94" i="2" s="1"/>
  <c r="G78" i="2"/>
  <c r="G83" i="2" s="1"/>
  <c r="D11" i="2" s="1"/>
  <c r="E12" i="2" l="1"/>
  <c r="D128" i="2" s="1"/>
  <c r="G90" i="2"/>
  <c r="G92" i="2" s="1"/>
  <c r="G79" i="2"/>
  <c r="G80" i="2" s="1"/>
  <c r="E11" i="2" l="1"/>
  <c r="L11" i="2" s="1"/>
  <c r="M11" i="2"/>
  <c r="G82" i="2"/>
  <c r="G91" i="2"/>
  <c r="G93" i="2"/>
  <c r="G81" i="2"/>
  <c r="J11" i="2" l="1"/>
  <c r="K11" i="2"/>
  <c r="K12" i="2"/>
  <c r="K19" i="2"/>
  <c r="K23" i="2"/>
  <c r="L12" i="2"/>
  <c r="L19" i="2"/>
  <c r="L23" i="2"/>
  <c r="M12" i="2"/>
  <c r="M23" i="2"/>
  <c r="M19" i="2"/>
  <c r="J12" i="2"/>
  <c r="J23" i="2"/>
  <c r="J19" i="2"/>
  <c r="S312" i="45" l="1"/>
  <c r="S310" i="45"/>
  <c r="S308" i="45"/>
  <c r="S306" i="45"/>
  <c r="S304" i="45"/>
  <c r="S302" i="45"/>
  <c r="S300" i="45"/>
  <c r="S298" i="45"/>
  <c r="S296" i="45"/>
  <c r="S294" i="45"/>
  <c r="S292" i="45"/>
  <c r="S290" i="45"/>
  <c r="S288" i="45"/>
  <c r="S286" i="45"/>
  <c r="S284" i="45"/>
  <c r="S282" i="45"/>
  <c r="S280" i="45"/>
  <c r="S278" i="45"/>
  <c r="S276" i="45"/>
  <c r="S274" i="45"/>
  <c r="S272" i="45"/>
  <c r="S270" i="45"/>
  <c r="S268" i="45"/>
  <c r="S266" i="45"/>
  <c r="S264" i="45"/>
  <c r="S262" i="45"/>
  <c r="S260" i="45"/>
  <c r="S258" i="45"/>
  <c r="S256" i="45"/>
  <c r="S254" i="45"/>
  <c r="S252" i="45"/>
  <c r="S250" i="45"/>
  <c r="S248" i="45"/>
  <c r="S246" i="45"/>
  <c r="S244" i="45"/>
  <c r="S242" i="45"/>
  <c r="S240" i="45"/>
  <c r="S238" i="45"/>
  <c r="S236" i="45"/>
  <c r="S234" i="45"/>
  <c r="S232" i="45"/>
  <c r="S230" i="45"/>
  <c r="S228" i="45"/>
  <c r="S226" i="45"/>
  <c r="S224" i="45"/>
  <c r="S222" i="45"/>
  <c r="S220" i="45"/>
  <c r="S218" i="45"/>
  <c r="S216" i="45"/>
  <c r="S214" i="45"/>
  <c r="S212" i="45"/>
  <c r="S210" i="45"/>
  <c r="S208" i="45"/>
  <c r="S206" i="45"/>
  <c r="S204" i="45"/>
  <c r="S202" i="45"/>
  <c r="S200" i="45"/>
  <c r="S198" i="45"/>
  <c r="S196" i="45"/>
  <c r="S194" i="45"/>
  <c r="S192" i="45"/>
  <c r="S190" i="45"/>
  <c r="S188" i="45"/>
  <c r="S186" i="45"/>
  <c r="S184" i="45"/>
  <c r="M184" i="45" s="1"/>
  <c r="S183" i="45"/>
  <c r="M183" i="45" s="1"/>
  <c r="S182" i="45"/>
  <c r="M182" i="45" s="1"/>
  <c r="S181" i="45"/>
  <c r="M181" i="45" s="1"/>
  <c r="S180" i="45"/>
  <c r="M180" i="45" s="1"/>
  <c r="S179" i="45"/>
  <c r="M179" i="45" s="1"/>
  <c r="S178" i="45"/>
  <c r="M178" i="45" s="1"/>
  <c r="S177" i="45"/>
  <c r="M177" i="45" s="1"/>
  <c r="S176" i="45"/>
  <c r="M176" i="45" s="1"/>
  <c r="S175" i="45"/>
  <c r="M175" i="45" s="1"/>
  <c r="S174" i="45"/>
  <c r="M174" i="45" s="1"/>
  <c r="S173" i="45"/>
  <c r="M173" i="45" s="1"/>
  <c r="S172" i="45"/>
  <c r="M172" i="45" s="1"/>
  <c r="S171" i="45"/>
  <c r="M171" i="45" s="1"/>
  <c r="S170" i="45"/>
  <c r="M170" i="45" s="1"/>
  <c r="S169" i="45"/>
  <c r="M169" i="45" s="1"/>
  <c r="S168" i="45"/>
  <c r="M168" i="45" s="1"/>
  <c r="S167" i="45"/>
  <c r="M167" i="45" s="1"/>
  <c r="S166" i="45"/>
  <c r="M166" i="45" s="1"/>
  <c r="S165" i="45"/>
  <c r="M165" i="45" s="1"/>
  <c r="S164" i="45"/>
  <c r="M164" i="45" s="1"/>
  <c r="S163" i="45"/>
  <c r="M163" i="45" s="1"/>
  <c r="S162" i="45"/>
  <c r="M162" i="45" s="1"/>
  <c r="S161" i="45"/>
  <c r="M161" i="45" s="1"/>
  <c r="S160" i="45"/>
  <c r="M160" i="45" s="1"/>
  <c r="S159" i="45"/>
  <c r="M159" i="45" s="1"/>
  <c r="S158" i="45"/>
  <c r="M158" i="45" s="1"/>
  <c r="S157" i="45"/>
  <c r="M157" i="45" s="1"/>
  <c r="S156" i="45"/>
  <c r="M156" i="45" s="1"/>
  <c r="S155" i="45"/>
  <c r="M155" i="45" s="1"/>
  <c r="S154" i="45"/>
  <c r="M154" i="45" s="1"/>
  <c r="S153" i="45"/>
  <c r="M153" i="45" s="1"/>
  <c r="S152" i="45"/>
  <c r="S150" i="45"/>
  <c r="S148" i="45"/>
  <c r="S146" i="45"/>
  <c r="S144" i="45"/>
  <c r="S142" i="45"/>
  <c r="S140" i="45"/>
  <c r="S138" i="45"/>
  <c r="S136" i="45"/>
  <c r="S134" i="45"/>
  <c r="S132" i="45"/>
  <c r="S130" i="45"/>
  <c r="S128" i="45"/>
  <c r="S126" i="45"/>
  <c r="S124" i="45"/>
  <c r="S122" i="45"/>
  <c r="S120" i="45"/>
  <c r="S118" i="45"/>
  <c r="S116" i="45"/>
  <c r="S114" i="45"/>
  <c r="S112" i="45"/>
  <c r="S110" i="45"/>
  <c r="S108" i="45"/>
  <c r="S106" i="45"/>
  <c r="S104" i="45"/>
  <c r="S102" i="45"/>
  <c r="S100" i="45"/>
  <c r="S98" i="45"/>
  <c r="S96" i="45"/>
  <c r="S94" i="45"/>
  <c r="S92" i="45"/>
  <c r="S90" i="45"/>
  <c r="S88" i="45"/>
  <c r="S86" i="45"/>
  <c r="S84" i="45"/>
  <c r="S82" i="45"/>
  <c r="S80" i="45"/>
  <c r="S78" i="45"/>
  <c r="S76" i="45"/>
  <c r="S74" i="45"/>
  <c r="S72" i="45"/>
  <c r="S70" i="45"/>
  <c r="S68" i="45"/>
  <c r="S66" i="45"/>
  <c r="S64" i="45"/>
  <c r="S62" i="45"/>
  <c r="S60" i="45"/>
  <c r="S58" i="45"/>
  <c r="S56" i="45"/>
  <c r="M56" i="45" s="1"/>
  <c r="S55" i="45"/>
  <c r="M55" i="45" s="1"/>
  <c r="S54" i="45"/>
  <c r="M54" i="45" s="1"/>
  <c r="S53" i="45"/>
  <c r="M53" i="45" s="1"/>
  <c r="S52" i="45"/>
  <c r="M52" i="45" s="1"/>
  <c r="S51" i="45"/>
  <c r="M51" i="45" s="1"/>
  <c r="S50" i="45"/>
  <c r="M50" i="45" s="1"/>
  <c r="S49" i="45"/>
  <c r="M49" i="45" s="1"/>
  <c r="S48" i="45"/>
  <c r="M48" i="45" s="1"/>
  <c r="S47" i="45"/>
  <c r="M47" i="45" s="1"/>
  <c r="S46" i="45"/>
  <c r="M46" i="45" s="1"/>
  <c r="S45" i="45"/>
  <c r="M45" i="45" s="1"/>
  <c r="S44" i="45"/>
  <c r="M44" i="45" s="1"/>
  <c r="S43" i="45"/>
  <c r="M43" i="45" s="1"/>
  <c r="S42" i="45"/>
  <c r="M42" i="45" s="1"/>
  <c r="S41" i="45"/>
  <c r="M41" i="45" s="1"/>
  <c r="S40" i="45"/>
  <c r="M40" i="45" s="1"/>
  <c r="S39" i="45"/>
  <c r="M39" i="45" s="1"/>
  <c r="S38" i="45"/>
  <c r="M38" i="45" s="1"/>
  <c r="S37" i="45"/>
  <c r="M37" i="45" s="1"/>
  <c r="S36" i="45"/>
  <c r="M36" i="45" s="1"/>
  <c r="S35" i="45"/>
  <c r="M35" i="45" s="1"/>
  <c r="S34" i="45"/>
  <c r="M34" i="45" s="1"/>
  <c r="S33" i="45"/>
  <c r="M33" i="45" s="1"/>
  <c r="M6" i="45" l="1"/>
  <c r="M5" i="45"/>
  <c r="M47" i="42"/>
  <c r="E16" i="2"/>
  <c r="T14" i="8"/>
  <c r="M14" i="8" s="1"/>
  <c r="M11" i="36"/>
  <c r="M68" i="42"/>
  <c r="M30" i="42"/>
  <c r="S21" i="42"/>
  <c r="M21" i="42" s="1"/>
  <c r="S20" i="42"/>
  <c r="M20" i="42" s="1"/>
  <c r="M19" i="42"/>
  <c r="M17" i="42"/>
  <c r="D20" i="2"/>
  <c r="S14" i="42"/>
  <c r="M15" i="42" s="1"/>
  <c r="S10" i="42"/>
  <c r="S35" i="42" s="1"/>
  <c r="M273" i="48"/>
  <c r="M261" i="48"/>
  <c r="L16" i="2" l="1"/>
  <c r="L17" i="2" s="1"/>
  <c r="K16" i="2"/>
  <c r="K17" i="2" s="1"/>
  <c r="J16" i="2"/>
  <c r="J17" i="2" s="1"/>
  <c r="M16" i="2"/>
  <c r="M17" i="2" s="1"/>
  <c r="M8" i="36"/>
  <c r="T19" i="8"/>
  <c r="M10" i="36"/>
  <c r="T18" i="8"/>
  <c r="M18" i="8" s="1"/>
  <c r="M13" i="36"/>
  <c r="M12" i="36"/>
  <c r="M9" i="36"/>
  <c r="M14" i="42"/>
  <c r="M18" i="42"/>
  <c r="S69" i="42"/>
  <c r="M69" i="42" s="1"/>
  <c r="M36" i="42"/>
  <c r="M35" i="42"/>
  <c r="M10" i="42"/>
  <c r="M16" i="42"/>
  <c r="S37" i="42"/>
  <c r="M11" i="42"/>
  <c r="M19" i="8" l="1"/>
  <c r="M12" i="8"/>
  <c r="T15" i="8"/>
  <c r="M70" i="42"/>
  <c r="M15" i="36"/>
  <c r="M14" i="36"/>
  <c r="M38" i="42"/>
  <c r="M37" i="42"/>
  <c r="M15" i="8" l="1"/>
  <c r="M10" i="8"/>
  <c r="M5" i="48"/>
  <c r="M157" i="4"/>
  <c r="M150" i="4"/>
  <c r="M149" i="4"/>
  <c r="C64" i="2" l="1"/>
  <c r="F42" i="2"/>
  <c r="BK37" i="2"/>
  <c r="BJ37" i="2"/>
  <c r="BI37" i="2"/>
  <c r="BH37" i="2"/>
  <c r="BG37" i="2"/>
  <c r="BF37" i="2"/>
  <c r="BE37" i="2"/>
  <c r="BD37" i="2"/>
  <c r="BC37" i="2"/>
  <c r="BB37" i="2"/>
  <c r="BA37" i="2"/>
  <c r="AZ37" i="2"/>
  <c r="AY37" i="2"/>
  <c r="AX37" i="2"/>
  <c r="AW37" i="2"/>
  <c r="AV37" i="2"/>
  <c r="AU37" i="2"/>
  <c r="AT37" i="2"/>
  <c r="AS37" i="2"/>
  <c r="AR37" i="2"/>
  <c r="AC37" i="2"/>
  <c r="AB37" i="2"/>
  <c r="AA37" i="2"/>
  <c r="Z37" i="2"/>
  <c r="Y37" i="2"/>
  <c r="X37" i="2"/>
  <c r="W37" i="2"/>
  <c r="V37" i="2"/>
  <c r="U37" i="2"/>
  <c r="T37" i="2"/>
  <c r="S37" i="2"/>
  <c r="R37" i="2"/>
  <c r="Q37" i="2"/>
  <c r="P37" i="2"/>
  <c r="O37" i="2"/>
  <c r="N37" i="2"/>
  <c r="BK36" i="2"/>
  <c r="BJ36" i="2"/>
  <c r="BI36" i="2"/>
  <c r="BH36" i="2"/>
  <c r="BG36" i="2"/>
  <c r="BF36" i="2"/>
  <c r="BE36" i="2"/>
  <c r="BD36" i="2"/>
  <c r="BC36" i="2"/>
  <c r="BB36" i="2"/>
  <c r="BA36" i="2"/>
  <c r="AZ36" i="2"/>
  <c r="AY36" i="2"/>
  <c r="AX36" i="2"/>
  <c r="AW36" i="2"/>
  <c r="AV36" i="2"/>
  <c r="AU36" i="2"/>
  <c r="AT36" i="2"/>
  <c r="AS36" i="2"/>
  <c r="AR36" i="2"/>
  <c r="AC36" i="2"/>
  <c r="AB36" i="2"/>
  <c r="AA36" i="2"/>
  <c r="Z36" i="2"/>
  <c r="Y36" i="2"/>
  <c r="X36" i="2"/>
  <c r="W36" i="2"/>
  <c r="V36" i="2"/>
  <c r="U36" i="2"/>
  <c r="T36" i="2"/>
  <c r="S36" i="2"/>
  <c r="R36" i="2"/>
  <c r="Q36" i="2"/>
  <c r="P36" i="2"/>
  <c r="O36" i="2"/>
  <c r="N36" i="2"/>
  <c r="BL34" i="2"/>
  <c r="AQ34" i="2"/>
  <c r="AP34" i="2"/>
  <c r="AO34" i="2"/>
  <c r="AN34" i="2"/>
  <c r="AM34" i="2"/>
  <c r="AL34" i="2"/>
  <c r="AK34" i="2"/>
  <c r="AJ34" i="2"/>
  <c r="AI34" i="2"/>
  <c r="AH34" i="2"/>
  <c r="AG34" i="2"/>
  <c r="AF34" i="2"/>
  <c r="AE34" i="2"/>
  <c r="AD34" i="2"/>
  <c r="I34" i="2"/>
  <c r="H34" i="2"/>
  <c r="G34" i="2"/>
  <c r="F34" i="2"/>
  <c r="D34" i="2"/>
  <c r="D32" i="2"/>
  <c r="BL30" i="2"/>
  <c r="AQ30" i="2"/>
  <c r="AP30" i="2"/>
  <c r="AO30" i="2"/>
  <c r="AN30" i="2"/>
  <c r="AM30" i="2"/>
  <c r="AL30" i="2"/>
  <c r="AK30" i="2"/>
  <c r="AJ30" i="2"/>
  <c r="AI30" i="2"/>
  <c r="AH30" i="2"/>
  <c r="AG30" i="2"/>
  <c r="AF30" i="2"/>
  <c r="AE30" i="2"/>
  <c r="AD30" i="2"/>
  <c r="I30" i="2"/>
  <c r="H30" i="2"/>
  <c r="G30" i="2"/>
  <c r="F30" i="2"/>
  <c r="D30" i="2"/>
  <c r="E28" i="2"/>
  <c r="BL26" i="2"/>
  <c r="AE26" i="2"/>
  <c r="AD26" i="2"/>
  <c r="E26" i="2"/>
  <c r="C26" i="2"/>
  <c r="C23" i="2"/>
  <c r="BL22" i="2"/>
  <c r="AQ22" i="2"/>
  <c r="AP22" i="2"/>
  <c r="AO22" i="2"/>
  <c r="AN22" i="2"/>
  <c r="AM22" i="2"/>
  <c r="AL22" i="2"/>
  <c r="AK22" i="2"/>
  <c r="AJ22" i="2"/>
  <c r="AI22" i="2"/>
  <c r="AH22" i="2"/>
  <c r="AG22" i="2"/>
  <c r="AF22" i="2"/>
  <c r="AE22" i="2"/>
  <c r="AD22" i="2"/>
  <c r="I22" i="2"/>
  <c r="H22" i="2"/>
  <c r="G22" i="2"/>
  <c r="F22" i="2"/>
  <c r="C21" i="2"/>
  <c r="C19" i="2"/>
  <c r="BL18" i="2"/>
  <c r="AQ18" i="2"/>
  <c r="AP18" i="2"/>
  <c r="AO18" i="2"/>
  <c r="AN18" i="2"/>
  <c r="AM18" i="2"/>
  <c r="AL18" i="2"/>
  <c r="AK18" i="2"/>
  <c r="AJ18" i="2"/>
  <c r="AI18" i="2"/>
  <c r="AH18" i="2"/>
  <c r="AG18" i="2"/>
  <c r="AF18" i="2"/>
  <c r="AE18" i="2"/>
  <c r="AD18" i="2"/>
  <c r="I18" i="2"/>
  <c r="H18" i="2"/>
  <c r="G18" i="2"/>
  <c r="F18" i="2"/>
  <c r="C17" i="2"/>
  <c r="BL16" i="2"/>
  <c r="AP16" i="2"/>
  <c r="AN16" i="2"/>
  <c r="AL16" i="2"/>
  <c r="AJ16" i="2"/>
  <c r="AH16" i="2"/>
  <c r="AF16" i="2"/>
  <c r="AD16" i="2"/>
  <c r="H16" i="2"/>
  <c r="F16" i="2"/>
  <c r="E20" i="2"/>
  <c r="BL14" i="2"/>
  <c r="AQ14" i="2"/>
  <c r="AP14" i="2"/>
  <c r="AO14" i="2"/>
  <c r="AN14" i="2"/>
  <c r="AM14" i="2"/>
  <c r="AL14" i="2"/>
  <c r="AK14" i="2"/>
  <c r="AJ14" i="2"/>
  <c r="AI14" i="2"/>
  <c r="AH14" i="2"/>
  <c r="AG14" i="2"/>
  <c r="AF14" i="2"/>
  <c r="AE14" i="2"/>
  <c r="AD14" i="2"/>
  <c r="I14" i="2"/>
  <c r="H14" i="2"/>
  <c r="G14" i="2"/>
  <c r="F14" i="2"/>
  <c r="C14" i="2"/>
  <c r="C12" i="2"/>
  <c r="BL11" i="2"/>
  <c r="BL12" i="2" s="1"/>
  <c r="AJ11" i="2"/>
  <c r="AJ12" i="2" s="1"/>
  <c r="G11" i="2"/>
  <c r="G12" i="2" s="1"/>
  <c r="E23" i="2"/>
  <c r="D23" i="2"/>
  <c r="AG10" i="2"/>
  <c r="AG42" i="2" s="1"/>
  <c r="G10" i="2"/>
  <c r="O5" i="2"/>
  <c r="N5" i="2"/>
  <c r="M5" i="2"/>
  <c r="L5" i="2"/>
  <c r="AH10" i="2" l="1"/>
  <c r="H10" i="2"/>
  <c r="G42" i="2"/>
  <c r="G43" i="2" s="1"/>
  <c r="AI10" i="2"/>
  <c r="AJ10" i="2" s="1"/>
  <c r="AH42" i="2"/>
  <c r="D26" i="2"/>
  <c r="L28" i="2"/>
  <c r="L32" i="2" s="1"/>
  <c r="K28" i="2"/>
  <c r="K32" i="2" s="1"/>
  <c r="J28" i="2"/>
  <c r="J32" i="2" s="1"/>
  <c r="M28" i="2"/>
  <c r="M32" i="2" s="1"/>
  <c r="L20" i="2"/>
  <c r="L21" i="2" s="1"/>
  <c r="L15" i="2" s="1"/>
  <c r="K20" i="2"/>
  <c r="K21" i="2" s="1"/>
  <c r="K15" i="2" s="1"/>
  <c r="J20" i="2"/>
  <c r="J21" i="2" s="1"/>
  <c r="J15" i="2" s="1"/>
  <c r="M20" i="2"/>
  <c r="M21" i="2" s="1"/>
  <c r="M15" i="2" s="1"/>
  <c r="AJ17" i="2"/>
  <c r="BL19" i="2"/>
  <c r="AN11" i="2"/>
  <c r="AN12" i="2" s="1"/>
  <c r="S13" i="42"/>
  <c r="F11" i="2"/>
  <c r="F12" i="2" s="1"/>
  <c r="AH11" i="2"/>
  <c r="AH12" i="2" s="1"/>
  <c r="AP11" i="2"/>
  <c r="AP12" i="2" s="1"/>
  <c r="BL20" i="2"/>
  <c r="BL21" i="2" s="1"/>
  <c r="G19" i="2"/>
  <c r="G23" i="2"/>
  <c r="S8" i="42"/>
  <c r="H11" i="2"/>
  <c r="H12" i="2" s="1"/>
  <c r="AD11" i="2"/>
  <c r="AD12" i="2" s="1"/>
  <c r="AL11" i="2"/>
  <c r="AL12" i="2" s="1"/>
  <c r="AD20" i="2"/>
  <c r="C15" i="2"/>
  <c r="C33" i="2" s="1"/>
  <c r="AO28" i="2"/>
  <c r="AO32" i="2" s="1"/>
  <c r="BL17" i="2"/>
  <c r="AJ19" i="2"/>
  <c r="AF11" i="2"/>
  <c r="AF12" i="2" s="1"/>
  <c r="I10" i="2"/>
  <c r="E21" i="2"/>
  <c r="AQ20" i="2"/>
  <c r="AM20" i="2"/>
  <c r="AI20" i="2"/>
  <c r="AO20" i="2"/>
  <c r="AJ20" i="2"/>
  <c r="AJ21" i="2" s="1"/>
  <c r="I20" i="2"/>
  <c r="AN20" i="2"/>
  <c r="AH20" i="2"/>
  <c r="H20" i="2"/>
  <c r="AL20" i="2"/>
  <c r="AG20" i="2"/>
  <c r="G20" i="2"/>
  <c r="G21" i="2" s="1"/>
  <c r="AP20" i="2"/>
  <c r="AK20" i="2"/>
  <c r="AF20" i="2"/>
  <c r="F20" i="2"/>
  <c r="AE11" i="2"/>
  <c r="AE12" i="2" s="1"/>
  <c r="AI11" i="2"/>
  <c r="AI12" i="2" s="1"/>
  <c r="AM11" i="2"/>
  <c r="AM12" i="2" s="1"/>
  <c r="AQ11" i="2"/>
  <c r="AQ12" i="2" s="1"/>
  <c r="I16" i="2"/>
  <c r="AG16" i="2"/>
  <c r="AK16" i="2"/>
  <c r="AO16" i="2"/>
  <c r="AJ23" i="2"/>
  <c r="AN23" i="2"/>
  <c r="BL23" i="2"/>
  <c r="D17" i="2"/>
  <c r="C36" i="2"/>
  <c r="AG46" i="2"/>
  <c r="S189" i="45" s="1"/>
  <c r="I11" i="2"/>
  <c r="I12" i="2" s="1"/>
  <c r="AG11" i="2"/>
  <c r="AG12" i="2" s="1"/>
  <c r="AK11" i="2"/>
  <c r="AK12" i="2" s="1"/>
  <c r="AO11" i="2"/>
  <c r="AO12" i="2" s="1"/>
  <c r="G16" i="2"/>
  <c r="G17" i="2" s="1"/>
  <c r="AE16" i="2"/>
  <c r="AI16" i="2"/>
  <c r="AM16" i="2"/>
  <c r="AQ16" i="2"/>
  <c r="E17" i="2"/>
  <c r="D19" i="2"/>
  <c r="D12" i="2"/>
  <c r="E19" i="2"/>
  <c r="D21" i="2"/>
  <c r="F28" i="2"/>
  <c r="F32" i="2" s="1"/>
  <c r="AD28" i="2"/>
  <c r="AH28" i="2"/>
  <c r="AH32" i="2" s="1"/>
  <c r="AL28" i="2"/>
  <c r="AL32" i="2" s="1"/>
  <c r="AP28" i="2"/>
  <c r="AP32" i="2" s="1"/>
  <c r="AF46" i="2"/>
  <c r="S185" i="45" s="1"/>
  <c r="G28" i="2"/>
  <c r="G32" i="2" s="1"/>
  <c r="AE28" i="2"/>
  <c r="AI28" i="2"/>
  <c r="AI32" i="2" s="1"/>
  <c r="AM28" i="2"/>
  <c r="AM32" i="2" s="1"/>
  <c r="AQ28" i="2"/>
  <c r="AQ32" i="2" s="1"/>
  <c r="H28" i="2"/>
  <c r="H32" i="2" s="1"/>
  <c r="AF28" i="2"/>
  <c r="AF32" i="2" s="1"/>
  <c r="AJ28" i="2"/>
  <c r="AJ32" i="2" s="1"/>
  <c r="AN28" i="2"/>
  <c r="AN32" i="2" s="1"/>
  <c r="BL28" i="2"/>
  <c r="I28" i="2"/>
  <c r="I32" i="2" s="1"/>
  <c r="AG28" i="2"/>
  <c r="AG32" i="2" s="1"/>
  <c r="AK28" i="2"/>
  <c r="AK32" i="2" s="1"/>
  <c r="F46" i="2"/>
  <c r="S57" i="45" s="1"/>
  <c r="F43" i="2"/>
  <c r="F47" i="2" s="1"/>
  <c r="S59" i="45" s="1"/>
  <c r="AF43" i="2"/>
  <c r="AF47" i="2" s="1"/>
  <c r="S187" i="45" s="1"/>
  <c r="AH23" i="2" l="1"/>
  <c r="AL21" i="2"/>
  <c r="AF23" i="2"/>
  <c r="AH21" i="2"/>
  <c r="G46" i="2"/>
  <c r="S61" i="45" s="1"/>
  <c r="M62" i="45" s="1"/>
  <c r="AI42" i="2"/>
  <c r="H42" i="2"/>
  <c r="I42" i="2" s="1"/>
  <c r="AJ42" i="2"/>
  <c r="F21" i="2"/>
  <c r="M33" i="2"/>
  <c r="M35" i="2"/>
  <c r="M29" i="2"/>
  <c r="M13" i="2"/>
  <c r="M27" i="2"/>
  <c r="M25" i="2" s="1"/>
  <c r="M31" i="2"/>
  <c r="J33" i="2"/>
  <c r="J35" i="2"/>
  <c r="J27" i="2"/>
  <c r="J25" i="2" s="1"/>
  <c r="J31" i="2"/>
  <c r="J29" i="2"/>
  <c r="J13" i="2"/>
  <c r="K27" i="2"/>
  <c r="K25" i="2" s="1"/>
  <c r="K29" i="2"/>
  <c r="K31" i="2"/>
  <c r="K35" i="2"/>
  <c r="K13" i="2"/>
  <c r="K33" i="2"/>
  <c r="L27" i="2"/>
  <c r="L25" i="2" s="1"/>
  <c r="L33" i="2"/>
  <c r="L35" i="2"/>
  <c r="L29" i="2"/>
  <c r="L13" i="2"/>
  <c r="L31" i="2"/>
  <c r="AL23" i="2"/>
  <c r="BL15" i="2"/>
  <c r="BL35" i="2" s="1"/>
  <c r="AF21" i="2"/>
  <c r="M13" i="42"/>
  <c r="C29" i="2"/>
  <c r="C13" i="2"/>
  <c r="C35" i="2"/>
  <c r="C31" i="2"/>
  <c r="AD23" i="2"/>
  <c r="AN21" i="2"/>
  <c r="F23" i="2"/>
  <c r="AP23" i="2"/>
  <c r="AP21" i="2"/>
  <c r="AP19" i="2"/>
  <c r="AQ23" i="2"/>
  <c r="AI23" i="2"/>
  <c r="AM23" i="2"/>
  <c r="H23" i="2"/>
  <c r="G36" i="2"/>
  <c r="H21" i="2"/>
  <c r="AE17" i="2"/>
  <c r="AP17" i="2"/>
  <c r="AD19" i="2"/>
  <c r="AD17" i="2"/>
  <c r="AL17" i="2"/>
  <c r="AM17" i="2"/>
  <c r="G15" i="2"/>
  <c r="G29" i="2" s="1"/>
  <c r="AJ15" i="2"/>
  <c r="AJ31" i="2" s="1"/>
  <c r="F19" i="2"/>
  <c r="AH17" i="2"/>
  <c r="F17" i="2"/>
  <c r="AD21" i="2"/>
  <c r="J36" i="2"/>
  <c r="AQ17" i="2"/>
  <c r="K36" i="2"/>
  <c r="AI17" i="2"/>
  <c r="M188" i="45"/>
  <c r="M187" i="45"/>
  <c r="M58" i="45"/>
  <c r="M57" i="45"/>
  <c r="M186" i="45"/>
  <c r="M185" i="45"/>
  <c r="AO23" i="2"/>
  <c r="C37" i="2"/>
  <c r="S33" i="42"/>
  <c r="M8" i="42"/>
  <c r="M9" i="42"/>
  <c r="S31" i="42"/>
  <c r="AG23" i="2"/>
  <c r="T16" i="8"/>
  <c r="M16" i="8" s="1"/>
  <c r="T20" i="8"/>
  <c r="M20" i="8" s="1"/>
  <c r="AN17" i="2"/>
  <c r="M60" i="45"/>
  <c r="M59" i="45"/>
  <c r="G47" i="2"/>
  <c r="S63" i="45" s="1"/>
  <c r="E15" i="2"/>
  <c r="M190" i="45"/>
  <c r="M189" i="45"/>
  <c r="I23" i="2"/>
  <c r="AQ19" i="2"/>
  <c r="AF17" i="2"/>
  <c r="AN19" i="2"/>
  <c r="AL19" i="2"/>
  <c r="H17" i="2"/>
  <c r="AF19" i="2"/>
  <c r="AI19" i="2"/>
  <c r="H19" i="2"/>
  <c r="AH19" i="2"/>
  <c r="L36" i="2"/>
  <c r="AG17" i="2"/>
  <c r="I21" i="2"/>
  <c r="AI21" i="2"/>
  <c r="AE19" i="2"/>
  <c r="AM19" i="2"/>
  <c r="AG19" i="2"/>
  <c r="AE23" i="2"/>
  <c r="AJ33" i="2"/>
  <c r="AM21" i="2"/>
  <c r="J10" i="2"/>
  <c r="AG43" i="2"/>
  <c r="AG47" i="2" s="1"/>
  <c r="S191" i="45" s="1"/>
  <c r="AK23" i="2"/>
  <c r="D15" i="2"/>
  <c r="AJ36" i="2"/>
  <c r="AO17" i="2"/>
  <c r="I17" i="2"/>
  <c r="AK10" i="2"/>
  <c r="AK21" i="2"/>
  <c r="AG21" i="2"/>
  <c r="AO21" i="2"/>
  <c r="AQ21" i="2"/>
  <c r="AO19" i="2"/>
  <c r="I19" i="2"/>
  <c r="AK17" i="2"/>
  <c r="AE20" i="2"/>
  <c r="AE21" i="2" s="1"/>
  <c r="AK19" i="2"/>
  <c r="BL31" i="2" l="1"/>
  <c r="BL13" i="2"/>
  <c r="BL29" i="2"/>
  <c r="BL27" i="2"/>
  <c r="M61" i="45"/>
  <c r="E31" i="2"/>
  <c r="S9" i="45"/>
  <c r="D124" i="2"/>
  <c r="D126" i="2"/>
  <c r="D127" i="2"/>
  <c r="AF36" i="2"/>
  <c r="G27" i="2"/>
  <c r="G25" i="2" s="1"/>
  <c r="J42" i="2"/>
  <c r="AK42" i="2"/>
  <c r="G33" i="2"/>
  <c r="G31" i="2"/>
  <c r="G13" i="2"/>
  <c r="G35" i="2"/>
  <c r="C27" i="2"/>
  <c r="C25" i="2" s="1"/>
  <c r="AJ29" i="2"/>
  <c r="AH15" i="2"/>
  <c r="AH13" i="2" s="1"/>
  <c r="AN36" i="2"/>
  <c r="AP36" i="2"/>
  <c r="AJ35" i="2"/>
  <c r="AJ37" i="2" s="1"/>
  <c r="F36" i="2"/>
  <c r="AP15" i="2"/>
  <c r="AP31" i="2" s="1"/>
  <c r="H36" i="2"/>
  <c r="E35" i="2"/>
  <c r="E27" i="2"/>
  <c r="AJ27" i="2"/>
  <c r="AJ25" i="2" s="1"/>
  <c r="AJ13" i="2"/>
  <c r="E13" i="2"/>
  <c r="AQ15" i="2"/>
  <c r="AQ35" i="2" s="1"/>
  <c r="AL15" i="2"/>
  <c r="AL13" i="2" s="1"/>
  <c r="AD15" i="2"/>
  <c r="AD31" i="2" s="1"/>
  <c r="F15" i="2"/>
  <c r="F31" i="2" s="1"/>
  <c r="AL36" i="2"/>
  <c r="H15" i="2"/>
  <c r="H31" i="2" s="1"/>
  <c r="I36" i="2"/>
  <c r="AG36" i="2"/>
  <c r="AN15" i="2"/>
  <c r="AN35" i="2" s="1"/>
  <c r="AF15" i="2"/>
  <c r="AF33" i="2" s="1"/>
  <c r="E29" i="2"/>
  <c r="AI15" i="2"/>
  <c r="AI35" i="2" s="1"/>
  <c r="I15" i="2"/>
  <c r="I35" i="2" s="1"/>
  <c r="AM15" i="2"/>
  <c r="AM33" i="2" s="1"/>
  <c r="T21" i="8"/>
  <c r="M13" i="8" s="1"/>
  <c r="T17" i="8"/>
  <c r="M11" i="8" s="1"/>
  <c r="AH36" i="2"/>
  <c r="M192" i="45"/>
  <c r="M191" i="45"/>
  <c r="M33" i="42"/>
  <c r="M34" i="42"/>
  <c r="AO36" i="2"/>
  <c r="M64" i="45"/>
  <c r="M63" i="45"/>
  <c r="M32" i="42"/>
  <c r="M31" i="42"/>
  <c r="AK36" i="2"/>
  <c r="AE15" i="2"/>
  <c r="AE31" i="2" s="1"/>
  <c r="AL10" i="2"/>
  <c r="AO15" i="2"/>
  <c r="AH46" i="2"/>
  <c r="S193" i="45" s="1"/>
  <c r="AH43" i="2"/>
  <c r="AH47" i="2" s="1"/>
  <c r="S195" i="45" s="1"/>
  <c r="AM36" i="2"/>
  <c r="AI36" i="2"/>
  <c r="H46" i="2"/>
  <c r="S65" i="45" s="1"/>
  <c r="H43" i="2"/>
  <c r="H47" i="2" s="1"/>
  <c r="S67" i="45" s="1"/>
  <c r="AK15" i="2"/>
  <c r="BL33" i="2"/>
  <c r="BL32" i="2" s="1"/>
  <c r="D35" i="2"/>
  <c r="D31" i="2"/>
  <c r="D33" i="2"/>
  <c r="D29" i="2"/>
  <c r="D13" i="2"/>
  <c r="K10" i="2"/>
  <c r="AG15" i="2"/>
  <c r="AQ36" i="2"/>
  <c r="L37" i="2"/>
  <c r="M36" i="2"/>
  <c r="G37" i="2" l="1"/>
  <c r="AL42" i="2"/>
  <c r="K42" i="2"/>
  <c r="K46" i="2" s="1"/>
  <c r="S77" i="45" s="1"/>
  <c r="H35" i="2"/>
  <c r="H33" i="2"/>
  <c r="AH27" i="2"/>
  <c r="AH25" i="2" s="1"/>
  <c r="AH29" i="2"/>
  <c r="AH35" i="2"/>
  <c r="AH31" i="2"/>
  <c r="AH33" i="2"/>
  <c r="I29" i="2"/>
  <c r="AP29" i="2"/>
  <c r="AP27" i="2"/>
  <c r="AP25" i="2" s="1"/>
  <c r="AP13" i="2"/>
  <c r="AP33" i="2"/>
  <c r="AP35" i="2"/>
  <c r="AD13" i="2"/>
  <c r="H13" i="2"/>
  <c r="AQ13" i="2"/>
  <c r="AM13" i="2"/>
  <c r="AM29" i="2"/>
  <c r="H29" i="2"/>
  <c r="H27" i="2"/>
  <c r="H25" i="2" s="1"/>
  <c r="AM31" i="2"/>
  <c r="AQ31" i="2"/>
  <c r="AQ29" i="2"/>
  <c r="AF29" i="2"/>
  <c r="I33" i="2"/>
  <c r="AQ33" i="2"/>
  <c r="AL29" i="2"/>
  <c r="AL27" i="2"/>
  <c r="AL25" i="2" s="1"/>
  <c r="AQ27" i="2"/>
  <c r="AQ25" i="2" s="1"/>
  <c r="AL35" i="2"/>
  <c r="I31" i="2"/>
  <c r="AL31" i="2"/>
  <c r="AL33" i="2"/>
  <c r="AF35" i="2"/>
  <c r="AN13" i="2"/>
  <c r="F29" i="2"/>
  <c r="AD35" i="2"/>
  <c r="AI31" i="2"/>
  <c r="AD29" i="2"/>
  <c r="F35" i="2"/>
  <c r="F33" i="2"/>
  <c r="F27" i="2"/>
  <c r="F25" i="2" s="1"/>
  <c r="AM27" i="2"/>
  <c r="AM25" i="2" s="1"/>
  <c r="AM35" i="2"/>
  <c r="AD27" i="2"/>
  <c r="AD33" i="2" s="1"/>
  <c r="AD32" i="2" s="1"/>
  <c r="F13" i="2"/>
  <c r="AI33" i="2"/>
  <c r="AN27" i="2"/>
  <c r="AN25" i="2" s="1"/>
  <c r="AI13" i="2"/>
  <c r="AF27" i="2"/>
  <c r="AF25" i="2" s="1"/>
  <c r="AF13" i="2"/>
  <c r="AE27" i="2"/>
  <c r="AE25" i="2" s="1"/>
  <c r="AF31" i="2"/>
  <c r="AN33" i="2"/>
  <c r="AN31" i="2"/>
  <c r="AN29" i="2"/>
  <c r="I27" i="2"/>
  <c r="I25" i="2" s="1"/>
  <c r="AI29" i="2"/>
  <c r="AE29" i="2"/>
  <c r="I13" i="2"/>
  <c r="AI27" i="2"/>
  <c r="AI25" i="2" s="1"/>
  <c r="M66" i="45"/>
  <c r="M65" i="45"/>
  <c r="M196" i="45"/>
  <c r="M195" i="45"/>
  <c r="AE35" i="2"/>
  <c r="M68" i="45"/>
  <c r="M67" i="45"/>
  <c r="M194" i="45"/>
  <c r="M193" i="45"/>
  <c r="AE13" i="2"/>
  <c r="M17" i="8"/>
  <c r="M21" i="8"/>
  <c r="D27" i="2"/>
  <c r="D125" i="2" s="1"/>
  <c r="D129" i="2" s="1"/>
  <c r="J46" i="2"/>
  <c r="S73" i="45" s="1"/>
  <c r="J43" i="2"/>
  <c r="J47" i="2" s="1"/>
  <c r="S75" i="45" s="1"/>
  <c r="L10" i="2"/>
  <c r="AO33" i="2"/>
  <c r="AO35" i="2"/>
  <c r="AO31" i="2"/>
  <c r="AO27" i="2"/>
  <c r="AO25" i="2" s="1"/>
  <c r="AO29" i="2"/>
  <c r="AO13" i="2"/>
  <c r="AG33" i="2"/>
  <c r="AG35" i="2"/>
  <c r="AG31" i="2"/>
  <c r="AG27" i="2"/>
  <c r="AG25" i="2" s="1"/>
  <c r="AG29" i="2"/>
  <c r="AG13" i="2"/>
  <c r="H37" i="2"/>
  <c r="E25" i="2"/>
  <c r="BL25" i="2"/>
  <c r="D25" i="2"/>
  <c r="AM10" i="2"/>
  <c r="I46" i="2"/>
  <c r="S69" i="45" s="1"/>
  <c r="I43" i="2"/>
  <c r="I47" i="2" s="1"/>
  <c r="S71" i="45" s="1"/>
  <c r="AK33" i="2"/>
  <c r="AK31" i="2"/>
  <c r="AK27" i="2"/>
  <c r="AK25" i="2" s="1"/>
  <c r="AK35" i="2"/>
  <c r="AK29" i="2"/>
  <c r="AK13" i="2"/>
  <c r="AI46" i="2"/>
  <c r="S197" i="45" s="1"/>
  <c r="AI43" i="2"/>
  <c r="AI47" i="2" s="1"/>
  <c r="S199" i="45" s="1"/>
  <c r="L42" i="2" l="1"/>
  <c r="L46" i="2" s="1"/>
  <c r="S81" i="45" s="1"/>
  <c r="AM42" i="2"/>
  <c r="K37" i="2"/>
  <c r="AF37" i="2"/>
  <c r="AH37" i="2"/>
  <c r="J37" i="2"/>
  <c r="AD25" i="2"/>
  <c r="AQ37" i="2"/>
  <c r="AE33" i="2"/>
  <c r="AE32" i="2" s="1"/>
  <c r="E33" i="2"/>
  <c r="E32" i="2" s="1"/>
  <c r="AP37" i="2"/>
  <c r="AI37" i="2"/>
  <c r="I37" i="2"/>
  <c r="AM37" i="2"/>
  <c r="AL37" i="2"/>
  <c r="F37" i="2"/>
  <c r="AN37" i="2"/>
  <c r="M200" i="45"/>
  <c r="M199" i="45"/>
  <c r="M72" i="45"/>
  <c r="M71" i="45"/>
  <c r="M74" i="45"/>
  <c r="M73" i="45"/>
  <c r="M78" i="45"/>
  <c r="M77" i="45"/>
  <c r="M198" i="45"/>
  <c r="M197" i="45"/>
  <c r="M70" i="45"/>
  <c r="M69" i="45"/>
  <c r="M76" i="45"/>
  <c r="M75" i="45"/>
  <c r="K43" i="2"/>
  <c r="K47" i="2" s="1"/>
  <c r="S79" i="45" s="1"/>
  <c r="M37" i="2"/>
  <c r="AK37" i="2"/>
  <c r="AN10" i="2"/>
  <c r="AG37" i="2"/>
  <c r="AO37" i="2"/>
  <c r="M10" i="2"/>
  <c r="AJ46" i="2"/>
  <c r="S201" i="45" s="1"/>
  <c r="AJ43" i="2"/>
  <c r="AJ47" i="2" s="1"/>
  <c r="S203" i="45" s="1"/>
  <c r="M42" i="2" l="1"/>
  <c r="AN42" i="2"/>
  <c r="M8" i="45"/>
  <c r="M10" i="45"/>
  <c r="M9" i="45"/>
  <c r="M204" i="45"/>
  <c r="M203" i="45"/>
  <c r="M80" i="45"/>
  <c r="M79" i="45"/>
  <c r="M202" i="45"/>
  <c r="M201" i="45"/>
  <c r="M82" i="45"/>
  <c r="M81" i="45"/>
  <c r="AK46" i="2"/>
  <c r="S205" i="45" s="1"/>
  <c r="AK43" i="2"/>
  <c r="AK47" i="2" s="1"/>
  <c r="S207" i="45" s="1"/>
  <c r="M46" i="2"/>
  <c r="S85" i="45" s="1"/>
  <c r="N10" i="2"/>
  <c r="N42" i="2" s="1"/>
  <c r="AO10" i="2"/>
  <c r="L43" i="2"/>
  <c r="L47" i="2" s="1"/>
  <c r="S83" i="45" s="1"/>
  <c r="AO42" i="2" l="1"/>
  <c r="M43" i="2"/>
  <c r="M47" i="2" s="1"/>
  <c r="S87" i="45" s="1"/>
  <c r="M88" i="45" s="1"/>
  <c r="M84" i="45"/>
  <c r="M83" i="45"/>
  <c r="M86" i="45"/>
  <c r="M85" i="45"/>
  <c r="M208" i="45"/>
  <c r="M207" i="45"/>
  <c r="M206" i="45"/>
  <c r="M205" i="45"/>
  <c r="AL46" i="2"/>
  <c r="S209" i="45" s="1"/>
  <c r="AL43" i="2"/>
  <c r="AL47" i="2" s="1"/>
  <c r="S211" i="45" s="1"/>
  <c r="N43" i="2"/>
  <c r="N47" i="2" s="1"/>
  <c r="S91" i="45" s="1"/>
  <c r="N46" i="2"/>
  <c r="S89" i="45" s="1"/>
  <c r="O10" i="2"/>
  <c r="O42" i="2" s="1"/>
  <c r="AP10" i="2"/>
  <c r="AP42" i="2" l="1"/>
  <c r="M87" i="45"/>
  <c r="M212" i="45"/>
  <c r="M211" i="45"/>
  <c r="M90" i="45"/>
  <c r="M89" i="45"/>
  <c r="M210" i="45"/>
  <c r="M209" i="45"/>
  <c r="M92" i="45"/>
  <c r="M91" i="45"/>
  <c r="AQ10" i="2"/>
  <c r="AM46" i="2"/>
  <c r="S213" i="45" s="1"/>
  <c r="AM43" i="2"/>
  <c r="AM47" i="2" s="1"/>
  <c r="S215" i="45" s="1"/>
  <c r="O43" i="2"/>
  <c r="O47" i="2" s="1"/>
  <c r="S95" i="45" s="1"/>
  <c r="O46" i="2"/>
  <c r="S93" i="45" s="1"/>
  <c r="P10" i="2"/>
  <c r="P42" i="2" s="1"/>
  <c r="AQ42" i="2" l="1"/>
  <c r="M96" i="45"/>
  <c r="M95" i="45"/>
  <c r="M94" i="45"/>
  <c r="M93" i="45"/>
  <c r="M214" i="45"/>
  <c r="M213" i="45"/>
  <c r="M216" i="45"/>
  <c r="M215" i="45"/>
  <c r="AR10" i="2"/>
  <c r="AR42" i="2" s="1"/>
  <c r="AN46" i="2"/>
  <c r="S217" i="45" s="1"/>
  <c r="AN43" i="2"/>
  <c r="AN47" i="2" s="1"/>
  <c r="S219" i="45" s="1"/>
  <c r="P43" i="2"/>
  <c r="P47" i="2" s="1"/>
  <c r="S99" i="45" s="1"/>
  <c r="P46" i="2"/>
  <c r="S97" i="45" s="1"/>
  <c r="Q10" i="2"/>
  <c r="Q42" i="2" s="1"/>
  <c r="M98" i="45" l="1"/>
  <c r="M97" i="45"/>
  <c r="M220" i="45"/>
  <c r="M219" i="45"/>
  <c r="M218" i="45"/>
  <c r="M217" i="45"/>
  <c r="M100" i="45"/>
  <c r="M99" i="45"/>
  <c r="AR43" i="2"/>
  <c r="AR47" i="2" s="1"/>
  <c r="S235" i="45" s="1"/>
  <c r="AR46" i="2"/>
  <c r="S233" i="45" s="1"/>
  <c r="AS10" i="2"/>
  <c r="AS42" i="2" s="1"/>
  <c r="AO46" i="2"/>
  <c r="S221" i="45" s="1"/>
  <c r="AO43" i="2"/>
  <c r="AO47" i="2" s="1"/>
  <c r="S223" i="45" s="1"/>
  <c r="Q43" i="2"/>
  <c r="Q47" i="2" s="1"/>
  <c r="S103" i="45" s="1"/>
  <c r="Q46" i="2"/>
  <c r="S101" i="45" s="1"/>
  <c r="R10" i="2"/>
  <c r="R43" i="2" l="1"/>
  <c r="R42" i="2"/>
  <c r="M102" i="45"/>
  <c r="M101" i="45"/>
  <c r="M222" i="45"/>
  <c r="M221" i="45"/>
  <c r="M104" i="45"/>
  <c r="M103" i="45"/>
  <c r="M224" i="45"/>
  <c r="M223" i="45"/>
  <c r="M234" i="45"/>
  <c r="M233" i="45"/>
  <c r="M236" i="45"/>
  <c r="M235" i="45"/>
  <c r="R47" i="2"/>
  <c r="S107" i="45" s="1"/>
  <c r="R46" i="2"/>
  <c r="S105" i="45" s="1"/>
  <c r="S10" i="2"/>
  <c r="S42" i="2" s="1"/>
  <c r="AS43" i="2"/>
  <c r="AS47" i="2" s="1"/>
  <c r="S239" i="45" s="1"/>
  <c r="AS46" i="2"/>
  <c r="S237" i="45" s="1"/>
  <c r="AT10" i="2"/>
  <c r="AT42" i="2" s="1"/>
  <c r="AP46" i="2"/>
  <c r="S225" i="45" s="1"/>
  <c r="AP43" i="2"/>
  <c r="AP47" i="2" s="1"/>
  <c r="S227" i="45" s="1"/>
  <c r="M228" i="45" l="1"/>
  <c r="M227" i="45"/>
  <c r="M240" i="45"/>
  <c r="M239" i="45"/>
  <c r="M108" i="45"/>
  <c r="M107" i="45"/>
  <c r="M226" i="45"/>
  <c r="M225" i="45"/>
  <c r="M106" i="45"/>
  <c r="M105" i="45"/>
  <c r="M238" i="45"/>
  <c r="M237" i="45"/>
  <c r="AQ46" i="2"/>
  <c r="S229" i="45" s="1"/>
  <c r="AQ43" i="2"/>
  <c r="AQ47" i="2" s="1"/>
  <c r="S231" i="45" s="1"/>
  <c r="S43" i="2"/>
  <c r="S47" i="2" s="1"/>
  <c r="S111" i="45" s="1"/>
  <c r="S46" i="2"/>
  <c r="S109" i="45" s="1"/>
  <c r="T10" i="2"/>
  <c r="T42" i="2" s="1"/>
  <c r="AT43" i="2"/>
  <c r="AT47" i="2" s="1"/>
  <c r="S243" i="45" s="1"/>
  <c r="AT46" i="2"/>
  <c r="S241" i="45" s="1"/>
  <c r="AU10" i="2"/>
  <c r="AU42" i="2" l="1"/>
  <c r="AU43" i="2"/>
  <c r="M244" i="45"/>
  <c r="M243" i="45"/>
  <c r="M110" i="45"/>
  <c r="M109" i="45"/>
  <c r="M242" i="45"/>
  <c r="M241" i="45"/>
  <c r="M112" i="45"/>
  <c r="M111" i="45"/>
  <c r="M232" i="45"/>
  <c r="M231" i="45"/>
  <c r="M230" i="45"/>
  <c r="M229" i="45"/>
  <c r="T43" i="2"/>
  <c r="T47" i="2" s="1"/>
  <c r="S115" i="45" s="1"/>
  <c r="T46" i="2"/>
  <c r="S113" i="45" s="1"/>
  <c r="U10" i="2"/>
  <c r="U42" i="2" s="1"/>
  <c r="AU47" i="2"/>
  <c r="S247" i="45" s="1"/>
  <c r="AU46" i="2"/>
  <c r="S245" i="45" s="1"/>
  <c r="AV10" i="2"/>
  <c r="AV42" i="2" s="1"/>
  <c r="M248" i="45" l="1"/>
  <c r="M247" i="45"/>
  <c r="M246" i="45"/>
  <c r="M245" i="45"/>
  <c r="M114" i="45"/>
  <c r="M113" i="45"/>
  <c r="M116" i="45"/>
  <c r="M115" i="45"/>
  <c r="U46" i="2"/>
  <c r="S117" i="45" s="1"/>
  <c r="U43" i="2"/>
  <c r="U47" i="2" s="1"/>
  <c r="S119" i="45" s="1"/>
  <c r="V10" i="2"/>
  <c r="V42" i="2" s="1"/>
  <c r="AV43" i="2"/>
  <c r="AV47" i="2" s="1"/>
  <c r="S251" i="45" s="1"/>
  <c r="AV46" i="2"/>
  <c r="S249" i="45" s="1"/>
  <c r="AW10" i="2"/>
  <c r="AW42" i="2" s="1"/>
  <c r="M252" i="45" l="1"/>
  <c r="M251" i="45"/>
  <c r="M250" i="45"/>
  <c r="M249" i="45"/>
  <c r="M120" i="45"/>
  <c r="M119" i="45"/>
  <c r="M118" i="45"/>
  <c r="M117" i="45"/>
  <c r="V43" i="2"/>
  <c r="V47" i="2" s="1"/>
  <c r="S123" i="45" s="1"/>
  <c r="V46" i="2"/>
  <c r="S121" i="45" s="1"/>
  <c r="W10" i="2"/>
  <c r="W42" i="2" s="1"/>
  <c r="AW43" i="2"/>
  <c r="AW47" i="2" s="1"/>
  <c r="S255" i="45" s="1"/>
  <c r="AW46" i="2"/>
  <c r="S253" i="45" s="1"/>
  <c r="AX10" i="2"/>
  <c r="AX42" i="2" s="1"/>
  <c r="M124" i="45" l="1"/>
  <c r="M123" i="45"/>
  <c r="M256" i="45"/>
  <c r="M255" i="45"/>
  <c r="M122" i="45"/>
  <c r="M121" i="45"/>
  <c r="M254" i="45"/>
  <c r="M253" i="45"/>
  <c r="W43" i="2"/>
  <c r="W47" i="2" s="1"/>
  <c r="S127" i="45" s="1"/>
  <c r="W46" i="2"/>
  <c r="S125" i="45" s="1"/>
  <c r="X10" i="2"/>
  <c r="X42" i="2" s="1"/>
  <c r="AX43" i="2"/>
  <c r="AX47" i="2" s="1"/>
  <c r="S259" i="45" s="1"/>
  <c r="AX46" i="2"/>
  <c r="S257" i="45" s="1"/>
  <c r="AY10" i="2"/>
  <c r="AY42" i="2" s="1"/>
  <c r="M258" i="45" l="1"/>
  <c r="M257" i="45"/>
  <c r="M260" i="45"/>
  <c r="M259" i="45"/>
  <c r="M126" i="45"/>
  <c r="M125" i="45"/>
  <c r="M128" i="45"/>
  <c r="M127" i="45"/>
  <c r="AY43" i="2"/>
  <c r="AY47" i="2" s="1"/>
  <c r="S263" i="45" s="1"/>
  <c r="AY46" i="2"/>
  <c r="S261" i="45" s="1"/>
  <c r="AZ10" i="2"/>
  <c r="AZ42" i="2" s="1"/>
  <c r="X43" i="2"/>
  <c r="X47" i="2" s="1"/>
  <c r="S131" i="45" s="1"/>
  <c r="X46" i="2"/>
  <c r="S129" i="45" s="1"/>
  <c r="Y10" i="2"/>
  <c r="Y42" i="2" s="1"/>
  <c r="M264" i="45" l="1"/>
  <c r="M263" i="45"/>
  <c r="M132" i="45"/>
  <c r="M131" i="45"/>
  <c r="M262" i="45"/>
  <c r="M261" i="45"/>
  <c r="M130" i="45"/>
  <c r="M129" i="45"/>
  <c r="AZ43" i="2"/>
  <c r="AZ47" i="2" s="1"/>
  <c r="S267" i="45" s="1"/>
  <c r="AZ46" i="2"/>
  <c r="S265" i="45" s="1"/>
  <c r="BA10" i="2"/>
  <c r="BA42" i="2" s="1"/>
  <c r="Y43" i="2"/>
  <c r="Y47" i="2" s="1"/>
  <c r="S135" i="45" s="1"/>
  <c r="Y46" i="2"/>
  <c r="S133" i="45" s="1"/>
  <c r="Z10" i="2"/>
  <c r="Z42" i="2" s="1"/>
  <c r="M136" i="45" l="1"/>
  <c r="M135" i="45"/>
  <c r="M134" i="45"/>
  <c r="M133" i="45"/>
  <c r="M266" i="45"/>
  <c r="M265" i="45"/>
  <c r="M268" i="45"/>
  <c r="M267" i="45"/>
  <c r="BA43" i="2"/>
  <c r="BA47" i="2" s="1"/>
  <c r="S271" i="45" s="1"/>
  <c r="BA46" i="2"/>
  <c r="S269" i="45" s="1"/>
  <c r="BB10" i="2"/>
  <c r="BB42" i="2" s="1"/>
  <c r="Z43" i="2"/>
  <c r="Z47" i="2" s="1"/>
  <c r="S139" i="45" s="1"/>
  <c r="Z46" i="2"/>
  <c r="S137" i="45" s="1"/>
  <c r="AA10" i="2"/>
  <c r="AA42" i="2" s="1"/>
  <c r="M138" i="45" l="1"/>
  <c r="M137" i="45"/>
  <c r="M140" i="45"/>
  <c r="M139" i="45"/>
  <c r="M270" i="45"/>
  <c r="M269" i="45"/>
  <c r="M272" i="45"/>
  <c r="M271" i="45"/>
  <c r="BB43" i="2"/>
  <c r="BB47" i="2" s="1"/>
  <c r="S275" i="45" s="1"/>
  <c r="BB46" i="2"/>
  <c r="S273" i="45" s="1"/>
  <c r="BC10" i="2"/>
  <c r="BC42" i="2" s="1"/>
  <c r="AA43" i="2"/>
  <c r="AA47" i="2" s="1"/>
  <c r="S143" i="45" s="1"/>
  <c r="AA46" i="2"/>
  <c r="S141" i="45" s="1"/>
  <c r="AB10" i="2"/>
  <c r="AB42" i="2" s="1"/>
  <c r="M276" i="45" l="1"/>
  <c r="M275" i="45"/>
  <c r="M144" i="45"/>
  <c r="M143" i="45"/>
  <c r="M274" i="45"/>
  <c r="M273" i="45"/>
  <c r="M142" i="45"/>
  <c r="M141" i="45"/>
  <c r="BC43" i="2"/>
  <c r="BC47" i="2" s="1"/>
  <c r="S279" i="45" s="1"/>
  <c r="BC46" i="2"/>
  <c r="S277" i="45" s="1"/>
  <c r="BD10" i="2"/>
  <c r="BD42" i="2" s="1"/>
  <c r="AB43" i="2"/>
  <c r="AB47" i="2" s="1"/>
  <c r="S147" i="45" s="1"/>
  <c r="AB46" i="2"/>
  <c r="S145" i="45" s="1"/>
  <c r="AC10" i="2"/>
  <c r="AC42" i="2" s="1"/>
  <c r="M146" i="45" l="1"/>
  <c r="M145" i="45"/>
  <c r="M148" i="45"/>
  <c r="M147" i="45"/>
  <c r="M278" i="45"/>
  <c r="M277" i="45"/>
  <c r="M280" i="45"/>
  <c r="M279" i="45"/>
  <c r="BD43" i="2"/>
  <c r="BD47" i="2" s="1"/>
  <c r="S283" i="45" s="1"/>
  <c r="BD46" i="2"/>
  <c r="S281" i="45" s="1"/>
  <c r="BE10" i="2"/>
  <c r="BE42" i="2" s="1"/>
  <c r="AC46" i="2"/>
  <c r="S149" i="45" s="1"/>
  <c r="AC43" i="2"/>
  <c r="AC47" i="2" s="1"/>
  <c r="S151" i="45" s="1"/>
  <c r="M284" i="45" l="1"/>
  <c r="M283" i="45"/>
  <c r="M150" i="45"/>
  <c r="M149" i="45"/>
  <c r="M282" i="45"/>
  <c r="M281" i="45"/>
  <c r="M152" i="45"/>
  <c r="M151" i="45"/>
  <c r="BE43" i="2"/>
  <c r="BE47" i="2" s="1"/>
  <c r="S287" i="45" s="1"/>
  <c r="BE46" i="2"/>
  <c r="S285" i="45" s="1"/>
  <c r="BF10" i="2"/>
  <c r="BF42" i="2" s="1"/>
  <c r="M288" i="45" l="1"/>
  <c r="M287" i="45"/>
  <c r="M286" i="45"/>
  <c r="M285" i="45"/>
  <c r="BF43" i="2"/>
  <c r="BF47" i="2" s="1"/>
  <c r="S291" i="45" s="1"/>
  <c r="BF46" i="2"/>
  <c r="S289" i="45" s="1"/>
  <c r="BG10" i="2"/>
  <c r="BG42" i="2" s="1"/>
  <c r="M292" i="45" l="1"/>
  <c r="M291" i="45"/>
  <c r="M290" i="45"/>
  <c r="M289" i="45"/>
  <c r="BG43" i="2"/>
  <c r="BG47" i="2" s="1"/>
  <c r="S295" i="45" s="1"/>
  <c r="BG46" i="2"/>
  <c r="S293" i="45" s="1"/>
  <c r="BH10" i="2"/>
  <c r="BH42" i="2" s="1"/>
  <c r="M296" i="45" l="1"/>
  <c r="M295" i="45"/>
  <c r="M294" i="45"/>
  <c r="M293" i="45"/>
  <c r="BH43" i="2"/>
  <c r="BH47" i="2" s="1"/>
  <c r="S299" i="45" s="1"/>
  <c r="BH46" i="2"/>
  <c r="S297" i="45" s="1"/>
  <c r="BI10" i="2"/>
  <c r="BI42" i="2" s="1"/>
  <c r="M300" i="45" l="1"/>
  <c r="M299" i="45"/>
  <c r="M298" i="45"/>
  <c r="M297" i="45"/>
  <c r="BI43" i="2"/>
  <c r="BI47" i="2" s="1"/>
  <c r="S303" i="45" s="1"/>
  <c r="BI46" i="2"/>
  <c r="S301" i="45" s="1"/>
  <c r="BJ10" i="2"/>
  <c r="BJ42" i="2" s="1"/>
  <c r="M304" i="45" l="1"/>
  <c r="M303" i="45"/>
  <c r="M302" i="45"/>
  <c r="M301" i="45"/>
  <c r="BJ43" i="2"/>
  <c r="BJ47" i="2" s="1"/>
  <c r="S307" i="45" s="1"/>
  <c r="BJ46" i="2"/>
  <c r="S305" i="45" s="1"/>
  <c r="BK10" i="2"/>
  <c r="BK42" i="2" s="1"/>
  <c r="M308" i="45" l="1"/>
  <c r="M307" i="45"/>
  <c r="M306" i="45"/>
  <c r="M305" i="45"/>
  <c r="BK43" i="2"/>
  <c r="BK47" i="2" s="1"/>
  <c r="S311" i="45" s="1"/>
  <c r="BK46" i="2"/>
  <c r="S309" i="45" s="1"/>
  <c r="M312" i="45" l="1"/>
  <c r="M311" i="45"/>
  <c r="M310" i="45"/>
  <c r="M309" i="45"/>
  <c r="B464" i="45" l="1"/>
  <c r="L464" i="45" s="1"/>
  <c r="B463" i="45"/>
  <c r="L463" i="45" s="1"/>
  <c r="B462" i="45"/>
  <c r="L462" i="45" s="1"/>
  <c r="B461" i="45"/>
  <c r="L461" i="45" s="1"/>
  <c r="B460" i="45"/>
  <c r="L460" i="45" s="1"/>
  <c r="B459" i="45"/>
  <c r="L459" i="45" s="1"/>
  <c r="B458" i="45"/>
  <c r="L458" i="45" s="1"/>
  <c r="B457" i="45"/>
  <c r="L457" i="45" s="1"/>
  <c r="B456" i="45"/>
  <c r="L456" i="45" s="1"/>
  <c r="B455" i="45"/>
  <c r="L455" i="45" s="1"/>
  <c r="B454" i="45"/>
  <c r="L454" i="45" s="1"/>
  <c r="B453" i="45"/>
  <c r="L453" i="45" s="1"/>
  <c r="B452" i="45"/>
  <c r="L452" i="45" s="1"/>
  <c r="B451" i="45"/>
  <c r="L451" i="45" s="1"/>
  <c r="B450" i="45"/>
  <c r="L450" i="45" s="1"/>
  <c r="B449" i="45"/>
  <c r="L449" i="45" s="1"/>
  <c r="B448" i="45"/>
  <c r="L448" i="45" s="1"/>
  <c r="B447" i="45"/>
  <c r="L447" i="45" s="1"/>
  <c r="B446" i="45"/>
  <c r="L446" i="45" s="1"/>
  <c r="B445" i="45"/>
  <c r="L445" i="45" s="1"/>
  <c r="B444" i="45"/>
  <c r="L444" i="45" s="1"/>
  <c r="B443" i="45"/>
  <c r="L443" i="45" s="1"/>
  <c r="B442" i="45"/>
  <c r="L442" i="45" s="1"/>
  <c r="B441" i="45"/>
  <c r="L441" i="45" s="1"/>
  <c r="B440" i="45"/>
  <c r="L440" i="45" s="1"/>
  <c r="B439" i="45"/>
  <c r="L439" i="45" s="1"/>
  <c r="B438" i="45"/>
  <c r="L438" i="45" s="1"/>
  <c r="B437" i="45"/>
  <c r="L437" i="45" s="1"/>
  <c r="B436" i="45"/>
  <c r="L436" i="45" s="1"/>
  <c r="B435" i="45"/>
  <c r="L435" i="45" s="1"/>
  <c r="B434" i="45"/>
  <c r="L434" i="45" s="1"/>
  <c r="B433" i="45"/>
  <c r="L433" i="45" s="1"/>
  <c r="B432" i="45"/>
  <c r="L432" i="45" s="1"/>
  <c r="B431" i="45"/>
  <c r="L431" i="45" s="1"/>
  <c r="B430" i="45"/>
  <c r="L430" i="45" s="1"/>
  <c r="B429" i="45"/>
  <c r="L429" i="45" s="1"/>
  <c r="B428" i="45"/>
  <c r="L428" i="45" s="1"/>
  <c r="B427" i="45"/>
  <c r="L427" i="45" s="1"/>
  <c r="B426" i="45"/>
  <c r="L426" i="45" s="1"/>
  <c r="B425" i="45"/>
  <c r="L425" i="45" s="1"/>
  <c r="B424" i="45"/>
  <c r="L424" i="45" s="1"/>
  <c r="B423" i="45"/>
  <c r="L423" i="45" s="1"/>
  <c r="B422" i="45"/>
  <c r="L422" i="45" s="1"/>
  <c r="B421" i="45"/>
  <c r="L421" i="45" s="1"/>
  <c r="B420" i="45"/>
  <c r="L420" i="45" s="1"/>
  <c r="B419" i="45"/>
  <c r="L419" i="45" s="1"/>
  <c r="B418" i="45"/>
  <c r="L418" i="45" s="1"/>
  <c r="B417" i="45"/>
  <c r="L417" i="45" s="1"/>
  <c r="B416" i="45"/>
  <c r="L416" i="45" s="1"/>
  <c r="B415" i="45"/>
  <c r="L415" i="45" s="1"/>
  <c r="B414" i="45"/>
  <c r="L414" i="45" s="1"/>
  <c r="B413" i="45"/>
  <c r="L413" i="45" s="1"/>
  <c r="B412" i="45"/>
  <c r="L412" i="45" s="1"/>
  <c r="B411" i="45"/>
  <c r="L411" i="45" s="1"/>
  <c r="B410" i="45"/>
  <c r="L410" i="45" s="1"/>
  <c r="B409" i="45"/>
  <c r="L409" i="45" s="1"/>
  <c r="B408" i="45"/>
  <c r="L408" i="45" s="1"/>
  <c r="B407" i="45"/>
  <c r="L407" i="45" s="1"/>
  <c r="B406" i="45"/>
  <c r="L406" i="45" s="1"/>
  <c r="B405" i="45"/>
  <c r="L405" i="45" s="1"/>
  <c r="B404" i="45"/>
  <c r="L404" i="45" s="1"/>
  <c r="B403" i="45"/>
  <c r="L403" i="45" s="1"/>
  <c r="B402" i="45"/>
  <c r="L402" i="45" s="1"/>
  <c r="B401" i="45"/>
  <c r="L401" i="45" s="1"/>
  <c r="B400" i="45"/>
  <c r="L400" i="45" s="1"/>
  <c r="B399" i="45"/>
  <c r="L399" i="45" s="1"/>
  <c r="B398" i="45"/>
  <c r="L398" i="45" s="1"/>
  <c r="B397" i="45"/>
  <c r="L397" i="45" s="1"/>
  <c r="B396" i="45"/>
  <c r="L396" i="45" s="1"/>
  <c r="B395" i="45"/>
  <c r="L395" i="45" s="1"/>
  <c r="B394" i="45"/>
  <c r="L394" i="45" s="1"/>
  <c r="B393" i="45"/>
  <c r="L393" i="45" s="1"/>
  <c r="B392" i="45"/>
  <c r="L392" i="45" s="1"/>
  <c r="B391" i="45"/>
  <c r="L391" i="45" s="1"/>
  <c r="B390" i="45"/>
  <c r="L390" i="45" s="1"/>
  <c r="B389" i="45"/>
  <c r="L389" i="45" s="1"/>
  <c r="B388" i="45"/>
  <c r="L388" i="45" s="1"/>
  <c r="B387" i="45"/>
  <c r="L387" i="45" s="1"/>
  <c r="B386" i="45"/>
  <c r="L386" i="45" s="1"/>
  <c r="B385" i="45"/>
  <c r="L385" i="45" s="1"/>
  <c r="B384" i="45"/>
  <c r="L384" i="45" s="1"/>
  <c r="B383" i="45"/>
  <c r="L383" i="45" s="1"/>
  <c r="B382" i="45"/>
  <c r="L382" i="45" s="1"/>
  <c r="B381" i="45"/>
  <c r="L381" i="45" s="1"/>
  <c r="B380" i="45"/>
  <c r="L380" i="45" s="1"/>
  <c r="B379" i="45"/>
  <c r="L379" i="45" s="1"/>
  <c r="B378" i="45"/>
  <c r="L378" i="45" s="1"/>
  <c r="B377" i="45"/>
  <c r="L377" i="45" s="1"/>
  <c r="B376" i="45"/>
  <c r="L376" i="45" s="1"/>
  <c r="B375" i="45"/>
  <c r="L375" i="45" s="1"/>
  <c r="B374" i="45"/>
  <c r="L374" i="45" s="1"/>
  <c r="B373" i="45"/>
  <c r="L373" i="45" s="1"/>
  <c r="B372" i="45"/>
  <c r="L372" i="45" s="1"/>
  <c r="B371" i="45"/>
  <c r="L371" i="45" s="1"/>
  <c r="B370" i="45"/>
  <c r="L370" i="45" s="1"/>
  <c r="B369" i="45"/>
  <c r="L369" i="45" s="1"/>
  <c r="B368" i="45"/>
  <c r="L368" i="45" s="1"/>
  <c r="B367" i="45"/>
  <c r="L367" i="45" s="1"/>
  <c r="B366" i="45"/>
  <c r="L366" i="45" s="1"/>
  <c r="B365" i="45"/>
  <c r="L365" i="45" s="1"/>
  <c r="B364" i="45"/>
  <c r="L364" i="45" s="1"/>
  <c r="B363" i="45"/>
  <c r="L363" i="45" s="1"/>
  <c r="B362" i="45"/>
  <c r="L362" i="45" s="1"/>
  <c r="B361" i="45"/>
  <c r="L361" i="45" s="1"/>
  <c r="B360" i="45"/>
  <c r="L360" i="45" s="1"/>
  <c r="B359" i="45"/>
  <c r="L359" i="45" s="1"/>
  <c r="B358" i="45"/>
  <c r="L358" i="45" s="1"/>
  <c r="B357" i="45"/>
  <c r="L357" i="45" s="1"/>
  <c r="B356" i="45"/>
  <c r="L356" i="45" s="1"/>
  <c r="B355" i="45"/>
  <c r="L355" i="45" s="1"/>
  <c r="B354" i="45"/>
  <c r="L354" i="45" s="1"/>
  <c r="B353" i="45"/>
  <c r="L353" i="45" s="1"/>
  <c r="B352" i="45"/>
  <c r="L352" i="45" s="1"/>
  <c r="B351" i="45"/>
  <c r="L351" i="45" s="1"/>
  <c r="B350" i="45"/>
  <c r="L350" i="45" s="1"/>
  <c r="B349" i="45"/>
  <c r="L349" i="45" s="1"/>
  <c r="B348" i="45"/>
  <c r="L348" i="45" s="1"/>
  <c r="B347" i="45"/>
  <c r="L347" i="45" s="1"/>
  <c r="B346" i="45"/>
  <c r="L346" i="45" s="1"/>
  <c r="B345" i="45"/>
  <c r="L345" i="45" s="1"/>
  <c r="B344" i="45"/>
  <c r="L344" i="45" s="1"/>
  <c r="B343" i="45"/>
  <c r="L343" i="45" s="1"/>
  <c r="B342" i="45"/>
  <c r="L342" i="45" s="1"/>
  <c r="B341" i="45"/>
  <c r="L341" i="45" s="1"/>
  <c r="B340" i="45"/>
  <c r="L340" i="45" s="1"/>
  <c r="B339" i="45"/>
  <c r="L339" i="45" s="1"/>
  <c r="B338" i="45"/>
  <c r="L338" i="45" s="1"/>
  <c r="B337" i="45"/>
  <c r="L337" i="45" s="1"/>
  <c r="B336" i="45"/>
  <c r="L336" i="45" s="1"/>
  <c r="B335" i="45"/>
  <c r="L335" i="45" s="1"/>
  <c r="B334" i="45"/>
  <c r="L334" i="45" s="1"/>
  <c r="B333" i="45"/>
  <c r="L333" i="45" s="1"/>
  <c r="B332" i="45"/>
  <c r="L332" i="45" s="1"/>
  <c r="B331" i="45"/>
  <c r="L331" i="45" s="1"/>
  <c r="B330" i="45"/>
  <c r="L330" i="45" s="1"/>
  <c r="B329" i="45"/>
  <c r="L329" i="45" s="1"/>
  <c r="B328" i="45"/>
  <c r="L328" i="45" s="1"/>
  <c r="B327" i="45"/>
  <c r="L327" i="45" s="1"/>
  <c r="B326" i="45"/>
  <c r="L326" i="45" s="1"/>
  <c r="B325" i="45"/>
  <c r="L325" i="45" s="1"/>
  <c r="B324" i="45"/>
  <c r="L324" i="45" s="1"/>
  <c r="B323" i="45"/>
  <c r="L323" i="45" s="1"/>
  <c r="B322" i="45"/>
  <c r="L322" i="45" s="1"/>
  <c r="B321" i="45"/>
  <c r="L321" i="45" s="1"/>
  <c r="B320" i="45"/>
  <c r="L320" i="45" s="1"/>
  <c r="B319" i="45"/>
  <c r="L319" i="45" s="1"/>
  <c r="B318" i="45"/>
  <c r="L318" i="45" s="1"/>
  <c r="B317" i="45"/>
  <c r="L317" i="45" s="1"/>
  <c r="B316" i="45"/>
  <c r="L316" i="45" s="1"/>
  <c r="B315" i="45"/>
  <c r="L315" i="45" s="1"/>
  <c r="B314" i="45"/>
  <c r="L314" i="45" s="1"/>
  <c r="B313" i="45"/>
  <c r="L313" i="45" s="1"/>
  <c r="B312" i="45"/>
  <c r="L312" i="45" s="1"/>
  <c r="B311" i="45"/>
  <c r="L311" i="45" s="1"/>
  <c r="B310" i="45"/>
  <c r="L310" i="45" s="1"/>
  <c r="B309" i="45"/>
  <c r="L309" i="45" s="1"/>
  <c r="B308" i="45"/>
  <c r="L308" i="45" s="1"/>
  <c r="B307" i="45"/>
  <c r="L307" i="45" s="1"/>
  <c r="B306" i="45"/>
  <c r="L306" i="45" s="1"/>
  <c r="B305" i="45"/>
  <c r="L305" i="45" s="1"/>
  <c r="B304" i="45"/>
  <c r="L304" i="45" s="1"/>
  <c r="B303" i="45"/>
  <c r="L303" i="45" s="1"/>
  <c r="B302" i="45"/>
  <c r="L302" i="45" s="1"/>
  <c r="B301" i="45"/>
  <c r="L301" i="45" s="1"/>
  <c r="B300" i="45"/>
  <c r="L300" i="45" s="1"/>
  <c r="B299" i="45"/>
  <c r="L299" i="45" s="1"/>
  <c r="B298" i="45"/>
  <c r="L298" i="45" s="1"/>
  <c r="B297" i="45"/>
  <c r="L297" i="45" s="1"/>
  <c r="B296" i="45"/>
  <c r="L296" i="45" s="1"/>
  <c r="B295" i="45"/>
  <c r="L295" i="45" s="1"/>
  <c r="B294" i="45"/>
  <c r="L294" i="45" s="1"/>
  <c r="B293" i="45"/>
  <c r="L293" i="45" s="1"/>
  <c r="B292" i="45"/>
  <c r="L292" i="45" s="1"/>
  <c r="B291" i="45"/>
  <c r="L291" i="45" s="1"/>
  <c r="B290" i="45"/>
  <c r="L290" i="45" s="1"/>
  <c r="B289" i="45"/>
  <c r="L289" i="45" s="1"/>
  <c r="B288" i="45"/>
  <c r="L288" i="45" s="1"/>
  <c r="B287" i="45"/>
  <c r="L287" i="45" s="1"/>
  <c r="B286" i="45"/>
  <c r="L286" i="45" s="1"/>
  <c r="B285" i="45"/>
  <c r="L285" i="45" s="1"/>
  <c r="B284" i="45"/>
  <c r="L284" i="45" s="1"/>
  <c r="B283" i="45"/>
  <c r="L283" i="45" s="1"/>
  <c r="B282" i="45"/>
  <c r="L282" i="45" s="1"/>
  <c r="B281" i="45"/>
  <c r="L281" i="45" s="1"/>
  <c r="B280" i="45"/>
  <c r="L280" i="45" s="1"/>
  <c r="B279" i="45"/>
  <c r="L279" i="45" s="1"/>
  <c r="B278" i="45"/>
  <c r="L278" i="45" s="1"/>
  <c r="B277" i="45"/>
  <c r="L277" i="45" s="1"/>
  <c r="B276" i="45"/>
  <c r="L276" i="45" s="1"/>
  <c r="B275" i="45"/>
  <c r="L275" i="45" s="1"/>
  <c r="B274" i="45"/>
  <c r="L274" i="45" s="1"/>
  <c r="B273" i="45"/>
  <c r="L273" i="45" s="1"/>
  <c r="B272" i="45"/>
  <c r="L272" i="45" s="1"/>
  <c r="B271" i="45"/>
  <c r="L271" i="45" s="1"/>
  <c r="B270" i="45"/>
  <c r="L270" i="45" s="1"/>
  <c r="B269" i="45"/>
  <c r="L269" i="45" s="1"/>
  <c r="B268" i="45"/>
  <c r="L268" i="45" s="1"/>
  <c r="B267" i="45"/>
  <c r="L267" i="45" s="1"/>
  <c r="B266" i="45"/>
  <c r="L266" i="45" s="1"/>
  <c r="B265" i="45"/>
  <c r="L265" i="45" s="1"/>
  <c r="B264" i="45"/>
  <c r="L264" i="45" s="1"/>
  <c r="B263" i="45"/>
  <c r="L263" i="45" s="1"/>
  <c r="B262" i="45"/>
  <c r="L262" i="45" s="1"/>
  <c r="B261" i="45"/>
  <c r="L261" i="45" s="1"/>
  <c r="B260" i="45"/>
  <c r="L260" i="45" s="1"/>
  <c r="B259" i="45"/>
  <c r="L259" i="45" s="1"/>
  <c r="B258" i="45"/>
  <c r="L258" i="45" s="1"/>
  <c r="B257" i="45"/>
  <c r="L257" i="45" s="1"/>
  <c r="B256" i="45"/>
  <c r="L256" i="45" s="1"/>
  <c r="B255" i="45"/>
  <c r="L255" i="45" s="1"/>
  <c r="B254" i="45"/>
  <c r="L254" i="45" s="1"/>
  <c r="B253" i="45"/>
  <c r="L253" i="45" s="1"/>
  <c r="B252" i="45"/>
  <c r="L252" i="45" s="1"/>
  <c r="B251" i="45"/>
  <c r="L251" i="45" s="1"/>
  <c r="B250" i="45"/>
  <c r="L250" i="45" s="1"/>
  <c r="B249" i="45"/>
  <c r="L249" i="45" s="1"/>
  <c r="B248" i="45"/>
  <c r="L248" i="45" s="1"/>
  <c r="B247" i="45"/>
  <c r="L247" i="45" s="1"/>
  <c r="B246" i="45"/>
  <c r="L246" i="45" s="1"/>
  <c r="B245" i="45"/>
  <c r="L245" i="45" s="1"/>
  <c r="B244" i="45"/>
  <c r="L244" i="45" s="1"/>
  <c r="B243" i="45"/>
  <c r="L243" i="45" s="1"/>
  <c r="B242" i="45"/>
  <c r="L242" i="45" s="1"/>
  <c r="B241" i="45"/>
  <c r="L241" i="45" s="1"/>
  <c r="B240" i="45"/>
  <c r="L240" i="45" s="1"/>
  <c r="B239" i="45"/>
  <c r="L239" i="45" s="1"/>
  <c r="B238" i="45"/>
  <c r="L238" i="45" s="1"/>
  <c r="B237" i="45"/>
  <c r="L237" i="45" s="1"/>
  <c r="B236" i="45"/>
  <c r="L236" i="45" s="1"/>
  <c r="B235" i="45"/>
  <c r="L235" i="45" s="1"/>
  <c r="B234" i="45"/>
  <c r="L234" i="45" s="1"/>
  <c r="B233" i="45"/>
  <c r="L233" i="45" s="1"/>
  <c r="B232" i="45"/>
  <c r="L232" i="45" s="1"/>
  <c r="B231" i="45"/>
  <c r="L231" i="45" s="1"/>
  <c r="B230" i="45"/>
  <c r="L230" i="45" s="1"/>
  <c r="B229" i="45"/>
  <c r="L229" i="45" s="1"/>
  <c r="B228" i="45"/>
  <c r="L228" i="45" s="1"/>
  <c r="B227" i="45"/>
  <c r="L227" i="45" s="1"/>
  <c r="B226" i="45"/>
  <c r="L226" i="45" s="1"/>
  <c r="B225" i="45"/>
  <c r="L225" i="45" s="1"/>
  <c r="B224" i="45"/>
  <c r="L224" i="45" s="1"/>
  <c r="B223" i="45"/>
  <c r="L223" i="45" s="1"/>
  <c r="B222" i="45"/>
  <c r="L222" i="45" s="1"/>
  <c r="B221" i="45"/>
  <c r="L221" i="45" s="1"/>
  <c r="B220" i="45"/>
  <c r="L220" i="45" s="1"/>
  <c r="B219" i="45"/>
  <c r="L219" i="45" s="1"/>
  <c r="B218" i="45"/>
  <c r="L218" i="45" s="1"/>
  <c r="B217" i="45"/>
  <c r="L217" i="45" s="1"/>
  <c r="B216" i="45"/>
  <c r="L216" i="45" s="1"/>
  <c r="B215" i="45"/>
  <c r="L215" i="45" s="1"/>
  <c r="B214" i="45"/>
  <c r="L214" i="45" s="1"/>
  <c r="B213" i="45"/>
  <c r="L213" i="45" s="1"/>
  <c r="B212" i="45"/>
  <c r="L212" i="45" s="1"/>
  <c r="B211" i="45"/>
  <c r="L211" i="45" s="1"/>
  <c r="B210" i="45"/>
  <c r="L210" i="45" s="1"/>
  <c r="B209" i="45"/>
  <c r="L209" i="45" s="1"/>
  <c r="B208" i="45"/>
  <c r="L208" i="45" s="1"/>
  <c r="B207" i="45"/>
  <c r="L207" i="45" s="1"/>
  <c r="B206" i="45"/>
  <c r="L206" i="45" s="1"/>
  <c r="B205" i="45"/>
  <c r="L205" i="45" s="1"/>
  <c r="B204" i="45"/>
  <c r="L204" i="45" s="1"/>
  <c r="B203" i="45"/>
  <c r="L203" i="45" s="1"/>
  <c r="B202" i="45"/>
  <c r="L202" i="45" s="1"/>
  <c r="B201" i="45"/>
  <c r="L201" i="45" s="1"/>
  <c r="B200" i="45"/>
  <c r="L200" i="45" s="1"/>
  <c r="B199" i="45"/>
  <c r="L199" i="45" s="1"/>
  <c r="B198" i="45"/>
  <c r="L198" i="45" s="1"/>
  <c r="B197" i="45"/>
  <c r="L197" i="45" s="1"/>
  <c r="B196" i="45"/>
  <c r="L196" i="45" s="1"/>
  <c r="B195" i="45"/>
  <c r="L195" i="45" s="1"/>
  <c r="B194" i="45"/>
  <c r="L194" i="45" s="1"/>
  <c r="B193" i="45"/>
  <c r="L193" i="45" s="1"/>
  <c r="B192" i="45"/>
  <c r="L192" i="45" s="1"/>
  <c r="B191" i="45"/>
  <c r="L191" i="45" s="1"/>
  <c r="B190" i="45"/>
  <c r="L190" i="45" s="1"/>
  <c r="B189" i="45"/>
  <c r="L189" i="45" s="1"/>
  <c r="B188" i="45"/>
  <c r="L188" i="45" s="1"/>
  <c r="B187" i="45"/>
  <c r="L187" i="45" s="1"/>
  <c r="B186" i="45"/>
  <c r="L186" i="45" s="1"/>
  <c r="B185" i="45"/>
  <c r="L185" i="45" s="1"/>
  <c r="B184" i="45"/>
  <c r="L184" i="45" s="1"/>
  <c r="B183" i="45"/>
  <c r="L183" i="45" s="1"/>
  <c r="B182" i="45"/>
  <c r="L182" i="45" s="1"/>
  <c r="B181" i="45"/>
  <c r="L181" i="45" s="1"/>
  <c r="B180" i="45"/>
  <c r="L180" i="45" s="1"/>
  <c r="B179" i="45"/>
  <c r="L179" i="45" s="1"/>
  <c r="B178" i="45"/>
  <c r="L178" i="45" s="1"/>
  <c r="B177" i="45"/>
  <c r="L177" i="45" s="1"/>
  <c r="B176" i="45"/>
  <c r="L176" i="45" s="1"/>
  <c r="B175" i="45"/>
  <c r="L175" i="45" s="1"/>
  <c r="B174" i="45"/>
  <c r="L174" i="45" s="1"/>
  <c r="B173" i="45"/>
  <c r="L173" i="45" s="1"/>
  <c r="B172" i="45"/>
  <c r="L172" i="45" s="1"/>
  <c r="B171" i="45"/>
  <c r="L171" i="45" s="1"/>
  <c r="B170" i="45"/>
  <c r="L170" i="45" s="1"/>
  <c r="B169" i="45"/>
  <c r="L169" i="45" s="1"/>
  <c r="B168" i="45"/>
  <c r="L168" i="45" s="1"/>
  <c r="B167" i="45"/>
  <c r="L167" i="45" s="1"/>
  <c r="B166" i="45"/>
  <c r="L166" i="45" s="1"/>
  <c r="B165" i="45"/>
  <c r="L165" i="45" s="1"/>
  <c r="B164" i="45"/>
  <c r="L164" i="45" s="1"/>
  <c r="B163" i="45"/>
  <c r="L163" i="45" s="1"/>
  <c r="B162" i="45"/>
  <c r="L162" i="45" s="1"/>
  <c r="B161" i="45"/>
  <c r="L161" i="45" s="1"/>
  <c r="B160" i="45"/>
  <c r="L160" i="45" s="1"/>
  <c r="B159" i="45"/>
  <c r="L159" i="45" s="1"/>
  <c r="B158" i="45"/>
  <c r="L158" i="45" s="1"/>
  <c r="B157" i="45"/>
  <c r="L157" i="45" s="1"/>
  <c r="B156" i="45"/>
  <c r="L156" i="45" s="1"/>
  <c r="B155" i="45"/>
  <c r="L155" i="45" s="1"/>
  <c r="B154" i="45"/>
  <c r="L154" i="45" s="1"/>
  <c r="B153" i="45"/>
  <c r="L153" i="45" s="1"/>
  <c r="B152" i="45"/>
  <c r="L152" i="45" s="1"/>
  <c r="B151" i="45"/>
  <c r="L151" i="45" s="1"/>
  <c r="B150" i="45"/>
  <c r="L150" i="45" s="1"/>
  <c r="B149" i="45"/>
  <c r="L149" i="45" s="1"/>
  <c r="B148" i="45"/>
  <c r="L148" i="45" s="1"/>
  <c r="B147" i="45"/>
  <c r="L147" i="45" s="1"/>
  <c r="B146" i="45"/>
  <c r="L146" i="45" s="1"/>
  <c r="B145" i="45"/>
  <c r="L145" i="45" s="1"/>
  <c r="B144" i="45"/>
  <c r="L144" i="45" s="1"/>
  <c r="B143" i="45"/>
  <c r="L143" i="45" s="1"/>
  <c r="B142" i="45"/>
  <c r="L142" i="45" s="1"/>
  <c r="B141" i="45"/>
  <c r="L141" i="45" s="1"/>
  <c r="B140" i="45"/>
  <c r="L140" i="45" s="1"/>
  <c r="B139" i="45"/>
  <c r="L139" i="45" s="1"/>
  <c r="B138" i="45"/>
  <c r="L138" i="45" s="1"/>
  <c r="B137" i="45"/>
  <c r="L137" i="45" s="1"/>
  <c r="B136" i="45"/>
  <c r="L136" i="45" s="1"/>
  <c r="B135" i="45"/>
  <c r="L135" i="45" s="1"/>
  <c r="B134" i="45"/>
  <c r="L134" i="45" s="1"/>
  <c r="B133" i="45"/>
  <c r="L133" i="45" s="1"/>
  <c r="B132" i="45"/>
  <c r="L132" i="45" s="1"/>
  <c r="B131" i="45"/>
  <c r="L131" i="45" s="1"/>
  <c r="B130" i="45"/>
  <c r="L130" i="45" s="1"/>
  <c r="B129" i="45"/>
  <c r="L129" i="45" s="1"/>
  <c r="B128" i="45"/>
  <c r="L128" i="45" s="1"/>
  <c r="B127" i="45"/>
  <c r="L127" i="45" s="1"/>
  <c r="B126" i="45"/>
  <c r="L126" i="45" s="1"/>
  <c r="B125" i="45"/>
  <c r="L125" i="45" s="1"/>
  <c r="B124" i="45"/>
  <c r="L124" i="45" s="1"/>
  <c r="B123" i="45"/>
  <c r="L123" i="45" s="1"/>
  <c r="B122" i="45"/>
  <c r="L122" i="45" s="1"/>
  <c r="B121" i="45"/>
  <c r="L121" i="45" s="1"/>
  <c r="B120" i="45"/>
  <c r="L120" i="45" s="1"/>
  <c r="B119" i="45"/>
  <c r="L119" i="45" s="1"/>
  <c r="B118" i="45"/>
  <c r="L118" i="45" s="1"/>
  <c r="B117" i="45"/>
  <c r="L117" i="45" s="1"/>
  <c r="B116" i="45"/>
  <c r="L116" i="45" s="1"/>
  <c r="B115" i="45"/>
  <c r="L115" i="45" s="1"/>
  <c r="B114" i="45"/>
  <c r="L114" i="45" s="1"/>
  <c r="B113" i="45"/>
  <c r="L113" i="45" s="1"/>
  <c r="B112" i="45"/>
  <c r="L112" i="45" s="1"/>
  <c r="B111" i="45"/>
  <c r="L111" i="45" s="1"/>
  <c r="B110" i="45"/>
  <c r="L110" i="45" s="1"/>
  <c r="B109" i="45"/>
  <c r="L109" i="45" s="1"/>
  <c r="B108" i="45"/>
  <c r="L108" i="45" s="1"/>
  <c r="B107" i="45"/>
  <c r="L107" i="45" s="1"/>
  <c r="B106" i="45"/>
  <c r="L106" i="45" s="1"/>
  <c r="B105" i="45"/>
  <c r="L105" i="45" s="1"/>
  <c r="B104" i="45"/>
  <c r="L104" i="45" s="1"/>
  <c r="B103" i="45"/>
  <c r="L103" i="45" s="1"/>
  <c r="B102" i="45"/>
  <c r="L102" i="45" s="1"/>
  <c r="B101" i="45"/>
  <c r="L101" i="45" s="1"/>
  <c r="B100" i="45"/>
  <c r="L100" i="45" s="1"/>
  <c r="B99" i="45"/>
  <c r="L99" i="45" s="1"/>
  <c r="B98" i="45"/>
  <c r="L98" i="45" s="1"/>
  <c r="B97" i="45"/>
  <c r="L97" i="45" s="1"/>
  <c r="B96" i="45"/>
  <c r="L96" i="45" s="1"/>
  <c r="B95" i="45"/>
  <c r="L95" i="45" s="1"/>
  <c r="B94" i="45"/>
  <c r="L94" i="45" s="1"/>
  <c r="B93" i="45"/>
  <c r="L93" i="45" s="1"/>
  <c r="B92" i="45"/>
  <c r="L92" i="45" s="1"/>
  <c r="B91" i="45"/>
  <c r="L91" i="45" s="1"/>
  <c r="B90" i="45"/>
  <c r="L90" i="45" s="1"/>
  <c r="B89" i="45"/>
  <c r="L89" i="45" s="1"/>
  <c r="B88" i="45"/>
  <c r="L88" i="45" s="1"/>
  <c r="B87" i="45"/>
  <c r="L87" i="45" s="1"/>
  <c r="B86" i="45"/>
  <c r="L86" i="45" s="1"/>
  <c r="B85" i="45"/>
  <c r="L85" i="45" s="1"/>
  <c r="B84" i="45"/>
  <c r="L84" i="45" s="1"/>
  <c r="B83" i="45"/>
  <c r="L83" i="45" s="1"/>
  <c r="B82" i="45"/>
  <c r="L82" i="45" s="1"/>
  <c r="B81" i="45"/>
  <c r="L81" i="45" s="1"/>
  <c r="B80" i="45"/>
  <c r="L80" i="45" s="1"/>
  <c r="B79" i="45"/>
  <c r="L79" i="45" s="1"/>
  <c r="B78" i="45"/>
  <c r="L78" i="45" s="1"/>
  <c r="B77" i="45"/>
  <c r="L77" i="45" s="1"/>
  <c r="B76" i="45"/>
  <c r="L76" i="45" s="1"/>
  <c r="B75" i="45"/>
  <c r="L75" i="45" s="1"/>
  <c r="B74" i="45"/>
  <c r="L74" i="45" s="1"/>
  <c r="B73" i="45"/>
  <c r="L73" i="45" s="1"/>
  <c r="B72" i="45"/>
  <c r="L72" i="45" s="1"/>
  <c r="B71" i="45"/>
  <c r="L71" i="45" s="1"/>
  <c r="B70" i="45"/>
  <c r="L70" i="45" s="1"/>
  <c r="B69" i="45"/>
  <c r="L69" i="45" s="1"/>
  <c r="B68" i="45"/>
  <c r="L68" i="45" s="1"/>
  <c r="B67" i="45"/>
  <c r="L67" i="45" s="1"/>
  <c r="B66" i="45"/>
  <c r="L66" i="45" s="1"/>
  <c r="B65" i="45"/>
  <c r="L65" i="45" s="1"/>
  <c r="B64" i="45"/>
  <c r="L64" i="45" s="1"/>
  <c r="B63" i="45"/>
  <c r="L63" i="45" s="1"/>
  <c r="B62" i="45"/>
  <c r="L62" i="45" s="1"/>
  <c r="B61" i="45"/>
  <c r="L61" i="45" s="1"/>
  <c r="B60" i="45"/>
  <c r="L60" i="45" s="1"/>
  <c r="B59" i="45"/>
  <c r="L59" i="45" s="1"/>
  <c r="B58" i="45"/>
  <c r="L58" i="45" s="1"/>
  <c r="B57" i="45"/>
  <c r="L57" i="45" s="1"/>
  <c r="B56" i="45"/>
  <c r="L56" i="45" s="1"/>
  <c r="B55" i="45"/>
  <c r="L55" i="45" s="1"/>
  <c r="B54" i="45"/>
  <c r="L54" i="45" s="1"/>
  <c r="B53" i="45"/>
  <c r="L53" i="45" s="1"/>
  <c r="B52" i="45"/>
  <c r="L52" i="45" s="1"/>
  <c r="B51" i="45"/>
  <c r="L51" i="45" s="1"/>
  <c r="B50" i="45"/>
  <c r="L50" i="45" s="1"/>
  <c r="B49" i="45"/>
  <c r="L49" i="45" s="1"/>
  <c r="B48" i="45"/>
  <c r="L48" i="45" s="1"/>
  <c r="B47" i="45"/>
  <c r="L47" i="45" s="1"/>
  <c r="B46" i="45"/>
  <c r="L46" i="45" s="1"/>
  <c r="B45" i="45"/>
  <c r="L45" i="45" s="1"/>
  <c r="B44" i="45"/>
  <c r="L44" i="45" s="1"/>
  <c r="B43" i="45"/>
  <c r="L43" i="45" s="1"/>
  <c r="B42" i="45"/>
  <c r="L42" i="45" s="1"/>
  <c r="B41" i="45"/>
  <c r="L41" i="45" s="1"/>
  <c r="B40" i="45"/>
  <c r="L40" i="45" s="1"/>
  <c r="B39" i="45"/>
  <c r="L39" i="45" s="1"/>
  <c r="B38" i="45"/>
  <c r="L38" i="45" s="1"/>
  <c r="B37" i="45"/>
  <c r="L37" i="45" s="1"/>
  <c r="B36" i="45"/>
  <c r="L36" i="45" s="1"/>
  <c r="B35" i="45"/>
  <c r="L35" i="45" s="1"/>
  <c r="B34" i="45"/>
  <c r="L34" i="45" s="1"/>
  <c r="B33" i="45"/>
  <c r="L33" i="45" s="1"/>
  <c r="B32" i="45"/>
  <c r="L32" i="45" s="1"/>
  <c r="B31" i="45"/>
  <c r="L31" i="45" s="1"/>
  <c r="B30" i="45"/>
  <c r="L30" i="45" s="1"/>
  <c r="B29" i="45"/>
  <c r="L29" i="45" s="1"/>
  <c r="B28" i="45"/>
  <c r="L28" i="45" s="1"/>
  <c r="B27" i="45"/>
  <c r="L27" i="45" s="1"/>
  <c r="B26" i="45"/>
  <c r="L26" i="45" s="1"/>
  <c r="B25" i="45"/>
  <c r="L25" i="45" s="1"/>
  <c r="B24" i="45"/>
  <c r="L24" i="45" s="1"/>
  <c r="B23" i="45"/>
  <c r="L23" i="45" s="1"/>
  <c r="B22" i="45"/>
  <c r="L22" i="45" s="1"/>
  <c r="B21" i="45"/>
  <c r="L21" i="45" s="1"/>
  <c r="B20" i="45"/>
  <c r="L20" i="45" s="1"/>
  <c r="B19" i="45"/>
  <c r="L19" i="45" s="1"/>
  <c r="B18" i="45"/>
  <c r="L18" i="45" s="1"/>
  <c r="B17" i="45"/>
  <c r="L17" i="45" s="1"/>
  <c r="B16" i="45"/>
  <c r="L16" i="45" s="1"/>
  <c r="B15" i="45"/>
  <c r="L15" i="45" s="1"/>
  <c r="B14" i="45"/>
  <c r="L14" i="45" s="1"/>
  <c r="B13" i="45"/>
  <c r="L13" i="45" s="1"/>
  <c r="B12" i="45"/>
  <c r="L12" i="45" s="1"/>
  <c r="B11" i="45"/>
  <c r="L11" i="45" s="1"/>
  <c r="B10" i="45"/>
  <c r="L10" i="45" s="1"/>
  <c r="B9" i="45"/>
  <c r="L9" i="45" s="1"/>
  <c r="B8" i="45"/>
  <c r="L8" i="45" s="1"/>
  <c r="B7" i="45"/>
  <c r="L7" i="45" s="1"/>
  <c r="B6" i="45"/>
  <c r="L6" i="45" s="1"/>
  <c r="B5" i="45"/>
  <c r="L5" i="45" s="1"/>
  <c r="B20" i="46"/>
  <c r="L20" i="46" s="1"/>
  <c r="B19" i="46"/>
  <c r="L19" i="46" s="1"/>
  <c r="B18" i="46"/>
  <c r="L18" i="46" s="1"/>
  <c r="B17" i="46"/>
  <c r="L17" i="46" s="1"/>
  <c r="B16" i="46"/>
  <c r="L16" i="46" s="1"/>
  <c r="B15" i="46"/>
  <c r="L15" i="46" s="1"/>
  <c r="B14" i="46"/>
  <c r="L14" i="46" s="1"/>
  <c r="B13" i="46"/>
  <c r="L13" i="46" s="1"/>
  <c r="B12" i="46"/>
  <c r="L12" i="46" s="1"/>
  <c r="B11" i="46"/>
  <c r="L11" i="46" s="1"/>
  <c r="B10" i="46"/>
  <c r="L10" i="46" s="1"/>
  <c r="B9" i="46"/>
  <c r="L9" i="46" s="1"/>
  <c r="B8" i="46"/>
  <c r="L8" i="46" s="1"/>
  <c r="B7" i="46"/>
  <c r="L7" i="46" s="1"/>
  <c r="B6" i="46"/>
  <c r="L6" i="46" s="1"/>
  <c r="B5" i="46"/>
  <c r="L5" i="46" s="1"/>
  <c r="B36" i="43"/>
  <c r="B35" i="43"/>
  <c r="B34" i="43"/>
  <c r="B33" i="43"/>
  <c r="B32" i="43"/>
  <c r="B31" i="43"/>
  <c r="B30" i="43"/>
  <c r="B29" i="43"/>
  <c r="B28" i="43"/>
  <c r="B27" i="43"/>
  <c r="B26" i="43"/>
  <c r="B25" i="43"/>
  <c r="B24" i="43"/>
  <c r="B23" i="43"/>
  <c r="B22" i="43"/>
  <c r="B21" i="43"/>
  <c r="B20" i="43"/>
  <c r="B19" i="43"/>
  <c r="B18" i="43"/>
  <c r="B17" i="43"/>
  <c r="B16" i="43"/>
  <c r="B15" i="43"/>
  <c r="B14" i="43"/>
  <c r="B13" i="43"/>
  <c r="B12" i="43"/>
  <c r="B11" i="43"/>
  <c r="B10" i="43"/>
  <c r="B9" i="43"/>
  <c r="B8" i="43"/>
  <c r="B7" i="43"/>
  <c r="B6" i="43"/>
  <c r="B5" i="43"/>
  <c r="L5" i="43" s="1"/>
  <c r="L36" i="43"/>
  <c r="L35" i="43"/>
  <c r="L34" i="43"/>
  <c r="L33" i="43"/>
  <c r="L32" i="43"/>
  <c r="L31" i="43"/>
  <c r="L30" i="43"/>
  <c r="L29" i="43"/>
  <c r="L28" i="43"/>
  <c r="L27" i="43"/>
  <c r="L26" i="43"/>
  <c r="L25" i="43"/>
  <c r="L24" i="43"/>
  <c r="L23" i="43"/>
  <c r="L22" i="43"/>
  <c r="L21" i="43"/>
  <c r="L20" i="43"/>
  <c r="L19" i="43"/>
  <c r="L18" i="43"/>
  <c r="L17" i="43"/>
  <c r="L16" i="43"/>
  <c r="L15" i="43"/>
  <c r="L14" i="43"/>
  <c r="L13" i="43"/>
  <c r="L12" i="43"/>
  <c r="L11" i="43"/>
  <c r="L10" i="43"/>
  <c r="L9" i="43"/>
  <c r="L8" i="43"/>
  <c r="L7" i="43"/>
  <c r="L6" i="43"/>
  <c r="B84" i="42"/>
  <c r="B83" i="42"/>
  <c r="B82" i="42"/>
  <c r="B81" i="42"/>
  <c r="B80" i="42"/>
  <c r="B79" i="42"/>
  <c r="B78" i="42"/>
  <c r="B77" i="42"/>
  <c r="B76" i="42"/>
  <c r="B75" i="42"/>
  <c r="B74" i="42"/>
  <c r="B73" i="42"/>
  <c r="B72" i="42"/>
  <c r="B71" i="42"/>
  <c r="B70" i="42"/>
  <c r="B69" i="42"/>
  <c r="B68" i="42"/>
  <c r="B67" i="42"/>
  <c r="B66" i="42"/>
  <c r="B65" i="42"/>
  <c r="B64" i="42"/>
  <c r="B63" i="42"/>
  <c r="B62" i="42"/>
  <c r="B61" i="42"/>
  <c r="B60" i="42"/>
  <c r="B59" i="42"/>
  <c r="B58" i="42"/>
  <c r="B57" i="42"/>
  <c r="B56" i="42"/>
  <c r="B55" i="42"/>
  <c r="B54" i="42"/>
  <c r="B53" i="42"/>
  <c r="B52" i="42"/>
  <c r="B51" i="42"/>
  <c r="B50" i="42"/>
  <c r="B49" i="42"/>
  <c r="B48" i="42"/>
  <c r="B47" i="42"/>
  <c r="B46" i="42"/>
  <c r="B45" i="42"/>
  <c r="B44" i="42"/>
  <c r="B43" i="42"/>
  <c r="B42" i="42"/>
  <c r="B41" i="42"/>
  <c r="B40" i="42"/>
  <c r="B39" i="42"/>
  <c r="B38" i="42"/>
  <c r="B37" i="42"/>
  <c r="B36" i="42"/>
  <c r="B35" i="42"/>
  <c r="B34" i="42"/>
  <c r="B33" i="42"/>
  <c r="B32" i="42"/>
  <c r="B31" i="42"/>
  <c r="B30" i="42"/>
  <c r="B29" i="42"/>
  <c r="L29" i="42" s="1"/>
  <c r="B28" i="42"/>
  <c r="B27" i="42"/>
  <c r="B26" i="42"/>
  <c r="B25" i="42"/>
  <c r="B24" i="42"/>
  <c r="B23" i="42"/>
  <c r="B22" i="42"/>
  <c r="B21" i="42"/>
  <c r="B20" i="42"/>
  <c r="B19" i="42"/>
  <c r="B18" i="42"/>
  <c r="B17" i="42"/>
  <c r="B16" i="42"/>
  <c r="B15" i="42"/>
  <c r="B14" i="42"/>
  <c r="B13" i="42"/>
  <c r="B12" i="42"/>
  <c r="B11" i="42"/>
  <c r="B10" i="42"/>
  <c r="B9" i="42"/>
  <c r="B8" i="42"/>
  <c r="B7" i="42"/>
  <c r="B6" i="42"/>
  <c r="B5" i="42"/>
  <c r="L5" i="42" s="1"/>
  <c r="L84" i="42"/>
  <c r="L83" i="42"/>
  <c r="L82" i="42"/>
  <c r="L81" i="42"/>
  <c r="L80" i="42"/>
  <c r="L79" i="42"/>
  <c r="L78" i="42"/>
  <c r="L77" i="42"/>
  <c r="L76" i="42"/>
  <c r="L75" i="42"/>
  <c r="L74" i="42"/>
  <c r="L73" i="42"/>
  <c r="L72" i="42"/>
  <c r="L71" i="42"/>
  <c r="L70" i="42"/>
  <c r="L69" i="42"/>
  <c r="L68" i="42"/>
  <c r="L67" i="42"/>
  <c r="L66" i="42"/>
  <c r="L65" i="42"/>
  <c r="L64" i="42"/>
  <c r="L63" i="42"/>
  <c r="L62" i="42"/>
  <c r="L61" i="42"/>
  <c r="L60" i="42"/>
  <c r="L59" i="42"/>
  <c r="L58" i="42"/>
  <c r="L57" i="42"/>
  <c r="L56" i="42"/>
  <c r="L55" i="42"/>
  <c r="L54" i="42"/>
  <c r="L53" i="42"/>
  <c r="L52" i="42"/>
  <c r="L51" i="42"/>
  <c r="L50" i="42"/>
  <c r="L49" i="42"/>
  <c r="L48" i="42"/>
  <c r="L47" i="42"/>
  <c r="L46" i="42"/>
  <c r="L45" i="42"/>
  <c r="L44" i="42"/>
  <c r="L43" i="42"/>
  <c r="L42" i="42"/>
  <c r="L41" i="42"/>
  <c r="L40" i="42"/>
  <c r="L39" i="42"/>
  <c r="L38" i="42"/>
  <c r="L37" i="42"/>
  <c r="L36" i="42"/>
  <c r="L35" i="42"/>
  <c r="L34" i="42"/>
  <c r="L33" i="42"/>
  <c r="L32" i="42"/>
  <c r="L31" i="42"/>
  <c r="L30" i="42"/>
  <c r="L28" i="42"/>
  <c r="L27" i="42"/>
  <c r="L26" i="42"/>
  <c r="L25" i="42"/>
  <c r="L24" i="42"/>
  <c r="L23" i="42"/>
  <c r="L22" i="42"/>
  <c r="L21" i="42"/>
  <c r="L20" i="42"/>
  <c r="L19" i="42"/>
  <c r="L18" i="42"/>
  <c r="L17" i="42"/>
  <c r="L16" i="42"/>
  <c r="L15" i="42"/>
  <c r="L14" i="42"/>
  <c r="L13" i="42"/>
  <c r="L12" i="42"/>
  <c r="L11" i="42"/>
  <c r="L10" i="42"/>
  <c r="L9" i="42"/>
  <c r="L8" i="42"/>
  <c r="L7" i="42"/>
  <c r="L6" i="42"/>
  <c r="B260" i="41"/>
  <c r="L260" i="41" s="1"/>
  <c r="B259" i="41"/>
  <c r="L259" i="41" s="1"/>
  <c r="B258" i="41"/>
  <c r="L258" i="41" s="1"/>
  <c r="B257" i="41"/>
  <c r="L257" i="41" s="1"/>
  <c r="B256" i="41"/>
  <c r="L256" i="41" s="1"/>
  <c r="B255" i="41"/>
  <c r="L255" i="41" s="1"/>
  <c r="B254" i="41"/>
  <c r="L254" i="41" s="1"/>
  <c r="B253" i="41"/>
  <c r="L253" i="41" s="1"/>
  <c r="B252" i="41"/>
  <c r="L252" i="41" s="1"/>
  <c r="B251" i="41"/>
  <c r="L251" i="41" s="1"/>
  <c r="B250" i="41"/>
  <c r="L250" i="41" s="1"/>
  <c r="B249" i="41"/>
  <c r="L249" i="41" s="1"/>
  <c r="B248" i="41"/>
  <c r="L248" i="41" s="1"/>
  <c r="B247" i="41"/>
  <c r="L247" i="41" s="1"/>
  <c r="B246" i="41"/>
  <c r="L246" i="41" s="1"/>
  <c r="B245" i="41"/>
  <c r="L245" i="41" s="1"/>
  <c r="B244" i="41"/>
  <c r="L244" i="41" s="1"/>
  <c r="B243" i="41"/>
  <c r="L243" i="41" s="1"/>
  <c r="B242" i="41"/>
  <c r="L242" i="41" s="1"/>
  <c r="B241" i="41"/>
  <c r="L241" i="41" s="1"/>
  <c r="B240" i="41"/>
  <c r="L240" i="41" s="1"/>
  <c r="B239" i="41"/>
  <c r="L239" i="41" s="1"/>
  <c r="B238" i="41"/>
  <c r="L238" i="41" s="1"/>
  <c r="B237" i="41"/>
  <c r="L237" i="41" s="1"/>
  <c r="B236" i="41"/>
  <c r="L236" i="41" s="1"/>
  <c r="B235" i="41"/>
  <c r="L235" i="41" s="1"/>
  <c r="B234" i="41"/>
  <c r="L234" i="41" s="1"/>
  <c r="B233" i="41"/>
  <c r="L233" i="41" s="1"/>
  <c r="B232" i="41"/>
  <c r="L232" i="41" s="1"/>
  <c r="B231" i="41"/>
  <c r="L231" i="41" s="1"/>
  <c r="B230" i="41"/>
  <c r="L230" i="41" s="1"/>
  <c r="B229" i="41"/>
  <c r="L229" i="41" s="1"/>
  <c r="B228" i="41"/>
  <c r="L228" i="41" s="1"/>
  <c r="B227" i="41"/>
  <c r="L227" i="41" s="1"/>
  <c r="B226" i="41"/>
  <c r="L226" i="41" s="1"/>
  <c r="B225" i="41"/>
  <c r="L225" i="41" s="1"/>
  <c r="B224" i="41"/>
  <c r="L224" i="41" s="1"/>
  <c r="B223" i="41"/>
  <c r="L223" i="41" s="1"/>
  <c r="B222" i="41"/>
  <c r="L222" i="41" s="1"/>
  <c r="B221" i="41"/>
  <c r="L221" i="41" s="1"/>
  <c r="B220" i="41"/>
  <c r="L220" i="41" s="1"/>
  <c r="B219" i="41"/>
  <c r="L219" i="41" s="1"/>
  <c r="B218" i="41"/>
  <c r="L218" i="41" s="1"/>
  <c r="B217" i="41"/>
  <c r="L217" i="41" s="1"/>
  <c r="B216" i="41"/>
  <c r="L216" i="41" s="1"/>
  <c r="B215" i="41"/>
  <c r="L215" i="41" s="1"/>
  <c r="B214" i="41"/>
  <c r="L214" i="41" s="1"/>
  <c r="B213" i="41"/>
  <c r="L213" i="41" s="1"/>
  <c r="B212" i="41"/>
  <c r="L212" i="41" s="1"/>
  <c r="B211" i="41"/>
  <c r="L211" i="41" s="1"/>
  <c r="B210" i="41"/>
  <c r="L210" i="41" s="1"/>
  <c r="B209" i="41"/>
  <c r="L209" i="41" s="1"/>
  <c r="B208" i="41"/>
  <c r="L208" i="41" s="1"/>
  <c r="B207" i="41"/>
  <c r="L207" i="41" s="1"/>
  <c r="B206" i="41"/>
  <c r="L206" i="41" s="1"/>
  <c r="B205" i="41"/>
  <c r="L205" i="41" s="1"/>
  <c r="B204" i="41"/>
  <c r="L204" i="41" s="1"/>
  <c r="B203" i="41"/>
  <c r="L203" i="41" s="1"/>
  <c r="B202" i="41"/>
  <c r="L202" i="41" s="1"/>
  <c r="B201" i="41"/>
  <c r="L201" i="41" s="1"/>
  <c r="B200" i="41"/>
  <c r="L200" i="41" s="1"/>
  <c r="B199" i="41"/>
  <c r="L199" i="41" s="1"/>
  <c r="B198" i="41"/>
  <c r="L198" i="41" s="1"/>
  <c r="B197" i="41"/>
  <c r="L197" i="41" s="1"/>
  <c r="B196" i="41"/>
  <c r="L196" i="41" s="1"/>
  <c r="B195" i="41"/>
  <c r="L195" i="41" s="1"/>
  <c r="B194" i="41"/>
  <c r="L194" i="41" s="1"/>
  <c r="B193" i="41"/>
  <c r="L193" i="41" s="1"/>
  <c r="B192" i="41"/>
  <c r="L192" i="41" s="1"/>
  <c r="B191" i="41"/>
  <c r="L191" i="41" s="1"/>
  <c r="B190" i="41"/>
  <c r="L190" i="41" s="1"/>
  <c r="B189" i="41"/>
  <c r="L189" i="41" s="1"/>
  <c r="B188" i="41"/>
  <c r="L188" i="41" s="1"/>
  <c r="B187" i="41"/>
  <c r="L187" i="41" s="1"/>
  <c r="B186" i="41"/>
  <c r="L186" i="41" s="1"/>
  <c r="B185" i="41"/>
  <c r="L185" i="41" s="1"/>
  <c r="B184" i="41"/>
  <c r="L184" i="41" s="1"/>
  <c r="B183" i="41"/>
  <c r="L183" i="41" s="1"/>
  <c r="B182" i="41"/>
  <c r="L182" i="41" s="1"/>
  <c r="B181" i="41"/>
  <c r="L181" i="41" s="1"/>
  <c r="B180" i="41"/>
  <c r="L180" i="41" s="1"/>
  <c r="B179" i="41"/>
  <c r="L179" i="41" s="1"/>
  <c r="B178" i="41"/>
  <c r="L178" i="41" s="1"/>
  <c r="B177" i="41"/>
  <c r="L177" i="41" s="1"/>
  <c r="B176" i="41"/>
  <c r="L176" i="41" s="1"/>
  <c r="B175" i="41"/>
  <c r="L175" i="41" s="1"/>
  <c r="B174" i="41"/>
  <c r="L174" i="41" s="1"/>
  <c r="B173" i="41"/>
  <c r="L173" i="41" s="1"/>
  <c r="B172" i="41"/>
  <c r="L172" i="41" s="1"/>
  <c r="B171" i="41"/>
  <c r="L171" i="41" s="1"/>
  <c r="B170" i="41"/>
  <c r="L170" i="41" s="1"/>
  <c r="B169" i="41"/>
  <c r="L169" i="41" s="1"/>
  <c r="B168" i="41"/>
  <c r="L168" i="41" s="1"/>
  <c r="B167" i="41"/>
  <c r="L167" i="41" s="1"/>
  <c r="B166" i="41"/>
  <c r="L166" i="41" s="1"/>
  <c r="B165" i="41"/>
  <c r="L165" i="41" s="1"/>
  <c r="B164" i="41"/>
  <c r="L164" i="41" s="1"/>
  <c r="B163" i="41"/>
  <c r="L163" i="41" s="1"/>
  <c r="B162" i="41"/>
  <c r="L162" i="41" s="1"/>
  <c r="B161" i="41"/>
  <c r="L161" i="41" s="1"/>
  <c r="B160" i="41"/>
  <c r="L160" i="41" s="1"/>
  <c r="B159" i="41"/>
  <c r="L159" i="41" s="1"/>
  <c r="B158" i="41"/>
  <c r="L158" i="41" s="1"/>
  <c r="B157" i="41"/>
  <c r="L157" i="41" s="1"/>
  <c r="B156" i="41"/>
  <c r="L156" i="41" s="1"/>
  <c r="B155" i="41"/>
  <c r="L155" i="41" s="1"/>
  <c r="B154" i="41"/>
  <c r="L154" i="41" s="1"/>
  <c r="B153" i="41"/>
  <c r="L153" i="41" s="1"/>
  <c r="B152" i="41"/>
  <c r="L152" i="41" s="1"/>
  <c r="B151" i="41"/>
  <c r="L151" i="41" s="1"/>
  <c r="B150" i="41"/>
  <c r="L150" i="41" s="1"/>
  <c r="B149" i="41"/>
  <c r="L149" i="41" s="1"/>
  <c r="B148" i="41"/>
  <c r="L148" i="41" s="1"/>
  <c r="B147" i="41"/>
  <c r="L147" i="41" s="1"/>
  <c r="B146" i="41"/>
  <c r="L146" i="41" s="1"/>
  <c r="B145" i="41"/>
  <c r="L145" i="41" s="1"/>
  <c r="B144" i="41"/>
  <c r="L144" i="41" s="1"/>
  <c r="B143" i="41"/>
  <c r="L143" i="41" s="1"/>
  <c r="B142" i="41"/>
  <c r="L142" i="41" s="1"/>
  <c r="B141" i="41"/>
  <c r="L141" i="41" s="1"/>
  <c r="B140" i="41"/>
  <c r="L140" i="41" s="1"/>
  <c r="B139" i="41"/>
  <c r="L139" i="41" s="1"/>
  <c r="B138" i="41"/>
  <c r="L138" i="41" s="1"/>
  <c r="B137" i="41"/>
  <c r="L137" i="41" s="1"/>
  <c r="B136" i="41"/>
  <c r="L136" i="41" s="1"/>
  <c r="B135" i="41"/>
  <c r="L135" i="41" s="1"/>
  <c r="B134" i="41"/>
  <c r="L134" i="41" s="1"/>
  <c r="B133" i="41"/>
  <c r="L133" i="41" s="1"/>
  <c r="B132" i="41"/>
  <c r="L132" i="41" s="1"/>
  <c r="B131" i="41"/>
  <c r="L131" i="41" s="1"/>
  <c r="B130" i="41"/>
  <c r="L130" i="41" s="1"/>
  <c r="B129" i="41"/>
  <c r="L129" i="41" s="1"/>
  <c r="B128" i="41"/>
  <c r="L128" i="41" s="1"/>
  <c r="B127" i="41"/>
  <c r="L127" i="41" s="1"/>
  <c r="B126" i="41"/>
  <c r="L126" i="41" s="1"/>
  <c r="B125" i="41"/>
  <c r="L125" i="41" s="1"/>
  <c r="B124" i="41"/>
  <c r="L124" i="41" s="1"/>
  <c r="B123" i="41"/>
  <c r="L123" i="41" s="1"/>
  <c r="B122" i="41"/>
  <c r="L122" i="41" s="1"/>
  <c r="B121" i="41"/>
  <c r="L121" i="41" s="1"/>
  <c r="B120" i="41"/>
  <c r="L120" i="41" s="1"/>
  <c r="B119" i="41"/>
  <c r="L119" i="41" s="1"/>
  <c r="B118" i="41"/>
  <c r="L118" i="41" s="1"/>
  <c r="B117" i="41"/>
  <c r="L117" i="41" s="1"/>
  <c r="B116" i="41"/>
  <c r="L116" i="41" s="1"/>
  <c r="B115" i="41"/>
  <c r="L115" i="41" s="1"/>
  <c r="B114" i="41"/>
  <c r="L114" i="41" s="1"/>
  <c r="B113" i="41"/>
  <c r="L113" i="41" s="1"/>
  <c r="B112" i="41"/>
  <c r="L112" i="41" s="1"/>
  <c r="B111" i="41"/>
  <c r="L111" i="41" s="1"/>
  <c r="B110" i="41"/>
  <c r="L110" i="41" s="1"/>
  <c r="B109" i="41"/>
  <c r="L109" i="41" s="1"/>
  <c r="B108" i="41"/>
  <c r="L108" i="41" s="1"/>
  <c r="B107" i="41"/>
  <c r="L107" i="41" s="1"/>
  <c r="B106" i="41"/>
  <c r="L106" i="41" s="1"/>
  <c r="B105" i="41"/>
  <c r="L105" i="41" s="1"/>
  <c r="B104" i="41"/>
  <c r="L104" i="41" s="1"/>
  <c r="B103" i="41"/>
  <c r="L103" i="41" s="1"/>
  <c r="B102" i="41"/>
  <c r="L102" i="41" s="1"/>
  <c r="B101" i="41"/>
  <c r="L101" i="41" s="1"/>
  <c r="B100" i="41"/>
  <c r="L100" i="41" s="1"/>
  <c r="B99" i="41"/>
  <c r="L99" i="41" s="1"/>
  <c r="B98" i="41"/>
  <c r="L98" i="41" s="1"/>
  <c r="B97" i="41"/>
  <c r="L97" i="41" s="1"/>
  <c r="B96" i="41"/>
  <c r="L96" i="41" s="1"/>
  <c r="B95" i="41"/>
  <c r="L95" i="41" s="1"/>
  <c r="B94" i="41"/>
  <c r="L94" i="41" s="1"/>
  <c r="B93" i="41"/>
  <c r="L93" i="41" s="1"/>
  <c r="B92" i="41"/>
  <c r="L92" i="41" s="1"/>
  <c r="B91" i="41"/>
  <c r="L91" i="41" s="1"/>
  <c r="B90" i="41"/>
  <c r="L90" i="41" s="1"/>
  <c r="B89" i="41"/>
  <c r="L89" i="41" s="1"/>
  <c r="B88" i="41"/>
  <c r="L88" i="41" s="1"/>
  <c r="B87" i="41"/>
  <c r="L87" i="41" s="1"/>
  <c r="B86" i="41"/>
  <c r="L86" i="41" s="1"/>
  <c r="B85" i="41"/>
  <c r="L85" i="41" s="1"/>
  <c r="B84" i="41"/>
  <c r="L84" i="41" s="1"/>
  <c r="B83" i="41"/>
  <c r="L83" i="41" s="1"/>
  <c r="B82" i="41"/>
  <c r="L82" i="41" s="1"/>
  <c r="B81" i="41"/>
  <c r="L81" i="41" s="1"/>
  <c r="B80" i="41"/>
  <c r="L80" i="41" s="1"/>
  <c r="B79" i="41"/>
  <c r="L79" i="41" s="1"/>
  <c r="B78" i="41"/>
  <c r="L78" i="41" s="1"/>
  <c r="B77" i="41"/>
  <c r="L77" i="41" s="1"/>
  <c r="B76" i="41"/>
  <c r="L76" i="41" s="1"/>
  <c r="B75" i="41"/>
  <c r="L75" i="41" s="1"/>
  <c r="B74" i="41"/>
  <c r="L74" i="41" s="1"/>
  <c r="B73" i="41"/>
  <c r="L73" i="41" s="1"/>
  <c r="B72" i="41"/>
  <c r="L72" i="41" s="1"/>
  <c r="B71" i="41"/>
  <c r="L71" i="41" s="1"/>
  <c r="B70" i="41"/>
  <c r="L70" i="41" s="1"/>
  <c r="B69" i="41"/>
  <c r="L69" i="41" s="1"/>
  <c r="B68" i="41"/>
  <c r="L68" i="41" s="1"/>
  <c r="B67" i="41"/>
  <c r="L67" i="41" s="1"/>
  <c r="B66" i="41"/>
  <c r="L66" i="41" s="1"/>
  <c r="B65" i="41"/>
  <c r="L65" i="41" s="1"/>
  <c r="B64" i="41"/>
  <c r="L64" i="41" s="1"/>
  <c r="B63" i="41"/>
  <c r="L63" i="41" s="1"/>
  <c r="B62" i="41"/>
  <c r="L62" i="41" s="1"/>
  <c r="B61" i="41"/>
  <c r="L61" i="41" s="1"/>
  <c r="B60" i="41"/>
  <c r="L60" i="41" s="1"/>
  <c r="B59" i="41"/>
  <c r="L59" i="41" s="1"/>
  <c r="B58" i="41"/>
  <c r="L58" i="41" s="1"/>
  <c r="B57" i="41"/>
  <c r="L57" i="41" s="1"/>
  <c r="B56" i="41"/>
  <c r="L56" i="41" s="1"/>
  <c r="B55" i="41"/>
  <c r="L55" i="41" s="1"/>
  <c r="B54" i="41"/>
  <c r="L54" i="41" s="1"/>
  <c r="B53" i="41"/>
  <c r="L53" i="41" s="1"/>
  <c r="B52" i="41"/>
  <c r="L52" i="41" s="1"/>
  <c r="B51" i="41"/>
  <c r="L51" i="41" s="1"/>
  <c r="B50" i="41"/>
  <c r="L50" i="41" s="1"/>
  <c r="B49" i="41"/>
  <c r="L49" i="41" s="1"/>
  <c r="B48" i="41"/>
  <c r="L48" i="41" s="1"/>
  <c r="B47" i="41"/>
  <c r="L47" i="41" s="1"/>
  <c r="B46" i="41"/>
  <c r="L46" i="41" s="1"/>
  <c r="B45" i="41"/>
  <c r="L45" i="41" s="1"/>
  <c r="B44" i="41"/>
  <c r="L44" i="41" s="1"/>
  <c r="B43" i="41"/>
  <c r="L43" i="41" s="1"/>
  <c r="B42" i="41"/>
  <c r="L42" i="41" s="1"/>
  <c r="B41" i="41"/>
  <c r="L41" i="41" s="1"/>
  <c r="B40" i="41"/>
  <c r="L40" i="41" s="1"/>
  <c r="B39" i="41"/>
  <c r="L39" i="41" s="1"/>
  <c r="B38" i="41"/>
  <c r="L38" i="41" s="1"/>
  <c r="B37" i="41"/>
  <c r="L37" i="41" s="1"/>
  <c r="B36" i="41"/>
  <c r="L36" i="41" s="1"/>
  <c r="B35" i="41"/>
  <c r="L35" i="41" s="1"/>
  <c r="B34" i="41"/>
  <c r="L34" i="41" s="1"/>
  <c r="B33" i="41"/>
  <c r="L33" i="41" s="1"/>
  <c r="B32" i="41"/>
  <c r="L32" i="41" s="1"/>
  <c r="B31" i="41"/>
  <c r="L31" i="41" s="1"/>
  <c r="B30" i="41"/>
  <c r="L30" i="41" s="1"/>
  <c r="B29" i="41"/>
  <c r="L29" i="41" s="1"/>
  <c r="B28" i="41"/>
  <c r="L28" i="41" s="1"/>
  <c r="B27" i="41"/>
  <c r="L27" i="41" s="1"/>
  <c r="B26" i="41"/>
  <c r="L26" i="41" s="1"/>
  <c r="B25" i="41"/>
  <c r="L25" i="41" s="1"/>
  <c r="B24" i="41"/>
  <c r="L24" i="41" s="1"/>
  <c r="B23" i="41"/>
  <c r="L23" i="41" s="1"/>
  <c r="B22" i="41"/>
  <c r="L22" i="41" s="1"/>
  <c r="B21" i="41"/>
  <c r="L21" i="41" s="1"/>
  <c r="B20" i="41"/>
  <c r="L20" i="41" s="1"/>
  <c r="B19" i="41"/>
  <c r="L19" i="41" s="1"/>
  <c r="B18" i="41"/>
  <c r="L18" i="41" s="1"/>
  <c r="B17" i="41"/>
  <c r="L17" i="41" s="1"/>
  <c r="B16" i="41"/>
  <c r="L16" i="41" s="1"/>
  <c r="B15" i="41"/>
  <c r="L15" i="41" s="1"/>
  <c r="B14" i="41"/>
  <c r="L14" i="41" s="1"/>
  <c r="B13" i="41"/>
  <c r="L13" i="41" s="1"/>
  <c r="B12" i="41"/>
  <c r="L12" i="41" s="1"/>
  <c r="B11" i="41"/>
  <c r="L11" i="41" s="1"/>
  <c r="B10" i="41"/>
  <c r="L10" i="41" s="1"/>
  <c r="B9" i="41"/>
  <c r="L9" i="41" s="1"/>
  <c r="B8" i="41"/>
  <c r="L8" i="41" s="1"/>
  <c r="B7" i="41"/>
  <c r="L7" i="41" s="1"/>
  <c r="B6" i="41"/>
  <c r="L6" i="41" s="1"/>
  <c r="B5" i="41"/>
  <c r="L5" i="41" s="1"/>
  <c r="B84" i="38" l="1"/>
  <c r="L84" i="38" s="1"/>
  <c r="B83" i="38"/>
  <c r="L83" i="38" s="1"/>
  <c r="B82" i="38"/>
  <c r="L82" i="38" s="1"/>
  <c r="B81" i="38"/>
  <c r="L81" i="38" s="1"/>
  <c r="B80" i="38"/>
  <c r="L80" i="38" s="1"/>
  <c r="B79" i="38"/>
  <c r="L79" i="38" s="1"/>
  <c r="B78" i="38"/>
  <c r="L78" i="38" s="1"/>
  <c r="B77" i="38"/>
  <c r="L77" i="38" s="1"/>
  <c r="B76" i="38"/>
  <c r="L76" i="38" s="1"/>
  <c r="B75" i="38"/>
  <c r="L75" i="38" s="1"/>
  <c r="B74" i="38"/>
  <c r="L74" i="38" s="1"/>
  <c r="B73" i="38"/>
  <c r="L73" i="38" s="1"/>
  <c r="B72" i="38"/>
  <c r="L72" i="38" s="1"/>
  <c r="B71" i="38"/>
  <c r="L71" i="38" s="1"/>
  <c r="B70" i="38"/>
  <c r="L70" i="38" s="1"/>
  <c r="B69" i="38"/>
  <c r="L69" i="38" s="1"/>
  <c r="B68" i="38"/>
  <c r="L68" i="38" s="1"/>
  <c r="B67" i="38"/>
  <c r="L67" i="38" s="1"/>
  <c r="B66" i="38"/>
  <c r="L66" i="38" s="1"/>
  <c r="B65" i="38"/>
  <c r="L65" i="38" s="1"/>
  <c r="B64" i="38"/>
  <c r="L64" i="38" s="1"/>
  <c r="B63" i="38"/>
  <c r="L63" i="38" s="1"/>
  <c r="B62" i="38"/>
  <c r="L62" i="38" s="1"/>
  <c r="B61" i="38"/>
  <c r="L61" i="38" s="1"/>
  <c r="B60" i="38"/>
  <c r="L60" i="38" s="1"/>
  <c r="B59" i="38"/>
  <c r="L59" i="38" s="1"/>
  <c r="B58" i="38"/>
  <c r="L58" i="38" s="1"/>
  <c r="B57" i="38"/>
  <c r="L57" i="38" s="1"/>
  <c r="B56" i="38"/>
  <c r="L56" i="38" s="1"/>
  <c r="B55" i="38"/>
  <c r="L55" i="38" s="1"/>
  <c r="B54" i="38"/>
  <c r="L54" i="38" s="1"/>
  <c r="B53" i="38"/>
  <c r="L53" i="38" s="1"/>
  <c r="B52" i="38"/>
  <c r="L52" i="38" s="1"/>
  <c r="B51" i="38"/>
  <c r="L51" i="38" s="1"/>
  <c r="B50" i="38"/>
  <c r="L50" i="38" s="1"/>
  <c r="B49" i="38"/>
  <c r="L49" i="38" s="1"/>
  <c r="B48" i="38"/>
  <c r="L48" i="38" s="1"/>
  <c r="B47" i="38"/>
  <c r="L47" i="38" s="1"/>
  <c r="B46" i="38"/>
  <c r="L46" i="38" s="1"/>
  <c r="B45" i="38"/>
  <c r="L45" i="38" s="1"/>
  <c r="B44" i="38"/>
  <c r="L44" i="38" s="1"/>
  <c r="B43" i="38"/>
  <c r="L43" i="38" s="1"/>
  <c r="B42" i="38"/>
  <c r="L42" i="38" s="1"/>
  <c r="B41" i="38"/>
  <c r="L41" i="38" s="1"/>
  <c r="B40" i="38"/>
  <c r="L40" i="38" s="1"/>
  <c r="B39" i="38"/>
  <c r="L39" i="38" s="1"/>
  <c r="B38" i="38"/>
  <c r="L38" i="38" s="1"/>
  <c r="B37" i="38"/>
  <c r="L37" i="38" s="1"/>
  <c r="B36" i="38"/>
  <c r="L36" i="38" s="1"/>
  <c r="B35" i="38"/>
  <c r="L35" i="38" s="1"/>
  <c r="B34" i="38"/>
  <c r="L34" i="38" s="1"/>
  <c r="B33" i="38"/>
  <c r="L33" i="38" s="1"/>
  <c r="B32" i="38"/>
  <c r="L32" i="38" s="1"/>
  <c r="B31" i="38"/>
  <c r="L31" i="38" s="1"/>
  <c r="B30" i="38"/>
  <c r="L30" i="38" s="1"/>
  <c r="B29" i="38"/>
  <c r="L29" i="38" s="1"/>
  <c r="B28" i="38"/>
  <c r="L28" i="38" s="1"/>
  <c r="B27" i="38"/>
  <c r="L27" i="38" s="1"/>
  <c r="B26" i="38"/>
  <c r="L26" i="38" s="1"/>
  <c r="B25" i="38"/>
  <c r="L25" i="38" s="1"/>
  <c r="B24" i="38"/>
  <c r="L24" i="38" s="1"/>
  <c r="B23" i="38"/>
  <c r="L23" i="38" s="1"/>
  <c r="B22" i="38"/>
  <c r="L22" i="38" s="1"/>
  <c r="B21" i="38"/>
  <c r="L21" i="38" s="1"/>
  <c r="B20" i="38"/>
  <c r="L20" i="38" s="1"/>
  <c r="B19" i="38"/>
  <c r="L19" i="38" s="1"/>
  <c r="B18" i="38"/>
  <c r="L18" i="38" s="1"/>
  <c r="B17" i="38"/>
  <c r="L17" i="38" s="1"/>
  <c r="B16" i="38"/>
  <c r="L16" i="38" s="1"/>
  <c r="B15" i="38"/>
  <c r="L15" i="38" s="1"/>
  <c r="B14" i="38"/>
  <c r="L14" i="38" s="1"/>
  <c r="B13" i="38"/>
  <c r="L13" i="38" s="1"/>
  <c r="B12" i="38"/>
  <c r="L12" i="38" s="1"/>
  <c r="B11" i="38"/>
  <c r="L11" i="38" s="1"/>
  <c r="B10" i="38"/>
  <c r="L10" i="38" s="1"/>
  <c r="B9" i="38"/>
  <c r="L9" i="38" s="1"/>
  <c r="B8" i="38"/>
  <c r="L8" i="38" s="1"/>
  <c r="B7" i="38"/>
  <c r="L7" i="38" s="1"/>
  <c r="B6" i="38"/>
  <c r="L6" i="38" s="1"/>
  <c r="B5" i="38"/>
  <c r="L5" i="38" s="1"/>
  <c r="B52" i="37"/>
  <c r="L52" i="37" s="1"/>
  <c r="B51" i="37"/>
  <c r="L51" i="37" s="1"/>
  <c r="B50" i="37"/>
  <c r="L50" i="37" s="1"/>
  <c r="B49" i="37"/>
  <c r="L49" i="37" s="1"/>
  <c r="B48" i="37"/>
  <c r="L48" i="37" s="1"/>
  <c r="B47" i="37"/>
  <c r="L47" i="37" s="1"/>
  <c r="B46" i="37"/>
  <c r="L46" i="37" s="1"/>
  <c r="B45" i="37"/>
  <c r="L45" i="37" s="1"/>
  <c r="B44" i="37"/>
  <c r="L44" i="37" s="1"/>
  <c r="B43" i="37"/>
  <c r="L43" i="37" s="1"/>
  <c r="B42" i="37"/>
  <c r="L42" i="37" s="1"/>
  <c r="B41" i="37"/>
  <c r="L41" i="37" s="1"/>
  <c r="B40" i="37"/>
  <c r="L40" i="37" s="1"/>
  <c r="B39" i="37"/>
  <c r="L39" i="37" s="1"/>
  <c r="B38" i="37"/>
  <c r="L38" i="37" s="1"/>
  <c r="B37" i="37"/>
  <c r="L37" i="37" s="1"/>
  <c r="B36" i="37"/>
  <c r="L36" i="37" s="1"/>
  <c r="B35" i="37"/>
  <c r="L35" i="37" s="1"/>
  <c r="B34" i="37"/>
  <c r="L34" i="37" s="1"/>
  <c r="B33" i="37"/>
  <c r="L33" i="37" s="1"/>
  <c r="B32" i="37"/>
  <c r="L32" i="37" s="1"/>
  <c r="B31" i="37"/>
  <c r="L31" i="37" s="1"/>
  <c r="B30" i="37"/>
  <c r="L30" i="37" s="1"/>
  <c r="B29" i="37"/>
  <c r="L29" i="37" s="1"/>
  <c r="B28" i="37"/>
  <c r="L28" i="37" s="1"/>
  <c r="B27" i="37"/>
  <c r="L27" i="37" s="1"/>
  <c r="B26" i="37"/>
  <c r="L26" i="37" s="1"/>
  <c r="B25" i="37"/>
  <c r="L25" i="37" s="1"/>
  <c r="B24" i="37"/>
  <c r="L24" i="37" s="1"/>
  <c r="B23" i="37"/>
  <c r="L23" i="37" s="1"/>
  <c r="B22" i="37"/>
  <c r="L22" i="37" s="1"/>
  <c r="B21" i="37"/>
  <c r="L21" i="37" s="1"/>
  <c r="B20" i="37"/>
  <c r="L20" i="37" s="1"/>
  <c r="B19" i="37"/>
  <c r="L19" i="37" s="1"/>
  <c r="B18" i="37"/>
  <c r="L18" i="37" s="1"/>
  <c r="B17" i="37"/>
  <c r="L17" i="37" s="1"/>
  <c r="B16" i="37"/>
  <c r="L16" i="37" s="1"/>
  <c r="B15" i="37"/>
  <c r="L15" i="37" s="1"/>
  <c r="B14" i="37"/>
  <c r="L14" i="37" s="1"/>
  <c r="B13" i="37"/>
  <c r="L13" i="37" s="1"/>
  <c r="B12" i="37"/>
  <c r="L12" i="37" s="1"/>
  <c r="B11" i="37"/>
  <c r="L11" i="37" s="1"/>
  <c r="B10" i="37"/>
  <c r="L10" i="37" s="1"/>
  <c r="B9" i="37"/>
  <c r="L9" i="37" s="1"/>
  <c r="B8" i="37"/>
  <c r="L8" i="37" s="1"/>
  <c r="B7" i="37"/>
  <c r="L7" i="37" s="1"/>
  <c r="B6" i="37"/>
  <c r="L6" i="37" s="1"/>
  <c r="B5" i="37"/>
  <c r="L5" i="37" s="1"/>
  <c r="B20" i="36"/>
  <c r="L20" i="36" s="1"/>
  <c r="B19" i="36"/>
  <c r="L19" i="36" s="1"/>
  <c r="B18" i="36"/>
  <c r="L18" i="36" s="1"/>
  <c r="B17" i="36"/>
  <c r="L17" i="36" s="1"/>
  <c r="B16" i="36"/>
  <c r="L16" i="36" s="1"/>
  <c r="B15" i="36"/>
  <c r="L15" i="36" s="1"/>
  <c r="B14" i="36"/>
  <c r="L14" i="36" s="1"/>
  <c r="B13" i="36"/>
  <c r="L13" i="36" s="1"/>
  <c r="B12" i="36"/>
  <c r="L12" i="36" s="1"/>
  <c r="B11" i="36"/>
  <c r="L11" i="36" s="1"/>
  <c r="B10" i="36"/>
  <c r="L10" i="36" s="1"/>
  <c r="B9" i="36"/>
  <c r="L9" i="36" s="1"/>
  <c r="B8" i="36"/>
  <c r="L8" i="36" s="1"/>
  <c r="B7" i="36"/>
  <c r="L7" i="36" s="1"/>
  <c r="B6" i="36"/>
  <c r="L6" i="36" s="1"/>
  <c r="B5" i="36"/>
  <c r="L5" i="36" s="1"/>
</calcChain>
</file>

<file path=xl/comments1.xml><?xml version="1.0" encoding="utf-8"?>
<comments xmlns="http://schemas.openxmlformats.org/spreadsheetml/2006/main">
  <authors>
    <author>Takahota, Noriyoshi</author>
  </authors>
  <commentList>
    <comment ref="G6" authorId="0" shapeId="0">
      <text>
        <r>
          <rPr>
            <b/>
            <sz val="9"/>
            <color indexed="81"/>
            <rFont val="ＭＳ Ｐゴシック"/>
            <family val="3"/>
            <charset val="128"/>
          </rPr>
          <t>Takahota, Noriyoshi:</t>
        </r>
        <r>
          <rPr>
            <sz val="9"/>
            <color indexed="81"/>
            <rFont val="ＭＳ Ｐゴシック"/>
            <family val="3"/>
            <charset val="128"/>
          </rPr>
          <t xml:space="preserve">
サブフレーム数 -1を入力</t>
        </r>
      </text>
    </comment>
    <comment ref="H6" authorId="0" shapeId="0">
      <text>
        <r>
          <rPr>
            <b/>
            <sz val="9"/>
            <color indexed="81"/>
            <rFont val="ＭＳ Ｐゴシック"/>
            <family val="3"/>
            <charset val="128"/>
          </rPr>
          <t>Takahota, Noriyoshi:</t>
        </r>
        <r>
          <rPr>
            <sz val="9"/>
            <color indexed="81"/>
            <rFont val="ＭＳ Ｐゴシック"/>
            <family val="3"/>
            <charset val="128"/>
          </rPr>
          <t xml:space="preserve">
サブフレーム数 -1を入力</t>
        </r>
      </text>
    </comment>
    <comment ref="F26" authorId="0" shapeId="0">
      <text>
        <r>
          <rPr>
            <b/>
            <sz val="11"/>
            <color indexed="81"/>
            <rFont val="ＭＳ Ｐゴシック"/>
            <family val="3"/>
            <charset val="128"/>
          </rPr>
          <t>サブフレーム数分のVtotalを入力してください。
(余分なサブフレーム設定は消してください。)</t>
        </r>
      </text>
    </comment>
    <comment ref="E32" authorId="0" shapeId="0">
      <text>
        <r>
          <rPr>
            <b/>
            <sz val="11"/>
            <color indexed="81"/>
            <rFont val="ＭＳ Ｐゴシック"/>
            <family val="3"/>
            <charset val="128"/>
          </rPr>
          <t>この数値が正になるように設定してください。</t>
        </r>
      </text>
    </comment>
  </commentList>
</comments>
</file>

<file path=xl/comments2.xml><?xml version="1.0" encoding="utf-8"?>
<comments xmlns="http://schemas.openxmlformats.org/spreadsheetml/2006/main">
  <authors>
    <author>Toyozawa, Noboru (SSS)</author>
  </authors>
  <commentList>
    <comment ref="O500" authorId="0" shapeId="0">
      <text>
        <r>
          <rPr>
            <b/>
            <sz val="9"/>
            <color indexed="81"/>
            <rFont val="MS P ゴシック"/>
            <family val="3"/>
            <charset val="128"/>
          </rPr>
          <t>※SXRD241の制約2~30d, SXRD101の制約2~11dを満たす上で、Vfpより小さくなるようにする。</t>
        </r>
      </text>
    </comment>
  </commentList>
</comments>
</file>

<file path=xl/sharedStrings.xml><?xml version="1.0" encoding="utf-8"?>
<sst xmlns="http://schemas.openxmlformats.org/spreadsheetml/2006/main" count="76891" uniqueCount="15273">
  <si>
    <t>Base Address : 0000h</t>
  </si>
  <si>
    <t>Function : MISC</t>
  </si>
  <si>
    <t>Addr.</t>
  </si>
  <si>
    <t>DATA7</t>
  </si>
  <si>
    <t>DATA6</t>
  </si>
  <si>
    <t>DATA5</t>
  </si>
  <si>
    <t>DATA4</t>
  </si>
  <si>
    <t>DATA3</t>
  </si>
  <si>
    <t>DATA2</t>
  </si>
  <si>
    <t>DATA1</t>
  </si>
  <si>
    <t>DATA0</t>
  </si>
  <si>
    <r>
      <t>I</t>
    </r>
    <r>
      <rPr>
        <sz val="10"/>
        <rFont val="HGP創英角ｺﾞｼｯｸUB"/>
        <family val="3"/>
        <charset val="128"/>
      </rPr>
      <t>nitial</t>
    </r>
  </si>
  <si>
    <t>+0x000</t>
  </si>
  <si>
    <t>-</t>
  </si>
  <si>
    <t>GMPORT20_OE</t>
  </si>
  <si>
    <t>GMPORT16_OE</t>
  </si>
  <si>
    <t>00</t>
  </si>
  <si>
    <t>+0x001</t>
  </si>
  <si>
    <t>GMPORT08_OE</t>
  </si>
  <si>
    <t>+0x002</t>
  </si>
  <si>
    <t>+0x003</t>
  </si>
  <si>
    <t>GMPORT20_SEL[1:0]</t>
  </si>
  <si>
    <r>
      <t>0</t>
    </r>
    <r>
      <rPr>
        <sz val="10"/>
        <rFont val="HGP創英角ｺﾞｼｯｸUB"/>
        <family val="3"/>
        <charset val="128"/>
      </rPr>
      <t>0</t>
    </r>
  </si>
  <si>
    <t>+0x004</t>
  </si>
  <si>
    <t>GMPORT19_SEL[1:0]</t>
  </si>
  <si>
    <t>GMPORT18_SEL[1:0]</t>
  </si>
  <si>
    <t>GMPORT17_SEL[1:0]</t>
  </si>
  <si>
    <t>GMPORT16_SEL[1:0]</t>
  </si>
  <si>
    <t>+0x005</t>
  </si>
  <si>
    <t>GMPORT15_SEL[1:0]</t>
  </si>
  <si>
    <t>GMPORT14_SEL[1:0]</t>
  </si>
  <si>
    <t>GMPORT13_SEL[1:0]</t>
  </si>
  <si>
    <t>GMPORT12_SEL[1:0]</t>
  </si>
  <si>
    <t>+0x006</t>
  </si>
  <si>
    <t>GMPORT10_SEL[1:0]</t>
  </si>
  <si>
    <t>GMPORT09_SEL[1:0]</t>
  </si>
  <si>
    <t>GMPORT08_SEL[1:0]</t>
  </si>
  <si>
    <t>+0x007</t>
  </si>
  <si>
    <t>GMPORT07_SEL[1:0]</t>
  </si>
  <si>
    <t>GMPORT06_SEL[1:0]</t>
  </si>
  <si>
    <t>GMPORT05_SEL[1:0]</t>
  </si>
  <si>
    <t>GMPORT04_SEL[1:0]</t>
  </si>
  <si>
    <t>+0x008</t>
  </si>
  <si>
    <t>GMPORT03_SEL[1:0]</t>
  </si>
  <si>
    <t>GMPORT02_SEL[1:0]</t>
  </si>
  <si>
    <t>GMPORT01_SEL[1:0]</t>
  </si>
  <si>
    <t>GMPORT00_SEL[1:0]</t>
  </si>
  <si>
    <t>+0x009</t>
  </si>
  <si>
    <t>GMPORT_COUT_SEL[2:0]</t>
  </si>
  <si>
    <t>+0x00A</t>
  </si>
  <si>
    <t>GMPORT_COUT_DELAY[11:8]</t>
  </si>
  <si>
    <t>+0x00B</t>
  </si>
  <si>
    <t>+0x00C</t>
  </si>
  <si>
    <t>GMPORT_COUT_WIDTH[11:8]</t>
  </si>
  <si>
    <t>+0x00D</t>
  </si>
  <si>
    <t>+0x00E</t>
  </si>
  <si>
    <t>+0x00F</t>
  </si>
  <si>
    <t>+0x010</t>
  </si>
  <si>
    <t>10</t>
  </si>
  <si>
    <t>+0x011</t>
  </si>
  <si>
    <t>GMPORT_FIDSEL_FTRG3[1:0]</t>
  </si>
  <si>
    <t>GMPORT_FIDSEL_FTRG2[1:0]</t>
  </si>
  <si>
    <t>GMPORT_FIDSEL_FTRG1[1:0]</t>
  </si>
  <si>
    <t>GMPORT_FIDSEL_FTRG0[1:0]</t>
  </si>
  <si>
    <t>+0x012</t>
  </si>
  <si>
    <t>+0x013</t>
  </si>
  <si>
    <t>+0x014</t>
  </si>
  <si>
    <t>+0x015</t>
  </si>
  <si>
    <t>+0x016</t>
  </si>
  <si>
    <t>+0x017</t>
  </si>
  <si>
    <t>+0x018</t>
  </si>
  <si>
    <t>+0x019</t>
  </si>
  <si>
    <t>+0x01A</t>
  </si>
  <si>
    <t>GMPORT_PBID_U[11:8]</t>
  </si>
  <si>
    <t>+0x01B</t>
  </si>
  <si>
    <t>+0x01C</t>
  </si>
  <si>
    <t>GMPORT_PBID_D[11:8]</t>
  </si>
  <si>
    <t>+0x01D</t>
  </si>
  <si>
    <t>+0x01E</t>
  </si>
  <si>
    <t>+0x01F</t>
  </si>
  <si>
    <t>GMPORT_FRC_ILL[1:0]</t>
  </si>
  <si>
    <t>+0x020</t>
  </si>
  <si>
    <t>+0x021</t>
  </si>
  <si>
    <t>+0x022</t>
  </si>
  <si>
    <t>GMPORT_PRST_ONT[13:8]</t>
  </si>
  <si>
    <t>+0x023</t>
  </si>
  <si>
    <t>+0x024</t>
  </si>
  <si>
    <t>GMPORT_PWEN1_ONT[13:8]</t>
  </si>
  <si>
    <t>+0x025</t>
  </si>
  <si>
    <t>+0x026</t>
  </si>
  <si>
    <t>GMPORT_PWEN2_ONT[13:8]</t>
  </si>
  <si>
    <t>+0x027</t>
  </si>
  <si>
    <t>+0x028</t>
  </si>
  <si>
    <t>GMPORT_PWEN3_ONT[13:8]</t>
  </si>
  <si>
    <t>+0x029</t>
  </si>
  <si>
    <t>+0x02A</t>
  </si>
  <si>
    <t>GMPORT_PWEN4_ONT[13:8]</t>
  </si>
  <si>
    <t>+0x02B</t>
  </si>
  <si>
    <t>+0x02C</t>
  </si>
  <si>
    <t>GMPORT_GPIO_03_ONT[13:8]</t>
  </si>
  <si>
    <t>+0x02D</t>
  </si>
  <si>
    <t>GMPORT_GPIO_03_ONT[7:0]</t>
  </si>
  <si>
    <t>+0x02E</t>
  </si>
  <si>
    <t>GMPORT_GPIO_04_ONT[13:8]</t>
  </si>
  <si>
    <t>+0x02F</t>
  </si>
  <si>
    <t>GMPORT_GPIO_04_ONT[7:0]</t>
  </si>
  <si>
    <t>+0x030</t>
  </si>
  <si>
    <t>GMPORT_GPIO_09_ONT[13:8]</t>
  </si>
  <si>
    <t>+0x031</t>
  </si>
  <si>
    <t>GMPORT_GPIO_09_ONT[7:0]</t>
  </si>
  <si>
    <t>+0x032</t>
  </si>
  <si>
    <t>GMPORT_GPIO_10_ONT[13:8]</t>
  </si>
  <si>
    <t>+0x033</t>
  </si>
  <si>
    <t>GMPORT_GPIO_10_ONT[7:0]</t>
  </si>
  <si>
    <t>+0x034</t>
  </si>
  <si>
    <t>+0x035</t>
  </si>
  <si>
    <t>+0x036</t>
  </si>
  <si>
    <t>GMPORT_PRST_OFFT[13:8]</t>
  </si>
  <si>
    <t>+0x037</t>
  </si>
  <si>
    <t>GMPORT_PRST_OFFT[7:0]</t>
  </si>
  <si>
    <t>+0x038</t>
  </si>
  <si>
    <t>GMPORT_PWEN1_OFFT[13:8]</t>
  </si>
  <si>
    <t>+0x039</t>
  </si>
  <si>
    <t>GMPORT_PWEN1_OFFT[7:0]</t>
  </si>
  <si>
    <t>+0x03A</t>
  </si>
  <si>
    <t>GMPORT_PWEN2_OFFT[13:8]</t>
  </si>
  <si>
    <t>+0x03B</t>
  </si>
  <si>
    <t>GMPORT_PWEN2_OFFT[7:0]</t>
  </si>
  <si>
    <t>+0x03C</t>
  </si>
  <si>
    <t>GMPORT_PWEN3_OFFT[13:8]</t>
  </si>
  <si>
    <t>+0x03D</t>
  </si>
  <si>
    <t>GMPORT_PWEN3_OFFT[7:0]</t>
  </si>
  <si>
    <t>+0x03E</t>
  </si>
  <si>
    <t>GMPORT_PWEN4_OFFT[13:8]</t>
  </si>
  <si>
    <t>+0x03F</t>
  </si>
  <si>
    <t>GMPORT_PWEN4_OFFT[7:0]</t>
  </si>
  <si>
    <t>+0x040</t>
  </si>
  <si>
    <t>GMPORT_GPIO_03_OFFT[13:8]</t>
  </si>
  <si>
    <t>+0x041</t>
  </si>
  <si>
    <t>GMPORT_GPIO_03_OFFT[7:0]</t>
  </si>
  <si>
    <t>+0x042</t>
  </si>
  <si>
    <t>GMPORT_GPIO_04_OFFT[13:8]</t>
  </si>
  <si>
    <t>+0x043</t>
  </si>
  <si>
    <t>GMPORT_GPIO_04_OFFT[7:0]</t>
  </si>
  <si>
    <t>+0x044</t>
  </si>
  <si>
    <t>GMPORT_GPIO_09_OFFT[13:8]</t>
  </si>
  <si>
    <t>+0x045</t>
  </si>
  <si>
    <t>GMPORT_GPIO_09_OFFT[7:0]</t>
  </si>
  <si>
    <t>+0x046</t>
  </si>
  <si>
    <t>GMPORT_GPIO_10_OFFT[13:8]</t>
  </si>
  <si>
    <t>+0x047</t>
  </si>
  <si>
    <t>GMPORT_GPIO_10_OFFT[7:0]</t>
  </si>
  <si>
    <t>+0x048</t>
  </si>
  <si>
    <t>+0x049</t>
  </si>
  <si>
    <t>+0x04A</t>
  </si>
  <si>
    <t>GMPORT20_OUT</t>
  </si>
  <si>
    <t>GMPORT17_OUT</t>
  </si>
  <si>
    <t>+0x04B</t>
  </si>
  <si>
    <t>GMPORT15_OUT</t>
  </si>
  <si>
    <t>GMPORT10_OUT</t>
  </si>
  <si>
    <t>+0x04C</t>
  </si>
  <si>
    <t>GMPORT03_OUT</t>
  </si>
  <si>
    <t>+0x04D</t>
  </si>
  <si>
    <t>GMPORT_PRST_EN</t>
  </si>
  <si>
    <t>GMPORT_PWEN4_EN</t>
  </si>
  <si>
    <t>+0x04E</t>
  </si>
  <si>
    <t>GMPORT_PWEN3_EN</t>
  </si>
  <si>
    <t>GMPORT_PWEN2_EN</t>
  </si>
  <si>
    <t>GMPORT_PWEN1_EN</t>
  </si>
  <si>
    <t>GMPORT_GPIO_10_EN</t>
  </si>
  <si>
    <t>GMPORT_GPIO_09_EN</t>
  </si>
  <si>
    <t>+0x04F</t>
  </si>
  <si>
    <t>GMPORT_GPIO_04_EN</t>
  </si>
  <si>
    <t>GMPORT_GPIO_03_EN</t>
  </si>
  <si>
    <t>+0x050</t>
  </si>
  <si>
    <t>GMPORT_PW_ON</t>
  </si>
  <si>
    <t>+0x051</t>
  </si>
  <si>
    <t>GMPORT_PW_OFF</t>
  </si>
  <si>
    <t>+0x052</t>
  </si>
  <si>
    <t>GMPORT_ON_FLG</t>
  </si>
  <si>
    <t>GMPORT_OFF_FLG</t>
  </si>
  <si>
    <t>Read Only</t>
  </si>
  <si>
    <t>+0x053</t>
  </si>
  <si>
    <t>TREG_H_DBG_SEL[1:0]</t>
  </si>
  <si>
    <t>+0x054</t>
  </si>
  <si>
    <t>+0x055</t>
  </si>
  <si>
    <t>+0x056</t>
  </si>
  <si>
    <t>+0x057</t>
  </si>
  <si>
    <t>+0x058</t>
  </si>
  <si>
    <t>+0x059</t>
  </si>
  <si>
    <t>+0x05A</t>
  </si>
  <si>
    <t>+0x05B</t>
  </si>
  <si>
    <t>+0x05C</t>
  </si>
  <si>
    <t>+0x05D</t>
  </si>
  <si>
    <t>+0x05E</t>
  </si>
  <si>
    <t>+0x05F</t>
  </si>
  <si>
    <t>+0x060</t>
  </si>
  <si>
    <t>TREG_CKE_CE</t>
  </si>
  <si>
    <t>TREG_PATH_SEL_BCHS</t>
  </si>
  <si>
    <t>TREG_CKE_BCHS</t>
  </si>
  <si>
    <t>TREG_PATH_SEL_CNV</t>
  </si>
  <si>
    <t>FF</t>
  </si>
  <si>
    <t>+0x061</t>
  </si>
  <si>
    <t>TREG_PATH_SEL_IDC</t>
  </si>
  <si>
    <t>TREG_CKE_IDC</t>
  </si>
  <si>
    <t>TREG_PATH_SEL_GETPIX</t>
  </si>
  <si>
    <t>TREG_CKE_GETPIX</t>
  </si>
  <si>
    <t>TREG_PATH_SEL_VKST</t>
  </si>
  <si>
    <t>TREG_CKE_VKST</t>
  </si>
  <si>
    <t>TREG_PATH_SEL_CABC</t>
  </si>
  <si>
    <t>TREG_CKE_CABC</t>
  </si>
  <si>
    <t>+0x062</t>
  </si>
  <si>
    <t>TREG_PATH_SEL_CRE</t>
  </si>
  <si>
    <t>TREG_CKE_CRE</t>
  </si>
  <si>
    <t>TREG_PATH_SEL_CSCO</t>
  </si>
  <si>
    <t>TREG_CKE_CSCO</t>
  </si>
  <si>
    <t>TREG_PATH_SEL_LGM</t>
  </si>
  <si>
    <t>TREG_CKE_LGM</t>
  </si>
  <si>
    <t>TREG_PATH_SEL_IPG</t>
  </si>
  <si>
    <t>TREG_CKE_IPG</t>
  </si>
  <si>
    <t>+0x063</t>
  </si>
  <si>
    <t>TREG_PATH_SEL_KST</t>
  </si>
  <si>
    <t>TREG_CKE_KST</t>
  </si>
  <si>
    <t>TREG_PATH_SEL_DIZ1</t>
  </si>
  <si>
    <t>TREG_CKE_DIZ1</t>
  </si>
  <si>
    <t>TREG_PATH_SEL_OGM</t>
  </si>
  <si>
    <t>TREG_CKE_OGM</t>
  </si>
  <si>
    <t>TREG_PATH_SEL_EB</t>
  </si>
  <si>
    <t>TREG_CKE_EB</t>
  </si>
  <si>
    <t>+0x064</t>
  </si>
  <si>
    <t>TREG_PATH_SEL_CSC</t>
  </si>
  <si>
    <t>TREG_CKE_CSC</t>
  </si>
  <si>
    <t>TREG_PATH_SEL_GAM</t>
  </si>
  <si>
    <t>TREG_CKE_GAM</t>
  </si>
  <si>
    <t>TREG_PATH_SEL_RGBW</t>
  </si>
  <si>
    <t>TREG_CKE_RGBW</t>
  </si>
  <si>
    <t>TREG_PATH_SEL_CEC</t>
  </si>
  <si>
    <t>TREG_CKE_CEC</t>
  </si>
  <si>
    <t>+0x065</t>
  </si>
  <si>
    <t>TREG_PATH_SEL_DC</t>
  </si>
  <si>
    <t>TREG_CKE_DC</t>
  </si>
  <si>
    <t>TREG_PATH_SEL_BP</t>
  </si>
  <si>
    <t>TREG_CKE_BP</t>
  </si>
  <si>
    <t>TREG_PATH_SEL_WEC</t>
  </si>
  <si>
    <t>TREG_CKE_WEC</t>
  </si>
  <si>
    <t>TREG_PATH_SEL_DIZ2</t>
  </si>
  <si>
    <t>TREG_CKE_DIZ2</t>
  </si>
  <si>
    <t>+0x066</t>
  </si>
  <si>
    <t>TREG_PATH_SEL_DIZ3</t>
  </si>
  <si>
    <t>TREG_CKE_DIZ3</t>
  </si>
  <si>
    <t>TREG_PATH_SEL_VXT</t>
  </si>
  <si>
    <t>TREG_CKE_VXT</t>
  </si>
  <si>
    <t>TREG_PATH_SEL_OVD</t>
  </si>
  <si>
    <t>TREG_CKE_OVD</t>
  </si>
  <si>
    <t>TREG_PATH_SEL_PI</t>
  </si>
  <si>
    <t>TREG_CKE_PI</t>
  </si>
  <si>
    <t>+0x067</t>
  </si>
  <si>
    <t>TREG_PATH_SEL_ODC</t>
  </si>
  <si>
    <t>TREG_CKE_ODC</t>
  </si>
  <si>
    <t>03</t>
  </si>
  <si>
    <t>+0x068</t>
  </si>
  <si>
    <t>TREG_DYN_PATH_CTRL_EN</t>
  </si>
  <si>
    <t>+0x069</t>
  </si>
  <si>
    <t>+0x06A</t>
  </si>
  <si>
    <t>+0x06B</t>
  </si>
  <si>
    <t>80</t>
  </si>
  <si>
    <t>+0x06C</t>
  </si>
  <si>
    <t>07</t>
  </si>
  <si>
    <t>+0x06D</t>
  </si>
  <si>
    <t>+0x06E</t>
  </si>
  <si>
    <t>TREG_PATH_SEL_SHP</t>
  </si>
  <si>
    <t>+0x06F</t>
  </si>
  <si>
    <t>TREG_DYN_SEQ_FLG</t>
  </si>
  <si>
    <t>+0x070</t>
  </si>
  <si>
    <t>TREG_MONI_SEL16[4:0]</t>
  </si>
  <si>
    <t>+0x071</t>
  </si>
  <si>
    <t>TREG_MONI_SEL15[4:0]</t>
  </si>
  <si>
    <t>+0x072</t>
  </si>
  <si>
    <t>TREG_MONI_SEL14[4:0]</t>
  </si>
  <si>
    <t>+0x073</t>
  </si>
  <si>
    <t>TREG_MONI_SEL13[4:0]</t>
  </si>
  <si>
    <t>+0x074</t>
  </si>
  <si>
    <t>TREG_MONI_SEL12[4:0]</t>
  </si>
  <si>
    <t>+0x075</t>
  </si>
  <si>
    <t>TREG_MONI_SEL11[4:0]</t>
  </si>
  <si>
    <t>+0x076</t>
  </si>
  <si>
    <t>TREG_MONI_SEL10[4:0]</t>
  </si>
  <si>
    <t>+0x077</t>
  </si>
  <si>
    <t>TREG_MONI_SEL09[4:0]</t>
  </si>
  <si>
    <t>+0x078</t>
  </si>
  <si>
    <t>TREG_MONI_SEL08[4:0]</t>
  </si>
  <si>
    <t>+0x079</t>
  </si>
  <si>
    <t>TREG_MONI_SEL07[4:0]</t>
  </si>
  <si>
    <t>+0x07A</t>
  </si>
  <si>
    <t>TREG_MONI_SEL06[4:0]</t>
  </si>
  <si>
    <t>+0x07B</t>
  </si>
  <si>
    <t>TREG_MONI_SEL05[4:0]</t>
  </si>
  <si>
    <t>+0x07C</t>
  </si>
  <si>
    <t>TREG_MONI_SEL04[4:0]</t>
  </si>
  <si>
    <t>+0x07D</t>
  </si>
  <si>
    <t>TREG_MONI_SEL03[4:0]</t>
  </si>
  <si>
    <t>+0x07E</t>
  </si>
  <si>
    <t>TREG_MONI_SEL02[4:0]</t>
  </si>
  <si>
    <t>+0x07F</t>
  </si>
  <si>
    <t>TREG_MONI_SEL01[4:0]</t>
  </si>
  <si>
    <t>+0x080</t>
  </si>
  <si>
    <t>+0x081</t>
  </si>
  <si>
    <t>+0x082</t>
  </si>
  <si>
    <t>+0x083</t>
  </si>
  <si>
    <t>+0x084</t>
  </si>
  <si>
    <t>HIF_SPI_DMY[3:0]</t>
  </si>
  <si>
    <t>HIF_SIZE_SEL[1:0]</t>
  </si>
  <si>
    <t>+0x085</t>
  </si>
  <si>
    <t>+0x086</t>
  </si>
  <si>
    <t>+0x087</t>
  </si>
  <si>
    <t>+0x088</t>
  </si>
  <si>
    <t>H2M2_RST</t>
  </si>
  <si>
    <t>H2M1_RST</t>
  </si>
  <si>
    <t>H2M0_RST</t>
  </si>
  <si>
    <t>+0x089</t>
  </si>
  <si>
    <t>+0x08A</t>
  </si>
  <si>
    <t>+0x08B</t>
  </si>
  <si>
    <t>+0x08C</t>
  </si>
  <si>
    <t>+0x08D</t>
  </si>
  <si>
    <t>+0x08E</t>
  </si>
  <si>
    <t>+0x08F</t>
  </si>
  <si>
    <t>+0x090</t>
  </si>
  <si>
    <t>TREG_RGT</t>
  </si>
  <si>
    <t>+0x091</t>
  </si>
  <si>
    <t>TREG_DWN</t>
  </si>
  <si>
    <t>+0x092</t>
  </si>
  <si>
    <t>+0x093</t>
  </si>
  <si>
    <t>+0x094</t>
  </si>
  <si>
    <t>+0x095</t>
  </si>
  <si>
    <t>+0x096</t>
  </si>
  <si>
    <t>+0x097</t>
  </si>
  <si>
    <t>+0x098</t>
  </si>
  <si>
    <t>+0x099</t>
  </si>
  <si>
    <t>+0x09A</t>
  </si>
  <si>
    <t>+0x09B</t>
  </si>
  <si>
    <t>+0x09C</t>
  </si>
  <si>
    <t>+0x09D</t>
  </si>
  <si>
    <t>+0x09E</t>
  </si>
  <si>
    <t>+0x09F</t>
  </si>
  <si>
    <t>+0x0A0</t>
  </si>
  <si>
    <t>TREG_LED_A_EN</t>
  </si>
  <si>
    <t>TREG_LED_W_EN</t>
  </si>
  <si>
    <t>TREG_LED_B_EN</t>
  </si>
  <si>
    <t>TREG_LED_G_EN</t>
  </si>
  <si>
    <t>TREG_LED_R_EN</t>
  </si>
  <si>
    <t>1F</t>
  </si>
  <si>
    <t>+0x0A1</t>
  </si>
  <si>
    <t>+0x0A2</t>
  </si>
  <si>
    <t>+0x0A3</t>
  </si>
  <si>
    <t>+0x0A4</t>
  </si>
  <si>
    <t>+0x0A5</t>
  </si>
  <si>
    <t>+0x0A6</t>
  </si>
  <si>
    <t>+0x0A7</t>
  </si>
  <si>
    <t>+0x0A8</t>
  </si>
  <si>
    <t>+0x0A9</t>
  </si>
  <si>
    <t>+0x0AA</t>
  </si>
  <si>
    <t>+0x0AB</t>
  </si>
  <si>
    <t>+0x0AC</t>
  </si>
  <si>
    <t>+0x0AD</t>
  </si>
  <si>
    <t>+0x0AE</t>
  </si>
  <si>
    <t>+0x0AF</t>
  </si>
  <si>
    <t>+0x0B0</t>
  </si>
  <si>
    <t>+0x0B1</t>
  </si>
  <si>
    <t>+0x0B2</t>
  </si>
  <si>
    <t>+0x0B3</t>
  </si>
  <si>
    <t>+0x0B4</t>
  </si>
  <si>
    <t>+0x0B5</t>
  </si>
  <si>
    <t>+0x0B6</t>
  </si>
  <si>
    <t>+0x0B7</t>
  </si>
  <si>
    <t>+0x0B8</t>
  </si>
  <si>
    <t>+0x0B9</t>
  </si>
  <si>
    <t>+0x0BA</t>
  </si>
  <si>
    <t>+0x0BB</t>
  </si>
  <si>
    <t>+0x0BC</t>
  </si>
  <si>
    <t>+0x0BD</t>
  </si>
  <si>
    <t>+0x0BE</t>
  </si>
  <si>
    <t>+0x0BF</t>
  </si>
  <si>
    <t>+0x0C0</t>
  </si>
  <si>
    <t>+0x0C1</t>
  </si>
  <si>
    <t>+0x0C2</t>
  </si>
  <si>
    <t>+0x0C3</t>
  </si>
  <si>
    <t>+0x0C4</t>
  </si>
  <si>
    <t>+0x0C5</t>
  </si>
  <si>
    <t>+0x0C6</t>
  </si>
  <si>
    <t>+0x0C7</t>
  </si>
  <si>
    <t>+0x0C8</t>
  </si>
  <si>
    <t>+0x0C9</t>
  </si>
  <si>
    <t>+0x0CA</t>
  </si>
  <si>
    <t>+0x0CB</t>
  </si>
  <si>
    <t>+0x0CC</t>
  </si>
  <si>
    <t>+0x0CD</t>
  </si>
  <si>
    <t>+0x0CE</t>
  </si>
  <si>
    <t>+0x0CF</t>
  </si>
  <si>
    <t>+0x0D0</t>
  </si>
  <si>
    <t>+0x0D1</t>
  </si>
  <si>
    <t>+0x0D2</t>
  </si>
  <si>
    <t>+0x0D3</t>
  </si>
  <si>
    <t>+0x0D4</t>
  </si>
  <si>
    <t>+0x0D5</t>
  </si>
  <si>
    <t>+0x0D6</t>
  </si>
  <si>
    <t>+0x0D7</t>
  </si>
  <si>
    <t>+0x0D8</t>
  </si>
  <si>
    <t>+0x0D9</t>
  </si>
  <si>
    <t>+0x0DA</t>
  </si>
  <si>
    <t>+0x0DB</t>
  </si>
  <si>
    <t>+0x0DC</t>
  </si>
  <si>
    <t>+0x0DD</t>
  </si>
  <si>
    <t>+0x0DE</t>
  </si>
  <si>
    <t>+0x0DF</t>
  </si>
  <si>
    <t>+0x0E0</t>
  </si>
  <si>
    <t>+0x0E1</t>
  </si>
  <si>
    <t>+0x0E2</t>
  </si>
  <si>
    <t>+0x0E3</t>
  </si>
  <si>
    <t>+0x0E4</t>
  </si>
  <si>
    <t>+0x0E5</t>
  </si>
  <si>
    <t>+0x0E6</t>
  </si>
  <si>
    <t>+0x0E7</t>
  </si>
  <si>
    <t>+0x0E8</t>
  </si>
  <si>
    <t>+0x0E9</t>
  </si>
  <si>
    <t>+0x0EA</t>
  </si>
  <si>
    <t>+0x0EB</t>
  </si>
  <si>
    <t>+0x0EC</t>
  </si>
  <si>
    <t>+0x0ED</t>
  </si>
  <si>
    <t>+0x0EE</t>
  </si>
  <si>
    <t>+0x0EF</t>
  </si>
  <si>
    <t>+0x0F0</t>
  </si>
  <si>
    <t>+0x0F1</t>
  </si>
  <si>
    <t>+0x0F2</t>
  </si>
  <si>
    <t>+0x0F3</t>
  </si>
  <si>
    <t>+0x0F4</t>
  </si>
  <si>
    <t>+0x0F5</t>
  </si>
  <si>
    <t>+0x0F6</t>
  </si>
  <si>
    <t>+0x0F7</t>
  </si>
  <si>
    <t>+0x0F8</t>
  </si>
  <si>
    <t>+0x0F9</t>
  </si>
  <si>
    <t>+0x0FA</t>
  </si>
  <si>
    <t>+0x0FB</t>
  </si>
  <si>
    <t>+0x0FC</t>
  </si>
  <si>
    <t>+0x0FD</t>
  </si>
  <si>
    <t>+0x0FE</t>
  </si>
  <si>
    <t>+0x0FF</t>
  </si>
  <si>
    <t>+0x100</t>
  </si>
  <si>
    <t>+0x101</t>
  </si>
  <si>
    <t>+0x102</t>
  </si>
  <si>
    <t>+0x103</t>
  </si>
  <si>
    <t>+0x104</t>
  </si>
  <si>
    <t>+0x105</t>
  </si>
  <si>
    <t>+0x106</t>
  </si>
  <si>
    <t>+0x107</t>
  </si>
  <si>
    <t>+0x108</t>
  </si>
  <si>
    <t>+0x109</t>
  </si>
  <si>
    <t>+0x10A</t>
  </si>
  <si>
    <t>+0x10B</t>
  </si>
  <si>
    <t>+0x10C</t>
  </si>
  <si>
    <t>+0x10D</t>
  </si>
  <si>
    <t>+0x10E</t>
  </si>
  <si>
    <t>+0x10F</t>
  </si>
  <si>
    <t>+0x110</t>
  </si>
  <si>
    <t>+0x111</t>
  </si>
  <si>
    <t>+0x112</t>
  </si>
  <si>
    <t>+0x113</t>
  </si>
  <si>
    <t>+0x114</t>
  </si>
  <si>
    <t>+0x115</t>
  </si>
  <si>
    <t>+0x116</t>
  </si>
  <si>
    <t>+0x117</t>
  </si>
  <si>
    <t>+0x118</t>
  </si>
  <si>
    <t>+0x119</t>
  </si>
  <si>
    <t>+0x11A</t>
  </si>
  <si>
    <t>+0x11B</t>
  </si>
  <si>
    <t>+0x11C</t>
  </si>
  <si>
    <t>+0x11D</t>
  </si>
  <si>
    <t>+0x11E</t>
  </si>
  <si>
    <t>+0x11F</t>
  </si>
  <si>
    <t>+0x120</t>
  </si>
  <si>
    <t>+0x121</t>
  </si>
  <si>
    <t>+0x122</t>
  </si>
  <si>
    <t>+0x123</t>
  </si>
  <si>
    <t>+0x124</t>
  </si>
  <si>
    <t>+0x125</t>
  </si>
  <si>
    <t>+0x126</t>
  </si>
  <si>
    <t>+0x127</t>
  </si>
  <si>
    <t>+0x128</t>
  </si>
  <si>
    <t>+0x129</t>
  </si>
  <si>
    <t>+0x12A</t>
  </si>
  <si>
    <t>+0x12B</t>
  </si>
  <si>
    <t>+0x12C</t>
  </si>
  <si>
    <t>+0x12D</t>
  </si>
  <si>
    <t>+0x12E</t>
  </si>
  <si>
    <t>+0x12F</t>
  </si>
  <si>
    <t>+0x130</t>
  </si>
  <si>
    <t>+0x131</t>
  </si>
  <si>
    <t>+0x132</t>
  </si>
  <si>
    <t>+0x133</t>
  </si>
  <si>
    <t>+0x134</t>
  </si>
  <si>
    <t>+0x135</t>
  </si>
  <si>
    <t>+0x136</t>
  </si>
  <si>
    <t>+0x137</t>
  </si>
  <si>
    <t>+0x138</t>
  </si>
  <si>
    <t>+0x139</t>
  </si>
  <si>
    <t>+0x13A</t>
  </si>
  <si>
    <t>+0x13B</t>
  </si>
  <si>
    <t>+0x13C</t>
  </si>
  <si>
    <t>+0x13D</t>
  </si>
  <si>
    <t>+0x13E</t>
  </si>
  <si>
    <t>+0x13F</t>
  </si>
  <si>
    <t>+0x140</t>
  </si>
  <si>
    <t>+0x141</t>
  </si>
  <si>
    <t>+0x142</t>
  </si>
  <si>
    <t>+0x143</t>
  </si>
  <si>
    <t>+0x144</t>
  </si>
  <si>
    <t>+0x145</t>
  </si>
  <si>
    <t>+0x146</t>
  </si>
  <si>
    <t>+0x147</t>
  </si>
  <si>
    <t>+0x148</t>
  </si>
  <si>
    <t>+0x149</t>
  </si>
  <si>
    <t>+0x14A</t>
  </si>
  <si>
    <t>+0x14B</t>
  </si>
  <si>
    <t>+0x14C</t>
  </si>
  <si>
    <t>+0x14D</t>
  </si>
  <si>
    <t>+0x14E</t>
  </si>
  <si>
    <t>+0x14F</t>
  </si>
  <si>
    <t>+0x150</t>
  </si>
  <si>
    <t>+0x151</t>
  </si>
  <si>
    <t>+0x152</t>
  </si>
  <si>
    <t>+0x153</t>
  </si>
  <si>
    <t>+0x154</t>
  </si>
  <si>
    <t>+0x155</t>
  </si>
  <si>
    <t>+0x156</t>
  </si>
  <si>
    <t>+0x157</t>
  </si>
  <si>
    <t>+0x158</t>
  </si>
  <si>
    <t>+0x159</t>
  </si>
  <si>
    <t>+0x15A</t>
  </si>
  <si>
    <t>+0x15B</t>
  </si>
  <si>
    <t>+0x15C</t>
  </si>
  <si>
    <t>+0x15D</t>
  </si>
  <si>
    <t>+0x15E</t>
  </si>
  <si>
    <t>+0x15F</t>
  </si>
  <si>
    <t>+0x160</t>
  </si>
  <si>
    <t>+0x161</t>
  </si>
  <si>
    <t>+0x162</t>
  </si>
  <si>
    <t>+0x163</t>
  </si>
  <si>
    <t>+0x164</t>
  </si>
  <si>
    <t>+0x165</t>
  </si>
  <si>
    <t>+0x166</t>
  </si>
  <si>
    <t>+0x167</t>
  </si>
  <si>
    <t>+0x168</t>
  </si>
  <si>
    <t>+0x169</t>
  </si>
  <si>
    <t>+0x16A</t>
  </si>
  <si>
    <t>+0x16B</t>
  </si>
  <si>
    <t>+0x16C</t>
  </si>
  <si>
    <t>+0x16D</t>
  </si>
  <si>
    <t>+0x16E</t>
  </si>
  <si>
    <t>+0x16F</t>
  </si>
  <si>
    <t>+0x170</t>
  </si>
  <si>
    <t>+0x171</t>
  </si>
  <si>
    <t>+0x172</t>
  </si>
  <si>
    <t>+0x173</t>
  </si>
  <si>
    <t>+0x174</t>
  </si>
  <si>
    <t>+0x175</t>
  </si>
  <si>
    <t>+0x176</t>
  </si>
  <si>
    <t>+0x177</t>
  </si>
  <si>
    <t>+0x178</t>
  </si>
  <si>
    <t>+0x179</t>
  </si>
  <si>
    <t>+0x17A</t>
  </si>
  <si>
    <t>+0x17B</t>
  </si>
  <si>
    <t>+0x17C</t>
  </si>
  <si>
    <t>+0x17D</t>
  </si>
  <si>
    <t>+0x17E</t>
  </si>
  <si>
    <t>+0x17F</t>
  </si>
  <si>
    <t>+0x180</t>
  </si>
  <si>
    <t>+0x181</t>
  </si>
  <si>
    <t>+0x182</t>
  </si>
  <si>
    <t>+0x183</t>
  </si>
  <si>
    <t>+0x184</t>
  </si>
  <si>
    <t>+0x185</t>
  </si>
  <si>
    <t>+0x186</t>
  </si>
  <si>
    <t>+0x187</t>
  </si>
  <si>
    <t>+0x188</t>
  </si>
  <si>
    <t>+0x189</t>
  </si>
  <si>
    <t>+0x18A</t>
  </si>
  <si>
    <t>+0x18B</t>
  </si>
  <si>
    <t>+0x18C</t>
  </si>
  <si>
    <t>+0x18D</t>
  </si>
  <si>
    <t>+0x18E</t>
  </si>
  <si>
    <t>+0x18F</t>
  </si>
  <si>
    <t>+0x190</t>
  </si>
  <si>
    <t>+0x191</t>
  </si>
  <si>
    <t>+0x192</t>
  </si>
  <si>
    <t>+0x193</t>
  </si>
  <si>
    <t>+0x194</t>
  </si>
  <si>
    <t>+0x195</t>
  </si>
  <si>
    <t>+0x196</t>
  </si>
  <si>
    <t>+0x197</t>
  </si>
  <si>
    <t>+0x198</t>
  </si>
  <si>
    <t>+0x199</t>
  </si>
  <si>
    <t>+0x19A</t>
  </si>
  <si>
    <t>+0x19B</t>
  </si>
  <si>
    <t>+0x19C</t>
  </si>
  <si>
    <t>+0x19D</t>
  </si>
  <si>
    <t>+0x19E</t>
  </si>
  <si>
    <t>+0x19F</t>
  </si>
  <si>
    <t>+0x1A0</t>
  </si>
  <si>
    <t>+0x1A1</t>
  </si>
  <si>
    <t>+0x1A2</t>
  </si>
  <si>
    <t>+0x1A3</t>
  </si>
  <si>
    <t>+0x1A4</t>
  </si>
  <si>
    <t>+0x1A5</t>
  </si>
  <si>
    <t>+0x1A6</t>
  </si>
  <si>
    <t>+0x1A7</t>
  </si>
  <si>
    <t>+0x1A8</t>
  </si>
  <si>
    <t>+0x1A9</t>
  </si>
  <si>
    <t>+0x1AA</t>
  </si>
  <si>
    <t>+0x1AB</t>
  </si>
  <si>
    <t>+0x1AC</t>
  </si>
  <si>
    <t>+0x1AD</t>
  </si>
  <si>
    <t>+0x1AE</t>
  </si>
  <si>
    <t>+0x1AF</t>
  </si>
  <si>
    <t>+0x1B0</t>
  </si>
  <si>
    <t>+0x1B1</t>
  </si>
  <si>
    <t>+0x1B2</t>
  </si>
  <si>
    <t>+0x1B3</t>
  </si>
  <si>
    <t>+0x1B4</t>
  </si>
  <si>
    <t>+0x1B5</t>
  </si>
  <si>
    <t>+0x1B6</t>
  </si>
  <si>
    <t>+0x1B7</t>
  </si>
  <si>
    <t>+0x1B8</t>
  </si>
  <si>
    <t>+0x1B9</t>
  </si>
  <si>
    <t>+0x1BA</t>
  </si>
  <si>
    <t>+0x1BB</t>
  </si>
  <si>
    <t>+0x1BC</t>
  </si>
  <si>
    <t>+0x1BD</t>
  </si>
  <si>
    <t>+0x1BE</t>
  </si>
  <si>
    <t>+0x1BF</t>
  </si>
  <si>
    <t>+0x1C0</t>
  </si>
  <si>
    <t>+0x1C1</t>
  </si>
  <si>
    <t>+0x1C2</t>
  </si>
  <si>
    <t>+0x1C3</t>
  </si>
  <si>
    <t>+0x1C4</t>
  </si>
  <si>
    <t>+0x1C5</t>
  </si>
  <si>
    <t>+0x1C6</t>
  </si>
  <si>
    <t>+0x1C7</t>
  </si>
  <si>
    <t>+0x1C8</t>
  </si>
  <si>
    <t>+0x1C9</t>
  </si>
  <si>
    <t>+0x1CA</t>
  </si>
  <si>
    <t>+0x1CB</t>
  </si>
  <si>
    <t>+0x1CC</t>
  </si>
  <si>
    <t>+0x1CD</t>
  </si>
  <si>
    <t>+0x1CE</t>
  </si>
  <si>
    <t>+0x1CF</t>
  </si>
  <si>
    <t>+0x1D0</t>
  </si>
  <si>
    <t>+0x1D1</t>
  </si>
  <si>
    <t>+0x1D2</t>
  </si>
  <si>
    <t>+0x1D3</t>
  </si>
  <si>
    <t>+0x1D4</t>
  </si>
  <si>
    <t>+0x1D5</t>
  </si>
  <si>
    <t>+0x1D6</t>
  </si>
  <si>
    <t>+0x1D7</t>
  </si>
  <si>
    <t>+0x1D8</t>
  </si>
  <si>
    <t>+0x1D9</t>
  </si>
  <si>
    <t>+0x1DA</t>
  </si>
  <si>
    <t>+0x1DB</t>
  </si>
  <si>
    <t>+0x1DC</t>
  </si>
  <si>
    <t>+0x1DD</t>
  </si>
  <si>
    <t>+0x1DE</t>
  </si>
  <si>
    <t>+0x1DF</t>
  </si>
  <si>
    <t>+0x1E0</t>
  </si>
  <si>
    <t>+0x1E1</t>
  </si>
  <si>
    <t>+0x1E2</t>
  </si>
  <si>
    <t>+0x1E3</t>
  </si>
  <si>
    <t>+0x1E4</t>
  </si>
  <si>
    <t>+0x1E5</t>
  </si>
  <si>
    <t>+0x1E6</t>
  </si>
  <si>
    <t>+0x1E7</t>
  </si>
  <si>
    <t>+0x1E8</t>
  </si>
  <si>
    <t>+0x1E9</t>
  </si>
  <si>
    <t>+0x1EA</t>
  </si>
  <si>
    <t>+0x1EB</t>
  </si>
  <si>
    <t>+0x1EC</t>
  </si>
  <si>
    <t>+0x1ED</t>
  </si>
  <si>
    <t>+0x1EE</t>
  </si>
  <si>
    <t>+0x1EF</t>
  </si>
  <si>
    <t>+0x1F0</t>
  </si>
  <si>
    <t>+0x1F1</t>
  </si>
  <si>
    <t>+0x1F2</t>
  </si>
  <si>
    <t>+0x1F3</t>
  </si>
  <si>
    <t>+0x1F4</t>
  </si>
  <si>
    <t>+0x1F5</t>
  </si>
  <si>
    <t>+0x1F6</t>
  </si>
  <si>
    <t>+0x1F7</t>
  </si>
  <si>
    <t>+0x1F8</t>
  </si>
  <si>
    <t>+0x1F9</t>
  </si>
  <si>
    <t>+0x1FA</t>
  </si>
  <si>
    <t>+0x1FB</t>
  </si>
  <si>
    <t>+0x1FC</t>
  </si>
  <si>
    <t>+0x1FD</t>
  </si>
  <si>
    <t>+0x1FE</t>
  </si>
  <si>
    <t>+0x1FF</t>
  </si>
  <si>
    <t>機能説明</t>
    <rPh sb="0" eb="2">
      <t>キノウ</t>
    </rPh>
    <rPh sb="2" eb="4">
      <t>セツメイ</t>
    </rPh>
    <phoneticPr fontId="3"/>
  </si>
  <si>
    <r>
      <t>b</t>
    </r>
    <r>
      <rPr>
        <sz val="10"/>
        <rFont val="HGP創英角ｺﾞｼｯｸUB"/>
        <family val="3"/>
        <charset val="128"/>
      </rPr>
      <t>it幅</t>
    </r>
    <rPh sb="3" eb="4">
      <t>ハバ</t>
    </rPh>
    <phoneticPr fontId="3"/>
  </si>
  <si>
    <t>V同期</t>
    <rPh sb="1" eb="3">
      <t>ドウキ</t>
    </rPh>
    <phoneticPr fontId="3"/>
  </si>
  <si>
    <t>機能</t>
    <rPh sb="0" eb="2">
      <t>キノウ</t>
    </rPh>
    <phoneticPr fontId="3"/>
  </si>
  <si>
    <t>GMPORT00_OE</t>
  </si>
  <si>
    <t>RW</t>
  </si>
  <si>
    <t>×</t>
  </si>
  <si>
    <t>GMPORT01_OE</t>
  </si>
  <si>
    <t>GMPORT02_OE</t>
  </si>
  <si>
    <t>GMPORT03_OE</t>
  </si>
  <si>
    <t>GMPORT04_OE</t>
  </si>
  <si>
    <t>GMPORT05_OE</t>
  </si>
  <si>
    <t>GMPORT06_OE</t>
  </si>
  <si>
    <t>GMPORT07_OE</t>
  </si>
  <si>
    <t>GMPORT09_OE</t>
  </si>
  <si>
    <t>GMPORT10_OE</t>
  </si>
  <si>
    <t>GMPORT12_OE</t>
  </si>
  <si>
    <t>GMPORT13_OE</t>
  </si>
  <si>
    <t>GMPORT14_OE</t>
  </si>
  <si>
    <t>GMPORT15_OE</t>
  </si>
  <si>
    <t>GMPORT17_OE</t>
  </si>
  <si>
    <t>GMPORT18_OE</t>
  </si>
  <si>
    <t>GMPORT19_OE</t>
  </si>
  <si>
    <t>GMPORT00_SEL</t>
  </si>
  <si>
    <t>GMPORT01_SEL</t>
  </si>
  <si>
    <t>GMPORT02_SEL</t>
  </si>
  <si>
    <t>GMPORT03_SEL</t>
  </si>
  <si>
    <t>GMPORT04_SEL</t>
  </si>
  <si>
    <t>GMPORT05_SEL</t>
  </si>
  <si>
    <t>GMPORT06_SEL</t>
  </si>
  <si>
    <t>GMPORT07_SEL</t>
  </si>
  <si>
    <t>GMPORT08_SEL</t>
  </si>
  <si>
    <t>GMPORT09_SEL</t>
  </si>
  <si>
    <t>GMPORT10_SEL</t>
  </si>
  <si>
    <t>GMPORT12_SEL</t>
  </si>
  <si>
    <t>GMPORT13_SEL</t>
  </si>
  <si>
    <t>GMPORT14_SEL</t>
  </si>
  <si>
    <t>GMPORT15_SEL</t>
  </si>
  <si>
    <t>GMPORT16_SEL</t>
  </si>
  <si>
    <t>GMPORT17_SEL</t>
  </si>
  <si>
    <t>GMPORT18_SEL</t>
  </si>
  <si>
    <t>GMPORT19_SEL</t>
  </si>
  <si>
    <t>GMPORT20_SEL</t>
  </si>
  <si>
    <t>GMPORT_COUT_SEL</t>
  </si>
  <si>
    <t>GMPORT_COUT_DELAY</t>
  </si>
  <si>
    <t>GMPORT_COUT_WIDTH</t>
  </si>
  <si>
    <t>GMPORT_FRP_DELAY</t>
  </si>
  <si>
    <t>GMPORT_FTRG_POL</t>
  </si>
  <si>
    <t>GMPORT_FTRG_WIDTH</t>
  </si>
  <si>
    <t>GMPORT_FTRG0_EN</t>
  </si>
  <si>
    <t>GMPORT_FTRG1_EN</t>
  </si>
  <si>
    <t>GMPORT_FTRG2_EN</t>
  </si>
  <si>
    <t>GMPORT_FTRG3_EN</t>
  </si>
  <si>
    <t>GMPORT_FIDSEL_FTRG1</t>
  </si>
  <si>
    <t>GMPORT_FIDSEL_FTRG2</t>
  </si>
  <si>
    <t>GMPORT_FIDSEL_FTRG3</t>
  </si>
  <si>
    <t>GMPORT_DELAY_FTRG1</t>
  </si>
  <si>
    <t>GMPORT_DELAY_FTRG2</t>
  </si>
  <si>
    <t>GMPORT_DELAY_FTRG3</t>
  </si>
  <si>
    <t>GMPORT_PBID_D</t>
  </si>
  <si>
    <t>GMPORT_ILL_ALL</t>
  </si>
  <si>
    <t>GMPORT_INP_ILL</t>
  </si>
  <si>
    <t>TREG_CKE_TPG</t>
  </si>
  <si>
    <t>TREG_CKE_CNV</t>
  </si>
  <si>
    <t>TREG_PATH_SEL_TPG</t>
  </si>
  <si>
    <t>TREG_PATH_SEL_CE</t>
  </si>
  <si>
    <t>TREG_DYN_SWITCH_TIM</t>
  </si>
  <si>
    <t>R</t>
  </si>
  <si>
    <t>TREG_H2_CKE_PIX</t>
  </si>
  <si>
    <t>TREG_H2_CKE_FS</t>
  </si>
  <si>
    <t>TREG_H3_CKE_FS</t>
  </si>
  <si>
    <t>TREG_H3_CKE_PRBS</t>
  </si>
  <si>
    <t>TREG_MONI_SEL02</t>
  </si>
  <si>
    <t>TREG_MONI_SEL03</t>
  </si>
  <si>
    <t>TREG_MONI_SEL04</t>
  </si>
  <si>
    <t>TREG_MONI_SEL05</t>
  </si>
  <si>
    <t>TREG_MONI_SEL06</t>
  </si>
  <si>
    <t>TREG_MONI_SEL07</t>
  </si>
  <si>
    <t>TREG_MONI_SEL08</t>
  </si>
  <si>
    <t>TREG_MONI_SEL09</t>
  </si>
  <si>
    <t>TREG_MONI_SEL10</t>
  </si>
  <si>
    <t>TREG_MONI_SEL11</t>
  </si>
  <si>
    <t>TREG_MONI_SEL12</t>
  </si>
  <si>
    <t>TREG_MONI_SEL13</t>
  </si>
  <si>
    <t>TREG_MONI_SEL14</t>
  </si>
  <si>
    <t>TREG_MONI_SEL15</t>
  </si>
  <si>
    <t>TREG_MONI_SEL16</t>
  </si>
  <si>
    <t>HIF_SPI_READON</t>
  </si>
  <si>
    <t>HIF_SIZE_SEL</t>
  </si>
  <si>
    <t>HIF_SPI_DMY</t>
  </si>
  <si>
    <t>H2S1_RST</t>
  </si>
  <si>
    <t>H2S2_RST</t>
  </si>
  <si>
    <t>TREG_FORCE_VD</t>
  </si>
  <si>
    <t>TREG_VD_INHIBIT</t>
  </si>
  <si>
    <t>TREG_INP_SEL</t>
  </si>
  <si>
    <t>GMPORT04_OUT</t>
  </si>
  <si>
    <t>GMPORT09_OUT</t>
  </si>
  <si>
    <t>GMPORT13_OUT</t>
  </si>
  <si>
    <t>GMPORT14_OUT</t>
  </si>
  <si>
    <t>GMPORT_PWEN2_ONT</t>
  </si>
  <si>
    <t>GMPORT_PWEN3_ONT</t>
  </si>
  <si>
    <t>GMPORT_PWEN4_ONT</t>
  </si>
  <si>
    <t>GMPORT_GPIO_03_ONT</t>
  </si>
  <si>
    <t>GMPORT_GPIO_04_ONT</t>
  </si>
  <si>
    <t>GMPORT_GPIO_09_ONT</t>
  </si>
  <si>
    <t>GMPORT_GPIO_10_ONT</t>
  </si>
  <si>
    <t>GMPORT_PWEN1_OFFT</t>
  </si>
  <si>
    <t>GMPORT_PWEN2_OFFT</t>
  </si>
  <si>
    <t>GMPORT_PWEN3_OFFT</t>
  </si>
  <si>
    <t>GMPORT_PWEN4_OFFT</t>
  </si>
  <si>
    <t>GMPORT_GPIO_04_OFFT</t>
  </si>
  <si>
    <t>GMPORT_GPIO_09_OFFT</t>
  </si>
  <si>
    <t>GMPORT_GPIO_10_OFFT</t>
  </si>
  <si>
    <t>Initial</t>
  </si>
  <si>
    <t>GMPORT_COUT_DELAY[7:0]</t>
  </si>
  <si>
    <t>GMPORT_COUT_WIDTH[7:0]</t>
  </si>
  <si>
    <t>GMPORT_FRP_DELAY[7:0]</t>
  </si>
  <si>
    <t>01</t>
  </si>
  <si>
    <t>GMPORT_FTRG_WIDTH[7:0]</t>
  </si>
  <si>
    <t>GMPORT_DELAY_FTRG3[15:8]</t>
  </si>
  <si>
    <t>GMPORT_DELAY_FTRG3[7:0]</t>
  </si>
  <si>
    <t>GMPORT_DELAY_FTRG2[15:8]</t>
  </si>
  <si>
    <t>GMPORT_DELAY_FTRG2[7:0]</t>
  </si>
  <si>
    <t>GMPORT_DELAY_FTRG1[15:8]</t>
  </si>
  <si>
    <t>GMPORT_DELAY_FTRG1[7:0]</t>
  </si>
  <si>
    <t>GMPORT_DELAY_FTRG0[15:8]</t>
  </si>
  <si>
    <t>GMPORT_DELAY_FTRG0[7:0]</t>
  </si>
  <si>
    <t>GMPORT_PBID_U[7:0]</t>
  </si>
  <si>
    <t>GMPORT_PBID_D[7:0]</t>
  </si>
  <si>
    <t>GMPORT_INP_ILL[2:0]</t>
  </si>
  <si>
    <t>GMPORT_UNIT_TIME[15:8]</t>
  </si>
  <si>
    <t>GMPORT_UNIT_TIME[7:0]</t>
  </si>
  <si>
    <t>GMPORT_PRST_ONT[7:0]</t>
  </si>
  <si>
    <t>GMPORT_PWEN1_ONT[7:0]</t>
  </si>
  <si>
    <t>GMPORT_PWEN2_ONT[7:0]</t>
  </si>
  <si>
    <t>GMPORT_PWEN3_ONT[7:0]</t>
  </si>
  <si>
    <t>GMPORT_PWEN4_ONT[7:0]</t>
  </si>
  <si>
    <t>TREG_DYN_SWITCH_TIM[7:0]</t>
  </si>
  <si>
    <t>TREG_H1_BYP_SEL[15:8]</t>
  </si>
  <si>
    <t>TREG_H1_BYP_SEL[7]</t>
  </si>
  <si>
    <t>Base Address : 0700h</t>
  </si>
  <si>
    <t>Function : I2CM</t>
  </si>
  <si>
    <t>I2CM_INT_SOURCE[1:0]</t>
  </si>
  <si>
    <t>I2CM_INT_MASK[1:0]</t>
  </si>
  <si>
    <t>I2CM_INT_CLR[1:0]</t>
  </si>
  <si>
    <t>I2CM_SLAVE[7:0]</t>
  </si>
  <si>
    <t>I2CM_ADR_LEN_SEL</t>
  </si>
  <si>
    <t>I2CM_CLK_SEL[10:8]</t>
  </si>
  <si>
    <t>I2CM_CLK_SEL[7:0]</t>
  </si>
  <si>
    <t>I2CM_START_ADDR[15:8]</t>
  </si>
  <si>
    <t>I2CM_START_ADDR[7:0]</t>
  </si>
  <si>
    <t>I2CM_TRSIZE[5:0]</t>
  </si>
  <si>
    <t>20</t>
  </si>
  <si>
    <t>I2CM_BWR</t>
  </si>
  <si>
    <t>I2CM_WR_START</t>
  </si>
  <si>
    <t>I2CM_RD_START</t>
  </si>
  <si>
    <t>04</t>
  </si>
  <si>
    <t>I2CM_WR_BUSY</t>
  </si>
  <si>
    <t>I2CM_RD_BUSY</t>
  </si>
  <si>
    <t>I2CM_WDATA0[7:0]</t>
  </si>
  <si>
    <t>I2CM_WDATA1[7:0]</t>
  </si>
  <si>
    <t>I2CM_WDATA2[7:0]</t>
  </si>
  <si>
    <t>I2CM_WDATA3[7:0]</t>
  </si>
  <si>
    <t>I2CM_WDATA4[7:0]</t>
  </si>
  <si>
    <t>I2CM_WDATA5[7:0]</t>
  </si>
  <si>
    <t>I2CM_WDATA6[7:0]</t>
  </si>
  <si>
    <t>I2CM_WDATA7[7:0]</t>
  </si>
  <si>
    <t>I2CM_WDATA8[7:0]</t>
  </si>
  <si>
    <t>I2CM_WDATA9[7:0]</t>
  </si>
  <si>
    <t>I2CM_WDATA10[7:0]</t>
  </si>
  <si>
    <t>I2CM_WDATA11[7:0]</t>
  </si>
  <si>
    <t>I2CM_WDATA12[7:0]</t>
  </si>
  <si>
    <t>I2CM_WDATA13[7:0]</t>
  </si>
  <si>
    <t>I2CM_WDATA14[7:0]</t>
  </si>
  <si>
    <t>I2CM_WDATA15[7:0]</t>
  </si>
  <si>
    <t>I2CM_WDATA16[7:0]</t>
  </si>
  <si>
    <t>I2CM_WDATA17[7:0]</t>
  </si>
  <si>
    <t>I2CM_WDATA18[7:0]</t>
  </si>
  <si>
    <t>I2CM_WDATA19[7:0]</t>
  </si>
  <si>
    <t>I2CM_WDATA20[7:0]</t>
  </si>
  <si>
    <t>I2CM_WDATA21[7:0]</t>
  </si>
  <si>
    <t>I2CM_WDATA22[7:0]</t>
  </si>
  <si>
    <t>I2CM_WDATA23[7:0]</t>
  </si>
  <si>
    <t>I2CM_WDATA24[7:0]</t>
  </si>
  <si>
    <t>I2CM_WDATA25[7:0]</t>
  </si>
  <si>
    <t>I2CM_WDATA26[7:0]</t>
  </si>
  <si>
    <t>I2CM_WDATA27[7:0]</t>
  </si>
  <si>
    <t>I2CM_WDATA28[7:0]</t>
  </si>
  <si>
    <t>I2CM_WDATA29[7:0]</t>
  </si>
  <si>
    <t>I2CM_WDATA30[7:0]</t>
  </si>
  <si>
    <t>I2CM_WDATA31[7:0]</t>
  </si>
  <si>
    <t>I2CM_RDATA0[7:0]</t>
  </si>
  <si>
    <t>I2CM_RDATA1[7:0]</t>
  </si>
  <si>
    <t>I2CM_RDATA2[7:0]</t>
  </si>
  <si>
    <t>I2CM_RDATA3[7:0]</t>
  </si>
  <si>
    <t>I2CM_RDATA4[7:0]</t>
  </si>
  <si>
    <t>I2CM_RDATA5[7:0]</t>
  </si>
  <si>
    <t>I2CM_RDATA6[7:0]</t>
  </si>
  <si>
    <t>I2CM_RDATA7[7:0]</t>
  </si>
  <si>
    <t>I2CM_RDATA8[7:0]</t>
  </si>
  <si>
    <t>I2CM_RDATA9[7:0]</t>
  </si>
  <si>
    <t>I2CM_RDATA10[7:0]</t>
  </si>
  <si>
    <t>I2CM_RDATA11[7:0]</t>
  </si>
  <si>
    <t>I2CM_RDATA12[7:0]</t>
  </si>
  <si>
    <t>I2CM_RDATA13[7:0]</t>
  </si>
  <si>
    <t>I2CM_RDATA14[7:0]</t>
  </si>
  <si>
    <t>I2CM_RDATA15[7:0]</t>
  </si>
  <si>
    <t>I2CM_RDATA16[7:0]</t>
  </si>
  <si>
    <t>I2CM_RDATA17[7:0]</t>
  </si>
  <si>
    <t>I2CM_RDATA18[7:0]</t>
  </si>
  <si>
    <t>I2CM_RDATA19[7:0]</t>
  </si>
  <si>
    <t>I2CM_RDATA20[7:0]</t>
  </si>
  <si>
    <t>I2CM_RDATA21[7:0]</t>
  </si>
  <si>
    <t>I2CM_RDATA22[7:0]</t>
  </si>
  <si>
    <t>I2CM_RDATA23[7:0]</t>
  </si>
  <si>
    <t>I2CM_RDATA24[7:0]</t>
  </si>
  <si>
    <t>I2CM_RDATA25[7:0]</t>
  </si>
  <si>
    <t>I2CM_RDATA26[7:0]</t>
  </si>
  <si>
    <t>I2CM_RDATA27[7:0]</t>
  </si>
  <si>
    <t>I2CM_RDATA28[7:0]</t>
  </si>
  <si>
    <t>I2CM_RDATA29[7:0]</t>
  </si>
  <si>
    <t>I2CM_RDATA30[7:0]</t>
  </si>
  <si>
    <t>I2CM_RDATA31[7:0]</t>
  </si>
  <si>
    <t>I2CM_INT_MASK</t>
  </si>
  <si>
    <t>I2CM_INT_CLR</t>
  </si>
  <si>
    <t>I2CM_CLK_SEL</t>
  </si>
  <si>
    <t>I2CM_START_ADDR</t>
  </si>
  <si>
    <t>I2CM_TRSIZE</t>
  </si>
  <si>
    <t>I2CM_WDATA0</t>
  </si>
  <si>
    <t>I2CM_WDATA1</t>
  </si>
  <si>
    <t>I2CM_WDATA2</t>
  </si>
  <si>
    <t>I2CM_WDATA3</t>
  </si>
  <si>
    <t>I2CM_WDATA4</t>
  </si>
  <si>
    <t>I2CM_WDATA5</t>
  </si>
  <si>
    <t>I2CM_WDATA6</t>
  </si>
  <si>
    <t>I2CM_WDATA7</t>
  </si>
  <si>
    <t>I2CM_WDATA8</t>
  </si>
  <si>
    <t>I2CM_WDATA9</t>
  </si>
  <si>
    <t>I2CM_WDATA10</t>
  </si>
  <si>
    <t>I2CM_WDATA11</t>
  </si>
  <si>
    <t>I2CM_WDATA12</t>
  </si>
  <si>
    <t>I2CM_WDATA13</t>
  </si>
  <si>
    <t>I2CM_WDATA14</t>
  </si>
  <si>
    <t>I2CM_WDATA15</t>
  </si>
  <si>
    <t>I2CM_WDATA16</t>
  </si>
  <si>
    <t>I2CM_WDATA17</t>
  </si>
  <si>
    <t>I2CM_WDATA18</t>
  </si>
  <si>
    <t>I2CM_WDATA19</t>
  </si>
  <si>
    <t>I2CM_WDATA20</t>
  </si>
  <si>
    <t>I2CM_WDATA21</t>
  </si>
  <si>
    <t>I2CM_WDATA22</t>
  </si>
  <si>
    <t>I2CM_WDATA23</t>
  </si>
  <si>
    <t>I2CM_WDATA24</t>
  </si>
  <si>
    <t>I2CM_WDATA25</t>
  </si>
  <si>
    <t>I2CM_WDATA26</t>
  </si>
  <si>
    <t>I2CM_WDATA27</t>
  </si>
  <si>
    <t>I2CM_WDATA28</t>
  </si>
  <si>
    <t>I2CM_WDATA29</t>
  </si>
  <si>
    <t>I2CM_WDATA30</t>
  </si>
  <si>
    <t>I2CM_WDATA31</t>
  </si>
  <si>
    <t>I2CM_RDATA0</t>
  </si>
  <si>
    <t>I2CM_RDATA1</t>
  </si>
  <si>
    <t>I2CM_RDATA2</t>
  </si>
  <si>
    <t>I2CM_RDATA3</t>
  </si>
  <si>
    <t>I2CM_RDATA4</t>
  </si>
  <si>
    <t>I2CM_RDATA5</t>
  </si>
  <si>
    <t>I2CM_RDATA6</t>
  </si>
  <si>
    <t>I2CM_RDATA7</t>
  </si>
  <si>
    <t>I2CM_RDATA8</t>
  </si>
  <si>
    <t>I2CM_RDATA9</t>
  </si>
  <si>
    <t>I2CM_RDATA10</t>
  </si>
  <si>
    <t>I2CM_RDATA11</t>
  </si>
  <si>
    <t>I2CM_RDATA12</t>
  </si>
  <si>
    <t>I2CM_RDATA13</t>
  </si>
  <si>
    <t>I2CM_RDATA14</t>
  </si>
  <si>
    <t>I2CM_RDATA15</t>
  </si>
  <si>
    <t>I2CM_RDATA16</t>
  </si>
  <si>
    <t>I2CM_RDATA17</t>
  </si>
  <si>
    <t>I2CM_RDATA18</t>
  </si>
  <si>
    <t>I2CM_RDATA19</t>
  </si>
  <si>
    <t>I2CM_RDATA20</t>
  </si>
  <si>
    <t>I2CM_RDATA21</t>
  </si>
  <si>
    <t>I2CM_RDATA22</t>
  </si>
  <si>
    <t>I2CM_RDATA23</t>
  </si>
  <si>
    <t>I2CM_RDATA24</t>
  </si>
  <si>
    <t>I2CM_RDATA25</t>
  </si>
  <si>
    <t>I2CM_RDATA26</t>
  </si>
  <si>
    <t>I2CM_RDATA27</t>
  </si>
  <si>
    <t>I2CM_RDATA28</t>
  </si>
  <si>
    <t>I2CM_RDATA29</t>
  </si>
  <si>
    <t>I2CM_RDATA30</t>
  </si>
  <si>
    <t>I2CM_RDATA31</t>
  </si>
  <si>
    <t>Base Address : 0200h</t>
  </si>
  <si>
    <t>Function : CKG</t>
  </si>
  <si>
    <t>CKG_RESET_SSMOD_PIX</t>
  </si>
  <si>
    <t>CKG_PD_PIX</t>
  </si>
  <si>
    <t>CKG_DSMPD_PIX</t>
  </si>
  <si>
    <t>CKG_DACPD_PIX</t>
  </si>
  <si>
    <t>CKG_FOUTVCOPD_PIX</t>
  </si>
  <si>
    <t>CKG_FOUT4PHASEPD_PIX</t>
  </si>
  <si>
    <t>CKG_FOUTPOSTDIVPD_PIX</t>
  </si>
  <si>
    <t>CKG_REFDIV_PIX[5:0]</t>
  </si>
  <si>
    <t>CKG_FBDIV_PIX[7:0]</t>
  </si>
  <si>
    <t>28</t>
  </si>
  <si>
    <t>CKG_FBDIV_PIX[11:8]</t>
  </si>
  <si>
    <t>CKG_FRAC_PIX[7:0]</t>
  </si>
  <si>
    <t>CKG_FRAC_PIX[15:8]</t>
  </si>
  <si>
    <t>CKG_FRAC_PIX[23:16]</t>
  </si>
  <si>
    <t>48</t>
  </si>
  <si>
    <t>CKG_POSTDIV2_PIX[2:0]</t>
  </si>
  <si>
    <t>CKG_POSTDIV1_PIX[2:0]</t>
  </si>
  <si>
    <t>13</t>
  </si>
  <si>
    <t>CKG_BYPASS_PIX</t>
  </si>
  <si>
    <t>CKG_HALF_TABLE_PIX</t>
  </si>
  <si>
    <t>CKG_DOWNSPREAD_PIX</t>
  </si>
  <si>
    <t>CKG_DISABLE_SSCG_PIX</t>
  </si>
  <si>
    <t>CKG_DIVVAL_PIX[5:0]</t>
  </si>
  <si>
    <t>CKG_SPREAD_PIX[4:0]</t>
  </si>
  <si>
    <t>CKG_RESET_SSMOD_FS</t>
  </si>
  <si>
    <t>CKG_PD_FS</t>
  </si>
  <si>
    <t>CKG_DSMPD_FS</t>
  </si>
  <si>
    <t>CKG_DACPD_FS</t>
  </si>
  <si>
    <t>CKG_FOUTVCOPD_FS</t>
  </si>
  <si>
    <t>CKG_FOUT4PHASEPD_FS</t>
  </si>
  <si>
    <t>CKG_FOUTPOSTDIVPD_FS</t>
  </si>
  <si>
    <t>CKG_REFDIV_FS[5:0]</t>
  </si>
  <si>
    <t>CKG_FBDIV_FS[7:0]</t>
  </si>
  <si>
    <t>CKG_FBDIV_FS[11:8]</t>
  </si>
  <si>
    <t>CKG_FRAC_FS[7:0]</t>
  </si>
  <si>
    <t>55</t>
  </si>
  <si>
    <t>CKG_FRAC_FS[15:8]</t>
  </si>
  <si>
    <t>CKG_FRAC_FS[23:16]</t>
  </si>
  <si>
    <t>8D</t>
  </si>
  <si>
    <t>CKG_POSTDIV2_FS[2:0]</t>
  </si>
  <si>
    <t>CKG_POSTDIV1_FS[2:0]</t>
  </si>
  <si>
    <t>11</t>
  </si>
  <si>
    <t>CKG_BYPASS_FS</t>
  </si>
  <si>
    <t>CKG_HALF_TABLE_FS</t>
  </si>
  <si>
    <t>CKG_DOWNSPREAD_FS</t>
  </si>
  <si>
    <t>CKG_DISABLE_SSCG_FS</t>
  </si>
  <si>
    <t>CKG_DIVVAL_FS[5:0]</t>
  </si>
  <si>
    <t>CKG_SPREAD_FS[4:0]</t>
  </si>
  <si>
    <t>CKG_PD_MEM1</t>
  </si>
  <si>
    <t>CKG_DSMPD_MEM1</t>
  </si>
  <si>
    <t>CKG_DACPD_MEM1</t>
  </si>
  <si>
    <t>CKG_FOUTVCOPD_MEM1</t>
  </si>
  <si>
    <t>CKG_FOUT4PHASEPD_MEM1</t>
  </si>
  <si>
    <t>CKG_FOUTPOSTDIVPD_MEM1</t>
  </si>
  <si>
    <t>CKG_REFDIV_MEM1[5:0]</t>
  </si>
  <si>
    <t>CKG_FBDIV_MEM1[7:0]</t>
  </si>
  <si>
    <t>2B</t>
  </si>
  <si>
    <t>CKG_FBDIV_MEM1[11:8]</t>
  </si>
  <si>
    <t>CKG_FRAC_MEM1[7:0]</t>
  </si>
  <si>
    <t>71</t>
  </si>
  <si>
    <t>CKG_FRAC_MEM1[15:8]</t>
  </si>
  <si>
    <t>1C</t>
  </si>
  <si>
    <t>CKG_FRAC_MEM1[23:16]</t>
  </si>
  <si>
    <t>67</t>
  </si>
  <si>
    <t>CKG_POSTDIV2_MEM1[2:0]</t>
  </si>
  <si>
    <t>CKG_POSTDIV1_MEM1[2:0]</t>
  </si>
  <si>
    <t>CKG_BYPASS_MEM1</t>
  </si>
  <si>
    <t>CKG_PD_MEM2</t>
  </si>
  <si>
    <t>CKG_DSMPD_MEM2</t>
  </si>
  <si>
    <t>CKG_DACPD_MEM2</t>
  </si>
  <si>
    <t>CKG_FOUTVCOPD_MEM2</t>
  </si>
  <si>
    <t>CKG_FOUT4PHASEPD_MEM2</t>
  </si>
  <si>
    <t>CKG_FOUTPOSTDIVPD_MEM2</t>
  </si>
  <si>
    <t>CKG_REFDIV_MEM2[5:0]</t>
  </si>
  <si>
    <t>CKG_FBDIV_MEM2[7:0]</t>
  </si>
  <si>
    <t>CKG_FBDIV_MEM2[11:8]</t>
  </si>
  <si>
    <t>CKG_FRAC_MEM2[7:0]</t>
  </si>
  <si>
    <t>CKG_FRAC_MEM2[15:8]</t>
  </si>
  <si>
    <t>CKG_FRAC_MEM2[23:16]</t>
  </si>
  <si>
    <t>CKG_POSTDIV2_MEM2[2:0]</t>
  </si>
  <si>
    <t>CKG_POSTDIV1_MEM2[2:0]</t>
  </si>
  <si>
    <t>CKG_BYPASS_MEM2</t>
  </si>
  <si>
    <t>CKG_DIV_SYS[7:0]</t>
  </si>
  <si>
    <t>CKG_CLKSEL_MEM2</t>
  </si>
  <si>
    <t>CKG_CLKSEL_MEM1</t>
  </si>
  <si>
    <t>CKG_AUTO_SEQ_MEM2</t>
  </si>
  <si>
    <t>CKG_AUTO_SEQ_MEM1</t>
  </si>
  <si>
    <t>CKG_AUTO_SEQ_FS</t>
  </si>
  <si>
    <t>CKG_AUTO_SEQ_PIX</t>
  </si>
  <si>
    <t>CKG_START_UP_MEM2</t>
  </si>
  <si>
    <t>CKG_START_UP_MEM1</t>
  </si>
  <si>
    <t>CKG_START_UP_FS</t>
  </si>
  <si>
    <t>CKG_START_UP_PIX</t>
  </si>
  <si>
    <t>19</t>
  </si>
  <si>
    <t>DC</t>
  </si>
  <si>
    <t>CKG_PLL_LOCKTIME[15:8]</t>
  </si>
  <si>
    <t>05</t>
  </si>
  <si>
    <t>CKG_CLKEN_ALPHA</t>
  </si>
  <si>
    <t>CKG_PLL_CLKEN_MEM2</t>
  </si>
  <si>
    <t>CKG_PLL_CLKEN_MEM1</t>
  </si>
  <si>
    <t>CKG_PLL_CLKEN_FS</t>
  </si>
  <si>
    <t>CKG_PLL_CLKEN_PIX</t>
  </si>
  <si>
    <t>CKG_PLL_LOCK_MEM2</t>
  </si>
  <si>
    <t>CKG_PLL_LOCK_MEM1</t>
  </si>
  <si>
    <t>CKG_PLL_LOCK_FS</t>
  </si>
  <si>
    <t>CKG_PLL_LOCK_PIX</t>
  </si>
  <si>
    <t>CKG_PLL_STATE_MEM2</t>
  </si>
  <si>
    <t>CKG_PLL_STATE_MEM1</t>
  </si>
  <si>
    <t>CKG_PLL_STATE_FS</t>
  </si>
  <si>
    <t>CKG_PLL_STATE_PIX</t>
  </si>
  <si>
    <t>CKG_CLKERR_RL</t>
  </si>
  <si>
    <t>CKG_CLKERR_RU</t>
  </si>
  <si>
    <t>CKG_CLKERR_LL</t>
  </si>
  <si>
    <t>CKG_CLKERR_LU</t>
  </si>
  <si>
    <t>CKG_CLKERR_CLR</t>
  </si>
  <si>
    <t>CKG_CLKCMPEN_R</t>
  </si>
  <si>
    <t>CKG_CLKCMPEN_L</t>
  </si>
  <si>
    <t>CKG_CLKCMP[7:0]</t>
  </si>
  <si>
    <t>0F</t>
  </si>
  <si>
    <t>CKG_CLKCMPU[7:0]</t>
  </si>
  <si>
    <t>CKG_CLKCMPL[7:0]</t>
  </si>
  <si>
    <t>CKG_MONI_SEL[4:0]</t>
  </si>
  <si>
    <t>Power down for PLL</t>
  </si>
  <si>
    <t>Active high modulator state reset signal</t>
  </si>
  <si>
    <t>Post divide power down</t>
  </si>
  <si>
    <t>Power down of 4 phase clock generator
※ 4 phase output is also powered down 
by FOUTPOSTDIVPD</t>
  </si>
  <si>
    <t>VCO rate output clock power down</t>
  </si>
  <si>
    <t>Power down noise canceling DAC in FRAC mode
0 : DAC is active (default mode)
1 : DAC is not active (test mode only)</t>
  </si>
  <si>
    <t>Power down Delta-Sigma Modulator
0 : DSM is active, 1 : DSM is powered down</t>
  </si>
  <si>
    <t>FREF is bypassed to FOUTPOSTDIV</t>
  </si>
  <si>
    <t>Reference divide value (1 to 63)</t>
  </si>
  <si>
    <t>PLL Feedback divide value
・ 16 to 2000 in integer mode
・ 20 to 200 in fractional mode</t>
  </si>
  <si>
    <t>Fractional portion of feedback divide value</t>
  </si>
  <si>
    <t>PLL post divide 1 setting (1 to 7)</t>
  </si>
  <si>
    <t>CKG_POSTDIV2_PIX</t>
  </si>
  <si>
    <t>PLL post divide 2 setting (1 to 7)
Total post divide is POSTDIV1*POSTDIV2</t>
  </si>
  <si>
    <t>Bypass the modulator
1'b0 : Normal Operation, 1'b1 : Bypass SSMOD</t>
  </si>
  <si>
    <t>Selects center spread or downspread
1'b0 : Center spread, 1'b1 : Downspread</t>
  </si>
  <si>
    <t>Skip every other wave table entry</t>
  </si>
  <si>
    <t>CKG_DIVVAL_PIX</t>
  </si>
  <si>
    <t>Divider required to set the modulation frequency</t>
  </si>
  <si>
    <t>CKG_SPREAD_PIX</t>
  </si>
  <si>
    <t>Sets modulation depth
Modulation Depth = SPREAD * 0.1%</t>
  </si>
  <si>
    <t>CKG_REFDIV_FS</t>
  </si>
  <si>
    <t>CKG_FBDIV_FS</t>
  </si>
  <si>
    <t>CKG_FRAC_FS</t>
  </si>
  <si>
    <t>CKG_POSTDIV1_FS</t>
  </si>
  <si>
    <t>CKG_POSTDIV2_FS</t>
  </si>
  <si>
    <t>CKG_DIVVAL_FS</t>
  </si>
  <si>
    <t>CKG_SPREAD_FS</t>
  </si>
  <si>
    <t>CKG_REFDIV_MEM1</t>
  </si>
  <si>
    <t>CKG_FBDIV_MEM1</t>
  </si>
  <si>
    <t>CKG_FRAC_MEM1</t>
  </si>
  <si>
    <t>CKG_POSTDIV1_MEM1</t>
  </si>
  <si>
    <t>CKG_POSTDIV2_MEM1</t>
  </si>
  <si>
    <t>CKG_REFDIV_MEM2</t>
  </si>
  <si>
    <t>CKG_FBDIV_MEM2</t>
  </si>
  <si>
    <t>CKG_FRAC_MEM2</t>
  </si>
  <si>
    <t>CKG_POSTDIV1_MEM2</t>
  </si>
  <si>
    <t>CKG_POSTDIV2_MEM2</t>
  </si>
  <si>
    <t>CKG_PLL_LOCKTIME</t>
  </si>
  <si>
    <t>CKG_CLKCMPL</t>
  </si>
  <si>
    <t>Base Address : 1840h</t>
  </si>
  <si>
    <t>Function : IDC</t>
  </si>
  <si>
    <t>IDC_CAPSCOPE</t>
  </si>
  <si>
    <t>IDC_CAPRGBSEL[1:0]</t>
  </si>
  <si>
    <t>IDC_MARKBW</t>
  </si>
  <si>
    <t>IDC_MARKON</t>
  </si>
  <si>
    <t>IDC_CAPDATHOLD</t>
  </si>
  <si>
    <t>IDC_CAPXPOS[11:8]</t>
  </si>
  <si>
    <t>IDC_CAPXPOS[7:0]</t>
  </si>
  <si>
    <t>IDC_CAPYPOS[10:8]</t>
  </si>
  <si>
    <t>02</t>
  </si>
  <si>
    <t>IDC_CAPYPOS[7:0]</t>
  </si>
  <si>
    <t>58</t>
  </si>
  <si>
    <t>IDC_CAPDAT[9:8]</t>
  </si>
  <si>
    <t>Read only</t>
  </si>
  <si>
    <t>IDC_CAPDAT[7:0]</t>
  </si>
  <si>
    <r>
      <t>R</t>
    </r>
    <r>
      <rPr>
        <sz val="10"/>
        <rFont val="HGP創英角ｺﾞｼｯｸUB"/>
        <family val="3"/>
        <charset val="128"/>
      </rPr>
      <t>W</t>
    </r>
  </si>
  <si>
    <t>IDC_CAPXPOS</t>
  </si>
  <si>
    <t>IDC_CAPYPOS</t>
  </si>
  <si>
    <t>CKG_CLKCMPU[11:8]</t>
  </si>
  <si>
    <t>CKG_CLKCMPL[11:8]</t>
  </si>
  <si>
    <t>Base Address : 1860h</t>
  </si>
  <si>
    <t>Function : IPG</t>
  </si>
  <si>
    <t>IPG_W_ON</t>
  </si>
  <si>
    <t>IPG_B_ON</t>
  </si>
  <si>
    <t>IPG_G_ON</t>
  </si>
  <si>
    <t>IPG_R_ON</t>
  </si>
  <si>
    <t>IPG_ON</t>
  </si>
  <si>
    <t>IPG_DPSW</t>
  </si>
  <si>
    <t>IPG_COM</t>
  </si>
  <si>
    <t>IPG_W_SEL</t>
  </si>
  <si>
    <t>IPG_B_SEL</t>
  </si>
  <si>
    <t>IPG_G_SEL</t>
  </si>
  <si>
    <t>IPG_R_SEL</t>
  </si>
  <si>
    <t>IPG_MIX</t>
  </si>
  <si>
    <t>IPG_SIN</t>
  </si>
  <si>
    <t>IPG_VXT_SW</t>
  </si>
  <si>
    <t>IPG_STRP_SW</t>
  </si>
  <si>
    <t>IPG_ANI_DIRV</t>
  </si>
  <si>
    <t>IPG_ANI_DIRH</t>
  </si>
  <si>
    <t>IPG_ANI_VON</t>
  </si>
  <si>
    <t>IPG_ANI_HON</t>
  </si>
  <si>
    <t>IPG_ANI_ON</t>
  </si>
  <si>
    <t>IPG_ANI_SPDH[1:0]</t>
  </si>
  <si>
    <t>IPG_ANI_SPDV[1:0]</t>
  </si>
  <si>
    <t>IPG_PAT[3:0]</t>
  </si>
  <si>
    <t>IPG_HSTP[11:8]</t>
  </si>
  <si>
    <t>IPG_HST[11:8]</t>
  </si>
  <si>
    <t>IPG_VSTP[11:8]</t>
  </si>
  <si>
    <t>IPG_VST[11:8]</t>
  </si>
  <si>
    <t>IPG_HWSTP[11:8]</t>
  </si>
  <si>
    <t>IPG_HWST[11:8]</t>
  </si>
  <si>
    <t>IPG_VWSTP[11:8]</t>
  </si>
  <si>
    <t>IPG_VWST[11:8]</t>
  </si>
  <si>
    <t>IPG_HST[7:0]</t>
  </si>
  <si>
    <t>24</t>
  </si>
  <si>
    <t>IPG_HSTP[7:0]</t>
  </si>
  <si>
    <t>IPG_VST[7:0]</t>
  </si>
  <si>
    <t>08</t>
  </si>
  <si>
    <t>IPG_VSTP[7:0]</t>
  </si>
  <si>
    <t>IPG_HWST[7:0]</t>
  </si>
  <si>
    <t>IPG_HWSTP[7:0]</t>
  </si>
  <si>
    <t>IPG_VWST[7:0]</t>
  </si>
  <si>
    <t>IPG_VWSTP[7:0]</t>
  </si>
  <si>
    <t>IPG_STEP[7:0]</t>
  </si>
  <si>
    <t>IPG_WIDTH[7:0]</t>
  </si>
  <si>
    <t>IPG_VXT_WIDTH[7:0]</t>
  </si>
  <si>
    <t>IPG_DOT_STEP[7:0]</t>
  </si>
  <si>
    <t>IPG_CHK_HW[7:0]</t>
  </si>
  <si>
    <t>IPG_CHK_VW[7:0]</t>
  </si>
  <si>
    <t>IPG_BRT_STEP[7:0]</t>
  </si>
  <si>
    <t>IPG_BRT_INIT[9:8]</t>
  </si>
  <si>
    <t>IPG_BRT_INIT[7:0]</t>
  </si>
  <si>
    <t>IPG_SIG2G[9:8]</t>
  </si>
  <si>
    <t>IPG_SIG1G[9:8]</t>
  </si>
  <si>
    <t>IPG_SIG2R[9:8]</t>
  </si>
  <si>
    <t>IPG_SIG1R[9:8]</t>
  </si>
  <si>
    <t>33</t>
  </si>
  <si>
    <t>IPG_SIG2W[9:8]</t>
  </si>
  <si>
    <t>IPG_SIG1W[9:8]</t>
  </si>
  <si>
    <t>IPG_SIG2B[9:8]</t>
  </si>
  <si>
    <t>IPG_SIG1B[9:8]</t>
  </si>
  <si>
    <t>IPG_SIG1R[7:0]</t>
  </si>
  <si>
    <t>IPG_SIG2R[7:0]</t>
  </si>
  <si>
    <t>IPG_SIG1G[7:0]</t>
  </si>
  <si>
    <t>IPG_SIG2G[7:0]</t>
  </si>
  <si>
    <t>IPG_SIG1B[7:0]</t>
  </si>
  <si>
    <t>IPG_SIG2B[7:0]</t>
  </si>
  <si>
    <t>IPG_SIG1W[7:0]</t>
  </si>
  <si>
    <t>IPG_SIG2W[7:0]</t>
  </si>
  <si>
    <t>IPG_HVRAMP_BSEL[1:0]</t>
  </si>
  <si>
    <t>IPG_HVRAMP_GSEL[1:0]</t>
  </si>
  <si>
    <t>IPG_HVRAMP_RSEL[1:0]</t>
  </si>
  <si>
    <t>IPG_CYCLE_RST_START[2:0]</t>
  </si>
  <si>
    <t>IPG_CYCLE_MODE[1:0]</t>
  </si>
  <si>
    <t>IPG_CYCLE_ON</t>
  </si>
  <si>
    <t>IPG_CYCLE_INT1[5:0]</t>
  </si>
  <si>
    <t>IPG_CYCLE_INT2[5:0]</t>
  </si>
  <si>
    <t>IPG_CYCLE_INT3[5:0]</t>
  </si>
  <si>
    <t>IPG_CYCLE_RST</t>
  </si>
  <si>
    <t>○</t>
  </si>
  <si>
    <t>IPG_SIG2R</t>
  </si>
  <si>
    <t>IPG_SIG1G</t>
  </si>
  <si>
    <t>IPG_SIG2G</t>
  </si>
  <si>
    <t>IPG_SIG1B</t>
  </si>
  <si>
    <t>IPG_SIG2B</t>
  </si>
  <si>
    <t>IPG_SIG1W</t>
  </si>
  <si>
    <t>IPG_SIG2W</t>
  </si>
  <si>
    <t>IPG_STEP</t>
  </si>
  <si>
    <t>IPG_WIDTH</t>
  </si>
  <si>
    <t>IPG_BRT_STEP</t>
  </si>
  <si>
    <t>IPG_HSTP</t>
  </si>
  <si>
    <t>IPG_VST</t>
  </si>
  <si>
    <t>IPG_VSTP</t>
  </si>
  <si>
    <t>IPG_HWSTP</t>
  </si>
  <si>
    <t>IPG_VWST</t>
  </si>
  <si>
    <t>IPG_VWSTP</t>
  </si>
  <si>
    <t>IPG_ANI_SPDH</t>
  </si>
  <si>
    <t>IPG_ANI_SPDV</t>
  </si>
  <si>
    <t>IPG_CHK_VW</t>
  </si>
  <si>
    <t>IPG_CYCLE_MODE</t>
  </si>
  <si>
    <t>IPG_CYCLE_INT1</t>
  </si>
  <si>
    <t>IPG_CYCLE_INT2</t>
  </si>
  <si>
    <t>IPG_CYCLE_INT3</t>
  </si>
  <si>
    <t>IPG_HVRAMP_GSEL</t>
  </si>
  <si>
    <t>IPG_HVRAMP_BSEL</t>
  </si>
  <si>
    <t>Base Address : 192Ah</t>
  </si>
  <si>
    <t>Function : SHP</t>
  </si>
  <si>
    <t>SHP_TAP[3:0]</t>
  </si>
  <si>
    <t/>
  </si>
  <si>
    <t>SHP_EID_EN</t>
  </si>
  <si>
    <t>SHP_SYNCSEL</t>
  </si>
  <si>
    <t>SHP_ON</t>
  </si>
  <si>
    <r>
      <t>00</t>
    </r>
    <r>
      <rPr>
        <sz val="10"/>
        <rFont val="HGP創英角ｺﾞｼｯｸUB"/>
        <family val="3"/>
        <charset val="128"/>
      </rPr>
      <t/>
    </r>
  </si>
  <si>
    <t>SHP_AACRNG</t>
  </si>
  <si>
    <t>SHP_AAC</t>
  </si>
  <si>
    <t>SHP_GAIN[7:0]</t>
  </si>
  <si>
    <t>SHP_CORE[5:0]</t>
  </si>
  <si>
    <t>SHP_AAC00[7:0]</t>
  </si>
  <si>
    <t>SHP_AAC01[7:0]</t>
  </si>
  <si>
    <t>SHP_AAC02[7:0]</t>
  </si>
  <si>
    <t>SHP_AAC03[7:0]</t>
  </si>
  <si>
    <t>SHP_AAC04[7:0]</t>
  </si>
  <si>
    <t>SHP_AAC05[7:0]</t>
  </si>
  <si>
    <t>SHP_AAC06[7:0]</t>
  </si>
  <si>
    <t>SHP_AAC07[7:0]</t>
  </si>
  <si>
    <t>SHP_AAC08[7:0]</t>
  </si>
  <si>
    <t>SHP_AAC09[7:0]</t>
  </si>
  <si>
    <t>SHP_AAC10[7:0]</t>
  </si>
  <si>
    <t>SHP_AAC11[7:0]</t>
  </si>
  <si>
    <t>SHP_AAC12[7:0]</t>
  </si>
  <si>
    <t>SHP_AAC13[7:0]</t>
  </si>
  <si>
    <t>SHP_AAC14[7:0]</t>
  </si>
  <si>
    <t>SHP_AAC15[7:0]</t>
  </si>
  <si>
    <t>SHP_AAC16[7:0]</t>
  </si>
  <si>
    <t>SHP_AAC01</t>
  </si>
  <si>
    <t>SHP_AAC02</t>
  </si>
  <si>
    <t>SHP_AAC03</t>
  </si>
  <si>
    <t>SHP_AAC04</t>
  </si>
  <si>
    <t>SHP_AAC05</t>
  </si>
  <si>
    <t>SHP_AAC06</t>
  </si>
  <si>
    <t>SHP_AAC07</t>
  </si>
  <si>
    <t>SHP_AAC08</t>
  </si>
  <si>
    <t>SHP_AAC09</t>
  </si>
  <si>
    <t>SHP_AAC10</t>
  </si>
  <si>
    <t>SHP_AAC11</t>
  </si>
  <si>
    <t>SHP_AAC12</t>
  </si>
  <si>
    <t>SHP_AAC13</t>
  </si>
  <si>
    <t>SHP_AAC14</t>
  </si>
  <si>
    <t>SHP_AAC15</t>
  </si>
  <si>
    <t>SHP_AAC16</t>
  </si>
  <si>
    <t>Base Address : 18A0h</t>
  </si>
  <si>
    <t>Function : LGM</t>
  </si>
  <si>
    <t>LGM_SMODE</t>
  </si>
  <si>
    <t>LGM_R_EN</t>
  </si>
  <si>
    <t>LGM_G_EN</t>
  </si>
  <si>
    <t>LGM_B_EN</t>
  </si>
  <si>
    <t>LGM_LREGION_R[11:8]</t>
  </si>
  <si>
    <t>LGM_LREGION_R[7:0]</t>
  </si>
  <si>
    <t>LGM_LREGION_G[11:8]</t>
  </si>
  <si>
    <t>LGM_LREGION_G[7:0]</t>
  </si>
  <si>
    <t>LGM_LREGION_B[11:8]</t>
  </si>
  <si>
    <t>LGM_LREGION_B[7:0]</t>
  </si>
  <si>
    <t>LGM_LDELTA_R[11:8]</t>
  </si>
  <si>
    <t>LGM_LDELTA_R[7:0]</t>
  </si>
  <si>
    <t>LGM_LDELTA_G[11:8]</t>
  </si>
  <si>
    <t>LGM_LDELTA_G[7:0]</t>
  </si>
  <si>
    <t>LGM_LDELTA_B[11:8]</t>
  </si>
  <si>
    <t>LGM_LDELTA_B[7:0]</t>
  </si>
  <si>
    <t>LGM_LREGION_R</t>
  </si>
  <si>
    <t>LGM_LREGION_G</t>
  </si>
  <si>
    <t>LGM_LREGION_B</t>
  </si>
  <si>
    <t>LGM_LDELTA_R</t>
  </si>
  <si>
    <t>LGM_LDELTA_G</t>
  </si>
  <si>
    <t>LGM_LDELTA_B</t>
  </si>
  <si>
    <t>Base Address : 18C0h</t>
  </si>
  <si>
    <t>Function : CSCO</t>
  </si>
  <si>
    <t>CSCO_GOFON</t>
  </si>
  <si>
    <t>CSCO_MAXON</t>
  </si>
  <si>
    <t>CSCO_MINON</t>
  </si>
  <si>
    <t>CSCO_MCLIP</t>
  </si>
  <si>
    <t>CSCO_COEF0</t>
  </si>
  <si>
    <r>
      <t>0</t>
    </r>
    <r>
      <rPr>
        <sz val="10"/>
        <color indexed="10"/>
        <rFont val="HGP創英角ｺﾞｼｯｸUB"/>
        <family val="3"/>
        <charset val="128"/>
      </rPr>
      <t>1</t>
    </r>
  </si>
  <si>
    <t>CSCO_SFTLMTTST</t>
  </si>
  <si>
    <t>CSCO_KNETST</t>
  </si>
  <si>
    <t>CSCO_LIMITOFF</t>
  </si>
  <si>
    <t>CSCO_BLENDON</t>
  </si>
  <si>
    <t>CSCO_MTX0_00[13:8]</t>
  </si>
  <si>
    <t>CSCO_MTX0_00[7:0]</t>
  </si>
  <si>
    <t>CSCO_MTX0_01[13:8]</t>
  </si>
  <si>
    <t>CSCO_MTX0_01[7:0]</t>
  </si>
  <si>
    <t>CSCO_MTX0_02[13:8]</t>
  </si>
  <si>
    <t>CSCO_MTX0_02[7:0]</t>
  </si>
  <si>
    <t>CSCO_MTX0_10[13:8]</t>
  </si>
  <si>
    <t>CSCO_MTX0_10[7:0]</t>
  </si>
  <si>
    <t>CSCO_MTX0_11[13:8]</t>
  </si>
  <si>
    <t>CSCO_MTX0_11[7:0]</t>
  </si>
  <si>
    <t>CSCO_MTX0_12[13:8]</t>
  </si>
  <si>
    <t>CSCO_MTX0_12[7:0]</t>
  </si>
  <si>
    <t>CSCO_MTX0_20[13:8]</t>
  </si>
  <si>
    <t>CSCO_MTX0_20[7:0]</t>
  </si>
  <si>
    <t>CSCO_MTX0_21[13:8]</t>
  </si>
  <si>
    <t>CSCO_MTX0_21[7:0]</t>
  </si>
  <si>
    <t>CSCO_MTX0_22[13:8]</t>
  </si>
  <si>
    <t>CSCO_MTX0_22[7:0]</t>
  </si>
  <si>
    <t>CSCO_MTX1_00[13:8]</t>
  </si>
  <si>
    <t>CSCO_MTX1_00[7:0]</t>
  </si>
  <si>
    <t>CSCO_MTX1_01[13:8]</t>
  </si>
  <si>
    <t>CSCO_MTX1_01[7:0]</t>
  </si>
  <si>
    <t>CSCO_MTX1_02[13:8]</t>
  </si>
  <si>
    <t>CSCO_MTX1_02[7:0]</t>
  </si>
  <si>
    <t>CSCO_MTX1_10[13:8]</t>
  </si>
  <si>
    <t>CSCO_MTX1_10[7:0]</t>
  </si>
  <si>
    <t>CSCO_MTX1_11[13:8]</t>
  </si>
  <si>
    <t>CSCO_MTX1_11[7:0]</t>
  </si>
  <si>
    <t>CSCO_MTX1_12[13:8]</t>
  </si>
  <si>
    <t>CSCO_MTX1_12[7:0]</t>
  </si>
  <si>
    <t>CSCO_MTX1_20[13:8]</t>
  </si>
  <si>
    <t>CSCO_MTX1_20[7:0]</t>
  </si>
  <si>
    <t>CSCO_MTX1_21[13:8]</t>
  </si>
  <si>
    <t>CSCO_MTX1_21[7:0]</t>
  </si>
  <si>
    <t>CSCO_MTX1_22[13:8]</t>
  </si>
  <si>
    <t>CSCO_MTX1_22[7:0]</t>
  </si>
  <si>
    <t>CSCO_MTX2_00[13:8]</t>
  </si>
  <si>
    <t>CSCO_MTX2_00[7:0]</t>
  </si>
  <si>
    <t>CSCO_MTX2_01[13:8]</t>
  </si>
  <si>
    <t>CSCO_MTX2_01[7:0]</t>
  </si>
  <si>
    <t>CSCO_MTX2_02[13:8]</t>
  </si>
  <si>
    <t>CSCO_MTX2_02[7:0]</t>
  </si>
  <si>
    <t>CSCO_MTX2_10[13:8]</t>
  </si>
  <si>
    <t>CSCO_MTX2_10[7:0]</t>
  </si>
  <si>
    <t>CSCO_MTX2_11[13:8]</t>
  </si>
  <si>
    <t>CSCO_MTX2_11[7:0]</t>
  </si>
  <si>
    <t>CSCO_MTX2_12[13:8]</t>
  </si>
  <si>
    <t>CSCO_MTX2_12[7:0]</t>
  </si>
  <si>
    <t>CSCO_MTX2_20[13:8]</t>
  </si>
  <si>
    <t>CSCO_MTX2_20[7:0]</t>
  </si>
  <si>
    <t>CSCO_MTX2_21[13:8]</t>
  </si>
  <si>
    <t>CSCO_MTX2_21[7:0]</t>
  </si>
  <si>
    <t>CSCO_MTX2_22[13:8]</t>
  </si>
  <si>
    <t>CSCO_MTX2_22[7:0]</t>
  </si>
  <si>
    <t>CSCO_MTX3_00[13:8]</t>
  </si>
  <si>
    <t>CSCO_MTX3_00[7:0]</t>
  </si>
  <si>
    <t>CSCO_MTX3_01[13:8]</t>
  </si>
  <si>
    <t>CSCO_MTX3_01[7:0]</t>
  </si>
  <si>
    <t>CSCO_MTX3_02[13:8]</t>
  </si>
  <si>
    <t>CSCO_MTX3_02[7:0]</t>
  </si>
  <si>
    <t>CSCO_MTX3_10[13:8]</t>
  </si>
  <si>
    <t>CSCO_MTX3_10[7:0]</t>
  </si>
  <si>
    <t>CSCO_MTX3_11[13:8]</t>
  </si>
  <si>
    <t>CSCO_MTX3_11[7:0]</t>
  </si>
  <si>
    <t>CSCO_MTX3_12[13:8]</t>
  </si>
  <si>
    <t>CSCO_MTX3_12[7:0]</t>
  </si>
  <si>
    <t>CSCO_MTX3_20[13:8]</t>
  </si>
  <si>
    <t>CSCO_MTX3_20[7:0]</t>
  </si>
  <si>
    <t>CSCO_MTX3_21[13:8]</t>
  </si>
  <si>
    <t>CSCO_MTX3_21[7:0]</t>
  </si>
  <si>
    <t>CSCO_MTX3_22[13:8]</t>
  </si>
  <si>
    <t>CSCO_MTX3_22[7:0]</t>
  </si>
  <si>
    <t>CSCO_MTX4_00[13:8]</t>
  </si>
  <si>
    <t>CSCO_MTX4_00[7:0]</t>
  </si>
  <si>
    <t>CSCO_MTX4_01[13:8]</t>
  </si>
  <si>
    <t>CSCO_MTX4_01[7:0]</t>
  </si>
  <si>
    <t>CSCO_MTX4_02[13:8]</t>
  </si>
  <si>
    <t>CSCO_MTX4_02[7:0]</t>
  </si>
  <si>
    <t>CSCO_MTX4_10[13:8]</t>
  </si>
  <si>
    <t>CSCO_MTX4_10[7:0]</t>
  </si>
  <si>
    <t>CSCO_MTX4_11[13:8]</t>
  </si>
  <si>
    <t>CSCO_MTX4_11[7:0]</t>
  </si>
  <si>
    <t>CSCO_MTX4_12[13:8]</t>
  </si>
  <si>
    <t>CSCO_MTX4_12[7:0]</t>
  </si>
  <si>
    <t>CSCO_MTX4_20[13:8]</t>
  </si>
  <si>
    <t>CSCO_MTX4_20[7:0]</t>
  </si>
  <si>
    <t>CSCO_MTX4_21[13:8]</t>
  </si>
  <si>
    <t>CSCO_MTX4_21[7:0]</t>
  </si>
  <si>
    <t>CSCO_MTX4_22[13:8]</t>
  </si>
  <si>
    <t>CSCO_MTX4_22[7:0]</t>
  </si>
  <si>
    <t>CSCO_ON</t>
  </si>
  <si>
    <t>CSCO_KNEE</t>
  </si>
  <si>
    <t>CSCO_MTX0_00</t>
  </si>
  <si>
    <t>CSCO_MTX0_01</t>
  </si>
  <si>
    <t>CSCO_MTX0_02</t>
  </si>
  <si>
    <t>CSCO_RGAIN</t>
  </si>
  <si>
    <t>CSCO_GGAIN</t>
  </si>
  <si>
    <t>CSCO_BGAIN</t>
  </si>
  <si>
    <t>CSCO_ROFFSET</t>
  </si>
  <si>
    <t>CSCO_GOFFSET</t>
  </si>
  <si>
    <t>CSCO_BOFFSET</t>
  </si>
  <si>
    <t>CSCO_LIMIT_KA</t>
  </si>
  <si>
    <t>CSCO_LIMIT_KB</t>
  </si>
  <si>
    <t>CSCO_MCOEF</t>
  </si>
  <si>
    <t>CSCO_MAXTH</t>
  </si>
  <si>
    <t>CSCO_TSTCOLOR</t>
  </si>
  <si>
    <t>CSCO_KNEE[2:0]</t>
  </si>
  <si>
    <t>CSCO_TSTCOLOR[1:0]</t>
  </si>
  <si>
    <t>CSCO_COEFMODE[1:0]</t>
  </si>
  <si>
    <t>CSCO_MCOEF[2:0]</t>
  </si>
  <si>
    <t>CSCO_RGAIN[9:8]</t>
  </si>
  <si>
    <t>CSCO_GGAIN[9:8]</t>
  </si>
  <si>
    <t>CSCO_BGAIN[9:8]</t>
  </si>
  <si>
    <t>2A</t>
  </si>
  <si>
    <t>CSCO_RGAIN[7:0]</t>
  </si>
  <si>
    <t>CSCO_GGAIN[7:0]</t>
  </si>
  <si>
    <t>CSCO_BGAIN[7:0]</t>
  </si>
  <si>
    <t>CSCO_ROFFSET[11:8]</t>
  </si>
  <si>
    <t>CSCO_GOFFSET[11:8]</t>
  </si>
  <si>
    <t>CSCO_BOFFSET[11:8]</t>
  </si>
  <si>
    <t>CSCO_ROFFSET[7:0]</t>
  </si>
  <si>
    <t>CSCO_GOFFSET[7:0]</t>
  </si>
  <si>
    <t>CSCO_BOFFSET[7:0]</t>
  </si>
  <si>
    <t>CSCO_LIMIT_KA[7:0]</t>
  </si>
  <si>
    <t>CSCO_LIMIT_KB[7:0]</t>
  </si>
  <si>
    <t>CSCO_MAXTH[15:8]</t>
  </si>
  <si>
    <t>CSCO_MAXTH[7:0]</t>
  </si>
  <si>
    <t>CSCO_MTX1_00</t>
  </si>
  <si>
    <t>CSCO_MTX2_00</t>
  </si>
  <si>
    <t>CSCO_MTX3_00</t>
  </si>
  <si>
    <t>CSCO_MTX4_00</t>
  </si>
  <si>
    <t>CSCO_MTX1_01</t>
  </si>
  <si>
    <t>CSCO_MTX2_01</t>
  </si>
  <si>
    <t>CSCO_MTX3_01</t>
  </si>
  <si>
    <t>CSCO_MTX4_01</t>
  </si>
  <si>
    <t>CSCO_MTX1_02</t>
  </si>
  <si>
    <t>CSCO_MTX2_02</t>
  </si>
  <si>
    <t>CSCO_MTX3_02</t>
  </si>
  <si>
    <t>CSCO_MTX4_02</t>
  </si>
  <si>
    <t>CSCO_MTX0_10</t>
  </si>
  <si>
    <t>CSCO_MTX1_10</t>
  </si>
  <si>
    <t>CSCO_MTX2_10</t>
  </si>
  <si>
    <t>CSCO_MTX3_10</t>
  </si>
  <si>
    <t>CSCO_MTX4_10</t>
  </si>
  <si>
    <t>CSCO_MTX0_11</t>
  </si>
  <si>
    <t>CSCO_MTX1_11</t>
  </si>
  <si>
    <t>CSCO_MTX2_11</t>
  </si>
  <si>
    <t>CSCO_MTX3_11</t>
  </si>
  <si>
    <t>CSCO_MTX4_11</t>
  </si>
  <si>
    <t>CSCO_MTX0_12</t>
  </si>
  <si>
    <t>CSCO_MTX1_12</t>
  </si>
  <si>
    <t>CSCO_MTX2_12</t>
  </si>
  <si>
    <t>CSCO_MTX3_12</t>
  </si>
  <si>
    <t>CSCO_MTX4_12</t>
  </si>
  <si>
    <t>CSCO_MTX0_20</t>
  </si>
  <si>
    <t>CSCO_MTX1_20</t>
  </si>
  <si>
    <t>CSCO_MTX2_20</t>
  </si>
  <si>
    <t>CSCO_MTX3_20</t>
  </si>
  <si>
    <t>CSCO_MTX4_20</t>
  </si>
  <si>
    <t>CSCO_MTX0_21</t>
  </si>
  <si>
    <t>CSCO_MTX1_21</t>
  </si>
  <si>
    <t>CSCO_MTX2_21</t>
  </si>
  <si>
    <t>CSCO_MTX3_21</t>
  </si>
  <si>
    <t>CSCO_MTX4_21</t>
  </si>
  <si>
    <t>CSCO_MTX0_22</t>
  </si>
  <si>
    <t>CSCO_MTX1_22</t>
  </si>
  <si>
    <t>CSCO_MTX2_22</t>
  </si>
  <si>
    <t>CSCO_MTX3_22</t>
  </si>
  <si>
    <t>CSCO_MTX4_22</t>
  </si>
  <si>
    <t>Base Address : 1940h</t>
  </si>
  <si>
    <t>Function : CRE</t>
  </si>
  <si>
    <t>CRE_CHROMA_GAIN_SW</t>
  </si>
  <si>
    <t>CRE_CALCONT_SW</t>
  </si>
  <si>
    <t>CRE_ON</t>
  </si>
  <si>
    <t>06</t>
  </si>
  <si>
    <t>CRE_ACHROMATIC_COLOR[7:0]</t>
  </si>
  <si>
    <t>CRE_RGB2YC_COEF0[15:8]</t>
  </si>
  <si>
    <t>CRE_RGB2YC_COEF0[7:0]</t>
  </si>
  <si>
    <t>C9</t>
  </si>
  <si>
    <t>CRE_RGB2YC_COEF1[15:8]</t>
  </si>
  <si>
    <t>09</t>
  </si>
  <si>
    <t>CRE_RGB2YC_COEF1[7:0]</t>
  </si>
  <si>
    <t>64</t>
  </si>
  <si>
    <t>CRE_RGB2YC_COEF2[15:8]</t>
  </si>
  <si>
    <t>CRE_RGB2YC_COEF2[7:0]</t>
  </si>
  <si>
    <t>D3</t>
  </si>
  <si>
    <t>CRE_RGB2YC_COEF3[15:8]</t>
  </si>
  <si>
    <t>FD</t>
  </si>
  <si>
    <t>CRE_RGB2YC_COEF3[7:0]</t>
  </si>
  <si>
    <t>4C</t>
  </si>
  <si>
    <t>CRE_RGB2YC_COEF4[15:8]</t>
  </si>
  <si>
    <t>FA</t>
  </si>
  <si>
    <t>CRE_RGB2YC_COEF4[7:0]</t>
  </si>
  <si>
    <t>B4</t>
  </si>
  <si>
    <t>CRE_RGB2YC_COEF5[15:8]</t>
  </si>
  <si>
    <t>CRE_RGB2YC_COEF5[7:0]</t>
  </si>
  <si>
    <t>CRE_RGB2YC_COEF6[15:8]</t>
  </si>
  <si>
    <t>CRE_RGB2YC_COEF6[7:0]</t>
  </si>
  <si>
    <t>CRE_RGB2YC_COEF7[15:8]</t>
  </si>
  <si>
    <t>F9</t>
  </si>
  <si>
    <t>CRE_RGB2YC_COEF7[7:0]</t>
  </si>
  <si>
    <t>CRE_RGB2YC_COEF8[15:8]</t>
  </si>
  <si>
    <t>FE</t>
  </si>
  <si>
    <t>CRE_RGB2YC_COEF8[7:0]</t>
  </si>
  <si>
    <t>CRE_CALCONT_CONSTAPL[7:0]</t>
  </si>
  <si>
    <t>3E</t>
  </si>
  <si>
    <t>CRE_CALCONT_APLTH[7:0]</t>
  </si>
  <si>
    <t>CRE_CALCONT_GAIN1[9:8]</t>
  </si>
  <si>
    <t>CRE_CALCONT_GAIN1[7:0]</t>
  </si>
  <si>
    <t>9A</t>
  </si>
  <si>
    <t>CRE_CALCONT_GAIN2[9:8]</t>
  </si>
  <si>
    <t>CRE_CALCONT_GAIN2[7:0]</t>
  </si>
  <si>
    <t>66</t>
  </si>
  <si>
    <t>CRE_CALCONT_GAIN3[9:8]</t>
  </si>
  <si>
    <t>CRE_CALCONT_GAIN3[7:0]</t>
  </si>
  <si>
    <t>CRE_DC_OFFSET_GAIN[7:0]</t>
  </si>
  <si>
    <t>CRE_DC_YGAIN_X1_CENTERTH[7:0]</t>
  </si>
  <si>
    <t>AA</t>
  </si>
  <si>
    <t>CRE_DC_YGAIN_Y1_LIM[9:8]</t>
  </si>
  <si>
    <t>CRE_DC_YGAIN_Y1_LIM[7:0]</t>
  </si>
  <si>
    <t>CRE_DC_YGAIN_Y2_LIM[9:8]</t>
  </si>
  <si>
    <t>CRE_DC_YGAIN_Y2_LIM[7:0]</t>
  </si>
  <si>
    <t>CRE_DC_YGAIN_GRAD[10:8]</t>
  </si>
  <si>
    <t>CRE_DC_YGAIN_GRAD[7:0]</t>
  </si>
  <si>
    <t>22</t>
  </si>
  <si>
    <t>CRE_DC_YGAIN_SHIFT[3:0]</t>
  </si>
  <si>
    <t>CRE_DC_CGAIN_X1_COLORTH[7:0]</t>
  </si>
  <si>
    <t>CRE_DC_CGAIN_Y1_LIM[9:8]</t>
  </si>
  <si>
    <t>CRE_DC_CGAIN_Y1_LIM[7:0]</t>
  </si>
  <si>
    <t>CRE_DC_CGAIN_Y2_LIM[9:8]</t>
  </si>
  <si>
    <t>CRE_DC_CGAIN_Y2_LIM[7:0]</t>
  </si>
  <si>
    <t>CRE_DC_CGAIN_GRAD[10:8]</t>
  </si>
  <si>
    <t>CRE_DC_CGAIN_GRAD[7:0]</t>
  </si>
  <si>
    <t>CRE_DC_CGAIN_SHIFT[3:0]</t>
  </si>
  <si>
    <t>CRE_CHROMA_OFFSET_GAIN[7:0]</t>
  </si>
  <si>
    <t>40</t>
  </si>
  <si>
    <t>CRE_YC2RGB_COEF0[15:8]</t>
  </si>
  <si>
    <t>CRE_YC2RGB_COEF0[7:0]</t>
  </si>
  <si>
    <t>CRE_YC2RGB_COEF1[15:8]</t>
  </si>
  <si>
    <t>CRE_YC2RGB_COEF1[7:0]</t>
  </si>
  <si>
    <t>CRE_YC2RGB_COEF2[15:8]</t>
  </si>
  <si>
    <t>16</t>
  </si>
  <si>
    <t>CRE_YC2RGB_COEF2[7:0]</t>
  </si>
  <si>
    <t>6F</t>
  </si>
  <si>
    <t>CRE_YC2RGB_COEF3[15:8]</t>
  </si>
  <si>
    <t>CRE_YC2RGB_COEF3[7:0]</t>
  </si>
  <si>
    <t>CRE_YC2RGB_COEF4[15:8]</t>
  </si>
  <si>
    <t>CRE_YC2RGB_COEF4[7:0]</t>
  </si>
  <si>
    <t>7F</t>
  </si>
  <si>
    <t>CRE_YC2RGB_COEF5[15:8]</t>
  </si>
  <si>
    <t>F4</t>
  </si>
  <si>
    <t>CRE_YC2RGB_COEF5[7:0]</t>
  </si>
  <si>
    <t>93</t>
  </si>
  <si>
    <t>CRE_YC2RGB_COEF6[15:8]</t>
  </si>
  <si>
    <t>CRE_YC2RGB_COEF6[7:0]</t>
  </si>
  <si>
    <t>CRE_YC2RGB_COEF7[15:8]</t>
  </si>
  <si>
    <t>CRE_YC2RGB_COEF7[7:0]</t>
  </si>
  <si>
    <t>5A</t>
  </si>
  <si>
    <t>CRE_YC2RGB_COEF8[15:8]</t>
  </si>
  <si>
    <t>CRE_YC2RGB_COEF8[7:0]</t>
  </si>
  <si>
    <t>CRE_RGB2YC_COEF0</t>
  </si>
  <si>
    <t>CRE_RGB2YC_COEF1</t>
  </si>
  <si>
    <t>CRE_RGB2YC_COEF2</t>
  </si>
  <si>
    <t>CRE_RGB2YC_COEF3</t>
  </si>
  <si>
    <t>CRE_RGB2YC_COEF4</t>
  </si>
  <si>
    <t>CRE_RGB2YC_COEF5</t>
  </si>
  <si>
    <t>CRE_RGB2YC_COEF6</t>
  </si>
  <si>
    <t>CRE_RGB2YC_COEF7</t>
  </si>
  <si>
    <t>CRE_RGB2YC_COEF8</t>
  </si>
  <si>
    <t>CRE_CALCONT_APLTH</t>
  </si>
  <si>
    <t>CRE_CALCONT_GAIN1</t>
  </si>
  <si>
    <t>CRE_CALCONT_GAIN2</t>
  </si>
  <si>
    <t>CRE_CALCONT_GAIN3</t>
  </si>
  <si>
    <t>CRE_DC_YGAIN_X1_CENTERTH</t>
  </si>
  <si>
    <t>CRE_DC_YGAIN_Y2_LIM</t>
  </si>
  <si>
    <t>CRE_DC_YGAIN_GRAD</t>
  </si>
  <si>
    <t>CRE_DC_YGAIN_SHIFT</t>
  </si>
  <si>
    <t>CRE_DC_CGAIN_X1_COLORTH</t>
  </si>
  <si>
    <t>CRE_DC_CGAIN_Y1_LIM</t>
  </si>
  <si>
    <t>CRE_DC_CGAIN_Y2_LIM</t>
  </si>
  <si>
    <t>CRE_DC_CGAIN_GRAD</t>
  </si>
  <si>
    <t>CRE_DC_CGAIN_SHIFT</t>
  </si>
  <si>
    <t>CRE_YC2RGB_COEF0</t>
  </si>
  <si>
    <t>CRE_YC2RGB_COEF1</t>
  </si>
  <si>
    <t>CRE_YC2RGB_COEF2</t>
  </si>
  <si>
    <t>CRE_YC2RGB_COEF3</t>
  </si>
  <si>
    <t>CRE_YC2RGB_COEF4</t>
  </si>
  <si>
    <t>CRE_YC2RGB_COEF5</t>
  </si>
  <si>
    <t>CRE_YC2RGB_COEF6</t>
  </si>
  <si>
    <t>CRE_YC2RGB_COEF7</t>
  </si>
  <si>
    <t>CRE_YC2RGB_COEF8</t>
  </si>
  <si>
    <t>Base Address : 1980h</t>
  </si>
  <si>
    <t>Function : EB</t>
  </si>
  <si>
    <t>EB_BLK_MODE</t>
  </si>
  <si>
    <t>EB_BLK_SEL</t>
  </si>
  <si>
    <t>EB_EN</t>
  </si>
  <si>
    <t>EB_RGT_EN</t>
  </si>
  <si>
    <t>EB_LFT_EN</t>
  </si>
  <si>
    <t>EB_TOP_EN</t>
  </si>
  <si>
    <t>EB_BOT_EN</t>
  </si>
  <si>
    <t>EB_MRK_RGT_ON</t>
  </si>
  <si>
    <t>EB_MRK_LFT_ON</t>
  </si>
  <si>
    <t>EB_MRK_TOP_ON</t>
  </si>
  <si>
    <t>EB_MRK_BOT_ON</t>
  </si>
  <si>
    <t>EB_OS_SEL</t>
  </si>
  <si>
    <t>EB_OS_RGT_EN</t>
  </si>
  <si>
    <t>EB_OS_LFT_EN</t>
  </si>
  <si>
    <t>EB_OS_TOP_EN</t>
  </si>
  <si>
    <t>EB_OS_BOT_EN</t>
  </si>
  <si>
    <t>EB_BRIGHT_R[7:0]</t>
  </si>
  <si>
    <t>EB_BRIGHT_G[7:0]</t>
  </si>
  <si>
    <t>EB_BRIGHT_B[7:0]</t>
  </si>
  <si>
    <t>EB_CONT_R[7:0]</t>
  </si>
  <si>
    <t>EB_CONT_G[7:0]</t>
  </si>
  <si>
    <t>EB_CONT_B[7:0]</t>
  </si>
  <si>
    <t>EB_MRK_LVL[14:7]</t>
  </si>
  <si>
    <t>EB_RGT_ST1[9:8]</t>
  </si>
  <si>
    <t>EB_RGT_ST1[7:0]</t>
  </si>
  <si>
    <t>EB_RGT_ST2[9:8]</t>
  </si>
  <si>
    <t>EB_RGT_ST2[7:0]</t>
  </si>
  <si>
    <t>EB_RGT_STP1[9:8]</t>
  </si>
  <si>
    <t>EB_RGT_STP1[7:0]</t>
  </si>
  <si>
    <t>EB_RGT_STP2[9:8]</t>
  </si>
  <si>
    <t>EB_RGT_STP2[7:0]</t>
  </si>
  <si>
    <t>EB_LFT_ST1[9:8]</t>
  </si>
  <si>
    <t>EB_LFT_ST1[7:0]</t>
  </si>
  <si>
    <t>EB_LFT_ST2[9:8]</t>
  </si>
  <si>
    <t>EB_LFT_ST2[7:0]</t>
  </si>
  <si>
    <t>EB_LFT_STP1[9:8]</t>
  </si>
  <si>
    <t>EB_LFT_STP1[7:0]</t>
  </si>
  <si>
    <t>EB_LFT_STP2[9:8]</t>
  </si>
  <si>
    <t>EB_LFT_STP2[7:0]</t>
  </si>
  <si>
    <t>EB_TOP_ST1[8]</t>
  </si>
  <si>
    <t>EB_TOP_ST1[7:0]</t>
  </si>
  <si>
    <t>EB_TOP_ST2[8]</t>
  </si>
  <si>
    <t>EB_TOP_ST2[7:0]</t>
  </si>
  <si>
    <t>EB_TOP_STP1[8]</t>
  </si>
  <si>
    <t>EB_TOP_STP1[7:0]</t>
  </si>
  <si>
    <t>EB_TOP_STP2[8]</t>
  </si>
  <si>
    <t>EB_TOP_STP2[7:0]</t>
  </si>
  <si>
    <t>EB_BOT_ST1[8]</t>
  </si>
  <si>
    <t>EB_BOT_ST1[7:0]</t>
  </si>
  <si>
    <t>EB_BOT_ST2[8]</t>
  </si>
  <si>
    <t>EB_BOT_ST2[7:0]</t>
  </si>
  <si>
    <t>EB_BOT_STP1[8]</t>
  </si>
  <si>
    <t>EB_BOT_STP1[7:0]</t>
  </si>
  <si>
    <t>EB_BOT_STP2[8]</t>
  </si>
  <si>
    <t>EB_BOT_STP2[7:0]</t>
  </si>
  <si>
    <t>EB_OS_RGT_LVL1_R[12:5]</t>
  </si>
  <si>
    <t>EB_OS_RGT_LVL2_R[12:5]</t>
  </si>
  <si>
    <t>EB_OS_RGT_LVL3_R[12:5]</t>
  </si>
  <si>
    <t>EB_OS_RGT_LVL4_R[12:5]</t>
  </si>
  <si>
    <t>EB_OS_LFT_LVL1_R[12:5]</t>
  </si>
  <si>
    <t>EB_OS_LFT_LVL2_R[12:5]</t>
  </si>
  <si>
    <t>EB_OS_LFT_LVL3_R[12:5]</t>
  </si>
  <si>
    <t>EB_OS_LFT_LVL4_R[12:5]</t>
  </si>
  <si>
    <t>EB_OS_TOP_LVL1_R[12:5]</t>
  </si>
  <si>
    <t>EB_OS_TOP_LVL2_R[12:5]</t>
  </si>
  <si>
    <t>EB_OS_TOP_LVL3_R[12:5]</t>
  </si>
  <si>
    <t>EB_OS_TOP_LVL4_R[12:5]</t>
  </si>
  <si>
    <t>EB_OS_BOT_LVL1_R[12:5]</t>
  </si>
  <si>
    <t>EB_OS_BOT_LVL2_R[12:5]</t>
  </si>
  <si>
    <t>EB_OS_BOT_LVL3_R[12:5]</t>
  </si>
  <si>
    <t>EB_OS_BOT_LVL4_R[12:5]</t>
  </si>
  <si>
    <t>EB_OS_RGT_LVL1_G[12:5]</t>
  </si>
  <si>
    <t>EB_OS_RGT_LVL2_G[12:5]</t>
  </si>
  <si>
    <t>EB_OS_RGT_LVL3_G[12:5]</t>
  </si>
  <si>
    <t>EB_OS_RGT_LVL4_G[12:5]</t>
  </si>
  <si>
    <t>EB_OS_LFT_LVL1_G[12:5]</t>
  </si>
  <si>
    <t>EB_OS_LFT_LVL2_G[12:5]</t>
  </si>
  <si>
    <t>EB_OS_LFT_LVL3_G[12:5]</t>
  </si>
  <si>
    <t>EB_OS_LFT_LVL4_G[12:5]</t>
  </si>
  <si>
    <t>EB_OS_TOP_LVL1_G[12:5]</t>
  </si>
  <si>
    <t>EB_OS_TOP_LVL2_G[12:5]</t>
  </si>
  <si>
    <t>EB_OS_TOP_LVL3_G[12:5]</t>
  </si>
  <si>
    <t>EB_OS_TOP_LVL4_G[12:5]</t>
  </si>
  <si>
    <t>EB_OS_BOT_LVL1_G[12:5]</t>
  </si>
  <si>
    <t>EB_OS_BOT_LVL2_G[12:5]</t>
  </si>
  <si>
    <t>EB_OS_BOT_LVL3_G[12:5]</t>
  </si>
  <si>
    <t>EB_OS_BOT_LVL4_G[12:5]</t>
  </si>
  <si>
    <t>EB_OS_RGT_LVL1_B[12:5]</t>
  </si>
  <si>
    <t>EB_OS_RGT_LVL2_B[12:5]</t>
  </si>
  <si>
    <t>EB_OS_RGT_LVL3_B[12:5]</t>
  </si>
  <si>
    <t>EB_OS_RGT_LVL4_B[12:5]</t>
  </si>
  <si>
    <t>EB_OS_LFT_LVL1_B[12:5]</t>
  </si>
  <si>
    <t>EB_OS_LFT_LVL2_B[12:5]</t>
  </si>
  <si>
    <t>EB_OS_LFT_LVL3_B[12:5]</t>
  </si>
  <si>
    <t>EB_OS_LFT_LVL4_B[12:5]</t>
  </si>
  <si>
    <t>EB_OS_TOP_LVL1_B[12:5]</t>
  </si>
  <si>
    <t>EB_OS_TOP_LVL2_B[12:5]</t>
  </si>
  <si>
    <t>EB_OS_TOP_LVL3_B[12:5]</t>
  </si>
  <si>
    <t>EB_OS_TOP_LVL4_B[12:5]</t>
  </si>
  <si>
    <t>EB_OS_BOT_LVL1_B[12:5]</t>
  </si>
  <si>
    <t>EB_OS_BOT_LVL2_B[12:5]</t>
  </si>
  <si>
    <t>EB_OS_BOT_LVL3_B[12:5]</t>
  </si>
  <si>
    <t>EB_OS_BOT_LVL4_B[12:5]</t>
  </si>
  <si>
    <t>EB_OS_RGT_POS[9:8]</t>
  </si>
  <si>
    <t>EB_OS_RGT_POS[7:0]</t>
  </si>
  <si>
    <t>EB_OS_LFT_POS[9:8]</t>
  </si>
  <si>
    <t>EB_OS_LFT_POS[7:0]</t>
  </si>
  <si>
    <t>EB_OS_TOP_POS[8]</t>
  </si>
  <si>
    <t>EB_OS_TOP_POS[7:0]</t>
  </si>
  <si>
    <t>EB_OS_BOT_POS[8]</t>
  </si>
  <si>
    <t>EB_OS_BOT_POS[7:0]</t>
  </si>
  <si>
    <t>EB_BLK_BRT1_R[7:0]</t>
  </si>
  <si>
    <t>EB_BLK_BRT1_G[7:0]</t>
  </si>
  <si>
    <t>EB_BLK_BRT1_B[7:0]</t>
  </si>
  <si>
    <t>EB_BLK_LVL1_R[7:0]</t>
  </si>
  <si>
    <t>EB_BLK_LVL1_G[7:0]</t>
  </si>
  <si>
    <t>EB_BLK_LVL1_B[7:0]</t>
  </si>
  <si>
    <t>EB_BLK_BRT2_R[7:0]</t>
  </si>
  <si>
    <t>EB_BLK_BRT2_G[7:0]</t>
  </si>
  <si>
    <t>EB_BLK_BRT2_B[7:0]</t>
  </si>
  <si>
    <t>EB_BLK_LVL2_R[7:0]</t>
  </si>
  <si>
    <t>EB_BLK_LVL2_G[7:0]</t>
  </si>
  <si>
    <t>EB_BLK_LVL2_B[7:0]</t>
  </si>
  <si>
    <t>EB_BLK_RGT_POS[7:0]</t>
  </si>
  <si>
    <t>EB_BLK_LFT_POS[7:0]</t>
  </si>
  <si>
    <t>EB_BLK_TOP_POS[7:0]</t>
  </si>
  <si>
    <t>EB_BLK_BOT_POS[7:0]</t>
  </si>
  <si>
    <r>
      <t>EB_</t>
    </r>
    <r>
      <rPr>
        <sz val="10"/>
        <rFont val="HGP創英角ｺﾞｼｯｸUB"/>
        <family val="3"/>
        <charset val="128"/>
      </rPr>
      <t>BLK_RNG</t>
    </r>
    <r>
      <rPr>
        <sz val="10"/>
        <rFont val="HGP創英角ｺﾞｼｯｸUB"/>
        <family val="3"/>
        <charset val="128"/>
      </rPr>
      <t>[</t>
    </r>
    <r>
      <rPr>
        <sz val="10"/>
        <rFont val="HGP創英角ｺﾞｼｯｸUB"/>
        <family val="3"/>
        <charset val="128"/>
      </rPr>
      <t>2</t>
    </r>
    <r>
      <rPr>
        <sz val="10"/>
        <rFont val="HGP創英角ｺﾞｼｯｸUB"/>
        <family val="3"/>
        <charset val="128"/>
      </rPr>
      <t>:</t>
    </r>
    <r>
      <rPr>
        <sz val="10"/>
        <rFont val="HGP創英角ｺﾞｼｯｸUB"/>
        <family val="3"/>
        <charset val="128"/>
      </rPr>
      <t>0</t>
    </r>
    <r>
      <rPr>
        <sz val="10"/>
        <rFont val="HGP創英角ｺﾞｼｯｸUB"/>
        <family val="3"/>
        <charset val="128"/>
      </rPr>
      <t>]</t>
    </r>
  </si>
  <si>
    <r>
      <t>EB_</t>
    </r>
    <r>
      <rPr>
        <sz val="10"/>
        <rFont val="HGP創英角ｺﾞｼｯｸUB"/>
        <family val="3"/>
        <charset val="128"/>
      </rPr>
      <t>VACTSIZE</t>
    </r>
    <r>
      <rPr>
        <sz val="10"/>
        <rFont val="HGP創英角ｺﾞｼｯｸUB"/>
        <family val="3"/>
        <charset val="128"/>
      </rPr>
      <t>[</t>
    </r>
    <r>
      <rPr>
        <sz val="10"/>
        <rFont val="HGP創英角ｺﾞｼｯｸUB"/>
        <family val="3"/>
        <charset val="128"/>
      </rPr>
      <t>10</t>
    </r>
    <r>
      <rPr>
        <sz val="10"/>
        <rFont val="HGP創英角ｺﾞｼｯｸUB"/>
        <family val="3"/>
        <charset val="128"/>
      </rPr>
      <t>:</t>
    </r>
    <r>
      <rPr>
        <sz val="10"/>
        <rFont val="HGP創英角ｺﾞｼｯｸUB"/>
        <family val="3"/>
        <charset val="128"/>
      </rPr>
      <t>8</t>
    </r>
    <r>
      <rPr>
        <sz val="10"/>
        <rFont val="HGP創英角ｺﾞｼｯｸUB"/>
        <family val="3"/>
        <charset val="128"/>
      </rPr>
      <t>]</t>
    </r>
  </si>
  <si>
    <t>EB_VACTSIZE[7:0]</t>
  </si>
  <si>
    <r>
      <t>EB_</t>
    </r>
    <r>
      <rPr>
        <sz val="10"/>
        <rFont val="HGP創英角ｺﾞｼｯｸUB"/>
        <family val="3"/>
        <charset val="128"/>
      </rPr>
      <t>H</t>
    </r>
    <r>
      <rPr>
        <sz val="10"/>
        <rFont val="HGP創英角ｺﾞｼｯｸUB"/>
        <family val="3"/>
        <charset val="128"/>
      </rPr>
      <t>ACTSIZE[1</t>
    </r>
    <r>
      <rPr>
        <sz val="10"/>
        <rFont val="HGP創英角ｺﾞｼｯｸUB"/>
        <family val="3"/>
        <charset val="128"/>
      </rPr>
      <t>1</t>
    </r>
    <r>
      <rPr>
        <sz val="10"/>
        <rFont val="HGP創英角ｺﾞｼｯｸUB"/>
        <family val="3"/>
        <charset val="128"/>
      </rPr>
      <t>:8]</t>
    </r>
  </si>
  <si>
    <t>EB_HACTSIZE[7:0]</t>
  </si>
  <si>
    <t>EB_CONT_R</t>
  </si>
  <si>
    <t>EB_CONT_G</t>
  </si>
  <si>
    <t>EB_CONT_B</t>
  </si>
  <si>
    <t>EB_MRK_LVL</t>
  </si>
  <si>
    <t>EB_RGT_ST1</t>
  </si>
  <si>
    <t>EB_RGT_ST2</t>
  </si>
  <si>
    <t>EB_RGT_STP1</t>
  </si>
  <si>
    <t>EB_RGT_STP2</t>
  </si>
  <si>
    <t>EB_LFT_ST1</t>
  </si>
  <si>
    <t>EB_LFT_ST2</t>
  </si>
  <si>
    <t>EB_LFT_STP1</t>
  </si>
  <si>
    <t>EB_LFT_STP2</t>
  </si>
  <si>
    <t>EB_TOP_ST1</t>
  </si>
  <si>
    <t>EB_TOP_ST2</t>
  </si>
  <si>
    <t>EB_TOP_STP1</t>
  </si>
  <si>
    <t>EB_TOP_STP2</t>
  </si>
  <si>
    <t>EB_BOT_ST1</t>
  </si>
  <si>
    <t>EB_BOT_ST2</t>
  </si>
  <si>
    <t>EB_BOT_STP1</t>
  </si>
  <si>
    <t>EB_BOT_STP2</t>
  </si>
  <si>
    <t>EB_OS_RGT_LVL1_R</t>
  </si>
  <si>
    <t>EB_OS_RGT_LVL2_R</t>
  </si>
  <si>
    <t>EB_OS_RGT_LVL3_R</t>
  </si>
  <si>
    <t>EB_OS_RGT_LVL4_R</t>
  </si>
  <si>
    <t>EB_OS_LFT_LVL1_R</t>
  </si>
  <si>
    <t>EB_OS_LFT_LVL2_R</t>
  </si>
  <si>
    <t>EB_OS_LFT_LVL3_R</t>
  </si>
  <si>
    <t>EB_OS_LFT_LVL4_R</t>
  </si>
  <si>
    <t>EB_OS_TOP_LVL1_R</t>
  </si>
  <si>
    <t>EB_OS_TOP_LVL2_R</t>
  </si>
  <si>
    <t>EB_OS_TOP_LVL3_R</t>
  </si>
  <si>
    <t>EB_OS_TOP_LVL4_R</t>
  </si>
  <si>
    <t>EB_OS_BOT_LVL1_R</t>
  </si>
  <si>
    <t>EB_OS_BOT_LVL2_R</t>
  </si>
  <si>
    <t>EB_OS_BOT_LVL3_R</t>
  </si>
  <si>
    <t>EB_OS_BOT_LVL4_R</t>
  </si>
  <si>
    <t>EB_OS_RGT_LVL1_G</t>
  </si>
  <si>
    <t>EB_OS_RGT_LVL2_G</t>
  </si>
  <si>
    <t>EB_OS_RGT_LVL3_G</t>
  </si>
  <si>
    <t>EB_OS_RGT_LVL4_G</t>
  </si>
  <si>
    <t>EB_OS_LFT_LVL1_G</t>
  </si>
  <si>
    <t>EB_OS_LFT_LVL2_G</t>
  </si>
  <si>
    <t>EB_OS_LFT_LVL3_G</t>
  </si>
  <si>
    <t>EB_OS_LFT_LVL4_G</t>
  </si>
  <si>
    <t>EB_OS_TOP_LVL1_G</t>
  </si>
  <si>
    <t>EB_OS_TOP_LVL2_G</t>
  </si>
  <si>
    <t>EB_OS_TOP_LVL3_G</t>
  </si>
  <si>
    <t>EB_OS_TOP_LVL4_G</t>
  </si>
  <si>
    <t>EB_OS_BOT_LVL1_G</t>
  </si>
  <si>
    <t>EB_OS_BOT_LVL2_G</t>
  </si>
  <si>
    <t>EB_OS_BOT_LVL3_G</t>
  </si>
  <si>
    <t>EB_OS_BOT_LVL4_G</t>
  </si>
  <si>
    <t>EB_OS_RGT_LVL1_B</t>
  </si>
  <si>
    <t>EB_OS_RGT_LVL2_B</t>
  </si>
  <si>
    <t>EB_OS_RGT_LVL3_B</t>
  </si>
  <si>
    <t>EB_OS_RGT_LVL4_B</t>
  </si>
  <si>
    <t>EB_OS_LFT_LVL1_B</t>
  </si>
  <si>
    <t>EB_OS_LFT_LVL2_B</t>
  </si>
  <si>
    <t>EB_OS_LFT_LVL3_B</t>
  </si>
  <si>
    <t>EB_OS_LFT_LVL4_B</t>
  </si>
  <si>
    <t>EB_OS_TOP_LVL1_B</t>
  </si>
  <si>
    <t>EB_OS_TOP_LVL2_B</t>
  </si>
  <si>
    <t>EB_OS_TOP_LVL3_B</t>
  </si>
  <si>
    <t>EB_OS_TOP_LVL4_B</t>
  </si>
  <si>
    <t>EB_OS_BOT_LVL1_B</t>
  </si>
  <si>
    <t>EB_OS_BOT_LVL2_B</t>
  </si>
  <si>
    <t>EB_OS_BOT_LVL3_B</t>
  </si>
  <si>
    <t>EB_OS_BOT_LVL4_B</t>
  </si>
  <si>
    <t>EB_OS_RGT_POS</t>
  </si>
  <si>
    <t>EB_OS_LFT_POS</t>
  </si>
  <si>
    <t>EB_OS_TOP_POS</t>
  </si>
  <si>
    <t>EB_OS_BOT_POS</t>
  </si>
  <si>
    <t>EB_BLK_BRT1_R</t>
  </si>
  <si>
    <t>EB_BLK_BRT1_G</t>
  </si>
  <si>
    <t>EB_BLK_BRT1_B</t>
  </si>
  <si>
    <t>EB_BLK_LVL1_R</t>
  </si>
  <si>
    <t>EB_BLK_LVL1_G</t>
  </si>
  <si>
    <t>EB_BLK_LVL1_B</t>
  </si>
  <si>
    <t>EB_BLK_BRT2_R</t>
  </si>
  <si>
    <t>EB_BLK_BRT2_G</t>
  </si>
  <si>
    <t>EB_BLK_BRT2_B</t>
  </si>
  <si>
    <t>EB_BLK_LVL2_R</t>
  </si>
  <si>
    <t>EB_BLK_LVL2_G</t>
  </si>
  <si>
    <t>EB_BLK_LVL2_B</t>
  </si>
  <si>
    <t>EB_BLK_RGT_POS</t>
  </si>
  <si>
    <t>EB_BLK_LFT_POS</t>
  </si>
  <si>
    <t>EB_BLK_TOP_POS</t>
  </si>
  <si>
    <t>EB_BLK_BOT_POS</t>
  </si>
  <si>
    <t>EB_BLK_RNG</t>
  </si>
  <si>
    <t>EB_VACTSIZE</t>
  </si>
  <si>
    <t>EB_HACTSIZE</t>
  </si>
  <si>
    <t>Base Address : 1A00h</t>
  </si>
  <si>
    <t>Function : OGM</t>
  </si>
  <si>
    <t>OGM_R_EN</t>
  </si>
  <si>
    <t>OGM_G_EN</t>
  </si>
  <si>
    <t>OGM_B_EN</t>
  </si>
  <si>
    <t>OGM_LREGION_R[12:8]</t>
  </si>
  <si>
    <t>OGM_LREGION_R[7:0]</t>
  </si>
  <si>
    <t>OGM_LREGION_G[12:8]</t>
  </si>
  <si>
    <t>OGM_LREGION_G[7:0]</t>
  </si>
  <si>
    <t>OGM_LREGION_B[12:8]</t>
  </si>
  <si>
    <t>OGM_LREGION_B[7:0]</t>
  </si>
  <si>
    <t>OGM_LDELTA_R[12:8]</t>
  </si>
  <si>
    <t>OGM_LDELTA_R[7:0]</t>
  </si>
  <si>
    <t>OGM_LDELTA_G[12:8]</t>
  </si>
  <si>
    <t>OGM_LDELTA_G[7:0]</t>
  </si>
  <si>
    <t>OGM_LDELTA_B[12:8]</t>
  </si>
  <si>
    <t>OGM_LDELTA_B[7:0]</t>
  </si>
  <si>
    <t>OGM_LREGION_R</t>
  </si>
  <si>
    <t>OGM_LREGION_G</t>
  </si>
  <si>
    <t>OGM_LREGION_B</t>
  </si>
  <si>
    <t>OGM_LDELTA_R</t>
  </si>
  <si>
    <t>OGM_LDELTA_G</t>
  </si>
  <si>
    <t>OGM_LDELTA_B</t>
  </si>
  <si>
    <t>Base Address : 1A20h</t>
  </si>
  <si>
    <t>Function : DIZ1</t>
  </si>
  <si>
    <t>DIZ1_2F_MODE</t>
  </si>
  <si>
    <t>DIZ1_FRCON</t>
  </si>
  <si>
    <t>DIZ1_MODE[1:0]</t>
  </si>
  <si>
    <t>DIZ1_ON</t>
  </si>
  <si>
    <t>DIZ1_TEST[1:0]</t>
  </si>
  <si>
    <t>DIZ1_REV</t>
  </si>
  <si>
    <t>DIZ1_MODE</t>
  </si>
  <si>
    <t>DIZ1_TEST</t>
  </si>
  <si>
    <t>Base Address : 1A40h</t>
  </si>
  <si>
    <t>Function : KST</t>
  </si>
  <si>
    <t>KST_STIL_ON</t>
  </si>
  <si>
    <t>KST_DWN</t>
  </si>
  <si>
    <t>KST_RGT</t>
  </si>
  <si>
    <t>KST_OUTSIDE</t>
  </si>
  <si>
    <t>KST_R_ADJ</t>
  </si>
  <si>
    <t>KST_LCZ_ON</t>
  </si>
  <si>
    <t>KST_ON_THRU</t>
  </si>
  <si>
    <t>KST_ON</t>
  </si>
  <si>
    <t>6C</t>
  </si>
  <si>
    <t>KST_R[7:0]</t>
  </si>
  <si>
    <t>KST_WP_LUT_OFF</t>
  </si>
  <si>
    <t>KST_MV_LUT_OFF</t>
  </si>
  <si>
    <t>KST_DIST_LUT_OFF</t>
  </si>
  <si>
    <t>KST_SPLINE_LINEAR</t>
  </si>
  <si>
    <t>KST_BACKSEL</t>
  </si>
  <si>
    <t>KST_BACKLVL_R[9:8]</t>
  </si>
  <si>
    <t>KST_BACKLVL_R[7:0]</t>
  </si>
  <si>
    <t>KST_BACKLVL_G[9:8]</t>
  </si>
  <si>
    <t>KST_BACKLVL_G[7:0]</t>
  </si>
  <si>
    <t>KST_BACKLVL_B[9:8]</t>
  </si>
  <si>
    <t>KST_BACKLVL_B[7:0]</t>
  </si>
  <si>
    <t>KST_COEF_A[15:8]</t>
  </si>
  <si>
    <t>KST_COEF_A[7:0]</t>
  </si>
  <si>
    <t>KST_COEF_B[15:8]</t>
  </si>
  <si>
    <t>C0</t>
  </si>
  <si>
    <t>KST_COEF_B[7:0]</t>
  </si>
  <si>
    <t>KST_COEF_C[15:8]</t>
  </si>
  <si>
    <t>KST_COEF_C[7:0]</t>
  </si>
  <si>
    <t>KST_COEF_D[15:8]</t>
  </si>
  <si>
    <t>KST_COEF_D[7:0]</t>
  </si>
  <si>
    <t>KST_COEF_E[15:8]</t>
  </si>
  <si>
    <t>KST_COEF_E[7:0]</t>
  </si>
  <si>
    <t>KST_COEF_F[15:8]</t>
  </si>
  <si>
    <t>KST_COEF_F[7:0]</t>
  </si>
  <si>
    <t>KST_COEF_G[15:8]</t>
  </si>
  <si>
    <t>KST_COEF_G[7:0]</t>
  </si>
  <si>
    <t>KST_COEF_H[15:8]</t>
  </si>
  <si>
    <t>KST_COEF_H[7:0]</t>
  </si>
  <si>
    <t>KST_HDE_SIZE[10:8]</t>
  </si>
  <si>
    <t>KST_HDE_SIZE[7:0]</t>
  </si>
  <si>
    <t>KST_VDE_SIZE[10:8]</t>
  </si>
  <si>
    <t>KST_VDE_SIZE[7:0]</t>
  </si>
  <si>
    <t>37</t>
  </si>
  <si>
    <t>3C</t>
  </si>
  <si>
    <t>KST_MV_VNUM[5:0]</t>
  </si>
  <si>
    <t>21</t>
  </si>
  <si>
    <t>KST_MV_HST[4:0]</t>
  </si>
  <si>
    <t>KST_MV_VST[4:0]</t>
  </si>
  <si>
    <t>KST_DIST_HST[4:0]</t>
  </si>
  <si>
    <t>KST_DIST_VST[4:0]</t>
  </si>
  <si>
    <t>KST_FRM0_OFST[18:16]</t>
  </si>
  <si>
    <t>KST_FRM0_OFST[15:8]</t>
  </si>
  <si>
    <t>KST_FRM0_OFST[7:0]</t>
  </si>
  <si>
    <t>KST_FRM1_OFST[18:16]</t>
  </si>
  <si>
    <t>KST_FRM1_OFST[15:8]</t>
  </si>
  <si>
    <t>F0</t>
  </si>
  <si>
    <t>KST_FRM1_OFST[7:0]</t>
  </si>
  <si>
    <t>KST_AXI_RESP_HOLD</t>
  </si>
  <si>
    <t>KST_FIFO_STATUS_HOLD</t>
  </si>
  <si>
    <t>KST_BRESP1</t>
  </si>
  <si>
    <t>KST_BRESP0</t>
  </si>
  <si>
    <t>KST_RRESP1</t>
  </si>
  <si>
    <t>KST_RRESP0</t>
  </si>
  <si>
    <t>KST_WFIFO_OF</t>
  </si>
  <si>
    <t>KST_WFIFO_UF</t>
  </si>
  <si>
    <t>KST_RFIFO_OF</t>
  </si>
  <si>
    <t>KST_RFIFO_UF</t>
  </si>
  <si>
    <t>KST_EBCREFINMODE</t>
  </si>
  <si>
    <t>KST_ILL_TILE_ANGLE_HOLD</t>
  </si>
  <si>
    <t>KST_ILL_TILE_TWICE_WRITE_HOLD</t>
  </si>
  <si>
    <t>KST_ILL_TILE_OVERTAKE_HOLD</t>
  </si>
  <si>
    <t>KST_ILL_SCAN_OVERTAKE_HOLD</t>
  </si>
  <si>
    <t>KST_AXI_TST_PARITY_ON</t>
  </si>
  <si>
    <t>KST_AXI_TST_PARITY_CHK_HOLD</t>
  </si>
  <si>
    <t>KST_ILL_TILE_ANGLE</t>
  </si>
  <si>
    <t>KST_ILL_TILE_TWICE_WRITE</t>
  </si>
  <si>
    <t>KST_ILL_TILE_OVERTAKE</t>
  </si>
  <si>
    <t>KST_ILL_SCAN_OVERTAKE</t>
  </si>
  <si>
    <t>KST_AXI_TST_PARITY_CHK</t>
  </si>
  <si>
    <t>KST_AXI_TST_WR</t>
  </si>
  <si>
    <t>KST_AXI_TST_RD</t>
  </si>
  <si>
    <t>KST_AXI_TST_ADRES[31:24]</t>
  </si>
  <si>
    <t>KST_AXI_TST_ADRES[23:16]</t>
  </si>
  <si>
    <t>KST_AXI_TST_ADRES[15:8]</t>
  </si>
  <si>
    <t>KST_AXI_TST_ADRES[7:0]</t>
  </si>
  <si>
    <t>KST_AXI_TST_DATAW[127:120]</t>
  </si>
  <si>
    <t>KST_AXI_TST_DATAW[119:112]</t>
  </si>
  <si>
    <t>KST_AXI_TST_DATAW[111:104]</t>
  </si>
  <si>
    <t>KST_AXI_TST_DATAW[103:96]</t>
  </si>
  <si>
    <t>KST_AXI_TST_DATAW[95:88]</t>
  </si>
  <si>
    <t>KST_AXI_TST_DATAW[87:80]</t>
  </si>
  <si>
    <t>KST_AXI_TST_DATAW[79:72]</t>
  </si>
  <si>
    <t>KST_AXI_TST_DATAW[71:64]</t>
  </si>
  <si>
    <t>KST_AXI_TST_DATAW[63:56]</t>
  </si>
  <si>
    <t>KST_AXI_TST_DATAW[55:48]</t>
  </si>
  <si>
    <t>KST_AXI_TST_DATAW[47:40]</t>
  </si>
  <si>
    <t>KST_AXI_TST_DATAW[39:32]</t>
  </si>
  <si>
    <t>KST_AXI_TST_DATAW[31:24]</t>
  </si>
  <si>
    <t>KST_AXI_TST_DATAW[23:16]</t>
  </si>
  <si>
    <t>KST_AXI_TST_DATAW[15:8]</t>
  </si>
  <si>
    <t>KST_AXI_TST_DATAW[7:0]</t>
  </si>
  <si>
    <t>KST_AXI_TST_DATAR[127:120]</t>
  </si>
  <si>
    <t>KST_AXI_TST_DATAR[119:112]</t>
  </si>
  <si>
    <t>KST_AXI_TST_DATAR[111:104]</t>
  </si>
  <si>
    <t>KST_AXI_TST_DATAR[103:96]</t>
  </si>
  <si>
    <t>KST_AXI_TST_DATAR[95:88]</t>
  </si>
  <si>
    <t>KST_AXI_TST_DATAR[87:80]</t>
  </si>
  <si>
    <t>KST_AXI_TST_DATAR[79:72]</t>
  </si>
  <si>
    <t>KST_AXI_TST_DATAR[71:64]</t>
  </si>
  <si>
    <t>KST_AXI_TST_DATAR[63:56]</t>
  </si>
  <si>
    <t>KST_AXI_TST_DATAR[55:48]</t>
  </si>
  <si>
    <t>KST_AXI_TST_DATAR[47:40]</t>
  </si>
  <si>
    <t>KST_AXI_TST_DATAR[39:32]</t>
  </si>
  <si>
    <t>KST_AXI_TST_DATAR[31:24]</t>
  </si>
  <si>
    <t>KST_AXI_TST_DATAR[23:16]</t>
  </si>
  <si>
    <t>KST_AXI_TST_DATAR[15:8]</t>
  </si>
  <si>
    <t>KST_AXI_TST_DATAR[7:0]</t>
  </si>
  <si>
    <t>KST_R</t>
  </si>
  <si>
    <t>KST_BACKLVL_R</t>
  </si>
  <si>
    <t>KST_BACKLVL_G</t>
  </si>
  <si>
    <t>KST_BACKLVL_B</t>
  </si>
  <si>
    <t>KST_COEF_A</t>
  </si>
  <si>
    <t>KST_COEF_B</t>
  </si>
  <si>
    <t>KST_COEF_C</t>
  </si>
  <si>
    <t>KST_COEF_D</t>
  </si>
  <si>
    <t>KST_COEF_E</t>
  </si>
  <si>
    <t>KST_COEF_F</t>
  </si>
  <si>
    <t>KST_COEF_G</t>
  </si>
  <si>
    <t>KST_COEF_H</t>
  </si>
  <si>
    <t>KST_HDE_SIZE</t>
  </si>
  <si>
    <t>KST_VDE_SIZE</t>
  </si>
  <si>
    <t>KST_MV_HNUM</t>
  </si>
  <si>
    <t>KST_MV_VNUM</t>
  </si>
  <si>
    <t>KST_MV_HST</t>
  </si>
  <si>
    <t>KST_MV_VST</t>
  </si>
  <si>
    <t>KST_DIST_HST</t>
  </si>
  <si>
    <t>KST_DIST_VST</t>
  </si>
  <si>
    <t>KST_FRM0_OFST</t>
  </si>
  <si>
    <t>KST_FRM1_OFST</t>
  </si>
  <si>
    <t>KST_AXI_TST_BUSY</t>
  </si>
  <si>
    <t>KST_AXI_TST_ADRES</t>
  </si>
  <si>
    <t>KST_AXI_TST_DATAW</t>
  </si>
  <si>
    <t>KST_AXI_TST_DATAR</t>
  </si>
  <si>
    <t>Base Address : 1AE0h</t>
  </si>
  <si>
    <t>Function : CEC</t>
  </si>
  <si>
    <t>CEC_THRU</t>
  </si>
  <si>
    <t>CEC_ON</t>
  </si>
  <si>
    <t>CEC_M2M1_EN</t>
  </si>
  <si>
    <t>CEC_M1M1_EN</t>
  </si>
  <si>
    <t>CEC_00M1_EN</t>
  </si>
  <si>
    <t>CEC_P1M1_EN</t>
  </si>
  <si>
    <t>CEC_P2M1_EN</t>
  </si>
  <si>
    <t>CEC_M200_EN</t>
  </si>
  <si>
    <t>CEC_M100_EN</t>
  </si>
  <si>
    <t>CEC_P100_EN</t>
  </si>
  <si>
    <t>CEC_P200_EN</t>
  </si>
  <si>
    <t>CEC_M2P1_EN</t>
  </si>
  <si>
    <t>CEC_M1P1_EN</t>
  </si>
  <si>
    <t>CEC_00P1_EN</t>
  </si>
  <si>
    <t>CEC_P1P1_EN</t>
  </si>
  <si>
    <t>CEC_P2P1_EN</t>
  </si>
  <si>
    <t>CEC_TH0_RDAT1[7:0]</t>
  </si>
  <si>
    <t>CEC_TH0_RDAT2[7:0]</t>
  </si>
  <si>
    <t>CEC_TH0_RDAT3[7:0]</t>
  </si>
  <si>
    <t>CEC_TH0_RDAT4[7:0]</t>
  </si>
  <si>
    <t>CEC_TH0_RDAT5[7:0]</t>
  </si>
  <si>
    <t>CEC_TH0_RDAT6[7:0]</t>
  </si>
  <si>
    <t>CEC_TH0_RDAT7[7:0]</t>
  </si>
  <si>
    <t>CEC_TH0_RDAT8[7:0]</t>
  </si>
  <si>
    <t>CEC_TH0_RDAT9[7:0]</t>
  </si>
  <si>
    <t>CEC_TH1_RDAT1[7:0]</t>
  </si>
  <si>
    <t>CEC_TH1_RDAT2[7:0]</t>
  </si>
  <si>
    <t>CEC_TH1_RDAT3[7:0]</t>
  </si>
  <si>
    <t>CEC_TH1_RDAT4[7:0]</t>
  </si>
  <si>
    <t>CEC_TH1_RDAT5[7:0]</t>
  </si>
  <si>
    <t>CEC_TH1_RDAT6[7:0]</t>
  </si>
  <si>
    <t>CEC_TH1_RDAT7[7:0]</t>
  </si>
  <si>
    <t>CEC_TH1_RDAT8[7:0]</t>
  </si>
  <si>
    <t>CEC_TH1_RDAT9[7:0]</t>
  </si>
  <si>
    <t>CEC_TH2_RDAT1[7:0]</t>
  </si>
  <si>
    <t>CEC_TH2_RDAT2[7:0]</t>
  </si>
  <si>
    <t>CEC_TH2_RDAT3[7:0]</t>
  </si>
  <si>
    <t>CEC_TH2_RDAT4[7:0]</t>
  </si>
  <si>
    <t>CEC_TH2_RDAT5[7:0]</t>
  </si>
  <si>
    <t>CEC_TH2_RDAT6[7:0]</t>
  </si>
  <si>
    <t>CEC_TH2_RDAT7[7:0]</t>
  </si>
  <si>
    <t>CEC_TH2_RDAT8[7:0]</t>
  </si>
  <si>
    <t>CEC_TH2_RDAT9[7:0]</t>
  </si>
  <si>
    <t>CEC_TH3_RDAT7[7:0]</t>
  </si>
  <si>
    <t>CEC_TH3_RDAT8[7:0]</t>
  </si>
  <si>
    <t>CEC_TH3_RDAT9[7:0]</t>
  </si>
  <si>
    <t>CEC_TH4_RDAT7[7:0]</t>
  </si>
  <si>
    <t>CEC_TH4_RDAT8[7:0]</t>
  </si>
  <si>
    <t>CEC_TH4_RDAT9[7:0]</t>
  </si>
  <si>
    <t>CEC_TH5_RDAT7[7:0]</t>
  </si>
  <si>
    <t>CEC_TH5_RDAT8[7:0]</t>
  </si>
  <si>
    <t>90</t>
  </si>
  <si>
    <t>CEC_TH5_RDAT9[7:0]</t>
  </si>
  <si>
    <t>CEC_TH6_RDAT7[7:0]</t>
  </si>
  <si>
    <t>88</t>
  </si>
  <si>
    <t>CEC_TH6_RDAT8[7:0]</t>
  </si>
  <si>
    <t>CEC_TH6_RDAT9[7:0]</t>
  </si>
  <si>
    <t>CEC_TH7_RDAT1[7:0]</t>
  </si>
  <si>
    <t>CEC_TH7_RDAT2[7:0]</t>
  </si>
  <si>
    <t>CEC_TH7_RDAT3[7:0]</t>
  </si>
  <si>
    <t>CEC_TH7_RDAT4[7:0]</t>
  </si>
  <si>
    <t>CEC_TH7_RDAT5[7:0]</t>
  </si>
  <si>
    <t>CEC_TH7_RDAT6[7:0]</t>
  </si>
  <si>
    <t>CEC_TH7_RDAT7[7:0]</t>
  </si>
  <si>
    <t>CEC_TH7_RDAT8[7:0]</t>
  </si>
  <si>
    <t>CEC_TH7_RDAT9[7:0]</t>
  </si>
  <si>
    <t>CEC_TH8_RDAT1[7:0]</t>
  </si>
  <si>
    <t>CEC_TH8_RDAT2[7:0]</t>
  </si>
  <si>
    <t>CEC_TH8_RDAT3[7:0]</t>
  </si>
  <si>
    <t>CEC_TH8_RDAT4[7:0]</t>
  </si>
  <si>
    <t>CEC_TH8_RDAT5[7:0]</t>
  </si>
  <si>
    <t>CEC_TH8_RDAT6[7:0]</t>
  </si>
  <si>
    <t>CEC_TH8_RDAT7[7:0]</t>
  </si>
  <si>
    <t>CEC_TH8_RDAT8[7:0]</t>
  </si>
  <si>
    <t>CEC_TH8_RDAT9[7:0]</t>
  </si>
  <si>
    <t>CEC_TH0_GDAT1[7:0]</t>
  </si>
  <si>
    <t>CEC_TH0_GDAT2[7:0]</t>
  </si>
  <si>
    <t>CEC_TH0_GDAT3[7:0]</t>
  </si>
  <si>
    <t>CEC_TH0_GDAT4[7:0]</t>
  </si>
  <si>
    <t>CEC_TH0_GDAT5[7:0]</t>
  </si>
  <si>
    <t>CEC_TH0_GDAT6[7:0]</t>
  </si>
  <si>
    <t>CEC_TH0_GDAT7[7:0]</t>
  </si>
  <si>
    <t>CEC_TH0_GDAT8[7:0]</t>
  </si>
  <si>
    <t>CEC_TH0_GDAT9[7:0]</t>
  </si>
  <si>
    <t>CEC_TH1_GDAT1[7:0]</t>
  </si>
  <si>
    <t>CEC_TH1_GDAT2[7:0]</t>
  </si>
  <si>
    <t>CEC_TH1_GDAT3[7:0]</t>
  </si>
  <si>
    <t>CEC_TH1_GDAT4[7:0]</t>
  </si>
  <si>
    <t>CEC_TH1_GDAT5[7:0]</t>
  </si>
  <si>
    <t>CEC_TH1_GDAT6[7:0]</t>
  </si>
  <si>
    <t>CEC_TH1_GDAT7[7:0]</t>
  </si>
  <si>
    <t>CEC_TH1_GDAT8[7:0]</t>
  </si>
  <si>
    <t>CEC_TH1_GDAT9[7:0]</t>
  </si>
  <si>
    <t>CEC_TH2_GDAT1[7:0]</t>
  </si>
  <si>
    <t>CEC_TH2_GDAT2[7:0]</t>
  </si>
  <si>
    <t>CEC_TH2_GDAT3[7:0]</t>
  </si>
  <si>
    <t>CEC_TH2_GDAT4[7:0]</t>
  </si>
  <si>
    <t>CEC_TH2_GDAT5[7:0]</t>
  </si>
  <si>
    <t>CEC_TH2_GDAT6[7:0]</t>
  </si>
  <si>
    <t>CEC_TH2_GDAT7[7:0]</t>
  </si>
  <si>
    <t>CEC_TH2_GDAT8[7:0]</t>
  </si>
  <si>
    <t>CEC_TH2_GDAT9[7:0]</t>
  </si>
  <si>
    <t>CEC_TH3_GDAT7[7:0]</t>
  </si>
  <si>
    <t>CEC_TH3_GDAT8[7:0]</t>
  </si>
  <si>
    <t>CEC_TH3_GDAT9[7:0]</t>
  </si>
  <si>
    <t>CEC_TH4_GDAT7[7:0]</t>
  </si>
  <si>
    <t>CEC_TH4_GDAT8[7:0]</t>
  </si>
  <si>
    <t>CEC_TH4_GDAT9[7:0]</t>
  </si>
  <si>
    <t>CEC_TH5_GDAT7[7:0]</t>
  </si>
  <si>
    <t>CEC_TH5_GDAT8[7:0]</t>
  </si>
  <si>
    <t>CEC_TH5_GDAT9[7:0]</t>
  </si>
  <si>
    <t>CEC_TH6_GDAT7[7:0]</t>
  </si>
  <si>
    <t>CEC_TH6_GDAT8[7:0]</t>
  </si>
  <si>
    <t>CEC_TH6_GDAT9[7:0]</t>
  </si>
  <si>
    <t>CEC_TH7_GDAT1[7:0]</t>
  </si>
  <si>
    <t>CEC_TH7_GDAT2[7:0]</t>
  </si>
  <si>
    <t>CEC_TH7_GDAT3[7:0]</t>
  </si>
  <si>
    <t>CEC_TH7_GDAT4[7:0]</t>
  </si>
  <si>
    <t>CEC_TH7_GDAT5[7:0]</t>
  </si>
  <si>
    <t>CEC_TH7_GDAT6[7:0]</t>
  </si>
  <si>
    <t>CEC_TH7_GDAT7[7:0]</t>
  </si>
  <si>
    <t>CEC_TH7_GDAT8[7:0]</t>
  </si>
  <si>
    <t>CEC_TH7_GDAT9[7:0]</t>
  </si>
  <si>
    <t>CEC_TH8_GDAT1[7:0]</t>
  </si>
  <si>
    <t>CEC_TH8_GDAT2[7:0]</t>
  </si>
  <si>
    <t>CEC_TH8_GDAT3[7:0]</t>
  </si>
  <si>
    <t>CEC_TH8_GDAT4[7:0]</t>
  </si>
  <si>
    <t>CEC_TH8_GDAT5[7:0]</t>
  </si>
  <si>
    <t>CEC_TH8_GDAT6[7:0]</t>
  </si>
  <si>
    <t>CEC_TH8_GDAT7[7:0]</t>
  </si>
  <si>
    <t>CEC_TH8_GDAT8[7:0]</t>
  </si>
  <si>
    <t>CEC_TH8_GDAT9[7:0]</t>
  </si>
  <si>
    <t>CEC_TH0_BDAT1[7:0]</t>
  </si>
  <si>
    <t>CEC_TH0_BDAT2[7:0]</t>
  </si>
  <si>
    <t>CEC_TH0_BDAT3[7:0]</t>
  </si>
  <si>
    <t>CEC_TH0_BDAT4[7:0]</t>
  </si>
  <si>
    <t>CEC_TH0_BDAT5[7:0]</t>
  </si>
  <si>
    <t>CEC_TH0_BDAT6[7:0]</t>
  </si>
  <si>
    <t>CEC_TH0_BDAT7[7:0]</t>
  </si>
  <si>
    <t>CEC_TH0_BDAT8[7:0]</t>
  </si>
  <si>
    <t>CEC_TH0_BDAT9[7:0]</t>
  </si>
  <si>
    <t>CEC_TH1_BDAT1[7:0]</t>
  </si>
  <si>
    <t>CEC_TH1_BDAT2[7:0]</t>
  </si>
  <si>
    <t>CEC_TH1_BDAT3[7:0]</t>
  </si>
  <si>
    <t>CEC_TH1_BDAT4[7:0]</t>
  </si>
  <si>
    <t>CEC_TH1_BDAT5[7:0]</t>
  </si>
  <si>
    <t>CEC_TH1_BDAT6[7:0]</t>
  </si>
  <si>
    <t>CEC_TH1_BDAT7[7:0]</t>
  </si>
  <si>
    <t>CEC_TH1_BDAT8[7:0]</t>
  </si>
  <si>
    <t>CEC_TH1_BDAT9[7:0]</t>
  </si>
  <si>
    <t>CEC_TH2_BDAT1[7:0]</t>
  </si>
  <si>
    <t>CEC_TH2_BDAT2[7:0]</t>
  </si>
  <si>
    <t>CEC_TH2_BDAT3[7:0]</t>
  </si>
  <si>
    <t>CEC_TH2_BDAT4[7:0]</t>
  </si>
  <si>
    <t>CEC_TH2_BDAT5[7:0]</t>
  </si>
  <si>
    <t>CEC_TH2_BDAT6[7:0]</t>
  </si>
  <si>
    <t>CEC_TH2_BDAT7[7:0]</t>
  </si>
  <si>
    <t>CEC_TH2_BDAT8[7:0]</t>
  </si>
  <si>
    <t>CEC_TH2_BDAT9[7:0]</t>
  </si>
  <si>
    <t>CEC_TH3_BDAT7[7:0]</t>
  </si>
  <si>
    <t>CEC_TH3_BDAT8[7:0]</t>
  </si>
  <si>
    <t>CEC_TH3_BDAT9[7:0]</t>
  </si>
  <si>
    <t>CEC_TH4_BDAT7[7:0]</t>
  </si>
  <si>
    <t>CEC_TH4_BDAT8[7:0]</t>
  </si>
  <si>
    <t>CEC_TH4_BDAT9[7:0]</t>
  </si>
  <si>
    <t>CEC_TH5_BDAT7[7:0]</t>
  </si>
  <si>
    <t>CEC_TH5_BDAT8[7:0]</t>
  </si>
  <si>
    <t>CEC_TH5_BDAT9[7:0]</t>
  </si>
  <si>
    <t>CEC_TH6_BDAT7[7:0]</t>
  </si>
  <si>
    <t>CEC_TH6_BDAT8[7:0]</t>
  </si>
  <si>
    <t>CEC_TH6_BDAT9[7:0]</t>
  </si>
  <si>
    <t>CEC_TH7_BDAT1[7:0]</t>
  </si>
  <si>
    <t>CEC_TH7_BDAT2[7:0]</t>
  </si>
  <si>
    <t>CEC_TH7_BDAT3[7:0]</t>
  </si>
  <si>
    <t>CEC_TH7_BDAT4[7:0]</t>
  </si>
  <si>
    <t>CEC_TH7_BDAT5[7:0]</t>
  </si>
  <si>
    <t>CEC_TH7_BDAT6[7:0]</t>
  </si>
  <si>
    <t>CEC_TH7_BDAT7[7:0]</t>
  </si>
  <si>
    <t>CEC_TH7_BDAT8[7:0]</t>
  </si>
  <si>
    <t>CEC_TH7_BDAT9[7:0]</t>
  </si>
  <si>
    <t>CEC_TH8_BDAT1[7:0]</t>
  </si>
  <si>
    <t>CEC_TH8_BDAT2[7:0]</t>
  </si>
  <si>
    <t>CEC_TH8_BDAT3[7:0]</t>
  </si>
  <si>
    <t>CEC_TH8_BDAT4[7:0]</t>
  </si>
  <si>
    <t>CEC_TH8_BDAT5[7:0]</t>
  </si>
  <si>
    <t>CEC_TH8_BDAT6[7:0]</t>
  </si>
  <si>
    <t>CEC_TH8_BDAT7[7:0]</t>
  </si>
  <si>
    <t>CEC_TH8_BDAT8[7:0]</t>
  </si>
  <si>
    <t>CEC_TH8_BDAT9[7:0]</t>
  </si>
  <si>
    <t>CEC_CORLVL[6:0]</t>
  </si>
  <si>
    <t>CEC_CALGAIN[1:0]</t>
  </si>
  <si>
    <t>CEC_CORLVL</t>
  </si>
  <si>
    <t>CEC_CALGAIN</t>
  </si>
  <si>
    <t>CEC_TH0_RDAT1</t>
  </si>
  <si>
    <t>CEC_TH0_RDAT2</t>
  </si>
  <si>
    <t>CEC_TH0_RDAT3</t>
  </si>
  <si>
    <t>CEC_TH0_RDAT4</t>
  </si>
  <si>
    <t>CEC_TH0_RDAT5</t>
  </si>
  <si>
    <t>CEC_TH0_RDAT6</t>
  </si>
  <si>
    <t>CEC_TH0_RDAT7</t>
  </si>
  <si>
    <t>CEC_TH0_RDAT8</t>
  </si>
  <si>
    <t>CEC_TH0_RDAT9</t>
  </si>
  <si>
    <t>CEC_TH1_RDAT1</t>
  </si>
  <si>
    <t>CEC_TH1_RDAT2</t>
  </si>
  <si>
    <t>CEC_TH1_RDAT3</t>
  </si>
  <si>
    <t>CEC_TH1_RDAT4</t>
  </si>
  <si>
    <t>CEC_TH1_RDAT5</t>
  </si>
  <si>
    <t>CEC_TH1_RDAT6</t>
  </si>
  <si>
    <t>CEC_TH1_RDAT7</t>
  </si>
  <si>
    <t>CEC_TH1_RDAT8</t>
  </si>
  <si>
    <t>CEC_TH1_RDAT9</t>
  </si>
  <si>
    <t>CEC_TH2_RDAT1</t>
  </si>
  <si>
    <t>CEC_TH2_RDAT2</t>
  </si>
  <si>
    <t>CEC_TH2_RDAT3</t>
  </si>
  <si>
    <t>CEC_TH2_RDAT4</t>
  </si>
  <si>
    <t>CEC_TH2_RDAT5</t>
  </si>
  <si>
    <t>CEC_TH2_RDAT6</t>
  </si>
  <si>
    <t>CEC_TH2_RDAT7</t>
  </si>
  <si>
    <t>CEC_TH2_RDAT8</t>
  </si>
  <si>
    <t>CEC_TH2_RDAT9</t>
  </si>
  <si>
    <t>CEC_TH3_RDAT7</t>
  </si>
  <si>
    <t>CEC_TH3_RDAT8</t>
  </si>
  <si>
    <t>CEC_TH3_RDAT9</t>
  </si>
  <si>
    <t>CEC_TH4_RDAT7</t>
  </si>
  <si>
    <t>CEC_TH4_RDAT8</t>
  </si>
  <si>
    <t>CEC_TH4_RDAT9</t>
  </si>
  <si>
    <t>CEC_TH5_RDAT7</t>
  </si>
  <si>
    <t>CEC_TH5_RDAT8</t>
  </si>
  <si>
    <t>CEC_TH5_RDAT9</t>
  </si>
  <si>
    <t>CEC_TH6_RDAT7</t>
  </si>
  <si>
    <t>CEC_TH6_RDAT8</t>
  </si>
  <si>
    <t>CEC_TH6_RDAT9</t>
  </si>
  <si>
    <t>CEC_TH7_RDAT1</t>
  </si>
  <si>
    <t>CEC_TH7_RDAT2</t>
  </si>
  <si>
    <t>CEC_TH7_RDAT3</t>
  </si>
  <si>
    <t>CEC_TH7_RDAT4</t>
  </si>
  <si>
    <t>CEC_TH7_RDAT5</t>
  </si>
  <si>
    <t>CEC_TH7_RDAT6</t>
  </si>
  <si>
    <t>CEC_TH7_RDAT7</t>
  </si>
  <si>
    <t>CEC_TH7_RDAT8</t>
  </si>
  <si>
    <t>CEC_TH7_RDAT9</t>
  </si>
  <si>
    <t>CEC_TH8_RDAT1</t>
  </si>
  <si>
    <t>CEC_TH8_RDAT2</t>
  </si>
  <si>
    <t>CEC_TH8_RDAT3</t>
  </si>
  <si>
    <t>CEC_TH8_RDAT4</t>
  </si>
  <si>
    <t>CEC_TH8_RDAT5</t>
  </si>
  <si>
    <t>CEC_TH8_RDAT6</t>
  </si>
  <si>
    <t>CEC_TH8_RDAT7</t>
  </si>
  <si>
    <t>CEC_TH8_RDAT8</t>
  </si>
  <si>
    <t>CEC_TH8_RDAT9</t>
  </si>
  <si>
    <t>CEC_TH0_GDAT1</t>
  </si>
  <si>
    <t>CEC_TH0_GDAT2</t>
  </si>
  <si>
    <t>CEC_TH0_GDAT3</t>
  </si>
  <si>
    <t>CEC_TH0_GDAT4</t>
  </si>
  <si>
    <t>CEC_TH0_GDAT5</t>
  </si>
  <si>
    <t>CEC_TH0_GDAT6</t>
  </si>
  <si>
    <t>CEC_TH0_GDAT7</t>
  </si>
  <si>
    <t>CEC_TH0_GDAT8</t>
  </si>
  <si>
    <t>CEC_TH0_GDAT9</t>
  </si>
  <si>
    <t>CEC_TH1_GDAT1</t>
  </si>
  <si>
    <t>CEC_TH1_GDAT2</t>
  </si>
  <si>
    <t>CEC_TH1_GDAT3</t>
  </si>
  <si>
    <t>CEC_TH1_GDAT4</t>
  </si>
  <si>
    <t>CEC_TH1_GDAT5</t>
  </si>
  <si>
    <t>CEC_TH1_GDAT6</t>
  </si>
  <si>
    <t>CEC_TH1_GDAT7</t>
  </si>
  <si>
    <t>CEC_TH1_GDAT8</t>
  </si>
  <si>
    <t>CEC_TH1_GDAT9</t>
  </si>
  <si>
    <t>CEC_TH2_GDAT1</t>
  </si>
  <si>
    <t>CEC_TH2_GDAT2</t>
  </si>
  <si>
    <t>CEC_TH2_GDAT3</t>
  </si>
  <si>
    <t>CEC_TH2_GDAT4</t>
  </si>
  <si>
    <t>CEC_TH2_GDAT5</t>
  </si>
  <si>
    <t>CEC_TH2_GDAT6</t>
  </si>
  <si>
    <t>CEC_TH2_GDAT7</t>
  </si>
  <si>
    <t>CEC_TH2_GDAT8</t>
  </si>
  <si>
    <t>CEC_TH2_GDAT9</t>
  </si>
  <si>
    <t>CEC_TH3_GDAT7</t>
  </si>
  <si>
    <t>CEC_TH3_GDAT8</t>
  </si>
  <si>
    <t>CEC_TH3_GDAT9</t>
  </si>
  <si>
    <t>CEC_TH4_GDAT7</t>
  </si>
  <si>
    <t>CEC_TH4_GDAT8</t>
  </si>
  <si>
    <t>CEC_TH4_GDAT9</t>
  </si>
  <si>
    <t>CEC_TH5_GDAT7</t>
  </si>
  <si>
    <t>CEC_TH5_GDAT8</t>
  </si>
  <si>
    <t>CEC_TH5_GDAT9</t>
  </si>
  <si>
    <t>CEC_TH6_GDAT7</t>
  </si>
  <si>
    <t>CEC_TH6_GDAT8</t>
  </si>
  <si>
    <t>CEC_TH6_GDAT9</t>
  </si>
  <si>
    <t>CEC_TH7_GDAT7</t>
  </si>
  <si>
    <t>CEC_TH7_GDAT8</t>
  </si>
  <si>
    <t>CEC_TH7_GDAT9</t>
  </si>
  <si>
    <t>CEC_TH8_GDAT7</t>
  </si>
  <si>
    <t>CEC_TH8_GDAT8</t>
  </si>
  <si>
    <t>CEC_TH8_GDAT9</t>
  </si>
  <si>
    <t>CEC_TH0_BDAT1</t>
  </si>
  <si>
    <t>CEC_TH0_BDAT2</t>
  </si>
  <si>
    <t>CEC_TH0_BDAT3</t>
  </si>
  <si>
    <t>CEC_TH0_BDAT4</t>
  </si>
  <si>
    <t>CEC_TH0_BDAT5</t>
  </si>
  <si>
    <t>CEC_TH0_BDAT6</t>
  </si>
  <si>
    <t>CEC_TH0_BDAT7</t>
  </si>
  <si>
    <t>CEC_TH0_BDAT8</t>
  </si>
  <si>
    <t>CEC_TH0_BDAT9</t>
  </si>
  <si>
    <t>CEC_TH1_BDAT1</t>
  </si>
  <si>
    <t>CEC_TH1_BDAT2</t>
  </si>
  <si>
    <t>CEC_TH1_BDAT3</t>
  </si>
  <si>
    <t>CEC_TH1_BDAT4</t>
  </si>
  <si>
    <t>CEC_TH1_BDAT5</t>
  </si>
  <si>
    <t>CEC_TH1_BDAT6</t>
  </si>
  <si>
    <t>CEC_TH1_BDAT7</t>
  </si>
  <si>
    <t>CEC_TH1_BDAT8</t>
  </si>
  <si>
    <t>CEC_TH1_BDAT9</t>
  </si>
  <si>
    <t>CEC_TH2_BDAT1</t>
  </si>
  <si>
    <t>CEC_TH2_BDAT2</t>
  </si>
  <si>
    <t>CEC_TH2_BDAT3</t>
  </si>
  <si>
    <t>CEC_TH2_BDAT4</t>
  </si>
  <si>
    <t>CEC_TH2_BDAT5</t>
  </si>
  <si>
    <t>CEC_TH2_BDAT6</t>
  </si>
  <si>
    <t>CEC_TH2_BDAT7</t>
  </si>
  <si>
    <t>CEC_TH2_BDAT8</t>
  </si>
  <si>
    <t>CEC_TH2_BDAT9</t>
  </si>
  <si>
    <t>CEC_TH3_BDAT7</t>
  </si>
  <si>
    <t>CEC_TH3_BDAT8</t>
  </si>
  <si>
    <t>CEC_TH3_BDAT9</t>
  </si>
  <si>
    <t>CEC_TH4_BDAT7</t>
  </si>
  <si>
    <t>CEC_TH4_BDAT8</t>
  </si>
  <si>
    <t>CEC_TH4_BDAT9</t>
  </si>
  <si>
    <t>CEC_TH5_BDAT7</t>
  </si>
  <si>
    <t>CEC_TH5_BDAT8</t>
  </si>
  <si>
    <t>CEC_TH5_BDAT9</t>
  </si>
  <si>
    <t>CEC_TH6_BDAT7</t>
  </si>
  <si>
    <t>CEC_TH6_BDAT8</t>
  </si>
  <si>
    <t>CEC_TH6_BDAT9</t>
  </si>
  <si>
    <t>CEC_TH7_BDAT7</t>
  </si>
  <si>
    <t>CEC_TH7_BDAT8</t>
  </si>
  <si>
    <t>CEC_TH7_BDAT9</t>
  </si>
  <si>
    <t>CEC_TH8_BDAT7</t>
  </si>
  <si>
    <t>CEC_TH8_BDAT8</t>
  </si>
  <si>
    <t>CEC_TH8_BDAT9</t>
  </si>
  <si>
    <t>0E</t>
  </si>
  <si>
    <t>0A</t>
  </si>
  <si>
    <t>CEC_TH7_GDAT1</t>
  </si>
  <si>
    <t>CEC_TH7_GDAT2</t>
  </si>
  <si>
    <t>CEC_TH7_GDAT3</t>
  </si>
  <si>
    <t>CEC_TH7_GDAT4</t>
  </si>
  <si>
    <t>CEC_TH7_GDAT5</t>
  </si>
  <si>
    <t>CEC_TH7_GDAT6</t>
  </si>
  <si>
    <t>CEC_TH8_GDAT1</t>
  </si>
  <si>
    <t>CEC_TH8_GDAT2</t>
  </si>
  <si>
    <t>CEC_TH8_GDAT3</t>
  </si>
  <si>
    <t>CEC_TH8_GDAT4</t>
  </si>
  <si>
    <t>CEC_TH8_GDAT5</t>
  </si>
  <si>
    <t>CEC_TH8_GDAT6</t>
  </si>
  <si>
    <t>CEC_TH7_BDAT1</t>
  </si>
  <si>
    <t>CEC_TH7_BDAT2</t>
  </si>
  <si>
    <t>CEC_TH7_BDAT3</t>
  </si>
  <si>
    <t>CEC_TH7_BDAT4</t>
  </si>
  <si>
    <t>CEC_TH7_BDAT5</t>
  </si>
  <si>
    <t>CEC_TH7_BDAT6</t>
  </si>
  <si>
    <t>CEC_TH8_BDAT1</t>
  </si>
  <si>
    <t>CEC_TH8_BDAT2</t>
  </si>
  <si>
    <t>CEC_TH8_BDAT3</t>
  </si>
  <si>
    <t>CEC_TH8_BDAT4</t>
  </si>
  <si>
    <t>CEC_TH8_BDAT5</t>
  </si>
  <si>
    <t>CEC_TH8_BDAT6</t>
  </si>
  <si>
    <t>-</t>
    <phoneticPr fontId="1"/>
  </si>
  <si>
    <t>-</t>
    <phoneticPr fontId="1"/>
  </si>
  <si>
    <t>-</t>
    <phoneticPr fontId="1"/>
  </si>
  <si>
    <t>Base Address : 1BA0h</t>
  </si>
  <si>
    <t>Function : RGBW</t>
  </si>
  <si>
    <t>RGBW_TEST_WG</t>
  </si>
  <si>
    <t>RGBW_SKIPOFF</t>
  </si>
  <si>
    <t>RGBW_SGAIN_MODE</t>
  </si>
  <si>
    <t>RGBW_ON</t>
  </si>
  <si>
    <t>RGBW_YR[7:0]</t>
  </si>
  <si>
    <t>RGBW_YG[7:0]</t>
  </si>
  <si>
    <t>RGBW_YB[7:0]</t>
  </si>
  <si>
    <t>RGBW_YGAIN_U[7:0]</t>
  </si>
  <si>
    <t>RGBW_YGAIN_L[7:0]</t>
  </si>
  <si>
    <t>RGBW_YGAIN_A[7:0]</t>
  </si>
  <si>
    <t>RGBW_YGAIN_B[7:0]</t>
  </si>
  <si>
    <t>E6</t>
  </si>
  <si>
    <t>RGBW_SGAIN_U[7:0]</t>
  </si>
  <si>
    <t>RGBW_SGAIN_L[7:0]</t>
  </si>
  <si>
    <t>RGBW_SGAIN_A[7:0]</t>
  </si>
  <si>
    <t>RGBW_SGAIN_A[10:8]</t>
  </si>
  <si>
    <t>RGBW_SGAIN_B[7:0]</t>
  </si>
  <si>
    <t>RGBW_SGAIN_B[9:8]</t>
  </si>
  <si>
    <t>RGBW_GW[7:0]</t>
  </si>
  <si>
    <t>RGBW_KR[7:0]</t>
  </si>
  <si>
    <t>RGBW_KG[7:0]</t>
  </si>
  <si>
    <t>RGBW_KB[7:0]</t>
  </si>
  <si>
    <t>RGBW_INV_KR[7:0]</t>
  </si>
  <si>
    <t>RGBW_INV_KG[7:0]</t>
  </si>
  <si>
    <t>RGBW_INV_KB[7:0]</t>
  </si>
  <si>
    <t>RGBW_GAM_R0[7:0]</t>
  </si>
  <si>
    <t>RGBW_GAM_R0[9:8]</t>
  </si>
  <si>
    <t>RGBW_GAM_R1[7:0]</t>
  </si>
  <si>
    <t>RGBW_GAM_R1[9:8]</t>
  </si>
  <si>
    <t>RGBW_GAM_R2[7:0]</t>
  </si>
  <si>
    <t>RGBW_GAM_R2[9:8]</t>
  </si>
  <si>
    <t>RGBW_GAM_R3[7:0]</t>
  </si>
  <si>
    <t>RGBW_GAM_R3[9:8]</t>
  </si>
  <si>
    <t>RGBW_GAM_R4[7:0]</t>
  </si>
  <si>
    <t>RGBW_GAM_R4[9:8]</t>
  </si>
  <si>
    <t>RGBW_GAM_R5[7:0]</t>
  </si>
  <si>
    <t>RGBW_GAM_R5[9:8]</t>
  </si>
  <si>
    <t>RGBW_GAM_R6[7:0]</t>
  </si>
  <si>
    <t>RGBW_GAM_R6[9:8]</t>
  </si>
  <si>
    <t>RGBW_GAM_R7[7:0]</t>
  </si>
  <si>
    <t>RGBW_GAM_R7[9:8]</t>
  </si>
  <si>
    <t>RGBW_GAM_R8[7:0]</t>
  </si>
  <si>
    <t>RGBW_GAM_R8[9:8]</t>
  </si>
  <si>
    <t>RGBW_GAM_G0[7:0]</t>
  </si>
  <si>
    <t>RGBW_GAM_G0[9:8]</t>
  </si>
  <si>
    <t>RGBW_GAM_G1[7:0]</t>
  </si>
  <si>
    <t>RGBW_GAM_G1[9:8]</t>
  </si>
  <si>
    <t>RGBW_GAM_G2[7:0]</t>
  </si>
  <si>
    <t>RGBW_GAM_G2[9:8]</t>
  </si>
  <si>
    <t>RGBW_GAM_G3[7:0]</t>
  </si>
  <si>
    <t>RGBW_GAM_G3[9:8]</t>
  </si>
  <si>
    <t>RGBW_GAM_G4[7:0]</t>
  </si>
  <si>
    <t>RGBW_GAM_G4[9:8]</t>
  </si>
  <si>
    <t>RGBW_GAM_G5[7:0]</t>
  </si>
  <si>
    <t>RGBW_GAM_G5[9:8]</t>
  </si>
  <si>
    <t>RGBW_GAM_G6[7:0]</t>
  </si>
  <si>
    <t>RGBW_GAM_G6[9:8]</t>
  </si>
  <si>
    <t>RGBW_GAM_G7[7:0]</t>
  </si>
  <si>
    <t>RGBW_GAM_G7[9:8]</t>
  </si>
  <si>
    <t>RGBW_GAM_G8[7:0]</t>
  </si>
  <si>
    <t>RGBW_GAM_G8[9:8]</t>
  </si>
  <si>
    <t>RGBW_GAM_B0[7:0]</t>
  </si>
  <si>
    <t>RGBW_GAM_B1[7:0]</t>
  </si>
  <si>
    <t>RGBW_GAM_B1[9:8]</t>
  </si>
  <si>
    <t>RGBW_GAM_B2[7:0]</t>
  </si>
  <si>
    <t>RGBW_GAM_B2[9:8]</t>
  </si>
  <si>
    <t>RGBW_GAM_B3[7:0]</t>
  </si>
  <si>
    <t>RGBW_GAM_B3[9:8]</t>
  </si>
  <si>
    <t>RGBW_GAM_B4[7:0]</t>
  </si>
  <si>
    <t>RGBW_GAM_B4[9:8]</t>
  </si>
  <si>
    <t>RGBW_GAM_B5[7:0]</t>
  </si>
  <si>
    <t>RGBW_GAM_B5[9:8]</t>
  </si>
  <si>
    <t>RGBW_GAM_B6[7:0]</t>
  </si>
  <si>
    <t>RGBW_GAM_B6[9:8]</t>
  </si>
  <si>
    <t>RGBW_GAM_B7[7:0]</t>
  </si>
  <si>
    <t>RGBW_GAM_B7[9:8]</t>
  </si>
  <si>
    <t>RGBW_GAM_B8[7:0]</t>
  </si>
  <si>
    <t>RGBW_GAM_B8[9:8]</t>
  </si>
  <si>
    <t>RGBW_TEST_WDATA[7:0]</t>
  </si>
  <si>
    <t>RGBW_YG</t>
  </si>
  <si>
    <t>RGBW_YB</t>
  </si>
  <si>
    <t>RGBW_YGAIN_U</t>
  </si>
  <si>
    <t>RGBW_YGAIN_L</t>
  </si>
  <si>
    <t>RGBW_YGAIN_A</t>
  </si>
  <si>
    <t>RGBW_YGAIN_B</t>
  </si>
  <si>
    <t>RGBW_SGAIN_U</t>
  </si>
  <si>
    <t>RGBW_SGAIN_L</t>
  </si>
  <si>
    <t>RGBW_SGAIN_A</t>
  </si>
  <si>
    <t>RGBW_SGAIN_B</t>
  </si>
  <si>
    <t>RGBW_KR</t>
  </si>
  <si>
    <t>RGBW_KG</t>
  </si>
  <si>
    <t>RGBW_KB</t>
  </si>
  <si>
    <t>RGBW_GAM_R1</t>
  </si>
  <si>
    <t>RGBW_GAM_R2</t>
  </si>
  <si>
    <t>RGBW_GAM_R3</t>
  </si>
  <si>
    <t>RGBW_GAM_R4</t>
  </si>
  <si>
    <t>RGBW_GAM_R5</t>
  </si>
  <si>
    <t>RGBW_GAM_R6</t>
  </si>
  <si>
    <t>RGBW_GAM_R7</t>
  </si>
  <si>
    <t>RGBW_GAM_R8</t>
  </si>
  <si>
    <t>RGBW_GAM_G0</t>
  </si>
  <si>
    <t>RGBW_GAM_G1</t>
  </si>
  <si>
    <t>RGBW_GAM_G2</t>
  </si>
  <si>
    <t>RGBW_GAM_G3</t>
  </si>
  <si>
    <t>RGBW_GAM_G4</t>
  </si>
  <si>
    <t>RGBW_GAM_G5</t>
  </si>
  <si>
    <t>RGBW_GAM_G6</t>
  </si>
  <si>
    <t>RGBW_GAM_G7</t>
  </si>
  <si>
    <t>RGBW_GAM_G8</t>
  </si>
  <si>
    <t>RGBW_GAM_B0</t>
  </si>
  <si>
    <t>RGBW_GAM_B1</t>
  </si>
  <si>
    <t>RGBW_GAM_B2</t>
  </si>
  <si>
    <t>RGBW_GAM_B3</t>
  </si>
  <si>
    <t>RGBW_GAM_B4</t>
  </si>
  <si>
    <t>RGBW_GAM_B5</t>
  </si>
  <si>
    <t>RGBW_GAM_B6</t>
  </si>
  <si>
    <t>RGBW_GAM_B7</t>
  </si>
  <si>
    <t>RGBW_GAM_B8</t>
  </si>
  <si>
    <t>RGBW_INV_KR</t>
  </si>
  <si>
    <t>RGBW_INV_KG</t>
  </si>
  <si>
    <t>RGBW_INV_KB</t>
  </si>
  <si>
    <t>RGBW_GAM_B0[9:8]</t>
  </si>
  <si>
    <t>Base Address : 1C00h</t>
  </si>
  <si>
    <t>Function : GAM</t>
  </si>
  <si>
    <t>GAMF_FID_LINK</t>
  </si>
  <si>
    <t>GAMF_SEL</t>
  </si>
  <si>
    <t>GAMF_BANK</t>
  </si>
  <si>
    <t>GAMF_RP</t>
  </si>
  <si>
    <t>GAMF_H1[10:8]</t>
  </si>
  <si>
    <t>GAMF_H1[7:0]</t>
  </si>
  <si>
    <t>GAMF_H2[10:8]</t>
  </si>
  <si>
    <t>GAMF_H2[7:0]</t>
  </si>
  <si>
    <t>GAMF_V1[10:8]</t>
  </si>
  <si>
    <t>GAMF_V1[7:0]</t>
  </si>
  <si>
    <t>GAMF_V2[10:8]</t>
  </si>
  <si>
    <t>GAMF_V2[7:0]</t>
  </si>
  <si>
    <t>GAMF_RB0_ADJ0[7:0]</t>
  </si>
  <si>
    <t>GAMF_RB0_ADJ1[7:0]</t>
  </si>
  <si>
    <t>GAMF_RB0_ADJ2[7:0]</t>
  </si>
  <si>
    <t>GAMF_RB0_ADJ3[7:0]</t>
  </si>
  <si>
    <t>GAMF_RB0_ADJ4[7:0]</t>
  </si>
  <si>
    <t>GAMF_RB0_ADJ5[7:0]</t>
  </si>
  <si>
    <t>GAMF_RB0_ADJ6[7:0]</t>
  </si>
  <si>
    <t>GAMF_RB0_ADJ7[7:0]</t>
  </si>
  <si>
    <t>GAMF_RB0_ADJ8[7:0]</t>
  </si>
  <si>
    <t>GAMF_RB1_ADJ0[7:0]</t>
  </si>
  <si>
    <t>GAMF_RB1_ADJ1[7:0]</t>
  </si>
  <si>
    <t>GAMF_RB1_ADJ2[7:0]</t>
  </si>
  <si>
    <t>GAMF_RB1_ADJ3[7:0]</t>
  </si>
  <si>
    <t>GAMF_RB1_ADJ4[7:0]</t>
  </si>
  <si>
    <t>GAMF_RB1_ADJ5[7:0]</t>
  </si>
  <si>
    <t>GAMF_RB1_ADJ6[7:0]</t>
  </si>
  <si>
    <t>GAMF_RB1_ADJ7[7:0]</t>
  </si>
  <si>
    <t>GAMF_RB1_ADJ8[7:0]</t>
  </si>
  <si>
    <t>GAMF_GB0_ADJ0[7:0]</t>
  </si>
  <si>
    <t>GAMF_GB0_ADJ1[7:0]</t>
  </si>
  <si>
    <t>GAMF_GB0_ADJ2[7:0]</t>
  </si>
  <si>
    <t>GAMF_GB0_ADJ3[7:0]</t>
  </si>
  <si>
    <t>GAMF_GB0_ADJ4[7:0]</t>
  </si>
  <si>
    <t>GAMF_GB0_ADJ5[7:0]</t>
  </si>
  <si>
    <t>GAMF_GB0_ADJ6[7:0]</t>
  </si>
  <si>
    <t>GAMF_GB0_ADJ7[7:0]</t>
  </si>
  <si>
    <t>GAMF_GB0_ADJ8[7:0]</t>
  </si>
  <si>
    <t>GAMF_GB1_ADJ0[7:0]</t>
  </si>
  <si>
    <t>GAMF_GB1_ADJ1[7:0]</t>
  </si>
  <si>
    <t>GAMF_GB1_ADJ2[7:0]</t>
  </si>
  <si>
    <t>GAMF_GB1_ADJ3[7:0]</t>
  </si>
  <si>
    <t>GAMF_GB1_ADJ4[7:0]</t>
  </si>
  <si>
    <t>GAMF_GB1_ADJ5[7:0]</t>
  </si>
  <si>
    <t>GAMF_GB1_ADJ6[7:0]</t>
  </si>
  <si>
    <t>GAMF_GB1_ADJ7[7:0]</t>
  </si>
  <si>
    <t>GAMF_GB1_ADJ8[7:0]</t>
  </si>
  <si>
    <t>GAMF_BB0_ADJ0[7:0]</t>
  </si>
  <si>
    <t>GAMF_BB0_ADJ1[7:0]</t>
  </si>
  <si>
    <t>GAMF_BB0_ADJ2[7:0]</t>
  </si>
  <si>
    <t>GAMF_BB0_ADJ3[7:0]</t>
  </si>
  <si>
    <t>GAMF_BB0_ADJ4[7:0]</t>
  </si>
  <si>
    <t>GAMF_BB0_ADJ5[7:0]</t>
  </si>
  <si>
    <t>GAMF_BB0_ADJ6[7:0]</t>
  </si>
  <si>
    <t>GAMF_BB0_ADJ7[7:0]</t>
  </si>
  <si>
    <t>GAMF_BB0_ADJ8[7:0]</t>
  </si>
  <si>
    <t>GAMF_BB1_ADJ0[7:0]</t>
  </si>
  <si>
    <t>GAMF_BB1_ADJ1[7:0]</t>
  </si>
  <si>
    <t>GAMF_BB1_ADJ2[7:0]</t>
  </si>
  <si>
    <t>GAMF_BB1_ADJ3[7:0]</t>
  </si>
  <si>
    <t>GAMF_BB1_ADJ4[7:0]</t>
  </si>
  <si>
    <t>GAMF_BB1_ADJ5[7:0]</t>
  </si>
  <si>
    <t>GAMF_BB1_ADJ6[7:0]</t>
  </si>
  <si>
    <t>GAMF_BB1_ADJ7[7:0]</t>
  </si>
  <si>
    <t>GAMF_BB1_ADJ8[7:0]</t>
  </si>
  <si>
    <t>GAMF_WB0_ADJ0[7:0]</t>
  </si>
  <si>
    <t>GAMF_WB0_ADJ1[7:0]</t>
  </si>
  <si>
    <t>GAMF_WB0_ADJ2[7:0]</t>
  </si>
  <si>
    <t>GAMF_WB0_ADJ3[7:0]</t>
  </si>
  <si>
    <t>GAMF_WB0_ADJ4[7:0]</t>
  </si>
  <si>
    <t>GAMF_WB0_ADJ5[7:0]</t>
  </si>
  <si>
    <t>GAMF_WB0_ADJ6[7:0]</t>
  </si>
  <si>
    <t>GAMF_WB0_ADJ7[7:0]</t>
  </si>
  <si>
    <t>GAMF_WB0_ADJ8[7:0]</t>
  </si>
  <si>
    <t>GAMF_WB1_ADJ0[7:0]</t>
  </si>
  <si>
    <t>GAMF_WB1_ADJ1[7:0]</t>
  </si>
  <si>
    <t>GAMF_WB1_ADJ2[7:0]</t>
  </si>
  <si>
    <t>GAMF_WB1_ADJ3[7:0]</t>
  </si>
  <si>
    <t>GAMF_WB1_ADJ4[7:0]</t>
  </si>
  <si>
    <t>GAMF_WB1_ADJ5[7:0]</t>
  </si>
  <si>
    <t>GAMF_WB1_ADJ6[7:0]</t>
  </si>
  <si>
    <t>GAMF_WB1_ADJ7[7:0]</t>
  </si>
  <si>
    <t>GAMF_WB1_ADJ8[7:0]</t>
  </si>
  <si>
    <t>GAM_R_GAIN[9:8]</t>
  </si>
  <si>
    <t>GAM_R_GAIN[7:0]</t>
  </si>
  <si>
    <t>GAM_G_GAIN[9:8]</t>
  </si>
  <si>
    <t>GAM_G_GAIN[7:0]</t>
  </si>
  <si>
    <t>GAM_B_GAIN[9:8]</t>
  </si>
  <si>
    <t>GAM_B_GAIN[7:0]</t>
  </si>
  <si>
    <t>GAM_W_GAIN[9:8]</t>
  </si>
  <si>
    <t>GAM_W_GAIN[7:0]</t>
  </si>
  <si>
    <t>GAM_R_BRIGHT[12:8]</t>
  </si>
  <si>
    <t>GAM_R_BRIGHT[7:0]</t>
  </si>
  <si>
    <t>GAM_G_BRIGHT[12:8]</t>
  </si>
  <si>
    <t>GAM_G_BRIGHT[7:0]</t>
  </si>
  <si>
    <t>GAM_B_BRIGHT[12:8]</t>
  </si>
  <si>
    <t>GAM_B_BRIGHT[7:0]</t>
  </si>
  <si>
    <t>GAM_W_BRIGHT[12:8]</t>
  </si>
  <si>
    <t>GAM_W_BRIGHT[7:0]</t>
  </si>
  <si>
    <t>GAM_MAXP_R_B0[11:8]</t>
  </si>
  <si>
    <t>GAM_MAXP_R_B0[7:0]</t>
  </si>
  <si>
    <t>GAM_MAXP_R_B1[11:8]</t>
  </si>
  <si>
    <t>GAM_MAXP_R_B1[7:0]</t>
  </si>
  <si>
    <t>GAM_MAXP_R_B2[11:8]</t>
  </si>
  <si>
    <t>GAM_MAXP_R_B2[7:0]</t>
  </si>
  <si>
    <t>GAM_MAXP_R_B3[11:8]</t>
  </si>
  <si>
    <t>GAM_MAXP_R_B3[7:0]</t>
  </si>
  <si>
    <t>GAM_MAXP_G_B0[11:8]</t>
  </si>
  <si>
    <t>GAM_MAXP_G_B0[7:0]</t>
  </si>
  <si>
    <t>GAM_MAXP_G_B1[11:8]</t>
  </si>
  <si>
    <t>GAM_MAXP_G_B1[7:0]</t>
  </si>
  <si>
    <t>GAM_MAXP_G_B2[11:8]</t>
  </si>
  <si>
    <t>GAM_MAXP_G_B2[7:0]</t>
  </si>
  <si>
    <t>GAM_MAXP_G_B3[11:8]</t>
  </si>
  <si>
    <t>GAM_MAXP_G_B3[7:0]</t>
  </si>
  <si>
    <t>GAM_MAXP_B_B0[11:8]</t>
  </si>
  <si>
    <t>GAM_MAXP_B_B0[7:0]</t>
  </si>
  <si>
    <t>GAM_MAXP_B_B1[11:8]</t>
  </si>
  <si>
    <t>GAM_MAXP_B_B1[7:0]</t>
  </si>
  <si>
    <t>GAM_MAXP_B_B2[11:8]</t>
  </si>
  <si>
    <t>GAM_MAXP_B_B2[7:0]</t>
  </si>
  <si>
    <t>GAM_MAXP_B_B3[11:8]</t>
  </si>
  <si>
    <t>GAM_MAXP_B_B3[7:0]</t>
  </si>
  <si>
    <t>GAM_MAXP_W_B0[11:8]</t>
  </si>
  <si>
    <t>GAM_MAXP_W_B0[7:0]</t>
  </si>
  <si>
    <t>GAM_MAXP_W_B1[11:8]</t>
  </si>
  <si>
    <t>GAM_MAXP_W_B1[7:0]</t>
  </si>
  <si>
    <t>GAM_MAXP_W_B2[11:8]</t>
  </si>
  <si>
    <t>GAM_MAXP_W_B2[7:0]</t>
  </si>
  <si>
    <t>GAM_MAXP_W_B3[11:8]</t>
  </si>
  <si>
    <t>GAM_MAXP_W_B3[7:0]</t>
  </si>
  <si>
    <t>GAM_ON</t>
  </si>
  <si>
    <t>GAMF_ON</t>
  </si>
  <si>
    <t>GAM_TST_SEL</t>
  </si>
  <si>
    <t>GAMF_H1</t>
  </si>
  <si>
    <t>GAMF_H2</t>
  </si>
  <si>
    <t>GAMF_V1</t>
  </si>
  <si>
    <t>GAMF_V2</t>
  </si>
  <si>
    <t>GAMF_RB0_ADJ0</t>
  </si>
  <si>
    <t>GAMF_RB0_ADJ1</t>
  </si>
  <si>
    <t>GAMF_RB0_ADJ2</t>
  </si>
  <si>
    <t>GAMF_RB0_ADJ3</t>
  </si>
  <si>
    <t>GAMF_RB0_ADJ4</t>
  </si>
  <si>
    <t>GAMF_RB0_ADJ5</t>
  </si>
  <si>
    <t>GAMF_RB0_ADJ6</t>
  </si>
  <si>
    <t>GAMF_RB0_ADJ7</t>
  </si>
  <si>
    <t>GAMF_RB0_ADJ8</t>
  </si>
  <si>
    <t>GAMF_RB1_ADJ0</t>
  </si>
  <si>
    <t>GAMF_RB1_ADJ1</t>
  </si>
  <si>
    <t>GAMF_RB1_ADJ2</t>
  </si>
  <si>
    <t>GAMF_RB1_ADJ3</t>
  </si>
  <si>
    <t>GAMF_RB1_ADJ4</t>
  </si>
  <si>
    <t>GAMF_RB1_ADJ5</t>
  </si>
  <si>
    <t>GAMF_RB1_ADJ6</t>
  </si>
  <si>
    <t>GAMF_RB1_ADJ7</t>
  </si>
  <si>
    <t>GAMF_RB1_ADJ8</t>
  </si>
  <si>
    <t>GAMF_GB0_ADJ0</t>
  </si>
  <si>
    <t>GAMF_GB0_ADJ1</t>
  </si>
  <si>
    <t>GAMF_GB0_ADJ2</t>
  </si>
  <si>
    <t>GAMF_GB0_ADJ3</t>
  </si>
  <si>
    <t>GAMF_GB0_ADJ4</t>
  </si>
  <si>
    <t>GAMF_GB0_ADJ5</t>
  </si>
  <si>
    <t>GAMF_GB0_ADJ6</t>
  </si>
  <si>
    <t>GAMF_GB0_ADJ7</t>
  </si>
  <si>
    <t>GAMF_GB0_ADJ8</t>
  </si>
  <si>
    <t>GAMF_GB1_ADJ0</t>
  </si>
  <si>
    <t>GAMF_GB1_ADJ1</t>
  </si>
  <si>
    <t>GAMF_GB1_ADJ2</t>
  </si>
  <si>
    <t>GAMF_GB1_ADJ3</t>
  </si>
  <si>
    <t>GAMF_GB1_ADJ4</t>
  </si>
  <si>
    <t>GAMF_GB1_ADJ5</t>
  </si>
  <si>
    <t>GAMF_GB1_ADJ6</t>
  </si>
  <si>
    <t>GAMF_GB1_ADJ7</t>
  </si>
  <si>
    <t>GAMF_GB1_ADJ8</t>
  </si>
  <si>
    <t>GAMF_BB0_ADJ0</t>
  </si>
  <si>
    <t>GAMF_BB0_ADJ1</t>
  </si>
  <si>
    <t>GAMF_BB0_ADJ2</t>
  </si>
  <si>
    <t>GAMF_BB0_ADJ3</t>
  </si>
  <si>
    <t>GAMF_BB0_ADJ4</t>
  </si>
  <si>
    <t>GAMF_BB0_ADJ5</t>
  </si>
  <si>
    <t>GAMF_BB0_ADJ6</t>
  </si>
  <si>
    <t>GAMF_BB0_ADJ7</t>
  </si>
  <si>
    <t>GAMF_BB0_ADJ8</t>
  </si>
  <si>
    <t>GAMF_BB1_ADJ0</t>
  </si>
  <si>
    <t>GAMF_BB1_ADJ1</t>
  </si>
  <si>
    <t>GAMF_BB1_ADJ2</t>
  </si>
  <si>
    <t>GAMF_BB1_ADJ3</t>
  </si>
  <si>
    <t>GAMF_BB1_ADJ4</t>
  </si>
  <si>
    <t>GAMF_BB1_ADJ5</t>
  </si>
  <si>
    <t>GAMF_BB1_ADJ6</t>
  </si>
  <si>
    <t>GAMF_BB1_ADJ7</t>
  </si>
  <si>
    <t>GAMF_BB1_ADJ8</t>
  </si>
  <si>
    <t>GAMF_WB0_ADJ0</t>
  </si>
  <si>
    <t>GAMF_WB0_ADJ1</t>
  </si>
  <si>
    <t>GAMF_WB0_ADJ2</t>
  </si>
  <si>
    <t>GAMF_WB0_ADJ3</t>
  </si>
  <si>
    <t>GAMF_WB0_ADJ4</t>
  </si>
  <si>
    <t>GAMF_WB0_ADJ5</t>
  </si>
  <si>
    <t>GAMF_WB0_ADJ6</t>
  </si>
  <si>
    <t>GAMF_WB0_ADJ7</t>
  </si>
  <si>
    <t>GAMF_WB0_ADJ8</t>
  </si>
  <si>
    <t>GAMF_WB1_ADJ0</t>
  </si>
  <si>
    <t>GAMF_WB1_ADJ1</t>
  </si>
  <si>
    <t>GAMF_WB1_ADJ2</t>
  </si>
  <si>
    <t>GAMF_WB1_ADJ3</t>
  </si>
  <si>
    <t>GAMF_WB1_ADJ4</t>
  </si>
  <si>
    <t>GAMF_WB1_ADJ5</t>
  </si>
  <si>
    <t>GAMF_WB1_ADJ6</t>
  </si>
  <si>
    <t>GAMF_WB1_ADJ7</t>
  </si>
  <si>
    <t>GAMF_WB1_ADJ8</t>
  </si>
  <si>
    <t>GAM_R_GAIN</t>
  </si>
  <si>
    <t>GAM_G_GAIN</t>
  </si>
  <si>
    <t>GAM_B_GAIN</t>
  </si>
  <si>
    <t>GAM_W_GAIN</t>
  </si>
  <si>
    <t>GAM_R_BRIGHT</t>
  </si>
  <si>
    <t>GAM_G_BRIGHT</t>
  </si>
  <si>
    <t>GAM_B_BRIGHT</t>
  </si>
  <si>
    <t>GAM_W_BRIGHT</t>
  </si>
  <si>
    <t>GAM_MODE_SEL</t>
  </si>
  <si>
    <t>GAM_TS_SEL</t>
  </si>
  <si>
    <t>GAM_BANK_SEL</t>
  </si>
  <si>
    <t>GAM_LUT_SFT</t>
  </si>
  <si>
    <t>GAM_MAXP_R_B0</t>
  </si>
  <si>
    <t>GAM_MAXP_R_B1</t>
  </si>
  <si>
    <t>GAM_MAXP_R_B2</t>
  </si>
  <si>
    <t>GAM_MAXP_R_B3</t>
  </si>
  <si>
    <t>GAM_MAXP_G_B0</t>
  </si>
  <si>
    <t>GAM_MAXP_G_B1</t>
  </si>
  <si>
    <t>GAM_MAXP_G_B2</t>
  </si>
  <si>
    <t>GAM_MAXP_G_B3</t>
  </si>
  <si>
    <t>GAM_MAXP_B_B0</t>
  </si>
  <si>
    <t>GAM_MAXP_B_B1</t>
  </si>
  <si>
    <t>GAM_MAXP_B_B2</t>
  </si>
  <si>
    <t>GAM_MAXP_B_B3</t>
  </si>
  <si>
    <t>GAM_MAXP_W_B0</t>
  </si>
  <si>
    <t>GAM_MAXP_W_B1</t>
  </si>
  <si>
    <t>GAM_MAXP_W_B2</t>
  </si>
  <si>
    <t>GAM_MAXP_W_B3</t>
  </si>
  <si>
    <t>GAM_LUT_SFT[1:0]</t>
  </si>
  <si>
    <t>GAM_BANK_SEL[1:0]</t>
  </si>
  <si>
    <t>GAM_TS_SEL[1:0]</t>
  </si>
  <si>
    <t>Base Address : 1CA0h</t>
  </si>
  <si>
    <t>Function : CSC</t>
  </si>
  <si>
    <t>CSC_CALC</t>
  </si>
  <si>
    <t>CSC_DWN</t>
  </si>
  <si>
    <t>CSC_FW</t>
  </si>
  <si>
    <t>CSC_XH</t>
  </si>
  <si>
    <t>CSC_ON</t>
  </si>
  <si>
    <t>CSC_IP_R_RGT</t>
  </si>
  <si>
    <t>CSC_IP_G_RGT</t>
  </si>
  <si>
    <t>CSC_IP_B_RGT</t>
  </si>
  <si>
    <t>CSC_IP_W_RGT</t>
  </si>
  <si>
    <t>CSC_R_RGT</t>
  </si>
  <si>
    <t>CSC_G_RGT</t>
  </si>
  <si>
    <t>CSC_B_RGT</t>
  </si>
  <si>
    <t>CSC_W_RGT</t>
  </si>
  <si>
    <t>CSC_GNUM[2:0]</t>
  </si>
  <si>
    <t>CSC_XH_DAT[13:6]</t>
  </si>
  <si>
    <t>CSC_HNUM[5:0]</t>
  </si>
  <si>
    <t>CSC_VNUM[5:0]</t>
  </si>
  <si>
    <t>CSC_HINT[6:1]</t>
  </si>
  <si>
    <t>CSC_VINT[6:1]</t>
  </si>
  <si>
    <t>CSC_HOS[8:1]</t>
  </si>
  <si>
    <t>CSC_VOS[8:1]</t>
  </si>
  <si>
    <t>CSC_R_GD1</t>
  </si>
  <si>
    <t>CSC_R_GP1[11]</t>
  </si>
  <si>
    <t>CSC_R_GP1[10:3]</t>
  </si>
  <si>
    <t>D9</t>
  </si>
  <si>
    <t>CSC_R_GD2</t>
  </si>
  <si>
    <t>CSC_R_GP2[11]</t>
  </si>
  <si>
    <t>CSC_R_GP2[10:3]</t>
  </si>
  <si>
    <t>B1</t>
  </si>
  <si>
    <t>CSC_R_GD3</t>
  </si>
  <si>
    <t>CSC_R_GP3[11]</t>
  </si>
  <si>
    <t>CSC_R_GP3[10:3]</t>
  </si>
  <si>
    <t>8A</t>
  </si>
  <si>
    <t>CSC_R_GD4</t>
  </si>
  <si>
    <t>CSC_R_GP4[11]</t>
  </si>
  <si>
    <t>CSC_R_GP4[10:3]</t>
  </si>
  <si>
    <t>62</t>
  </si>
  <si>
    <t>CSC_R_GD5</t>
  </si>
  <si>
    <t>CSC_R_GP5[11]</t>
  </si>
  <si>
    <t>CSC_R_GP5[10:3]</t>
  </si>
  <si>
    <t>3B</t>
  </si>
  <si>
    <t>CSC_R_GD6</t>
  </si>
  <si>
    <t>CSC_R_GP6[11]</t>
  </si>
  <si>
    <t>CSC_R_GP6[10:3]</t>
  </si>
  <si>
    <t>14</t>
  </si>
  <si>
    <t>CSC_R_GD7</t>
  </si>
  <si>
    <t>CSC_R_GP7[11]</t>
  </si>
  <si>
    <t>CSC_R_GP7[10:3]</t>
  </si>
  <si>
    <t>EC</t>
  </si>
  <si>
    <t>CSC_R_GD8</t>
  </si>
  <si>
    <t>CSC_R_GP8[11]</t>
  </si>
  <si>
    <t>CSC_R_GP8[10:3]</t>
  </si>
  <si>
    <t>C5</t>
  </si>
  <si>
    <t>CSC_G_GD1</t>
  </si>
  <si>
    <t>CSC_G_GP1[11]</t>
  </si>
  <si>
    <t>CSC_G_GP1[10:3]</t>
  </si>
  <si>
    <t>CSC_G_GD2</t>
  </si>
  <si>
    <t>CSC_G_GP2[11]</t>
  </si>
  <si>
    <t>CSC_G_GP2[10:3]</t>
  </si>
  <si>
    <t>CSC_G_GD3</t>
  </si>
  <si>
    <t>CSC_G_GP3[11]</t>
  </si>
  <si>
    <t>CSC_G_GP3[10:3]</t>
  </si>
  <si>
    <t>CSC_G_GD4</t>
  </si>
  <si>
    <t>CSC_G_GP4[11]</t>
  </si>
  <si>
    <t>CSC_G_GP4[10:3]</t>
  </si>
  <si>
    <t>CSC_G_GD5</t>
  </si>
  <si>
    <t>CSC_G_GP5[11]</t>
  </si>
  <si>
    <t>CSC_G_GP5[10:3]</t>
  </si>
  <si>
    <t>CSC_G_GD6</t>
  </si>
  <si>
    <t>CSC_G_GP6[11]</t>
  </si>
  <si>
    <t>CSC_G_GP6[10:3]</t>
  </si>
  <si>
    <t>CSC_G_GD7</t>
  </si>
  <si>
    <t>CSC_G_GP7[11]</t>
  </si>
  <si>
    <t>CSC_G_GP7[10:3]</t>
  </si>
  <si>
    <t>CSC_G_GD8</t>
  </si>
  <si>
    <t>CSC_G_GP8[11]</t>
  </si>
  <si>
    <t>CSC_G_GP8[10:3]</t>
  </si>
  <si>
    <t>CSC_B_GD1</t>
  </si>
  <si>
    <t>CSC_B_GP1[11]</t>
  </si>
  <si>
    <t>CSC_B_GP1[10:3]</t>
  </si>
  <si>
    <t>CSC_B_GD2</t>
  </si>
  <si>
    <t>CSC_B_GP2[11]</t>
  </si>
  <si>
    <t>CSC_B_GP2[10:3]</t>
  </si>
  <si>
    <t>CSC_B_GD3</t>
  </si>
  <si>
    <t>CSC_B_GP3[11]</t>
  </si>
  <si>
    <t>CSC_B_GP3[10:3]</t>
  </si>
  <si>
    <t>CSC_B_GD4</t>
  </si>
  <si>
    <t>CSC_B_GP4[11]</t>
  </si>
  <si>
    <t>CSC_B_GP4[10:3]</t>
  </si>
  <si>
    <t>CSC_B_GD5</t>
  </si>
  <si>
    <t>CSC_B_GP5[11]</t>
  </si>
  <si>
    <t>CSC_B_GP5[10:3]</t>
  </si>
  <si>
    <t>CSC_B_GD6</t>
  </si>
  <si>
    <t>CSC_B_GP6[11]</t>
  </si>
  <si>
    <t>CSC_B_GP6[10:3]</t>
  </si>
  <si>
    <t>CSC_B_GD7</t>
  </si>
  <si>
    <t>CSC_B_GP7[11]</t>
  </si>
  <si>
    <t>CSC_B_GP7[10:3]</t>
  </si>
  <si>
    <t>CSC_B_GD8</t>
  </si>
  <si>
    <t>CSC_B_GP8[11]</t>
  </si>
  <si>
    <t>CSC_B_GP8[10:3]</t>
  </si>
  <si>
    <t>CSC_W_GD1</t>
  </si>
  <si>
    <t>CSC_W_GP1[11]</t>
  </si>
  <si>
    <t>CSC_W_GP1[10:3]</t>
  </si>
  <si>
    <t>CSC_W_GD2</t>
  </si>
  <si>
    <t>CSC_W_GP2[11]</t>
  </si>
  <si>
    <t>CSC_W_GP2[10:3]</t>
  </si>
  <si>
    <t>CSC_W_GD3</t>
  </si>
  <si>
    <t>CSC_W_GP3[11]</t>
  </si>
  <si>
    <t>CSC_W_GP3[10:3]</t>
  </si>
  <si>
    <t>CSC_W_GD4</t>
  </si>
  <si>
    <t>CSC_W_GP4[11]</t>
  </si>
  <si>
    <t>CSC_W_GP4[10:3]</t>
  </si>
  <si>
    <t>CSC_W_GD5</t>
  </si>
  <si>
    <t>CSC_W_GP5[11]</t>
  </si>
  <si>
    <t>CSC_W_GP5[10:3]</t>
  </si>
  <si>
    <t>CSC_W_GD6</t>
  </si>
  <si>
    <t>CSC_W_GP6[11]</t>
  </si>
  <si>
    <t>CSC_W_GP6[10:3]</t>
  </si>
  <si>
    <t>CSC_W_GD7</t>
  </si>
  <si>
    <t>CSC_W_GP7[11]</t>
  </si>
  <si>
    <t>CSC_W_GP7[10:3]</t>
  </si>
  <si>
    <t>CSC_W_GD8</t>
  </si>
  <si>
    <t>CSC_W_GP8[11]</t>
  </si>
  <si>
    <t>CSC_W_GP8[10:3]</t>
  </si>
  <si>
    <t>CSC_XH_DAT</t>
  </si>
  <si>
    <t>CSC_HNUM</t>
  </si>
  <si>
    <t>CSC_VNUM</t>
  </si>
  <si>
    <t>CSC_HINT</t>
  </si>
  <si>
    <t>CSC_VINT</t>
  </si>
  <si>
    <t>CSC_HOS</t>
  </si>
  <si>
    <t>CSC_VOS</t>
  </si>
  <si>
    <t>CSC_GNUM</t>
  </si>
  <si>
    <t>CSC_R_GP1</t>
  </si>
  <si>
    <t>CSC_R_GP2</t>
  </si>
  <si>
    <t>CSC_R_GP3</t>
  </si>
  <si>
    <t>CSC_R_GP4</t>
  </si>
  <si>
    <t>CSC_R_GP5</t>
  </si>
  <si>
    <t>CSC_R_GP6</t>
  </si>
  <si>
    <t>CSC_R_GP7</t>
  </si>
  <si>
    <t>CSC_R_GP8</t>
  </si>
  <si>
    <t>CSC_G_GP1</t>
  </si>
  <si>
    <t>CSC_G_GP2</t>
  </si>
  <si>
    <t>CSC_G_GP3</t>
  </si>
  <si>
    <t>CSC_G_GP4</t>
  </si>
  <si>
    <t>CSC_G_GP5</t>
  </si>
  <si>
    <t>CSC_G_GP6</t>
  </si>
  <si>
    <t>CSC_G_GP7</t>
  </si>
  <si>
    <t>CSC_G_GP8</t>
  </si>
  <si>
    <t>CSC_B_GP1</t>
  </si>
  <si>
    <t>CSC_B_GP2</t>
  </si>
  <si>
    <t>CSC_B_GP3</t>
  </si>
  <si>
    <t>CSC_B_GP4</t>
  </si>
  <si>
    <t>CSC_B_GP5</t>
  </si>
  <si>
    <t>CSC_B_GP6</t>
  </si>
  <si>
    <t>CSC_B_GP7</t>
  </si>
  <si>
    <t>CSC_B_GP8</t>
  </si>
  <si>
    <t>CSC_W_GP1</t>
  </si>
  <si>
    <t>CSC_W_GP2</t>
  </si>
  <si>
    <t>CSC_W_GP3</t>
  </si>
  <si>
    <t>CSC_W_GP4</t>
  </si>
  <si>
    <t>CSC_W_GP5</t>
  </si>
  <si>
    <t>CSC_W_GP6</t>
  </si>
  <si>
    <t>CSC_W_GP7</t>
  </si>
  <si>
    <t>CSC_W_GP8</t>
  </si>
  <si>
    <t>Base Address : 1D00h</t>
  </si>
  <si>
    <t>Function : DIZ2</t>
  </si>
  <si>
    <t>DIZ2_2F_MODE</t>
  </si>
  <si>
    <t>DIZ2_FRCON</t>
  </si>
  <si>
    <t>DIZ2_MODE[1:0]</t>
  </si>
  <si>
    <t>DIZ2_ON</t>
  </si>
  <si>
    <t>DIZ2_TEST[1:0]</t>
  </si>
  <si>
    <t>DIZ2_REV</t>
  </si>
  <si>
    <t>DIZ2_MODE</t>
  </si>
  <si>
    <t>DIZ2_TEST</t>
  </si>
  <si>
    <t>Base Address : 1D20h</t>
  </si>
  <si>
    <t>Function : WEC</t>
  </si>
  <si>
    <t>WEC_HV_SEL[1:0]</t>
  </si>
  <si>
    <t>WEC_HV_COMMON</t>
  </si>
  <si>
    <t>WEC_ON</t>
  </si>
  <si>
    <t>WEC_RA_DWN</t>
  </si>
  <si>
    <t>WEC_GA_DWN</t>
  </si>
  <si>
    <t>WEC_BA_DWN</t>
  </si>
  <si>
    <t>WEC_WA_DWN</t>
  </si>
  <si>
    <t>WEC_RA_RGT</t>
  </si>
  <si>
    <t>WEC_GA_RGT</t>
  </si>
  <si>
    <t>WEC_BA_RGT</t>
  </si>
  <si>
    <t>WEC_WA_RGT</t>
  </si>
  <si>
    <t>WEC_RB_DWN</t>
  </si>
  <si>
    <t>WEC_GB_DWN</t>
  </si>
  <si>
    <t>WEC_BB_DWN</t>
  </si>
  <si>
    <t>WEC_WB_DWN</t>
  </si>
  <si>
    <t>WEC_RB_RGT</t>
  </si>
  <si>
    <t>WEC_GB_RGT</t>
  </si>
  <si>
    <t>WEC_BB_RGT</t>
  </si>
  <si>
    <t>WEC_WB_RGT</t>
  </si>
  <si>
    <t>WEC_HA_TH1_RDAT1[7:0]</t>
  </si>
  <si>
    <t>WEC_HA_TH1_RDAT2[7:0]</t>
  </si>
  <si>
    <t>WEC_HA_TH1_RDAT3[7:0]</t>
  </si>
  <si>
    <t>WEC_HA_TH1_RDAT4[7:0]</t>
  </si>
  <si>
    <t>WEC_HA_TH1_RDAT5[7:0]</t>
  </si>
  <si>
    <t>WEC_HA_TH1_RDAT6[7:0]</t>
  </si>
  <si>
    <t>WEC_HA_TH1_RDAT7[7:0]</t>
  </si>
  <si>
    <t>WEC_HA_TH1_RDAT8[7:0]</t>
  </si>
  <si>
    <t>WEC_HA_TH2_RDAT1[7:0]</t>
  </si>
  <si>
    <t>WEC_HA_TH2_RDAT2[7:0]</t>
  </si>
  <si>
    <t>WEC_HA_TH2_RDAT3[7:0]</t>
  </si>
  <si>
    <t>WEC_HA_TH2_RDAT4[7:0]</t>
  </si>
  <si>
    <t>WEC_HA_TH2_RDAT5[7:0]</t>
  </si>
  <si>
    <t>WEC_HA_TH2_RDAT6[7:0]</t>
  </si>
  <si>
    <t>WEC_HA_TH2_RDAT7[7:0]</t>
  </si>
  <si>
    <t>WEC_HA_TH2_RDAT8[7:0]</t>
  </si>
  <si>
    <t>WEC_HA_TH3_RDAT1[7:0]</t>
  </si>
  <si>
    <t>WEC_HA_TH3_RDAT2[7:0]</t>
  </si>
  <si>
    <t>WEC_HA_TH3_RDAT3[7:0]</t>
  </si>
  <si>
    <t>WEC_HA_TH3_RDAT4[7:0]</t>
  </si>
  <si>
    <t>WEC_HA_TH3_RDAT5[7:0]</t>
  </si>
  <si>
    <t>WEC_HA_TH3_RDAT6[7:0]</t>
  </si>
  <si>
    <t>WEC_HA_TH3_RDAT7[7:0]</t>
  </si>
  <si>
    <t>WEC_HA_TH3_RDAT8[7:0]</t>
  </si>
  <si>
    <t>WEC_HA_TH4_RDAT1[7:0]</t>
  </si>
  <si>
    <t>WEC_HA_TH4_RDAT2[7:0]</t>
  </si>
  <si>
    <t>WEC_HA_TH4_RDAT3[7:0]</t>
  </si>
  <si>
    <t>WEC_HA_TH4_RDAT4[7:0]</t>
  </si>
  <si>
    <t>WEC_HA_TH4_RDAT5[7:0]</t>
  </si>
  <si>
    <t>WEC_HA_TH4_RDAT6[7:0]</t>
  </si>
  <si>
    <t>WEC_HA_TH4_RDAT7[7:0]</t>
  </si>
  <si>
    <t>WEC_HA_TH4_RDAT8[7:0]</t>
  </si>
  <si>
    <t>WEC_HA_TH5_RDAT1[7:0]</t>
  </si>
  <si>
    <t>WEC_HA_TH5_RDAT2[7:0]</t>
  </si>
  <si>
    <t>WEC_HA_TH5_RDAT3[7:0]</t>
  </si>
  <si>
    <t>WEC_HA_TH5_RDAT4[7:0]</t>
  </si>
  <si>
    <t>WEC_HA_TH5_RDAT5[7:0]</t>
  </si>
  <si>
    <t>WEC_HA_TH5_RDAT6[7:0]</t>
  </si>
  <si>
    <t>WEC_HA_TH5_RDAT7[7:0]</t>
  </si>
  <si>
    <t>WEC_HA_TH5_RDAT8[7:0]</t>
  </si>
  <si>
    <t>WEC_HA_TH6_RDAT1[7:0]</t>
  </si>
  <si>
    <t>WEC_HA_TH6_RDAT2[7:0]</t>
  </si>
  <si>
    <t>WEC_HA_TH6_RDAT3[7:0]</t>
  </si>
  <si>
    <t>WEC_HA_TH6_RDAT4[7:0]</t>
  </si>
  <si>
    <t>WEC_HA_TH6_RDAT5[7:0]</t>
  </si>
  <si>
    <t>WEC_HA_TH6_RDAT6[7:0]</t>
  </si>
  <si>
    <t>WEC_HA_TH6_RDAT7[7:0]</t>
  </si>
  <si>
    <t>WEC_HA_TH6_RDAT8[7:0]</t>
  </si>
  <si>
    <t>WEC_HA_TH7_RDAT1[7:0]</t>
  </si>
  <si>
    <t>WEC_HA_TH7_RDAT2[7:0]</t>
  </si>
  <si>
    <t>WEC_HA_TH7_RDAT3[7:0]</t>
  </si>
  <si>
    <t>WEC_HA_TH7_RDAT4[7:0]</t>
  </si>
  <si>
    <t>WEC_HA_TH7_RDAT5[7:0]</t>
  </si>
  <si>
    <t>WEC_HA_TH7_RDAT6[7:0]</t>
  </si>
  <si>
    <t>WEC_HA_TH7_RDAT7[7:0]</t>
  </si>
  <si>
    <t>WEC_HA_TH7_RDAT8[7:0]</t>
  </si>
  <si>
    <t>WEC_HA_TH1_GDAT1[7:0]</t>
  </si>
  <si>
    <t>WEC_HA_TH1_GDAT2[7:0]</t>
  </si>
  <si>
    <t>WEC_HA_TH1_GDAT3[7:0]</t>
  </si>
  <si>
    <t>WEC_HA_TH1_GDAT4[7:0]</t>
  </si>
  <si>
    <t>WEC_HA_TH1_GDAT5[7:0]</t>
  </si>
  <si>
    <t>WEC_HA_TH1_GDAT6[7:0]</t>
  </si>
  <si>
    <t>WEC_HA_TH1_GDAT7[7:0]</t>
  </si>
  <si>
    <t>WEC_HA_TH1_GDAT8[7:0]</t>
  </si>
  <si>
    <t>WEC_HA_TH2_GDAT1[7:0]</t>
  </si>
  <si>
    <t>WEC_HA_TH2_GDAT2[7:0]</t>
  </si>
  <si>
    <t>WEC_HA_TH2_GDAT3[7:0]</t>
  </si>
  <si>
    <t>WEC_HA_TH2_GDAT4[7:0]</t>
  </si>
  <si>
    <t>WEC_HA_TH2_GDAT5[7:0]</t>
  </si>
  <si>
    <t>WEC_HA_TH2_GDAT6[7:0]</t>
  </si>
  <si>
    <t>WEC_HA_TH2_GDAT7[7:0]</t>
  </si>
  <si>
    <t>WEC_HA_TH2_GDAT8[7:0]</t>
  </si>
  <si>
    <t>WEC_HA_TH3_GDAT1[7:0]</t>
  </si>
  <si>
    <t>WEC_HA_TH3_GDAT2[7:0]</t>
  </si>
  <si>
    <t>WEC_HA_TH3_GDAT3[7:0]</t>
  </si>
  <si>
    <t>WEC_HA_TH3_GDAT4[7:0]</t>
  </si>
  <si>
    <t>WEC_HA_TH3_GDAT5[7:0]</t>
  </si>
  <si>
    <t>WEC_HA_TH3_GDAT6[7:0]</t>
  </si>
  <si>
    <t>WEC_HA_TH3_GDAT7[7:0]</t>
  </si>
  <si>
    <t>WEC_HA_TH3_GDAT8[7:0]</t>
  </si>
  <si>
    <t>WEC_HA_TH4_GDAT1[7:0]</t>
  </si>
  <si>
    <t>WEC_HA_TH4_GDAT2[7:0]</t>
  </si>
  <si>
    <t>WEC_HA_TH4_GDAT3[7:0]</t>
  </si>
  <si>
    <t>WEC_HA_TH4_GDAT4[7:0]</t>
  </si>
  <si>
    <t>WEC_HA_TH4_GDAT5[7:0]</t>
  </si>
  <si>
    <t>WEC_HA_TH4_GDAT6[7:0]</t>
  </si>
  <si>
    <t>WEC_HA_TH4_GDAT7[7:0]</t>
  </si>
  <si>
    <t>WEC_HA_TH4_GDAT8[7:0]</t>
  </si>
  <si>
    <t>WEC_HA_TH5_GDAT1[7:0]</t>
  </si>
  <si>
    <t>WEC_HA_TH5_GDAT2[7:0]</t>
  </si>
  <si>
    <t>WEC_HA_TH5_GDAT3[7:0]</t>
  </si>
  <si>
    <t>WEC_HA_TH5_GDAT4[7:0]</t>
  </si>
  <si>
    <t>WEC_HA_TH5_GDAT5[7:0]</t>
  </si>
  <si>
    <t>WEC_HA_TH5_GDAT6[7:0]</t>
  </si>
  <si>
    <t>WEC_HA_TH5_GDAT7[7:0]</t>
  </si>
  <si>
    <t>WEC_HA_TH5_GDAT8[7:0]</t>
  </si>
  <si>
    <t>WEC_HA_TH6_GDAT1[7:0]</t>
  </si>
  <si>
    <t>WEC_HA_TH6_GDAT2[7:0]</t>
  </si>
  <si>
    <t>WEC_HA_TH6_GDAT3[7:0]</t>
  </si>
  <si>
    <t>WEC_HA_TH6_GDAT4[7:0]</t>
  </si>
  <si>
    <t>WEC_HA_TH6_GDAT5[7:0]</t>
  </si>
  <si>
    <t>WEC_HA_TH6_GDAT6[7:0]</t>
  </si>
  <si>
    <t>WEC_HA_TH6_GDAT7[7:0]</t>
  </si>
  <si>
    <t>WEC_HA_TH6_GDAT8[7:0]</t>
  </si>
  <si>
    <t>WEC_HA_TH7_GDAT1[7:0]</t>
  </si>
  <si>
    <t>WEC_HA_TH7_GDAT2[7:0]</t>
  </si>
  <si>
    <t>WEC_HA_TH7_GDAT3[7:0]</t>
  </si>
  <si>
    <t>WEC_HA_TH7_GDAT4[7:0]</t>
  </si>
  <si>
    <t>WEC_HA_TH7_GDAT5[7:0]</t>
  </si>
  <si>
    <t>WEC_HA_TH7_GDAT6[7:0]</t>
  </si>
  <si>
    <t>WEC_HA_TH7_GDAT7[7:0]</t>
  </si>
  <si>
    <t>WEC_HA_TH7_GDAT8[7:0]</t>
  </si>
  <si>
    <t>WEC_HA_TH1_BDAT1[7:0]</t>
  </si>
  <si>
    <t>WEC_HA_TH1_BDAT2[7:0]</t>
  </si>
  <si>
    <t>WEC_HA_TH1_BDAT3[7:0]</t>
  </si>
  <si>
    <t>WEC_HA_TH1_BDAT4[7:0]</t>
  </si>
  <si>
    <t>WEC_HA_TH1_BDAT5[7:0]</t>
  </si>
  <si>
    <t>WEC_HA_TH1_BDAT6[7:0]</t>
  </si>
  <si>
    <t>WEC_HA_TH1_BDAT7[7:0]</t>
  </si>
  <si>
    <t>WEC_HA_TH1_BDAT8[7:0]</t>
  </si>
  <si>
    <t>WEC_HA_TH2_BDAT1[7:0]</t>
  </si>
  <si>
    <t>WEC_HA_TH2_BDAT2[7:0]</t>
  </si>
  <si>
    <t>WEC_HA_TH2_BDAT3[7:0]</t>
  </si>
  <si>
    <t>WEC_HA_TH2_BDAT4[7:0]</t>
  </si>
  <si>
    <t>WEC_HA_TH2_BDAT5[7:0]</t>
  </si>
  <si>
    <t>WEC_HA_TH2_BDAT6[7:0]</t>
  </si>
  <si>
    <t>WEC_HA_TH2_BDAT7[7:0]</t>
  </si>
  <si>
    <t>WEC_HA_TH2_BDAT8[7:0]</t>
  </si>
  <si>
    <t>WEC_HA_TH3_BDAT1[7:0]</t>
  </si>
  <si>
    <t>WEC_HA_TH3_BDAT2[7:0]</t>
  </si>
  <si>
    <t>WEC_HA_TH3_BDAT3[7:0]</t>
  </si>
  <si>
    <t>WEC_HA_TH3_BDAT4[7:0]</t>
  </si>
  <si>
    <t>WEC_HA_TH3_BDAT5[7:0]</t>
  </si>
  <si>
    <t>WEC_HA_TH3_BDAT6[7:0]</t>
  </si>
  <si>
    <t>WEC_HA_TH3_BDAT7[7:0]</t>
  </si>
  <si>
    <t>WEC_HA_TH3_BDAT8[7:0]</t>
  </si>
  <si>
    <t>WEC_HA_TH4_BDAT1[7:0]</t>
  </si>
  <si>
    <t>WEC_HA_TH4_BDAT2[7:0]</t>
  </si>
  <si>
    <t>WEC_HA_TH4_BDAT3[7:0]</t>
  </si>
  <si>
    <t>WEC_HA_TH4_BDAT4[7:0]</t>
  </si>
  <si>
    <t>WEC_HA_TH4_BDAT5[7:0]</t>
  </si>
  <si>
    <t>WEC_HA_TH4_BDAT6[7:0]</t>
  </si>
  <si>
    <t>WEC_HA_TH4_BDAT7[7:0]</t>
  </si>
  <si>
    <t>WEC_HA_TH4_BDAT8[7:0]</t>
  </si>
  <si>
    <t>WEC_HA_TH5_BDAT1[7:0]</t>
  </si>
  <si>
    <t>WEC_HA_TH5_BDAT2[7:0]</t>
  </si>
  <si>
    <t>WEC_HA_TH5_BDAT3[7:0]</t>
  </si>
  <si>
    <t>WEC_HA_TH5_BDAT4[7:0]</t>
  </si>
  <si>
    <t>WEC_HA_TH5_BDAT5[7:0]</t>
  </si>
  <si>
    <t>WEC_HA_TH5_BDAT6[7:0]</t>
  </si>
  <si>
    <t>WEC_HA_TH5_BDAT7[7:0]</t>
  </si>
  <si>
    <t>WEC_HA_TH5_BDAT8[7:0]</t>
  </si>
  <si>
    <t>WEC_HA_TH6_BDAT1[7:0]</t>
  </si>
  <si>
    <t>WEC_HA_TH6_BDAT2[7:0]</t>
  </si>
  <si>
    <t>WEC_HA_TH6_BDAT3[7:0]</t>
  </si>
  <si>
    <t>WEC_HA_TH6_BDAT4[7:0]</t>
  </si>
  <si>
    <t>WEC_HA_TH6_BDAT5[7:0]</t>
  </si>
  <si>
    <t>WEC_HA_TH6_BDAT6[7:0]</t>
  </si>
  <si>
    <t>WEC_HA_TH6_BDAT7[7:0]</t>
  </si>
  <si>
    <t>WEC_HA_TH6_BDAT8[7:0]</t>
  </si>
  <si>
    <t>WEC_HA_TH7_BDAT1[7:0]</t>
  </si>
  <si>
    <t>WEC_HA_TH7_BDAT2[7:0]</t>
  </si>
  <si>
    <t>WEC_HA_TH7_BDAT3[7:0]</t>
  </si>
  <si>
    <t>WEC_HA_TH7_BDAT4[7:0]</t>
  </si>
  <si>
    <t>WEC_HA_TH7_BDAT5[7:0]</t>
  </si>
  <si>
    <t>WEC_HA_TH7_BDAT6[7:0]</t>
  </si>
  <si>
    <t>WEC_HA_TH7_BDAT7[7:0]</t>
  </si>
  <si>
    <t>WEC_HA_TH7_BDAT8[7:0]</t>
  </si>
  <si>
    <t>WEC_HA_TH1_WDAT1[7:0]</t>
  </si>
  <si>
    <t>WEC_HA_TH1_WDAT2[7:0]</t>
  </si>
  <si>
    <t>WEC_HA_TH1_WDAT3[7:0]</t>
  </si>
  <si>
    <t>WEC_HA_TH1_WDAT4[7:0]</t>
  </si>
  <si>
    <t>WEC_HA_TH1_WDAT5[7:0]</t>
  </si>
  <si>
    <t>WEC_HA_TH1_WDAT6[7:0]</t>
  </si>
  <si>
    <t>WEC_HA_TH1_WDAT7[7:0]</t>
  </si>
  <si>
    <t>WEC_HA_TH1_WDAT8[7:0]</t>
  </si>
  <si>
    <t>WEC_HA_TH2_WDAT1[7:0]</t>
  </si>
  <si>
    <t>WEC_HA_TH2_WDAT2[7:0]</t>
  </si>
  <si>
    <t>WEC_HA_TH2_WDAT3[7:0]</t>
  </si>
  <si>
    <t>WEC_HA_TH2_WDAT4[7:0]</t>
  </si>
  <si>
    <t>WEC_HA_TH2_WDAT5[7:0]</t>
  </si>
  <si>
    <t>WEC_HA_TH2_WDAT6[7:0]</t>
  </si>
  <si>
    <t>WEC_HA_TH2_WDAT7[7:0]</t>
  </si>
  <si>
    <t>WEC_HA_TH2_WDAT8[7:0]</t>
  </si>
  <si>
    <t>WEC_HA_TH3_WDAT1[7:0]</t>
  </si>
  <si>
    <t>WEC_HA_TH3_WDAT2[7:0]</t>
  </si>
  <si>
    <t>WEC_HA_TH3_WDAT3[7:0]</t>
  </si>
  <si>
    <t>WEC_HA_TH3_WDAT4[7:0]</t>
  </si>
  <si>
    <t>WEC_HA_TH3_WDAT5[7:0]</t>
  </si>
  <si>
    <t>WEC_HA_TH3_WDAT6[7:0]</t>
  </si>
  <si>
    <t>WEC_HA_TH3_WDAT7[7:0]</t>
  </si>
  <si>
    <t>WEC_HA_TH3_WDAT8[7:0]</t>
  </si>
  <si>
    <t>WEC_HA_TH4_WDAT1[7:0]</t>
  </si>
  <si>
    <t>WEC_HA_TH4_WDAT2[7:0]</t>
  </si>
  <si>
    <t>WEC_HA_TH4_WDAT3[7:0]</t>
  </si>
  <si>
    <t>WEC_HA_TH4_WDAT4[7:0]</t>
  </si>
  <si>
    <t>WEC_HA_TH4_WDAT5[7:0]</t>
  </si>
  <si>
    <t>WEC_HA_TH4_WDAT6[7:0]</t>
  </si>
  <si>
    <t>WEC_HA_TH4_WDAT7[7:0]</t>
  </si>
  <si>
    <t>WEC_HA_TH4_WDAT8[7:0]</t>
  </si>
  <si>
    <t>WEC_HA_TH5_WDAT1[7:0]</t>
  </si>
  <si>
    <t>WEC_HA_TH5_WDAT2[7:0]</t>
  </si>
  <si>
    <t>WEC_HA_TH5_WDAT3[7:0]</t>
  </si>
  <si>
    <t>WEC_HA_TH5_WDAT4[7:0]</t>
  </si>
  <si>
    <t>WEC_HA_TH5_WDAT5[7:0]</t>
  </si>
  <si>
    <t>WEC_HA_TH5_WDAT6[7:0]</t>
  </si>
  <si>
    <t>WEC_HA_TH5_WDAT7[7:0]</t>
  </si>
  <si>
    <t>WEC_HA_TH5_WDAT8[7:0]</t>
  </si>
  <si>
    <t>WEC_HA_TH6_WDAT1[7:0]</t>
  </si>
  <si>
    <t>WEC_HA_TH6_WDAT2[7:0]</t>
  </si>
  <si>
    <t>WEC_HA_TH6_WDAT3[7:0]</t>
  </si>
  <si>
    <t>WEC_HA_TH6_WDAT4[7:0]</t>
  </si>
  <si>
    <t>WEC_HA_TH6_WDAT5[7:0]</t>
  </si>
  <si>
    <t>WEC_HA_TH6_WDAT6[7:0]</t>
  </si>
  <si>
    <t>WEC_HA_TH6_WDAT7[7:0]</t>
  </si>
  <si>
    <t>WEC_HA_TH6_WDAT8[7:0]</t>
  </si>
  <si>
    <t>WEC_HA_TH7_WDAT1[7:0]</t>
  </si>
  <si>
    <t>WEC_HA_TH7_WDAT2[7:0]</t>
  </si>
  <si>
    <t>WEC_HA_TH7_WDAT3[7:0]</t>
  </si>
  <si>
    <t>WEC_HA_TH7_WDAT4[7:0]</t>
  </si>
  <si>
    <t>WEC_HA_TH7_WDAT5[7:0]</t>
  </si>
  <si>
    <t>WEC_HA_TH7_WDAT6[7:0]</t>
  </si>
  <si>
    <t>WEC_HA_TH7_WDAT7[7:0]</t>
  </si>
  <si>
    <t>WEC_HA_TH7_WDAT8[7:0]</t>
  </si>
  <si>
    <t>WEC_VA_TH1_RDAT1[7:0]</t>
  </si>
  <si>
    <t>WEC_VA_TH1_RDAT2[7:0]</t>
  </si>
  <si>
    <t>WEC_VA_TH1_RDAT3[7:0]</t>
  </si>
  <si>
    <t>WEC_VA_TH1_RDAT4[7:0]</t>
  </si>
  <si>
    <t>WEC_VA_TH1_RDAT5[7:0]</t>
  </si>
  <si>
    <t>WEC_VA_TH1_RDAT6[7:0]</t>
  </si>
  <si>
    <t>WEC_VA_TH1_RDAT7[7:0]</t>
  </si>
  <si>
    <t>WEC_VA_TH1_RDAT8[7:0]</t>
  </si>
  <si>
    <t>WEC_VA_TH2_RDAT1[7:0]</t>
  </si>
  <si>
    <t>WEC_VA_TH2_RDAT2[7:0]</t>
  </si>
  <si>
    <t>WEC_VA_TH2_RDAT3[7:0]</t>
  </si>
  <si>
    <t>WEC_VA_TH2_RDAT4[7:0]</t>
  </si>
  <si>
    <t>WEC_VA_TH2_RDAT5[7:0]</t>
  </si>
  <si>
    <t>WEC_VA_TH2_RDAT6[7:0]</t>
  </si>
  <si>
    <t>WEC_VA_TH2_RDAT7[7:0]</t>
  </si>
  <si>
    <t>WEC_VA_TH2_RDAT8[7:0]</t>
  </si>
  <si>
    <t>WEC_VA_TH3_RDAT1[7:0]</t>
  </si>
  <si>
    <t>WEC_VA_TH3_RDAT2[7:0]</t>
  </si>
  <si>
    <t>WEC_VA_TH3_RDAT3[7:0]</t>
  </si>
  <si>
    <t>WEC_VA_TH3_RDAT4[7:0]</t>
  </si>
  <si>
    <t>WEC_VA_TH3_RDAT5[7:0]</t>
  </si>
  <si>
    <t>WEC_VA_TH3_RDAT6[7:0]</t>
  </si>
  <si>
    <t>WEC_VA_TH3_RDAT7[7:0]</t>
  </si>
  <si>
    <t>WEC_VA_TH3_RDAT8[7:0]</t>
  </si>
  <si>
    <t>WEC_VA_TH4_RDAT1[7:0]</t>
  </si>
  <si>
    <t>WEC_VA_TH4_RDAT2[7:0]</t>
  </si>
  <si>
    <t>WEC_VA_TH4_RDAT3[7:0]</t>
  </si>
  <si>
    <t>WEC_VA_TH4_RDAT4[7:0]</t>
  </si>
  <si>
    <t>WEC_VA_TH4_RDAT5[7:0]</t>
  </si>
  <si>
    <t>WEC_VA_TH4_RDAT6[7:0]</t>
  </si>
  <si>
    <t>WEC_VA_TH4_RDAT7[7:0]</t>
  </si>
  <si>
    <t>WEC_VA_TH4_RDAT8[7:0]</t>
  </si>
  <si>
    <t>WEC_VA_TH5_RDAT1[7:0]</t>
  </si>
  <si>
    <t>WEC_VA_TH5_RDAT2[7:0]</t>
  </si>
  <si>
    <t>WEC_VA_TH5_RDAT3[7:0]</t>
  </si>
  <si>
    <t>WEC_VA_TH5_RDAT4[7:0]</t>
  </si>
  <si>
    <t>WEC_VA_TH5_RDAT5[7:0]</t>
  </si>
  <si>
    <t>WEC_VA_TH5_RDAT6[7:0]</t>
  </si>
  <si>
    <t>WEC_VA_TH5_RDAT7[7:0]</t>
  </si>
  <si>
    <t>WEC_VA_TH5_RDAT8[7:0]</t>
  </si>
  <si>
    <t>WEC_VA_TH6_RDAT1[7:0]</t>
  </si>
  <si>
    <t>WEC_VA_TH6_RDAT2[7:0]</t>
  </si>
  <si>
    <t>WEC_VA_TH6_RDAT3[7:0]</t>
  </si>
  <si>
    <t>WEC_VA_TH6_RDAT4[7:0]</t>
  </si>
  <si>
    <t>WEC_VA_TH6_RDAT5[7:0]</t>
  </si>
  <si>
    <t>WEC_VA_TH6_RDAT6[7:0]</t>
  </si>
  <si>
    <t>WEC_VA_TH6_RDAT7[7:0]</t>
  </si>
  <si>
    <t>WEC_VA_TH6_RDAT8[7:0]</t>
  </si>
  <si>
    <t>WEC_VA_TH7_RDAT1[7:0]</t>
  </si>
  <si>
    <t>WEC_VA_TH7_RDAT2[7:0]</t>
  </si>
  <si>
    <t>WEC_VA_TH7_RDAT3[7:0]</t>
  </si>
  <si>
    <t>WEC_VA_TH7_RDAT4[7:0]</t>
  </si>
  <si>
    <t>WEC_VA_TH7_RDAT5[7:0]</t>
  </si>
  <si>
    <t>WEC_VA_TH7_RDAT6[7:0]</t>
  </si>
  <si>
    <t>WEC_VA_TH7_RDAT7[7:0]</t>
  </si>
  <si>
    <t>WEC_VA_TH7_RDAT8[7:0]</t>
  </si>
  <si>
    <t>WEC_VA_TH1_GDAT1[7:0]</t>
  </si>
  <si>
    <t>WEC_VA_TH1_GDAT2[7:0]</t>
  </si>
  <si>
    <t>WEC_VA_TH1_GDAT3[7:0]</t>
  </si>
  <si>
    <t>WEC_VA_TH1_GDAT4[7:0]</t>
  </si>
  <si>
    <t>WEC_VA_TH1_GDAT5[7:0]</t>
  </si>
  <si>
    <t>WEC_VA_TH1_GDAT6[7:0]</t>
  </si>
  <si>
    <t>WEC_VA_TH1_GDAT7[7:0]</t>
  </si>
  <si>
    <t>WEC_VA_TH1_GDAT8[7:0]</t>
  </si>
  <si>
    <t>WEC_VA_TH2_GDAT1[7:0]</t>
  </si>
  <si>
    <t>WEC_VA_TH2_GDAT2[7:0]</t>
  </si>
  <si>
    <t>WEC_VA_TH2_GDAT3[7:0]</t>
  </si>
  <si>
    <t>WEC_VA_TH2_GDAT4[7:0]</t>
  </si>
  <si>
    <t>WEC_VA_TH2_GDAT5[7:0]</t>
  </si>
  <si>
    <t>WEC_VA_TH2_GDAT6[7:0]</t>
  </si>
  <si>
    <t>WEC_VA_TH2_GDAT7[7:0]</t>
  </si>
  <si>
    <t>WEC_VA_TH2_GDAT8[7:0]</t>
  </si>
  <si>
    <t>WEC_VA_TH3_GDAT1[7:0]</t>
  </si>
  <si>
    <t>WEC_VA_TH3_GDAT2[7:0]</t>
  </si>
  <si>
    <t>WEC_VA_TH3_GDAT3[7:0]</t>
  </si>
  <si>
    <t>WEC_VA_TH3_GDAT4[7:0]</t>
  </si>
  <si>
    <t>WEC_VA_TH3_GDAT5[7:0]</t>
  </si>
  <si>
    <t>WEC_VA_TH3_GDAT6[7:0]</t>
  </si>
  <si>
    <t>WEC_VA_TH3_GDAT7[7:0]</t>
  </si>
  <si>
    <t>WEC_VA_TH3_GDAT8[7:0]</t>
  </si>
  <si>
    <t>WEC_VA_TH4_GDAT1[7:0]</t>
  </si>
  <si>
    <t>WEC_VA_TH4_GDAT2[7:0]</t>
  </si>
  <si>
    <t>WEC_VA_TH4_GDAT3[7:0]</t>
  </si>
  <si>
    <t>WEC_VA_TH4_GDAT4[7:0]</t>
  </si>
  <si>
    <t>WEC_VA_TH4_GDAT5[7:0]</t>
  </si>
  <si>
    <t>WEC_VA_TH4_GDAT6[7:0]</t>
  </si>
  <si>
    <t>WEC_VA_TH4_GDAT7[7:0]</t>
  </si>
  <si>
    <t>WEC_VA_TH4_GDAT8[7:0]</t>
  </si>
  <si>
    <t>WEC_VA_TH5_GDAT1[7:0]</t>
  </si>
  <si>
    <t>WEC_VA_TH5_GDAT2[7:0]</t>
  </si>
  <si>
    <t>WEC_VA_TH5_GDAT3[7:0]</t>
  </si>
  <si>
    <t>WEC_VA_TH5_GDAT4[7:0]</t>
  </si>
  <si>
    <t>WEC_VA_TH5_GDAT5[7:0]</t>
  </si>
  <si>
    <t>WEC_VA_TH5_GDAT6[7:0]</t>
  </si>
  <si>
    <t>WEC_VA_TH5_GDAT7[7:0]</t>
  </si>
  <si>
    <t>WEC_VA_TH5_GDAT8[7:0]</t>
  </si>
  <si>
    <t>WEC_VA_TH6_GDAT1[7:0]</t>
  </si>
  <si>
    <t>WEC_VA_TH6_GDAT2[7:0]</t>
  </si>
  <si>
    <t>WEC_VA_TH6_GDAT3[7:0]</t>
  </si>
  <si>
    <t>WEC_VA_TH6_GDAT4[7:0]</t>
  </si>
  <si>
    <t>WEC_VA_TH6_GDAT5[7:0]</t>
  </si>
  <si>
    <t>WEC_VA_TH6_GDAT6[7:0]</t>
  </si>
  <si>
    <t>WEC_VA_TH6_GDAT7[7:0]</t>
  </si>
  <si>
    <t>WEC_VA_TH6_GDAT8[7:0]</t>
  </si>
  <si>
    <t>WEC_VA_TH7_GDAT1[7:0]</t>
  </si>
  <si>
    <t>WEC_VA_TH7_GDAT2[7:0]</t>
  </si>
  <si>
    <t>WEC_VA_TH7_GDAT3[7:0]</t>
  </si>
  <si>
    <t>WEC_VA_TH7_GDAT4[7:0]</t>
  </si>
  <si>
    <t>WEC_VA_TH7_GDAT5[7:0]</t>
  </si>
  <si>
    <t>WEC_VA_TH7_GDAT6[7:0]</t>
  </si>
  <si>
    <t>WEC_VA_TH7_GDAT7[7:0]</t>
  </si>
  <si>
    <t>WEC_VA_TH7_GDAT8[7:0]</t>
  </si>
  <si>
    <t>WEC_VA_TH1_BDAT1[7:0]</t>
  </si>
  <si>
    <t>WEC_VA_TH1_BDAT2[7:0]</t>
  </si>
  <si>
    <t>WEC_VA_TH1_BDAT3[7:0]</t>
  </si>
  <si>
    <t>WEC_VA_TH1_BDAT4[7:0]</t>
  </si>
  <si>
    <t>WEC_VA_TH1_BDAT5[7:0]</t>
  </si>
  <si>
    <t>WEC_VA_TH1_BDAT6[7:0]</t>
  </si>
  <si>
    <t>WEC_VA_TH1_BDAT7[7:0]</t>
  </si>
  <si>
    <t>WEC_VA_TH1_BDAT8[7:0]</t>
  </si>
  <si>
    <t>WEC_VA_TH2_BDAT1[7:0]</t>
  </si>
  <si>
    <t>WEC_VA_TH2_BDAT2[7:0]</t>
  </si>
  <si>
    <t>WEC_VA_TH2_BDAT3[7:0]</t>
  </si>
  <si>
    <t>WEC_VA_TH2_BDAT4[7:0]</t>
  </si>
  <si>
    <t>WEC_VA_TH2_BDAT5[7:0]</t>
  </si>
  <si>
    <t>WEC_VA_TH2_BDAT6[7:0]</t>
  </si>
  <si>
    <t>WEC_VA_TH2_BDAT7[7:0]</t>
  </si>
  <si>
    <t>WEC_VA_TH2_BDAT8[7:0]</t>
  </si>
  <si>
    <t>WEC_VA_TH3_BDAT1[7:0]</t>
  </si>
  <si>
    <t>WEC_VA_TH3_BDAT2[7:0]</t>
  </si>
  <si>
    <t>WEC_VA_TH3_BDAT3[7:0]</t>
  </si>
  <si>
    <t>WEC_VA_TH3_BDAT4[7:0]</t>
  </si>
  <si>
    <t>WEC_VA_TH3_BDAT5[7:0]</t>
  </si>
  <si>
    <t>WEC_VA_TH3_BDAT6[7:0]</t>
  </si>
  <si>
    <t>WEC_VA_TH3_BDAT7[7:0]</t>
  </si>
  <si>
    <t>WEC_VA_TH3_BDAT8[7:0]</t>
  </si>
  <si>
    <t>WEC_VA_TH4_BDAT1[7:0]</t>
  </si>
  <si>
    <t>WEC_VA_TH4_BDAT2[7:0]</t>
  </si>
  <si>
    <t>WEC_VA_TH4_BDAT3[7:0]</t>
  </si>
  <si>
    <t>WEC_VA_TH4_BDAT4[7:0]</t>
  </si>
  <si>
    <t>WEC_VA_TH4_BDAT5[7:0]</t>
  </si>
  <si>
    <t>WEC_VA_TH4_BDAT6[7:0]</t>
  </si>
  <si>
    <t>WEC_VA_TH4_BDAT7[7:0]</t>
  </si>
  <si>
    <t>WEC_VA_TH4_BDAT8[7:0]</t>
  </si>
  <si>
    <t>WEC_VA_TH5_BDAT1[7:0]</t>
  </si>
  <si>
    <t>WEC_VA_TH5_BDAT2[7:0]</t>
  </si>
  <si>
    <t>WEC_VA_TH5_BDAT3[7:0]</t>
  </si>
  <si>
    <t>WEC_VA_TH5_BDAT4[7:0]</t>
  </si>
  <si>
    <t>WEC_VA_TH5_BDAT5[7:0]</t>
  </si>
  <si>
    <t>WEC_VA_TH5_BDAT6[7:0]</t>
  </si>
  <si>
    <t>WEC_VA_TH5_BDAT7[7:0]</t>
  </si>
  <si>
    <t>WEC_VA_TH5_BDAT8[7:0]</t>
  </si>
  <si>
    <t>WEC_VA_TH6_BDAT1[7:0]</t>
  </si>
  <si>
    <t>WEC_VA_TH6_BDAT2[7:0]</t>
  </si>
  <si>
    <t>WEC_VA_TH6_BDAT3[7:0]</t>
  </si>
  <si>
    <t>WEC_VA_TH6_BDAT4[7:0]</t>
  </si>
  <si>
    <t>WEC_VA_TH6_BDAT5[7:0]</t>
  </si>
  <si>
    <t>WEC_VA_TH6_BDAT6[7:0]</t>
  </si>
  <si>
    <t>WEC_VA_TH6_BDAT7[7:0]</t>
  </si>
  <si>
    <t>WEC_VA_TH6_BDAT8[7:0]</t>
  </si>
  <si>
    <t>WEC_VA_TH7_BDAT1[7:0]</t>
  </si>
  <si>
    <t>WEC_VA_TH7_BDAT2[7:0]</t>
  </si>
  <si>
    <t>WEC_VA_TH7_BDAT3[7:0]</t>
  </si>
  <si>
    <t>WEC_VA_TH7_BDAT4[7:0]</t>
  </si>
  <si>
    <t>WEC_VA_TH7_BDAT5[7:0]</t>
  </si>
  <si>
    <t>WEC_VA_TH7_BDAT6[7:0]</t>
  </si>
  <si>
    <t>WEC_VA_TH7_BDAT7[7:0]</t>
  </si>
  <si>
    <t>WEC_VA_TH7_BDAT8[7:0]</t>
  </si>
  <si>
    <t>WEC_VA_TH1_WDAT1[7:0]</t>
  </si>
  <si>
    <t>WEC_VA_TH1_WDAT2[7:0]</t>
  </si>
  <si>
    <t>WEC_VA_TH1_WDAT3[7:0]</t>
  </si>
  <si>
    <t>WEC_VA_TH1_WDAT4[7:0]</t>
  </si>
  <si>
    <t>WEC_VA_TH1_WDAT5[7:0]</t>
  </si>
  <si>
    <t>WEC_VA_TH1_WDAT6[7:0]</t>
  </si>
  <si>
    <t>WEC_VA_TH1_WDAT7[7:0]</t>
  </si>
  <si>
    <t>WEC_VA_TH1_WDAT8[7:0]</t>
  </si>
  <si>
    <t>WEC_VA_TH2_WDAT1[7:0]</t>
  </si>
  <si>
    <t>WEC_VA_TH2_WDAT2[7:0]</t>
  </si>
  <si>
    <t>WEC_VA_TH2_WDAT3[7:0]</t>
  </si>
  <si>
    <t>WEC_VA_TH2_WDAT4[7:0]</t>
  </si>
  <si>
    <t>WEC_VA_TH2_WDAT5[7:0]</t>
  </si>
  <si>
    <t>WEC_VA_TH2_WDAT6[7:0]</t>
  </si>
  <si>
    <t>WEC_VA_TH2_WDAT7[7:0]</t>
  </si>
  <si>
    <t>WEC_VA_TH2_WDAT8[7:0]</t>
  </si>
  <si>
    <t>WEC_VA_TH3_WDAT1[7:0]</t>
  </si>
  <si>
    <t>WEC_VA_TH3_WDAT2[7:0]</t>
  </si>
  <si>
    <t>WEC_VA_TH3_WDAT3[7:0]</t>
  </si>
  <si>
    <t>WEC_VA_TH3_WDAT4[7:0]</t>
  </si>
  <si>
    <t>WEC_VA_TH3_WDAT5[7:0]</t>
  </si>
  <si>
    <t>WEC_VA_TH3_WDAT6[7:0]</t>
  </si>
  <si>
    <t>WEC_VA_TH3_WDAT7[7:0]</t>
  </si>
  <si>
    <t>WEC_VA_TH3_WDAT8[7:0]</t>
  </si>
  <si>
    <t>WEC_VA_TH4_WDAT1[7:0]</t>
  </si>
  <si>
    <t>WEC_VA_TH4_WDAT2[7:0]</t>
  </si>
  <si>
    <t>WEC_VA_TH4_WDAT3[7:0]</t>
  </si>
  <si>
    <t>WEC_VA_TH4_WDAT4[7:0]</t>
  </si>
  <si>
    <t>WEC_VA_TH4_WDAT5[7:0]</t>
  </si>
  <si>
    <t>WEC_VA_TH4_WDAT6[7:0]</t>
  </si>
  <si>
    <t>WEC_VA_TH4_WDAT7[7:0]</t>
  </si>
  <si>
    <t>WEC_VA_TH4_WDAT8[7:0]</t>
  </si>
  <si>
    <t>WEC_VA_TH5_WDAT1[7:0]</t>
  </si>
  <si>
    <t>WEC_VA_TH5_WDAT2[7:0]</t>
  </si>
  <si>
    <t>WEC_VA_TH5_WDAT3[7:0]</t>
  </si>
  <si>
    <t>WEC_VA_TH5_WDAT4[7:0]</t>
  </si>
  <si>
    <t>WEC_VA_TH5_WDAT5[7:0]</t>
  </si>
  <si>
    <t>WEC_VA_TH5_WDAT6[7:0]</t>
  </si>
  <si>
    <t>WEC_VA_TH5_WDAT7[7:0]</t>
  </si>
  <si>
    <t>WEC_VA_TH5_WDAT8[7:0]</t>
  </si>
  <si>
    <t>WEC_VA_TH6_WDAT1[7:0]</t>
  </si>
  <si>
    <t>WEC_VA_TH6_WDAT2[7:0]</t>
  </si>
  <si>
    <t>WEC_VA_TH6_WDAT3[7:0]</t>
  </si>
  <si>
    <t>WEC_VA_TH6_WDAT4[7:0]</t>
  </si>
  <si>
    <t>WEC_VA_TH6_WDAT5[7:0]</t>
  </si>
  <si>
    <t>WEC_VA_TH6_WDAT6[7:0]</t>
  </si>
  <si>
    <t>WEC_VA_TH6_WDAT7[7:0]</t>
  </si>
  <si>
    <t>WEC_VA_TH6_WDAT8[7:0]</t>
  </si>
  <si>
    <t>WEC_VA_TH7_WDAT1[7:0]</t>
  </si>
  <si>
    <t>WEC_VA_TH7_WDAT2[7:0]</t>
  </si>
  <si>
    <t>WEC_VA_TH7_WDAT3[7:0]</t>
  </si>
  <si>
    <t>WEC_VA_TH7_WDAT4[7:0]</t>
  </si>
  <si>
    <t>WEC_VA_TH7_WDAT5[7:0]</t>
  </si>
  <si>
    <t>WEC_VA_TH7_WDAT6[7:0]</t>
  </si>
  <si>
    <t>WEC_VA_TH7_WDAT7[7:0]</t>
  </si>
  <si>
    <t>WEC_VA_TH7_WDAT8[7:0]</t>
  </si>
  <si>
    <t>WEC_HB_TH1_RDAT1[7:0]</t>
  </si>
  <si>
    <t>WEC_HB_TH1_RDAT2[7:0]</t>
  </si>
  <si>
    <t>WEC_HB_TH1_RDAT3[7:0]</t>
  </si>
  <si>
    <t>WEC_HB_TH1_RDAT4[7:0]</t>
  </si>
  <si>
    <t>WEC_HB_TH1_RDAT5[7:0]</t>
  </si>
  <si>
    <t>WEC_HB_TH1_RDAT6[7:0]</t>
  </si>
  <si>
    <t>WEC_HB_TH1_RDAT7[7:0]</t>
  </si>
  <si>
    <t>WEC_HB_TH1_RDAT8[7:0]</t>
  </si>
  <si>
    <t>WEC_HB_TH2_RDAT1[7:0]</t>
  </si>
  <si>
    <t>WEC_HB_TH2_RDAT2[7:0]</t>
  </si>
  <si>
    <t>WEC_HB_TH2_RDAT3[7:0]</t>
  </si>
  <si>
    <t>WEC_HB_TH2_RDAT4[7:0]</t>
  </si>
  <si>
    <t>WEC_HB_TH2_RDAT5[7:0]</t>
  </si>
  <si>
    <t>WEC_HB_TH2_RDAT6[7:0]</t>
  </si>
  <si>
    <t>WEC_HB_TH2_RDAT7[7:0]</t>
  </si>
  <si>
    <t>WEC_HB_TH2_RDAT8[7:0]</t>
  </si>
  <si>
    <t>WEC_HB_TH3_RDAT1[7:0]</t>
  </si>
  <si>
    <t>WEC_HB_TH3_RDAT2[7:0]</t>
  </si>
  <si>
    <t>WEC_HB_TH3_RDAT3[7:0]</t>
  </si>
  <si>
    <t>WEC_HB_TH3_RDAT4[7:0]</t>
  </si>
  <si>
    <t>WEC_HB_TH3_RDAT5[7:0]</t>
  </si>
  <si>
    <t>WEC_HB_TH3_RDAT6[7:0]</t>
  </si>
  <si>
    <t>WEC_HB_TH3_RDAT7[7:0]</t>
  </si>
  <si>
    <t>WEC_HB_TH3_RDAT8[7:0]</t>
  </si>
  <si>
    <t>WEC_HB_TH4_RDAT1[7:0]</t>
  </si>
  <si>
    <t>WEC_HB_TH4_RDAT2[7:0]</t>
  </si>
  <si>
    <t>WEC_HB_TH4_RDAT3[7:0]</t>
  </si>
  <si>
    <t>WEC_HB_TH4_RDAT4[7:0]</t>
  </si>
  <si>
    <t>WEC_HB_TH4_RDAT5[7:0]</t>
  </si>
  <si>
    <t>WEC_HB_TH4_RDAT6[7:0]</t>
  </si>
  <si>
    <t>WEC_HB_TH4_RDAT7[7:0]</t>
  </si>
  <si>
    <t>WEC_HB_TH4_RDAT8[7:0]</t>
  </si>
  <si>
    <t>WEC_HB_TH5_RDAT1[7:0]</t>
  </si>
  <si>
    <t>WEC_HB_TH5_RDAT2[7:0]</t>
  </si>
  <si>
    <t>WEC_HB_TH5_RDAT3[7:0]</t>
  </si>
  <si>
    <t>WEC_HB_TH5_RDAT4[7:0]</t>
  </si>
  <si>
    <t>WEC_HB_TH5_RDAT5[7:0]</t>
  </si>
  <si>
    <t>WEC_HB_TH5_RDAT6[7:0]</t>
  </si>
  <si>
    <t>WEC_HB_TH5_RDAT7[7:0]</t>
  </si>
  <si>
    <t>WEC_HB_TH5_RDAT8[7:0]</t>
  </si>
  <si>
    <t>WEC_HB_TH6_RDAT1[7:0]</t>
  </si>
  <si>
    <t>WEC_HB_TH6_RDAT2[7:0]</t>
  </si>
  <si>
    <t>WEC_HB_TH6_RDAT3[7:0]</t>
  </si>
  <si>
    <t>WEC_HB_TH6_RDAT4[7:0]</t>
  </si>
  <si>
    <t>WEC_HB_TH6_RDAT5[7:0]</t>
  </si>
  <si>
    <t>WEC_HB_TH6_RDAT6[7:0]</t>
  </si>
  <si>
    <t>WEC_HB_TH6_RDAT7[7:0]</t>
  </si>
  <si>
    <t>WEC_HB_TH6_RDAT8[7:0]</t>
  </si>
  <si>
    <t>+0x200</t>
  </si>
  <si>
    <t>WEC_HB_TH7_RDAT1[7:0]</t>
  </si>
  <si>
    <t>+0x201</t>
  </si>
  <si>
    <t>WEC_HB_TH7_RDAT2[7:0]</t>
  </si>
  <si>
    <t>+0x202</t>
  </si>
  <si>
    <t>WEC_HB_TH7_RDAT3[7:0]</t>
  </si>
  <si>
    <t>+0x203</t>
  </si>
  <si>
    <t>WEC_HB_TH7_RDAT4[7:0]</t>
  </si>
  <si>
    <t>+0x204</t>
  </si>
  <si>
    <t>WEC_HB_TH7_RDAT5[7:0]</t>
  </si>
  <si>
    <t>+0x205</t>
  </si>
  <si>
    <t>WEC_HB_TH7_RDAT6[7:0]</t>
  </si>
  <si>
    <t>+0x206</t>
  </si>
  <si>
    <t>WEC_HB_TH7_RDAT7[7:0]</t>
  </si>
  <si>
    <t>+0x207</t>
  </si>
  <si>
    <t>WEC_HB_TH7_RDAT8[7:0]</t>
  </si>
  <si>
    <t>+0x208</t>
  </si>
  <si>
    <t>WEC_HB_TH1_GDAT1[7:0]</t>
  </si>
  <si>
    <t>+0x209</t>
  </si>
  <si>
    <t>WEC_HB_TH1_GDAT2[7:0]</t>
  </si>
  <si>
    <t>+0x20A</t>
  </si>
  <si>
    <t>WEC_HB_TH1_GDAT3[7:0]</t>
  </si>
  <si>
    <t>+0x20B</t>
  </si>
  <si>
    <t>WEC_HB_TH1_GDAT4[7:0]</t>
  </si>
  <si>
    <t>+0x20C</t>
  </si>
  <si>
    <t>WEC_HB_TH1_GDAT5[7:0]</t>
  </si>
  <si>
    <t>+0x20D</t>
  </si>
  <si>
    <t>WEC_HB_TH1_GDAT6[7:0]</t>
  </si>
  <si>
    <t>+0x20E</t>
  </si>
  <si>
    <t>WEC_HB_TH1_GDAT7[7:0]</t>
  </si>
  <si>
    <t>+0x20F</t>
  </si>
  <si>
    <t>WEC_HB_TH1_GDAT8[7:0]</t>
  </si>
  <si>
    <t>+0x210</t>
  </si>
  <si>
    <t>WEC_HB_TH2_GDAT1[7:0]</t>
  </si>
  <si>
    <t>+0x211</t>
  </si>
  <si>
    <t>WEC_HB_TH2_GDAT2[7:0]</t>
  </si>
  <si>
    <t>+0x212</t>
  </si>
  <si>
    <t>WEC_HB_TH2_GDAT3[7:0]</t>
  </si>
  <si>
    <t>+0x213</t>
  </si>
  <si>
    <t>WEC_HB_TH2_GDAT4[7:0]</t>
  </si>
  <si>
    <t>+0x214</t>
  </si>
  <si>
    <t>WEC_HB_TH2_GDAT5[7:0]</t>
  </si>
  <si>
    <t>+0x215</t>
  </si>
  <si>
    <t>WEC_HB_TH2_GDAT6[7:0]</t>
  </si>
  <si>
    <t>+0x216</t>
  </si>
  <si>
    <t>WEC_HB_TH2_GDAT7[7:0]</t>
  </si>
  <si>
    <t>+0x217</t>
  </si>
  <si>
    <t>WEC_HB_TH2_GDAT8[7:0]</t>
  </si>
  <si>
    <t>+0x218</t>
  </si>
  <si>
    <t>WEC_HB_TH3_GDAT1[7:0]</t>
  </si>
  <si>
    <t>+0x219</t>
  </si>
  <si>
    <t>WEC_HB_TH3_GDAT2[7:0]</t>
  </si>
  <si>
    <t>+0x21A</t>
  </si>
  <si>
    <t>WEC_HB_TH3_GDAT3[7:0]</t>
  </si>
  <si>
    <t>+0x21B</t>
  </si>
  <si>
    <t>WEC_HB_TH3_GDAT4[7:0]</t>
  </si>
  <si>
    <t>+0x21C</t>
  </si>
  <si>
    <t>WEC_HB_TH3_GDAT5[7:0]</t>
  </si>
  <si>
    <t>+0x21D</t>
  </si>
  <si>
    <t>WEC_HB_TH3_GDAT6[7:0]</t>
  </si>
  <si>
    <t>+0x21E</t>
  </si>
  <si>
    <t>WEC_HB_TH3_GDAT7[7:0]</t>
  </si>
  <si>
    <t>+0x21F</t>
  </si>
  <si>
    <t>WEC_HB_TH3_GDAT8[7:0]</t>
  </si>
  <si>
    <t>+0x220</t>
  </si>
  <si>
    <t>WEC_HB_TH4_GDAT1[7:0]</t>
  </si>
  <si>
    <t>+0x221</t>
  </si>
  <si>
    <t>WEC_HB_TH4_GDAT2[7:0]</t>
  </si>
  <si>
    <t>+0x222</t>
  </si>
  <si>
    <t>WEC_HB_TH4_GDAT3[7:0]</t>
  </si>
  <si>
    <t>+0x223</t>
  </si>
  <si>
    <t>WEC_HB_TH4_GDAT4[7:0]</t>
  </si>
  <si>
    <t>+0x224</t>
  </si>
  <si>
    <t>WEC_HB_TH4_GDAT5[7:0]</t>
  </si>
  <si>
    <t>+0x225</t>
  </si>
  <si>
    <t>WEC_HB_TH4_GDAT6[7:0]</t>
  </si>
  <si>
    <t>+0x226</t>
  </si>
  <si>
    <t>WEC_HB_TH4_GDAT7[7:0]</t>
  </si>
  <si>
    <t>+0x227</t>
  </si>
  <si>
    <t>WEC_HB_TH4_GDAT8[7:0]</t>
  </si>
  <si>
    <t>+0x228</t>
  </si>
  <si>
    <t>WEC_HB_TH5_GDAT1[7:0]</t>
  </si>
  <si>
    <t>+0x229</t>
  </si>
  <si>
    <t>WEC_HB_TH5_GDAT2[7:0]</t>
  </si>
  <si>
    <t>+0x22A</t>
  </si>
  <si>
    <t>WEC_HB_TH5_GDAT3[7:0]</t>
  </si>
  <si>
    <t>+0x22B</t>
  </si>
  <si>
    <t>WEC_HB_TH5_GDAT4[7:0]</t>
  </si>
  <si>
    <t>+0x22C</t>
  </si>
  <si>
    <t>WEC_HB_TH5_GDAT5[7:0]</t>
  </si>
  <si>
    <t>+0x22D</t>
  </si>
  <si>
    <t>WEC_HB_TH5_GDAT6[7:0]</t>
  </si>
  <si>
    <t>+0x22E</t>
  </si>
  <si>
    <t>WEC_HB_TH5_GDAT7[7:0]</t>
  </si>
  <si>
    <t>+0x22F</t>
  </si>
  <si>
    <t>WEC_HB_TH5_GDAT8[7:0]</t>
  </si>
  <si>
    <t>+0x230</t>
  </si>
  <si>
    <t>WEC_HB_TH6_GDAT1[7:0]</t>
  </si>
  <si>
    <t>+0x231</t>
  </si>
  <si>
    <t>WEC_HB_TH6_GDAT2[7:0]</t>
  </si>
  <si>
    <t>+0x232</t>
  </si>
  <si>
    <t>WEC_HB_TH6_GDAT3[7:0]</t>
  </si>
  <si>
    <t>+0x233</t>
  </si>
  <si>
    <t>WEC_HB_TH6_GDAT4[7:0]</t>
  </si>
  <si>
    <t>+0x234</t>
  </si>
  <si>
    <t>WEC_HB_TH6_GDAT5[7:0]</t>
  </si>
  <si>
    <t>+0x235</t>
  </si>
  <si>
    <t>WEC_HB_TH6_GDAT6[7:0]</t>
  </si>
  <si>
    <t>+0x236</t>
  </si>
  <si>
    <t>WEC_HB_TH6_GDAT7[7:0]</t>
  </si>
  <si>
    <t>+0x237</t>
  </si>
  <si>
    <t>WEC_HB_TH6_GDAT8[7:0]</t>
  </si>
  <si>
    <t>+0x238</t>
  </si>
  <si>
    <t>WEC_HB_TH7_GDAT1[7:0]</t>
  </si>
  <si>
    <t>+0x239</t>
  </si>
  <si>
    <t>WEC_HB_TH7_GDAT2[7:0]</t>
  </si>
  <si>
    <t>+0x23A</t>
  </si>
  <si>
    <t>WEC_HB_TH7_GDAT3[7:0]</t>
  </si>
  <si>
    <t>+0x23B</t>
  </si>
  <si>
    <t>WEC_HB_TH7_GDAT4[7:0]</t>
  </si>
  <si>
    <t>+0x23C</t>
  </si>
  <si>
    <t>WEC_HB_TH7_GDAT5[7:0]</t>
  </si>
  <si>
    <t>+0x23D</t>
  </si>
  <si>
    <t>WEC_HB_TH7_GDAT6[7:0]</t>
  </si>
  <si>
    <t>+0x23E</t>
  </si>
  <si>
    <t>WEC_HB_TH7_GDAT7[7:0]</t>
  </si>
  <si>
    <t>+0x23F</t>
  </si>
  <si>
    <t>WEC_HB_TH7_GDAT8[7:0]</t>
  </si>
  <si>
    <t>+0x240</t>
  </si>
  <si>
    <t>WEC_HB_TH1_BDAT1[7:0]</t>
  </si>
  <si>
    <t>+0x241</t>
  </si>
  <si>
    <t>WEC_HB_TH1_BDAT2[7:0]</t>
  </si>
  <si>
    <t>+0x242</t>
  </si>
  <si>
    <t>WEC_HB_TH1_BDAT3[7:0]</t>
  </si>
  <si>
    <t>+0x243</t>
  </si>
  <si>
    <t>WEC_HB_TH1_BDAT4[7:0]</t>
  </si>
  <si>
    <t>+0x244</t>
  </si>
  <si>
    <t>WEC_HB_TH1_BDAT5[7:0]</t>
  </si>
  <si>
    <t>+0x245</t>
  </si>
  <si>
    <t>WEC_HB_TH1_BDAT6[7:0]</t>
  </si>
  <si>
    <t>+0x246</t>
  </si>
  <si>
    <t>WEC_HB_TH1_BDAT7[7:0]</t>
  </si>
  <si>
    <t>+0x247</t>
  </si>
  <si>
    <t>WEC_HB_TH1_BDAT8[7:0]</t>
  </si>
  <si>
    <t>+0x248</t>
  </si>
  <si>
    <t>WEC_HB_TH2_BDAT1[7:0]</t>
  </si>
  <si>
    <t>+0x249</t>
  </si>
  <si>
    <t>WEC_HB_TH2_BDAT2[7:0]</t>
  </si>
  <si>
    <t>+0x24A</t>
  </si>
  <si>
    <t>WEC_HB_TH2_BDAT3[7:0]</t>
  </si>
  <si>
    <t>+0x24B</t>
  </si>
  <si>
    <t>WEC_HB_TH2_BDAT4[7:0]</t>
  </si>
  <si>
    <t>+0x24C</t>
  </si>
  <si>
    <t>WEC_HB_TH2_BDAT5[7:0]</t>
  </si>
  <si>
    <t>+0x24D</t>
  </si>
  <si>
    <t>WEC_HB_TH2_BDAT6[7:0]</t>
  </si>
  <si>
    <t>+0x24E</t>
  </si>
  <si>
    <t>WEC_HB_TH2_BDAT7[7:0]</t>
  </si>
  <si>
    <t>+0x24F</t>
  </si>
  <si>
    <t>WEC_HB_TH2_BDAT8[7:0]</t>
  </si>
  <si>
    <t>+0x250</t>
  </si>
  <si>
    <t>WEC_HB_TH3_BDAT1[7:0]</t>
  </si>
  <si>
    <t>+0x251</t>
  </si>
  <si>
    <t>WEC_HB_TH3_BDAT2[7:0]</t>
  </si>
  <si>
    <t>+0x252</t>
  </si>
  <si>
    <t>WEC_HB_TH3_BDAT3[7:0]</t>
  </si>
  <si>
    <t>+0x253</t>
  </si>
  <si>
    <t>WEC_HB_TH3_BDAT4[7:0]</t>
  </si>
  <si>
    <t>+0x254</t>
  </si>
  <si>
    <t>WEC_HB_TH3_BDAT5[7:0]</t>
  </si>
  <si>
    <t>+0x255</t>
  </si>
  <si>
    <t>WEC_HB_TH3_BDAT6[7:0]</t>
  </si>
  <si>
    <t>+0x256</t>
  </si>
  <si>
    <t>WEC_HB_TH3_BDAT7[7:0]</t>
  </si>
  <si>
    <t>+0x257</t>
  </si>
  <si>
    <t>WEC_HB_TH3_BDAT8[7:0]</t>
  </si>
  <si>
    <t>+0x258</t>
  </si>
  <si>
    <t>WEC_HB_TH4_BDAT1[7:0]</t>
  </si>
  <si>
    <t>+0x259</t>
  </si>
  <si>
    <t>WEC_HB_TH4_BDAT2[7:0]</t>
  </si>
  <si>
    <t>+0x25A</t>
  </si>
  <si>
    <t>WEC_HB_TH4_BDAT3[7:0]</t>
  </si>
  <si>
    <t>+0x25B</t>
  </si>
  <si>
    <t>WEC_HB_TH4_BDAT4[7:0]</t>
  </si>
  <si>
    <t>+0x25C</t>
  </si>
  <si>
    <t>WEC_HB_TH4_BDAT5[7:0]</t>
  </si>
  <si>
    <t>+0x25D</t>
  </si>
  <si>
    <t>WEC_HB_TH4_BDAT6[7:0]</t>
  </si>
  <si>
    <t>+0x25E</t>
  </si>
  <si>
    <t>WEC_HB_TH4_BDAT7[7:0]</t>
  </si>
  <si>
    <t>+0x25F</t>
  </si>
  <si>
    <t>WEC_HB_TH4_BDAT8[7:0]</t>
  </si>
  <si>
    <t>+0x260</t>
  </si>
  <si>
    <t>WEC_HB_TH5_BDAT1[7:0]</t>
  </si>
  <si>
    <t>+0x261</t>
  </si>
  <si>
    <t>WEC_HB_TH5_BDAT2[7:0]</t>
  </si>
  <si>
    <t>+0x262</t>
  </si>
  <si>
    <t>WEC_HB_TH5_BDAT3[7:0]</t>
  </si>
  <si>
    <t>+0x263</t>
  </si>
  <si>
    <t>WEC_HB_TH5_BDAT4[7:0]</t>
  </si>
  <si>
    <t>+0x264</t>
  </si>
  <si>
    <t>WEC_HB_TH5_BDAT5[7:0]</t>
  </si>
  <si>
    <t>+0x265</t>
  </si>
  <si>
    <t>WEC_HB_TH5_BDAT6[7:0]</t>
  </si>
  <si>
    <t>+0x266</t>
  </si>
  <si>
    <t>WEC_HB_TH5_BDAT7[7:0]</t>
  </si>
  <si>
    <t>+0x267</t>
  </si>
  <si>
    <t>WEC_HB_TH5_BDAT8[7:0]</t>
  </si>
  <si>
    <t>+0x268</t>
  </si>
  <si>
    <t>WEC_HB_TH6_BDAT1[7:0]</t>
  </si>
  <si>
    <t>+0x269</t>
  </si>
  <si>
    <t>WEC_HB_TH6_BDAT2[7:0]</t>
  </si>
  <si>
    <t>+0x26A</t>
  </si>
  <si>
    <t>WEC_HB_TH6_BDAT3[7:0]</t>
  </si>
  <si>
    <t>+0x26B</t>
  </si>
  <si>
    <t>WEC_HB_TH6_BDAT4[7:0]</t>
  </si>
  <si>
    <t>+0x26C</t>
  </si>
  <si>
    <t>WEC_HB_TH6_BDAT5[7:0]</t>
  </si>
  <si>
    <t>+0x26D</t>
  </si>
  <si>
    <t>WEC_HB_TH6_BDAT6[7:0]</t>
  </si>
  <si>
    <t>+0x26E</t>
  </si>
  <si>
    <t>WEC_HB_TH6_BDAT7[7:0]</t>
  </si>
  <si>
    <t>+0x26F</t>
  </si>
  <si>
    <t>WEC_HB_TH6_BDAT8[7:0]</t>
  </si>
  <si>
    <t>+0x270</t>
  </si>
  <si>
    <t>WEC_HB_TH7_BDAT1[7:0]</t>
  </si>
  <si>
    <t>+0x271</t>
  </si>
  <si>
    <t>WEC_HB_TH7_BDAT2[7:0]</t>
  </si>
  <si>
    <t>+0x272</t>
  </si>
  <si>
    <t>WEC_HB_TH7_BDAT3[7:0]</t>
  </si>
  <si>
    <t>+0x273</t>
  </si>
  <si>
    <t>WEC_HB_TH7_BDAT4[7:0]</t>
  </si>
  <si>
    <t>+0x274</t>
  </si>
  <si>
    <t>WEC_HB_TH7_BDAT5[7:0]</t>
  </si>
  <si>
    <t>+0x275</t>
  </si>
  <si>
    <t>WEC_HB_TH7_BDAT6[7:0]</t>
  </si>
  <si>
    <t>+0x276</t>
  </si>
  <si>
    <t>WEC_HB_TH7_BDAT7[7:0]</t>
  </si>
  <si>
    <t>+0x277</t>
  </si>
  <si>
    <t>WEC_HB_TH7_BDAT8[7:0]</t>
  </si>
  <si>
    <t>+0x278</t>
  </si>
  <si>
    <t>WEC_HB_TH1_WDAT1[7:0]</t>
  </si>
  <si>
    <t>+0x279</t>
  </si>
  <si>
    <t>WEC_HB_TH1_WDAT2[7:0]</t>
  </si>
  <si>
    <t>+0x27A</t>
  </si>
  <si>
    <t>WEC_HB_TH1_WDAT3[7:0]</t>
  </si>
  <si>
    <t>+0x27B</t>
  </si>
  <si>
    <t>WEC_HB_TH1_WDAT4[7:0]</t>
  </si>
  <si>
    <t>+0x27C</t>
  </si>
  <si>
    <t>WEC_HB_TH1_WDAT5[7:0]</t>
  </si>
  <si>
    <t>+0x27D</t>
  </si>
  <si>
    <t>WEC_HB_TH1_WDAT6[7:0]</t>
  </si>
  <si>
    <t>+0x27E</t>
  </si>
  <si>
    <t>WEC_HB_TH1_WDAT7[7:0]</t>
  </si>
  <si>
    <t>+0x27F</t>
  </si>
  <si>
    <t>WEC_HB_TH1_WDAT8[7:0]</t>
  </si>
  <si>
    <t>+0x280</t>
  </si>
  <si>
    <t>WEC_HB_TH2_WDAT1[7:0]</t>
  </si>
  <si>
    <t>+0x281</t>
  </si>
  <si>
    <t>WEC_HB_TH2_WDAT2[7:0]</t>
  </si>
  <si>
    <t>+0x282</t>
  </si>
  <si>
    <t>WEC_HB_TH2_WDAT3[7:0]</t>
  </si>
  <si>
    <t>+0x283</t>
  </si>
  <si>
    <t>WEC_HB_TH2_WDAT4[7:0]</t>
  </si>
  <si>
    <t>+0x284</t>
  </si>
  <si>
    <t>WEC_HB_TH2_WDAT5[7:0]</t>
  </si>
  <si>
    <t>+0x285</t>
  </si>
  <si>
    <t>WEC_HB_TH2_WDAT6[7:0]</t>
  </si>
  <si>
    <t>+0x286</t>
  </si>
  <si>
    <t>WEC_HB_TH2_WDAT7[7:0]</t>
  </si>
  <si>
    <t>+0x287</t>
  </si>
  <si>
    <t>WEC_HB_TH2_WDAT8[7:0]</t>
  </si>
  <si>
    <t>+0x288</t>
  </si>
  <si>
    <t>WEC_HB_TH3_WDAT1[7:0]</t>
  </si>
  <si>
    <t>+0x289</t>
  </si>
  <si>
    <t>WEC_HB_TH3_WDAT2[7:0]</t>
  </si>
  <si>
    <t>+0x28A</t>
  </si>
  <si>
    <t>WEC_HB_TH3_WDAT3[7:0]</t>
  </si>
  <si>
    <t>+0x28B</t>
  </si>
  <si>
    <t>WEC_HB_TH3_WDAT4[7:0]</t>
  </si>
  <si>
    <t>+0x28C</t>
  </si>
  <si>
    <t>WEC_HB_TH3_WDAT5[7:0]</t>
  </si>
  <si>
    <t>+0x28D</t>
  </si>
  <si>
    <t>WEC_HB_TH3_WDAT6[7:0]</t>
  </si>
  <si>
    <t>+0x28E</t>
  </si>
  <si>
    <t>WEC_HB_TH3_WDAT7[7:0]</t>
  </si>
  <si>
    <t>+0x28F</t>
  </si>
  <si>
    <t>WEC_HB_TH3_WDAT8[7:0]</t>
  </si>
  <si>
    <t>+0x290</t>
  </si>
  <si>
    <t>WEC_HB_TH4_WDAT1[7:0]</t>
  </si>
  <si>
    <t>+0x291</t>
  </si>
  <si>
    <t>WEC_HB_TH4_WDAT2[7:0]</t>
  </si>
  <si>
    <t>+0x292</t>
  </si>
  <si>
    <t>WEC_HB_TH4_WDAT3[7:0]</t>
  </si>
  <si>
    <t>+0x293</t>
  </si>
  <si>
    <t>WEC_HB_TH4_WDAT4[7:0]</t>
  </si>
  <si>
    <t>+0x294</t>
  </si>
  <si>
    <t>WEC_HB_TH4_WDAT5[7:0]</t>
  </si>
  <si>
    <t>+0x295</t>
  </si>
  <si>
    <t>WEC_HB_TH4_WDAT6[7:0]</t>
  </si>
  <si>
    <t>+0x296</t>
  </si>
  <si>
    <t>WEC_HB_TH4_WDAT7[7:0]</t>
  </si>
  <si>
    <t>+0x297</t>
  </si>
  <si>
    <t>WEC_HB_TH4_WDAT8[7:0]</t>
  </si>
  <si>
    <t>+0x298</t>
  </si>
  <si>
    <t>WEC_HB_TH5_WDAT1[7:0]</t>
  </si>
  <si>
    <t>+0x299</t>
  </si>
  <si>
    <t>WEC_HB_TH5_WDAT2[7:0]</t>
  </si>
  <si>
    <t>+0x29A</t>
  </si>
  <si>
    <t>WEC_HB_TH5_WDAT3[7:0]</t>
  </si>
  <si>
    <t>+0x29B</t>
  </si>
  <si>
    <t>WEC_HB_TH5_WDAT4[7:0]</t>
  </si>
  <si>
    <t>+0x29C</t>
  </si>
  <si>
    <t>WEC_HB_TH5_WDAT5[7:0]</t>
  </si>
  <si>
    <t>+0x29D</t>
  </si>
  <si>
    <t>WEC_HB_TH5_WDAT6[7:0]</t>
  </si>
  <si>
    <t>+0x29E</t>
  </si>
  <si>
    <t>WEC_HB_TH5_WDAT7[7:0]</t>
  </si>
  <si>
    <t>+0x29F</t>
  </si>
  <si>
    <t>WEC_HB_TH5_WDAT8[7:0]</t>
  </si>
  <si>
    <t>+0x2A0</t>
  </si>
  <si>
    <t>WEC_HB_TH6_WDAT1[7:0]</t>
  </si>
  <si>
    <t>+0x2A1</t>
  </si>
  <si>
    <t>WEC_HB_TH6_WDAT2[7:0]</t>
  </si>
  <si>
    <t>+0x2A2</t>
  </si>
  <si>
    <t>WEC_HB_TH6_WDAT3[7:0]</t>
  </si>
  <si>
    <t>+0x2A3</t>
  </si>
  <si>
    <t>WEC_HB_TH6_WDAT4[7:0]</t>
  </si>
  <si>
    <t>+0x2A4</t>
  </si>
  <si>
    <t>WEC_HB_TH6_WDAT5[7:0]</t>
  </si>
  <si>
    <t>+0x2A5</t>
  </si>
  <si>
    <t>WEC_HB_TH6_WDAT6[7:0]</t>
  </si>
  <si>
    <t>+0x2A6</t>
  </si>
  <si>
    <t>WEC_HB_TH6_WDAT7[7:0]</t>
  </si>
  <si>
    <t>+0x2A7</t>
  </si>
  <si>
    <t>WEC_HB_TH6_WDAT8[7:0]</t>
  </si>
  <si>
    <t>+0x2A8</t>
  </si>
  <si>
    <t>WEC_HB_TH7_WDAT1[7:0]</t>
  </si>
  <si>
    <t>+0x2A9</t>
  </si>
  <si>
    <t>WEC_HB_TH7_WDAT2[7:0]</t>
  </si>
  <si>
    <t>+0x2AA</t>
  </si>
  <si>
    <t>WEC_HB_TH7_WDAT3[7:0]</t>
  </si>
  <si>
    <t>+0x2AB</t>
  </si>
  <si>
    <t>WEC_HB_TH7_WDAT4[7:0]</t>
  </si>
  <si>
    <t>+0x2AC</t>
  </si>
  <si>
    <t>WEC_HB_TH7_WDAT5[7:0]</t>
  </si>
  <si>
    <t>+0x2AD</t>
  </si>
  <si>
    <t>WEC_HB_TH7_WDAT6[7:0]</t>
  </si>
  <si>
    <t>+0x2AE</t>
  </si>
  <si>
    <t>WEC_HB_TH7_WDAT7[7:0]</t>
  </si>
  <si>
    <t>+0x2AF</t>
  </si>
  <si>
    <t>WEC_HB_TH7_WDAT8[7:0]</t>
  </si>
  <si>
    <t>+0x2B0</t>
  </si>
  <si>
    <t>WEC_VB_TH1_RDAT1[7:0]</t>
  </si>
  <si>
    <t>+0x2B1</t>
  </si>
  <si>
    <t>WEC_VB_TH1_RDAT2[7:0]</t>
  </si>
  <si>
    <t>+0x2B2</t>
  </si>
  <si>
    <t>WEC_VB_TH1_RDAT3[7:0]</t>
  </si>
  <si>
    <t>+0x2B3</t>
  </si>
  <si>
    <t>WEC_VB_TH1_RDAT4[7:0]</t>
  </si>
  <si>
    <t>+0x2B4</t>
  </si>
  <si>
    <t>WEC_VB_TH1_RDAT5[7:0]</t>
  </si>
  <si>
    <t>+0x2B5</t>
  </si>
  <si>
    <t>WEC_VB_TH1_RDAT6[7:0]</t>
  </si>
  <si>
    <t>+0x2B6</t>
  </si>
  <si>
    <t>WEC_VB_TH1_RDAT7[7:0]</t>
  </si>
  <si>
    <t>+0x2B7</t>
  </si>
  <si>
    <t>WEC_VB_TH1_RDAT8[7:0]</t>
  </si>
  <si>
    <t>+0x2B8</t>
  </si>
  <si>
    <t>WEC_VB_TH2_RDAT1[7:0]</t>
  </si>
  <si>
    <t>+0x2B9</t>
  </si>
  <si>
    <t>WEC_VB_TH2_RDAT2[7:0]</t>
  </si>
  <si>
    <t>+0x2BA</t>
  </si>
  <si>
    <t>WEC_VB_TH2_RDAT3[7:0]</t>
  </si>
  <si>
    <t>+0x2BB</t>
  </si>
  <si>
    <t>WEC_VB_TH2_RDAT4[7:0]</t>
  </si>
  <si>
    <t>+0x2BC</t>
  </si>
  <si>
    <t>WEC_VB_TH2_RDAT5[7:0]</t>
  </si>
  <si>
    <t>+0x2BD</t>
  </si>
  <si>
    <t>WEC_VB_TH2_RDAT6[7:0]</t>
  </si>
  <si>
    <t>+0x2BE</t>
  </si>
  <si>
    <t>WEC_VB_TH2_RDAT7[7:0]</t>
  </si>
  <si>
    <t>+0x2BF</t>
  </si>
  <si>
    <t>WEC_VB_TH2_RDAT8[7:0]</t>
  </si>
  <si>
    <t>+0x2C0</t>
  </si>
  <si>
    <t>WEC_VB_TH3_RDAT1[7:0]</t>
  </si>
  <si>
    <t>+0x2C1</t>
  </si>
  <si>
    <t>WEC_VB_TH3_RDAT2[7:0]</t>
  </si>
  <si>
    <t>+0x2C2</t>
  </si>
  <si>
    <t>WEC_VB_TH3_RDAT3[7:0]</t>
  </si>
  <si>
    <t>+0x2C3</t>
  </si>
  <si>
    <t>WEC_VB_TH3_RDAT4[7:0]</t>
  </si>
  <si>
    <t>+0x2C4</t>
  </si>
  <si>
    <t>WEC_VB_TH3_RDAT5[7:0]</t>
  </si>
  <si>
    <t>+0x2C5</t>
  </si>
  <si>
    <t>WEC_VB_TH3_RDAT6[7:0]</t>
  </si>
  <si>
    <t>+0x2C6</t>
  </si>
  <si>
    <t>WEC_VB_TH3_RDAT7[7:0]</t>
  </si>
  <si>
    <t>+0x2C7</t>
  </si>
  <si>
    <t>WEC_VB_TH3_RDAT8[7:0]</t>
  </si>
  <si>
    <t>+0x2C8</t>
  </si>
  <si>
    <t>WEC_VB_TH4_RDAT1[7:0]</t>
  </si>
  <si>
    <t>+0x2C9</t>
  </si>
  <si>
    <t>WEC_VB_TH4_RDAT2[7:0]</t>
  </si>
  <si>
    <t>+0x2CA</t>
  </si>
  <si>
    <t>WEC_VB_TH4_RDAT3[7:0]</t>
  </si>
  <si>
    <t>+0x2CB</t>
  </si>
  <si>
    <t>WEC_VB_TH4_RDAT4[7:0]</t>
  </si>
  <si>
    <t>+0x2CC</t>
  </si>
  <si>
    <t>WEC_VB_TH4_RDAT5[7:0]</t>
  </si>
  <si>
    <t>+0x2CD</t>
  </si>
  <si>
    <t>WEC_VB_TH4_RDAT6[7:0]</t>
  </si>
  <si>
    <t>+0x2CE</t>
  </si>
  <si>
    <t>WEC_VB_TH4_RDAT7[7:0]</t>
  </si>
  <si>
    <t>+0x2CF</t>
  </si>
  <si>
    <t>WEC_VB_TH4_RDAT8[7:0]</t>
  </si>
  <si>
    <t>+0x2D0</t>
  </si>
  <si>
    <t>WEC_VB_TH5_RDAT1[7:0]</t>
  </si>
  <si>
    <t>+0x2D1</t>
  </si>
  <si>
    <t>WEC_VB_TH5_RDAT2[7:0]</t>
  </si>
  <si>
    <t>+0x2D2</t>
  </si>
  <si>
    <t>WEC_VB_TH5_RDAT3[7:0]</t>
  </si>
  <si>
    <t>+0x2D3</t>
  </si>
  <si>
    <t>WEC_VB_TH5_RDAT4[7:0]</t>
  </si>
  <si>
    <t>+0x2D4</t>
  </si>
  <si>
    <t>WEC_VB_TH5_RDAT5[7:0]</t>
  </si>
  <si>
    <t>+0x2D5</t>
  </si>
  <si>
    <t>WEC_VB_TH5_RDAT6[7:0]</t>
  </si>
  <si>
    <t>+0x2D6</t>
  </si>
  <si>
    <t>WEC_VB_TH5_RDAT7[7:0]</t>
  </si>
  <si>
    <t>+0x2D7</t>
  </si>
  <si>
    <t>WEC_VB_TH5_RDAT8[7:0]</t>
  </si>
  <si>
    <t>+0x2D8</t>
  </si>
  <si>
    <t>WEC_VB_TH6_RDAT1[7:0]</t>
  </si>
  <si>
    <t>+0x2D9</t>
  </si>
  <si>
    <t>WEC_VB_TH6_RDAT2[7:0]</t>
  </si>
  <si>
    <t>+0x2DA</t>
  </si>
  <si>
    <t>WEC_VB_TH6_RDAT3[7:0]</t>
  </si>
  <si>
    <t>+0x2DB</t>
  </si>
  <si>
    <t>WEC_VB_TH6_RDAT4[7:0]</t>
  </si>
  <si>
    <t>+0x2DC</t>
  </si>
  <si>
    <t>WEC_VB_TH6_RDAT5[7:0]</t>
  </si>
  <si>
    <t>+0x2DD</t>
  </si>
  <si>
    <t>WEC_VB_TH6_RDAT6[7:0]</t>
  </si>
  <si>
    <t>+0x2DE</t>
  </si>
  <si>
    <t>WEC_VB_TH6_RDAT7[7:0]</t>
  </si>
  <si>
    <t>+0x2DF</t>
  </si>
  <si>
    <t>WEC_VB_TH6_RDAT8[7:0]</t>
  </si>
  <si>
    <t>+0x2E0</t>
  </si>
  <si>
    <t>WEC_VB_TH7_RDAT1[7:0]</t>
  </si>
  <si>
    <t>+0x2E1</t>
  </si>
  <si>
    <t>WEC_VB_TH7_RDAT2[7:0]</t>
  </si>
  <si>
    <t>+0x2E2</t>
  </si>
  <si>
    <t>WEC_VB_TH7_RDAT3[7:0]</t>
  </si>
  <si>
    <t>+0x2E3</t>
  </si>
  <si>
    <t>WEC_VB_TH7_RDAT4[7:0]</t>
  </si>
  <si>
    <t>+0x2E4</t>
  </si>
  <si>
    <t>WEC_VB_TH7_RDAT5[7:0]</t>
  </si>
  <si>
    <t>+0x2E5</t>
  </si>
  <si>
    <t>WEC_VB_TH7_RDAT6[7:0]</t>
  </si>
  <si>
    <t>+0x2E6</t>
  </si>
  <si>
    <t>WEC_VB_TH7_RDAT7[7:0]</t>
  </si>
  <si>
    <t>+0x2E7</t>
  </si>
  <si>
    <t>WEC_VB_TH7_RDAT8[7:0]</t>
  </si>
  <si>
    <t>+0x2E8</t>
  </si>
  <si>
    <t>WEC_VB_TH1_GDAT1[7:0]</t>
  </si>
  <si>
    <t>+0x2E9</t>
  </si>
  <si>
    <t>WEC_VB_TH1_GDAT2[7:0]</t>
  </si>
  <si>
    <t>+0x2EA</t>
  </si>
  <si>
    <t>WEC_VB_TH1_GDAT3[7:0]</t>
  </si>
  <si>
    <t>+0x2EB</t>
  </si>
  <si>
    <t>WEC_VB_TH1_GDAT4[7:0]</t>
  </si>
  <si>
    <t>+0x2EC</t>
  </si>
  <si>
    <t>WEC_VB_TH1_GDAT5[7:0]</t>
  </si>
  <si>
    <t>+0x2ED</t>
  </si>
  <si>
    <t>WEC_VB_TH1_GDAT6[7:0]</t>
  </si>
  <si>
    <t>+0x2EE</t>
  </si>
  <si>
    <t>WEC_VB_TH1_GDAT7[7:0]</t>
  </si>
  <si>
    <t>+0x2EF</t>
  </si>
  <si>
    <t>WEC_VB_TH1_GDAT8[7:0]</t>
  </si>
  <si>
    <t>+0x2F0</t>
  </si>
  <si>
    <t>WEC_VB_TH2_GDAT1[7:0]</t>
  </si>
  <si>
    <t>+0x2F1</t>
  </si>
  <si>
    <t>WEC_VB_TH2_GDAT2[7:0]</t>
  </si>
  <si>
    <t>+0x2F2</t>
  </si>
  <si>
    <t>WEC_VB_TH2_GDAT3[7:0]</t>
  </si>
  <si>
    <t>+0x2F3</t>
  </si>
  <si>
    <t>WEC_VB_TH2_GDAT4[7:0]</t>
  </si>
  <si>
    <t>+0x2F4</t>
  </si>
  <si>
    <t>WEC_VB_TH2_GDAT5[7:0]</t>
  </si>
  <si>
    <t>+0x2F5</t>
  </si>
  <si>
    <t>WEC_VB_TH2_GDAT6[7:0]</t>
  </si>
  <si>
    <t>+0x2F6</t>
  </si>
  <si>
    <t>WEC_VB_TH2_GDAT7[7:0]</t>
  </si>
  <si>
    <t>+0x2F7</t>
  </si>
  <si>
    <t>WEC_VB_TH2_GDAT8[7:0]</t>
  </si>
  <si>
    <t>+0x2F8</t>
  </si>
  <si>
    <t>WEC_VB_TH3_GDAT1[7:0]</t>
  </si>
  <si>
    <t>+0x2F9</t>
  </si>
  <si>
    <t>WEC_VB_TH3_GDAT2[7:0]</t>
  </si>
  <si>
    <t>+0x2FA</t>
  </si>
  <si>
    <t>WEC_VB_TH3_GDAT3[7:0]</t>
  </si>
  <si>
    <t>+0x2FB</t>
  </si>
  <si>
    <t>WEC_VB_TH3_GDAT4[7:0]</t>
  </si>
  <si>
    <t>+0x2FC</t>
  </si>
  <si>
    <t>WEC_VB_TH3_GDAT5[7:0]</t>
  </si>
  <si>
    <t>+0x2FD</t>
  </si>
  <si>
    <t>WEC_VB_TH3_GDAT6[7:0]</t>
  </si>
  <si>
    <t>+0x2FE</t>
  </si>
  <si>
    <t>WEC_VB_TH3_GDAT7[7:0]</t>
  </si>
  <si>
    <t>+0x2FF</t>
  </si>
  <si>
    <t>WEC_VB_TH3_GDAT8[7:0]</t>
  </si>
  <si>
    <t>+0x300</t>
  </si>
  <si>
    <t>WEC_VB_TH4_GDAT1[7:0]</t>
  </si>
  <si>
    <t>+0x301</t>
  </si>
  <si>
    <t>WEC_VB_TH4_GDAT2[7:0]</t>
  </si>
  <si>
    <t>+0x302</t>
  </si>
  <si>
    <t>WEC_VB_TH4_GDAT3[7:0]</t>
  </si>
  <si>
    <t>+0x303</t>
  </si>
  <si>
    <t>WEC_VB_TH4_GDAT4[7:0]</t>
  </si>
  <si>
    <t>+0x304</t>
  </si>
  <si>
    <t>WEC_VB_TH4_GDAT5[7:0]</t>
  </si>
  <si>
    <t>+0x305</t>
  </si>
  <si>
    <t>WEC_VB_TH4_GDAT6[7:0]</t>
  </si>
  <si>
    <t>+0x306</t>
  </si>
  <si>
    <t>WEC_VB_TH4_GDAT7[7:0]</t>
  </si>
  <si>
    <t>+0x307</t>
  </si>
  <si>
    <t>WEC_VB_TH4_GDAT8[7:0]</t>
  </si>
  <si>
    <t>+0x308</t>
  </si>
  <si>
    <t>WEC_VB_TH5_GDAT1[7:0]</t>
  </si>
  <si>
    <t>+0x309</t>
  </si>
  <si>
    <t>WEC_VB_TH5_GDAT2[7:0]</t>
  </si>
  <si>
    <t>+0x30A</t>
  </si>
  <si>
    <t>WEC_VB_TH5_GDAT3[7:0]</t>
  </si>
  <si>
    <t>+0x30B</t>
  </si>
  <si>
    <t>WEC_VB_TH5_GDAT4[7:0]</t>
  </si>
  <si>
    <t>+0x30C</t>
  </si>
  <si>
    <t>WEC_VB_TH5_GDAT5[7:0]</t>
  </si>
  <si>
    <t>+0x30D</t>
  </si>
  <si>
    <t>WEC_VB_TH5_GDAT6[7:0]</t>
  </si>
  <si>
    <t>+0x30E</t>
  </si>
  <si>
    <t>WEC_VB_TH5_GDAT7[7:0]</t>
  </si>
  <si>
    <t>+0x30F</t>
  </si>
  <si>
    <t>WEC_VB_TH5_GDAT8[7:0]</t>
  </si>
  <si>
    <t>+0x310</t>
  </si>
  <si>
    <t>WEC_VB_TH6_GDAT1[7:0]</t>
  </si>
  <si>
    <t>+0x311</t>
  </si>
  <si>
    <t>WEC_VB_TH6_GDAT2[7:0]</t>
  </si>
  <si>
    <t>+0x312</t>
  </si>
  <si>
    <t>WEC_VB_TH6_GDAT3[7:0]</t>
  </si>
  <si>
    <t>+0x313</t>
  </si>
  <si>
    <t>WEC_VB_TH6_GDAT4[7:0]</t>
  </si>
  <si>
    <t>+0x314</t>
  </si>
  <si>
    <t>WEC_VB_TH6_GDAT5[7:0]</t>
  </si>
  <si>
    <t>+0x315</t>
  </si>
  <si>
    <t>WEC_VB_TH6_GDAT6[7:0]</t>
  </si>
  <si>
    <t>+0x316</t>
  </si>
  <si>
    <t>WEC_VB_TH6_GDAT7[7:0]</t>
  </si>
  <si>
    <t>+0x317</t>
  </si>
  <si>
    <t>WEC_VB_TH6_GDAT8[7:0]</t>
  </si>
  <si>
    <t>+0x318</t>
  </si>
  <si>
    <t>WEC_VB_TH7_GDAT1[7:0]</t>
  </si>
  <si>
    <t>+0x319</t>
  </si>
  <si>
    <t>WEC_VB_TH7_GDAT2[7:0]</t>
  </si>
  <si>
    <t>+0x31A</t>
  </si>
  <si>
    <t>WEC_VB_TH7_GDAT3[7:0]</t>
  </si>
  <si>
    <t>+0x31B</t>
  </si>
  <si>
    <t>WEC_VB_TH7_GDAT4[7:0]</t>
  </si>
  <si>
    <t>+0x31C</t>
  </si>
  <si>
    <t>WEC_VB_TH7_GDAT5[7:0]</t>
  </si>
  <si>
    <t>+0x31D</t>
  </si>
  <si>
    <t>WEC_VB_TH7_GDAT6[7:0]</t>
  </si>
  <si>
    <t>+0x31E</t>
  </si>
  <si>
    <t>WEC_VB_TH7_GDAT7[7:0]</t>
  </si>
  <si>
    <t>+0x31F</t>
  </si>
  <si>
    <t>WEC_VB_TH7_GDAT8[7:0]</t>
  </si>
  <si>
    <t>+0x320</t>
  </si>
  <si>
    <t>WEC_VB_TH1_BDAT1[7:0]</t>
  </si>
  <si>
    <t>+0x321</t>
  </si>
  <si>
    <t>WEC_VB_TH1_BDAT2[7:0]</t>
  </si>
  <si>
    <t>+0x322</t>
  </si>
  <si>
    <t>WEC_VB_TH1_BDAT3[7:0]</t>
  </si>
  <si>
    <t>+0x323</t>
  </si>
  <si>
    <t>WEC_VB_TH1_BDAT4[7:0]</t>
  </si>
  <si>
    <t>+0x324</t>
  </si>
  <si>
    <t>WEC_VB_TH1_BDAT5[7:0]</t>
  </si>
  <si>
    <t>+0x325</t>
  </si>
  <si>
    <t>WEC_VB_TH1_BDAT6[7:0]</t>
  </si>
  <si>
    <t>+0x326</t>
  </si>
  <si>
    <t>WEC_VB_TH1_BDAT7[7:0]</t>
  </si>
  <si>
    <t>+0x327</t>
  </si>
  <si>
    <t>WEC_VB_TH1_BDAT8[7:0]</t>
  </si>
  <si>
    <t>+0x328</t>
  </si>
  <si>
    <t>WEC_VB_TH2_BDAT1[7:0]</t>
  </si>
  <si>
    <t>+0x329</t>
  </si>
  <si>
    <t>WEC_VB_TH2_BDAT2[7:0]</t>
  </si>
  <si>
    <t>+0x32A</t>
  </si>
  <si>
    <t>WEC_VB_TH2_BDAT3[7:0]</t>
  </si>
  <si>
    <t>+0x32B</t>
  </si>
  <si>
    <t>WEC_VB_TH2_BDAT4[7:0]</t>
  </si>
  <si>
    <t>+0x32C</t>
  </si>
  <si>
    <t>WEC_VB_TH2_BDAT5[7:0]</t>
  </si>
  <si>
    <t>+0x32D</t>
  </si>
  <si>
    <t>WEC_VB_TH2_BDAT6[7:0]</t>
  </si>
  <si>
    <t>+0x32E</t>
  </si>
  <si>
    <t>WEC_VB_TH2_BDAT7[7:0]</t>
  </si>
  <si>
    <t>+0x32F</t>
  </si>
  <si>
    <t>WEC_VB_TH2_BDAT8[7:0]</t>
  </si>
  <si>
    <t>+0x330</t>
  </si>
  <si>
    <t>WEC_VB_TH3_BDAT1[7:0]</t>
  </si>
  <si>
    <t>+0x331</t>
  </si>
  <si>
    <t>WEC_VB_TH3_BDAT2[7:0]</t>
  </si>
  <si>
    <t>+0x332</t>
  </si>
  <si>
    <t>WEC_VB_TH3_BDAT3[7:0]</t>
  </si>
  <si>
    <t>+0x333</t>
  </si>
  <si>
    <t>WEC_VB_TH3_BDAT4[7:0]</t>
  </si>
  <si>
    <t>+0x334</t>
  </si>
  <si>
    <t>WEC_VB_TH3_BDAT5[7:0]</t>
  </si>
  <si>
    <t>+0x335</t>
  </si>
  <si>
    <t>WEC_VB_TH3_BDAT6[7:0]</t>
  </si>
  <si>
    <t>+0x336</t>
  </si>
  <si>
    <t>WEC_VB_TH3_BDAT7[7:0]</t>
  </si>
  <si>
    <t>+0x337</t>
  </si>
  <si>
    <t>WEC_VB_TH3_BDAT8[7:0]</t>
  </si>
  <si>
    <t>+0x338</t>
  </si>
  <si>
    <t>WEC_VB_TH4_BDAT1[7:0]</t>
  </si>
  <si>
    <t>+0x339</t>
  </si>
  <si>
    <t>WEC_VB_TH4_BDAT2[7:0]</t>
  </si>
  <si>
    <t>+0x33A</t>
  </si>
  <si>
    <t>WEC_VB_TH4_BDAT3[7:0]</t>
  </si>
  <si>
    <t>+0x33B</t>
  </si>
  <si>
    <t>WEC_VB_TH4_BDAT4[7:0]</t>
  </si>
  <si>
    <t>+0x33C</t>
  </si>
  <si>
    <t>WEC_VB_TH4_BDAT5[7:0]</t>
  </si>
  <si>
    <t>+0x33D</t>
  </si>
  <si>
    <t>WEC_VB_TH4_BDAT6[7:0]</t>
  </si>
  <si>
    <t>+0x33E</t>
  </si>
  <si>
    <t>WEC_VB_TH4_BDAT7[7:0]</t>
  </si>
  <si>
    <t>+0x33F</t>
  </si>
  <si>
    <t>WEC_VB_TH4_BDAT8[7:0]</t>
  </si>
  <si>
    <t>+0x340</t>
  </si>
  <si>
    <t>WEC_VB_TH5_BDAT1[7:0]</t>
  </si>
  <si>
    <t>+0x341</t>
  </si>
  <si>
    <t>WEC_VB_TH5_BDAT2[7:0]</t>
  </si>
  <si>
    <t>+0x342</t>
  </si>
  <si>
    <t>WEC_VB_TH5_BDAT3[7:0]</t>
  </si>
  <si>
    <t>+0x343</t>
  </si>
  <si>
    <t>WEC_VB_TH5_BDAT4[7:0]</t>
  </si>
  <si>
    <t>+0x344</t>
  </si>
  <si>
    <t>WEC_VB_TH5_BDAT5[7:0]</t>
  </si>
  <si>
    <t>+0x345</t>
  </si>
  <si>
    <t>WEC_VB_TH5_BDAT6[7:0]</t>
  </si>
  <si>
    <t>+0x346</t>
  </si>
  <si>
    <t>WEC_VB_TH5_BDAT7[7:0]</t>
  </si>
  <si>
    <t>+0x347</t>
  </si>
  <si>
    <t>WEC_VB_TH5_BDAT8[7:0]</t>
  </si>
  <si>
    <t>+0x348</t>
  </si>
  <si>
    <t>WEC_VB_TH6_BDAT1[7:0]</t>
  </si>
  <si>
    <t>+0x349</t>
  </si>
  <si>
    <t>WEC_VB_TH6_BDAT2[7:0]</t>
  </si>
  <si>
    <t>+0x34A</t>
  </si>
  <si>
    <t>WEC_VB_TH6_BDAT3[7:0]</t>
  </si>
  <si>
    <t>+0x34B</t>
  </si>
  <si>
    <t>WEC_VB_TH6_BDAT4[7:0]</t>
  </si>
  <si>
    <t>+0x34C</t>
  </si>
  <si>
    <t>WEC_VB_TH6_BDAT5[7:0]</t>
  </si>
  <si>
    <t>+0x34D</t>
  </si>
  <si>
    <t>WEC_VB_TH6_BDAT6[7:0]</t>
  </si>
  <si>
    <t>+0x34E</t>
  </si>
  <si>
    <t>WEC_VB_TH6_BDAT7[7:0]</t>
  </si>
  <si>
    <t>+0x34F</t>
  </si>
  <si>
    <t>WEC_VB_TH6_BDAT8[7:0]</t>
  </si>
  <si>
    <t>+0x350</t>
  </si>
  <si>
    <t>WEC_VB_TH7_BDAT1[7:0]</t>
  </si>
  <si>
    <t>+0x351</t>
  </si>
  <si>
    <t>WEC_VB_TH7_BDAT2[7:0]</t>
  </si>
  <si>
    <t>+0x352</t>
  </si>
  <si>
    <t>WEC_VB_TH7_BDAT3[7:0]</t>
  </si>
  <si>
    <t>+0x353</t>
  </si>
  <si>
    <t>WEC_VB_TH7_BDAT4[7:0]</t>
  </si>
  <si>
    <t>+0x354</t>
  </si>
  <si>
    <t>WEC_VB_TH7_BDAT5[7:0]</t>
  </si>
  <si>
    <t>+0x355</t>
  </si>
  <si>
    <t>WEC_VB_TH7_BDAT6[7:0]</t>
  </si>
  <si>
    <t>+0x356</t>
  </si>
  <si>
    <t>WEC_VB_TH7_BDAT7[7:0]</t>
  </si>
  <si>
    <t>+0x357</t>
  </si>
  <si>
    <t>WEC_VB_TH7_BDAT8[7:0]</t>
  </si>
  <si>
    <t>+0x358</t>
  </si>
  <si>
    <t>WEC_VB_TH1_WDAT1[7:0]</t>
  </si>
  <si>
    <t>+0x359</t>
  </si>
  <si>
    <t>WEC_VB_TH1_WDAT2[7:0]</t>
  </si>
  <si>
    <t>+0x35A</t>
  </si>
  <si>
    <t>WEC_VB_TH1_WDAT3[7:0]</t>
  </si>
  <si>
    <t>+0x35B</t>
  </si>
  <si>
    <t>WEC_VB_TH1_WDAT4[7:0]</t>
  </si>
  <si>
    <t>+0x35C</t>
  </si>
  <si>
    <t>WEC_VB_TH1_WDAT5[7:0]</t>
  </si>
  <si>
    <t>+0x35D</t>
  </si>
  <si>
    <t>WEC_VB_TH1_WDAT6[7:0]</t>
  </si>
  <si>
    <t>+0x35E</t>
  </si>
  <si>
    <t>WEC_VB_TH1_WDAT7[7:0]</t>
  </si>
  <si>
    <t>+0x35F</t>
  </si>
  <si>
    <t>WEC_VB_TH1_WDAT8[7:0]</t>
  </si>
  <si>
    <t>+0x360</t>
  </si>
  <si>
    <t>WEC_VB_TH2_WDAT1[7:0]</t>
  </si>
  <si>
    <t>+0x361</t>
  </si>
  <si>
    <t>WEC_VB_TH2_WDAT2[7:0]</t>
  </si>
  <si>
    <t>+0x362</t>
  </si>
  <si>
    <t>WEC_VB_TH2_WDAT3[7:0]</t>
  </si>
  <si>
    <t>+0x363</t>
  </si>
  <si>
    <t>WEC_VB_TH2_WDAT4[7:0]</t>
  </si>
  <si>
    <t>+0x364</t>
  </si>
  <si>
    <t>WEC_VB_TH2_WDAT5[7:0]</t>
  </si>
  <si>
    <t>+0x365</t>
  </si>
  <si>
    <t>WEC_VB_TH2_WDAT6[7:0]</t>
  </si>
  <si>
    <t>+0x366</t>
  </si>
  <si>
    <t>WEC_VB_TH2_WDAT7[7:0]</t>
  </si>
  <si>
    <t>+0x367</t>
  </si>
  <si>
    <t>WEC_VB_TH2_WDAT8[7:0]</t>
  </si>
  <si>
    <t>+0x368</t>
  </si>
  <si>
    <t>WEC_VB_TH3_WDAT1[7:0]</t>
  </si>
  <si>
    <t>+0x369</t>
  </si>
  <si>
    <t>WEC_VB_TH3_WDAT2[7:0]</t>
  </si>
  <si>
    <t>+0x36A</t>
  </si>
  <si>
    <t>WEC_VB_TH3_WDAT3[7:0]</t>
  </si>
  <si>
    <t>+0x36B</t>
  </si>
  <si>
    <t>WEC_VB_TH3_WDAT4[7:0]</t>
  </si>
  <si>
    <t>+0x36C</t>
  </si>
  <si>
    <t>WEC_VB_TH3_WDAT5[7:0]</t>
  </si>
  <si>
    <t>+0x36D</t>
  </si>
  <si>
    <t>WEC_VB_TH3_WDAT6[7:0]</t>
  </si>
  <si>
    <t>+0x36E</t>
  </si>
  <si>
    <t>WEC_VB_TH3_WDAT7[7:0]</t>
  </si>
  <si>
    <t>+0x36F</t>
  </si>
  <si>
    <t>WEC_VB_TH3_WDAT8[7:0]</t>
  </si>
  <si>
    <t>+0x370</t>
  </si>
  <si>
    <t>WEC_VB_TH4_WDAT1[7:0]</t>
  </si>
  <si>
    <t>+0x371</t>
  </si>
  <si>
    <t>WEC_VB_TH4_WDAT2[7:0]</t>
  </si>
  <si>
    <t>+0x372</t>
  </si>
  <si>
    <t>WEC_VB_TH4_WDAT3[7:0]</t>
  </si>
  <si>
    <t>+0x373</t>
  </si>
  <si>
    <t>WEC_VB_TH4_WDAT4[7:0]</t>
  </si>
  <si>
    <t>+0x374</t>
  </si>
  <si>
    <t>WEC_VB_TH4_WDAT5[7:0]</t>
  </si>
  <si>
    <t>+0x375</t>
  </si>
  <si>
    <t>WEC_VB_TH4_WDAT6[7:0]</t>
  </si>
  <si>
    <t>+0x376</t>
  </si>
  <si>
    <t>WEC_VB_TH4_WDAT7[7:0]</t>
  </si>
  <si>
    <t>+0x377</t>
  </si>
  <si>
    <t>WEC_VB_TH4_WDAT8[7:0]</t>
  </si>
  <si>
    <t>+0x378</t>
  </si>
  <si>
    <t>WEC_VB_TH5_WDAT1[7:0]</t>
  </si>
  <si>
    <t>+0x379</t>
  </si>
  <si>
    <t>WEC_VB_TH5_WDAT2[7:0]</t>
  </si>
  <si>
    <t>+0x37A</t>
  </si>
  <si>
    <t>WEC_VB_TH5_WDAT3[7:0]</t>
  </si>
  <si>
    <t>+0x37B</t>
  </si>
  <si>
    <t>WEC_VB_TH5_WDAT4[7:0]</t>
  </si>
  <si>
    <t>+0x37C</t>
  </si>
  <si>
    <t>WEC_VB_TH5_WDAT5[7:0]</t>
  </si>
  <si>
    <t>+0x37D</t>
  </si>
  <si>
    <t>WEC_VB_TH5_WDAT6[7:0]</t>
  </si>
  <si>
    <t>+0x37E</t>
  </si>
  <si>
    <t>WEC_VB_TH5_WDAT7[7:0]</t>
  </si>
  <si>
    <t>+0x37F</t>
  </si>
  <si>
    <t>WEC_VB_TH5_WDAT8[7:0]</t>
  </si>
  <si>
    <t>+0x380</t>
  </si>
  <si>
    <t>WEC_VB_TH6_WDAT1[7:0]</t>
  </si>
  <si>
    <t>+0x381</t>
  </si>
  <si>
    <t>WEC_VB_TH6_WDAT2[7:0]</t>
  </si>
  <si>
    <t>+0x382</t>
  </si>
  <si>
    <t>WEC_VB_TH6_WDAT3[7:0]</t>
  </si>
  <si>
    <t>+0x383</t>
  </si>
  <si>
    <t>WEC_VB_TH6_WDAT4[7:0]</t>
  </si>
  <si>
    <t>+0x384</t>
  </si>
  <si>
    <t>WEC_VB_TH6_WDAT5[7:0]</t>
  </si>
  <si>
    <t>+0x385</t>
  </si>
  <si>
    <t>WEC_VB_TH6_WDAT6[7:0]</t>
  </si>
  <si>
    <t>+0x386</t>
  </si>
  <si>
    <t>WEC_VB_TH6_WDAT7[7:0]</t>
  </si>
  <si>
    <t>+0x387</t>
  </si>
  <si>
    <t>WEC_VB_TH6_WDAT8[7:0]</t>
  </si>
  <si>
    <t>+0x388</t>
  </si>
  <si>
    <t>WEC_VB_TH7_WDAT1[7:0]</t>
  </si>
  <si>
    <t>+0x389</t>
  </si>
  <si>
    <t>WEC_VB_TH7_WDAT2[7:0]</t>
  </si>
  <si>
    <t>+0x38A</t>
  </si>
  <si>
    <t>WEC_VB_TH7_WDAT3[7:0]</t>
  </si>
  <si>
    <t>+0x38B</t>
  </si>
  <si>
    <t>WEC_VB_TH7_WDAT4[7:0]</t>
  </si>
  <si>
    <t>+0x38C</t>
  </si>
  <si>
    <t>WEC_VB_TH7_WDAT5[7:0]</t>
  </si>
  <si>
    <t>+0x38D</t>
  </si>
  <si>
    <t>WEC_VB_TH7_WDAT6[7:0]</t>
  </si>
  <si>
    <t>+0x38E</t>
  </si>
  <si>
    <t>WEC_VB_TH7_WDAT7[7:0]</t>
  </si>
  <si>
    <t>+0x38F</t>
  </si>
  <si>
    <t>WEC_VB_TH7_WDAT8[7:0]</t>
  </si>
  <si>
    <t>WEC_HV_SEL</t>
  </si>
  <si>
    <t>WEC_HA_TH1_RDAT1</t>
  </si>
  <si>
    <t>WEC_HA_TH1_RDAT2</t>
  </si>
  <si>
    <t>WEC_HA_TH1_RDAT3</t>
  </si>
  <si>
    <t>WEC_HA_TH1_RDAT4</t>
  </si>
  <si>
    <t>WEC_HA_TH1_RDAT5</t>
  </si>
  <si>
    <t>WEC_HA_TH1_RDAT6</t>
  </si>
  <si>
    <t>WEC_HA_TH1_RDAT7</t>
  </si>
  <si>
    <t>WEC_HA_TH1_RDAT8</t>
  </si>
  <si>
    <t>WEC_HA_TH2_RDAT1</t>
  </si>
  <si>
    <t>WEC_HA_TH2_RDAT2</t>
  </si>
  <si>
    <t>WEC_HA_TH2_RDAT3</t>
  </si>
  <si>
    <t>WEC_HA_TH2_RDAT4</t>
  </si>
  <si>
    <t>WEC_HA_TH2_RDAT5</t>
  </si>
  <si>
    <t>WEC_HA_TH2_RDAT6</t>
  </si>
  <si>
    <t>WEC_HA_TH2_RDAT7</t>
  </si>
  <si>
    <t>WEC_HA_TH2_RDAT8</t>
  </si>
  <si>
    <t>WEC_HA_TH3_RDAT1</t>
  </si>
  <si>
    <t>WEC_HA_TH3_RDAT2</t>
  </si>
  <si>
    <t>WEC_HA_TH3_RDAT3</t>
  </si>
  <si>
    <t>WEC_HA_TH3_RDAT4</t>
  </si>
  <si>
    <t>WEC_HA_TH3_RDAT5</t>
  </si>
  <si>
    <t>WEC_HA_TH3_RDAT6</t>
  </si>
  <si>
    <t>WEC_HA_TH3_RDAT7</t>
  </si>
  <si>
    <t>WEC_HA_TH3_RDAT8</t>
  </si>
  <si>
    <t>WEC_HA_TH4_RDAT1</t>
  </si>
  <si>
    <t>WEC_HA_TH4_RDAT2</t>
  </si>
  <si>
    <t>WEC_HA_TH4_RDAT3</t>
  </si>
  <si>
    <t>WEC_HA_TH4_RDAT4</t>
  </si>
  <si>
    <t>WEC_HA_TH4_RDAT5</t>
  </si>
  <si>
    <t>WEC_HA_TH4_RDAT6</t>
  </si>
  <si>
    <t>WEC_HA_TH4_RDAT7</t>
  </si>
  <si>
    <t>WEC_HA_TH4_RDAT8</t>
  </si>
  <si>
    <t>WEC_HA_TH5_RDAT1</t>
  </si>
  <si>
    <t>WEC_HA_TH5_RDAT2</t>
  </si>
  <si>
    <t>WEC_HA_TH5_RDAT3</t>
  </si>
  <si>
    <t>WEC_HA_TH5_RDAT4</t>
  </si>
  <si>
    <t>WEC_HA_TH5_RDAT5</t>
  </si>
  <si>
    <t>WEC_HA_TH5_RDAT6</t>
  </si>
  <si>
    <t>WEC_HA_TH5_RDAT7</t>
  </si>
  <si>
    <t>WEC_HA_TH5_RDAT8</t>
  </si>
  <si>
    <t>WEC_HA_TH6_RDAT1</t>
  </si>
  <si>
    <t>WEC_HA_TH6_RDAT2</t>
  </si>
  <si>
    <t>WEC_HA_TH6_RDAT3</t>
  </si>
  <si>
    <t>WEC_HA_TH6_RDAT4</t>
  </si>
  <si>
    <t>WEC_HA_TH6_RDAT5</t>
  </si>
  <si>
    <t>WEC_HA_TH6_RDAT6</t>
  </si>
  <si>
    <t>WEC_HA_TH6_RDAT7</t>
  </si>
  <si>
    <t>WEC_HA_TH6_RDAT8</t>
  </si>
  <si>
    <t>WEC_HA_TH7_RDAT1</t>
  </si>
  <si>
    <t>WEC_HA_TH7_RDAT2</t>
  </si>
  <si>
    <t>WEC_HA_TH7_RDAT3</t>
  </si>
  <si>
    <t>WEC_HA_TH7_RDAT4</t>
  </si>
  <si>
    <t>WEC_HA_TH7_RDAT5</t>
  </si>
  <si>
    <t>WEC_HA_TH7_RDAT6</t>
  </si>
  <si>
    <t>WEC_HA_TH7_RDAT7</t>
  </si>
  <si>
    <t>WEC_HA_TH7_RDAT8</t>
  </si>
  <si>
    <t>WEC_HA_TH1_GDAT1</t>
  </si>
  <si>
    <t>WEC_HA_TH1_GDAT2</t>
  </si>
  <si>
    <t>WEC_HA_TH1_GDAT3</t>
  </si>
  <si>
    <t>WEC_HA_TH1_GDAT4</t>
  </si>
  <si>
    <t>WEC_HA_TH1_GDAT5</t>
  </si>
  <si>
    <t>WEC_HA_TH1_GDAT6</t>
  </si>
  <si>
    <t>WEC_HA_TH1_GDAT7</t>
  </si>
  <si>
    <t>WEC_HA_TH1_GDAT8</t>
  </si>
  <si>
    <t>WEC_HA_TH2_GDAT1</t>
  </si>
  <si>
    <t>WEC_HA_TH2_GDAT2</t>
  </si>
  <si>
    <t>WEC_HA_TH2_GDAT3</t>
  </si>
  <si>
    <t>WEC_HA_TH2_GDAT4</t>
  </si>
  <si>
    <t>WEC_HA_TH2_GDAT5</t>
  </si>
  <si>
    <t>WEC_HA_TH2_GDAT6</t>
  </si>
  <si>
    <t>WEC_HA_TH2_GDAT7</t>
  </si>
  <si>
    <t>WEC_HA_TH2_GDAT8</t>
  </si>
  <si>
    <t>WEC_HA_TH3_GDAT1</t>
  </si>
  <si>
    <t>WEC_HA_TH3_GDAT2</t>
  </si>
  <si>
    <t>WEC_HA_TH3_GDAT3</t>
  </si>
  <si>
    <t>WEC_HA_TH3_GDAT4</t>
  </si>
  <si>
    <t>WEC_HA_TH3_GDAT5</t>
  </si>
  <si>
    <t>WEC_HA_TH3_GDAT6</t>
  </si>
  <si>
    <t>WEC_HA_TH3_GDAT7</t>
  </si>
  <si>
    <t>WEC_HA_TH3_GDAT8</t>
  </si>
  <si>
    <t>WEC_HA_TH4_GDAT1</t>
  </si>
  <si>
    <t>WEC_HA_TH4_GDAT2</t>
  </si>
  <si>
    <t>WEC_HA_TH4_GDAT3</t>
  </si>
  <si>
    <t>WEC_HA_TH4_GDAT4</t>
  </si>
  <si>
    <t>WEC_HA_TH4_GDAT5</t>
  </si>
  <si>
    <t>WEC_HA_TH4_GDAT6</t>
  </si>
  <si>
    <t>WEC_HA_TH4_GDAT7</t>
  </si>
  <si>
    <t>WEC_HA_TH4_GDAT8</t>
  </si>
  <si>
    <t>WEC_HA_TH5_GDAT1</t>
  </si>
  <si>
    <t>WEC_HA_TH5_GDAT2</t>
  </si>
  <si>
    <t>WEC_HA_TH5_GDAT3</t>
  </si>
  <si>
    <t>WEC_HA_TH5_GDAT4</t>
  </si>
  <si>
    <t>WEC_HA_TH5_GDAT5</t>
  </si>
  <si>
    <t>WEC_HA_TH5_GDAT6</t>
  </si>
  <si>
    <t>WEC_HA_TH5_GDAT7</t>
  </si>
  <si>
    <t>WEC_HA_TH5_GDAT8</t>
  </si>
  <si>
    <t>WEC_HA_TH6_GDAT1</t>
  </si>
  <si>
    <t>WEC_HA_TH6_GDAT2</t>
  </si>
  <si>
    <t>WEC_HA_TH6_GDAT3</t>
  </si>
  <si>
    <t>WEC_HA_TH6_GDAT4</t>
  </si>
  <si>
    <t>WEC_HA_TH6_GDAT5</t>
  </si>
  <si>
    <t>WEC_HA_TH6_GDAT6</t>
  </si>
  <si>
    <t>WEC_HA_TH6_GDAT7</t>
  </si>
  <si>
    <t>WEC_HA_TH6_GDAT8</t>
  </si>
  <si>
    <t>WEC_HA_TH7_GDAT1</t>
  </si>
  <si>
    <t>WEC_HA_TH7_GDAT2</t>
  </si>
  <si>
    <t>WEC_HA_TH7_GDAT3</t>
  </si>
  <si>
    <t>WEC_HA_TH7_GDAT4</t>
  </si>
  <si>
    <t>WEC_HA_TH7_GDAT5</t>
  </si>
  <si>
    <t>WEC_HA_TH7_GDAT6</t>
  </si>
  <si>
    <t>WEC_HA_TH7_GDAT7</t>
  </si>
  <si>
    <t>WEC_HA_TH7_GDAT8</t>
  </si>
  <si>
    <t>WEC_HA_TH1_BDAT1</t>
  </si>
  <si>
    <t>WEC_HA_TH1_BDAT2</t>
  </si>
  <si>
    <t>WEC_HA_TH1_BDAT3</t>
  </si>
  <si>
    <t>WEC_HA_TH1_BDAT4</t>
  </si>
  <si>
    <t>WEC_HA_TH1_BDAT5</t>
  </si>
  <si>
    <t>WEC_HA_TH1_BDAT6</t>
  </si>
  <si>
    <t>WEC_HA_TH1_BDAT7</t>
  </si>
  <si>
    <t>WEC_HA_TH1_BDAT8</t>
  </si>
  <si>
    <t>WEC_HA_TH2_BDAT1</t>
  </si>
  <si>
    <t>WEC_HA_TH2_BDAT2</t>
  </si>
  <si>
    <t>WEC_HA_TH2_BDAT3</t>
  </si>
  <si>
    <t>WEC_HA_TH2_BDAT4</t>
  </si>
  <si>
    <t>WEC_HA_TH2_BDAT5</t>
  </si>
  <si>
    <t>WEC_HA_TH2_BDAT6</t>
  </si>
  <si>
    <t>WEC_HA_TH2_BDAT7</t>
  </si>
  <si>
    <t>WEC_HA_TH2_BDAT8</t>
  </si>
  <si>
    <t>WEC_HA_TH3_BDAT1</t>
  </si>
  <si>
    <t>WEC_HA_TH3_BDAT2</t>
  </si>
  <si>
    <t>WEC_HA_TH3_BDAT3</t>
  </si>
  <si>
    <t>WEC_HA_TH3_BDAT4</t>
  </si>
  <si>
    <t>WEC_HA_TH3_BDAT5</t>
  </si>
  <si>
    <t>WEC_HA_TH3_BDAT6</t>
  </si>
  <si>
    <t>WEC_HA_TH3_BDAT7</t>
  </si>
  <si>
    <t>WEC_HA_TH3_BDAT8</t>
  </si>
  <si>
    <t>WEC_HA_TH4_BDAT1</t>
  </si>
  <si>
    <t>WEC_HA_TH4_BDAT2</t>
  </si>
  <si>
    <t>WEC_HA_TH4_BDAT3</t>
  </si>
  <si>
    <t>WEC_HA_TH4_BDAT4</t>
  </si>
  <si>
    <t>WEC_HA_TH4_BDAT5</t>
  </si>
  <si>
    <t>WEC_HA_TH4_BDAT6</t>
  </si>
  <si>
    <t>WEC_HA_TH4_BDAT7</t>
  </si>
  <si>
    <t>WEC_HA_TH4_BDAT8</t>
  </si>
  <si>
    <t>WEC_HA_TH5_BDAT1</t>
  </si>
  <si>
    <t>WEC_HA_TH5_BDAT2</t>
  </si>
  <si>
    <t>WEC_HA_TH5_BDAT3</t>
  </si>
  <si>
    <t>WEC_HA_TH5_BDAT4</t>
  </si>
  <si>
    <t>WEC_HA_TH5_BDAT5</t>
  </si>
  <si>
    <t>WEC_HA_TH5_BDAT6</t>
  </si>
  <si>
    <t>WEC_HA_TH5_BDAT7</t>
  </si>
  <si>
    <t>WEC_HA_TH5_BDAT8</t>
  </si>
  <si>
    <t>WEC_HA_TH6_BDAT1</t>
  </si>
  <si>
    <t>WEC_HA_TH6_BDAT2</t>
  </si>
  <si>
    <t>WEC_HA_TH6_BDAT3</t>
  </si>
  <si>
    <t>WEC_HA_TH6_BDAT4</t>
  </si>
  <si>
    <t>WEC_HA_TH6_BDAT5</t>
  </si>
  <si>
    <t>WEC_HA_TH6_BDAT6</t>
  </si>
  <si>
    <t>WEC_HA_TH6_BDAT7</t>
  </si>
  <si>
    <t>WEC_HA_TH6_BDAT8</t>
  </si>
  <si>
    <t>WEC_HA_TH7_BDAT1</t>
  </si>
  <si>
    <t>WEC_HA_TH7_BDAT2</t>
  </si>
  <si>
    <t>WEC_HA_TH7_BDAT3</t>
  </si>
  <si>
    <t>WEC_HA_TH7_BDAT4</t>
  </si>
  <si>
    <t>WEC_HA_TH7_BDAT5</t>
  </si>
  <si>
    <t>WEC_HA_TH7_BDAT6</t>
  </si>
  <si>
    <t>WEC_HA_TH7_BDAT7</t>
  </si>
  <si>
    <t>WEC_HA_TH7_BDAT8</t>
  </si>
  <si>
    <t>WEC_HA_TH1_WDAT1</t>
  </si>
  <si>
    <t>WEC_HA_TH1_WDAT2</t>
  </si>
  <si>
    <t>WEC_HA_TH1_WDAT3</t>
  </si>
  <si>
    <t>WEC_HA_TH1_WDAT4</t>
  </si>
  <si>
    <t>WEC_HA_TH1_WDAT5</t>
  </si>
  <si>
    <t>WEC_HA_TH1_WDAT6</t>
  </si>
  <si>
    <t>WEC_HA_TH1_WDAT7</t>
  </si>
  <si>
    <t>WEC_HA_TH1_WDAT8</t>
  </si>
  <si>
    <t>WEC_HA_TH2_WDAT1</t>
  </si>
  <si>
    <t>WEC_HA_TH2_WDAT2</t>
  </si>
  <si>
    <t>WEC_HA_TH2_WDAT3</t>
  </si>
  <si>
    <t>WEC_HA_TH2_WDAT4</t>
  </si>
  <si>
    <t>WEC_HA_TH2_WDAT5</t>
  </si>
  <si>
    <t>WEC_HA_TH2_WDAT6</t>
  </si>
  <si>
    <t>WEC_HA_TH2_WDAT7</t>
  </si>
  <si>
    <t>WEC_HA_TH2_WDAT8</t>
  </si>
  <si>
    <t>WEC_HA_TH3_WDAT1</t>
  </si>
  <si>
    <t>WEC_HA_TH3_WDAT2</t>
  </si>
  <si>
    <t>WEC_HA_TH3_WDAT3</t>
  </si>
  <si>
    <t>WEC_HA_TH3_WDAT4</t>
  </si>
  <si>
    <t>WEC_HA_TH3_WDAT5</t>
  </si>
  <si>
    <t>WEC_HA_TH3_WDAT6</t>
  </si>
  <si>
    <t>WEC_HA_TH3_WDAT7</t>
  </si>
  <si>
    <t>WEC_HA_TH3_WDAT8</t>
  </si>
  <si>
    <t>WEC_HA_TH4_WDAT1</t>
  </si>
  <si>
    <t>WEC_HA_TH4_WDAT2</t>
  </si>
  <si>
    <t>WEC_HA_TH4_WDAT3</t>
  </si>
  <si>
    <t>WEC_HA_TH4_WDAT4</t>
  </si>
  <si>
    <t>WEC_HA_TH4_WDAT5</t>
  </si>
  <si>
    <t>WEC_HA_TH4_WDAT6</t>
  </si>
  <si>
    <t>WEC_HA_TH4_WDAT7</t>
  </si>
  <si>
    <t>WEC_HA_TH4_WDAT8</t>
  </si>
  <si>
    <t>WEC_HA_TH5_WDAT1</t>
  </si>
  <si>
    <t>WEC_HA_TH5_WDAT2</t>
  </si>
  <si>
    <t>WEC_HA_TH5_WDAT3</t>
  </si>
  <si>
    <t>WEC_HA_TH5_WDAT4</t>
  </si>
  <si>
    <t>WEC_HA_TH5_WDAT5</t>
  </si>
  <si>
    <t>WEC_HA_TH5_WDAT6</t>
  </si>
  <si>
    <t>WEC_HA_TH5_WDAT7</t>
  </si>
  <si>
    <t>WEC_HA_TH5_WDAT8</t>
  </si>
  <si>
    <t>WEC_HA_TH6_WDAT1</t>
  </si>
  <si>
    <t>WEC_HA_TH6_WDAT2</t>
  </si>
  <si>
    <t>WEC_HA_TH6_WDAT3</t>
  </si>
  <si>
    <t>WEC_HA_TH6_WDAT4</t>
  </si>
  <si>
    <t>WEC_HA_TH6_WDAT5</t>
  </si>
  <si>
    <t>WEC_HA_TH6_WDAT6</t>
  </si>
  <si>
    <t>WEC_HA_TH6_WDAT7</t>
  </si>
  <si>
    <t>WEC_HA_TH6_WDAT8</t>
  </si>
  <si>
    <t>WEC_HA_TH7_WDAT1</t>
  </si>
  <si>
    <t>WEC_HA_TH7_WDAT2</t>
  </si>
  <si>
    <t>WEC_HA_TH7_WDAT3</t>
  </si>
  <si>
    <t>WEC_HA_TH7_WDAT4</t>
  </si>
  <si>
    <t>WEC_HA_TH7_WDAT5</t>
  </si>
  <si>
    <t>WEC_HA_TH7_WDAT6</t>
  </si>
  <si>
    <t>WEC_HA_TH7_WDAT7</t>
  </si>
  <si>
    <t>WEC_HA_TH7_WDAT8</t>
  </si>
  <si>
    <t>WEC_VA_TH1_RDAT1</t>
  </si>
  <si>
    <t>WEC_VA_TH1_RDAT2</t>
  </si>
  <si>
    <t>WEC_VA_TH1_RDAT3</t>
  </si>
  <si>
    <t>WEC_VA_TH1_RDAT4</t>
  </si>
  <si>
    <t>WEC_VA_TH1_RDAT5</t>
  </si>
  <si>
    <t>WEC_VA_TH1_RDAT6</t>
  </si>
  <si>
    <t>WEC_VA_TH1_RDAT7</t>
  </si>
  <si>
    <t>WEC_VA_TH1_RDAT8</t>
  </si>
  <si>
    <t>WEC_VA_TH2_RDAT1</t>
  </si>
  <si>
    <t>WEC_VA_TH2_RDAT2</t>
  </si>
  <si>
    <t>WEC_VA_TH2_RDAT3</t>
  </si>
  <si>
    <t>WEC_VA_TH2_RDAT4</t>
  </si>
  <si>
    <t>WEC_VA_TH2_RDAT5</t>
  </si>
  <si>
    <t>WEC_VA_TH2_RDAT6</t>
  </si>
  <si>
    <t>WEC_VA_TH2_RDAT7</t>
  </si>
  <si>
    <t>WEC_VA_TH2_RDAT8</t>
  </si>
  <si>
    <t>WEC_VA_TH3_RDAT1</t>
  </si>
  <si>
    <t>WEC_VA_TH3_RDAT2</t>
  </si>
  <si>
    <t>WEC_VA_TH3_RDAT3</t>
  </si>
  <si>
    <t>WEC_VA_TH3_RDAT4</t>
  </si>
  <si>
    <t>WEC_VA_TH3_RDAT5</t>
  </si>
  <si>
    <t>WEC_VA_TH3_RDAT6</t>
  </si>
  <si>
    <t>WEC_VA_TH3_RDAT7</t>
  </si>
  <si>
    <t>WEC_VA_TH3_RDAT8</t>
  </si>
  <si>
    <t>WEC_VA_TH4_RDAT1</t>
  </si>
  <si>
    <t>WEC_VA_TH4_RDAT2</t>
  </si>
  <si>
    <t>WEC_VA_TH4_RDAT3</t>
  </si>
  <si>
    <t>WEC_VA_TH4_RDAT4</t>
  </si>
  <si>
    <t>WEC_VA_TH4_RDAT5</t>
  </si>
  <si>
    <t>WEC_VA_TH4_RDAT6</t>
  </si>
  <si>
    <t>WEC_VA_TH4_RDAT7</t>
  </si>
  <si>
    <t>WEC_VA_TH4_RDAT8</t>
  </si>
  <si>
    <t>WEC_VA_TH5_RDAT1</t>
  </si>
  <si>
    <t>WEC_VA_TH5_RDAT2</t>
  </si>
  <si>
    <t>WEC_VA_TH5_RDAT3</t>
  </si>
  <si>
    <t>WEC_VA_TH5_RDAT4</t>
  </si>
  <si>
    <t>WEC_VA_TH5_RDAT5</t>
  </si>
  <si>
    <t>WEC_VA_TH5_RDAT6</t>
  </si>
  <si>
    <t>WEC_VA_TH5_RDAT7</t>
  </si>
  <si>
    <t>WEC_VA_TH5_RDAT8</t>
  </si>
  <si>
    <t>WEC_VA_TH6_RDAT1</t>
  </si>
  <si>
    <t>WEC_VA_TH6_RDAT2</t>
  </si>
  <si>
    <t>WEC_VA_TH6_RDAT3</t>
  </si>
  <si>
    <t>WEC_VA_TH6_RDAT4</t>
  </si>
  <si>
    <t>WEC_VA_TH6_RDAT5</t>
  </si>
  <si>
    <t>WEC_VA_TH6_RDAT6</t>
  </si>
  <si>
    <t>WEC_VA_TH6_RDAT7</t>
  </si>
  <si>
    <t>WEC_VA_TH6_RDAT8</t>
  </si>
  <si>
    <t>WEC_VA_TH7_RDAT1</t>
  </si>
  <si>
    <t>WEC_VA_TH7_RDAT2</t>
  </si>
  <si>
    <t>WEC_VA_TH7_RDAT3</t>
  </si>
  <si>
    <t>WEC_VA_TH7_RDAT4</t>
  </si>
  <si>
    <t>WEC_VA_TH7_RDAT5</t>
  </si>
  <si>
    <t>WEC_VA_TH7_RDAT6</t>
  </si>
  <si>
    <t>WEC_VA_TH7_RDAT7</t>
  </si>
  <si>
    <t>WEC_VA_TH7_RDAT8</t>
  </si>
  <si>
    <t>WEC_VA_TH1_GDAT1</t>
  </si>
  <si>
    <t>WEC_VA_TH1_GDAT2</t>
  </si>
  <si>
    <t>WEC_VA_TH1_GDAT3</t>
  </si>
  <si>
    <t>WEC_VA_TH1_GDAT4</t>
  </si>
  <si>
    <t>WEC_VA_TH1_GDAT5</t>
  </si>
  <si>
    <t>WEC_VA_TH1_GDAT6</t>
  </si>
  <si>
    <t>WEC_VA_TH1_GDAT7</t>
  </si>
  <si>
    <t>WEC_VA_TH1_GDAT8</t>
  </si>
  <si>
    <t>WEC_VA_TH2_GDAT1</t>
  </si>
  <si>
    <t>WEC_VA_TH2_GDAT2</t>
  </si>
  <si>
    <t>WEC_VA_TH2_GDAT3</t>
  </si>
  <si>
    <t>WEC_VA_TH2_GDAT4</t>
  </si>
  <si>
    <t>WEC_VA_TH2_GDAT5</t>
  </si>
  <si>
    <t>WEC_VA_TH2_GDAT6</t>
  </si>
  <si>
    <t>WEC_VA_TH2_GDAT7</t>
  </si>
  <si>
    <t>WEC_VA_TH2_GDAT8</t>
  </si>
  <si>
    <t>WEC_VA_TH3_GDAT1</t>
  </si>
  <si>
    <t>WEC_VA_TH3_GDAT2</t>
  </si>
  <si>
    <t>WEC_VA_TH3_GDAT3</t>
  </si>
  <si>
    <t>WEC_VA_TH3_GDAT4</t>
  </si>
  <si>
    <t>WEC_VA_TH3_GDAT5</t>
  </si>
  <si>
    <t>WEC_VA_TH3_GDAT6</t>
  </si>
  <si>
    <t>WEC_VA_TH3_GDAT7</t>
  </si>
  <si>
    <t>WEC_VA_TH3_GDAT8</t>
  </si>
  <si>
    <t>WEC_VA_TH4_GDAT1</t>
  </si>
  <si>
    <t>WEC_VA_TH4_GDAT2</t>
  </si>
  <si>
    <t>WEC_VA_TH4_GDAT3</t>
  </si>
  <si>
    <t>WEC_VA_TH4_GDAT4</t>
  </si>
  <si>
    <t>WEC_VA_TH4_GDAT5</t>
  </si>
  <si>
    <t>WEC_VA_TH4_GDAT6</t>
  </si>
  <si>
    <t>WEC_VA_TH4_GDAT7</t>
  </si>
  <si>
    <t>WEC_VA_TH4_GDAT8</t>
  </si>
  <si>
    <t>WEC_VA_TH5_GDAT1</t>
  </si>
  <si>
    <t>WEC_VA_TH5_GDAT2</t>
  </si>
  <si>
    <t>WEC_VA_TH5_GDAT3</t>
  </si>
  <si>
    <t>WEC_VA_TH5_GDAT4</t>
  </si>
  <si>
    <t>WEC_VA_TH5_GDAT5</t>
  </si>
  <si>
    <t>WEC_VA_TH5_GDAT6</t>
  </si>
  <si>
    <t>WEC_VA_TH5_GDAT7</t>
  </si>
  <si>
    <t>WEC_VA_TH5_GDAT8</t>
  </si>
  <si>
    <t>WEC_VA_TH6_GDAT1</t>
  </si>
  <si>
    <t>WEC_VA_TH6_GDAT2</t>
  </si>
  <si>
    <t>WEC_VA_TH6_GDAT3</t>
  </si>
  <si>
    <t>WEC_VA_TH6_GDAT4</t>
  </si>
  <si>
    <t>WEC_VA_TH6_GDAT5</t>
  </si>
  <si>
    <t>WEC_VA_TH6_GDAT6</t>
  </si>
  <si>
    <t>WEC_VA_TH6_GDAT7</t>
  </si>
  <si>
    <t>WEC_VA_TH6_GDAT8</t>
  </si>
  <si>
    <t>WEC_VA_TH7_GDAT1</t>
  </si>
  <si>
    <t>WEC_VA_TH7_GDAT2</t>
  </si>
  <si>
    <t>WEC_VA_TH7_GDAT3</t>
  </si>
  <si>
    <t>WEC_VA_TH7_GDAT4</t>
  </si>
  <si>
    <t>WEC_VA_TH7_GDAT5</t>
  </si>
  <si>
    <t>WEC_VA_TH7_GDAT6</t>
  </si>
  <si>
    <t>WEC_VA_TH7_GDAT7</t>
  </si>
  <si>
    <t>WEC_VA_TH7_GDAT8</t>
  </si>
  <si>
    <t>WEC_VA_TH1_BDAT1</t>
  </si>
  <si>
    <t>WEC_VA_TH1_BDAT2</t>
  </si>
  <si>
    <t>WEC_VA_TH1_BDAT3</t>
  </si>
  <si>
    <t>WEC_VA_TH1_BDAT4</t>
  </si>
  <si>
    <t>WEC_VA_TH1_BDAT5</t>
  </si>
  <si>
    <t>WEC_VA_TH1_BDAT6</t>
  </si>
  <si>
    <t>WEC_VA_TH1_BDAT7</t>
  </si>
  <si>
    <t>WEC_VA_TH1_BDAT8</t>
  </si>
  <si>
    <t>WEC_VA_TH2_BDAT1</t>
  </si>
  <si>
    <t>WEC_VA_TH2_BDAT2</t>
  </si>
  <si>
    <t>WEC_VA_TH2_BDAT3</t>
  </si>
  <si>
    <t>WEC_VA_TH2_BDAT4</t>
  </si>
  <si>
    <t>WEC_VA_TH2_BDAT5</t>
  </si>
  <si>
    <t>WEC_VA_TH2_BDAT6</t>
  </si>
  <si>
    <t>WEC_VA_TH2_BDAT7</t>
  </si>
  <si>
    <t>WEC_VA_TH2_BDAT8</t>
  </si>
  <si>
    <t>WEC_VA_TH3_BDAT1</t>
  </si>
  <si>
    <t>WEC_VA_TH3_BDAT2</t>
  </si>
  <si>
    <t>WEC_VA_TH3_BDAT3</t>
  </si>
  <si>
    <t>WEC_VA_TH3_BDAT4</t>
  </si>
  <si>
    <t>WEC_VA_TH3_BDAT5</t>
  </si>
  <si>
    <t>WEC_VA_TH3_BDAT6</t>
  </si>
  <si>
    <t>WEC_VA_TH3_BDAT7</t>
  </si>
  <si>
    <t>WEC_VA_TH3_BDAT8</t>
  </si>
  <si>
    <t>WEC_VA_TH4_BDAT1</t>
  </si>
  <si>
    <t>WEC_VA_TH4_BDAT2</t>
  </si>
  <si>
    <t>WEC_VA_TH4_BDAT3</t>
  </si>
  <si>
    <t>WEC_VA_TH4_BDAT4</t>
  </si>
  <si>
    <t>WEC_VA_TH4_BDAT5</t>
  </si>
  <si>
    <t>WEC_VA_TH4_BDAT6</t>
  </si>
  <si>
    <t>WEC_VA_TH4_BDAT7</t>
  </si>
  <si>
    <t>WEC_VA_TH4_BDAT8</t>
  </si>
  <si>
    <t>WEC_VA_TH5_BDAT1</t>
  </si>
  <si>
    <t>WEC_VA_TH5_BDAT2</t>
  </si>
  <si>
    <t>WEC_VA_TH5_BDAT3</t>
  </si>
  <si>
    <t>WEC_VA_TH5_BDAT4</t>
  </si>
  <si>
    <t>WEC_VA_TH5_BDAT5</t>
  </si>
  <si>
    <t>WEC_VA_TH5_BDAT6</t>
  </si>
  <si>
    <t>WEC_VA_TH5_BDAT7</t>
  </si>
  <si>
    <t>WEC_VA_TH5_BDAT8</t>
  </si>
  <si>
    <t>WEC_VA_TH6_BDAT1</t>
  </si>
  <si>
    <t>WEC_VA_TH6_BDAT2</t>
  </si>
  <si>
    <t>WEC_VA_TH6_BDAT3</t>
  </si>
  <si>
    <t>WEC_VA_TH6_BDAT4</t>
  </si>
  <si>
    <t>WEC_VA_TH6_BDAT5</t>
  </si>
  <si>
    <t>WEC_VA_TH6_BDAT6</t>
  </si>
  <si>
    <t>WEC_VA_TH6_BDAT7</t>
  </si>
  <si>
    <t>WEC_VA_TH6_BDAT8</t>
  </si>
  <si>
    <t>WEC_VA_TH7_BDAT1</t>
  </si>
  <si>
    <t>WEC_VA_TH7_BDAT2</t>
  </si>
  <si>
    <t>WEC_VA_TH7_BDAT3</t>
  </si>
  <si>
    <t>WEC_VA_TH7_BDAT4</t>
  </si>
  <si>
    <t>WEC_VA_TH7_BDAT5</t>
  </si>
  <si>
    <t>WEC_VA_TH7_BDAT6</t>
  </si>
  <si>
    <t>WEC_VA_TH7_BDAT7</t>
  </si>
  <si>
    <t>WEC_VA_TH7_BDAT8</t>
  </si>
  <si>
    <t>WEC_VA_TH1_WDAT1</t>
  </si>
  <si>
    <t>WEC_VA_TH1_WDAT2</t>
  </si>
  <si>
    <t>WEC_VA_TH1_WDAT3</t>
  </si>
  <si>
    <t>WEC_VA_TH1_WDAT4</t>
  </si>
  <si>
    <t>WEC_VA_TH1_WDAT5</t>
  </si>
  <si>
    <t>WEC_VA_TH1_WDAT6</t>
  </si>
  <si>
    <t>WEC_VA_TH1_WDAT7</t>
  </si>
  <si>
    <t>WEC_VA_TH1_WDAT8</t>
  </si>
  <si>
    <t>WEC_VA_TH2_WDAT1</t>
  </si>
  <si>
    <t>WEC_VA_TH2_WDAT2</t>
  </si>
  <si>
    <t>WEC_VA_TH2_WDAT3</t>
  </si>
  <si>
    <t>WEC_VA_TH2_WDAT4</t>
  </si>
  <si>
    <t>WEC_VA_TH2_WDAT5</t>
  </si>
  <si>
    <t>WEC_VA_TH2_WDAT6</t>
  </si>
  <si>
    <t>WEC_VA_TH2_WDAT7</t>
  </si>
  <si>
    <t>WEC_VA_TH2_WDAT8</t>
  </si>
  <si>
    <t>WEC_VA_TH3_WDAT1</t>
  </si>
  <si>
    <t>WEC_VA_TH3_WDAT2</t>
  </si>
  <si>
    <t>WEC_VA_TH3_WDAT3</t>
  </si>
  <si>
    <t>WEC_VA_TH3_WDAT4</t>
  </si>
  <si>
    <t>WEC_VA_TH3_WDAT5</t>
  </si>
  <si>
    <t>WEC_VA_TH3_WDAT6</t>
  </si>
  <si>
    <t>WEC_VA_TH3_WDAT7</t>
  </si>
  <si>
    <t>WEC_VA_TH3_WDAT8</t>
  </si>
  <si>
    <t>WEC_VA_TH4_WDAT1</t>
  </si>
  <si>
    <t>WEC_VA_TH4_WDAT2</t>
  </si>
  <si>
    <t>WEC_VA_TH4_WDAT3</t>
  </si>
  <si>
    <t>WEC_VA_TH4_WDAT4</t>
  </si>
  <si>
    <t>WEC_VA_TH4_WDAT5</t>
  </si>
  <si>
    <t>WEC_VA_TH4_WDAT6</t>
  </si>
  <si>
    <t>WEC_VA_TH4_WDAT7</t>
  </si>
  <si>
    <t>WEC_VA_TH4_WDAT8</t>
  </si>
  <si>
    <t>WEC_VA_TH5_WDAT1</t>
  </si>
  <si>
    <t>WEC_VA_TH5_WDAT2</t>
  </si>
  <si>
    <t>WEC_VA_TH5_WDAT3</t>
  </si>
  <si>
    <t>WEC_VA_TH5_WDAT4</t>
  </si>
  <si>
    <t>WEC_VA_TH5_WDAT5</t>
  </si>
  <si>
    <t>WEC_VA_TH5_WDAT6</t>
  </si>
  <si>
    <t>WEC_VA_TH5_WDAT7</t>
  </si>
  <si>
    <t>WEC_VA_TH5_WDAT8</t>
  </si>
  <si>
    <t>WEC_VA_TH6_WDAT1</t>
  </si>
  <si>
    <t>WEC_VA_TH6_WDAT2</t>
  </si>
  <si>
    <t>WEC_VA_TH6_WDAT3</t>
  </si>
  <si>
    <t>WEC_VA_TH6_WDAT4</t>
  </si>
  <si>
    <t>WEC_VA_TH6_WDAT5</t>
  </si>
  <si>
    <t>WEC_VA_TH6_WDAT6</t>
  </si>
  <si>
    <t>WEC_VA_TH6_WDAT7</t>
  </si>
  <si>
    <t>WEC_VA_TH6_WDAT8</t>
  </si>
  <si>
    <t>WEC_VA_TH7_WDAT1</t>
  </si>
  <si>
    <t>WEC_VA_TH7_WDAT2</t>
  </si>
  <si>
    <t>WEC_VA_TH7_WDAT3</t>
  </si>
  <si>
    <t>WEC_VA_TH7_WDAT4</t>
  </si>
  <si>
    <t>WEC_VA_TH7_WDAT5</t>
  </si>
  <si>
    <t>WEC_VA_TH7_WDAT6</t>
  </si>
  <si>
    <t>WEC_VA_TH7_WDAT7</t>
  </si>
  <si>
    <t>WEC_VA_TH7_WDAT8</t>
  </si>
  <si>
    <t>WEC_HB_TH1_RDAT1</t>
  </si>
  <si>
    <t>WEC_HB_TH1_RDAT2</t>
  </si>
  <si>
    <t>WEC_HB_TH1_RDAT3</t>
  </si>
  <si>
    <t>WEC_HB_TH1_RDAT4</t>
  </si>
  <si>
    <t>WEC_HB_TH1_RDAT5</t>
  </si>
  <si>
    <t>WEC_HB_TH1_RDAT6</t>
  </si>
  <si>
    <t>WEC_HB_TH1_RDAT7</t>
  </si>
  <si>
    <t>WEC_HB_TH1_RDAT8</t>
  </si>
  <si>
    <t>WEC_HB_TH2_RDAT1</t>
  </si>
  <si>
    <t>WEC_HB_TH2_RDAT2</t>
  </si>
  <si>
    <t>WEC_HB_TH2_RDAT3</t>
  </si>
  <si>
    <t>WEC_HB_TH2_RDAT4</t>
  </si>
  <si>
    <t>WEC_HB_TH2_RDAT5</t>
  </si>
  <si>
    <t>WEC_HB_TH2_RDAT6</t>
  </si>
  <si>
    <t>WEC_HB_TH2_RDAT7</t>
  </si>
  <si>
    <t>WEC_HB_TH2_RDAT8</t>
  </si>
  <si>
    <t>WEC_HB_TH3_RDAT1</t>
  </si>
  <si>
    <t>WEC_HB_TH3_RDAT2</t>
  </si>
  <si>
    <t>WEC_HB_TH3_RDAT3</t>
  </si>
  <si>
    <t>WEC_HB_TH3_RDAT4</t>
  </si>
  <si>
    <t>WEC_HB_TH3_RDAT5</t>
  </si>
  <si>
    <t>WEC_HB_TH3_RDAT6</t>
  </si>
  <si>
    <t>WEC_HB_TH3_RDAT7</t>
  </si>
  <si>
    <t>WEC_HB_TH3_RDAT8</t>
  </si>
  <si>
    <t>WEC_HB_TH4_RDAT1</t>
  </si>
  <si>
    <t>WEC_HB_TH4_RDAT2</t>
  </si>
  <si>
    <t>WEC_HB_TH4_RDAT3</t>
  </si>
  <si>
    <t>WEC_HB_TH4_RDAT4</t>
  </si>
  <si>
    <t>WEC_HB_TH4_RDAT5</t>
  </si>
  <si>
    <t>WEC_HB_TH4_RDAT6</t>
  </si>
  <si>
    <t>WEC_HB_TH4_RDAT7</t>
  </si>
  <si>
    <t>WEC_HB_TH4_RDAT8</t>
  </si>
  <si>
    <t>WEC_HB_TH5_RDAT1</t>
  </si>
  <si>
    <t>WEC_HB_TH5_RDAT2</t>
  </si>
  <si>
    <t>WEC_HB_TH5_RDAT3</t>
  </si>
  <si>
    <t>WEC_HB_TH5_RDAT4</t>
  </si>
  <si>
    <t>WEC_HB_TH5_RDAT5</t>
  </si>
  <si>
    <t>WEC_HB_TH5_RDAT6</t>
  </si>
  <si>
    <t>WEC_HB_TH5_RDAT7</t>
  </si>
  <si>
    <t>WEC_HB_TH5_RDAT8</t>
  </si>
  <si>
    <t>WEC_HB_TH6_RDAT1</t>
  </si>
  <si>
    <t>WEC_HB_TH6_RDAT2</t>
  </si>
  <si>
    <t>WEC_HB_TH6_RDAT3</t>
  </si>
  <si>
    <t>WEC_HB_TH6_RDAT4</t>
  </si>
  <si>
    <t>WEC_HB_TH6_RDAT5</t>
  </si>
  <si>
    <t>WEC_HB_TH6_RDAT6</t>
  </si>
  <si>
    <t>WEC_HB_TH6_RDAT7</t>
  </si>
  <si>
    <t>WEC_HB_TH6_RDAT8</t>
  </si>
  <si>
    <t>WEC_HB_TH7_RDAT1</t>
  </si>
  <si>
    <t>WEC_HB_TH7_RDAT2</t>
  </si>
  <si>
    <t>WEC_HB_TH7_RDAT3</t>
  </si>
  <si>
    <t>WEC_HB_TH7_RDAT4</t>
  </si>
  <si>
    <t>WEC_HB_TH7_RDAT5</t>
  </si>
  <si>
    <t>WEC_HB_TH7_RDAT6</t>
  </si>
  <si>
    <t>WEC_HB_TH7_RDAT7</t>
  </si>
  <si>
    <t>WEC_HB_TH7_RDAT8</t>
  </si>
  <si>
    <t>WEC_HB_TH1_GDAT1</t>
  </si>
  <si>
    <t>WEC_HB_TH1_GDAT2</t>
  </si>
  <si>
    <t>WEC_HB_TH1_GDAT3</t>
  </si>
  <si>
    <t>WEC_HB_TH1_GDAT4</t>
  </si>
  <si>
    <t>WEC_HB_TH1_GDAT5</t>
  </si>
  <si>
    <t>WEC_HB_TH1_GDAT6</t>
  </si>
  <si>
    <t>WEC_HB_TH1_GDAT7</t>
  </si>
  <si>
    <t>WEC_HB_TH1_GDAT8</t>
  </si>
  <si>
    <t>WEC_HB_TH2_GDAT1</t>
  </si>
  <si>
    <t>WEC_HB_TH2_GDAT2</t>
  </si>
  <si>
    <t>WEC_HB_TH2_GDAT3</t>
  </si>
  <si>
    <t>WEC_HB_TH2_GDAT4</t>
  </si>
  <si>
    <t>WEC_HB_TH2_GDAT5</t>
  </si>
  <si>
    <t>WEC_HB_TH2_GDAT6</t>
  </si>
  <si>
    <t>WEC_HB_TH2_GDAT7</t>
  </si>
  <si>
    <t>WEC_HB_TH2_GDAT8</t>
  </si>
  <si>
    <t>WEC_HB_TH3_GDAT1</t>
  </si>
  <si>
    <t>WEC_HB_TH3_GDAT2</t>
  </si>
  <si>
    <t>WEC_HB_TH3_GDAT3</t>
  </si>
  <si>
    <t>WEC_HB_TH3_GDAT4</t>
  </si>
  <si>
    <t>WEC_HB_TH3_GDAT5</t>
  </si>
  <si>
    <t>WEC_HB_TH3_GDAT6</t>
  </si>
  <si>
    <t>WEC_HB_TH3_GDAT7</t>
  </si>
  <si>
    <t>WEC_HB_TH3_GDAT8</t>
  </si>
  <si>
    <t>WEC_HB_TH4_GDAT1</t>
  </si>
  <si>
    <t>WEC_HB_TH4_GDAT2</t>
  </si>
  <si>
    <t>WEC_HB_TH4_GDAT3</t>
  </si>
  <si>
    <t>WEC_HB_TH4_GDAT4</t>
  </si>
  <si>
    <t>WEC_HB_TH4_GDAT5</t>
  </si>
  <si>
    <t>WEC_HB_TH4_GDAT6</t>
  </si>
  <si>
    <t>WEC_HB_TH4_GDAT7</t>
  </si>
  <si>
    <t>WEC_HB_TH4_GDAT8</t>
  </si>
  <si>
    <t>WEC_HB_TH5_GDAT1</t>
  </si>
  <si>
    <t>WEC_HB_TH5_GDAT2</t>
  </si>
  <si>
    <t>WEC_HB_TH5_GDAT3</t>
  </si>
  <si>
    <t>WEC_HB_TH5_GDAT4</t>
  </si>
  <si>
    <t>WEC_HB_TH5_GDAT5</t>
  </si>
  <si>
    <t>WEC_HB_TH5_GDAT6</t>
  </si>
  <si>
    <t>WEC_HB_TH5_GDAT7</t>
  </si>
  <si>
    <t>WEC_HB_TH5_GDAT8</t>
  </si>
  <si>
    <t>WEC_HB_TH6_GDAT1</t>
  </si>
  <si>
    <t>WEC_HB_TH6_GDAT2</t>
  </si>
  <si>
    <t>WEC_HB_TH6_GDAT3</t>
  </si>
  <si>
    <t>WEC_HB_TH6_GDAT4</t>
  </si>
  <si>
    <t>WEC_HB_TH6_GDAT5</t>
  </si>
  <si>
    <t>WEC_HB_TH6_GDAT6</t>
  </si>
  <si>
    <t>WEC_HB_TH6_GDAT7</t>
  </si>
  <si>
    <t>WEC_HB_TH6_GDAT8</t>
  </si>
  <si>
    <t>WEC_HB_TH7_GDAT1</t>
  </si>
  <si>
    <t>WEC_HB_TH7_GDAT2</t>
  </si>
  <si>
    <t>WEC_HB_TH7_GDAT3</t>
  </si>
  <si>
    <t>WEC_HB_TH7_GDAT4</t>
  </si>
  <si>
    <t>WEC_HB_TH7_GDAT5</t>
  </si>
  <si>
    <t>WEC_HB_TH7_GDAT6</t>
  </si>
  <si>
    <t>WEC_HB_TH7_GDAT7</t>
  </si>
  <si>
    <t>WEC_HB_TH7_GDAT8</t>
  </si>
  <si>
    <t>WEC_HB_TH1_BDAT1</t>
  </si>
  <si>
    <t>WEC_HB_TH1_BDAT2</t>
  </si>
  <si>
    <t>WEC_HB_TH1_BDAT3</t>
  </si>
  <si>
    <t>WEC_HB_TH1_BDAT4</t>
  </si>
  <si>
    <t>WEC_HB_TH1_BDAT5</t>
  </si>
  <si>
    <t>WEC_HB_TH1_BDAT6</t>
  </si>
  <si>
    <t>WEC_HB_TH1_BDAT7</t>
  </si>
  <si>
    <t>WEC_HB_TH1_BDAT8</t>
  </si>
  <si>
    <t>WEC_HB_TH2_BDAT1</t>
  </si>
  <si>
    <t>WEC_HB_TH2_BDAT2</t>
  </si>
  <si>
    <t>WEC_HB_TH2_BDAT3</t>
  </si>
  <si>
    <t>WEC_HB_TH2_BDAT4</t>
  </si>
  <si>
    <t>WEC_HB_TH2_BDAT5</t>
  </si>
  <si>
    <t>WEC_HB_TH2_BDAT6</t>
  </si>
  <si>
    <t>WEC_HB_TH2_BDAT7</t>
  </si>
  <si>
    <t>WEC_HB_TH2_BDAT8</t>
  </si>
  <si>
    <t>WEC_HB_TH3_BDAT1</t>
  </si>
  <si>
    <t>WEC_HB_TH3_BDAT2</t>
  </si>
  <si>
    <t>WEC_HB_TH3_BDAT3</t>
  </si>
  <si>
    <t>WEC_HB_TH3_BDAT4</t>
  </si>
  <si>
    <t>WEC_HB_TH3_BDAT5</t>
  </si>
  <si>
    <t>WEC_HB_TH3_BDAT6</t>
  </si>
  <si>
    <t>WEC_HB_TH3_BDAT7</t>
  </si>
  <si>
    <t>WEC_HB_TH3_BDAT8</t>
  </si>
  <si>
    <t>WEC_HB_TH4_BDAT1</t>
  </si>
  <si>
    <t>WEC_HB_TH4_BDAT2</t>
  </si>
  <si>
    <t>WEC_HB_TH4_BDAT3</t>
  </si>
  <si>
    <t>WEC_HB_TH4_BDAT4</t>
  </si>
  <si>
    <t>WEC_HB_TH4_BDAT5</t>
  </si>
  <si>
    <t>WEC_HB_TH4_BDAT6</t>
  </si>
  <si>
    <t>WEC_HB_TH4_BDAT7</t>
  </si>
  <si>
    <t>WEC_HB_TH4_BDAT8</t>
  </si>
  <si>
    <t>WEC_HB_TH5_BDAT1</t>
  </si>
  <si>
    <t>WEC_HB_TH5_BDAT2</t>
  </si>
  <si>
    <t>WEC_HB_TH5_BDAT3</t>
  </si>
  <si>
    <t>WEC_HB_TH5_BDAT4</t>
  </si>
  <si>
    <t>WEC_HB_TH5_BDAT5</t>
  </si>
  <si>
    <t>WEC_HB_TH5_BDAT6</t>
  </si>
  <si>
    <t>WEC_HB_TH5_BDAT7</t>
  </si>
  <si>
    <t>WEC_HB_TH5_BDAT8</t>
  </si>
  <si>
    <t>WEC_HB_TH6_BDAT1</t>
  </si>
  <si>
    <t>WEC_HB_TH6_BDAT2</t>
  </si>
  <si>
    <t>WEC_HB_TH6_BDAT3</t>
  </si>
  <si>
    <t>WEC_HB_TH6_BDAT4</t>
  </si>
  <si>
    <t>WEC_HB_TH6_BDAT5</t>
  </si>
  <si>
    <t>WEC_HB_TH6_BDAT6</t>
  </si>
  <si>
    <t>WEC_HB_TH6_BDAT7</t>
  </si>
  <si>
    <t>WEC_HB_TH6_BDAT8</t>
  </si>
  <si>
    <t>WEC_HB_TH7_BDAT1</t>
  </si>
  <si>
    <t>WEC_HB_TH7_BDAT2</t>
  </si>
  <si>
    <t>WEC_HB_TH7_BDAT3</t>
  </si>
  <si>
    <t>WEC_HB_TH7_BDAT4</t>
  </si>
  <si>
    <t>WEC_HB_TH7_BDAT5</t>
  </si>
  <si>
    <t>WEC_HB_TH7_BDAT6</t>
  </si>
  <si>
    <t>WEC_HB_TH7_BDAT7</t>
  </si>
  <si>
    <t>WEC_HB_TH7_BDAT8</t>
  </si>
  <si>
    <t>WEC_HB_TH1_WDAT1</t>
  </si>
  <si>
    <t>WEC_HB_TH1_WDAT2</t>
  </si>
  <si>
    <t>WEC_HB_TH1_WDAT3</t>
  </si>
  <si>
    <t>WEC_HB_TH1_WDAT4</t>
  </si>
  <si>
    <t>WEC_HB_TH1_WDAT5</t>
  </si>
  <si>
    <t>WEC_HB_TH1_WDAT6</t>
  </si>
  <si>
    <t>WEC_HB_TH1_WDAT7</t>
  </si>
  <si>
    <t>WEC_HB_TH1_WDAT8</t>
  </si>
  <si>
    <t>WEC_HB_TH2_WDAT1</t>
  </si>
  <si>
    <t>WEC_HB_TH2_WDAT2</t>
  </si>
  <si>
    <t>WEC_HB_TH2_WDAT3</t>
  </si>
  <si>
    <t>WEC_HB_TH2_WDAT4</t>
  </si>
  <si>
    <t>WEC_HB_TH2_WDAT5</t>
  </si>
  <si>
    <t>WEC_HB_TH2_WDAT6</t>
  </si>
  <si>
    <t>WEC_HB_TH2_WDAT7</t>
  </si>
  <si>
    <t>WEC_HB_TH2_WDAT8</t>
  </si>
  <si>
    <t>WEC_HB_TH3_WDAT1</t>
  </si>
  <si>
    <t>WEC_HB_TH3_WDAT2</t>
  </si>
  <si>
    <t>WEC_HB_TH3_WDAT3</t>
  </si>
  <si>
    <t>WEC_HB_TH3_WDAT4</t>
  </si>
  <si>
    <t>WEC_HB_TH3_WDAT5</t>
  </si>
  <si>
    <t>WEC_HB_TH3_WDAT6</t>
  </si>
  <si>
    <t>WEC_HB_TH3_WDAT7</t>
  </si>
  <si>
    <t>WEC_HB_TH3_WDAT8</t>
  </si>
  <si>
    <t>WEC_HB_TH4_WDAT1</t>
  </si>
  <si>
    <t>WEC_HB_TH4_WDAT2</t>
  </si>
  <si>
    <t>WEC_HB_TH4_WDAT3</t>
  </si>
  <si>
    <t>WEC_HB_TH4_WDAT4</t>
  </si>
  <si>
    <t>WEC_HB_TH4_WDAT5</t>
  </si>
  <si>
    <t>WEC_HB_TH4_WDAT6</t>
  </si>
  <si>
    <t>WEC_HB_TH4_WDAT7</t>
  </si>
  <si>
    <t>WEC_HB_TH4_WDAT8</t>
  </si>
  <si>
    <t>WEC_HB_TH5_WDAT1</t>
  </si>
  <si>
    <t>WEC_HB_TH5_WDAT2</t>
  </si>
  <si>
    <t>WEC_HB_TH5_WDAT3</t>
  </si>
  <si>
    <t>WEC_HB_TH5_WDAT4</t>
  </si>
  <si>
    <t>WEC_HB_TH5_WDAT5</t>
  </si>
  <si>
    <t>WEC_HB_TH5_WDAT6</t>
  </si>
  <si>
    <t>WEC_HB_TH5_WDAT7</t>
  </si>
  <si>
    <t>WEC_HB_TH5_WDAT8</t>
  </si>
  <si>
    <t>WEC_HB_TH6_WDAT1</t>
  </si>
  <si>
    <t>WEC_HB_TH6_WDAT2</t>
  </si>
  <si>
    <t>WEC_HB_TH6_WDAT3</t>
  </si>
  <si>
    <t>WEC_HB_TH6_WDAT4</t>
  </si>
  <si>
    <t>WEC_HB_TH6_WDAT5</t>
  </si>
  <si>
    <t>WEC_HB_TH6_WDAT6</t>
  </si>
  <si>
    <t>WEC_HB_TH6_WDAT7</t>
  </si>
  <si>
    <t>WEC_HB_TH6_WDAT8</t>
  </si>
  <si>
    <t>WEC_HB_TH7_WDAT1</t>
  </si>
  <si>
    <t>WEC_HB_TH7_WDAT2</t>
  </si>
  <si>
    <t>WEC_HB_TH7_WDAT3</t>
  </si>
  <si>
    <t>WEC_HB_TH7_WDAT4</t>
  </si>
  <si>
    <t>WEC_HB_TH7_WDAT5</t>
  </si>
  <si>
    <t>WEC_HB_TH7_WDAT6</t>
  </si>
  <si>
    <t>WEC_HB_TH7_WDAT7</t>
  </si>
  <si>
    <t>WEC_HB_TH7_WDAT8</t>
  </si>
  <si>
    <t>WEC_VB_TH1_RDAT1</t>
  </si>
  <si>
    <t>WEC_VB_TH1_RDAT2</t>
  </si>
  <si>
    <t>WEC_VB_TH1_RDAT3</t>
  </si>
  <si>
    <t>WEC_VB_TH1_RDAT4</t>
  </si>
  <si>
    <t>WEC_VB_TH1_RDAT5</t>
  </si>
  <si>
    <t>WEC_VB_TH1_RDAT6</t>
  </si>
  <si>
    <t>WEC_VB_TH1_RDAT7</t>
  </si>
  <si>
    <t>WEC_VB_TH1_RDAT8</t>
  </si>
  <si>
    <t>WEC_VB_TH2_RDAT1</t>
  </si>
  <si>
    <t>WEC_VB_TH2_RDAT2</t>
  </si>
  <si>
    <t>WEC_VB_TH2_RDAT3</t>
  </si>
  <si>
    <t>WEC_VB_TH2_RDAT4</t>
  </si>
  <si>
    <t>WEC_VB_TH2_RDAT5</t>
  </si>
  <si>
    <t>WEC_VB_TH2_RDAT6</t>
  </si>
  <si>
    <t>WEC_VB_TH2_RDAT7</t>
  </si>
  <si>
    <t>WEC_VB_TH2_RDAT8</t>
  </si>
  <si>
    <t>WEC_VB_TH3_RDAT1</t>
  </si>
  <si>
    <t>WEC_VB_TH3_RDAT2</t>
  </si>
  <si>
    <t>WEC_VB_TH3_RDAT3</t>
  </si>
  <si>
    <t>WEC_VB_TH3_RDAT4</t>
  </si>
  <si>
    <t>WEC_VB_TH3_RDAT5</t>
  </si>
  <si>
    <t>WEC_VB_TH3_RDAT6</t>
  </si>
  <si>
    <t>WEC_VB_TH3_RDAT7</t>
  </si>
  <si>
    <t>WEC_VB_TH3_RDAT8</t>
  </si>
  <si>
    <t>WEC_VB_TH4_RDAT1</t>
  </si>
  <si>
    <t>WEC_VB_TH4_RDAT2</t>
  </si>
  <si>
    <t>WEC_VB_TH4_RDAT3</t>
  </si>
  <si>
    <t>WEC_VB_TH4_RDAT4</t>
  </si>
  <si>
    <t>WEC_VB_TH4_RDAT5</t>
  </si>
  <si>
    <t>WEC_VB_TH4_RDAT6</t>
  </si>
  <si>
    <t>WEC_VB_TH4_RDAT7</t>
  </si>
  <si>
    <t>WEC_VB_TH4_RDAT8</t>
  </si>
  <si>
    <t>WEC_VB_TH5_RDAT1</t>
  </si>
  <si>
    <t>WEC_VB_TH5_RDAT2</t>
  </si>
  <si>
    <t>WEC_VB_TH5_RDAT3</t>
  </si>
  <si>
    <t>WEC_VB_TH5_RDAT4</t>
  </si>
  <si>
    <t>WEC_VB_TH5_RDAT5</t>
  </si>
  <si>
    <t>WEC_VB_TH5_RDAT6</t>
  </si>
  <si>
    <t>WEC_VB_TH5_RDAT7</t>
  </si>
  <si>
    <t>WEC_VB_TH5_RDAT8</t>
  </si>
  <si>
    <t>WEC_VB_TH6_RDAT1</t>
  </si>
  <si>
    <t>WEC_VB_TH6_RDAT2</t>
  </si>
  <si>
    <t>WEC_VB_TH6_RDAT3</t>
  </si>
  <si>
    <t>WEC_VB_TH6_RDAT4</t>
  </si>
  <si>
    <t>WEC_VB_TH6_RDAT5</t>
  </si>
  <si>
    <t>WEC_VB_TH6_RDAT6</t>
  </si>
  <si>
    <t>WEC_VB_TH6_RDAT7</t>
  </si>
  <si>
    <t>WEC_VB_TH6_RDAT8</t>
  </si>
  <si>
    <t>WEC_VB_TH7_RDAT1</t>
  </si>
  <si>
    <t>WEC_VB_TH7_RDAT2</t>
  </si>
  <si>
    <t>WEC_VB_TH7_RDAT3</t>
  </si>
  <si>
    <t>WEC_VB_TH7_RDAT4</t>
  </si>
  <si>
    <t>WEC_VB_TH7_RDAT5</t>
  </si>
  <si>
    <t>WEC_VB_TH7_RDAT6</t>
  </si>
  <si>
    <t>WEC_VB_TH7_RDAT7</t>
  </si>
  <si>
    <t>WEC_VB_TH7_RDAT8</t>
  </si>
  <si>
    <t>WEC_VB_TH1_GDAT1</t>
  </si>
  <si>
    <t>WEC_VB_TH1_GDAT2</t>
  </si>
  <si>
    <t>WEC_VB_TH1_GDAT3</t>
  </si>
  <si>
    <t>WEC_VB_TH1_GDAT4</t>
  </si>
  <si>
    <t>WEC_VB_TH1_GDAT5</t>
  </si>
  <si>
    <t>WEC_VB_TH1_GDAT6</t>
  </si>
  <si>
    <t>WEC_VB_TH1_GDAT7</t>
  </si>
  <si>
    <t>WEC_VB_TH1_GDAT8</t>
  </si>
  <si>
    <t>WEC_VB_TH2_GDAT1</t>
  </si>
  <si>
    <t>WEC_VB_TH2_GDAT2</t>
  </si>
  <si>
    <t>WEC_VB_TH2_GDAT3</t>
  </si>
  <si>
    <t>WEC_VB_TH2_GDAT4</t>
  </si>
  <si>
    <t>WEC_VB_TH2_GDAT5</t>
  </si>
  <si>
    <t>WEC_VB_TH2_GDAT6</t>
  </si>
  <si>
    <t>WEC_VB_TH2_GDAT7</t>
  </si>
  <si>
    <t>WEC_VB_TH2_GDAT8</t>
  </si>
  <si>
    <t>WEC_VB_TH3_GDAT1</t>
  </si>
  <si>
    <t>WEC_VB_TH3_GDAT2</t>
  </si>
  <si>
    <t>WEC_VB_TH3_GDAT3</t>
  </si>
  <si>
    <t>WEC_VB_TH3_GDAT4</t>
  </si>
  <si>
    <t>WEC_VB_TH3_GDAT5</t>
  </si>
  <si>
    <t>WEC_VB_TH3_GDAT6</t>
  </si>
  <si>
    <t>WEC_VB_TH3_GDAT7</t>
  </si>
  <si>
    <t>WEC_VB_TH3_GDAT8</t>
  </si>
  <si>
    <t>WEC_VB_TH4_GDAT1</t>
  </si>
  <si>
    <t>WEC_VB_TH4_GDAT2</t>
  </si>
  <si>
    <t>WEC_VB_TH4_GDAT3</t>
  </si>
  <si>
    <t>WEC_VB_TH4_GDAT4</t>
  </si>
  <si>
    <t>WEC_VB_TH4_GDAT5</t>
  </si>
  <si>
    <t>WEC_VB_TH4_GDAT6</t>
  </si>
  <si>
    <t>WEC_VB_TH4_GDAT7</t>
  </si>
  <si>
    <t>WEC_VB_TH4_GDAT8</t>
  </si>
  <si>
    <t>WEC_VB_TH5_GDAT1</t>
  </si>
  <si>
    <t>WEC_VB_TH5_GDAT2</t>
  </si>
  <si>
    <t>WEC_VB_TH5_GDAT3</t>
  </si>
  <si>
    <t>WEC_VB_TH5_GDAT4</t>
  </si>
  <si>
    <t>WEC_VB_TH5_GDAT5</t>
  </si>
  <si>
    <t>WEC_VB_TH5_GDAT6</t>
  </si>
  <si>
    <t>WEC_VB_TH5_GDAT7</t>
  </si>
  <si>
    <t>WEC_VB_TH5_GDAT8</t>
  </si>
  <si>
    <t>WEC_VB_TH6_GDAT1</t>
  </si>
  <si>
    <t>WEC_VB_TH6_GDAT2</t>
  </si>
  <si>
    <t>WEC_VB_TH6_GDAT3</t>
  </si>
  <si>
    <t>WEC_VB_TH6_GDAT4</t>
  </si>
  <si>
    <t>WEC_VB_TH6_GDAT5</t>
  </si>
  <si>
    <t>WEC_VB_TH6_GDAT6</t>
  </si>
  <si>
    <t>WEC_VB_TH6_GDAT7</t>
  </si>
  <si>
    <t>WEC_VB_TH6_GDAT8</t>
  </si>
  <si>
    <t>WEC_VB_TH7_GDAT1</t>
  </si>
  <si>
    <t>WEC_VB_TH7_GDAT2</t>
  </si>
  <si>
    <t>WEC_VB_TH7_GDAT3</t>
  </si>
  <si>
    <t>WEC_VB_TH7_GDAT4</t>
  </si>
  <si>
    <t>WEC_VB_TH7_GDAT5</t>
  </si>
  <si>
    <t>WEC_VB_TH7_GDAT6</t>
  </si>
  <si>
    <t>WEC_VB_TH7_GDAT7</t>
  </si>
  <si>
    <t>WEC_VB_TH7_GDAT8</t>
  </si>
  <si>
    <t>WEC_VB_TH1_BDAT1</t>
  </si>
  <si>
    <t>WEC_VB_TH1_BDAT2</t>
  </si>
  <si>
    <t>WEC_VB_TH1_BDAT3</t>
  </si>
  <si>
    <t>WEC_VB_TH1_BDAT4</t>
  </si>
  <si>
    <t>WEC_VB_TH1_BDAT5</t>
  </si>
  <si>
    <t>WEC_VB_TH1_BDAT6</t>
  </si>
  <si>
    <t>WEC_VB_TH1_BDAT7</t>
  </si>
  <si>
    <t>WEC_VB_TH1_BDAT8</t>
  </si>
  <si>
    <t>WEC_VB_TH2_BDAT1</t>
  </si>
  <si>
    <t>WEC_VB_TH2_BDAT2</t>
  </si>
  <si>
    <t>WEC_VB_TH2_BDAT3</t>
  </si>
  <si>
    <t>WEC_VB_TH2_BDAT4</t>
  </si>
  <si>
    <t>WEC_VB_TH2_BDAT5</t>
  </si>
  <si>
    <t>WEC_VB_TH2_BDAT6</t>
  </si>
  <si>
    <t>WEC_VB_TH2_BDAT7</t>
  </si>
  <si>
    <t>WEC_VB_TH2_BDAT8</t>
  </si>
  <si>
    <t>WEC_VB_TH3_BDAT1</t>
  </si>
  <si>
    <t>WEC_VB_TH3_BDAT2</t>
  </si>
  <si>
    <t>WEC_VB_TH3_BDAT3</t>
  </si>
  <si>
    <t>WEC_VB_TH3_BDAT4</t>
  </si>
  <si>
    <t>WEC_VB_TH3_BDAT5</t>
  </si>
  <si>
    <t>WEC_VB_TH3_BDAT6</t>
  </si>
  <si>
    <t>WEC_VB_TH3_BDAT7</t>
  </si>
  <si>
    <t>WEC_VB_TH3_BDAT8</t>
  </si>
  <si>
    <t>WEC_VB_TH4_BDAT1</t>
  </si>
  <si>
    <t>WEC_VB_TH4_BDAT2</t>
  </si>
  <si>
    <t>WEC_VB_TH4_BDAT3</t>
  </si>
  <si>
    <t>WEC_VB_TH4_BDAT4</t>
  </si>
  <si>
    <t>WEC_VB_TH4_BDAT5</t>
  </si>
  <si>
    <t>WEC_VB_TH4_BDAT6</t>
  </si>
  <si>
    <t>WEC_VB_TH4_BDAT7</t>
  </si>
  <si>
    <t>WEC_VB_TH4_BDAT8</t>
  </si>
  <si>
    <t>WEC_VB_TH5_BDAT1</t>
  </si>
  <si>
    <t>WEC_VB_TH5_BDAT2</t>
  </si>
  <si>
    <t>WEC_VB_TH5_BDAT3</t>
  </si>
  <si>
    <t>WEC_VB_TH5_BDAT4</t>
  </si>
  <si>
    <t>WEC_VB_TH5_BDAT5</t>
  </si>
  <si>
    <t>WEC_VB_TH5_BDAT6</t>
  </si>
  <si>
    <t>WEC_VB_TH5_BDAT7</t>
  </si>
  <si>
    <t>WEC_VB_TH5_BDAT8</t>
  </si>
  <si>
    <t>WEC_VB_TH6_BDAT1</t>
  </si>
  <si>
    <t>WEC_VB_TH6_BDAT2</t>
  </si>
  <si>
    <t>WEC_VB_TH6_BDAT3</t>
  </si>
  <si>
    <t>WEC_VB_TH6_BDAT4</t>
  </si>
  <si>
    <t>WEC_VB_TH6_BDAT5</t>
  </si>
  <si>
    <t>WEC_VB_TH6_BDAT6</t>
  </si>
  <si>
    <t>WEC_VB_TH6_BDAT7</t>
  </si>
  <si>
    <t>WEC_VB_TH6_BDAT8</t>
  </si>
  <si>
    <t>WEC_VB_TH7_BDAT1</t>
  </si>
  <si>
    <t>WEC_VB_TH7_BDAT2</t>
  </si>
  <si>
    <t>WEC_VB_TH7_BDAT3</t>
  </si>
  <si>
    <t>WEC_VB_TH7_BDAT4</t>
  </si>
  <si>
    <t>WEC_VB_TH7_BDAT5</t>
  </si>
  <si>
    <t>WEC_VB_TH7_BDAT6</t>
  </si>
  <si>
    <t>WEC_VB_TH7_BDAT7</t>
  </si>
  <si>
    <t>WEC_VB_TH7_BDAT8</t>
  </si>
  <si>
    <t>WEC_VB_TH1_WDAT1</t>
  </si>
  <si>
    <t>WEC_VB_TH1_WDAT2</t>
  </si>
  <si>
    <t>WEC_VB_TH1_WDAT3</t>
  </si>
  <si>
    <t>WEC_VB_TH1_WDAT4</t>
  </si>
  <si>
    <t>WEC_VB_TH1_WDAT5</t>
  </si>
  <si>
    <t>WEC_VB_TH1_WDAT6</t>
  </si>
  <si>
    <t>WEC_VB_TH1_WDAT7</t>
  </si>
  <si>
    <t>WEC_VB_TH1_WDAT8</t>
  </si>
  <si>
    <t>WEC_VB_TH2_WDAT1</t>
  </si>
  <si>
    <t>WEC_VB_TH2_WDAT2</t>
  </si>
  <si>
    <t>WEC_VB_TH2_WDAT3</t>
  </si>
  <si>
    <t>WEC_VB_TH2_WDAT4</t>
  </si>
  <si>
    <t>WEC_VB_TH2_WDAT5</t>
  </si>
  <si>
    <t>WEC_VB_TH2_WDAT6</t>
  </si>
  <si>
    <t>WEC_VB_TH2_WDAT7</t>
  </si>
  <si>
    <t>WEC_VB_TH2_WDAT8</t>
  </si>
  <si>
    <t>WEC_VB_TH3_WDAT1</t>
  </si>
  <si>
    <t>WEC_VB_TH3_WDAT2</t>
  </si>
  <si>
    <t>WEC_VB_TH3_WDAT3</t>
  </si>
  <si>
    <t>WEC_VB_TH3_WDAT4</t>
  </si>
  <si>
    <t>WEC_VB_TH3_WDAT5</t>
  </si>
  <si>
    <t>WEC_VB_TH3_WDAT6</t>
  </si>
  <si>
    <t>WEC_VB_TH3_WDAT7</t>
  </si>
  <si>
    <t>WEC_VB_TH3_WDAT8</t>
  </si>
  <si>
    <t>WEC_VB_TH4_WDAT1</t>
  </si>
  <si>
    <t>WEC_VB_TH4_WDAT2</t>
  </si>
  <si>
    <t>WEC_VB_TH4_WDAT3</t>
  </si>
  <si>
    <t>WEC_VB_TH4_WDAT4</t>
  </si>
  <si>
    <t>WEC_VB_TH4_WDAT5</t>
  </si>
  <si>
    <t>WEC_VB_TH4_WDAT6</t>
  </si>
  <si>
    <t>WEC_VB_TH4_WDAT7</t>
  </si>
  <si>
    <t>WEC_VB_TH4_WDAT8</t>
  </si>
  <si>
    <t>WEC_VB_TH5_WDAT1</t>
  </si>
  <si>
    <t>WEC_VB_TH5_WDAT2</t>
  </si>
  <si>
    <t>WEC_VB_TH5_WDAT3</t>
  </si>
  <si>
    <t>WEC_VB_TH5_WDAT4</t>
  </si>
  <si>
    <t>WEC_VB_TH5_WDAT5</t>
  </si>
  <si>
    <t>WEC_VB_TH5_WDAT6</t>
  </si>
  <si>
    <t>WEC_VB_TH5_WDAT7</t>
  </si>
  <si>
    <t>WEC_VB_TH5_WDAT8</t>
  </si>
  <si>
    <t>WEC_VB_TH6_WDAT1</t>
  </si>
  <si>
    <t>WEC_VB_TH6_WDAT2</t>
  </si>
  <si>
    <t>WEC_VB_TH6_WDAT3</t>
  </si>
  <si>
    <t>WEC_VB_TH6_WDAT4</t>
  </si>
  <si>
    <t>WEC_VB_TH6_WDAT5</t>
  </si>
  <si>
    <t>WEC_VB_TH6_WDAT6</t>
  </si>
  <si>
    <t>WEC_VB_TH6_WDAT7</t>
  </si>
  <si>
    <t>WEC_VB_TH6_WDAT8</t>
  </si>
  <si>
    <t>WEC_VB_TH7_WDAT1</t>
  </si>
  <si>
    <t>WEC_VB_TH7_WDAT2</t>
  </si>
  <si>
    <t>WEC_VB_TH7_WDAT3</t>
  </si>
  <si>
    <t>WEC_VB_TH7_WDAT4</t>
  </si>
  <si>
    <t>WEC_VB_TH7_WDAT5</t>
  </si>
  <si>
    <t>WEC_VB_TH7_WDAT6</t>
  </si>
  <si>
    <t>WEC_VB_TH7_WDAT7</t>
  </si>
  <si>
    <t>WEC_VB_TH7_WDAT8</t>
  </si>
  <si>
    <t>Base Address : 20C0h</t>
  </si>
  <si>
    <t>Function : BP</t>
  </si>
  <si>
    <t>BP_R_RGT</t>
  </si>
  <si>
    <t>BP_G_RGT</t>
  </si>
  <si>
    <t>BP_B_RGT</t>
  </si>
  <si>
    <t>BP_W_RGT</t>
  </si>
  <si>
    <t>BP_DWN</t>
  </si>
  <si>
    <t>BP_CLR</t>
  </si>
  <si>
    <t>BP_XH</t>
  </si>
  <si>
    <t>BP_ON</t>
  </si>
  <si>
    <t>BP_GSEL[1:0]</t>
  </si>
  <si>
    <t>BP_R_CALC[7:0]</t>
  </si>
  <si>
    <t>BP_G_CALC[7:0]</t>
  </si>
  <si>
    <t>BP_B_CALC[7:0]</t>
  </si>
  <si>
    <t>BP_W_CALC[7:0]</t>
  </si>
  <si>
    <t>BP_XH_DAT[7:0]</t>
  </si>
  <si>
    <t>BP_H_ADDR_TIME[10:8]</t>
  </si>
  <si>
    <t>BP_H_ADDR_TIME[7:0]</t>
  </si>
  <si>
    <t>BP_V_ADDR_TIME[10:8]</t>
  </si>
  <si>
    <t>BP_V_ADDR_TIME[7:0]</t>
  </si>
  <si>
    <t>BP_00_HPOS[10:8]</t>
  </si>
  <si>
    <t>BP_00_HPOS[7:0]</t>
  </si>
  <si>
    <t>BP_00_VPOS[10:8]</t>
  </si>
  <si>
    <t>BP_00_VPOS[7:0]</t>
  </si>
  <si>
    <t>BP_R00_OFS1[5:0]</t>
  </si>
  <si>
    <t>BP_R00_OFS2[5:0]</t>
  </si>
  <si>
    <t>BP_R00_OFS3[5:0]</t>
  </si>
  <si>
    <t>BP_G00_OFS1[5:0]</t>
  </si>
  <si>
    <t>BP_G00_OFS2[5:0]</t>
  </si>
  <si>
    <t>BP_G00_OFS3[5:0]</t>
  </si>
  <si>
    <t>BP_B00_OFS1[5:0]</t>
  </si>
  <si>
    <t>BP_B00_OFS2[5:0]</t>
  </si>
  <si>
    <t>BP_B00_OFS3[5:0]</t>
  </si>
  <si>
    <t>BP_W00_OFS1[5:0]</t>
  </si>
  <si>
    <t>BP_W00_OFS2[5:0]</t>
  </si>
  <si>
    <t>BP_W00_OFS3[5:0]</t>
  </si>
  <si>
    <t>BP_01_HPOS[10:8]</t>
  </si>
  <si>
    <t>BP_01_HPOS[7:0]</t>
  </si>
  <si>
    <t>BP_01_VPOS[10:8]</t>
  </si>
  <si>
    <t>BP_01_VPOS[7:0]</t>
  </si>
  <si>
    <t>BP_R01_OFS1[5:0]</t>
  </si>
  <si>
    <t>BP_R01_OFS2[5:0]</t>
  </si>
  <si>
    <t>BP_R01_OFS3[5:0]</t>
  </si>
  <si>
    <t>BP_G01_OFS1[5:0]</t>
  </si>
  <si>
    <t>BP_G01_OFS2[5:0]</t>
  </si>
  <si>
    <t>BP_G01_OFS3[5:0]</t>
  </si>
  <si>
    <t>BP_B01_OFS1[5:0]</t>
  </si>
  <si>
    <t>BP_B01_OFS2[5:0]</t>
  </si>
  <si>
    <t>BP_B01_OFS3[5:0]</t>
  </si>
  <si>
    <t>BP_W01_OFS1[5:0]</t>
  </si>
  <si>
    <t>BP_W01_OFS2[5:0]</t>
  </si>
  <si>
    <t>BP_W01_OFS3[5:0]</t>
  </si>
  <si>
    <t>BP_02_HPOS[10:8]</t>
  </si>
  <si>
    <t>BP_02_HPOS[7:0]</t>
  </si>
  <si>
    <t>BP_02_VPOS[10:8]</t>
  </si>
  <si>
    <t>BP_02_VPOS[7:0]</t>
  </si>
  <si>
    <t>BP_R02_OFS1[5:0]</t>
  </si>
  <si>
    <t>BP_R02_OFS2[5:0]</t>
  </si>
  <si>
    <t>BP_R02_OFS3[5:0]</t>
  </si>
  <si>
    <t>BP_G02_OFS1[5:0]</t>
  </si>
  <si>
    <t>BP_G02_OFS2[5:0]</t>
  </si>
  <si>
    <t>BP_G02_OFS3[5:0]</t>
  </si>
  <si>
    <t>BP_B02_OFS1[5:0]</t>
  </si>
  <si>
    <t>BP_B02_OFS2[5:0]</t>
  </si>
  <si>
    <t>BP_B02_OFS3[5:0]</t>
  </si>
  <si>
    <t>BP_W02_OFS1[5:0]</t>
  </si>
  <si>
    <t>BP_W02_OFS2[5:0]</t>
  </si>
  <si>
    <t>BP_W02_OFS3[5:0]</t>
  </si>
  <si>
    <t>BP_03_HPOS[10:8]</t>
  </si>
  <si>
    <t>BP_03_HPOS[7:0]</t>
  </si>
  <si>
    <t>BP_03_VPOS[10:8]</t>
  </si>
  <si>
    <t>BP_03_VPOS[7:0]</t>
  </si>
  <si>
    <t>BP_R03_OFS1[5:0]</t>
  </si>
  <si>
    <t>BP_R03_OFS2[5:0]</t>
  </si>
  <si>
    <t>BP_R03_OFS3[5:0]</t>
  </si>
  <si>
    <t>BP_G03_OFS1[5:0]</t>
  </si>
  <si>
    <t>BP_G03_OFS2[5:0]</t>
  </si>
  <si>
    <t>BP_G03_OFS3[5:0]</t>
  </si>
  <si>
    <t>BP_B03_OFS1[5:0]</t>
  </si>
  <si>
    <t>BP_B03_OFS2[5:0]</t>
  </si>
  <si>
    <t>BP_B03_OFS3[5:0]</t>
  </si>
  <si>
    <t>BP_W03_OFS1[5:0]</t>
  </si>
  <si>
    <t>BP_W03_OFS2[5:0]</t>
  </si>
  <si>
    <t>BP_W03_OFS3[5:0]</t>
  </si>
  <si>
    <t>BP_04_HPOS[10:8]</t>
  </si>
  <si>
    <t>BP_04_HPOS[7:0]</t>
  </si>
  <si>
    <t>BP_04_VPOS[10:8]</t>
  </si>
  <si>
    <t>BP_04_VPOS[7:0]</t>
  </si>
  <si>
    <t>BP_R04_OFS1[5:0]</t>
  </si>
  <si>
    <t>BP_R04_OFS2[5:0]</t>
  </si>
  <si>
    <t>BP_R04_OFS3[5:0]</t>
  </si>
  <si>
    <t>BP_G04_OFS1[5:0]</t>
  </si>
  <si>
    <t>BP_G04_OFS2[5:0]</t>
  </si>
  <si>
    <t>BP_G04_OFS3[5:0]</t>
  </si>
  <si>
    <t>BP_B04_OFS1[5:0]</t>
  </si>
  <si>
    <t>BP_B04_OFS2[5:0]</t>
  </si>
  <si>
    <t>BP_B04_OFS3[5:0]</t>
  </si>
  <si>
    <t>BP_W04_OFS1[5:0]</t>
  </si>
  <si>
    <t>BP_W04_OFS2[5:0]</t>
  </si>
  <si>
    <t>BP_W04_OFS3[5:0]</t>
  </si>
  <si>
    <t>BP_05_HPOS[10:8]</t>
  </si>
  <si>
    <t>BP_05_HPOS[7:0]</t>
  </si>
  <si>
    <t>BP_05_VPOS[10:8]</t>
  </si>
  <si>
    <t>BP_05_VPOS[7:0]</t>
  </si>
  <si>
    <t>BP_R05_OFS1[5:0]</t>
  </si>
  <si>
    <t>BP_R05_OFS2[5:0]</t>
  </si>
  <si>
    <t>BP_R05_OFS3[5:0]</t>
  </si>
  <si>
    <t>BP_G05_OFS1[5:0]</t>
  </si>
  <si>
    <t>BP_G05_OFS2[5:0]</t>
  </si>
  <si>
    <t>BP_G05_OFS3[5:0]</t>
  </si>
  <si>
    <t>BP_B05_OFS1[5:0]</t>
  </si>
  <si>
    <t>BP_B05_OFS2[5:0]</t>
  </si>
  <si>
    <t>BP_B05_OFS3[5:0]</t>
  </si>
  <si>
    <t>BP_W05_OFS1[5:0]</t>
  </si>
  <si>
    <t>BP_W05_OFS2[5:0]</t>
  </si>
  <si>
    <t>BP_W05_OFS3[5:0]</t>
  </si>
  <si>
    <t>BP_06_HPOS[10:8]</t>
  </si>
  <si>
    <t>BP_06_HPOS[7:0]</t>
  </si>
  <si>
    <t>BP_06_VPOS[10:8]</t>
  </si>
  <si>
    <t>BP_06_VPOS[7:0]</t>
  </si>
  <si>
    <t>BP_R06_OFS1[5:0]</t>
  </si>
  <si>
    <t>BP_R06_OFS2[5:0]</t>
  </si>
  <si>
    <t>BP_R06_OFS3[5:0]</t>
  </si>
  <si>
    <t>BP_G06_OFS1[5:0]</t>
  </si>
  <si>
    <t>BP_G06_OFS2[5:0]</t>
  </si>
  <si>
    <t>BP_G06_OFS3[5:0]</t>
  </si>
  <si>
    <t>BP_B06_OFS1[5:0]</t>
  </si>
  <si>
    <t>BP_B06_OFS2[5:0]</t>
  </si>
  <si>
    <t>BP_B06_OFS3[5:0]</t>
  </si>
  <si>
    <t>BP_W06_OFS1[5:0]</t>
  </si>
  <si>
    <t>BP_W06_OFS2[5:0]</t>
  </si>
  <si>
    <t>BP_W06_OFS3[5:0]</t>
  </si>
  <si>
    <t>BP_07_HPOS[10:8]</t>
  </si>
  <si>
    <t>BP_07_HPOS[7:0]</t>
  </si>
  <si>
    <t>BP_07_VPOS[10:8]</t>
  </si>
  <si>
    <t>BP_07_VPOS[7:0]</t>
  </si>
  <si>
    <t>BP_R07_OFS1[5:0]</t>
  </si>
  <si>
    <t>BP_R07_OFS2[5:0]</t>
  </si>
  <si>
    <t>BP_R07_OFS3[5:0]</t>
  </si>
  <si>
    <t>BP_G07_OFS1[5:0]</t>
  </si>
  <si>
    <t>BP_G07_OFS2[5:0]</t>
  </si>
  <si>
    <t>BP_G07_OFS3[5:0]</t>
  </si>
  <si>
    <t>BP_B07_OFS1[5:0]</t>
  </si>
  <si>
    <t>BP_B07_OFS2[5:0]</t>
  </si>
  <si>
    <t>BP_B07_OFS3[5:0]</t>
  </si>
  <si>
    <t>BP_W07_OFS1[5:0]</t>
  </si>
  <si>
    <t>BP_W07_OFS2[5:0]</t>
  </si>
  <si>
    <t>BP_W07_OFS3[5:0]</t>
  </si>
  <si>
    <t>BP_GSEL</t>
  </si>
  <si>
    <t>BP_R_CALC</t>
  </si>
  <si>
    <t>BP_G_CALC</t>
  </si>
  <si>
    <t>BP_B_CALC</t>
  </si>
  <si>
    <t>BP_XH_DAT</t>
  </si>
  <si>
    <t>BP_H_ADDR_TIME</t>
  </si>
  <si>
    <t>BP_V_ADDR_TIME</t>
  </si>
  <si>
    <t>BP_00_HPOS</t>
  </si>
  <si>
    <t>BP_00_VPOS</t>
  </si>
  <si>
    <t>BP_01_HPOS</t>
  </si>
  <si>
    <t>BP_01_VPOS</t>
  </si>
  <si>
    <t>BP_02_HPOS</t>
  </si>
  <si>
    <t>BP_02_VPOS</t>
  </si>
  <si>
    <t>BP_03_HPOS</t>
  </si>
  <si>
    <t>BP_03_VPOS</t>
  </si>
  <si>
    <t>BP_04_HPOS</t>
  </si>
  <si>
    <t>BP_04_VPOS</t>
  </si>
  <si>
    <t>BP_05_HPOS</t>
  </si>
  <si>
    <t>BP_05_VPOS</t>
  </si>
  <si>
    <t>BP_06_HPOS</t>
  </si>
  <si>
    <t>BP_06_VPOS</t>
  </si>
  <si>
    <t>BP_07_HPOS</t>
  </si>
  <si>
    <t>BP_07_VPOS</t>
  </si>
  <si>
    <t>BP_R00_OFS1</t>
  </si>
  <si>
    <t>BP_R00_OFS2</t>
  </si>
  <si>
    <t>BP_R00_OFS3</t>
  </si>
  <si>
    <t>BP_R01_OFS1</t>
  </si>
  <si>
    <t>BP_R01_OFS2</t>
  </si>
  <si>
    <t>BP_R01_OFS3</t>
  </si>
  <si>
    <t>BP_R02_OFS1</t>
  </si>
  <si>
    <t>BP_R02_OFS2</t>
  </si>
  <si>
    <t>BP_R02_OFS3</t>
  </si>
  <si>
    <t>BP_R03_OFS1</t>
  </si>
  <si>
    <t>BP_R03_OFS2</t>
  </si>
  <si>
    <t>BP_R03_OFS3</t>
  </si>
  <si>
    <t>BP_R04_OFS1</t>
  </si>
  <si>
    <t>BP_R04_OFS2</t>
  </si>
  <si>
    <t>BP_R04_OFS3</t>
  </si>
  <si>
    <t>BP_R05_OFS1</t>
  </si>
  <si>
    <t>BP_R05_OFS2</t>
  </si>
  <si>
    <t>BP_R05_OFS3</t>
  </si>
  <si>
    <t>BP_R06_OFS1</t>
  </si>
  <si>
    <t>BP_R06_OFS2</t>
  </si>
  <si>
    <t>BP_R06_OFS3</t>
  </si>
  <si>
    <t>BP_R07_OFS1</t>
  </si>
  <si>
    <t>BP_R07_OFS2</t>
  </si>
  <si>
    <t>BP_R07_OFS3</t>
  </si>
  <si>
    <t>BP_G00_OFS1</t>
  </si>
  <si>
    <t>BP_G00_OFS2</t>
  </si>
  <si>
    <t>BP_G00_OFS3</t>
  </si>
  <si>
    <t>BP_G01_OFS1</t>
  </si>
  <si>
    <t>BP_G01_OFS2</t>
  </si>
  <si>
    <t>BP_G01_OFS3</t>
  </si>
  <si>
    <t>BP_G02_OFS1</t>
  </si>
  <si>
    <t>BP_G02_OFS2</t>
  </si>
  <si>
    <t>BP_G02_OFS3</t>
  </si>
  <si>
    <t>BP_G03_OFS1</t>
  </si>
  <si>
    <t>BP_G03_OFS2</t>
  </si>
  <si>
    <t>BP_G03_OFS3</t>
  </si>
  <si>
    <t>BP_G04_OFS1</t>
  </si>
  <si>
    <t>BP_G04_OFS2</t>
  </si>
  <si>
    <t>BP_G04_OFS3</t>
  </si>
  <si>
    <t>BP_G05_OFS1</t>
  </si>
  <si>
    <t>BP_G05_OFS2</t>
  </si>
  <si>
    <t>BP_G05_OFS3</t>
  </si>
  <si>
    <t>BP_G06_OFS1</t>
  </si>
  <si>
    <t>BP_G06_OFS2</t>
  </si>
  <si>
    <t>BP_G06_OFS3</t>
  </si>
  <si>
    <t>BP_G07_OFS1</t>
  </si>
  <si>
    <t>BP_G07_OFS2</t>
  </si>
  <si>
    <t>BP_G07_OFS3</t>
  </si>
  <si>
    <t>BP_B00_OFS1</t>
  </si>
  <si>
    <t>BP_B00_OFS2</t>
  </si>
  <si>
    <t>BP_B00_OFS3</t>
  </si>
  <si>
    <t>BP_B01_OFS1</t>
  </si>
  <si>
    <t>BP_B01_OFS2</t>
  </si>
  <si>
    <t>BP_B01_OFS3</t>
  </si>
  <si>
    <t>BP_B02_OFS1</t>
  </si>
  <si>
    <t>BP_B02_OFS2</t>
  </si>
  <si>
    <t>BP_B02_OFS3</t>
  </si>
  <si>
    <t>BP_B03_OFS1</t>
  </si>
  <si>
    <t>BP_B03_OFS2</t>
  </si>
  <si>
    <t>BP_B03_OFS3</t>
  </si>
  <si>
    <t>BP_B04_OFS1</t>
  </si>
  <si>
    <t>BP_B04_OFS2</t>
  </si>
  <si>
    <t>BP_B04_OFS3</t>
  </si>
  <si>
    <t>BP_B05_OFS1</t>
  </si>
  <si>
    <t>BP_B05_OFS2</t>
  </si>
  <si>
    <t>BP_B05_OFS3</t>
  </si>
  <si>
    <t>BP_B06_OFS1</t>
  </si>
  <si>
    <t>BP_B06_OFS2</t>
  </si>
  <si>
    <t>BP_B06_OFS3</t>
  </si>
  <si>
    <t>BP_B07_OFS1</t>
  </si>
  <si>
    <t>BP_B07_OFS2</t>
  </si>
  <si>
    <t>BP_B07_OFS3</t>
  </si>
  <si>
    <t>BP_W00_OFS1</t>
  </si>
  <si>
    <t>BP_W00_OFS2</t>
  </si>
  <si>
    <t>BP_W00_OFS3</t>
  </si>
  <si>
    <t>BP_W01_OFS1</t>
  </si>
  <si>
    <t>BP_W01_OFS2</t>
  </si>
  <si>
    <t>BP_W01_OFS3</t>
  </si>
  <si>
    <t>BP_W02_OFS1</t>
  </si>
  <si>
    <t>BP_W02_OFS2</t>
  </si>
  <si>
    <t>BP_W02_OFS3</t>
  </si>
  <si>
    <t>BP_W03_OFS1</t>
  </si>
  <si>
    <t>BP_W03_OFS2</t>
  </si>
  <si>
    <t>BP_W03_OFS3</t>
  </si>
  <si>
    <t>BP_W04_OFS1</t>
  </si>
  <si>
    <t>BP_W04_OFS2</t>
  </si>
  <si>
    <t>BP_W04_OFS3</t>
  </si>
  <si>
    <t>BP_W05_OFS1</t>
  </si>
  <si>
    <t>BP_W05_OFS2</t>
  </si>
  <si>
    <t>BP_W05_OFS3</t>
  </si>
  <si>
    <t>BP_W06_OFS1</t>
  </si>
  <si>
    <t>BP_W06_OFS2</t>
  </si>
  <si>
    <t>BP_W06_OFS3</t>
  </si>
  <si>
    <t>BP_W07_OFS1</t>
  </si>
  <si>
    <t>BP_W07_OFS2</t>
  </si>
  <si>
    <t>BP_W07_OFS3</t>
  </si>
  <si>
    <t>BP_W_CALC</t>
  </si>
  <si>
    <t>Base Address : 21E0h</t>
  </si>
  <si>
    <t>Function : DC</t>
  </si>
  <si>
    <t>DC_CAPSCOPE</t>
  </si>
  <si>
    <t>DC_CAPRGBSEL[1:0]</t>
  </si>
  <si>
    <t>DC_MARKBW</t>
  </si>
  <si>
    <t>DC_MARKON</t>
  </si>
  <si>
    <t>DC_CAPDATHOLD</t>
  </si>
  <si>
    <t>DC_CAPXPOS[11:8]</t>
  </si>
  <si>
    <t>DC_CAPXPOS[7:0]</t>
  </si>
  <si>
    <t>DC_CAPYPOS[10:8]</t>
  </si>
  <si>
    <t>DC_CAPYPOS[7:0]</t>
  </si>
  <si>
    <t>DC_CAPDAT[7:0]</t>
  </si>
  <si>
    <t>DC_CAPRGBSEL</t>
  </si>
  <si>
    <t>DC_CAPXPOS</t>
  </si>
  <si>
    <t>DC_CAPYPOS</t>
  </si>
  <si>
    <t>DC_CAPDAT</t>
  </si>
  <si>
    <t>Base Address : 2E00h</t>
  </si>
  <si>
    <t>Function : PI</t>
  </si>
  <si>
    <t>PI_PAT_MODE[1:0]</t>
  </si>
  <si>
    <t>PI_PAT[2:0]</t>
  </si>
  <si>
    <t>PI_OPG_A_ON</t>
  </si>
  <si>
    <t>PI_OPG_W_ON</t>
  </si>
  <si>
    <t>PI_OPG_B_ON</t>
  </si>
  <si>
    <t>PI_OPG_G_ON</t>
  </si>
  <si>
    <t>PI_OPG_R_ON</t>
  </si>
  <si>
    <t>PI_OPG_VXT_SW</t>
  </si>
  <si>
    <t>PI_OPG_COM</t>
  </si>
  <si>
    <t>PI_OPG_A_SEL</t>
  </si>
  <si>
    <t>PI_OPG_W_SEL</t>
  </si>
  <si>
    <t>PI_OPG_B_SEL</t>
  </si>
  <si>
    <t>PI_OPG_G_SEL</t>
  </si>
  <si>
    <t>PI_OPG_R_SEL</t>
  </si>
  <si>
    <t>PI_HSTP[11:8]</t>
  </si>
  <si>
    <t>PI_HST[11:8]</t>
  </si>
  <si>
    <t>70</t>
  </si>
  <si>
    <t>PI_VSTP[11:8]</t>
  </si>
  <si>
    <t>PI_VST[11:8]</t>
  </si>
  <si>
    <t>PI_HWSTP[11:8]</t>
  </si>
  <si>
    <t>PI_HWST[11:8]</t>
  </si>
  <si>
    <t>PI_VWSTP[11:8]</t>
  </si>
  <si>
    <t>PI_VWST[11:8]</t>
  </si>
  <si>
    <t>PI_HST[7:0]</t>
  </si>
  <si>
    <t>PI_HSTP[7:0]</t>
  </si>
  <si>
    <t>A0</t>
  </si>
  <si>
    <t>PI_VST[7:0]</t>
  </si>
  <si>
    <t>PI_VSTP[7:0]</t>
  </si>
  <si>
    <t>PI_HWST[7:0]</t>
  </si>
  <si>
    <t>PI_HWSTP[7:0]</t>
  </si>
  <si>
    <t>PI_VWST[7:0]</t>
  </si>
  <si>
    <t>PI_VWSTP[7:0]</t>
  </si>
  <si>
    <t>PI_OPG_SIG1R[7:0]</t>
  </si>
  <si>
    <t>PI_OPG_SIG2R[7:0]</t>
  </si>
  <si>
    <t>PI_OPG_SIG1G[7:0]</t>
  </si>
  <si>
    <t>PI_OPG_SIG2G[7:0]</t>
  </si>
  <si>
    <t>PI_OPG_SIG1B[7:0]</t>
  </si>
  <si>
    <t>PI_OPG_SIG2B[7:0]</t>
  </si>
  <si>
    <t>PI_OPG_SIG1W[7:0]</t>
  </si>
  <si>
    <t>PI_OPG_SIG2W[7:0]</t>
  </si>
  <si>
    <t>PI_OPG_SIG1A[7:0]</t>
  </si>
  <si>
    <t>PI_OPG_SIG2A[7:0]</t>
  </si>
  <si>
    <t>PI_OPG_STEP[9:8]</t>
  </si>
  <si>
    <t>PI_OPG_STEP[7:0]</t>
  </si>
  <si>
    <t>PI_OPG_WIDTH[9:8]</t>
  </si>
  <si>
    <t>PI_OPG_WIDTH[7:0]</t>
  </si>
  <si>
    <t>PI_OPG_BRT_INIT[7:0]</t>
  </si>
  <si>
    <t>PI_OPG_BRT_WIDTH[3:0]</t>
  </si>
  <si>
    <t>PI_OPG_BRT_STEP[11:8]</t>
  </si>
  <si>
    <t>PI_OPG_BRT_STEP[7:0]</t>
  </si>
  <si>
    <t>PI_OPG_CHK_HW[9:8]</t>
  </si>
  <si>
    <t>PI_OPG_CHK_HW[7:0]</t>
  </si>
  <si>
    <t>PI_OPG_CHK_VW[9:8]</t>
  </si>
  <si>
    <t>PI_OPG_CHK_VW[7:0]</t>
  </si>
  <si>
    <t>PI_OPG_VXT_WIDTH[7:0]</t>
  </si>
  <si>
    <t>PI_OPG_GRAY_INIT[11:8]</t>
  </si>
  <si>
    <t>PI_OPG_GRAY_INIT[7:0]</t>
  </si>
  <si>
    <t>PI_CCYCLE_MUTE</t>
  </si>
  <si>
    <t>PI_CCYCLE_2F_FIDSEL</t>
  </si>
  <si>
    <t>PI_CCYCLE_MODE</t>
  </si>
  <si>
    <t>PI_CCYCLE_P_SF3[1:0]</t>
  </si>
  <si>
    <t>PI_CCYCLE_P_SF2[1:0]</t>
  </si>
  <si>
    <t>PI_CCYCLE_P_SF1[1:0]</t>
  </si>
  <si>
    <t>PI_CCYCLE_P_SF0[1:0]</t>
  </si>
  <si>
    <t>PI_CCYCLE_P_SF7[1:0]</t>
  </si>
  <si>
    <t>PI_CCYCLE_P_SF6[1:0]</t>
  </si>
  <si>
    <t>PI_CCYCLE_P_SF5[1:0]</t>
  </si>
  <si>
    <t>PI_CCYCLE_P_SF4[1:0]</t>
  </si>
  <si>
    <t>PI_CCYCLE_P_SF11[1:0]</t>
  </si>
  <si>
    <t>PI_CCYCLE_P_SF10[1:0]</t>
  </si>
  <si>
    <t>PI_CCYCLE_P_SF9[1:0]</t>
  </si>
  <si>
    <t>PI_CCYCLE_P_SF8[1:0]</t>
  </si>
  <si>
    <t>PI_CCYCLE_P_SF15[1:0]</t>
  </si>
  <si>
    <t>PI_CCYCLE_P_SF14[1:0]</t>
  </si>
  <si>
    <t>PI_CCYCLE_P_SF13[1:0]</t>
  </si>
  <si>
    <t>PI_CCYCLE_P_SF12[1:0]</t>
  </si>
  <si>
    <t>PI_CCYCLE_P_SF19[1:0]</t>
  </si>
  <si>
    <t>PI_CCYCLE_P_SF18[1:0]</t>
  </si>
  <si>
    <t>PI_CCYCLE_P_SF17[1:0]</t>
  </si>
  <si>
    <t>PI_CCYCLE_P_SF16[1:0]</t>
  </si>
  <si>
    <t>PI_CCYCLE_P_SF23[1:0]</t>
  </si>
  <si>
    <t>PI_CCYCLE_P_SF22[1:0]</t>
  </si>
  <si>
    <t>PI_CCYCLE_P_SF21[1:0]</t>
  </si>
  <si>
    <t>PI_CCYCLE_P_SF20[1:0]</t>
  </si>
  <si>
    <t>PI_CCYCLE_B_SF3[1:0]</t>
  </si>
  <si>
    <t>PI_CCYCLE_B_SF2[1:0]</t>
  </si>
  <si>
    <t>PI_CCYCLE_B_SF1[1:0]</t>
  </si>
  <si>
    <t>PI_CCYCLE_B_SF0[1:0]</t>
  </si>
  <si>
    <t>PI_CCYCLE_B_SF7[1:0]</t>
  </si>
  <si>
    <t>PI_CCYCLE_B_SF6[1:0]</t>
  </si>
  <si>
    <t>PI_CCYCLE_B_SF5[1:0]</t>
  </si>
  <si>
    <t>PI_CCYCLE_B_SF4[1:0]</t>
  </si>
  <si>
    <t>PI_CCYCLE_B_SF11[1:0]</t>
  </si>
  <si>
    <t>PI_CCYCLE_B_SF10[1:0]</t>
  </si>
  <si>
    <t>PI_CCYCLE_B_SF9[1:0]</t>
  </si>
  <si>
    <t>PI_CCYCLE_B_SF8[1:0]</t>
  </si>
  <si>
    <t>PI_CCYCLE_B_SF15[1:0]</t>
  </si>
  <si>
    <t>PI_CCYCLE_B_SF14[1:0]</t>
  </si>
  <si>
    <t>PI_CCYCLE_B_SF13[1:0]</t>
  </si>
  <si>
    <t>PI_CCYCLE_B_SF12[1:0]</t>
  </si>
  <si>
    <t>PI_CCYCLE_B_SF19[1:0]</t>
  </si>
  <si>
    <t>PI_CCYCLE_B_SF18[1:0]</t>
  </si>
  <si>
    <t>PI_CCYCLE_B_SF17[1:0]</t>
  </si>
  <si>
    <t>PI_CCYCLE_B_SF16[1:0]</t>
  </si>
  <si>
    <t>PI_CCYCLE_B_SF23[1:0]</t>
  </si>
  <si>
    <t>PI_CCYCLE_B_SF22[1:0]</t>
  </si>
  <si>
    <t>PI_CCYCLE_B_SF21[1:0]</t>
  </si>
  <si>
    <t>PI_CCYCLE_B_SF20[1:0]</t>
  </si>
  <si>
    <t>PI_CCYCLE_B_SF27[1:0]</t>
  </si>
  <si>
    <t>PI_CCYCLE_B_SF26[1:0]</t>
  </si>
  <si>
    <t>PI_CCYCLE_B_SF25[1:0]</t>
  </si>
  <si>
    <t>PI_CCYCLE_B_SF24[1:0]</t>
  </si>
  <si>
    <t>PI_CCYCLE_B_SF31[1:0]</t>
  </si>
  <si>
    <t>PI_CCYCLE_B_SF30[1:0]</t>
  </si>
  <si>
    <t>PI_CCYCLE_B_SF29[1:0]</t>
  </si>
  <si>
    <t>PI_CCYCLE_B_SF28[1:0]</t>
  </si>
  <si>
    <t>PI_FRMCNT_RST[2:0]</t>
  </si>
  <si>
    <t>PI_CTRG_MASK</t>
  </si>
  <si>
    <t>PI_CTRG_POL</t>
  </si>
  <si>
    <t>PI_CTRG3_EN</t>
  </si>
  <si>
    <t>PI_CTRG2_EN</t>
  </si>
  <si>
    <t>PI_CTRG1_EN</t>
  </si>
  <si>
    <t>PI_CTRG0_EN</t>
  </si>
  <si>
    <t>PI_CTRG_WIDTH[7:0]</t>
  </si>
  <si>
    <t>PI_RSTSET_CTRG0[2:0]</t>
  </si>
  <si>
    <t>PI_DELAY_CTRG0[15:8]</t>
  </si>
  <si>
    <t>PI_DELAY_CTRG0[7:0]</t>
  </si>
  <si>
    <t>PI_RSTSET_CTRG1[2:0]</t>
  </si>
  <si>
    <t>PI_DELAY_CTRG1[15:8]</t>
  </si>
  <si>
    <t>PI_DELAY_CTRG1[7:0]</t>
  </si>
  <si>
    <t>PI_RSTSET_CTRG2[2:0]</t>
  </si>
  <si>
    <t>PI_DELAY_CTRG2[15:8]</t>
  </si>
  <si>
    <t>PI_DELAY_CTRG2[7:0]</t>
  </si>
  <si>
    <t>PI_RSTSET_CTRG3[2:0]</t>
  </si>
  <si>
    <t>PI_DELAY_CTRG3[15:8]</t>
  </si>
  <si>
    <t>PI_DELAY_CTRG3[7:0]</t>
  </si>
  <si>
    <t>PI_IPI_UQ_TRG</t>
  </si>
  <si>
    <t>PI_IPI_DBL_TRG</t>
  </si>
  <si>
    <t>PI_IPI_UQ_ON</t>
  </si>
  <si>
    <t>PI_IPI_DBL_ON</t>
  </si>
  <si>
    <t>PI_MCYCLE_START_ON</t>
  </si>
  <si>
    <t>PI_IPI_START_ON</t>
  </si>
  <si>
    <t>PI_IPI_START_UP</t>
  </si>
  <si>
    <t>PI_MCYCLE_SF_MODE</t>
  </si>
  <si>
    <t>PI_IPI_TRG_DELAY[4:0]</t>
  </si>
  <si>
    <t>PI_MCYCLE_PAT[2:0]</t>
  </si>
  <si>
    <t>PI_IPI_F0_SF7_EN</t>
  </si>
  <si>
    <t>PI_IPI_F0_SF6_EN</t>
  </si>
  <si>
    <t>PI_IPI_F0_SF5_EN</t>
  </si>
  <si>
    <t>PI_IPI_F0_SF4_EN</t>
  </si>
  <si>
    <t>PI_IPI_F0_SF3_EN</t>
  </si>
  <si>
    <t>PI_IPI_F0_SF2_EN</t>
  </si>
  <si>
    <t>PI_IPI_F0_SF1_EN</t>
  </si>
  <si>
    <t>PI_IPI_F0_SF0_EN</t>
  </si>
  <si>
    <t>PI_IPI_F0_SF15_EN</t>
  </si>
  <si>
    <t>PI_IPI_F0_SF14_EN</t>
  </si>
  <si>
    <t>PI_IPI_F0_SF13_EN</t>
  </si>
  <si>
    <t>PI_IPI_F0_SF12_EN</t>
  </si>
  <si>
    <t>PI_IPI_F0_SF11_EN</t>
  </si>
  <si>
    <t>PI_IPI_F0_SF10_EN</t>
  </si>
  <si>
    <t>PI_IPI_F0_SF9_EN</t>
  </si>
  <si>
    <t>PI_IPI_F0_SF8_EN</t>
  </si>
  <si>
    <t>PI_IPI_F0_SF23_EN</t>
  </si>
  <si>
    <t>PI_IPI_F0_SF22_EN</t>
  </si>
  <si>
    <t>PI_IPI_F0_SF21_EN</t>
  </si>
  <si>
    <t>PI_IPI_F0_SF20_EN</t>
  </si>
  <si>
    <t>PI_IPI_F0_SF19_EN</t>
  </si>
  <si>
    <t>PI_IPI_F0_SF18_EN</t>
  </si>
  <si>
    <t>PI_IPI_F0_SF17_EN</t>
  </si>
  <si>
    <t>PI_IPI_F0_SF16_EN</t>
  </si>
  <si>
    <t>PI_IPI_F0_SF7_POL</t>
  </si>
  <si>
    <t>PI_IPI_F0_SF6_POL</t>
  </si>
  <si>
    <t>PI_IPI_F0_SF5_POL</t>
  </si>
  <si>
    <t>PI_IPI_F0_SF4_POL</t>
  </si>
  <si>
    <t>PI_IPI_F0_SF3_POL</t>
  </si>
  <si>
    <t>PI_IPI_F0_SF2_POL</t>
  </si>
  <si>
    <t>PI_IPI_F0_SF1_POL</t>
  </si>
  <si>
    <t>PI_IPI_F0_SF0_POL</t>
  </si>
  <si>
    <t>PI_IPI_F0_SF15_POL</t>
  </si>
  <si>
    <t>PI_IPI_F0_SF14_POL</t>
  </si>
  <si>
    <t>PI_IPI_F0_SF13_POL</t>
  </si>
  <si>
    <t>PI_IPI_F0_SF12_POL</t>
  </si>
  <si>
    <t>PI_IPI_F0_SF11_POL</t>
  </si>
  <si>
    <t>PI_IPI_F0_SF10_POL</t>
  </si>
  <si>
    <t>PI_IPI_F0_SF9_POL</t>
  </si>
  <si>
    <t>PI_IPI_F0_SF8_POL</t>
  </si>
  <si>
    <t>PI_IPI_F0_SF23_POL</t>
  </si>
  <si>
    <t>PI_IPI_F0_SF22_POL</t>
  </si>
  <si>
    <t>PI_IPI_F0_SF21_POL</t>
  </si>
  <si>
    <t>PI_IPI_F0_SF20_POL</t>
  </si>
  <si>
    <t>PI_IPI_F0_SF19_POL</t>
  </si>
  <si>
    <t>PI_IPI_F0_SF18_POL</t>
  </si>
  <si>
    <t>PI_IPI_F0_SF17_POL</t>
  </si>
  <si>
    <t>PI_IPI_F0_SF16_POL</t>
  </si>
  <si>
    <t>PI_IPI_F0_SF7_PILING</t>
  </si>
  <si>
    <t>PI_IPI_F0_SF6_PILING</t>
  </si>
  <si>
    <t>PI_IPI_F0_SF5_PILING</t>
  </si>
  <si>
    <t>PI_IPI_F0_SF4_PILING</t>
  </si>
  <si>
    <t>PI_IPI_F0_SF3_PILING</t>
  </si>
  <si>
    <t>PI_IPI_F0_SF2_PILING</t>
  </si>
  <si>
    <t>PI_IPI_F0_SF1_PILING</t>
  </si>
  <si>
    <t>PI_IPI_F0_SF0_PILING</t>
  </si>
  <si>
    <t>PI_IPI_F0_SF15_PILING</t>
  </si>
  <si>
    <t>PI_IPI_F0_SF14_PILING</t>
  </si>
  <si>
    <t>PI_IPI_F0_SF13_PILING</t>
  </si>
  <si>
    <t>PI_IPI_F0_SF12_PILING</t>
  </si>
  <si>
    <t>PI_IPI_F0_SF11_PILING</t>
  </si>
  <si>
    <t>PI_IPI_F0_SF10_PILING</t>
  </si>
  <si>
    <t>PI_IPI_F0_SF9_PILING</t>
  </si>
  <si>
    <t>PI_IPI_F0_SF8_PILING</t>
  </si>
  <si>
    <t>PI_IPI_F0_SF23_PILING</t>
  </si>
  <si>
    <t>PI_IPI_F0_SF22_PILING</t>
  </si>
  <si>
    <t>PI_IPI_F0_SF21_PILING</t>
  </si>
  <si>
    <t>PI_IPI_F0_SF20_PILING</t>
  </si>
  <si>
    <t>PI_IPI_F0_SF19_PILING</t>
  </si>
  <si>
    <t>PI_IPI_F0_SF18_PILING</t>
  </si>
  <si>
    <t>PI_IPI_F0_SF17_PILING</t>
  </si>
  <si>
    <t>PI_IPI_F0_SF16_PILING</t>
  </si>
  <si>
    <t>PI_IPI_F1_SF7_EN</t>
  </si>
  <si>
    <t>PI_IPI_F1_SF6_EN</t>
  </si>
  <si>
    <t>PI_IPI_F1_SF5_EN</t>
  </si>
  <si>
    <t>PI_IPI_F1_SF4_EN</t>
  </si>
  <si>
    <t>PI_IPI_F1_SF3_EN</t>
  </si>
  <si>
    <t>PI_IPI_F1_SF2_EN</t>
  </si>
  <si>
    <t>PI_IPI_F1_SF1_EN</t>
  </si>
  <si>
    <t>PI_IPI_F1_SF0_EN</t>
  </si>
  <si>
    <t>PI_IPI_F1_SF15_EN</t>
  </si>
  <si>
    <t>PI_IPI_F1_SF14_EN</t>
  </si>
  <si>
    <t>PI_IPI_F1_SF13_EN</t>
  </si>
  <si>
    <t>PI_IPI_F1_SF12_EN</t>
  </si>
  <si>
    <t>PI_IPI_F1_SF11_EN</t>
  </si>
  <si>
    <t>PI_IPI_F1_SF10_EN</t>
  </si>
  <si>
    <t>PI_IPI_F1_SF9_EN</t>
  </si>
  <si>
    <t>PI_IPI_F1_SF8_EN</t>
  </si>
  <si>
    <t>PI_IPI_F1_SF23_EN</t>
  </si>
  <si>
    <t>PI_IPI_F1_SF22_EN</t>
  </si>
  <si>
    <t>PI_IPI_F1_SF21_EN</t>
  </si>
  <si>
    <t>PI_IPI_F1_SF20_EN</t>
  </si>
  <si>
    <t>PI_IPI_F1_SF19_EN</t>
  </si>
  <si>
    <t>PI_IPI_F1_SF18_EN</t>
  </si>
  <si>
    <t>PI_IPI_F1_SF17_EN</t>
  </si>
  <si>
    <t>PI_IPI_F1_SF16_EN</t>
  </si>
  <si>
    <t>PI_IPI_F1_SF7_POL</t>
  </si>
  <si>
    <t>PI_IPI_F1_SF6_POL</t>
  </si>
  <si>
    <t>PI_IPI_F1_SF5_POL</t>
  </si>
  <si>
    <t>PI_IPI_F1_SF4_POL</t>
  </si>
  <si>
    <t>PI_IPI_F1_SF3_POL</t>
  </si>
  <si>
    <t>PI_IPI_F1_SF2_POL</t>
  </si>
  <si>
    <t>PI_IPI_F1_SF1_POL</t>
  </si>
  <si>
    <t>PI_IPI_F1_SF0_POL</t>
  </si>
  <si>
    <t>PI_IPI_F1_SF15_POL</t>
  </si>
  <si>
    <t>PI_IPI_F1_SF14_POL</t>
  </si>
  <si>
    <t>PI_IPI_F1_SF13_POL</t>
  </si>
  <si>
    <t>PI_IPI_F1_SF12_POL</t>
  </si>
  <si>
    <t>PI_IPI_F1_SF11_POL</t>
  </si>
  <si>
    <t>PI_IPI_F1_SF10_POL</t>
  </si>
  <si>
    <t>PI_IPI_F1_SF9_POL</t>
  </si>
  <si>
    <t>PI_IPI_F1_SF8_POL</t>
  </si>
  <si>
    <t>PI_IPI_F1_SF23_POL</t>
  </si>
  <si>
    <t>PI_IPI_F1_SF22_POL</t>
  </si>
  <si>
    <t>PI_IPI_F1_SF21_POL</t>
  </si>
  <si>
    <t>PI_IPI_F1_SF20_POL</t>
  </si>
  <si>
    <t>PI_IPI_F1_SF19_POL</t>
  </si>
  <si>
    <t>PI_IPI_F1_SF18_POL</t>
  </si>
  <si>
    <t>PI_IPI_F1_SF17_POL</t>
  </si>
  <si>
    <t>PI_IPI_F1_SF16_POL</t>
  </si>
  <si>
    <t>PI_IPI_F1_SF7_PILING</t>
  </si>
  <si>
    <t>PI_IPI_F1_SF6_PILING</t>
  </si>
  <si>
    <t>PI_IPI_F1_SF5_PILING</t>
  </si>
  <si>
    <t>PI_IPI_F1_SF4_PILING</t>
  </si>
  <si>
    <t>PI_IPI_F1_SF3_PILING</t>
  </si>
  <si>
    <t>PI_IPI_F1_SF2_PILING</t>
  </si>
  <si>
    <t>PI_IPI_F1_SF1_PILING</t>
  </si>
  <si>
    <t>PI_IPI_F1_SF0_PILING</t>
  </si>
  <si>
    <t>PI_IPI_F1_SF15_PILING</t>
  </si>
  <si>
    <t>PI_IPI_F1_SF14_PILING</t>
  </si>
  <si>
    <t>PI_IPI_F1_SF13_PILING</t>
  </si>
  <si>
    <t>PI_IPI_F1_SF12_PILING</t>
  </si>
  <si>
    <t>PI_IPI_F1_SF11_PILING</t>
  </si>
  <si>
    <t>PI_IPI_F1_SF10_PILING</t>
  </si>
  <si>
    <t>PI_IPI_F1_SF9_PILING</t>
  </si>
  <si>
    <t>PI_IPI_F1_SF8_PILING</t>
  </si>
  <si>
    <t>PI_IPI_F1_SF23_PILING</t>
  </si>
  <si>
    <t>PI_IPI_F1_SF22_PILING</t>
  </si>
  <si>
    <t>PI_IPI_F1_SF21_PILING</t>
  </si>
  <si>
    <t>PI_IPI_F1_SF20_PILING</t>
  </si>
  <si>
    <t>PI_IPI_F1_SF19_PILING</t>
  </si>
  <si>
    <t>PI_IPI_F1_SF18_PILING</t>
  </si>
  <si>
    <t>PI_IPI_F1_SF17_PILING</t>
  </si>
  <si>
    <t>PI_IPI_F1_SF16_PILING</t>
  </si>
  <si>
    <t>PI_IPI_F2_SF7_EN</t>
  </si>
  <si>
    <t>PI_IPI_F2_SF6_EN</t>
  </si>
  <si>
    <t>PI_IPI_F2_SF5_EN</t>
  </si>
  <si>
    <t>PI_IPI_F2_SF4_EN</t>
  </si>
  <si>
    <t>PI_IPI_F2_SF3_EN</t>
  </si>
  <si>
    <t>PI_IPI_F2_SF2_EN</t>
  </si>
  <si>
    <t>PI_IPI_F2_SF1_EN</t>
  </si>
  <si>
    <t>PI_IPI_F2_SF0_EN</t>
  </si>
  <si>
    <t>PI_IPI_F2_SF15_EN</t>
  </si>
  <si>
    <t>PI_IPI_F2_SF14_EN</t>
  </si>
  <si>
    <t>PI_IPI_F2_SF13_EN</t>
  </si>
  <si>
    <t>PI_IPI_F2_SF12_EN</t>
  </si>
  <si>
    <t>PI_IPI_F2_SF11_EN</t>
  </si>
  <si>
    <t>PI_IPI_F2_SF10_EN</t>
  </si>
  <si>
    <t>PI_IPI_F2_SF9_EN</t>
  </si>
  <si>
    <t>PI_IPI_F2_SF8_EN</t>
  </si>
  <si>
    <t>PI_IPI_F2_SF23_EN</t>
  </si>
  <si>
    <t>PI_IPI_F2_SF22_EN</t>
  </si>
  <si>
    <t>PI_IPI_F2_SF21_EN</t>
  </si>
  <si>
    <t>PI_IPI_F2_SF20_EN</t>
  </si>
  <si>
    <t>PI_IPI_F2_SF19_EN</t>
  </si>
  <si>
    <t>PI_IPI_F2_SF18_EN</t>
  </si>
  <si>
    <t>PI_IPI_F2_SF17_EN</t>
  </si>
  <si>
    <t>PI_IPI_F2_SF16_EN</t>
  </si>
  <si>
    <t>PI_IPI_F2_SF7_POL</t>
  </si>
  <si>
    <t>PI_IPI_F2_SF6_POL</t>
  </si>
  <si>
    <t>PI_IPI_F2_SF5_POL</t>
  </si>
  <si>
    <t>PI_IPI_F2_SF4_POL</t>
  </si>
  <si>
    <t>PI_IPI_F2_SF3_POL</t>
  </si>
  <si>
    <t>PI_IPI_F2_SF2_POL</t>
  </si>
  <si>
    <t>PI_IPI_F2_SF1_POL</t>
  </si>
  <si>
    <t>PI_IPI_F2_SF0_POL</t>
  </si>
  <si>
    <t>PI_IPI_F2_SF15_POL</t>
  </si>
  <si>
    <t>PI_IPI_F2_SF14_POL</t>
  </si>
  <si>
    <t>PI_IPI_F2_SF13_POL</t>
  </si>
  <si>
    <t>PI_IPI_F2_SF12_POL</t>
  </si>
  <si>
    <t>PI_IPI_F2_SF11_POL</t>
  </si>
  <si>
    <t>PI_IPI_F2_SF10_POL</t>
  </si>
  <si>
    <t>PI_IPI_F2_SF9_POL</t>
  </si>
  <si>
    <t>PI_IPI_F2_SF8_POL</t>
  </si>
  <si>
    <t>PI_IPI_F2_SF23_POL</t>
  </si>
  <si>
    <t>PI_IPI_F2_SF22_POL</t>
  </si>
  <si>
    <t>PI_IPI_F2_SF21_POL</t>
  </si>
  <si>
    <t>PI_IPI_F2_SF20_POL</t>
  </si>
  <si>
    <t>PI_IPI_F2_SF19_POL</t>
  </si>
  <si>
    <t>PI_IPI_F2_SF18_POL</t>
  </si>
  <si>
    <t>PI_IPI_F2_SF17_POL</t>
  </si>
  <si>
    <t>PI_IPI_F2_SF16_POL</t>
  </si>
  <si>
    <t>PI_IPI_F2_SF7_PILING</t>
  </si>
  <si>
    <t>PI_IPI_F2_SF6_PILING</t>
  </si>
  <si>
    <t>PI_IPI_F2_SF5_PILING</t>
  </si>
  <si>
    <t>PI_IPI_F2_SF4_PILING</t>
  </si>
  <si>
    <t>PI_IPI_F2_SF3_PILING</t>
  </si>
  <si>
    <t>PI_IPI_F2_SF2_PILING</t>
  </si>
  <si>
    <t>PI_IPI_F2_SF1_PILING</t>
  </si>
  <si>
    <t>PI_IPI_F2_SF0_PILING</t>
  </si>
  <si>
    <t>PI_IPI_F2_SF15_PILING</t>
  </si>
  <si>
    <t>PI_IPI_F2_SF14_PILING</t>
  </si>
  <si>
    <t>PI_IPI_F2_SF13_PILING</t>
  </si>
  <si>
    <t>PI_IPI_F2_SF12_PILING</t>
  </si>
  <si>
    <t>PI_IPI_F2_SF11_PILING</t>
  </si>
  <si>
    <t>PI_IPI_F2_SF10_PILING</t>
  </si>
  <si>
    <t>PI_IPI_F2_SF9_PILING</t>
  </si>
  <si>
    <t>PI_IPI_F2_SF8_PILING</t>
  </si>
  <si>
    <t>PI_IPI_F2_SF23_PILING</t>
  </si>
  <si>
    <t>PI_IPI_F2_SF22_PILING</t>
  </si>
  <si>
    <t>PI_IPI_F2_SF21_PILING</t>
  </si>
  <si>
    <t>PI_IPI_F2_SF20_PILING</t>
  </si>
  <si>
    <t>PI_IPI_F2_SF19_PILING</t>
  </si>
  <si>
    <t>PI_IPI_F2_SF18_PILING</t>
  </si>
  <si>
    <t>PI_IPI_F2_SF17_PILING</t>
  </si>
  <si>
    <t>PI_IPI_F2_SF16_PILING</t>
  </si>
  <si>
    <t>PI_IPI_F3_SF7_EN</t>
  </si>
  <si>
    <t>PI_IPI_F3_SF6_EN</t>
  </si>
  <si>
    <t>PI_IPI_F3_SF5_EN</t>
  </si>
  <si>
    <t>PI_IPI_F3_SF4_EN</t>
  </si>
  <si>
    <t>PI_IPI_F3_SF3_EN</t>
  </si>
  <si>
    <t>PI_IPI_F3_SF2_EN</t>
  </si>
  <si>
    <t>PI_IPI_F3_SF1_EN</t>
  </si>
  <si>
    <t>PI_IPI_F3_SF0_EN</t>
  </si>
  <si>
    <t>PI_IPI_F3_SF15_EN</t>
  </si>
  <si>
    <t>PI_IPI_F3_SF14_EN</t>
  </si>
  <si>
    <t>PI_IPI_F3_SF13_EN</t>
  </si>
  <si>
    <t>PI_IPI_F3_SF12_EN</t>
  </si>
  <si>
    <t>PI_IPI_F3_SF11_EN</t>
  </si>
  <si>
    <t>PI_IPI_F3_SF10_EN</t>
  </si>
  <si>
    <t>PI_IPI_F3_SF9_EN</t>
  </si>
  <si>
    <t>PI_IPI_F3_SF8_EN</t>
  </si>
  <si>
    <t>PI_IPI_F3_SF23_EN</t>
  </si>
  <si>
    <t>PI_IPI_F3_SF22_EN</t>
  </si>
  <si>
    <t>PI_IPI_F3_SF21_EN</t>
  </si>
  <si>
    <t>PI_IPI_F3_SF20_EN</t>
  </si>
  <si>
    <t>PI_IPI_F3_SF19_EN</t>
  </si>
  <si>
    <t>PI_IPI_F3_SF18_EN</t>
  </si>
  <si>
    <t>PI_IPI_F3_SF17_EN</t>
  </si>
  <si>
    <t>PI_IPI_F3_SF16_EN</t>
  </si>
  <si>
    <t>PI_IPI_F3_SF7_POL</t>
  </si>
  <si>
    <t>PI_IPI_F3_SF6_POL</t>
  </si>
  <si>
    <t>PI_IPI_F3_SF5_POL</t>
  </si>
  <si>
    <t>PI_IPI_F3_SF4_POL</t>
  </si>
  <si>
    <t>PI_IPI_F3_SF3_POL</t>
  </si>
  <si>
    <t>PI_IPI_F3_SF2_POL</t>
  </si>
  <si>
    <t>PI_IPI_F3_SF1_POL</t>
  </si>
  <si>
    <t>PI_IPI_F3_SF0_POL</t>
  </si>
  <si>
    <t>PI_IPI_F3_SF15_POL</t>
  </si>
  <si>
    <t>PI_IPI_F3_SF14_POL</t>
  </si>
  <si>
    <t>PI_IPI_F3_SF13_POL</t>
  </si>
  <si>
    <t>PI_IPI_F3_SF12_POL</t>
  </si>
  <si>
    <t>PI_IPI_F3_SF11_POL</t>
  </si>
  <si>
    <t>PI_IPI_F3_SF10_POL</t>
  </si>
  <si>
    <t>PI_IPI_F3_SF9_POL</t>
  </si>
  <si>
    <t>PI_IPI_F3_SF8_POL</t>
  </si>
  <si>
    <t>PI_IPI_F3_SF23_POL</t>
  </si>
  <si>
    <t>PI_IPI_F3_SF22_POL</t>
  </si>
  <si>
    <t>PI_IPI_F3_SF21_POL</t>
  </si>
  <si>
    <t>PI_IPI_F3_SF20_POL</t>
  </si>
  <si>
    <t>PI_IPI_F3_SF19_POL</t>
  </si>
  <si>
    <t>PI_IPI_F3_SF18_POL</t>
  </si>
  <si>
    <t>PI_IPI_F3_SF17_POL</t>
  </si>
  <si>
    <t>PI_IPI_F3_SF16_POL</t>
  </si>
  <si>
    <t>PI_IPI_F3_SF7_PILING</t>
  </si>
  <si>
    <t>PI_IPI_F3_SF6_PILING</t>
  </si>
  <si>
    <t>PI_IPI_F3_SF5_PILING</t>
  </si>
  <si>
    <t>PI_IPI_F3_SF4_PILING</t>
  </si>
  <si>
    <t>PI_IPI_F3_SF3_PILING</t>
  </si>
  <si>
    <t>PI_IPI_F3_SF2_PILING</t>
  </si>
  <si>
    <t>PI_IPI_F3_SF1_PILING</t>
  </si>
  <si>
    <t>PI_IPI_F3_SF0_PILING</t>
  </si>
  <si>
    <t>PI_IPI_F3_SF15_PILING</t>
  </si>
  <si>
    <t>PI_IPI_F3_SF14_PILING</t>
  </si>
  <si>
    <t>PI_IPI_F3_SF13_PILING</t>
  </si>
  <si>
    <t>PI_IPI_F3_SF12_PILING</t>
  </si>
  <si>
    <t>PI_IPI_F3_SF11_PILING</t>
  </si>
  <si>
    <t>PI_IPI_F3_SF10_PILING</t>
  </si>
  <si>
    <t>PI_IPI_F3_SF9_PILING</t>
  </si>
  <si>
    <t>PI_IPI_F3_SF8_PILING</t>
  </si>
  <si>
    <t>PI_IPI_F3_SF23_PILING</t>
  </si>
  <si>
    <t>PI_IPI_F3_SF22_PILING</t>
  </si>
  <si>
    <t>PI_IPI_F3_SF21_PILING</t>
  </si>
  <si>
    <t>PI_IPI_F3_SF20_PILING</t>
  </si>
  <si>
    <t>PI_IPI_F3_SF19_PILING</t>
  </si>
  <si>
    <t>PI_IPI_F3_SF18_PILING</t>
  </si>
  <si>
    <t>PI_IPI_F3_SF17_PILING</t>
  </si>
  <si>
    <t>PI_IPI_F3_SF16_PILING</t>
  </si>
  <si>
    <t>PI_IPI_PATTERN_NUM_HOR[7:0]</t>
  </si>
  <si>
    <t>PI_IPI_PATTERN_NUM_VER[7:0]</t>
  </si>
  <si>
    <t>PI_IPI_CENT_START_HOR[7:0]</t>
  </si>
  <si>
    <t>PI_IPI_CENT_START_VER[7:0]</t>
  </si>
  <si>
    <t>PI_IPI_CENT_INT_HOR[7:0]</t>
  </si>
  <si>
    <t>PI_IPI_CENT_INT_VER[7:0]</t>
  </si>
  <si>
    <t>PI_IPI_AMP[7:0]</t>
  </si>
  <si>
    <t>PI_IPI_EXP_LUT0_00[7:0]</t>
  </si>
  <si>
    <t>PI_IPI_EXP_LUT0_01[7:0]</t>
  </si>
  <si>
    <t>7C</t>
  </si>
  <si>
    <t>PI_IPI_EXP_LUT0_02[7:0]</t>
  </si>
  <si>
    <t>PI_IPI_EXP_LUT0_03[7:0]</t>
  </si>
  <si>
    <t>60</t>
  </si>
  <si>
    <t>PI_IPI_EXP_LUT0_04[7:0]</t>
  </si>
  <si>
    <t>4D</t>
  </si>
  <si>
    <t>PI_IPI_EXP_LUT0_05[7:0]</t>
  </si>
  <si>
    <t>3A</t>
  </si>
  <si>
    <t>PI_IPI_EXP_LUT0_06[7:0]</t>
  </si>
  <si>
    <t>29</t>
  </si>
  <si>
    <t>PI_IPI_EXP_LUT0_07[7:0]</t>
  </si>
  <si>
    <t>1B</t>
  </si>
  <si>
    <t>PI_IPI_EXP_LUT0_08[7:0]</t>
  </si>
  <si>
    <t>PI_IPI_EXP_LUT0_09[7:0]</t>
  </si>
  <si>
    <t>PI_IPI_EXP_LUT0_10[7:0]</t>
  </si>
  <si>
    <t>PI_IPI_EXP_LUT0_11[7:0]</t>
  </si>
  <si>
    <t>PI_IPI_EXP_LUT0_12[7:0]</t>
  </si>
  <si>
    <t>PI_IPI_EXP_LUT0_13[7:0]</t>
  </si>
  <si>
    <t>PI_IPI_EXP_LUT0_14[7:0]</t>
  </si>
  <si>
    <t>PI_IPI_EXP_LUT0_15[7:0]</t>
  </si>
  <si>
    <t>PI_IPI_EXP_LUT0_16[7:0]</t>
  </si>
  <si>
    <t>PI_IPI_EXP_LUT0_17[7:0]</t>
  </si>
  <si>
    <t>PI_IPI_EXP_LUT0_18[7:0]</t>
  </si>
  <si>
    <t>PI_IPI_EXP_LUT0_19[7:0]</t>
  </si>
  <si>
    <t>PI_IPI_EXP_LUT0_20[7:0]</t>
  </si>
  <si>
    <t>PI_IPI_EXP_LUT0_21[7:0]</t>
  </si>
  <si>
    <t>PI_IPI_EXP_LUT0_22[7:0]</t>
  </si>
  <si>
    <t>PI_IPI_EXP_LUT0_23[7:0]</t>
  </si>
  <si>
    <t>PI_IPI_EXP_LUT0_24[7:0]</t>
  </si>
  <si>
    <t>PI_IPI_EXP_LUT0_25[7:0]</t>
  </si>
  <si>
    <t>PI_IPI_EXP_LUT0_26[7:0]</t>
  </si>
  <si>
    <t>PI_IPI_EXP_LUT0_27[7:0]</t>
  </si>
  <si>
    <t>PI_IPI_EXP_LUT0_28[7:0]</t>
  </si>
  <si>
    <t>PI_IPI_EXP_LUT0_29[7:0]</t>
  </si>
  <si>
    <t>PI_IPI_EXP_LUT0_30[7:0]</t>
  </si>
  <si>
    <t>PI_IPI_EXP_LUT0_31[7:0]</t>
  </si>
  <si>
    <t>PI_IPI_EXP_LUT1_00[7:0]</t>
  </si>
  <si>
    <t>PI_IPI_EXP_LUT1_01[7:0]</t>
  </si>
  <si>
    <t>PI_IPI_EXP_LUT1_02[7:0]</t>
  </si>
  <si>
    <t>PI_IPI_EXP_LUT1_03[7:0]</t>
  </si>
  <si>
    <t>77</t>
  </si>
  <si>
    <t>PI_IPI_EXP_LUT1_04[7:0]</t>
  </si>
  <si>
    <t>PI_IPI_EXP_LUT1_05[7:0]</t>
  </si>
  <si>
    <t>69</t>
  </si>
  <si>
    <t>PI_IPI_EXP_LUT1_06[7:0]</t>
  </si>
  <si>
    <t>PI_IPI_EXP_LUT1_07[7:0]</t>
  </si>
  <si>
    <t>57</t>
  </si>
  <si>
    <t>PI_IPI_EXP_LUT1_08[7:0]</t>
  </si>
  <si>
    <t>PI_IPI_EXP_LUT1_09[7:0]</t>
  </si>
  <si>
    <t>43</t>
  </si>
  <si>
    <t>PI_IPI_EXP_LUT1_10[7:0]</t>
  </si>
  <si>
    <t>PI_IPI_EXP_LUT1_11[7:0]</t>
  </si>
  <si>
    <t>31</t>
  </si>
  <si>
    <t>PI_IPI_EXP_LUT1_12[7:0]</t>
  </si>
  <si>
    <t>PI_IPI_EXP_LUT1_13[7:0]</t>
  </si>
  <si>
    <t>PI_IPI_EXP_LUT1_14[7:0]</t>
  </si>
  <si>
    <t>PI_IPI_EXP_LUT1_15[7:0]</t>
  </si>
  <si>
    <t>PI_IPI_EXP_LUT1_16[7:0]</t>
  </si>
  <si>
    <t>PI_IPI_EXP_LUT1_17[7:0]</t>
  </si>
  <si>
    <t>0D</t>
  </si>
  <si>
    <t>PI_IPI_EXP_LUT1_18[7:0]</t>
  </si>
  <si>
    <t>PI_IPI_EXP_LUT1_19[7:0]</t>
  </si>
  <si>
    <t>PI_IPI_EXP_LUT1_20[7:0]</t>
  </si>
  <si>
    <t>PI_IPI_EXP_LUT1_21[7:0]</t>
  </si>
  <si>
    <t>PI_IPI_EXP_LUT1_22[7:0]</t>
  </si>
  <si>
    <t>PI_IPI_EXP_LUT1_23[7:0]</t>
  </si>
  <si>
    <t>PI_IPI_EXP_LUT1_24[7:0]</t>
  </si>
  <si>
    <t>PI_IPI_EXP_LUT1_25[7:0]</t>
  </si>
  <si>
    <t>PI_IPI_EXP_LUT1_26[7:0]</t>
  </si>
  <si>
    <t>PI_IPI_EXP_LUT1_27[7:0]</t>
  </si>
  <si>
    <t>PI_IPI_EXP_LUT1_28[7:0]</t>
  </si>
  <si>
    <t>PI_IPI_EXP_LUT1_29[7:0]</t>
  </si>
  <si>
    <t>PI_IPI_EXP_LUT1_30[7:0]</t>
  </si>
  <si>
    <t>PI_IPI_EXP_LUT1_31[7:0]</t>
  </si>
  <si>
    <t>PI_IPI_ADJUST_PATTERN_LEVEL[7:0]</t>
  </si>
  <si>
    <t>PI_IPI_ADJUST_PATTERN_GAIN[9:8]</t>
  </si>
  <si>
    <t>PI_IPI_ADJUST_PATTERN_GAIN[7:0]</t>
  </si>
  <si>
    <t>PI_IPI_ATTENUATE_PATTERN_LEVEL[7:0]</t>
  </si>
  <si>
    <t>PI_IPI_ATTENUATE_PATTERN_GAIN[9:8]</t>
  </si>
  <si>
    <t>PI_IPI_ATTENUATE_PATTERN_GAIN[7:0]</t>
  </si>
  <si>
    <t>PI_PAT_MODE</t>
  </si>
  <si>
    <t>PI_SEQ_MODE</t>
  </si>
  <si>
    <t>PI_HST</t>
  </si>
  <si>
    <t>PI_HSTP</t>
  </si>
  <si>
    <t>PI_VST</t>
  </si>
  <si>
    <t>PI_VSTP</t>
  </si>
  <si>
    <t>PI_HWST</t>
  </si>
  <si>
    <t>PI_HWSTP</t>
  </si>
  <si>
    <t>PI_VWST</t>
  </si>
  <si>
    <t>PI_VWSTP</t>
  </si>
  <si>
    <t>PI_PAT</t>
  </si>
  <si>
    <t>PI_OPG_SIG1R</t>
  </si>
  <si>
    <t>PI_OPG_SIG2R</t>
  </si>
  <si>
    <t>PI_OPG_SIG1G</t>
  </si>
  <si>
    <t>PI_OPG_SIG2G</t>
  </si>
  <si>
    <t>PI_OPG_SIG1B</t>
  </si>
  <si>
    <t>PI_OPG_SIG2B</t>
  </si>
  <si>
    <t>PI_OPG_SIG1W</t>
  </si>
  <si>
    <t>PI_OPG_SIG2W</t>
  </si>
  <si>
    <t>PI_OPG_SIG1A</t>
  </si>
  <si>
    <t>PI_OPG_SIG2A</t>
  </si>
  <si>
    <t>PI_OPG_STEP</t>
  </si>
  <si>
    <t>PI_OPG_WIDTH</t>
  </si>
  <si>
    <t>PI_OPG_BRT_INIT</t>
  </si>
  <si>
    <t>PI_OPG_BRT_WIDTH</t>
  </si>
  <si>
    <t>PI_OPG_BRT_STEP</t>
  </si>
  <si>
    <t>PI_OPG_CHK_HW</t>
  </si>
  <si>
    <t>PI_OPG_CHK_VW</t>
  </si>
  <si>
    <t>PI_OPG_VXT_WIDTH</t>
  </si>
  <si>
    <t>PI_OPG_GRAY_INIT</t>
  </si>
  <si>
    <t>PI_CCYCLE_P_SF0</t>
  </si>
  <si>
    <t>PI_CCYCLE_P_SF1</t>
  </si>
  <si>
    <t>PI_CCYCLE_P_SF2</t>
  </si>
  <si>
    <t>PI_CCYCLE_P_SF3</t>
  </si>
  <si>
    <t>PI_CCYCLE_P_SF4</t>
  </si>
  <si>
    <t>PI_CCYCLE_P_SF5</t>
  </si>
  <si>
    <t>PI_CCYCLE_P_SF6</t>
  </si>
  <si>
    <t>PI_CCYCLE_P_SF7</t>
  </si>
  <si>
    <t>PI_CCYCLE_P_SF8</t>
  </si>
  <si>
    <t>PI_CCYCLE_P_SF9</t>
  </si>
  <si>
    <t>PI_CCYCLE_P_SF10</t>
  </si>
  <si>
    <t>PI_CCYCLE_P_SF11</t>
  </si>
  <si>
    <t>PI_CCYCLE_P_SF12</t>
  </si>
  <si>
    <t>PI_CCYCLE_P_SF13</t>
  </si>
  <si>
    <t>PI_CCYCLE_P_SF14</t>
  </si>
  <si>
    <t>PI_CCYCLE_P_SF15</t>
  </si>
  <si>
    <t>PI_CCYCLE_P_SF16</t>
  </si>
  <si>
    <t>PI_CCYCLE_P_SF17</t>
  </si>
  <si>
    <t>PI_CCYCLE_P_SF18</t>
  </si>
  <si>
    <t>PI_CCYCLE_P_SF19</t>
  </si>
  <si>
    <t>PI_CCYCLE_P_SF20</t>
  </si>
  <si>
    <t>PI_CCYCLE_P_SF21</t>
  </si>
  <si>
    <t>PI_CCYCLE_P_SF22</t>
  </si>
  <si>
    <t>PI_CCYCLE_P_SF23</t>
  </si>
  <si>
    <t>PI_CCYCLE_B_SF0</t>
  </si>
  <si>
    <t>PI_FRMCNT_RST</t>
  </si>
  <si>
    <t>PI_CTRG_WIDTH</t>
  </si>
  <si>
    <t>PI_RSTSET_CTRG0</t>
  </si>
  <si>
    <t>PI_DELAY_CTRG0</t>
  </si>
  <si>
    <t>PI_RSTSET_CTRG1</t>
  </si>
  <si>
    <t>PI_DELAY_CTRG1</t>
  </si>
  <si>
    <t>PI_RSTSET_CTRG2</t>
  </si>
  <si>
    <t>PI_DELAY_CTRG2</t>
  </si>
  <si>
    <t>PI_RSTSET_CTRG3</t>
  </si>
  <si>
    <t>PI_DELAY_CTRG3</t>
  </si>
  <si>
    <t>PI_MCYCLE_PAT</t>
  </si>
  <si>
    <t>PI_IPI_TRG_DELAY</t>
  </si>
  <si>
    <t>PI_IPI_PATTERN_NUM_HOR</t>
  </si>
  <si>
    <t>PI_IPI_PATTERN_NUM_VER</t>
  </si>
  <si>
    <t>PI_IPI_CENT_START_HOR</t>
  </si>
  <si>
    <t>PI_IPI_CENT_START_VER</t>
  </si>
  <si>
    <t>PI_IPI_CENT_INT_HOR</t>
  </si>
  <si>
    <t>PI_IPI_CENT_INT_VER</t>
  </si>
  <si>
    <t>PI_IPI_AMP</t>
  </si>
  <si>
    <t>PI_IPI_EXP_LUT0_00</t>
  </si>
  <si>
    <t>PI_IPI_EXP_LUT0_01</t>
  </si>
  <si>
    <t>PI_IPI_EXP_LUT0_02</t>
  </si>
  <si>
    <t>PI_IPI_EXP_LUT0_03</t>
  </si>
  <si>
    <t>PI_IPI_EXP_LUT0_04</t>
  </si>
  <si>
    <t>PI_IPI_EXP_LUT0_05</t>
  </si>
  <si>
    <t>PI_IPI_EXP_LUT0_06</t>
  </si>
  <si>
    <t>PI_IPI_EXP_LUT0_07</t>
  </si>
  <si>
    <t>PI_IPI_EXP_LUT0_08</t>
  </si>
  <si>
    <t>PI_IPI_EXP_LUT0_09</t>
  </si>
  <si>
    <t>PI_IPI_EXP_LUT0_10</t>
  </si>
  <si>
    <t>PI_IPI_EXP_LUT0_11</t>
  </si>
  <si>
    <t>PI_IPI_EXP_LUT0_12</t>
  </si>
  <si>
    <t>PI_IPI_EXP_LUT0_13</t>
  </si>
  <si>
    <t>PI_IPI_EXP_LUT0_14</t>
  </si>
  <si>
    <t>PI_IPI_EXP_LUT0_15</t>
  </si>
  <si>
    <t>PI_IPI_EXP_LUT0_16</t>
  </si>
  <si>
    <t>PI_IPI_EXP_LUT0_17</t>
  </si>
  <si>
    <t>PI_IPI_EXP_LUT0_18</t>
  </si>
  <si>
    <t>PI_IPI_EXP_LUT0_19</t>
  </si>
  <si>
    <t>PI_IPI_EXP_LUT0_20</t>
  </si>
  <si>
    <t>PI_IPI_EXP_LUT0_21</t>
  </si>
  <si>
    <t>PI_IPI_EXP_LUT0_22</t>
  </si>
  <si>
    <t>PI_IPI_EXP_LUT0_23</t>
  </si>
  <si>
    <t>PI_IPI_EXP_LUT0_24</t>
  </si>
  <si>
    <t>PI_IPI_EXP_LUT0_25</t>
  </si>
  <si>
    <t>PI_IPI_EXP_LUT0_26</t>
  </si>
  <si>
    <t>PI_IPI_EXP_LUT0_27</t>
  </si>
  <si>
    <t>PI_IPI_EXP_LUT0_28</t>
  </si>
  <si>
    <t>PI_IPI_EXP_LUT0_29</t>
  </si>
  <si>
    <t>PI_IPI_EXP_LUT0_30</t>
  </si>
  <si>
    <t>PI_IPI_EXP_LUT0_31</t>
  </si>
  <si>
    <t>PI_IPI_EXP_LUT1_00</t>
  </si>
  <si>
    <t>PI_IPI_EXP_LUT1_01</t>
  </si>
  <si>
    <t>PI_IPI_EXP_LUT1_02</t>
  </si>
  <si>
    <t>PI_IPI_EXP_LUT1_03</t>
  </si>
  <si>
    <t>PI_IPI_EXP_LUT1_04</t>
  </si>
  <si>
    <t>PI_IPI_EXP_LUT1_05</t>
  </si>
  <si>
    <t>PI_IPI_EXP_LUT1_06</t>
  </si>
  <si>
    <t>PI_IPI_EXP_LUT1_07</t>
  </si>
  <si>
    <t>PI_IPI_EXP_LUT1_08</t>
  </si>
  <si>
    <t>PI_IPI_EXP_LUT1_09</t>
  </si>
  <si>
    <t>PI_IPI_EXP_LUT1_10</t>
  </si>
  <si>
    <t>PI_IPI_EXP_LUT1_11</t>
  </si>
  <si>
    <t>PI_IPI_EXP_LUT1_12</t>
  </si>
  <si>
    <t>PI_IPI_EXP_LUT1_13</t>
  </si>
  <si>
    <t>PI_IPI_EXP_LUT1_14</t>
  </si>
  <si>
    <t>PI_IPI_EXP_LUT1_15</t>
  </si>
  <si>
    <t>PI_IPI_EXP_LUT1_16</t>
  </si>
  <si>
    <t>PI_IPI_EXP_LUT1_17</t>
  </si>
  <si>
    <t>PI_IPI_EXP_LUT1_18</t>
  </si>
  <si>
    <t>PI_IPI_EXP_LUT1_19</t>
  </si>
  <si>
    <t>PI_IPI_EXP_LUT1_20</t>
  </si>
  <si>
    <t>PI_IPI_EXP_LUT1_21</t>
  </si>
  <si>
    <t>PI_IPI_EXP_LUT1_22</t>
  </si>
  <si>
    <t>PI_IPI_EXP_LUT1_23</t>
  </si>
  <si>
    <t>PI_IPI_EXP_LUT1_24</t>
  </si>
  <si>
    <t>PI_IPI_EXP_LUT1_25</t>
  </si>
  <si>
    <t>PI_IPI_EXP_LUT1_26</t>
  </si>
  <si>
    <t>PI_IPI_EXP_LUT1_27</t>
  </si>
  <si>
    <t>PI_IPI_EXP_LUT1_28</t>
  </si>
  <si>
    <t>PI_IPI_EXP_LUT1_29</t>
  </si>
  <si>
    <t>PI_IPI_EXP_LUT1_30</t>
  </si>
  <si>
    <t>PI_IPI_EXP_LUT1_31</t>
  </si>
  <si>
    <t>PI_IPI_ADJUST_PATTERN_LEVEL</t>
  </si>
  <si>
    <t>PI_IPI_ADJUST_PATTERN_GAIN</t>
  </si>
  <si>
    <t>PI_IPI_ATTENUATE_PATTERN_LEVEL</t>
  </si>
  <si>
    <t>PI_IPI_ATTENUATE_PATTERN_GAIN</t>
  </si>
  <si>
    <t>PI_SEQ_MODE[1:0]</t>
  </si>
  <si>
    <t>PI_CCYCLE_B_SF1</t>
  </si>
  <si>
    <t>PI_CCYCLE_B_SF2</t>
  </si>
  <si>
    <t>PI_CCYCLE_B_SF3</t>
  </si>
  <si>
    <t>PI_CCYCLE_B_SF4</t>
  </si>
  <si>
    <t>PI_CCYCLE_B_SF5</t>
  </si>
  <si>
    <t>PI_CCYCLE_B_SF6</t>
  </si>
  <si>
    <t>PI_CCYCLE_B_SF7</t>
  </si>
  <si>
    <t>PI_CCYCLE_B_SF8</t>
  </si>
  <si>
    <t>PI_CCYCLE_B_SF9</t>
  </si>
  <si>
    <t>PI_CCYCLE_B_SF10</t>
  </si>
  <si>
    <t>PI_CCYCLE_B_SF11</t>
  </si>
  <si>
    <t>PI_CCYCLE_B_SF12</t>
  </si>
  <si>
    <t>PI_CCYCLE_B_SF13</t>
  </si>
  <si>
    <t>PI_CCYCLE_B_SF14</t>
  </si>
  <si>
    <t>PI_CCYCLE_B_SF15</t>
  </si>
  <si>
    <t>PI_CCYCLE_B_SF16</t>
  </si>
  <si>
    <t>PI_CCYCLE_B_SF17</t>
  </si>
  <si>
    <t>PI_CCYCLE_B_SF18</t>
  </si>
  <si>
    <t>PI_CCYCLE_B_SF19</t>
  </si>
  <si>
    <t>PI_CCYCLE_B_SF20</t>
  </si>
  <si>
    <t>PI_CCYCLE_B_SF21</t>
  </si>
  <si>
    <t>PI_CCYCLE_B_SF22</t>
  </si>
  <si>
    <t>PI_CCYCLE_B_SF23</t>
  </si>
  <si>
    <t>PI_CCYCLE_B_SF24</t>
  </si>
  <si>
    <t>PI_CCYCLE_B_SF25</t>
  </si>
  <si>
    <t>PI_CCYCLE_B_SF26</t>
  </si>
  <si>
    <t>PI_CCYCLE_B_SF27</t>
  </si>
  <si>
    <t>PI_CCYCLE_B_SF28</t>
  </si>
  <si>
    <t>PI_CCYCLE_B_SF29</t>
  </si>
  <si>
    <t>PI_CCYCLE_B_SF30</t>
  </si>
  <si>
    <t>PI_CCYCLE_B_SF31</t>
  </si>
  <si>
    <t>Base Address : 2EC0h</t>
  </si>
  <si>
    <t>Function : OVD</t>
  </si>
  <si>
    <t>OVD_GAIN_DELAY[1:0]</t>
  </si>
  <si>
    <t>OVD_GAIN_MODE</t>
  </si>
  <si>
    <t>OVD_FRP_POL</t>
  </si>
  <si>
    <t>OVD_FRP_MODE</t>
  </si>
  <si>
    <t>OVD_GAM_ON</t>
  </si>
  <si>
    <t>OVD_ON</t>
  </si>
  <si>
    <t>OVD_BL_R_GAIN[7:0]</t>
  </si>
  <si>
    <t>OVD_BL_G_GAIN[7:0]</t>
  </si>
  <si>
    <t>OVD_BL_B_GAIN[7:0]</t>
  </si>
  <si>
    <t>OVD_BL_W_GAIN[7:0]</t>
  </si>
  <si>
    <t>OVD_CABC_GAIN[7:0]</t>
  </si>
  <si>
    <t>OVD_GAIN_2F_FIDSEL</t>
  </si>
  <si>
    <t>OVD_GAIN_SF_MODE</t>
  </si>
  <si>
    <t>OVD_SF_GAIN1[7:0]</t>
  </si>
  <si>
    <t>OVD_SF_GAIN2[7:0]</t>
  </si>
  <si>
    <t>OVD_SF_GAIN3[7:0]</t>
  </si>
  <si>
    <t>OVD_CORLVL[7:0]</t>
  </si>
  <si>
    <t>OVD_TRANSINH</t>
  </si>
  <si>
    <t>OVD_OUTSELON</t>
  </si>
  <si>
    <t>OVD_PASTFIXON</t>
  </si>
  <si>
    <t>OVD_FIXPASTD[7:0]</t>
  </si>
  <si>
    <t>OVD_OUTSEL0[1:0]</t>
  </si>
  <si>
    <t>OVD_OUTSEL1[1:0]</t>
  </si>
  <si>
    <t>OVD_OUTSEL2[1:0]</t>
  </si>
  <si>
    <t>OVD_OUTSEL3[1:0]</t>
  </si>
  <si>
    <t>OVD_EID_HPOS[11:8]</t>
  </si>
  <si>
    <t>OVD_EID_HPOS[7:0]</t>
  </si>
  <si>
    <t>OVD_EID_VPOS[11:8]</t>
  </si>
  <si>
    <t>OVD_EID_VPOS[7:0]</t>
  </si>
  <si>
    <t>OVD_TRANSCOM[7:0]</t>
  </si>
  <si>
    <t>OVD_GSEL_P_SF0[1:0]</t>
  </si>
  <si>
    <t>OVD_GSEL_P_SF1[1:0]</t>
  </si>
  <si>
    <t>OVD_GSEL_P_SF2[1:0]</t>
  </si>
  <si>
    <t>OVD_GSEL_P_SF3[1:0]</t>
  </si>
  <si>
    <t>OVD_GSEL_P_SF4[1:0]</t>
  </si>
  <si>
    <t>OVD_GSEL_P_SF5[1:0]</t>
  </si>
  <si>
    <t>OVD_GSEL_P_SF6[1:0]</t>
  </si>
  <si>
    <t>OVD_GSEL_P_SF7[1:0]</t>
  </si>
  <si>
    <t>OVD_GSEL_P_SF8[1:0]</t>
  </si>
  <si>
    <t>OVD_GSEL_P_SF9[1:0]</t>
  </si>
  <si>
    <t>OVD_GSEL_P_SF10[1:0]</t>
  </si>
  <si>
    <t>OVD_GSEL_P_SF11[1:0]</t>
  </si>
  <si>
    <t>OVD_GSEL_P_SF12[1:0]</t>
  </si>
  <si>
    <t>OVD_GSEL_P_SF13[1:0]</t>
  </si>
  <si>
    <t>OVD_GSEL_P_SF14[1:0]</t>
  </si>
  <si>
    <t>OVD_GSEL_P_SF15[1:0]</t>
  </si>
  <si>
    <t>OVD_GSEL_P_SF16[1:0]</t>
  </si>
  <si>
    <t>OVD_GSEL_P_SF17[1:0]</t>
  </si>
  <si>
    <t>OVD_GSEL_P_SF18[1:0]</t>
  </si>
  <si>
    <t>OVD_GSEL_P_SF19[1:0]</t>
  </si>
  <si>
    <t>OVD_GSEL_P_SF20[1:0]</t>
  </si>
  <si>
    <t>OVD_GSEL_P_SF21[1:0]</t>
  </si>
  <si>
    <t>OVD_GSEL_P_SF22[1:0]</t>
  </si>
  <si>
    <t>OVD_GSEL_P_SF23[1:0]</t>
  </si>
  <si>
    <t>OVD_GSEL_B_SF0[1:0]</t>
  </si>
  <si>
    <t>OVD_GSEL_B_SF1[1:0]</t>
  </si>
  <si>
    <t>OVD_GSEL_B_SF2[1:0]</t>
  </si>
  <si>
    <t>OVD_GSEL_B_SF3[1:0]</t>
  </si>
  <si>
    <t>OVD_GSEL_B_SF4[1:0]</t>
  </si>
  <si>
    <t>OVD_GSEL_B_SF5[1:0]</t>
  </si>
  <si>
    <t>OVD_GSEL_B_SF6[1:0]</t>
  </si>
  <si>
    <t>OVD_GSEL_B_SF7[1:0]</t>
  </si>
  <si>
    <t>OVD_GSEL_B_SF8[1:0]</t>
  </si>
  <si>
    <t>OVD_GSEL_B_SF9[1:0]</t>
  </si>
  <si>
    <t>OVD_GSEL_B_SF10[1:0]</t>
  </si>
  <si>
    <t>OVD_GSEL_B_SF11[1:0]</t>
  </si>
  <si>
    <t>OVD_GSEL_B_SF12[1:0]</t>
  </si>
  <si>
    <t>OVD_GSEL_B_SF13[1:0]</t>
  </si>
  <si>
    <t>OVD_GSEL_B_SF14[1:0]</t>
  </si>
  <si>
    <t>OVD_GSEL_B_SF15[1:0]</t>
  </si>
  <si>
    <t>OVD_GSEL_B_SF16[1:0]</t>
  </si>
  <si>
    <t>OVD_GSEL_B_SF17[1:0]</t>
  </si>
  <si>
    <t>OVD_GSEL_B_SF18[1:0]</t>
  </si>
  <si>
    <t>OVD_GSEL_B_SF19[1:0]</t>
  </si>
  <si>
    <t>OVD_GSEL_B_SF20[1:0]</t>
  </si>
  <si>
    <t>OVD_GSEL_B_SF21[1:0]</t>
  </si>
  <si>
    <t>OVD_GSEL_B_SF22[1:0]</t>
  </si>
  <si>
    <t>OVD_GSEL_B_SF23[1:0]</t>
  </si>
  <si>
    <t>OVD_GSEL_B_SF24[1:0]</t>
  </si>
  <si>
    <t>OVD_GSEL_B_SF25[1:0]</t>
  </si>
  <si>
    <t>OVD_GSEL_B_SF26[1:0]</t>
  </si>
  <si>
    <t>OVD_GSEL_B_SF27[1:0]</t>
  </si>
  <si>
    <t>OVD_GSEL_B_SF28[1:0]</t>
  </si>
  <si>
    <t>OVD_GSEL_B_SF29[1:0]</t>
  </si>
  <si>
    <t>OVD_GSEL_B_SF30[1:0]</t>
  </si>
  <si>
    <t>OVD_GSEL_B_SF31[1:0]</t>
  </si>
  <si>
    <t>OVD_GAM_R_GD0[9:8]</t>
  </si>
  <si>
    <t>OVD_GAM_R_GD0[7:0]</t>
  </si>
  <si>
    <t>OVD_GAM_R_GD1[9:8]</t>
  </si>
  <si>
    <t>OVD_GAM_R_GD1[7:0]</t>
  </si>
  <si>
    <t>OVD_GAM_R_GD2[9:8]</t>
  </si>
  <si>
    <t>OVD_GAM_R_GD2[7:0]</t>
  </si>
  <si>
    <t>OVD_GAM_R_GD3[9:8]</t>
  </si>
  <si>
    <t>OVD_GAM_R_GD3[7:0]</t>
  </si>
  <si>
    <t>OVD_GAM_R_GD4[9:8]</t>
  </si>
  <si>
    <t>OVD_GAM_R_GD4[7:0]</t>
  </si>
  <si>
    <t>OVD_GAM_R_GD5[9:8]</t>
  </si>
  <si>
    <t>OVD_GAM_R_GD5[7:0]</t>
  </si>
  <si>
    <t>OVD_GAM_R_GD6[9:8]</t>
  </si>
  <si>
    <t>OVD_GAM_R_GD6[7:0]</t>
  </si>
  <si>
    <t>OVD_GAM_R_GD7[9:8]</t>
  </si>
  <si>
    <t>OVD_GAM_R_GD7[7:0]</t>
  </si>
  <si>
    <t>OVD_GAM_R_GD8[9:8]</t>
  </si>
  <si>
    <t>OVD_GAM_R_GD8[7:0]</t>
  </si>
  <si>
    <t>OVD_GAM_G_GD0[9:8]</t>
  </si>
  <si>
    <t>OVD_GAM_G_GD0[7:0]</t>
  </si>
  <si>
    <t>OVD_GAM_G_GD1[9:8]</t>
  </si>
  <si>
    <t>OVD_GAM_G_GD1[7:0]</t>
  </si>
  <si>
    <t>OVD_GAM_G_GD2[9:8]</t>
  </si>
  <si>
    <t>OVD_GAM_G_GD2[7:0]</t>
  </si>
  <si>
    <t>OVD_GAM_G_GD3[9:8]</t>
  </si>
  <si>
    <t>OVD_GAM_G_GD3[7:0]</t>
  </si>
  <si>
    <t>OVD_GAM_G_GD4[9:8]</t>
  </si>
  <si>
    <t>OVD_GAM_G_GD4[7:0]</t>
  </si>
  <si>
    <t>OVD_GAM_G_GD5[9:8]</t>
  </si>
  <si>
    <t>OVD_GAM_G_GD5[7:0]</t>
  </si>
  <si>
    <t>OVD_GAM_G_GD6[9:8]</t>
  </si>
  <si>
    <t>OVD_GAM_G_GD6[7:0]</t>
  </si>
  <si>
    <t>OVD_GAM_G_GD7[9:8]</t>
  </si>
  <si>
    <t>OVD_GAM_G_GD7[7:0]</t>
  </si>
  <si>
    <t>OVD_GAM_G_GD8[9:8]</t>
  </si>
  <si>
    <t>OVD_GAM_G_GD8[7:0]</t>
  </si>
  <si>
    <t>OVD_GAM_B_GD0[9:8]</t>
  </si>
  <si>
    <t>OVD_GAM_B_GD0[7:0]</t>
  </si>
  <si>
    <t>OVD_GAM_B_GD1[9:8]</t>
  </si>
  <si>
    <t>OVD_GAM_B_GD1[7:0]</t>
  </si>
  <si>
    <t>OVD_GAM_B_GD2[9:8]</t>
  </si>
  <si>
    <t>OVD_GAM_B_GD2[7:0]</t>
  </si>
  <si>
    <t>OVD_GAM_B_GD3[9:8]</t>
  </si>
  <si>
    <t>OVD_GAM_B_GD3[7:0]</t>
  </si>
  <si>
    <t>OVD_GAM_B_GD4[9:8]</t>
  </si>
  <si>
    <t>OVD_GAM_B_GD4[7:0]</t>
  </si>
  <si>
    <t>OVD_GAM_B_GD5[9:8]</t>
  </si>
  <si>
    <t>OVD_GAM_B_GD5[7:0]</t>
  </si>
  <si>
    <t>OVD_GAM_B_GD6[9:8]</t>
  </si>
  <si>
    <t>OVD_GAM_B_GD6[7:0]</t>
  </si>
  <si>
    <t>OVD_GAM_B_GD7[9:8]</t>
  </si>
  <si>
    <t>OVD_GAM_B_GD7[7:0]</t>
  </si>
  <si>
    <t>OVD_GAM_B_GD8[9:8]</t>
  </si>
  <si>
    <t>OVD_GAM_B_GD8[7:0]</t>
  </si>
  <si>
    <t>OVD_GAM_W_GD0[9:8]</t>
  </si>
  <si>
    <t>OVD_GAM_W_GD0[7:0]</t>
  </si>
  <si>
    <t>OVD_GAM_W_GD1[9:8]</t>
  </si>
  <si>
    <t>OVD_GAM_W_GD1[7:0]</t>
  </si>
  <si>
    <t>OVD_GAM_W_GD2[9:8]</t>
  </si>
  <si>
    <t>OVD_GAM_W_GD2[7:0]</t>
  </si>
  <si>
    <t>OVD_GAM_W_GD3[9:8]</t>
  </si>
  <si>
    <t>OVD_GAM_W_GD3[7:0]</t>
  </si>
  <si>
    <t>OVD_GAM_W_GD4[9:8]</t>
  </si>
  <si>
    <t>OVD_GAM_W_GD4[7:0]</t>
  </si>
  <si>
    <t>OVD_GAM_W_GD5[9:8]</t>
  </si>
  <si>
    <t>OVD_GAM_W_GD5[7:0]</t>
  </si>
  <si>
    <t>OVD_GAM_W_GD6[9:8]</t>
  </si>
  <si>
    <t>OVD_GAM_W_GD6[7:0]</t>
  </si>
  <si>
    <t>OVD_GAM_W_GD7[9:8]</t>
  </si>
  <si>
    <t>OVD_GAM_W_GD7[7:0]</t>
  </si>
  <si>
    <t>OVD_GAM_W_GD8[9:8]</t>
  </si>
  <si>
    <t>OVD_GAM_W_GD8[7:0]</t>
  </si>
  <si>
    <t>OVD_GAIN_DELAY</t>
  </si>
  <si>
    <t>OVD_BL_R_GAIN</t>
  </si>
  <si>
    <t>OVD_BL_G_GAIN</t>
  </si>
  <si>
    <t>OVD_BL_B_GAIN</t>
  </si>
  <si>
    <t>OVD_BL_W_GAIN</t>
  </si>
  <si>
    <t>OVD_CABC_GAIN</t>
  </si>
  <si>
    <t>OVD_SF_GAIN1</t>
  </si>
  <si>
    <t>OVD_SF_GAIN2</t>
  </si>
  <si>
    <t>OVD_SF_GAIN3</t>
  </si>
  <si>
    <t>OVD_CORLVL</t>
  </si>
  <si>
    <t>OVD_FIXPASTD</t>
  </si>
  <si>
    <t>OVD_OUTSEL0</t>
  </si>
  <si>
    <t>OVD_OUTSEL1</t>
  </si>
  <si>
    <t>OVD_OUTSEL2</t>
  </si>
  <si>
    <t>OVD_OUTSEL3</t>
  </si>
  <si>
    <t>OVD_EID_HPOS</t>
  </si>
  <si>
    <t>OVD_EID_VPOS</t>
  </si>
  <si>
    <t>OVD_TRANSCOM</t>
  </si>
  <si>
    <t>OVD_GSEL_P_SF0</t>
  </si>
  <si>
    <t>OVD_GSEL_P_SF1</t>
  </si>
  <si>
    <t>OVD_GSEL_P_SF2</t>
  </si>
  <si>
    <t>OVD_GSEL_P_SF3</t>
  </si>
  <si>
    <t>OVD_GSEL_P_SF4</t>
  </si>
  <si>
    <t>OVD_GSEL_P_SF5</t>
  </si>
  <si>
    <t>OVD_GSEL_P_SF6</t>
  </si>
  <si>
    <t>OVD_GSEL_P_SF7</t>
  </si>
  <si>
    <t>OVD_GSEL_P_SF8</t>
  </si>
  <si>
    <t>OVD_GSEL_P_SF9</t>
  </si>
  <si>
    <t>OVD_GSEL_P_SF10</t>
  </si>
  <si>
    <t>OVD_GSEL_P_SF11</t>
  </si>
  <si>
    <t>OVD_GSEL_P_SF12</t>
  </si>
  <si>
    <t>OVD_GSEL_P_SF13</t>
  </si>
  <si>
    <t>OVD_GSEL_P_SF14</t>
  </si>
  <si>
    <t>OVD_GSEL_P_SF15</t>
  </si>
  <si>
    <t>OVD_GSEL_P_SF16</t>
  </si>
  <si>
    <t>OVD_GSEL_P_SF17</t>
  </si>
  <si>
    <t>OVD_GSEL_P_SF18</t>
  </si>
  <si>
    <t>OVD_GSEL_P_SF19</t>
  </si>
  <si>
    <t>OVD_GSEL_P_SF20</t>
  </si>
  <si>
    <t>OVD_GSEL_P_SF21</t>
  </si>
  <si>
    <t>OVD_GSEL_P_SF22</t>
  </si>
  <si>
    <t>OVD_GSEL_P_SF23</t>
  </si>
  <si>
    <t>OVD_GSEL_B_SF0</t>
  </si>
  <si>
    <t>OVD_GSEL_B_SF1</t>
  </si>
  <si>
    <t>OVD_GSEL_B_SF2</t>
  </si>
  <si>
    <t>OVD_GSEL_B_SF3</t>
  </si>
  <si>
    <t>OVD_GSEL_B_SF4</t>
  </si>
  <si>
    <t>OVD_GSEL_B_SF5</t>
  </si>
  <si>
    <t>OVD_GSEL_B_SF6</t>
  </si>
  <si>
    <t>OVD_GSEL_B_SF7</t>
  </si>
  <si>
    <t>OVD_GSEL_B_SF8</t>
  </si>
  <si>
    <t>OVD_GSEL_B_SF9</t>
  </si>
  <si>
    <t>OVD_GSEL_B_SF10</t>
  </si>
  <si>
    <t>OVD_GSEL_B_SF11</t>
  </si>
  <si>
    <t>OVD_GSEL_B_SF12</t>
  </si>
  <si>
    <t>OVD_GSEL_B_SF13</t>
  </si>
  <si>
    <t>OVD_GSEL_B_SF14</t>
  </si>
  <si>
    <t>OVD_GSEL_B_SF15</t>
  </si>
  <si>
    <t>OVD_GSEL_B_SF16</t>
  </si>
  <si>
    <t>OVD_GSEL_B_SF17</t>
  </si>
  <si>
    <t>OVD_GSEL_B_SF18</t>
  </si>
  <si>
    <t>OVD_GSEL_B_SF19</t>
  </si>
  <si>
    <t>OVD_GSEL_B_SF20</t>
  </si>
  <si>
    <t>OVD_GSEL_B_SF21</t>
  </si>
  <si>
    <t>OVD_GSEL_B_SF22</t>
  </si>
  <si>
    <t>OVD_GSEL_B_SF23</t>
  </si>
  <si>
    <t>OVD_GSEL_B_SF24</t>
  </si>
  <si>
    <t>OVD_GSEL_B_SF25</t>
  </si>
  <si>
    <t>OVD_GSEL_B_SF26</t>
  </si>
  <si>
    <t>OVD_GSEL_B_SF27</t>
  </si>
  <si>
    <t>OVD_GSEL_B_SF28</t>
  </si>
  <si>
    <t>OVD_GSEL_B_SF29</t>
  </si>
  <si>
    <t>OVD_GSEL_B_SF30</t>
  </si>
  <si>
    <t>OVD_GSEL_B_SF31</t>
  </si>
  <si>
    <t>OVD_GAM_R_GD0</t>
  </si>
  <si>
    <t>OVD_GAM_R_GD1</t>
  </si>
  <si>
    <t>OVD_GAM_R_GD2</t>
  </si>
  <si>
    <t>OVD_GAM_R_GD3</t>
  </si>
  <si>
    <t>OVD_GAM_R_GD4</t>
  </si>
  <si>
    <t>OVD_GAM_R_GD5</t>
  </si>
  <si>
    <t>OVD_GAM_R_GD6</t>
  </si>
  <si>
    <t>OVD_GAM_R_GD7</t>
  </si>
  <si>
    <t>OVD_GAM_R_GD8</t>
  </si>
  <si>
    <t>OVD_GAM_G_GD0</t>
  </si>
  <si>
    <t>OVD_GAM_G_GD1</t>
  </si>
  <si>
    <t>OVD_GAM_G_GD2</t>
  </si>
  <si>
    <t>OVD_GAM_G_GD3</t>
  </si>
  <si>
    <t>OVD_GAM_G_GD4</t>
  </si>
  <si>
    <t>OVD_GAM_G_GD5</t>
  </si>
  <si>
    <t>OVD_GAM_G_GD6</t>
  </si>
  <si>
    <t>OVD_GAM_G_GD7</t>
  </si>
  <si>
    <t>OVD_GAM_G_GD8</t>
  </si>
  <si>
    <t>OVD_GAM_B_GD0</t>
  </si>
  <si>
    <t>OVD_GAM_B_GD1</t>
  </si>
  <si>
    <t>OVD_GAM_B_GD2</t>
  </si>
  <si>
    <t>OVD_GAM_B_GD3</t>
  </si>
  <si>
    <t>OVD_GAM_B_GD4</t>
  </si>
  <si>
    <t>OVD_GAM_B_GD5</t>
  </si>
  <si>
    <t>OVD_GAM_B_GD6</t>
  </si>
  <si>
    <t>OVD_GAM_B_GD7</t>
  </si>
  <si>
    <t>OVD_GAM_B_GD8</t>
  </si>
  <si>
    <t>OVD_GAM_W_GD0</t>
  </si>
  <si>
    <t>OVD_GAM_W_GD1</t>
  </si>
  <si>
    <t>OVD_GAM_W_GD2</t>
  </si>
  <si>
    <t>OVD_GAM_W_GD3</t>
  </si>
  <si>
    <t>OVD_GAM_W_GD4</t>
  </si>
  <si>
    <t>OVD_GAM_W_GD5</t>
  </si>
  <si>
    <t>OVD_GAM_W_GD6</t>
  </si>
  <si>
    <t>OVD_GAM_W_GD7</t>
  </si>
  <si>
    <t>OVD_GAM_W_GD8</t>
  </si>
  <si>
    <t>Base Address : 30E0h</t>
  </si>
  <si>
    <t>Function : ODC</t>
  </si>
  <si>
    <t>ODC_UQ_CAP</t>
  </si>
  <si>
    <t>ODC_FID_SEL[1:0]</t>
  </si>
  <si>
    <t>ODC_MRK_CL</t>
  </si>
  <si>
    <t>ODC_MRK_ON</t>
  </si>
  <si>
    <t>ODC_HOLD</t>
  </si>
  <si>
    <t>ODC_SF_SEL[4:0]</t>
  </si>
  <si>
    <t>ODC_HPOS[11:8]</t>
  </si>
  <si>
    <t>ODC_HPOS[7:0]</t>
  </si>
  <si>
    <t>ODC_VPOS[11:8]</t>
  </si>
  <si>
    <t>ODC_VPOS[7:0]</t>
  </si>
  <si>
    <t>ODC_DATA[7:0]</t>
  </si>
  <si>
    <t>ODC_COLOR[2:0]</t>
  </si>
  <si>
    <t>ODC_FRP</t>
  </si>
  <si>
    <t>ODC_FID_SEL</t>
  </si>
  <si>
    <t>ODC_SF_SEL</t>
  </si>
  <si>
    <t>ODC_HPOS</t>
  </si>
  <si>
    <t>ODC_VPOS</t>
  </si>
  <si>
    <t>ODC_DATA</t>
  </si>
  <si>
    <t>ODC_COLOR</t>
  </si>
  <si>
    <t>Base Address : 2F40h</t>
  </si>
  <si>
    <t>Function : VXT</t>
  </si>
  <si>
    <t>VXT_DETECT_ON</t>
  </si>
  <si>
    <t>VXT_SF_MODE_UQ</t>
  </si>
  <si>
    <t>VXT_2F_FIDSEL</t>
  </si>
  <si>
    <t>VXT_SF_MODE</t>
  </si>
  <si>
    <t>VXT_ON</t>
  </si>
  <si>
    <t>VXT_TH_ON[3:0]</t>
  </si>
  <si>
    <t>VXT_TH1[7:0]</t>
  </si>
  <si>
    <t>1E</t>
  </si>
  <si>
    <t>VXT_TH2[7:0]</t>
  </si>
  <si>
    <t>51</t>
  </si>
  <si>
    <t>VXT_TH3[7:0]</t>
  </si>
  <si>
    <t>A8</t>
  </si>
  <si>
    <t>VXT_TH4[7:0]</t>
  </si>
  <si>
    <t>E0</t>
  </si>
  <si>
    <t>VXT_LDAT1[7:0]</t>
  </si>
  <si>
    <t>VXT_LDAT2[7:0]</t>
  </si>
  <si>
    <t>26</t>
  </si>
  <si>
    <t>VXT_LDAT3[7:0]</t>
  </si>
  <si>
    <t>VXT_LDAT12[15:8]</t>
  </si>
  <si>
    <t>VXT_LDAT12[7:0]</t>
  </si>
  <si>
    <t>E2</t>
  </si>
  <si>
    <t>VXT_LDAT23[15:8]</t>
  </si>
  <si>
    <t>VXT_LDAT23[7:0]</t>
  </si>
  <si>
    <t>VXT_CUR_ACALC</t>
  </si>
  <si>
    <t>VXT_CUR_WCALC</t>
  </si>
  <si>
    <t>VXT_CUR_BCALC</t>
  </si>
  <si>
    <t>VXT_CUR_GCALC</t>
  </si>
  <si>
    <t>VXT_CUR_RCALC</t>
  </si>
  <si>
    <t>VXT_NEXT_ACALC</t>
  </si>
  <si>
    <t>VXT_NEXT_WCALC</t>
  </si>
  <si>
    <t>VXT_NEXT_BCALC</t>
  </si>
  <si>
    <t>VXT_NEXT_GCALC</t>
  </si>
  <si>
    <t>VXT_NEXT_RCALC</t>
  </si>
  <si>
    <t>VXT_CUR_RDAT1[7:0]</t>
  </si>
  <si>
    <t>VXT_CUR_RDAT2[7:0]</t>
  </si>
  <si>
    <t>VXT_CUR_RDAT3[7:0]</t>
  </si>
  <si>
    <t>VXT_CUR_GDAT1[7:0]</t>
  </si>
  <si>
    <t>VXT_CUR_GDAT2[7:0]</t>
  </si>
  <si>
    <t>VXT_CUR_GDAT3[7:0]</t>
  </si>
  <si>
    <t>VXT_CUR_BDAT1[7:0]</t>
  </si>
  <si>
    <t>VXT_CUR_BDAT2[7:0]</t>
  </si>
  <si>
    <t>VXT_CUR_BDAT3[7:0]</t>
  </si>
  <si>
    <t>VXT_CUR_WDAT1[7:0]</t>
  </si>
  <si>
    <t>VXT_CUR_WDAT2[7:0]</t>
  </si>
  <si>
    <t>VXT_CUR_WDAT3[7:0]</t>
  </si>
  <si>
    <t>VXT_NEXT_RDAT1[7:0]</t>
  </si>
  <si>
    <t>VXT_NEXT_RDAT2[7:0]</t>
  </si>
  <si>
    <t>VXT_NEXT_RDAT3[7:0]</t>
  </si>
  <si>
    <t>VXT_NEXT_GDAT1[7:0]</t>
  </si>
  <si>
    <t>VXT_NEXT_GDAT2[7:0]</t>
  </si>
  <si>
    <t>VXT_NEXT_GDAT3[7:0]</t>
  </si>
  <si>
    <t>VXT_NEXT_BDAT1[7:0]</t>
  </si>
  <si>
    <t>VXT_NEXT_BDAT2[7:0]</t>
  </si>
  <si>
    <t>VXT_NEXT_BDAT3[7:0]</t>
  </si>
  <si>
    <t>VXT_NEXT_WDAT1[7:0]</t>
  </si>
  <si>
    <t>VXT_NEXT_WDAT2[7:0]</t>
  </si>
  <si>
    <t>VXT_NEXT_WDAT3[7:0]</t>
  </si>
  <si>
    <t>VXT_GD3</t>
  </si>
  <si>
    <t>VXT_GD2</t>
  </si>
  <si>
    <t>VXT_GD1</t>
  </si>
  <si>
    <t>VXT_RD3</t>
  </si>
  <si>
    <t>VXT_RD2</t>
  </si>
  <si>
    <t>VXT_RD1</t>
  </si>
  <si>
    <t>VXT_WD3</t>
  </si>
  <si>
    <t>VXT_WD2</t>
  </si>
  <si>
    <t>VXT_WD1</t>
  </si>
  <si>
    <t>VXT_BD3</t>
  </si>
  <si>
    <t>VXT_BD2</t>
  </si>
  <si>
    <t>VXT_BD1</t>
  </si>
  <si>
    <t>VXT_NEXT_SF_COLOR_P1[2:0]</t>
  </si>
  <si>
    <t>VXT_NEXT_SF_COLOR_P0[2:0]</t>
  </si>
  <si>
    <t>VXT_NEXT_SF_COLOR_P3[2:0]</t>
  </si>
  <si>
    <t>VXT_NEXT_SF_COLOR_P2[2:0]</t>
  </si>
  <si>
    <t>VXT_NEXT_SF_COLOR_P5[2:0]</t>
  </si>
  <si>
    <t>VXT_NEXT_SF_COLOR_P4[2:0]</t>
  </si>
  <si>
    <t>VXT_NEXT_SF_COLOR_P7[2:0]</t>
  </si>
  <si>
    <t>VXT_NEXT_SF_COLOR_P6[2:0]</t>
  </si>
  <si>
    <t>VXT_NEXT_SF_COLOR_P9[2:0]</t>
  </si>
  <si>
    <t>VXT_NEXT_SF_COLOR_P8[2:0]</t>
  </si>
  <si>
    <t>VXT_NEXT_SF_COLOR_P11[2:0]</t>
  </si>
  <si>
    <t>VXT_NEXT_SF_COLOR_P10[2:0]</t>
  </si>
  <si>
    <t>VXT_NEXT_SF_COLOR_P13[2:0]</t>
  </si>
  <si>
    <t>VXT_NEXT_SF_COLOR_P12[2:0]</t>
  </si>
  <si>
    <t>VXT_NEXT_SF_COLOR_P15[2:0]</t>
  </si>
  <si>
    <t>VXT_NEXT_SF_COLOR_P14[2:0]</t>
  </si>
  <si>
    <t>VXT_NEXT_SF_COLOR_P17[2:0]</t>
  </si>
  <si>
    <t>VXT_NEXT_SF_COLOR_P16[2:0]</t>
  </si>
  <si>
    <t>VXT_NEXT_SF_COLOR_P19[2:0]</t>
  </si>
  <si>
    <t>VXT_NEXT_SF_COLOR_P18[2:0]</t>
  </si>
  <si>
    <t>VXT_NEXT_SF_COLOR_P21[2:0]</t>
  </si>
  <si>
    <t>VXT_NEXT_SF_COLOR_P20[2:0]</t>
  </si>
  <si>
    <t>VXT_NEXT_SF_COLOR_P23[2:0]</t>
  </si>
  <si>
    <t>VXT_NEXT_SF_COLOR_P22[2:0]</t>
  </si>
  <si>
    <t>VXT_NEXT_SF_COLOR_B1[2:0]</t>
  </si>
  <si>
    <t>VXT_NEXT_SF_COLOR_B0[2:0]</t>
  </si>
  <si>
    <t>VXT_NEXT_SF_COLOR_B3[2:0]</t>
  </si>
  <si>
    <t>VXT_NEXT_SF_COLOR_B2[2:0]</t>
  </si>
  <si>
    <t>VXT_NEXT_SF_COLOR_B5[2:0]</t>
  </si>
  <si>
    <t>VXT_NEXT_SF_COLOR_B4[2:0]</t>
  </si>
  <si>
    <t>VXT_NEXT_SF_COLOR_B7[2:0]</t>
  </si>
  <si>
    <t>VXT_NEXT_SF_COLOR_B6[2:0]</t>
  </si>
  <si>
    <t>VXT_NEXT_SF_COLOR_B9[2:0]</t>
  </si>
  <si>
    <t>VXT_NEXT_SF_COLOR_B8[2:0]</t>
  </si>
  <si>
    <t>VXT_NEXT_SF_COLOR_B11[2:0]</t>
  </si>
  <si>
    <t>VXT_NEXT_SF_COLOR_B10[2:0]</t>
  </si>
  <si>
    <t>VXT_NEXT_SF_COLOR_B13[2:0]</t>
  </si>
  <si>
    <t>VXT_NEXT_SF_COLOR_B12[2:0]</t>
  </si>
  <si>
    <t>VXT_NEXT_SF_COLOR_B15[2:0]</t>
  </si>
  <si>
    <t>VXT_NEXT_SF_COLOR_B14[2:0]</t>
  </si>
  <si>
    <t>VXT_NEXT_SF_COLOR_B17[2:0]</t>
  </si>
  <si>
    <t>VXT_NEXT_SF_COLOR_B16[2:0]</t>
  </si>
  <si>
    <t>VXT_NEXT_SF_COLOR_B19[2:0]</t>
  </si>
  <si>
    <t>VXT_NEXT_SF_COLOR_B18[2:0]</t>
  </si>
  <si>
    <t>VXT_NEXT_SF_COLOR_B21[2:0]</t>
  </si>
  <si>
    <t>VXT_NEXT_SF_COLOR_B20[2:0]</t>
  </si>
  <si>
    <t>VXT_NEXT_SF_COLOR_B23[2:0]</t>
  </si>
  <si>
    <t>VXT_NEXT_SF_COLOR_B22[2:0]</t>
  </si>
  <si>
    <t>VXT_NEXT_SF_COLOR_B25[2:0]</t>
  </si>
  <si>
    <t>VXT_NEXT_SF_COLOR_B24[2:0]</t>
  </si>
  <si>
    <t>VXT_NEXT_SF_COLOR_B27[2:0]</t>
  </si>
  <si>
    <t>VXT_NEXT_SF_COLOR_B26[2:0]</t>
  </si>
  <si>
    <t>VXT_NEXT_SF_COLOR_B29[2:0]</t>
  </si>
  <si>
    <t>VXT_NEXT_SF_COLOR_B28[2:0]</t>
  </si>
  <si>
    <t>VXT_NEXT_SF_COLOR_B31[2:0]</t>
  </si>
  <si>
    <t>VXT_NEXT_SF_COLOR_B30[2:0]</t>
  </si>
  <si>
    <t>VXT_NEXT_SF_COLOR_U1[2:0]</t>
  </si>
  <si>
    <t>VXT_NEXT_SF_COLOR_U0[2:0]</t>
  </si>
  <si>
    <t>VXT_NEXT_SF_COLOR_U3[2:0]</t>
  </si>
  <si>
    <t>VXT_NEXT_SF_COLOR_U2[2:0]</t>
  </si>
  <si>
    <t>VXT_NEXT_SF_COLOR_U5[2:0]</t>
  </si>
  <si>
    <t>VXT_NEXT_SF_COLOR_U4[2:0]</t>
  </si>
  <si>
    <t>VXT_NEXT_SF_COLOR_U7[2:0]</t>
  </si>
  <si>
    <t>VXT_NEXT_SF_COLOR_U6[2:0]</t>
  </si>
  <si>
    <t>VXT_NEXT_SF_COLOR_U9[2:0]</t>
  </si>
  <si>
    <t>VXT_NEXT_SF_COLOR_U8[2:0]</t>
  </si>
  <si>
    <t>VXT_NEXT_SF_COLOR_U11[2:0]</t>
  </si>
  <si>
    <t>VXT_NEXT_SF_COLOR_U10[2:0]</t>
  </si>
  <si>
    <t>VXT_NEXT_SF_COLOR_U13[2:0]</t>
  </si>
  <si>
    <t>VXT_NEXT_SF_COLOR_U12[2:0]</t>
  </si>
  <si>
    <t>VXT_NEXT_SF_COLOR_U15[2:0]</t>
  </si>
  <si>
    <t>VXT_NEXT_SF_COLOR_U14[2:0]</t>
  </si>
  <si>
    <t>VXT_NEXT_SF_COLOR_U17[2:0]</t>
  </si>
  <si>
    <t>VXT_NEXT_SF_COLOR_U16[2:0]</t>
  </si>
  <si>
    <t>VXT_NEXT_SF_COLOR_U19[2:0]</t>
  </si>
  <si>
    <t>VXT_NEXT_SF_COLOR_U18[2:0]</t>
  </si>
  <si>
    <t>VXT_NEXT_SF_COLOR_U21[2:0]</t>
  </si>
  <si>
    <t>VXT_NEXT_SF_COLOR_U20[2:0]</t>
  </si>
  <si>
    <t>VXT_NEXT_SF_COLOR_U23[2:0]</t>
  </si>
  <si>
    <t>VXT_NEXT_SF_COLOR_U22[2:0]</t>
  </si>
  <si>
    <t>VXT_CUR_SF_P7_EN</t>
  </si>
  <si>
    <t>VXT_CUR_SF_P6_EN</t>
  </si>
  <si>
    <t>VXT_CUR_SF_P5_EN</t>
  </si>
  <si>
    <t>VXT_CUR_SF_P4_EN</t>
  </si>
  <si>
    <t>VXT_CUR_SF_P3_EN</t>
  </si>
  <si>
    <t>VXT_CUR_SF_P2_EN</t>
  </si>
  <si>
    <t>VXT_CUR_SF_P1_EN</t>
  </si>
  <si>
    <t>VXT_CUR_SF_P0_EN</t>
  </si>
  <si>
    <t>VXT_CUR_SF_P15_EN</t>
  </si>
  <si>
    <t>VXT_CUR_SF_P14_EN</t>
  </si>
  <si>
    <t>VXT_CUR_SF_P13_EN</t>
  </si>
  <si>
    <t>VXT_CUR_SF_P12_EN</t>
  </si>
  <si>
    <t>VXT_CUR_SF_P11_EN</t>
  </si>
  <si>
    <t>VXT_CUR_SF_P10_EN</t>
  </si>
  <si>
    <t>VXT_CUR_SF_P9_EN</t>
  </si>
  <si>
    <t>VXT_CUR_SF_P8_EN</t>
  </si>
  <si>
    <t>VXT_CUR_SF_P23_EN</t>
  </si>
  <si>
    <t>VXT_CUR_SF_P22_EN</t>
  </si>
  <si>
    <t>VXT_CUR_SF_P21_EN</t>
  </si>
  <si>
    <t>VXT_CUR_SF_P20_EN</t>
  </si>
  <si>
    <t>VXT_CUR_SF_P19_EN</t>
  </si>
  <si>
    <t>VXT_CUR_SF_P18_EN</t>
  </si>
  <si>
    <t>VXT_CUR_SF_P17_EN</t>
  </si>
  <si>
    <t>VXT_CUR_SF_P16_EN</t>
  </si>
  <si>
    <t>VXT_CUR_SF_B7_EN</t>
  </si>
  <si>
    <t>VXT_CUR_SF_B6_EN</t>
  </si>
  <si>
    <t>VXT_CUR_SF_B5_EN</t>
  </si>
  <si>
    <t>VXT_CUR_SF_B4_EN</t>
  </si>
  <si>
    <t>VXT_CUR_SF_B3_EN</t>
  </si>
  <si>
    <t>VXT_CUR_SF_B2_EN</t>
  </si>
  <si>
    <t>VXT_CUR_SF_B1_EN</t>
  </si>
  <si>
    <t>VXT_CUR_SF_B0_EN</t>
  </si>
  <si>
    <t>VXT_CUR_SF_B15_EN</t>
  </si>
  <si>
    <t>VXT_CUR_SF_B14_EN</t>
  </si>
  <si>
    <t>VXT_CUR_SF_B13_EN</t>
  </si>
  <si>
    <t>VXT_CUR_SF_B12_EN</t>
  </si>
  <si>
    <t>VXT_CUR_SF_B11_EN</t>
  </si>
  <si>
    <t>VXT_CUR_SF_B10_EN</t>
  </si>
  <si>
    <t>VXT_CUR_SF_B9_EN</t>
  </si>
  <si>
    <t>VXT_CUR_SF_B8_EN</t>
  </si>
  <si>
    <t>VXT_CUR_SF_B23_EN</t>
  </si>
  <si>
    <t>VXT_CUR_SF_B22_EN</t>
  </si>
  <si>
    <t>VXT_CUR_SF_B21_EN</t>
  </si>
  <si>
    <t>VXT_CUR_SF_B20_EN</t>
  </si>
  <si>
    <t>VXT_CUR_SF_B19_EN</t>
  </si>
  <si>
    <t>VXT_CUR_SF_B18_EN</t>
  </si>
  <si>
    <t>VXT_CUR_SF_B17_EN</t>
  </si>
  <si>
    <t>VXT_CUR_SF_B16_EN</t>
  </si>
  <si>
    <t>VXT_CUR_SF_B31_EN</t>
  </si>
  <si>
    <t>VXT_CUR_SF_B30_EN</t>
  </si>
  <si>
    <t>VXT_CUR_SF_B29_EN</t>
  </si>
  <si>
    <t>VXT_CUR_SF_B28_EN</t>
  </si>
  <si>
    <t>VXT_CUR_SF_B27_EN</t>
  </si>
  <si>
    <t>VXT_CUR_SF_B26_EN</t>
  </si>
  <si>
    <t>VXT_CUR_SF_B25_EN</t>
  </si>
  <si>
    <t>VXT_CUR_SF_B24_EN</t>
  </si>
  <si>
    <t>VXT_CUR_SF_U7_EN</t>
  </si>
  <si>
    <t>VXT_CUR_SF_U6_EN</t>
  </si>
  <si>
    <t>VXT_CUR_SF_U5_EN</t>
  </si>
  <si>
    <t>VXT_CUR_SF_U4_EN</t>
  </si>
  <si>
    <t>VXT_CUR_SF_U3_EN</t>
  </si>
  <si>
    <t>VXT_CUR_SF_U2_EN</t>
  </si>
  <si>
    <t>VXT_CUR_SF_U1_EN</t>
  </si>
  <si>
    <t>VXT_CUR_SF_U0_EN</t>
  </si>
  <si>
    <t>VXT_CUR_SF_U15_EN</t>
  </si>
  <si>
    <t>VXT_CUR_SF_U14_EN</t>
  </si>
  <si>
    <t>VXT_CUR_SF_U13_EN</t>
  </si>
  <si>
    <t>VXT_CUR_SF_U12_EN</t>
  </si>
  <si>
    <t>VXT_CUR_SF_U11_EN</t>
  </si>
  <si>
    <t>VXT_CUR_SF_U10_EN</t>
  </si>
  <si>
    <t>VXT_CUR_SF_U9_EN</t>
  </si>
  <si>
    <t>VXT_CUR_SF_U8_EN</t>
  </si>
  <si>
    <t>VXT_CUR_SF_U23_EN</t>
  </si>
  <si>
    <t>VXT_CUR_SF_U22_EN</t>
  </si>
  <si>
    <t>VXT_CUR_SF_U21_EN</t>
  </si>
  <si>
    <t>VXT_CUR_SF_U20_EN</t>
  </si>
  <si>
    <t>VXT_CUR_SF_U19_EN</t>
  </si>
  <si>
    <t>VXT_CUR_SF_U18_EN</t>
  </si>
  <si>
    <t>VXT_CUR_SF_U17_EN</t>
  </si>
  <si>
    <t>VXT_CUR_SF_U16_EN</t>
  </si>
  <si>
    <t>VXT_BUFERR_STS</t>
  </si>
  <si>
    <t>VXT_TH_ON</t>
  </si>
  <si>
    <t>VXT_TH1</t>
  </si>
  <si>
    <t>VXT_TH2</t>
  </si>
  <si>
    <t>VXT_TH3</t>
  </si>
  <si>
    <t>VXT_TH4</t>
  </si>
  <si>
    <t>VXT_LDAT1</t>
  </si>
  <si>
    <t>VXT_LDAT2</t>
  </si>
  <si>
    <t>VXT_LDAT3</t>
  </si>
  <si>
    <t>VXT_LDAT12</t>
  </si>
  <si>
    <t>VXT_LDAT23</t>
  </si>
  <si>
    <t>VXT_CUR_RDAT1</t>
  </si>
  <si>
    <t>VXT_CUR_RDAT2</t>
  </si>
  <si>
    <t>VXT_CUR_RDAT3</t>
  </si>
  <si>
    <t>VXT_CUR_GDAT1</t>
  </si>
  <si>
    <t>VXT_CUR_GDAT2</t>
  </si>
  <si>
    <t>VXT_CUR_GDAT3</t>
  </si>
  <si>
    <t>VXT_CUR_BDAT1</t>
  </si>
  <si>
    <t>VXT_CUR_BDAT2</t>
  </si>
  <si>
    <t>VXT_CUR_BDAT3</t>
  </si>
  <si>
    <t>VXT_CUR_WDAT1</t>
  </si>
  <si>
    <t>VXT_CUR_WDAT2</t>
  </si>
  <si>
    <t>VXT_CUR_WDAT3</t>
  </si>
  <si>
    <t>VXT_NEXT_RDAT1</t>
  </si>
  <si>
    <t>VXT_NEXT_RDAT2</t>
  </si>
  <si>
    <t>VXT_NEXT_RDAT3</t>
  </si>
  <si>
    <t>VXT_NEXT_GDAT1</t>
  </si>
  <si>
    <t>VXT_NEXT_GDAT2</t>
  </si>
  <si>
    <t>VXT_NEXT_GDAT3</t>
  </si>
  <si>
    <t>VXT_NEXT_BDAT1</t>
  </si>
  <si>
    <t>VXT_NEXT_BDAT2</t>
  </si>
  <si>
    <t>VXT_NEXT_BDAT3</t>
  </si>
  <si>
    <t>VXT_NEXT_WDAT1</t>
  </si>
  <si>
    <t>VXT_NEXT_WDAT2</t>
  </si>
  <si>
    <t>VXT_NEXT_WDAT3</t>
  </si>
  <si>
    <t>VXT_NEXT_SF_COLOR_P0</t>
  </si>
  <si>
    <t>0 = R
1 = G
2 = B
3 = W
4 = A
5～7 = Don’t care</t>
  </si>
  <si>
    <t>VXT_NEXT_SF_COLOR_P1</t>
  </si>
  <si>
    <t>VXT_NEXT_SF_COLOR_P2</t>
  </si>
  <si>
    <t>VXT_NEXT_SF_COLOR_P3</t>
  </si>
  <si>
    <t>VXT_NEXT_SF_COLOR_P4</t>
  </si>
  <si>
    <t>VXT_NEXT_SF_COLOR_P5</t>
  </si>
  <si>
    <t>VXT_NEXT_SF_COLOR_P6</t>
  </si>
  <si>
    <t>VXT_NEXT_SF_COLOR_P7</t>
  </si>
  <si>
    <t>VXT_NEXT_SF_COLOR_P8</t>
  </si>
  <si>
    <t>VXT_NEXT_SF_COLOR_P9</t>
  </si>
  <si>
    <t>VXT_NEXT_SF_COLOR_P10</t>
  </si>
  <si>
    <t>VXT_NEXT_SF_COLOR_P11</t>
  </si>
  <si>
    <t>VXT_NEXT_SF_COLOR_P12</t>
  </si>
  <si>
    <t>VXT_NEXT_SF_COLOR_P13</t>
  </si>
  <si>
    <t>VXT_NEXT_SF_COLOR_P14</t>
  </si>
  <si>
    <t>VXT_NEXT_SF_COLOR_P15</t>
  </si>
  <si>
    <t>VXT_NEXT_SF_COLOR_P16</t>
  </si>
  <si>
    <t>VXT_NEXT_SF_COLOR_P17</t>
  </si>
  <si>
    <t>VXT_NEXT_SF_COLOR_P18</t>
  </si>
  <si>
    <t>VXT_NEXT_SF_COLOR_P19</t>
  </si>
  <si>
    <t>VXT_NEXT_SF_COLOR_P20</t>
  </si>
  <si>
    <t>VXT_NEXT_SF_COLOR_P21</t>
  </si>
  <si>
    <t>VXT_NEXT_SF_COLOR_P22</t>
  </si>
  <si>
    <t>VXT_NEXT_SF_COLOR_P23</t>
  </si>
  <si>
    <t>VXT_NEXT_SF_COLOR_B0</t>
  </si>
  <si>
    <t>VXT_NEXT_SF_COLOR_B1</t>
  </si>
  <si>
    <t>VXT_NEXT_SF_COLOR_B2</t>
  </si>
  <si>
    <t>VXT_NEXT_SF_COLOR_B3</t>
  </si>
  <si>
    <t>VXT_NEXT_SF_COLOR_B4</t>
  </si>
  <si>
    <t>VXT_NEXT_SF_COLOR_B5</t>
  </si>
  <si>
    <t>VXT_NEXT_SF_COLOR_B6</t>
  </si>
  <si>
    <t>VXT_NEXT_SF_COLOR_B7</t>
  </si>
  <si>
    <t>VXT_NEXT_SF_COLOR_B8</t>
  </si>
  <si>
    <t>VXT_NEXT_SF_COLOR_B9</t>
  </si>
  <si>
    <t>VXT_NEXT_SF_COLOR_B10</t>
  </si>
  <si>
    <t>VXT_NEXT_SF_COLOR_B11</t>
  </si>
  <si>
    <t>VXT_NEXT_SF_COLOR_B12</t>
  </si>
  <si>
    <t>VXT_NEXT_SF_COLOR_B13</t>
  </si>
  <si>
    <t>VXT_NEXT_SF_COLOR_B14</t>
  </si>
  <si>
    <t>VXT_NEXT_SF_COLOR_B15</t>
  </si>
  <si>
    <t>VXT_NEXT_SF_COLOR_B16</t>
  </si>
  <si>
    <t>VXT_NEXT_SF_COLOR_B17</t>
  </si>
  <si>
    <t>VXT_NEXT_SF_COLOR_B18</t>
  </si>
  <si>
    <t>VXT_NEXT_SF_COLOR_B19</t>
  </si>
  <si>
    <t>VXT_NEXT_SF_COLOR_B20</t>
  </si>
  <si>
    <t>VXT_NEXT_SF_COLOR_B21</t>
  </si>
  <si>
    <t>VXT_NEXT_SF_COLOR_B22</t>
  </si>
  <si>
    <t>VXT_NEXT_SF_COLOR_B23</t>
  </si>
  <si>
    <t>VXT_NEXT_SF_COLOR_B24</t>
  </si>
  <si>
    <t>VXT_NEXT_SF_COLOR_B25</t>
  </si>
  <si>
    <t>VXT_NEXT_SF_COLOR_B26</t>
  </si>
  <si>
    <t>VXT_NEXT_SF_COLOR_B27</t>
  </si>
  <si>
    <t>VXT_NEXT_SF_COLOR_B28</t>
  </si>
  <si>
    <t>VXT_NEXT_SF_COLOR_B29</t>
  </si>
  <si>
    <t>VXT_NEXT_SF_COLOR_B30</t>
  </si>
  <si>
    <t>VXT_NEXT_SF_COLOR_B31</t>
  </si>
  <si>
    <t>VXT_NEXT_SF_COLOR_U0</t>
  </si>
  <si>
    <t>VXT_NEXT_SF_COLOR_U1</t>
  </si>
  <si>
    <t>VXT_NEXT_SF_COLOR_U2</t>
  </si>
  <si>
    <t>VXT_NEXT_SF_COLOR_U3</t>
  </si>
  <si>
    <t>VXT_NEXT_SF_COLOR_U4</t>
  </si>
  <si>
    <t>VXT_NEXT_SF_COLOR_U5</t>
  </si>
  <si>
    <t>VXT_NEXT_SF_COLOR_U6</t>
  </si>
  <si>
    <t>VXT_NEXT_SF_COLOR_U7</t>
  </si>
  <si>
    <t>VXT_NEXT_SF_COLOR_U8</t>
  </si>
  <si>
    <t>VXT_NEXT_SF_COLOR_U9</t>
  </si>
  <si>
    <t>VXT_NEXT_SF_COLOR_U10</t>
  </si>
  <si>
    <t>VXT_NEXT_SF_COLOR_U11</t>
  </si>
  <si>
    <t>VXT_NEXT_SF_COLOR_U12</t>
  </si>
  <si>
    <t>VXT_NEXT_SF_COLOR_U13</t>
  </si>
  <si>
    <t>VXT_NEXT_SF_COLOR_U14</t>
  </si>
  <si>
    <t>VXT_NEXT_SF_COLOR_U15</t>
  </si>
  <si>
    <t>VXT_NEXT_SF_COLOR_U16</t>
  </si>
  <si>
    <t>VXT_NEXT_SF_COLOR_U17</t>
  </si>
  <si>
    <t>VXT_NEXT_SF_COLOR_U18</t>
  </si>
  <si>
    <t>VXT_NEXT_SF_COLOR_U19</t>
  </si>
  <si>
    <t>VXT_NEXT_SF_COLOR_U20</t>
  </si>
  <si>
    <t>VXT_NEXT_SF_COLOR_U21</t>
  </si>
  <si>
    <t>VXT_NEXT_SF_COLOR_U22</t>
  </si>
  <si>
    <t>VXT_NEXT_SF_COLOR_U23</t>
  </si>
  <si>
    <t>x</t>
  </si>
  <si>
    <t>Base Address : 30C0h</t>
  </si>
  <si>
    <t>Function : DIZ3</t>
  </si>
  <si>
    <t>DIZ3_ON</t>
  </si>
  <si>
    <t>DIZ3_MODE</t>
  </si>
  <si>
    <t>DIZ3_FRCON</t>
  </si>
  <si>
    <t>DIZ3_REV</t>
  </si>
  <si>
    <t>DIZ3_TEST</t>
  </si>
  <si>
    <t>DIZ3_2F_MODE</t>
  </si>
  <si>
    <t>DIZ3_MODE[1:0]</t>
  </si>
  <si>
    <t>DIZ3_TEST[1:0]</t>
  </si>
  <si>
    <t>Base Address : 1480h</t>
    <phoneticPr fontId="1"/>
  </si>
  <si>
    <t>Function : TPG</t>
    <phoneticPr fontId="1"/>
  </si>
  <si>
    <t>Initial
(hex)</t>
  </si>
  <si>
    <t>H1_TP_TEST_PAT1[2:0]</t>
  </si>
  <si>
    <t>H1_TP_TEST_PAT2[3:0]</t>
  </si>
  <si>
    <t>38</t>
  </si>
  <si>
    <t>44</t>
  </si>
  <si>
    <t>5B</t>
  </si>
  <si>
    <t>Description of Functions</t>
  </si>
  <si>
    <t>register name</t>
  </si>
  <si>
    <t>bit width</t>
  </si>
  <si>
    <t>access type</t>
  </si>
  <si>
    <t>V sync</t>
  </si>
  <si>
    <t>function</t>
  </si>
  <si>
    <t>Pattern resolution
0: Bypass
1 : VGA (640x480)
2 : SVGA (800x600)
3 : WSVGA (1024x600)
4 : XGA (1024x768)
5 : 720P(1280x720)
6: WXGA (1366x768
7 : Customer setting</t>
  </si>
  <si>
    <t xml:space="preserve">Aging pattern
0: MODE_GRAY_SCALE_256
RGB = 0,0,0 ~ RGB={8’hFF,2’b0},{8’hFF,2’b0},{8’hFF,2’b0}
1: MODE_COLOR_BAR
2: MODE_BORDER
3: MODE_R_COLOR
4: MODE_G_COLOR
5: MODE_B_COLOR
6: MODE_WHITE_COLOR
7: MODE_CHESS_BOX
8: MODE_RAMP_GRAY
RGB = 0,0,0 ~ RGB=10’h3FF, 10’h3FF, 10’h3FF
9: MODE_RAMP_RED
A: MODE_RAMP_GREEN
B: MODE_RAMP_BLUE
C: MODE_GRILL_11
D: MODE_GRILL_22
E: MODE_GRILL_44
F: MODE_DOT_PATTERN
</t>
  </si>
  <si>
    <t>Pure pattern gray level</t>
  </si>
  <si>
    <t>Customer’s setting</t>
  </si>
  <si>
    <t>131072/hsize_cust</t>
  </si>
  <si>
    <t>98304/vsize_cust</t>
  </si>
  <si>
    <t>H1_TP_PURE_PAT[7:0]</t>
  </si>
  <si>
    <t>H1_TP_PURE_PAT[9:8]</t>
  </si>
  <si>
    <t>H1_TP_HSIZE_CUST[7:0]</t>
  </si>
  <si>
    <t>H1_TP_HSIZE_CUST[11:8]</t>
  </si>
  <si>
    <t>H1_TP_VSIZE_CUST[7:0]</t>
  </si>
  <si>
    <t>H1_TP_VSIZE_CUST[10:8]</t>
  </si>
  <si>
    <t>H1_TP_HBASE_CUST[7:0]</t>
  </si>
  <si>
    <t>H1_TP_HBASE_CUST[11:8]</t>
  </si>
  <si>
    <t>H1_TP_VBASE_CUST[7:0]</t>
  </si>
  <si>
    <t>H1_TP_VBASE_CUST[10:8]</t>
  </si>
  <si>
    <t>H1_TP_TEST_PAT1</t>
  </si>
  <si>
    <t>H1_TP_TEST_PAT2</t>
  </si>
  <si>
    <t>H1_TP_PURE_PAT</t>
  </si>
  <si>
    <t>H1_TP_HSIZE_CUST</t>
  </si>
  <si>
    <t>H1_TP_VSIZE_CUST</t>
  </si>
  <si>
    <t>H1_TP_HBASE_CUST</t>
  </si>
  <si>
    <t>H1_TP_VBASE_CUST</t>
  </si>
  <si>
    <t>Base Address : 1490h</t>
    <phoneticPr fontId="1"/>
  </si>
  <si>
    <t>Function : CNV</t>
    <phoneticPr fontId="1"/>
  </si>
  <si>
    <t>H1_CNV_COEFF_0[7:0]</t>
  </si>
  <si>
    <t>H1_CNV_COEFF_0[12:8]</t>
  </si>
  <si>
    <t>H1_CNV_COEFF_1[7:0]</t>
  </si>
  <si>
    <t>H1_CNV_COEFF_1[12:8]</t>
  </si>
  <si>
    <t>H1_CNV_COEFF_2[7:0]</t>
  </si>
  <si>
    <t>H1_CNV_COEFF_2[12:8]</t>
  </si>
  <si>
    <t>H1_CNV_COEFF_3[7:0]</t>
  </si>
  <si>
    <t>H1_CNV_COEFF_3[12:8]</t>
  </si>
  <si>
    <t>H1_CNV_COEFF_4[7:0]</t>
  </si>
  <si>
    <t>H1_CNV_COEFF_4[12:8]</t>
  </si>
  <si>
    <t>H1_CNV_COEFF_5[7:0]</t>
  </si>
  <si>
    <t>H1_CNV_COEFF_5[12:8]</t>
  </si>
  <si>
    <t>H1_CNV_COEFF_6[7:0]</t>
  </si>
  <si>
    <t>H1_CNV_COEFF_6[12:8]</t>
  </si>
  <si>
    <t>H1_CNV_COEFF_7[7:0]</t>
  </si>
  <si>
    <t>H1_CNV_COEFF_7[12:8]</t>
  </si>
  <si>
    <t>H1_CNV_COEFF_8[7:0]</t>
  </si>
  <si>
    <t>H1_CNV_COEFF_8[12:8]</t>
  </si>
  <si>
    <t>H1_CNV_OFFSET_0[7:0]</t>
  </si>
  <si>
    <t>H1_CNV_OFFSET_0[13:8]</t>
  </si>
  <si>
    <t>H1_CNV_OFFSET_1[7:0]</t>
  </si>
  <si>
    <t>H1_CNV_OFFSET_1[13:8]</t>
  </si>
  <si>
    <t>H1_CNV_OFFSET_2[7:0]</t>
  </si>
  <si>
    <t>H1_CNV_OFFSET_2[13:8]</t>
  </si>
  <si>
    <t>RESERVED</t>
  </si>
  <si>
    <t>bypass_ctrl: 1: bypass yuv2rgb 0: without bypass yuv2rgb</t>
  </si>
  <si>
    <t>H1_CNV_COEFF_0</t>
  </si>
  <si>
    <t xml:space="preserve">coefficient_0 (C0 of Equation 2.2)
BIT12: sign bit
BIT11-10: integer data
BIT9-0: fraction data
-3.999 ~3.999
</t>
  </si>
  <si>
    <t>H1_CNV_COEFF_1</t>
  </si>
  <si>
    <t xml:space="preserve">coefficient_1 (C1 of Equation 2.2)
BIT12: sign bit
BIT11-10: integer data
BIT9-0: fraction data
-3.999 ~3.999
</t>
  </si>
  <si>
    <t>H1_CNV_COEFF_2</t>
  </si>
  <si>
    <t xml:space="preserve">coefficient_2 (C2 of Equation 2.2)
BIT12: sign bit
BIT11-10: integer data
BIT9-0: fraction data
-3.999 ~3.999
</t>
  </si>
  <si>
    <t>H1_CNV_COEFF_3</t>
  </si>
  <si>
    <t xml:space="preserve">coefficient_3 (C3 of Equation 2.2)
BIT12: sign bit
BIT11-10: integer data
BIT9-0: fraction data
-3.999 ~3.999
</t>
  </si>
  <si>
    <t>H1_CNV_COEFF_4</t>
  </si>
  <si>
    <t xml:space="preserve">coefficient_4 (C4 of Equation 2.2)
BIT12: sign bit
BIT11-10: integer data
BIT9-0: fraction data
-3.999 ~3.999
</t>
  </si>
  <si>
    <t>H1_CNV_COEFF_5</t>
  </si>
  <si>
    <t xml:space="preserve">coefficient_5 (C5 of Equation 2.2)
BIT12: sign bit
BIT11-10: integer data
BIT9-0: fraction data
-3.999 ~3.999
</t>
  </si>
  <si>
    <t>H1_CNV_COEFF_6</t>
  </si>
  <si>
    <t xml:space="preserve">coefficient_6 (C6 of Equation 2.2)
BIT12: sign bit
BIT11-10: integer data
BIT9-0: fraction data
-3.999 ~3.999
</t>
  </si>
  <si>
    <t>H1_CNV_COEFF_7</t>
  </si>
  <si>
    <t xml:space="preserve">coefficient_7 (C7 of Equation 2.2)
BIT12: sign bit
BIT11-10: integer data
BIT9-0: fraction data
-3.999 ~3.999
</t>
  </si>
  <si>
    <t>H1_CNV_COEFF_8</t>
  </si>
  <si>
    <t xml:space="preserve">coefficient_8 (C8 of Equation 2.2)
BIT12: sign bit
BIT11-10: integer data
BIT9-0: fraction data
-3.999 ~3.999
</t>
  </si>
  <si>
    <t>H1_CNV_OFFSET_0</t>
  </si>
  <si>
    <t xml:space="preserve">offset_0 (Off_1 of Equation 2.2)
BIT13: sign bit
BIT12-4: integer data
BIT3-0: fraction data
-200% ～ 199.9375% at 8bit range
</t>
  </si>
  <si>
    <t>H1_CNV_OFFSET_1</t>
  </si>
  <si>
    <t xml:space="preserve">offset_1 (Off_1 of Equation 2.2)
BIT13: sign bit
BIT12-4: integer data
BIT3-0: fraction data
-200% ～ 199.9375% at 8bit range
</t>
  </si>
  <si>
    <t>H1_CNV_OFFSET_2</t>
  </si>
  <si>
    <t xml:space="preserve">offset_2 (Off_1 of Equation 2.2)
BIT13: sign bit
BIT12-4: integer data
BIT3-0: fraction data
-200% ～ 199.9375% at 8bit range
</t>
  </si>
  <si>
    <t>The total number of registers : 16 byte</t>
    <phoneticPr fontId="1"/>
  </si>
  <si>
    <t>The total number of registers : 48 byte</t>
    <phoneticPr fontId="1"/>
  </si>
  <si>
    <t>Base Address : 1600h</t>
    <phoneticPr fontId="1"/>
  </si>
  <si>
    <t>H1_BCHS_R2Y_COEFF_EN</t>
  </si>
  <si>
    <t>H1_BCHS_R2Y_BYPASS_CTRL</t>
  </si>
  <si>
    <t>H1_BCHS_R2Y_COEFF_0[7:0]</t>
  </si>
  <si>
    <t>32</t>
  </si>
  <si>
    <t>H1_BCHS_R2Y_COEFF_0[12:8]</t>
  </si>
  <si>
    <t>H1_BCHS_R2Y_COEFF_1[7:0]</t>
  </si>
  <si>
    <t>59</t>
  </si>
  <si>
    <t>H1_BCHS_R2Y_COEFF_1[12:8]</t>
  </si>
  <si>
    <t>H1_BCHS_R2Y_COEFF_2[7:0]</t>
  </si>
  <si>
    <t>75</t>
  </si>
  <si>
    <t>H1_BCHS_R2Y_COEFF_2[12:8]</t>
  </si>
  <si>
    <t>H1_BCHS_R2Y_COEFF_3[7:0]</t>
  </si>
  <si>
    <t>AD</t>
  </si>
  <si>
    <t>H1_BCHS_R2Y_COEFF_3[12:8]</t>
  </si>
  <si>
    <t>H1_BCHS_R2Y_COEFF_4[7:0]</t>
  </si>
  <si>
    <t>53</t>
  </si>
  <si>
    <t>H1_BCHS_R2Y_COEFF_4[12:8]</t>
  </si>
  <si>
    <t>H1_BCHS_R2Y_COEFF_5[7:0]</t>
  </si>
  <si>
    <t>H1_BCHS_R2Y_COEFF_5[12:8]</t>
  </si>
  <si>
    <t>H1_BCHS_R2Y_COEFF_6[7:0]</t>
  </si>
  <si>
    <t>H1_BCHS_R2Y_COEFF_6[12:8]</t>
  </si>
  <si>
    <t>H1_BCHS_R2Y_COEFF_7[7:0]</t>
  </si>
  <si>
    <t>H1_BCHS_R2Y_COEFF_7[12:8]</t>
  </si>
  <si>
    <t>H1_BCHS_R2Y_COEFF_8[7:0]</t>
  </si>
  <si>
    <t>H1_BCHS_R2Y_COEFF_8[12:8]</t>
  </si>
  <si>
    <t>H1_BCHS_R2Y_OFFSET_0[7:0]</t>
  </si>
  <si>
    <t>H1_BCHS_R2Y_OFFSET_0[13:8]</t>
  </si>
  <si>
    <t>H1_BCHS_R2Y_OFFSET_1[7:0]</t>
  </si>
  <si>
    <t>H1_BCHS_R2Y_OFFSET_1[13:8]</t>
  </si>
  <si>
    <t>H1_BCHS_R2Y_OFFSET_2[7:0]</t>
  </si>
  <si>
    <t>H1_BCHS_R2Y_OFFSET_2[13:8]</t>
  </si>
  <si>
    <t>H1_BCHS_BYPASS</t>
  </si>
  <si>
    <t>H1_BCHS_BLACK_Y[7:0]</t>
  </si>
  <si>
    <t>H1_BCHS_BLACK_Y[9:8]</t>
  </si>
  <si>
    <t>H1_BCHS_BRIGHT_Y[7:0]</t>
  </si>
  <si>
    <t>H1_BCHS_BRIGHT_Y[9:8]</t>
  </si>
  <si>
    <t>H1_BCHS_CONTRAST[7:0]</t>
  </si>
  <si>
    <t>H1_BCHS_CONTRAST[9:8]</t>
  </si>
  <si>
    <t>H1_BCHS_SATURATION[7:0]</t>
  </si>
  <si>
    <t>H1_BCHS_SATURATION[9:8]</t>
  </si>
  <si>
    <t>H1_BCHS_SINHUE[7:0]</t>
  </si>
  <si>
    <t>H1_BCHS_SINHUE[10:8]</t>
  </si>
  <si>
    <t>H1_BCHS_COSHUE[7:0]</t>
  </si>
  <si>
    <t>H1_BCHS_COSHUE[10:8]</t>
  </si>
  <si>
    <t>H1_BCHS_Y2R_COEFF_EN</t>
  </si>
  <si>
    <t>H1_BCHS_Y2R_BYPASS_CTRL</t>
  </si>
  <si>
    <t>H1_BCHS_Y2R_COEFF_0[7:0]</t>
  </si>
  <si>
    <t>H1_BCHS_Y2R_COEFF_0[12:8]</t>
  </si>
  <si>
    <t>H1_BCHS_Y2R_COEFF_1[7:0]</t>
  </si>
  <si>
    <t>H1_BCHS_Y2R_COEFF_1[12:8]</t>
  </si>
  <si>
    <t>H1_BCHS_Y2R_COEFF_2[7:0]</t>
  </si>
  <si>
    <t>H1_BCHS_Y2R_COEFF_2[12:8]</t>
  </si>
  <si>
    <t>H1_BCHS_Y2R_COEFF_3[7:0]</t>
  </si>
  <si>
    <t>H1_BCHS_Y2R_COEFF_3[12:8]</t>
  </si>
  <si>
    <t>H1_BCHS_Y2R_COEFF_4[7:0]</t>
  </si>
  <si>
    <t>H1_BCHS_Y2R_COEFF_4[12:8]</t>
  </si>
  <si>
    <t>H1_BCHS_Y2R_COEFF_5[7:0]</t>
  </si>
  <si>
    <t>CB</t>
  </si>
  <si>
    <t>H1_BCHS_Y2R_COEFF_5[12:8]</t>
  </si>
  <si>
    <t>12</t>
  </si>
  <si>
    <t>H1_BCHS_Y2R_COEFF_6[7:0]</t>
  </si>
  <si>
    <t>H1_BCHS_Y2R_COEFF_6[12:8]</t>
  </si>
  <si>
    <t>H1_BCHS_Y2R_COEFF_7[7:0]</t>
  </si>
  <si>
    <t>EE</t>
  </si>
  <si>
    <t>H1_BCHS_Y2R_COEFF_7[12:8]</t>
  </si>
  <si>
    <t>H1_BCHS_Y2R_COEFF_8[7:0]</t>
  </si>
  <si>
    <t>H1_BCHS_Y2R_COEFF_8[12:8]</t>
  </si>
  <si>
    <t>H1_BCHS_Y2R_OFFSET_0[7:0]</t>
  </si>
  <si>
    <t>F8</t>
  </si>
  <si>
    <t>H1_BCHS_Y2R_OFFSET_0[13:8]</t>
  </si>
  <si>
    <t>H1_BCHS_Y2R_OFFSET_1[7:0]</t>
  </si>
  <si>
    <t>46</t>
  </si>
  <si>
    <t>H1_BCHS_Y2R_OFFSET_1[13:8]</t>
  </si>
  <si>
    <t>H1_BCHS_Y2R_OFFSET_2[7:0]</t>
  </si>
  <si>
    <t>DB</t>
  </si>
  <si>
    <t>H1_BCHS_Y2R_OFFSET_2[13:8]</t>
  </si>
  <si>
    <t>2D</t>
  </si>
  <si>
    <t>ReadOnly</t>
  </si>
  <si>
    <t xml:space="preserve">coeff_en: 1: enable input coefficients; 0: disable input coefficients
</t>
  </si>
  <si>
    <t>H1_BCHS_R2Y_COEFF_0</t>
  </si>
  <si>
    <t>H1_BCHS_R2Y_COEFF_1</t>
  </si>
  <si>
    <t>H1_BCHS_R2Y_COEFF_2</t>
  </si>
  <si>
    <t>H1_BCHS_R2Y_COEFF_3</t>
  </si>
  <si>
    <t>H1_BCHS_R2Y_COEFF_4</t>
  </si>
  <si>
    <t>H1_BCHS_R2Y_COEFF_5</t>
  </si>
  <si>
    <t>H1_BCHS_R2Y_COEFF_6</t>
  </si>
  <si>
    <t>H1_BCHS_R2Y_COEFF_7</t>
  </si>
  <si>
    <t>H1_BCHS_R2Y_COEFF_8</t>
  </si>
  <si>
    <t xml:space="preserve">coefficient_9 (C8 of Equation 2.2)
BIT12: sign bit
BIT11-10: integer data
BIT9-0: fraction data
-3.999 ~3.999
</t>
  </si>
  <si>
    <t>H1_BCHS_R2Y_OFFSET_0</t>
  </si>
  <si>
    <t>H1_BCHS_R2Y_OFFSET_1</t>
  </si>
  <si>
    <t xml:space="preserve">offset_1 (Off_2 of Equation 2.2)
BIT13: sign bit
BIT12-4: integer data
BIT3-0: fraction data
-200% ～ 199.9375% at 8bit range
</t>
  </si>
  <si>
    <t>H1_BCHS_R2Y_OFFSET_2</t>
  </si>
  <si>
    <t xml:space="preserve">offset_2 (Off_3 of Equation 2.2)
BIT13: sign bit
BIT12-4: integer data
BIT3-0: fraction data
-200% ～ 199.9375% at 8bit range
</t>
  </si>
  <si>
    <t xml:space="preserve">[0]:
1: bypass BCHS,
0: without bypass BCHS
</t>
  </si>
  <si>
    <t>H1_BCHS_BLACK_Y</t>
  </si>
  <si>
    <t xml:space="preserve">Value of Black_Y 
setting range of  ( 0 ~ 1023 )
</t>
  </si>
  <si>
    <t>H1_BCHS_BRIGHT_Y</t>
  </si>
  <si>
    <t xml:space="preserve">Value of Bright_Y 
setting range of  (0~1023)
</t>
  </si>
  <si>
    <t>H1_BCHS_CONTRAST</t>
  </si>
  <si>
    <t xml:space="preserve">Value of Contrast 
setting range of 0% ~ 199.8%  
(contrast 100% = 512 , contrast 199.8% =1023)
</t>
  </si>
  <si>
    <t>H1_BCHS_SATURATION</t>
  </si>
  <si>
    <t xml:space="preserve">Value of Saturation
setting range of 0% ~ 199.8%  
(Saturation 100% = 512 , Saturation 199.8% =1023)
</t>
  </si>
  <si>
    <t>H1_BCHS_SINHUE</t>
  </si>
  <si>
    <t xml:space="preserve">Value of sinHue 
ex : 
value of sinθ , setting range of -1 ~ 0.999 (2's complement)
</t>
  </si>
  <si>
    <t>H1_BCHS_COSHUE</t>
  </si>
  <si>
    <t xml:space="preserve">Value of cosHue 
value of cosθ
setting range of -1 ~ 0.999 (2's complement)
</t>
  </si>
  <si>
    <t>H1_BCHS_Y2R_COEFF_0</t>
  </si>
  <si>
    <t>H1_BCHS_Y2R_COEFF_1</t>
  </si>
  <si>
    <t>H1_BCHS_Y2R_COEFF_2</t>
  </si>
  <si>
    <t>H1_BCHS_Y2R_COEFF_3</t>
  </si>
  <si>
    <t>H1_BCHS_Y2R_COEFF_4</t>
  </si>
  <si>
    <t>H1_BCHS_Y2R_COEFF_5</t>
  </si>
  <si>
    <t>H1_BCHS_Y2R_COEFF_6</t>
  </si>
  <si>
    <t>H1_BCHS_Y2R_COEFF_7</t>
  </si>
  <si>
    <t>H1_BCHS_Y2R_COEFF_8</t>
  </si>
  <si>
    <t>H1_BCHS_Y2R_OFFSET_0</t>
  </si>
  <si>
    <t>H1_BCHS_Y2R_OFFSET_1</t>
  </si>
  <si>
    <t xml:space="preserve">offset_1(Off_2 of Equation 2.2)
BIT13: sign bit
BIT12-4: integer data
BIT3-0: fraction data
-200% ～ 199.9375% at 8bit range
</t>
  </si>
  <si>
    <t>H1_BCHS_Y2R_OFFSET_2</t>
  </si>
  <si>
    <t>Function : BCHS</t>
    <phoneticPr fontId="1"/>
  </si>
  <si>
    <t>The total number of registers : 80 byte</t>
    <phoneticPr fontId="1"/>
  </si>
  <si>
    <t>Function : CE</t>
    <phoneticPr fontId="1"/>
  </si>
  <si>
    <t>H1_CE_ACC12_EN</t>
  </si>
  <si>
    <t>H1_CE_SAVG[4:0]</t>
  </si>
  <si>
    <t>H1_CE_STABLE1[4:0]</t>
  </si>
  <si>
    <t>H1_CE_STABLE2[4:0]</t>
  </si>
  <si>
    <t>H1_CE_STABLE3[4:0]</t>
  </si>
  <si>
    <t>H1_CE_STABLE4[4:0]</t>
  </si>
  <si>
    <t>H1_CE_STABLE5[4:0]</t>
  </si>
  <si>
    <t>H1_CE_STABLE6[4:0]</t>
  </si>
  <si>
    <t>H1_CE_STABLE7[4:0]</t>
  </si>
  <si>
    <t>H1_CE_STABLE8[4:0]</t>
  </si>
  <si>
    <t>H1_CE_STABLE9[4:0]</t>
  </si>
  <si>
    <t>H1_CE_STABLE10[4:0]</t>
  </si>
  <si>
    <t>H1_CE_STABLE11[4:0]</t>
  </si>
  <si>
    <t>H1_CE_STABLE12[4:0]</t>
  </si>
  <si>
    <t>H1_CE_COSHAVG[5:0]</t>
  </si>
  <si>
    <t>H1_CE_CHTABLE1[5:0]</t>
  </si>
  <si>
    <t>H1_CE_CHTABLE2[5:0]</t>
  </si>
  <si>
    <t>H1_CE_CHTABLE3[5:0]</t>
  </si>
  <si>
    <t>H1_CE_CHTABLE4[5:0]</t>
  </si>
  <si>
    <t>H1_CE_CHTABLE5[5:0]</t>
  </si>
  <si>
    <t>H1_CE_CHTABLE6[5:0]</t>
  </si>
  <si>
    <t>H1_CE_CHTABLE7[5:0]</t>
  </si>
  <si>
    <t>H1_CE_CHTABLE8[5:0]</t>
  </si>
  <si>
    <t>H1_CE_CHTABLE9[5:0]</t>
  </si>
  <si>
    <t>H1_CE_CHTABLE10[5:0]</t>
  </si>
  <si>
    <t>H1_CE_CHTABLE11[5:0]</t>
  </si>
  <si>
    <t>H1_CE_CHTABLE12[5:0]</t>
  </si>
  <si>
    <t>H1_CE_SINHAVG[6:0]</t>
  </si>
  <si>
    <t>H1_CE_SHTABLE1[6:0]</t>
  </si>
  <si>
    <t>H1_CE_SHTABLE2[6:0]</t>
  </si>
  <si>
    <t>H1_CE_SHTABLE3[6:0]</t>
  </si>
  <si>
    <t>H1_CE_SHTABLE4[6:0]</t>
  </si>
  <si>
    <t>H1_CE_SHTABLE5[6:0]</t>
  </si>
  <si>
    <t>H1_CE_SHTABLE6[6:0]</t>
  </si>
  <si>
    <t>H1_CE_SHTABLE7[6:0]</t>
  </si>
  <si>
    <t>H1_CE_SHTABLE8[6:0]</t>
  </si>
  <si>
    <t>H1_CE_SHTABLE9[6:0]</t>
  </si>
  <si>
    <t>H1_CE_SHTABLE10[6:0]</t>
  </si>
  <si>
    <t>H1_CE_SHTABLE11[6:0]</t>
  </si>
  <si>
    <t>H1_CE_SHTABLE12[6:0]</t>
  </si>
  <si>
    <t>H1_CE_SHARP_EN</t>
  </si>
  <si>
    <t>H1_CE_TH1[5:0]</t>
  </si>
  <si>
    <t>H1_CE_TH2[5:0]</t>
  </si>
  <si>
    <t>H1_CE_TH3[7:0]</t>
  </si>
  <si>
    <t>H1_CE_TH4[5:0]</t>
  </si>
  <si>
    <t>3F</t>
  </si>
  <si>
    <t>H1_CE_H_GAIN1[4:0]</t>
  </si>
  <si>
    <t>H1_CE_H_GAIN2[4:0]</t>
  </si>
  <si>
    <t>82</t>
  </si>
  <si>
    <t>H1_CE_BW[2:0]</t>
  </si>
  <si>
    <t>H1_CE_BC_EN</t>
  </si>
  <si>
    <t>H1_CE_CONTRAST_Y[7:0]</t>
  </si>
  <si>
    <t>H1_CE_BCOFFSET[7:0]</t>
  </si>
  <si>
    <t>ACC12_EN_x000D_ 1: ACC12 Enable. 0: ACC12 Disable</t>
  </si>
  <si>
    <t>H1_CE_SAVG</t>
  </si>
  <si>
    <t>Savg Savg=floor((Sr+Sry+Sy+Syg+Sg+Sgc+Sc+Scb+Sb+Sbm+Sm+Smr)/12);(0~31)</t>
  </si>
  <si>
    <t>H1_CE_STABLE1</t>
  </si>
  <si>
    <t>Sr  (0~31)</t>
  </si>
  <si>
    <t>H1_CE_STABLE2</t>
  </si>
  <si>
    <t>Sry (0~31)</t>
  </si>
  <si>
    <t>H1_CE_STABLE3</t>
  </si>
  <si>
    <t>Sy  (0~31)</t>
  </si>
  <si>
    <t>H1_CE_STABLE4</t>
  </si>
  <si>
    <t>Syg (0~31)</t>
  </si>
  <si>
    <t>H1_CE_STABLE5</t>
  </si>
  <si>
    <t>Sg  (0~31)</t>
  </si>
  <si>
    <t>H1_CE_STABLE6</t>
  </si>
  <si>
    <t>Sgc (0~31)</t>
  </si>
  <si>
    <t>H1_CE_STABLE7</t>
  </si>
  <si>
    <t>Sc  (0~31)</t>
  </si>
  <si>
    <t>H1_CE_STABLE8</t>
  </si>
  <si>
    <t>Scb (0~31)</t>
  </si>
  <si>
    <t>H1_CE_STABLE9</t>
  </si>
  <si>
    <t>Sb  (0~31)</t>
  </si>
  <si>
    <t>H1_CE_STABLE10</t>
  </si>
  <si>
    <t>Sbm (0~31)</t>
  </si>
  <si>
    <t>H1_CE_STABLE11</t>
  </si>
  <si>
    <t>Sm  (0~31)</t>
  </si>
  <si>
    <t>H1_CE_STABLE12</t>
  </si>
  <si>
    <t>Smr (0~31)</t>
  </si>
  <si>
    <t>H1_CE_COSHAVG</t>
  </si>
  <si>
    <t>cosHavg cosHavg  =round((cosHr+cosHry+cosHy+cosHyg+cosHg+cosHgc+cosHc+cosHcb+cosHb+cosHbm+cosHm+cosHmr)/12);(0~63)</t>
  </si>
  <si>
    <t>H1_CE_CHTABLE1</t>
  </si>
  <si>
    <t>cosHr   RDegree  = -30~30 (default = 0)cosHr =round((1-cos(RDegree *pi/180))*512); (0~63)</t>
  </si>
  <si>
    <t>H1_CE_CHTABLE2</t>
  </si>
  <si>
    <t>cosHry  RYDegree = -30~30 (default = 0)cosHry=round((1-cos(RYDegree *pi/180))* 512); (0~63)</t>
  </si>
  <si>
    <t>H1_CE_CHTABLE3</t>
  </si>
  <si>
    <t>cosHy   YDegree  = -30~30 (default = 0)cosHy =round((1-cos(YDegree *pi/180))* 512); (0~63)</t>
  </si>
  <si>
    <t>H1_CE_CHTABLE4</t>
  </si>
  <si>
    <t>cosHyg  YGDegree = -30~30 (default = 0)cosHyg =round((1-cos(YGDegree *pi/180))* 512); (0~63)</t>
  </si>
  <si>
    <t>H1_CE_CHTABLE5</t>
  </si>
  <si>
    <t>cosHg   GDegree  = -30~30 (default = 0)cosHg =round((1-cos(GDegree *pi/180))* 512); (0~63)</t>
  </si>
  <si>
    <t>H1_CE_CHTABLE6</t>
  </si>
  <si>
    <t>cosHgc  GCDegree = -30~30 (default = 0)cosHgc =round((1-cos(GCDegree *pi/180))* 512); (0~63)</t>
  </si>
  <si>
    <t>H1_CE_CHTABLE7</t>
  </si>
  <si>
    <t>cosHc   CDegree  = -30~30 (default = 0)cosHc =round((1-cos(CDegree *pi/180))* 512); (0~63)</t>
  </si>
  <si>
    <t>H1_CE_CHTABLE8</t>
  </si>
  <si>
    <t>cosHcb  CBDegree = -30~30 (default = 0)cosHcb =round((1-cos(CBDegree *pi/180))* 512); (0~63)</t>
  </si>
  <si>
    <t>H1_CE_CHTABLE9</t>
  </si>
  <si>
    <t>cosHb   BDegree  = -30~30 (default = 0)cosHb =round((1-cos(BDegree *pi/180))* 512); (0~63)</t>
  </si>
  <si>
    <t>H1_CE_CHTABLE10</t>
  </si>
  <si>
    <t>cosHbm  BMDegree = -30~30 (default = 0)cosHbm =round((1-cos(BMDegree *pi/180))* 512); (0~63)</t>
  </si>
  <si>
    <t>H1_CE_CHTABLE11</t>
  </si>
  <si>
    <t>cosHm   MDegree  = -30~30 (default = 0)cosHm =round((1-cos(MDegree *pi/180))* 512); (0~63)</t>
  </si>
  <si>
    <t>H1_CE_CHTABLE12</t>
  </si>
  <si>
    <t>cosHmr  MRDegree = -30~30 (default = 0)cosHmr =round((1-cos(MRDegree *pi/180))* 512); (0~63)Reserved.</t>
  </si>
  <si>
    <t>H1_CE_SINHAVG</t>
  </si>
  <si>
    <t>sinHavg sinHavg12=round((sinHr+sinHry+sinHy+sinHyg+sinHg+sinHgc+sinHc+sinHcb+sinHb+sinHbm+sinHm+sinHmr)/12);(-63~63)</t>
  </si>
  <si>
    <t>H1_CE_SHTABLE1</t>
  </si>
  <si>
    <t>sinHr   RDegree  = -30~30 (default = 0)sinHr =round((sin(RDegree *pi/180))*512/4); (-63~63)</t>
  </si>
  <si>
    <t>H1_CE_SHTABLE2</t>
  </si>
  <si>
    <t>sinHry  RYDegree = -30~30 (default = 0)sinHry =round((sin(RYDegree *pi/180))* 512/4); (-63~63)</t>
  </si>
  <si>
    <t>H1_CE_SHTABLE3</t>
  </si>
  <si>
    <t>sinHy   YDegree  = -30~30 (default = 0)sinHy =round((sin(YDegree *pi/180))* 512/4); (-63~63)</t>
  </si>
  <si>
    <t>H1_CE_SHTABLE4</t>
  </si>
  <si>
    <t>sinHyg  YGDegree = -30~30 (default = 0)sinHyg =round((sin(YGDegree *pi/180))* 512/4); (-63~63)</t>
  </si>
  <si>
    <t>H1_CE_SHTABLE5</t>
  </si>
  <si>
    <t>sinHg   GDegree  = -30~30 (default = 0)sinHg =round((sin(GDegree *pi/180))* 512/4); (-63~63)</t>
  </si>
  <si>
    <t>H1_CE_SHTABLE6</t>
  </si>
  <si>
    <t>sinHgc  GCDegree = -30~30 (default = 0)sinHgc =round((sin(GCDegree *pi/180)) 512/4); (-63~63)</t>
  </si>
  <si>
    <t>H1_CE_SHTABLE7</t>
  </si>
  <si>
    <t>sinHc   CDegree  = -30~30 (default = 0)sinHc =round((sin(CDegree *pi/180))* 512/4); (-63~63)</t>
  </si>
  <si>
    <t>H1_CE_SHTABLE8</t>
  </si>
  <si>
    <t>sinHcb  CBDegree = -30~30 (default = 0)sinHcb =round((sin(CBDegree *pi/180))* 512/4); (-63~63)</t>
  </si>
  <si>
    <t>H1_CE_SHTABLE9</t>
  </si>
  <si>
    <t>sinHb   BDegree  = -30~30 (default = 0)sinHb =round((sin(BDegree *pi/180))* 512/4); (-63~63)</t>
  </si>
  <si>
    <t>H1_CE_SHTABLE10</t>
  </si>
  <si>
    <t>sinHbm  BMDegree = -30~30 (default = 0)sinHbm =round((sin(BMDegree *pi/180))* 512/4); (-63~63)</t>
  </si>
  <si>
    <t>H1_CE_SHTABLE11</t>
  </si>
  <si>
    <t>sinHm   MDegree  = -30~30 (default = 0)sinHm =round((sin(MDegree *pi/180))* 512/4); (-63~63)</t>
  </si>
  <si>
    <t>H1_CE_SHTABLE12</t>
  </si>
  <si>
    <t>sinHmr  MRDegree = -30~30 (default = 0)sinHmr =round((sin(MRDegree *pi/180))* 512/4); (-63~63)Reserved.</t>
  </si>
  <si>
    <t>SHARP_EN 1: sharpness enable. 0: disable</t>
  </si>
  <si>
    <t>H1_CE_TH1</t>
  </si>
  <si>
    <t>TH1</t>
  </si>
  <si>
    <t>H1_CE_TH2</t>
  </si>
  <si>
    <t>TH2</t>
  </si>
  <si>
    <t>H1_CE_TH3</t>
  </si>
  <si>
    <t>TH3</t>
  </si>
  <si>
    <t>H1_CE_TH4</t>
  </si>
  <si>
    <t>TH4</t>
  </si>
  <si>
    <t>H1_CE_H_GAIN1</t>
  </si>
  <si>
    <t>H_GAIN1  high pass gain 1</t>
  </si>
  <si>
    <t>H1_CE_H_GAIN2</t>
  </si>
  <si>
    <t>H_GAIN2  high pass gain 2</t>
  </si>
  <si>
    <t>H1_CE_BW</t>
  </si>
  <si>
    <t>Weight between High pass filter and band pass filter</t>
  </si>
  <si>
    <t>BC_EN_x000D_ 1: BC Enable. 0: BC Disable.</t>
  </si>
  <si>
    <t>H1_CE_CONTRAST_Y</t>
  </si>
  <si>
    <t>CONTRAST_Y[7:0]_x000D_ Contrast control for Y. (CONTRST_Y+128)/256_x000D_</t>
  </si>
  <si>
    <t>H1_CE_BCOFFSET</t>
  </si>
  <si>
    <t>BCOFFSET[7:0]_x000D_ Bright/Black, Contrast offset control for Y. (-127~127)_x000D_</t>
  </si>
  <si>
    <t>Reserved</t>
  </si>
  <si>
    <t xml:space="preserve">7:6 : SRAM3 W/R Clock Turn off in idle mode
5:4 : SRAM2 W/R Clock Turn off in idle mode
3:2 : SRAM1 W/R Clock Turn off in idle mode
1:0 : SRAM0 W/R Clock Turn off in idle mode
</t>
  </si>
  <si>
    <t>H1_KSC_SRAM_WR_CLOCK_TURN_OFF_FOR_POWER_SAVING_IN_IDLE</t>
  </si>
  <si>
    <t xml:space="preserve">KSC Horizontal Size Ratio Step (KHSR_Step)
• (HSIZE scalling ratio step)
KHSR_Step data = (((1/COS (H1_KSC_Angle)) – 1) / VSIZE x 2^28
</t>
  </si>
  <si>
    <t>H1_KSC_RATIO_STEP</t>
  </si>
  <si>
    <t xml:space="preserve">KSC Horizontal Size Ratio Max (KHSR_Max)
• (HSIZE ratio max)
KHSR_Max data = (1/COS (H1_KSC_Angle)) x 2^24
</t>
  </si>
  <si>
    <t>H1_KSC_RATIO_MAX</t>
  </si>
  <si>
    <t xml:space="preserve">KSC Horizontal Size Ratio Min (KHSR_Min)
• (HSIZE ratio min)
KHSR_Min data = 2^24
</t>
  </si>
  <si>
    <t>H1_KSC_RATIO_MIN</t>
  </si>
  <si>
    <t xml:space="preserve">Border Rules
If (HSIZE MOD 4 == 0) H1_KSC_borders = 2
Else H1_KSC_borders =3
</t>
  </si>
  <si>
    <t>H1_KSC_BORDERS</t>
  </si>
  <si>
    <t>Edge Emphasize</t>
  </si>
  <si>
    <t>H1_KSC_EDGE_EMPH</t>
  </si>
  <si>
    <t>RGB Channel Data Mask to 0, for debug</t>
  </si>
  <si>
    <t>H1_KSC_RGB_MASK</t>
  </si>
  <si>
    <t>Positive Angle or Negative Angle Keystone</t>
  </si>
  <si>
    <t>H1_KSC_POS_ANGLE</t>
  </si>
  <si>
    <t>KSC Function enable</t>
  </si>
  <si>
    <t>H1_KSC_EN</t>
  </si>
  <si>
    <t>Select debug pin for ASIC</t>
  </si>
  <si>
    <t>H1_INP_DBG_SEL</t>
  </si>
  <si>
    <t xml:space="preserve">L/R path overflow/underflow status enable, bit[7:4] is enable bits (R/W), bit[3:0] is status bits (Read only), </t>
  </si>
  <si>
    <t>H1_INP_FIFO_STATUS_EN</t>
  </si>
  <si>
    <t>Select sync monitor input sync from mipi_l / mipi_r sync, 0 = MIPI_L sync / 1 = MIPI_R sync</t>
  </si>
  <si>
    <t>H1_INP_CAP_INPUT_SEL</t>
  </si>
  <si>
    <t xml:space="preserve">One Port case = Horizontal active pixel number
Two Port case = Half of horizontal active pixel number
</t>
  </si>
  <si>
    <t>H1_INP_FIRST_LBSIZE</t>
  </si>
  <si>
    <t xml:space="preserve">MIPI RX Port number select. 
0 = One Port MIPI RX
1 = Two Port MIPI RX
</t>
  </si>
  <si>
    <t>H1_INP_2PORT_EN</t>
  </si>
  <si>
    <t>Clear error status of H1_INP_MIPI_TRNS_ERR</t>
  </si>
  <si>
    <t>H1_INP_MIPI_TRNS_ERR_CLR</t>
  </si>
  <si>
    <t>Error flag for ECC error or checksum error</t>
  </si>
  <si>
    <t>H1_INP_MIPI_TRNS_ERR</t>
  </si>
  <si>
    <t>Result of Horizontal active pixel number</t>
  </si>
  <si>
    <t>H1_INP_CAP_H_ADDR_TIME</t>
  </si>
  <si>
    <t>Result of Vertical active pixel number</t>
  </si>
  <si>
    <t>H1_INP_CAP_V_ADDR_TIME</t>
  </si>
  <si>
    <t>Result of Horizontal start pixel number</t>
  </si>
  <si>
    <t>H1_INP_CAP_H_START_TIME</t>
  </si>
  <si>
    <t>Result of Vertical start pixel number</t>
  </si>
  <si>
    <t>H1_INP_CAP_V_START_TIME</t>
  </si>
  <si>
    <t>Result of Horizontal total line pixel number</t>
  </si>
  <si>
    <t>H1_INP_CAP_H_TOTAL_TIME</t>
  </si>
  <si>
    <t>Result of Vertical total line pixel number</t>
  </si>
  <si>
    <t>H1_INP_CAP_V_TOTAL_TIME</t>
  </si>
  <si>
    <t>Horizontal timing select. 0=First DE / 1=Always</t>
  </si>
  <si>
    <t>H1_INP_H_CAPSEL</t>
  </si>
  <si>
    <t>Measurement result hold setting, 0=No hold / 1=Hold</t>
  </si>
  <si>
    <t>H1_INP_CAPHOLD</t>
  </si>
  <si>
    <t xml:space="preserve">Select “OEFID_OUT”. 
0=Output_by fid_int[0] / 
1=Output by fid_int[1] / 
2=Output by fid_int[2] / 
3=Output by EXTOEFID
</t>
  </si>
  <si>
    <t>H1_INP_OEFID_SEL</t>
  </si>
  <si>
    <t>Setting for frame delay of reset for EXTFIDIN[1:0] and EXTOEFID .(external port)</t>
  </si>
  <si>
    <t>H1_INP_FID_DLY</t>
  </si>
  <si>
    <t>Setting for delay adjustment of EXTFIDIN[1:0] and EXTOEFID . (external port)</t>
  </si>
  <si>
    <t>H1_INP_FID_SFT</t>
  </si>
  <si>
    <t>Reset setting of the counter for internal FID generation. (Valid  only when H1_INP_FID_MODE=0) 0=Not use FID_RST / 1=Reset when FID[0] delayed by H1_INP_FID_SFT is high.</t>
  </si>
  <si>
    <t>H1_INP_FID_RST</t>
  </si>
  <si>
    <t>Select FID generation mode.</t>
  </si>
  <si>
    <t>H1_INP_FID_MODE</t>
  </si>
  <si>
    <t>H1_INP_MASKON</t>
  </si>
  <si>
    <t xml:space="preserve">Status flag (H1_INP_VILL_SHORT, H1_INP_VILL_LONG,
           H1_INP_VILL_FR, H1_INP_HILL_SHORT
           H1_INP_HILL_LONG,H1_INP_HILL_FR) hold setting. 
Bit 0 H1_INP_ILLHOLD 
0 : no hold  (H1_INP_VILL_SHORT, H1_INP_VILL_LONG,
           H1_INP_VILL_FR, H1_INP_HILL_SHORT
           H1_INP_HILL_LONG,H1_INP_HILL_FR)
1 : hold 
(H1_INP_VILL_SHORT, H1_INP_VILL_LONG,
           H1_INP_VILL_FR, H1_INP_HILL_SHORT
           H1_INP_HILL_LONG,H1_INP_HILL_FR)
</t>
  </si>
  <si>
    <t>H1_INP_ILLHOLD</t>
  </si>
  <si>
    <t xml:space="preserve">Status detect flag for horizontal free-run  condition.
0=legal / 1=illegal
</t>
  </si>
  <si>
    <t>H1_INP_HILL_FR</t>
  </si>
  <si>
    <t xml:space="preserve">Status detect flag for vertical free run condition.
0=legal / 1=illegal
</t>
  </si>
  <si>
    <t>H1_INP_VILL_FR</t>
  </si>
  <si>
    <t xml:space="preserve">Status detect flag for short input horizontal  condition.
0=legal / 1=illegal
</t>
  </si>
  <si>
    <t>H1_INP_HILL_SHORT</t>
  </si>
  <si>
    <t xml:space="preserve">Status detect flag for long input horizontal  condition.
0=legal / 1=illegal
</t>
  </si>
  <si>
    <t>H1_INP_HILL_LONG</t>
  </si>
  <si>
    <t xml:space="preserve">Status detect flag for short input vertical  condition
0=legal / 1=illegal
</t>
  </si>
  <si>
    <t>H1_INP_VILL_SHORT</t>
  </si>
  <si>
    <t xml:space="preserve">Status detect flag for long  input vertical  condition.
0=legal / 1=illegal
</t>
  </si>
  <si>
    <t>H1_INP_VILL_LONG</t>
  </si>
  <si>
    <t>Maximum horizontal pixel number setting for switching sync signal condition.</t>
  </si>
  <si>
    <t>H1_INP_HSMAX</t>
  </si>
  <si>
    <t>Minimum horizontal pixel number setting for switching sync signal condition.</t>
  </si>
  <si>
    <t>H1_INP_HSMIN</t>
  </si>
  <si>
    <t xml:space="preserve">Maximum vertical line number setting for switching sync signal condition. </t>
  </si>
  <si>
    <t>H1_INP_VSMAX</t>
  </si>
  <si>
    <t>Minimum vertical line number setting for switching sync signal condition</t>
  </si>
  <si>
    <t>H1_INP_VSMIN</t>
  </si>
  <si>
    <t xml:space="preserve">Free-run mode select. 
0=depend on H1_INP_SYNCREP  
1=forcibly use sync signal generated internally.
</t>
  </si>
  <si>
    <t>H1_INP_FORCE</t>
  </si>
  <si>
    <t xml:space="preserve">Sync signal used internally select setting. 
0=always use input sync signal 
1=use sync signal generated internally depend on setting conditions.
2:  use sync signal generated internally depend on setting conditions. And use sync signal generated internally depend on the error of MIPI . (ECC(multi-bit) , CheckSum_err)
</t>
  </si>
  <si>
    <t>H1_INP_SYNCREP</t>
  </si>
  <si>
    <t>Blue channel blanking data setting</t>
  </si>
  <si>
    <t>H1_INP_BLKLVL_B</t>
  </si>
  <si>
    <t>Green channel blanking data setting</t>
  </si>
  <si>
    <t>H1_INP_BLKLVL_G</t>
  </si>
  <si>
    <t>Red channel blanking data setting</t>
  </si>
  <si>
    <t>H1_INP_BLKLVL_R</t>
  </si>
  <si>
    <t>Blanking area setting. 0=Not insert blanking area / 1=Area out of “ACT” / 2=Area out of “PACT” / 3=don’ t care</t>
  </si>
  <si>
    <t>H1_INP_BLANKSEL</t>
  </si>
  <si>
    <t>Horizontal panel dummy pixel number setting. Set in sum of left and right dummy line number. (Sum is even number)</t>
  </si>
  <si>
    <t>H1_INP_HPACT_DMY</t>
  </si>
  <si>
    <t>Vertical panel dummy line number setting. Set in sum of upper and lower dummy line number. (sum is even number)</t>
  </si>
  <si>
    <t>H1_INP_VPACT_DMY</t>
  </si>
  <si>
    <t>Horizontal active line number setting.</t>
  </si>
  <si>
    <t>H1_INP_H_ADDR_TIME</t>
  </si>
  <si>
    <t>Vertical active line number setting</t>
  </si>
  <si>
    <t>H1_INP_V_ADDR_TIME</t>
  </si>
  <si>
    <t>Horizontal active start position setting.</t>
  </si>
  <si>
    <t>H1_INP_HSTPOS</t>
  </si>
  <si>
    <t>Vertical active start position setting</t>
  </si>
  <si>
    <t>H1_INP_VSTPOS</t>
  </si>
  <si>
    <t>Total Horizontal line number setting for sync signal internally generated</t>
  </si>
  <si>
    <t>H1_INP_H_TOTAL_TIME</t>
  </si>
  <si>
    <t>Total Vertical line number setting for sync signal internally generated.</t>
  </si>
  <si>
    <t>H1_INP_V_TOTAL_TIME</t>
  </si>
  <si>
    <t>RESERVED[7:0]</t>
  </si>
  <si>
    <t>RESERVE[4:0]</t>
  </si>
  <si>
    <t>H1_KSC_SRAM_WR_CLOCK_TURN_OFF_FOR_POWER_SAVING_IN_IDLE[7:0]</t>
  </si>
  <si>
    <t>H1_KSC_RATIO_STEP[25:24]</t>
  </si>
  <si>
    <t>H1_KSC_RATIO_STEP[23:16]</t>
  </si>
  <si>
    <t>H1_KSC_RATIO_STEP[15:8]</t>
  </si>
  <si>
    <t>H1_KSC_RATIO_STEP[7:0]</t>
  </si>
  <si>
    <t>H1_KSC_RATIO_MAX[24]</t>
  </si>
  <si>
    <t>H1_KSC_RATIO_MAX[23:16]</t>
  </si>
  <si>
    <t>H1_KSC_RATIO_MAX[15:8]</t>
  </si>
  <si>
    <t>H1_KSC_RATIO_MAX[7:0]</t>
  </si>
  <si>
    <t>H1_KSC_RATIO_MIN[24]</t>
  </si>
  <si>
    <t>H1_KSC_RATIO_MIN[23:16]</t>
  </si>
  <si>
    <t>H1_KSC_RATIO_MIN[15:8]</t>
  </si>
  <si>
    <t>H1_KSC_RATIO_MIN[7:0]</t>
  </si>
  <si>
    <t>83</t>
  </si>
  <si>
    <t>H1_KSC_BORDERS[1:0]</t>
  </si>
  <si>
    <t>H1_KSC_RGB_MASK[2:0]</t>
  </si>
  <si>
    <t>H1_INP_DBG_SEL[3:0]</t>
  </si>
  <si>
    <t>H1_INP_FIFO_STATUS_EN[3:0] (read only)</t>
  </si>
  <si>
    <t>H1_INP_FIFO_STATUS_EN[7:4]</t>
  </si>
  <si>
    <t>H1_INP_FIRST_LBSIZE[12:8]</t>
  </si>
  <si>
    <t>H1_INP_FIRST_LBSIZE[7:0]</t>
  </si>
  <si>
    <t>WriteOnly</t>
  </si>
  <si>
    <t>H1_INP_CAP_H_ADDR_TIME[12:8]</t>
  </si>
  <si>
    <t>H1_INP_CAP_H_ADDR_TIME[7:0]</t>
  </si>
  <si>
    <t>H1_INP_CAP_V_ADDR_TIME[11:8]</t>
  </si>
  <si>
    <t>H1_INP_CAP_V_ADDR_TIME[7:0]</t>
  </si>
  <si>
    <t>H1_INP_CAP_H_START_TIME[12:8]</t>
  </si>
  <si>
    <t>H1_INP_CAP_H_START_TIME[7:0]</t>
  </si>
  <si>
    <t>H1_INP_CAP_V_START_TIME[11:8]</t>
  </si>
  <si>
    <t>H1_INP_CAP_V_START_TIME[7:0]</t>
  </si>
  <si>
    <t>H1_INP_CAP_H_TOTAL_TIME[12:8]</t>
  </si>
  <si>
    <t>H1_INP_CAP_H_TOTAL_TIME[7:0]</t>
  </si>
  <si>
    <t>H1_INP_CAP_V_TOTAL_TIME[11:8]</t>
  </si>
  <si>
    <t>H1_INP_CAP_V_TOTAL_TIME[7:0]</t>
  </si>
  <si>
    <t>H1_INP_OEFID_SEL[1:0]</t>
  </si>
  <si>
    <t>H1_INP_FID_DLY[2:0]</t>
  </si>
  <si>
    <t>H1_INP_FID_SFT[7:0]</t>
  </si>
  <si>
    <t>H1_INP_FID_MODE[1:0]</t>
  </si>
  <si>
    <t>H1_INP_MASKON[3:0]</t>
  </si>
  <si>
    <t>H1_INP_HSMAX[12:8]</t>
  </si>
  <si>
    <t>97</t>
  </si>
  <si>
    <t>H1_INP_HSMAX[7:0]</t>
  </si>
  <si>
    <t>H1_INP_HSMIN[12:8]</t>
  </si>
  <si>
    <t>H1_INP_HSMIN[7:0]</t>
  </si>
  <si>
    <t>H1_INP_VSMAX[12:8]</t>
  </si>
  <si>
    <t>7D</t>
  </si>
  <si>
    <t>H1_INP_VSMAX[7:0]</t>
  </si>
  <si>
    <t>H1_INP_VSMIN[12:8]</t>
  </si>
  <si>
    <t>4B</t>
  </si>
  <si>
    <t>H1_INP_VSMIN[7:0]</t>
  </si>
  <si>
    <t>H1_INP_SYNCREP[1:0]</t>
  </si>
  <si>
    <t>H1_INP_BLKLVL_B[9:8]</t>
  </si>
  <si>
    <t>H1_INP_BLKLVL_B[7:0]</t>
  </si>
  <si>
    <t>H1_INP_BLKLVL_G[9:8]</t>
  </si>
  <si>
    <t>H1_INP_BLKLVL_G[7:0]</t>
  </si>
  <si>
    <t>H1_INP_BLKLVL_R[9:8]</t>
  </si>
  <si>
    <t>H1_INP_BLKLVL_R[7:0]</t>
  </si>
  <si>
    <t>H1_INP_BLANKSEL[1:0]</t>
  </si>
  <si>
    <t>H1_INP_HPACT_DMY[7:0]</t>
  </si>
  <si>
    <t>H1_INP_VPACT_DMY[7:0]</t>
  </si>
  <si>
    <t>H1_INP_H_ADDR_TIME[11:8]</t>
  </si>
  <si>
    <t>H1_INP_H_ADDR_TIME[7:0]</t>
  </si>
  <si>
    <t>H1_INP_V_ADDR_TIME[10:8]</t>
  </si>
  <si>
    <t>H1_INP_V_ADDR_TIME[7:0]</t>
  </si>
  <si>
    <t>H1_INP_HSTPOS[9:8]</t>
  </si>
  <si>
    <t>H1_INP_HSTPOS[7:0]</t>
  </si>
  <si>
    <t>H1_INP_VSTPOS[6:0]</t>
  </si>
  <si>
    <t>H1_INP_H_TOTAL_TIME[12:8]</t>
  </si>
  <si>
    <t>H1_INP_H_TOTAL_TIME[7:0]</t>
  </si>
  <si>
    <t>H1_INP_V_TOTAL_TIME[12:8]</t>
  </si>
  <si>
    <t>H1_INP_V_TOTAL_TIME[7:0]</t>
  </si>
  <si>
    <t>Base Address : 1500h</t>
    <phoneticPr fontId="1"/>
  </si>
  <si>
    <t>The total number of registers : 256 byte</t>
    <phoneticPr fontId="1"/>
  </si>
  <si>
    <t>Function : INP</t>
    <phoneticPr fontId="1"/>
  </si>
  <si>
    <t>Base Address : 1430h</t>
    <phoneticPr fontId="1"/>
  </si>
  <si>
    <t>Function : VKST</t>
    <phoneticPr fontId="1"/>
  </si>
  <si>
    <t>Base Address : 14C0h</t>
    <phoneticPr fontId="1"/>
  </si>
  <si>
    <t>The total number of registers : 32 byte</t>
    <phoneticPr fontId="1"/>
  </si>
  <si>
    <t>Base Address : 2800h</t>
  </si>
  <si>
    <t>The total number of registers : 512 byte</t>
  </si>
  <si>
    <t>H2_FRC_PB_MODE[1:0]</t>
  </si>
  <si>
    <t>H2_FRC_PB_FID_SEL[1:0]</t>
  </si>
  <si>
    <t>H2_FRC_OEFID_SEL[1:0]</t>
  </si>
  <si>
    <t>H2_FRC_OE_POL</t>
  </si>
  <si>
    <t>H2_FRC_OE_SCAN_SEL</t>
  </si>
  <si>
    <t>H2_FRC_COLOR_NUM_P[4:0]</t>
  </si>
  <si>
    <t>H2_FRC_COLOR_NUM_B[4:0]</t>
  </si>
  <si>
    <t>0B</t>
  </si>
  <si>
    <t>H2_FRC_HTOTAL[7:0]</t>
  </si>
  <si>
    <t>BF</t>
  </si>
  <si>
    <t>H2_FRC_HTOTAL[11:8]</t>
  </si>
  <si>
    <t>H2_FRC_HPACT_STR[7:0]</t>
  </si>
  <si>
    <t>H2_FRC_HPACT_STR[11:8]</t>
  </si>
  <si>
    <t>H2_FRC_HPACT_SIZE[7:0]</t>
  </si>
  <si>
    <t>H2_FRC_HPACT_SIZE[11:8]</t>
  </si>
  <si>
    <t>H2_FRC_HDACT_DMY[7:0]</t>
  </si>
  <si>
    <t>H2_FRC_HDACT_DMY[11:8]</t>
  </si>
  <si>
    <t>H2_FRC_VPACT_STR[7:0]</t>
  </si>
  <si>
    <t>H2_FRC_VPACT_STR[11:8]</t>
  </si>
  <si>
    <t>H2_FRC_VPACT_SIZE[7:0]</t>
  </si>
  <si>
    <t>H2_FRC_VPACT_SIZE[11:8]</t>
  </si>
  <si>
    <t>H2_FRC_VDACT_DMY[7:0]</t>
  </si>
  <si>
    <t>H2_FRC_VDACT_DMY[11:8]</t>
  </si>
  <si>
    <t>H2_FRC_DMY_SIG_R[7:0]</t>
  </si>
  <si>
    <t>H2_FRC_DMY_SIG_G[7:0]</t>
  </si>
  <si>
    <t>H2_FRC_DMY_SIG_B[7:0]</t>
  </si>
  <si>
    <t>H2_FRC_DMY_SIG_W[7:0]</t>
  </si>
  <si>
    <t>H2_FRC_DMY_SIG_A[7:0]</t>
  </si>
  <si>
    <t>H2_FRC_BLK_SEL</t>
  </si>
  <si>
    <t>H2_FRC_SF_MODE</t>
  </si>
  <si>
    <t>H2_FRC_SF_2F_FIDSEL</t>
  </si>
  <si>
    <t>H2_FRC_SF_P_COLOR0[2:0]</t>
  </si>
  <si>
    <t>H2_FRC_SF_P_COLOR1[2:0]</t>
  </si>
  <si>
    <t>H2_FRC_SF_P_COLOR2[2:0]</t>
  </si>
  <si>
    <t>H2_FRC_SF_P_COLOR3[2:0]</t>
  </si>
  <si>
    <t>H2_FRC_SF_P_COLOR4[2:0]</t>
  </si>
  <si>
    <t>H2_FRC_SF_P_COLOR5[2:0]</t>
  </si>
  <si>
    <t>H2_FRC_SF_P_COLOR6[2:0]</t>
  </si>
  <si>
    <t>H2_FRC_SF_P_COLOR7[2:0]</t>
  </si>
  <si>
    <t>H2_FRC_SF_P_COLOR8[2:0]</t>
  </si>
  <si>
    <t>H2_FRC_SF_P_COLOR9[2:0]</t>
  </si>
  <si>
    <t>H2_FRC_SF_P_COLOR10[2:0]</t>
  </si>
  <si>
    <t>H2_FRC_SF_P_COLOR11[2:0]</t>
  </si>
  <si>
    <t>H2_FRC_SF_P_COLOR12[2:0]</t>
  </si>
  <si>
    <t>H2_FRC_SF_P_COLOR13[2:0]</t>
  </si>
  <si>
    <t>H2_FRC_SF_P_COLOR14[2:0]</t>
  </si>
  <si>
    <t>H2_FRC_SF_P_COLOR15[2:0]</t>
  </si>
  <si>
    <t>H2_FRC_SF_P_COLOR16[2:0]</t>
  </si>
  <si>
    <t>H2_FRC_SF_P_COLOR17[2:0]</t>
  </si>
  <si>
    <t>H2_FRC_SF_P_COLOR18[2:0]</t>
  </si>
  <si>
    <t>H2_FRC_SF_P_COLOR19[2:0]</t>
  </si>
  <si>
    <t>H2_FRC_SF_P_COLOR20[2:0]</t>
  </si>
  <si>
    <t>H2_FRC_SF_P_COLOR21[2:0]</t>
  </si>
  <si>
    <t>H2_FRC_SF_P_COLOR22[2:0]</t>
  </si>
  <si>
    <t>H2_FRC_SF_P_COLOR23[2:0]</t>
  </si>
  <si>
    <t>H2_FRC_SF_P_FRP0</t>
  </si>
  <si>
    <t>H2_FRC_SF_P_FRP1</t>
  </si>
  <si>
    <t>H2_FRC_SF_P_FRP2</t>
  </si>
  <si>
    <t>H2_FRC_SF_P_FRP3</t>
  </si>
  <si>
    <t>H2_FRC_SF_P_FRP4</t>
  </si>
  <si>
    <t>H2_FRC_SF_P_FRP5</t>
  </si>
  <si>
    <t>H2_FRC_SF_P_FRP6</t>
  </si>
  <si>
    <t>H2_FRC_SF_P_FRP7</t>
  </si>
  <si>
    <t>H2_FRC_SF_P_FRP8</t>
  </si>
  <si>
    <t>H2_FRC_SF_P_FRP9</t>
  </si>
  <si>
    <t>H2_FRC_SF_P_FRP10</t>
  </si>
  <si>
    <t>H2_FRC_SF_P_FRP11</t>
  </si>
  <si>
    <t>H2_FRC_SF_P_FRP12</t>
  </si>
  <si>
    <t>H2_FRC_SF_P_FRP13</t>
  </si>
  <si>
    <t>H2_FRC_SF_P_FRP14</t>
  </si>
  <si>
    <t>H2_FRC_SF_P_FRP15</t>
  </si>
  <si>
    <t>H2_FRC_SF_P_FRP16</t>
  </si>
  <si>
    <t>H2_FRC_SF_P_FRP17</t>
  </si>
  <si>
    <t>H2_FRC_SF_P_FRP18</t>
  </si>
  <si>
    <t>H2_FRC_SF_P_FRP19</t>
  </si>
  <si>
    <t>H2_FRC_SF_P_FRP20</t>
  </si>
  <si>
    <t>H2_FRC_SF_P_FRP21</t>
  </si>
  <si>
    <t>H2_FRC_SF_P_FRP22</t>
  </si>
  <si>
    <t>H2_FRC_SF_P_FRP23</t>
  </si>
  <si>
    <t>H2_FRC_SF_P_VTOTAL0[7:0]</t>
  </si>
  <si>
    <t>H2_FRC_SF_P_VTOTAL0[11:8]</t>
  </si>
  <si>
    <t>H2_FRC_SF_P_VTOTAL1[7:0]</t>
  </si>
  <si>
    <t>H2_FRC_SF_P_VTOTAL1[11:8]</t>
  </si>
  <si>
    <t>H2_FRC_SF_P_VTOTAL2[7:0]</t>
  </si>
  <si>
    <t>H2_FRC_SF_P_VTOTAL2[11:8]</t>
  </si>
  <si>
    <t>H2_FRC_SF_P_VTOTAL3[7:0]</t>
  </si>
  <si>
    <t>H2_FRC_SF_P_VTOTAL3[11:8]</t>
  </si>
  <si>
    <t>H2_FRC_SF_P_VTOTAL4[7:0]</t>
  </si>
  <si>
    <t>H2_FRC_SF_P_VTOTAL4[11:8]</t>
  </si>
  <si>
    <t>H2_FRC_SF_P_VTOTAL5[7:0]</t>
  </si>
  <si>
    <t>H2_FRC_SF_P_VTOTAL5[11:8]</t>
  </si>
  <si>
    <t>H2_FRC_SF_P_VTOTAL6[7:0]</t>
  </si>
  <si>
    <t>H2_FRC_SF_P_VTOTAL6[11:8]</t>
  </si>
  <si>
    <t>H2_FRC_SF_P_VTOTAL7[7:0]</t>
  </si>
  <si>
    <t>H2_FRC_SF_P_VTOTAL7[11:8]</t>
  </si>
  <si>
    <t>H2_FRC_SF_P_VTOTAL8[7:0]</t>
  </si>
  <si>
    <t>H2_FRC_SF_P_VTOTAL8[11:8]</t>
  </si>
  <si>
    <t>H2_FRC_SF_P_VTOTAL9[7:0]</t>
  </si>
  <si>
    <t>H2_FRC_SF_P_VTOTAL9[11:8]</t>
  </si>
  <si>
    <t>H2_FRC_SF_P_VTOTAL10[7:0]</t>
  </si>
  <si>
    <t>H2_FRC_SF_P_VTOTAL10[11:8]</t>
  </si>
  <si>
    <t>H2_FRC_SF_P_VTOTAL11[7:0]</t>
  </si>
  <si>
    <t>H2_FRC_SF_P_VTOTAL11[11:8]</t>
  </si>
  <si>
    <t>H2_FRC_SF_P_VTOTAL12[7:0]</t>
  </si>
  <si>
    <t>H2_FRC_SF_P_VTOTAL12[11:8]</t>
  </si>
  <si>
    <t>H2_FRC_SF_P_VTOTAL13[7:0]</t>
  </si>
  <si>
    <t>H2_FRC_SF_P_VTOTAL13[11:8]</t>
  </si>
  <si>
    <t>H2_FRC_SF_P_VTOTAL14[7:0]</t>
  </si>
  <si>
    <t>H2_FRC_SF_P_VTOTAL14[11:8]</t>
  </si>
  <si>
    <t>H2_FRC_SF_P_VTOTAL15[7:0]</t>
  </si>
  <si>
    <t>H2_FRC_SF_P_VTOTAL15[11:8]</t>
  </si>
  <si>
    <t>H2_FRC_SF_P_VTOTAL16[7:0]</t>
  </si>
  <si>
    <t>H2_FRC_SF_P_VTOTAL16[11:8]</t>
  </si>
  <si>
    <t>H2_FRC_SF_P_VTOTAL17[7:0]</t>
  </si>
  <si>
    <t>H2_FRC_SF_P_VTOTAL17[11:8]</t>
  </si>
  <si>
    <t>H2_FRC_SF_P_VTOTAL18[7:0]</t>
  </si>
  <si>
    <t>H2_FRC_SF_P_VTOTAL18[11:8]</t>
  </si>
  <si>
    <t>H2_FRC_SF_P_VTOTAL19[7:0]</t>
  </si>
  <si>
    <t>H2_FRC_SF_P_VTOTAL19[11:8]</t>
  </si>
  <si>
    <t>H2_FRC_SF_P_VTOTAL20[7:0]</t>
  </si>
  <si>
    <t>H2_FRC_SF_P_VTOTAL20[11:8]</t>
  </si>
  <si>
    <t>H2_FRC_SF_P_VTOTAL21[7:0]</t>
  </si>
  <si>
    <t>H2_FRC_SF_P_VTOTAL21[11:8]</t>
  </si>
  <si>
    <t>H2_FRC_SF_P_VTOTAL22[7:0]</t>
  </si>
  <si>
    <t>H2_FRC_SF_P_VTOTAL22[11:8]</t>
  </si>
  <si>
    <t>H2_FRC_SF_P_VTOTAL23[7:0]</t>
  </si>
  <si>
    <t>H2_FRC_SF_P_VTOTAL23[11:8]</t>
  </si>
  <si>
    <t>H2_FRC_SF_B_COLOR0[2:0]</t>
  </si>
  <si>
    <t>H2_FRC_SF_B_COLOR1[2:0]</t>
  </si>
  <si>
    <t>H2_FRC_SF_B_COLOR2[2:0]</t>
  </si>
  <si>
    <t>H2_FRC_SF_B_COLOR3[2:0]</t>
  </si>
  <si>
    <t>H2_FRC_SF_B_COLOR4[2:0]</t>
  </si>
  <si>
    <t>H2_FRC_SF_B_COLOR5[2:0]</t>
  </si>
  <si>
    <t>H2_FRC_SF_B_COLOR6[2:0]</t>
  </si>
  <si>
    <t>H2_FRC_SF_B_COLOR7[2:0]</t>
  </si>
  <si>
    <t>H2_FRC_SF_B_COLOR8[2:0]</t>
  </si>
  <si>
    <t>H2_FRC_SF_B_COLOR9[2:0]</t>
  </si>
  <si>
    <t>H2_FRC_SF_B_COLOR10[2:0]</t>
  </si>
  <si>
    <t>H2_FRC_SF_B_COLOR11[2:0]</t>
  </si>
  <si>
    <t>H2_FRC_SF_B_COLOR12[2:0]</t>
  </si>
  <si>
    <t>H2_FRC_SF_B_COLOR13[2:0]</t>
  </si>
  <si>
    <t>H2_FRC_SF_B_COLOR14[2:0]</t>
  </si>
  <si>
    <t>H2_FRC_SF_B_COLOR15[2:0]</t>
  </si>
  <si>
    <t>H2_FRC_SF_B_COLOR16[2:0]</t>
  </si>
  <si>
    <t>H2_FRC_SF_B_COLOR17[2:0]</t>
  </si>
  <si>
    <t>H2_FRC_SF_B_COLOR18[2:0]</t>
  </si>
  <si>
    <t>H2_FRC_SF_B_COLOR19[2:0]</t>
  </si>
  <si>
    <t>H2_FRC_SF_B_COLOR20[2:0]</t>
  </si>
  <si>
    <t>H2_FRC_SF_B_COLOR21[2:0]</t>
  </si>
  <si>
    <t>H2_FRC_SF_B_COLOR22[2:0]</t>
  </si>
  <si>
    <t>H2_FRC_SF_B_COLOR23[2:0]</t>
  </si>
  <si>
    <t>H2_FRC_SF_B_COLOR24[2:0]</t>
  </si>
  <si>
    <t>H2_FRC_SF_B_COLOR25[2:0]</t>
  </si>
  <si>
    <t>H2_FRC_SF_B_COLOR26[2:0]</t>
  </si>
  <si>
    <t>H2_FRC_SF_B_COLOR27[2:0]</t>
  </si>
  <si>
    <t>H2_FRC_SF_B_COLOR28[2:0]</t>
  </si>
  <si>
    <t>H2_FRC_SF_B_COLOR29[2:0]</t>
  </si>
  <si>
    <t>H2_FRC_SF_B_COLOR30[2:0]</t>
  </si>
  <si>
    <t>H2_FRC_SF_B_COLOR31[2:0]</t>
  </si>
  <si>
    <t>H2_FRC_SF_B_FRP0</t>
  </si>
  <si>
    <t>H2_FRC_SF_B_FRP1</t>
  </si>
  <si>
    <t>H2_FRC_SF_B_FRP2</t>
  </si>
  <si>
    <t>H2_FRC_SF_B_FRP3</t>
  </si>
  <si>
    <t>H2_FRC_SF_B_FRP4</t>
  </si>
  <si>
    <t>H2_FRC_SF_B_FRP5</t>
  </si>
  <si>
    <t>H2_FRC_SF_B_FRP6</t>
  </si>
  <si>
    <t>H2_FRC_SF_B_FRP7</t>
  </si>
  <si>
    <t>H2_FRC_SF_B_FRP8</t>
  </si>
  <si>
    <t>H2_FRC_SF_B_FRP9</t>
  </si>
  <si>
    <t>H2_FRC_SF_B_FRP10</t>
  </si>
  <si>
    <t>H2_FRC_SF_B_FRP11</t>
  </si>
  <si>
    <t>H2_FRC_SF_B_FRP12</t>
  </si>
  <si>
    <t>H2_FRC_SF_B_FRP13</t>
  </si>
  <si>
    <t>H2_FRC_SF_B_FRP14</t>
  </si>
  <si>
    <t>H2_FRC_SF_B_FRP15</t>
  </si>
  <si>
    <t>H2_FRC_SF_B_FRP16</t>
  </si>
  <si>
    <t>H2_FRC_SF_B_FRP17</t>
  </si>
  <si>
    <t>H2_FRC_SF_B_FRP18</t>
  </si>
  <si>
    <t>H2_FRC_SF_B_FRP19</t>
  </si>
  <si>
    <t>H2_FRC_SF_B_FRP20</t>
  </si>
  <si>
    <t>H2_FRC_SF_B_FRP21</t>
  </si>
  <si>
    <t>H2_FRC_SF_B_FRP22</t>
  </si>
  <si>
    <t>H2_FRC_SF_B_FRP23</t>
  </si>
  <si>
    <t>H2_FRC_SF_B_FRP24</t>
  </si>
  <si>
    <t>H2_FRC_SF_B_FRP25</t>
  </si>
  <si>
    <t>H2_FRC_SF_B_FRP26</t>
  </si>
  <si>
    <t>H2_FRC_SF_B_FRP27</t>
  </si>
  <si>
    <t>H2_FRC_SF_B_FRP28</t>
  </si>
  <si>
    <t>H2_FRC_SF_B_FRP29</t>
  </si>
  <si>
    <t>H2_FRC_SF_B_FRP30</t>
  </si>
  <si>
    <t>H2_FRC_SF_B_FRP31</t>
  </si>
  <si>
    <t>H2_FRC_SF_B_OE0</t>
  </si>
  <si>
    <t>H2_FRC_SF_B_OE1</t>
  </si>
  <si>
    <t>H2_FRC_SF_B_OE2</t>
  </si>
  <si>
    <t>H2_FRC_SF_B_OE3</t>
  </si>
  <si>
    <t>H2_FRC_SF_B_OE4</t>
  </si>
  <si>
    <t>H2_FRC_SF_B_OE5</t>
  </si>
  <si>
    <t>H2_FRC_SF_B_OE6</t>
  </si>
  <si>
    <t>H2_FRC_SF_B_OE7</t>
  </si>
  <si>
    <t>H2_FRC_SF_B_OE8</t>
  </si>
  <si>
    <t>H2_FRC_SF_B_OE9</t>
  </si>
  <si>
    <t>H2_FRC_SF_B_OE10</t>
  </si>
  <si>
    <t>H2_FRC_SF_B_OE11</t>
  </si>
  <si>
    <t>H2_FRC_SF_B_OE12</t>
  </si>
  <si>
    <t>H2_FRC_SF_B_OE13</t>
  </si>
  <si>
    <t>H2_FRC_SF_B_OE14</t>
  </si>
  <si>
    <t>H2_FRC_SF_B_OE15</t>
  </si>
  <si>
    <t>H2_FRC_SF_B_OE16</t>
  </si>
  <si>
    <t>H2_FRC_SF_B_OE17</t>
  </si>
  <si>
    <t>H2_FRC_SF_B_OE18</t>
  </si>
  <si>
    <t>H2_FRC_SF_B_OE19</t>
  </si>
  <si>
    <t>H2_FRC_SF_B_OE20</t>
  </si>
  <si>
    <t>H2_FRC_SF_B_OE21</t>
  </si>
  <si>
    <t>H2_FRC_SF_B_OE22</t>
  </si>
  <si>
    <t>H2_FRC_SF_B_OE23</t>
  </si>
  <si>
    <t>H2_FRC_SF_B_OE24</t>
  </si>
  <si>
    <t>H2_FRC_SF_B_OE25</t>
  </si>
  <si>
    <t>H2_FRC_SF_B_OE26</t>
  </si>
  <si>
    <t>H2_FRC_SF_B_OE27</t>
  </si>
  <si>
    <t>H2_FRC_SF_B_OE28</t>
  </si>
  <si>
    <t>H2_FRC_SF_B_OE29</t>
  </si>
  <si>
    <t>H2_FRC_SF_B_OE30</t>
  </si>
  <si>
    <t>H2_FRC_SF_B_OE31</t>
  </si>
  <si>
    <t>H2_FRC_SF_B_VTOTAL0[7:0]</t>
  </si>
  <si>
    <t>H2_FRC_SF_B_VTOTAL0[11:8]</t>
  </si>
  <si>
    <t>H2_FRC_SF_B_VTOTAL1[7:0]</t>
  </si>
  <si>
    <t>H2_FRC_SF_B_VTOTAL1[11:8]</t>
  </si>
  <si>
    <t>H2_FRC_SF_B_VTOTAL2[7:0]</t>
  </si>
  <si>
    <t>H2_FRC_SF_B_VTOTAL2[11:8]</t>
  </si>
  <si>
    <t>H2_FRC_SF_B_VTOTAL3[7:0]</t>
  </si>
  <si>
    <t>H2_FRC_SF_B_VTOTAL3[11:8]</t>
  </si>
  <si>
    <t>H2_FRC_SF_B_VTOTAL4[7:0]</t>
  </si>
  <si>
    <t>H2_FRC_SF_B_VTOTAL4[11:8]</t>
  </si>
  <si>
    <t>H2_FRC_SF_B_VTOTAL5[7:0]</t>
  </si>
  <si>
    <t>H2_FRC_SF_B_VTOTAL5[11:8]</t>
  </si>
  <si>
    <t>H2_FRC_SF_B_VTOTAL6[7:0]</t>
  </si>
  <si>
    <t>H2_FRC_SF_B_VTOTAL6[11:8]</t>
  </si>
  <si>
    <t>H2_FRC_SF_B_VTOTAL7[7:0]</t>
  </si>
  <si>
    <t>H2_FRC_SF_B_VTOTAL7[11:8]</t>
  </si>
  <si>
    <t>H2_FRC_SF_B_VTOTAL8[7:0]</t>
  </si>
  <si>
    <t>H2_FRC_SF_B_VTOTAL8[11:8]</t>
  </si>
  <si>
    <t>H2_FRC_SF_B_VTOTAL9[7:0]</t>
  </si>
  <si>
    <t>H2_FRC_SF_B_VTOTAL9[11:8]</t>
  </si>
  <si>
    <t>H2_FRC_SF_B_VTOTAL10[7:0]</t>
  </si>
  <si>
    <t>H2_FRC_SF_B_VTOTAL10[11:8]</t>
  </si>
  <si>
    <t>H2_FRC_SF_B_VTOTAL11[7:0]</t>
  </si>
  <si>
    <t>H2_FRC_SF_B_VTOTAL11[11:8]</t>
  </si>
  <si>
    <t>H2_FRC_SF_B_VTOTAL12[7:0]</t>
  </si>
  <si>
    <t>H2_FRC_SF_B_VTOTAL12[11:8]</t>
  </si>
  <si>
    <t>H2_FRC_SF_B_VTOTAL13[7:0]</t>
  </si>
  <si>
    <t>H2_FRC_SF_B_VTOTAL13[11:8]</t>
  </si>
  <si>
    <t>H2_FRC_SF_B_VTOTAL14[7:0]</t>
  </si>
  <si>
    <t>H2_FRC_SF_B_VTOTAL14[11:8]</t>
  </si>
  <si>
    <t>H2_FRC_SF_B_VTOTAL15[7:0]</t>
  </si>
  <si>
    <t>H2_FRC_SF_B_VTOTAL15[11:8]</t>
  </si>
  <si>
    <t>H2_FRC_SF_B_VTOTAL16[7:0]</t>
  </si>
  <si>
    <t>H2_FRC_SF_B_VTOTAL16[11:8]</t>
  </si>
  <si>
    <t>H2_FRC_SF_B_VTOTAL17[7:0]</t>
  </si>
  <si>
    <t>H2_FRC_SF_B_VTOTAL17[11:8]</t>
  </si>
  <si>
    <t>H2_FRC_SF_B_VTOTAL18[7:0]</t>
  </si>
  <si>
    <t>H2_FRC_SF_B_VTOTAL18[11:8]</t>
  </si>
  <si>
    <t>H2_FRC_SF_B_VTOTAL19[7:0]</t>
  </si>
  <si>
    <t>H2_FRC_SF_B_VTOTAL19[11:8]</t>
  </si>
  <si>
    <t>H2_FRC_SF_B_VTOTAL20[7:0]</t>
  </si>
  <si>
    <t>H2_FRC_SF_B_VTOTAL20[11:8]</t>
  </si>
  <si>
    <t>H2_FRC_SF_B_VTOTAL21[7:0]</t>
  </si>
  <si>
    <t>H2_FRC_SF_B_VTOTAL21[11:8]</t>
  </si>
  <si>
    <t>H2_FRC_SF_B_VTOTAL22[7:0]</t>
  </si>
  <si>
    <t>H2_FRC_SF_B_VTOTAL22[11:8]</t>
  </si>
  <si>
    <t>H2_FRC_SF_B_VTOTAL23[7:0]</t>
  </si>
  <si>
    <t>H2_FRC_SF_B_VTOTAL23[11:8]</t>
  </si>
  <si>
    <t>H2_FRC_SF_B_VTOTAL24[7:0]</t>
  </si>
  <si>
    <t>H2_FRC_SF_B_VTOTAL24[11:8]</t>
  </si>
  <si>
    <t>H2_FRC_SF_B_VTOTAL25[7:0]</t>
  </si>
  <si>
    <t>H2_FRC_SF_B_VTOTAL25[11:8]</t>
  </si>
  <si>
    <t>H2_FRC_SF_B_VTOTAL26[7:0]</t>
  </si>
  <si>
    <t>H2_FRC_SF_B_VTOTAL26[11:8]</t>
  </si>
  <si>
    <t>H2_FRC_SF_B_VTOTAL27[7:0]</t>
  </si>
  <si>
    <t>H2_FRC_SF_B_VTOTAL27[11:8]</t>
  </si>
  <si>
    <t>H2_FRC_SF_B_VTOTAL28[7:0]</t>
  </si>
  <si>
    <t>H2_FRC_SF_B_VTOTAL28[11:8]</t>
  </si>
  <si>
    <t>H2_FRC_SF_B_VTOTAL29[7:0]</t>
  </si>
  <si>
    <t>H2_FRC_SF_B_VTOTAL29[11:8]</t>
  </si>
  <si>
    <t>H2_FRC_SF_B_VTOTAL30[7:0]</t>
  </si>
  <si>
    <t>H2_FRC_SF_B_VTOTAL30[11:8]</t>
  </si>
  <si>
    <t>H2_FRC_SF_B_VTOTAL31[7:0]</t>
  </si>
  <si>
    <t>H2_FRC_SF_B_VTOTAL31[11:8]</t>
  </si>
  <si>
    <t>H2_FRC_V_DELAY[7:0]</t>
  </si>
  <si>
    <t>H2_FRC_V_DELAY[15:8]</t>
  </si>
  <si>
    <t>H2_FRC_SF_MODE_UQ</t>
  </si>
  <si>
    <t>H2_FRC_COLOR_NUM_UQ[4:0]</t>
  </si>
  <si>
    <t>H2_FRC_SF_UQ_COLOR0[2:0]</t>
  </si>
  <si>
    <t>H2_FRC_SF_UQ_COLOR1[2:0]</t>
  </si>
  <si>
    <t>H2_FRC_SF_UQ_COLOR2[2:0]</t>
  </si>
  <si>
    <t>H2_FRC_SF_UQ_COLOR3[2:0]</t>
  </si>
  <si>
    <t>H2_FRC_SF_UQ_COLOR4[2:0]</t>
  </si>
  <si>
    <t>H2_FRC_SF_UQ_COLOR5[2:0]</t>
  </si>
  <si>
    <t>H2_FRC_SF_UQ_COLOR6[2:0]</t>
  </si>
  <si>
    <t>H2_FRC_SF_UQ_COLOR7[2:0]</t>
  </si>
  <si>
    <t>H2_FRC_SF_UQ_COLOR8[2:0]</t>
  </si>
  <si>
    <t>H2_FRC_SF_UQ_COLOR9[2:0]</t>
  </si>
  <si>
    <t>H2_FRC_SF_UQ_COLOR10[2:0]</t>
  </si>
  <si>
    <t>H2_FRC_SF_UQ_COLOR11[2:0]</t>
  </si>
  <si>
    <t>H2_FRC_SF_UQ_COLOR12[2:0]</t>
  </si>
  <si>
    <t>H2_FRC_SF_UQ_COLOR13[2:0]</t>
  </si>
  <si>
    <t>H2_FRC_SF_UQ_COLOR14[2:0]</t>
  </si>
  <si>
    <t>H2_FRC_SF_UQ_COLOR15[2:0]</t>
  </si>
  <si>
    <t>H2_FRC_SF_UQ_COLOR16[2:0]</t>
  </si>
  <si>
    <t>H2_FRC_SF_UQ_COLOR17[2:0]</t>
  </si>
  <si>
    <t>H2_FRC_SF_UQ_COLOR18[2:0]</t>
  </si>
  <si>
    <t>H2_FRC_SF_UQ_COLOR19[2:0]</t>
  </si>
  <si>
    <t>H2_FRC_SF_UQ_COLOR20[2:0]</t>
  </si>
  <si>
    <t>H2_FRC_SF_UQ_COLOR21[2:0]</t>
  </si>
  <si>
    <t>H2_FRC_SF_UQ_COLOR22[2:0]</t>
  </si>
  <si>
    <t>H2_FRC_SF_UQ_COLOR23[2:0]</t>
  </si>
  <si>
    <t>H2_FRC_SF_UQ_FRP0</t>
  </si>
  <si>
    <t>H2_FRC_SF_UQ_FRP1</t>
  </si>
  <si>
    <t>H2_FRC_SF_UQ_FRP2</t>
  </si>
  <si>
    <t>H2_FRC_SF_UQ_FRP3</t>
  </si>
  <si>
    <t>H2_FRC_SF_UQ_FRP4</t>
  </si>
  <si>
    <t>H2_FRC_SF_UQ_FRP5</t>
  </si>
  <si>
    <t>H2_FRC_SF_UQ_FRP6</t>
  </si>
  <si>
    <t>H2_FRC_SF_UQ_FRP7</t>
  </si>
  <si>
    <t>H2_FRC_SF_UQ_FRP8</t>
  </si>
  <si>
    <t>H2_FRC_SF_UQ_FRP9</t>
  </si>
  <si>
    <t>H2_FRC_SF_UQ_FRP10</t>
  </si>
  <si>
    <t>H2_FRC_SF_UQ_FRP11</t>
  </si>
  <si>
    <t>H2_FRC_SF_UQ_FRP12</t>
  </si>
  <si>
    <t>H2_FRC_SF_UQ_FRP13</t>
  </si>
  <si>
    <t>H2_FRC_SF_UQ_FRP14</t>
  </si>
  <si>
    <t>H2_FRC_SF_UQ_FRP15</t>
  </si>
  <si>
    <t>H2_FRC_SF_UQ_FRP16</t>
  </si>
  <si>
    <t>H2_FRC_SF_UQ_FRP17</t>
  </si>
  <si>
    <t>H2_FRC_SF_UQ_FRP18</t>
  </si>
  <si>
    <t>H2_FRC_SF_UQ_FRP19</t>
  </si>
  <si>
    <t>H2_FRC_SF_UQ_FRP20</t>
  </si>
  <si>
    <t>H2_FRC_SF_UQ_FRP21</t>
  </si>
  <si>
    <t>H2_FRC_SF_UQ_FRP22</t>
  </si>
  <si>
    <t>H2_FRC_SF_UQ_FRP23</t>
  </si>
  <si>
    <t>H2_FRC_SF_UQ_VTOTAL0[7:0]</t>
  </si>
  <si>
    <t>H2_FRC_SF_UQ_VTOTAL0[11:8]</t>
  </si>
  <si>
    <t>H2_FRC_SF_UQ_VTOTAL1[7:0]</t>
  </si>
  <si>
    <t>H2_FRC_SF_UQ_VTOTAL1[11:8]</t>
  </si>
  <si>
    <t>H2_FRC_SF_UQ_VTOTAL2[7:0]</t>
  </si>
  <si>
    <t>H2_FRC_SF_UQ_VTOTAL2[11:8]</t>
  </si>
  <si>
    <t>H2_FRC_SF_UQ_VTOTAL3[7:0]</t>
  </si>
  <si>
    <t>H2_FRC_SF_UQ_VTOTAL3[11:8]</t>
  </si>
  <si>
    <t>H2_FRC_SF_UQ_VTOTAL4[7:0]</t>
  </si>
  <si>
    <t>H2_FRC_SF_UQ_VTOTAL4[11:8]</t>
  </si>
  <si>
    <t>H2_FRC_SF_UQ_VTOTAL5[7:0]</t>
  </si>
  <si>
    <t>H2_FRC_SF_UQ_VTOTAL5[11:8]</t>
  </si>
  <si>
    <t>H2_FRC_SF_UQ_VTOTAL6[7:0]</t>
  </si>
  <si>
    <t>H2_FRC_SF_UQ_VTOTAL6[11:8]</t>
  </si>
  <si>
    <t>H2_FRC_SF_UQ_VTOTAL7[7:0]</t>
  </si>
  <si>
    <t>H2_FRC_SF_UQ_VTOTAL7[11:8]</t>
  </si>
  <si>
    <t>H2_FRC_SF_UQ_VTOTAL8[7:0]</t>
  </si>
  <si>
    <t>H2_FRC_SF_UQ_VTOTAL8[11:8]</t>
  </si>
  <si>
    <t>H2_FRC_SF_UQ_VTOTAL9[7:0]</t>
  </si>
  <si>
    <t>H2_FRC_SF_UQ_VTOTAL9[11:8]</t>
  </si>
  <si>
    <t>H2_FRC_SF_UQ_VTOTAL10[7:0]</t>
  </si>
  <si>
    <t>H2_FRC_SF_UQ_VTOTAL10[11:8]</t>
  </si>
  <si>
    <t>H2_FRC_SF_UQ_VTOTAL11[7:0]</t>
  </si>
  <si>
    <t>H2_FRC_SF_UQ_VTOTAL11[11:8]</t>
  </si>
  <si>
    <t>H2_FRC_SF_UQ_VTOTAL12[7:0]</t>
  </si>
  <si>
    <t>H2_FRC_SF_UQ_VTOTAL12[11:8]</t>
  </si>
  <si>
    <t>H2_FRC_SF_UQ_VTOTAL13[7:0]</t>
  </si>
  <si>
    <t>H2_FRC_SF_UQ_VTOTAL13[11:8]</t>
  </si>
  <si>
    <t>H2_FRC_SF_UQ_VTOTAL14[7:0]</t>
  </si>
  <si>
    <t>H2_FRC_SF_UQ_VTOTAL14[11:8]</t>
  </si>
  <si>
    <t>H2_FRC_SF_UQ_VTOTAL15[7:0]</t>
  </si>
  <si>
    <t>H2_FRC_SF_UQ_VTOTAL15[11:8]</t>
  </si>
  <si>
    <t>H2_FRC_SF_UQ_VTOTAL16[7:0]</t>
  </si>
  <si>
    <t>H2_FRC_SF_UQ_VTOTAL16[11:8]</t>
  </si>
  <si>
    <t>H2_FRC_SF_UQ_VTOTAL17[7:0]</t>
  </si>
  <si>
    <t>H2_FRC_SF_UQ_VTOTAL17[11:8]</t>
  </si>
  <si>
    <t>H2_FRC_SF_UQ_VTOTAL18[7:0]</t>
  </si>
  <si>
    <t>H2_FRC_SF_UQ_VTOTAL18[11:8]</t>
  </si>
  <si>
    <t>H2_FRC_SF_UQ_VTOTAL19[7:0]</t>
  </si>
  <si>
    <t>H2_FRC_SF_UQ_VTOTAL19[11:8]</t>
  </si>
  <si>
    <t>H2_FRC_SF_UQ_VTOTAL20[7:0]</t>
  </si>
  <si>
    <t>H2_FRC_SF_UQ_VTOTAL20[11:8]</t>
  </si>
  <si>
    <t>H2_FRC_SF_UQ_VTOTAL21[7:0]</t>
  </si>
  <si>
    <t>H2_FRC_SF_UQ_VTOTAL21[11:8]</t>
  </si>
  <si>
    <t>H2_FRC_SF_UQ_VTOTAL22[7:0]</t>
  </si>
  <si>
    <t>H2_FRC_SF_UQ_VTOTAL22[11:8]</t>
  </si>
  <si>
    <t>H2_FRC_SF_UQ_VTOTAL23[7:0]</t>
  </si>
  <si>
    <t>H2_FRC_SF_UQ_VTOTAL23[11:8]</t>
  </si>
  <si>
    <t>H2_FRC_STILL_MODE</t>
  </si>
  <si>
    <t>H2_FRC_MUTE_ALL</t>
  </si>
  <si>
    <t>H2_FRC_MUTE_R</t>
  </si>
  <si>
    <t>H2_FRC_MUTE_G</t>
  </si>
  <si>
    <t>H2_FRC_MUTE_B</t>
  </si>
  <si>
    <t>H2_FRC_MUTE_W</t>
  </si>
  <si>
    <t>H2_FRC_MUTE_A</t>
  </si>
  <si>
    <t>H2_FRC_MUTE_EXT</t>
  </si>
  <si>
    <t>H2_FRC_MUTE_EXT_POL</t>
  </si>
  <si>
    <t>H2_FRC_MUTE_RDAT[7:0]</t>
  </si>
  <si>
    <t>H2_FRC_MUTE_GDAT[7:0]</t>
  </si>
  <si>
    <t>H2_FRC_MUTE_BDAT[7:0]</t>
  </si>
  <si>
    <t>H2_FRC_MUTE_WDAT[7:0]</t>
  </si>
  <si>
    <t>H2_FRC_MUTE_ADAT[7:0]</t>
  </si>
  <si>
    <t>H2_FRC_FID_MODE[1:0]</t>
  </si>
  <si>
    <t>H2_FRC_FGEN_MODE</t>
  </si>
  <si>
    <t>H2_FRC_FGEN_SWEN</t>
  </si>
  <si>
    <t>H2_FRC_FGEN_VMIN[7:0]</t>
  </si>
  <si>
    <t>H2_FRC_FGEN_VMIN[12:8]</t>
  </si>
  <si>
    <t>H2_FRC_FGEN_VMAX[7:0]</t>
  </si>
  <si>
    <t>95</t>
  </si>
  <si>
    <t>H2_FRC_FGEN_VMAX[12:8]</t>
  </si>
  <si>
    <t>H2_FRC_FGEN_SWFNUM[1:0]</t>
  </si>
  <si>
    <t>H2_FRC_VILL_LONG</t>
  </si>
  <si>
    <t>H2_FRC_VILL_SHORT</t>
  </si>
  <si>
    <t>H2_FRC_ILLHOLD</t>
  </si>
  <si>
    <t>H2_FRC_VILL_FR</t>
  </si>
  <si>
    <t>H2_FRC_MASKON[1:0]</t>
  </si>
  <si>
    <t>H2_FRC_FR_MODE</t>
  </si>
  <si>
    <t>H2_FRC_BORDER_EN</t>
  </si>
  <si>
    <t>H2_FRC_TCON_BR_LR[7:0]</t>
  </si>
  <si>
    <t>H2_FRC_TCON_BR_UD[7:0]</t>
  </si>
  <si>
    <t>H2_FRC_W_IN_SEL</t>
  </si>
  <si>
    <t>H2_FRC_CKGATED_OFF</t>
  </si>
  <si>
    <t>H2_FRC_EBCREFINMODE</t>
  </si>
  <si>
    <t>H2_FRC_REQ_LEN_SEL_R[1:0]</t>
  </si>
  <si>
    <t>H2_FRC_REQ_LEN_SEL_G[1:0]</t>
  </si>
  <si>
    <t>H2_FRC_REQ_LEN_SEL_B[1:0]</t>
  </si>
  <si>
    <t>H2_FRC_REQ_LEN_SEL_W[1:0]</t>
  </si>
  <si>
    <t>H2_FRC_REQ_LEN_SEL_A[1:0]</t>
  </si>
  <si>
    <t>H2_FRC_PRI_SEL0[7:0]</t>
  </si>
  <si>
    <t>H2_FRC_PRI_SEL0[15:8]</t>
  </si>
  <si>
    <t>H2_FRC_PRI_SEL1[7:0]</t>
  </si>
  <si>
    <t>H2_FRC_PRI_SEL1[15:8]</t>
  </si>
  <si>
    <t>H2_FRC_PRI_SEL2[7:0]</t>
  </si>
  <si>
    <t>H2_FRC_PRI_SEL2[15:8]</t>
  </si>
  <si>
    <t>H2_FRC_PRI_SEL3[7:0]</t>
  </si>
  <si>
    <t>H2_FRC_PRI_SEL3[15:8]</t>
  </si>
  <si>
    <t>H2_FRC_PRI_SEL4[7:0]</t>
  </si>
  <si>
    <t>H2_FRC_PRI_SEL4[15:8]</t>
  </si>
  <si>
    <t>H2_FRC_PRI_SEL5[7:0]</t>
  </si>
  <si>
    <t>H2_FRC_PRI_SEL5[15:8]</t>
  </si>
  <si>
    <t>H2_FRC_PRI_SEL6[7:0]</t>
  </si>
  <si>
    <t>H2_FRC_PRI_SEL6[15:8]</t>
  </si>
  <si>
    <t>H2_FRC_PRI_SEL7[7:0]</t>
  </si>
  <si>
    <t>H2_FRC_PRI_SEL7[15:8]</t>
  </si>
  <si>
    <t>H2_FRC_PRI_SEL8[7:0]</t>
  </si>
  <si>
    <t>H2_FRC_PRI_SEL8[15:8]</t>
  </si>
  <si>
    <t>H2_FRC_PRI_SEL9[7:0]</t>
  </si>
  <si>
    <t>H2_FRC_PRI_SEL9[15:8]</t>
  </si>
  <si>
    <t>H2_FRC_PRI_SEL10[7:0]</t>
  </si>
  <si>
    <t>H2_FRC_PRI_SEL10[15:8]</t>
  </si>
  <si>
    <t>H2_FRC_PRI_SEL11[7:0]</t>
  </si>
  <si>
    <t>H2_FRC_PRI_SEL11[15:8]</t>
  </si>
  <si>
    <t>H2_FRC_PRI_SEL12[7:0]</t>
  </si>
  <si>
    <t>H2_FRC_PRI_SEL12[15:8]</t>
  </si>
  <si>
    <t>H2_FRC_PRI_SEL13[7:0]</t>
  </si>
  <si>
    <t>H2_FRC_PRI_SEL13[15:8]</t>
  </si>
  <si>
    <t>H2_FRC_PRI_SEL14[7:0]</t>
  </si>
  <si>
    <t>H2_FRC_PRI_SEL14[15:8]</t>
  </si>
  <si>
    <t>H2_FRC_PRI_SEL15[7:0]</t>
  </si>
  <si>
    <t>H2_FRC_PRI_SEL15[15:8]</t>
  </si>
  <si>
    <t>H2_FRC_BASE_ADDR_R[7:0]</t>
  </si>
  <si>
    <t>H2_FRC_BASE_ADDR_R[15:8]</t>
  </si>
  <si>
    <t>H2_FRC_BASE_ADDR_R[23:16]</t>
  </si>
  <si>
    <t>H2_FRC_BASE_ADDR_G[7:0]</t>
  </si>
  <si>
    <t>H2_FRC_BASE_ADDR_G[15:8]</t>
  </si>
  <si>
    <t>H2_FRC_BASE_ADDR_G[23:16]</t>
  </si>
  <si>
    <t>H2_FRC_BASE_ADDR_B[7:0]</t>
  </si>
  <si>
    <t>H2_FRC_BASE_ADDR_B[15:8]</t>
  </si>
  <si>
    <t>H2_FRC_BASE_ADDR_B[23:16]</t>
  </si>
  <si>
    <t>H2_FRC_BASE_ADDR_W[7:0]</t>
  </si>
  <si>
    <t>H2_FRC_BASE_ADDR_W[15:8]</t>
  </si>
  <si>
    <t>H2_FRC_BASE_ADDR_W[23:16]</t>
  </si>
  <si>
    <t>15</t>
  </si>
  <si>
    <t>H2_FRC_BASE_ADDR_A[7:0]</t>
  </si>
  <si>
    <t>H2_FRC_BASE_ADDR_A[15:8]</t>
  </si>
  <si>
    <t>H2_FRC_BASE_ADDR_A[23:16]</t>
  </si>
  <si>
    <t>1D</t>
  </si>
  <si>
    <t>H2_FRC_FRAME_SIZE_R[7:0]</t>
  </si>
  <si>
    <t>H2_FRC_FRAME_SIZE_R[15:8]</t>
  </si>
  <si>
    <t>D0</t>
  </si>
  <si>
    <t>H2_FRC_FRAME_SIZE_R[23:16]</t>
  </si>
  <si>
    <t>H2_FRC_FRAME_SIZE_G[7:0]</t>
  </si>
  <si>
    <t>H2_FRC_FRAME_SIZE_G[15:8]</t>
  </si>
  <si>
    <t>H2_FRC_FRAME_SIZE_G[23:16]</t>
  </si>
  <si>
    <t>H2_FRC_FRAME_SIZE_B[7:0]</t>
  </si>
  <si>
    <t>H2_FRC_FRAME_SIZE_B[15:8]</t>
  </si>
  <si>
    <t>H2_FRC_FRAME_SIZE_B[23:16]</t>
  </si>
  <si>
    <t>H2_FRC_FRAME_SIZE_W[7:0]</t>
  </si>
  <si>
    <t>H2_FRC_FRAME_SIZE_W[15:8]</t>
  </si>
  <si>
    <t>H2_FRC_FRAME_SIZE_W[23:16]</t>
  </si>
  <si>
    <t>H2_FRC_FRAME_SIZE_A[7:0]</t>
  </si>
  <si>
    <t>H2_FRC_FRAME_SIZE_A[15:8]</t>
  </si>
  <si>
    <t>98</t>
  </si>
  <si>
    <t>H2_FRC_FRAME_SIZE_A[23:16]</t>
  </si>
  <si>
    <t>H2_FRC_TG_EN</t>
  </si>
  <si>
    <t>H2_FRC_INIT_REQ_DLY[7:0]</t>
  </si>
  <si>
    <t>H2_FRC_INIT_REQ_CNT[2:0]</t>
  </si>
  <si>
    <t>H2_FRC_FIFO_UF_CLEAN[3:0]</t>
  </si>
  <si>
    <t>H2_FRC_NXT_REQ_DLY[7:0]</t>
  </si>
  <si>
    <t>H2_FRC_REQ_LEN_SEL_RD[7:0]</t>
  </si>
  <si>
    <t>H2_FRC_LATCH_MODE</t>
  </si>
  <si>
    <t>H2_FRC_PRE_VDELAY[4:0]</t>
  </si>
  <si>
    <t>H2_FRC_DBG_MUX[2:0]</t>
  </si>
  <si>
    <t>H2_FRC_PB_MODE</t>
  </si>
  <si>
    <t>H2_FRC_PB_FID_SEL</t>
  </si>
  <si>
    <t>H2_FRC_OEFID_SEL</t>
  </si>
  <si>
    <t>H2_FRC_COLOR_NUM_P</t>
  </si>
  <si>
    <t>Number of sub frame for progressive mode. (0~23)</t>
  </si>
  <si>
    <t>H2_FRC_COLOR_NUM_B</t>
  </si>
  <si>
    <t>Number of sub frame for binning mode. (0~31)</t>
  </si>
  <si>
    <t>H2_FRC_HTOTAL</t>
  </si>
  <si>
    <t>FRC H Total setting</t>
  </si>
  <si>
    <t>H2_FRC_HPACT_STR</t>
  </si>
  <si>
    <t>Panel active H start</t>
  </si>
  <si>
    <t>H2_FRC_HPACT_SIZE</t>
  </si>
  <si>
    <t>Panel active H size</t>
  </si>
  <si>
    <t>H2_FRC_HDACT_DMY</t>
  </si>
  <si>
    <t xml:space="preserve">H dummy pixel </t>
  </si>
  <si>
    <t>H2_FRC_VPACT_STR</t>
  </si>
  <si>
    <t>Panel active V start</t>
  </si>
  <si>
    <t>H2_FRC_VPACT_SIZE</t>
  </si>
  <si>
    <t>Panel active V size</t>
  </si>
  <si>
    <t>H2_FRC_VDACT_DMY</t>
  </si>
  <si>
    <t>V dummy pixel</t>
  </si>
  <si>
    <t>H2_FRC_DMY_SIG_R</t>
  </si>
  <si>
    <t>Dummy signal level setting for R</t>
  </si>
  <si>
    <t>H2_FRC_DMY_SIG_G</t>
  </si>
  <si>
    <t>Dummy signal level setting for G</t>
  </si>
  <si>
    <t>H2_FRC_DMY_SIG_B</t>
  </si>
  <si>
    <t>Dummy signal level setting for B</t>
  </si>
  <si>
    <t>H2_FRC_DMY_SIG_W</t>
  </si>
  <si>
    <t>Dummy signal level setting for W</t>
  </si>
  <si>
    <t>H2_FRC_DMY_SIG_A</t>
  </si>
  <si>
    <t>Dummy signal level setting for A</t>
  </si>
  <si>
    <t>Add 1 line at last DE in front porch. 0=disable / 1=enable</t>
  </si>
  <si>
    <t>Sub frame mode select. 0=1F mode / 1=2F mode</t>
  </si>
  <si>
    <t>2F mode FID select. 0=FID[0] / 1=FID[1]</t>
  </si>
  <si>
    <t>H2_FRC_SF_P_COLOR0</t>
  </si>
  <si>
    <t>Color setting for sub frame0 of progressive mode. 0=R / 1=G / 2=B / 3=W / 4=A 5~7=Don’ t care</t>
  </si>
  <si>
    <t>H2_FRC_SF_P_COLOR1</t>
  </si>
  <si>
    <t>Color setting for sub frame1 of progressive mode. 0=R / 1=G / 2=B / 3=W / 4=A 5~7=Don’ t care</t>
  </si>
  <si>
    <t>H2_FRC_SF_P_COLOR2</t>
  </si>
  <si>
    <t>Color setting for sub frame2 of progressive mode. 0=R / 1=G / 2=B / 3=W / 4=A 5~7=Don’ t care</t>
  </si>
  <si>
    <t>H2_FRC_SF_P_COLOR3</t>
  </si>
  <si>
    <t>Color setting for sub frame3 of progressive mode. 0=R / 1=G / 2=B / 3=W / 4=A 5~7=Don’ t care</t>
  </si>
  <si>
    <t>H2_FRC_SF_P_COLOR4</t>
  </si>
  <si>
    <t>Color setting for sub frame4 of progressive mode. 0=R / 1=G / 2=B / 3=W / 4=A 5~7=Don’ t care</t>
  </si>
  <si>
    <t>H2_FRC_SF_P_COLOR5</t>
  </si>
  <si>
    <t>Color setting for sub frame5 of progressive mode. 0=R / 1=G / 2=B / 3=W / 4=A 5~7=Don’ t care</t>
  </si>
  <si>
    <t>H2_FRC_SF_P_COLOR6</t>
  </si>
  <si>
    <t>Color setting for sub frame6 of progressive mode. 0=R / 1=G / 2=B / 3=W / 4=A 5~7=Don’ t care</t>
  </si>
  <si>
    <t>H2_FRC_SF_P_COLOR7</t>
  </si>
  <si>
    <t>Color setting for sub frame7 of progressive mode. 0=R / 1=G / 2=B / 3=W / 4=A 5~7=Don’ t care</t>
  </si>
  <si>
    <t>H2_FRC_SF_P_COLOR8</t>
  </si>
  <si>
    <t>Color setting for sub frame8 of progressive mode. 0=R / 1=G / 2=B / 3=W / 4=A 5~7=Don’ t care</t>
  </si>
  <si>
    <t>H2_FRC_SF_P_COLOR9</t>
  </si>
  <si>
    <t>Color setting for sub frame9 of progressive mode. 0=R / 1=G / 2=B / 3=W / 4=A 5~7=Don’ t care</t>
  </si>
  <si>
    <t>H2_FRC_SF_P_COLOR10</t>
  </si>
  <si>
    <t>Color setting for sub frame10 of progressive mode. 0=R / 1=G / 2=B / 3=W / 4=A 5~7=Don’ t care</t>
  </si>
  <si>
    <t>H2_FRC_SF_P_COLOR11</t>
  </si>
  <si>
    <t>Color setting for sub frame11 of progressive mode. 0=R / 1=G / 2=B / 3=W / 4=A 5~7=Don’ t care</t>
  </si>
  <si>
    <t>H2_FRC_SF_P_COLOR12</t>
  </si>
  <si>
    <t>Color setting for sub frame12 of progressive mode. 0=R / 1=G / 2=B / 3=W / 4=A 5~7=Don’ t care</t>
  </si>
  <si>
    <t>H2_FRC_SF_P_COLOR13</t>
  </si>
  <si>
    <t>Color setting for sub frame13 of progressive mode. 0=R / 1=G / 2=B / 3=W / 4=A 5~7=Don’ t care</t>
  </si>
  <si>
    <t>H2_FRC_SF_P_COLOR14</t>
  </si>
  <si>
    <t>Color setting for sub frame14 of progressive mode. 0=R / 1=G / 2=B / 3=W / 4=A 5~7=Don’ t care</t>
  </si>
  <si>
    <t>H2_FRC_SF_P_COLOR15</t>
  </si>
  <si>
    <t>Color setting for sub frame15 of progressive mode. 0=R / 1=G / 2=B / 3=W / 4=A 5~7=Don’ t care</t>
  </si>
  <si>
    <t>H2_FRC_SF_P_COLOR16</t>
  </si>
  <si>
    <t>Color setting for sub frame16 of progressive mode. 0=R / 1=G / 2=B / 3=W / 4=A 5~7=Don’ t care</t>
  </si>
  <si>
    <t>H2_FRC_SF_P_COLOR17</t>
  </si>
  <si>
    <t>Color setting for sub frame17 of progressive mode. 0=R / 1=G / 2=B / 3=W / 4=A 5~7=Don’ t care</t>
  </si>
  <si>
    <t>H2_FRC_SF_P_COLOR18</t>
  </si>
  <si>
    <t>Color setting for sub frame18 of progressive mode. 0=R / 1=G / 2=B / 3=W / 4=A 5~7=Don’ t care</t>
  </si>
  <si>
    <t>H2_FRC_SF_P_COLOR19</t>
  </si>
  <si>
    <t>Color setting for sub frame19 of progressive mode. 0=R / 1=G / 2=B / 3=W / 4=A 5~7=Don’ t care</t>
  </si>
  <si>
    <t>H2_FRC_SF_P_COLOR20</t>
  </si>
  <si>
    <t>Color setting for sub frame20 of progressive mode. 0=R / 1=G / 2=B / 3=W / 4=A 5~7=Don’ t care</t>
  </si>
  <si>
    <t>H2_FRC_SF_P_COLOR21</t>
  </si>
  <si>
    <t>Color setting for sub frame21 of progressive mode. 0=R / 1=G / 2=B / 3=W / 4=A 5~7=Don’ t care</t>
  </si>
  <si>
    <t>H2_FRC_SF_P_COLOR22</t>
  </si>
  <si>
    <t>Color setting for sub frame22 of progressive mode. 0=R / 1=G / 2=B / 3=W / 4=A 5~7=Don’ t care</t>
  </si>
  <si>
    <t>H2_FRC_SF_P_COLOR23</t>
  </si>
  <si>
    <t>Color setting for sub frame23 of progressive mode. 0=R / 1=G / 2=B / 3=W / 4=A 5~7=Don’ t care</t>
  </si>
  <si>
    <t>FRP setting for sub frame0 of progressive mode. 0=VCOM+ / 1=VCOM-</t>
  </si>
  <si>
    <t>FRP setting for sub frame1 of progressive mode. 0=VCOM+ / 1=VCOM-</t>
  </si>
  <si>
    <t>FRP setting for sub frame2 of progressive mode. 0=VCOM+ / 1=VCOM-</t>
  </si>
  <si>
    <t>FRP setting for sub frame3 of progressive mode. 0=VCOM+ / 1=VCOM-</t>
  </si>
  <si>
    <t>FRP setting for sub frame4 of progressive mode. 0=VCOM+ / 1=VCOM-</t>
  </si>
  <si>
    <t>H2_FRC_SF_P_VTOTAL0</t>
  </si>
  <si>
    <t>V total setting for sub frame0 of progressive mode.</t>
  </si>
  <si>
    <t>H2_FRC_SF_P_VTOTAL1</t>
  </si>
  <si>
    <t>V total setting for sub frame1 of progressive mode.</t>
  </si>
  <si>
    <t>H2_FRC_SF_P_VTOTAL2</t>
  </si>
  <si>
    <t>V total setting for sub frame2 of progressive mode.</t>
  </si>
  <si>
    <t>H2_FRC_SF_P_VTOTAL3</t>
  </si>
  <si>
    <t>V total setting for sub frame3 of progressive mode.</t>
  </si>
  <si>
    <t>H2_FRC_SF_P_VTOTAL4</t>
  </si>
  <si>
    <t>V total setting for sub frame4 of progressive mode.</t>
  </si>
  <si>
    <t>H2_FRC_SF_P_VTOTAL5</t>
  </si>
  <si>
    <t>V total setting for sub frame5 of progressive mode.</t>
  </si>
  <si>
    <t>H2_FRC_SF_P_VTOTAL6</t>
  </si>
  <si>
    <t>V total setting for sub frame6 of progressive mode.</t>
  </si>
  <si>
    <t>H2_FRC_SF_P_VTOTAL7</t>
  </si>
  <si>
    <t>V total setting for sub frame7 of progressive mode.</t>
  </si>
  <si>
    <t>H2_FRC_SF_P_VTOTAL8</t>
  </si>
  <si>
    <t>V total setting for sub frame8 of progressive mode.</t>
  </si>
  <si>
    <t>H2_FRC_SF_P_VTOTAL9</t>
  </si>
  <si>
    <t>V total setting for sub frame9 of progressive mode.</t>
  </si>
  <si>
    <t>H2_FRC_SF_P_VTOTAL10</t>
  </si>
  <si>
    <t>V total setting for sub frame10 of progressive mode.</t>
  </si>
  <si>
    <t>H2_FRC_SF_P_VTOTAL11</t>
  </si>
  <si>
    <t>V total setting for sub frame11 of progressive mode.</t>
  </si>
  <si>
    <t>H2_FRC_SF_P_VTOTAL12</t>
  </si>
  <si>
    <t>V total setting for sub frame12 of progressive mode.</t>
  </si>
  <si>
    <t>H2_FRC_SF_P_VTOTAL13</t>
  </si>
  <si>
    <t>V total setting for sub frame13 of progressive mode.</t>
  </si>
  <si>
    <t>H2_FRC_SF_P_VTOTAL14</t>
  </si>
  <si>
    <t>V total setting for sub frame14 of progressive mode.</t>
  </si>
  <si>
    <t>H2_FRC_SF_P_VTOTAL15</t>
  </si>
  <si>
    <t>V total setting for sub frame15 of progressive mode.</t>
  </si>
  <si>
    <t>H2_FRC_SF_P_VTOTAL16</t>
  </si>
  <si>
    <t>V total setting for sub frame16 of progressive mode.</t>
  </si>
  <si>
    <t>H2_FRC_SF_P_VTOTAL17</t>
  </si>
  <si>
    <t>V total setting for sub frame17 of progressive mode.</t>
  </si>
  <si>
    <t>H2_FRC_SF_P_VTOTAL18</t>
  </si>
  <si>
    <t>V total setting for sub frame18 of progressive mode.</t>
  </si>
  <si>
    <t>H2_FRC_SF_P_VTOTAL19</t>
  </si>
  <si>
    <t>V total setting for sub frame19 of progressive mode.</t>
  </si>
  <si>
    <t>H2_FRC_SF_P_VTOTAL20</t>
  </si>
  <si>
    <t>V total setting for sub frame20 of progressive mode.</t>
  </si>
  <si>
    <t>H2_FRC_SF_P_VTOTAL21</t>
  </si>
  <si>
    <t>V total setting for sub frame21 of progressive mode.</t>
  </si>
  <si>
    <t>H2_FRC_SF_P_VTOTAL22</t>
  </si>
  <si>
    <t>V total setting for sub frame22 of progressive mode.</t>
  </si>
  <si>
    <t>H2_FRC_SF_P_VTOTAL23</t>
  </si>
  <si>
    <t>V total setting for sub frame23 of progressive mode.</t>
  </si>
  <si>
    <t>H2_FRC_SF_B_COLOR0</t>
  </si>
  <si>
    <t>Color setting for sub frame0 of binning mode. 0=R / 1=G / 2=B / 3=W / 4=A 5~7=Don’ t care</t>
  </si>
  <si>
    <t>H2_FRC_SF_B_COLOR1</t>
  </si>
  <si>
    <t>Color setting for sub frame1 of binning mode. 0=R / 1=G / 2=B / 3=W / 4=A 5~7=Don’ t care</t>
  </si>
  <si>
    <t>H2_FRC_SF_B_COLOR2</t>
  </si>
  <si>
    <t>Color setting for sub frame2 of binning mode. 0=R / 1=G / 2=B / 3=W / 4=A 5~7=Don’ t care</t>
  </si>
  <si>
    <t>H2_FRC_SF_B_COLOR3</t>
  </si>
  <si>
    <t>Color setting for sub frame3 of binning mode. 0=R / 1=G / 2=B / 3=W / 4=A 5~7=Don’ t care</t>
  </si>
  <si>
    <t>H2_FRC_SF_B_COLOR4</t>
  </si>
  <si>
    <t>Color setting for sub frame4 of binning mode. 0=R / 1=G / 2=B / 3=W / 4=A 5~7=Don’ t care</t>
  </si>
  <si>
    <t>H2_FRC_SF_B_COLOR5</t>
  </si>
  <si>
    <t>Color setting for sub frame5 of binning mode. 0=R / 1=G / 2=B / 3=W / 4=A 5~7=Don’ t care</t>
  </si>
  <si>
    <t>H2_FRC_SF_B_COLOR6</t>
  </si>
  <si>
    <t>Color setting for sub frame6 of binning mode. 0=R / 1=G / 2=B / 3=W / 4=A 5~7=Don’ t care</t>
  </si>
  <si>
    <t>H2_FRC_SF_B_COLOR7</t>
  </si>
  <si>
    <t>Color setting for sub frame7 of binning mode. 0=R / 1=G / 2=B / 3=W / 4=A 5~7=Don’ t care</t>
  </si>
  <si>
    <t>H2_FRC_SF_B_COLOR8</t>
  </si>
  <si>
    <t>Color setting for sub frame8 of binning mode. 0=R / 1=G / 2=B / 3=W / 4=A 5~7=Don’ t care</t>
  </si>
  <si>
    <t>H2_FRC_SF_B_COLOR9</t>
  </si>
  <si>
    <t>Color setting for sub frame9 of binning mode. 0=R / 1=G / 2=B / 3=W / 4=A 5~7=Don’ t care</t>
  </si>
  <si>
    <t>H2_FRC_SF_B_COLOR10</t>
  </si>
  <si>
    <t>Color setting for sub frame10 of binning mode. 0=R / 1=G / 2=B / 3=W / 4=A 5~7=Don’ t care</t>
  </si>
  <si>
    <t>H2_FRC_SF_B_COLOR11</t>
  </si>
  <si>
    <t>Color setting for sub frame11 of binning mode. 0=R / 1=G / 2=B / 3=W / 4=A 5~7=Don’ t care</t>
  </si>
  <si>
    <t>H2_FRC_SF_B_COLOR12</t>
  </si>
  <si>
    <t>Color setting for sub frame12 of binning mode. 0=R / 1=G / 2=B / 3=W / 4=A 5~7=Don’ t care</t>
  </si>
  <si>
    <t>H2_FRC_SF_B_COLOR13</t>
  </si>
  <si>
    <t>Color setting for sub frame13 of binning mode. 0=R / 1=G / 2=B / 3=W / 4=A 5~7=Don’ t care</t>
  </si>
  <si>
    <t>H2_FRC_SF_B_COLOR14</t>
  </si>
  <si>
    <t>Color setting for sub frame14 of binning mode. 0=R / 1=G / 2=B / 3=W / 4=A 5~7=Don’ t care</t>
  </si>
  <si>
    <t>H2_FRC_SF_B_COLOR15</t>
  </si>
  <si>
    <t>Color setting for sub frame15 of binning mode. 0=R / 1=G / 2=B / 3=W / 4=A 5~7=Don’ t care</t>
  </si>
  <si>
    <t>H2_FRC_SF_B_COLOR16</t>
  </si>
  <si>
    <t>Color setting for sub frame16 of binning mode. 0=R / 1=G / 2=B / 3=W / 4=A 5~7=Don’ t care</t>
  </si>
  <si>
    <t>H2_FRC_SF_B_COLOR17</t>
  </si>
  <si>
    <t>Color setting for sub frame17 of binning mode. 0=R / 1=G / 2=B / 3=W / 4=A 5~7=Don’ t care</t>
  </si>
  <si>
    <t>H2_FRC_SF_B_COLOR18</t>
  </si>
  <si>
    <t>Color setting for sub frame18 of binning mode. 0=R / 1=G / 2=B / 3=W / 4=A 5~7=Don’ t care</t>
  </si>
  <si>
    <t>H2_FRC_SF_B_COLOR19</t>
  </si>
  <si>
    <t>Color setting for sub frame19 of binning mode. 0=R / 1=G / 2=B / 3=W / 4=A 5~7=Don’ t care</t>
  </si>
  <si>
    <t>H2_FRC_SF_B_COLOR20</t>
  </si>
  <si>
    <t>Color setting for sub frame20 of binning mode. 0=R / 1=G / 2=B / 3=W / 4=A 5~7=Don’ t care</t>
  </si>
  <si>
    <t>H2_FRC_SF_B_COLOR21</t>
  </si>
  <si>
    <t>Color setting for sub frame21 of binning mode. 0=R / 1=G / 2=B / 3=W / 4=A 5~7=Don’ t care</t>
  </si>
  <si>
    <t>H2_FRC_SF_B_COLOR22</t>
  </si>
  <si>
    <t>Color setting for sub frame22 of binning mode. 0=R / 1=G / 2=B / 3=W / 4=A 5~7=Don’ t care</t>
  </si>
  <si>
    <t>H2_FRC_SF_B_COLOR23</t>
  </si>
  <si>
    <t>Color setting for sub frame23 of binning mode. 0=R / 1=G / 2=B / 3=W / 4=A 5~7=Don’ t care</t>
  </si>
  <si>
    <t>H2_FRC_SF_B_COLOR24</t>
  </si>
  <si>
    <t>Color setting for sub frame24 of binning mode. 0=R / 1=G / 2=B / 3=W / 4=A 5~7=Don’ t care</t>
  </si>
  <si>
    <t>H2_FRC_SF_B_COLOR25</t>
  </si>
  <si>
    <t>Color setting for sub frame25 of binning mode. 0=R / 1=G / 2=B / 3=W / 4=A 5~7=Don’ t care</t>
  </si>
  <si>
    <t>H2_FRC_SF_B_COLOR26</t>
  </si>
  <si>
    <t>Color setting for sub frame26 of binning mode. 0=R / 1=G / 2=B / 3=W / 4=A 5~7=Don’ t care</t>
  </si>
  <si>
    <t>H2_FRC_SF_B_COLOR27</t>
  </si>
  <si>
    <t>Color setting for sub frame27 of binning mode. 0=R / 1=G / 2=B / 3=W / 4=A 5~7=Don’ t care</t>
  </si>
  <si>
    <t>H2_FRC_SF_B_COLOR28</t>
  </si>
  <si>
    <t>Color setting for sub frame28 of binning mode. 0=R / 1=G / 2=B / 3=W / 4=A 5~7=Don’ t care</t>
  </si>
  <si>
    <t>H2_FRC_SF_B_COLOR29</t>
  </si>
  <si>
    <t>Color setting for sub frame29 of binning mode. 0=R / 1=G / 2=B / 3=W / 4=A 5~7=Don’ t care</t>
  </si>
  <si>
    <t>H2_FRC_SF_B_COLOR30</t>
  </si>
  <si>
    <t>Color setting for sub frame30 of binning mode. 0=R / 1=G / 2=B / 3=W / 4=A 5~7=Don’ t care</t>
  </si>
  <si>
    <t>H2_FRC_SF_B_COLOR31</t>
  </si>
  <si>
    <t>Color setting for sub frame31 of binning mode. 0=R / 1=G / 2=B / 3=W / 4=A 5~7=Don’ t care</t>
  </si>
  <si>
    <t>FRP setting for sub frame0 of binning mode. 0=VCOM+ / 1=VCOM-</t>
  </si>
  <si>
    <t>FRP setting for sub frame1 of binning mode. 0=VCOM+ / 1=VCOM-</t>
  </si>
  <si>
    <t>FRP setting for sub frame2 of binning mode. 0=VCOM+ / 1=VCOM-</t>
  </si>
  <si>
    <t>FRP setting for sub frame3 of binning mode. 0=VCOM+ / 1=VCOM-</t>
  </si>
  <si>
    <t>FRP setting for sub frame4 of binning mode. 0=VCOM+ / 1=VCOM-</t>
  </si>
  <si>
    <t>FRP setting for sub frame5 of binning mode. 0=VCOM+ / 1=VCOM-</t>
  </si>
  <si>
    <t>FRP setting for sub frame6 of binning mode. 0=VCOM+ / 1=VCOM-</t>
  </si>
  <si>
    <t>FRP setting for sub frame7 of binning mode. 0=VCOM+ / 1=VCOM-</t>
  </si>
  <si>
    <t>FRP setting for sub frame8 of binning mode. 0=VCOM+ / 1=VCOM-</t>
  </si>
  <si>
    <t>FRP setting for sub frame9 of binning mode. 0=VCOM+ / 1=VCOM-</t>
  </si>
  <si>
    <t>FRP setting for sub frame10 of binning mode. 0=VCOM+ / 1=VCOM-</t>
  </si>
  <si>
    <t>FRP setting for sub frame11 of binning mode. 0=VCOM+ / 1=VCOM-</t>
  </si>
  <si>
    <t>FRP setting for sub frame12 of binning mode. 0=VCOM+ / 1=VCOM-</t>
  </si>
  <si>
    <t>FRP setting for sub frame13 of binning mode. 0=VCOM+ / 1=VCOM-</t>
  </si>
  <si>
    <t>FRP setting for sub frame14 of binning mode. 0=VCOM+ / 1=VCOM-</t>
  </si>
  <si>
    <t>FRP setting for sub frame15 of binning mode. 0=VCOM+ / 1=VCOM-</t>
  </si>
  <si>
    <t>FRP setting for sub frame16 of binning mode. 0=VCOM+ / 1=VCOM-</t>
  </si>
  <si>
    <t>FRP setting for sub frame17 of binning mode. 0=VCOM+ / 1=VCOM-</t>
  </si>
  <si>
    <t>FRP setting for sub frame18 of binning mode. 0=VCOM+ / 1=VCOM-</t>
  </si>
  <si>
    <t>FRP setting for sub frame19 of binning mode. 0=VCOM+ / 1=VCOM-</t>
  </si>
  <si>
    <t>FRP setting for sub frame20 of binning mode. 0=VCOM+ / 1=VCOM-</t>
  </si>
  <si>
    <t>FRP setting for sub frame21 of binning mode. 0=VCOM+ / 1=VCOM-</t>
  </si>
  <si>
    <t>FRP setting for sub frame22 of binning mode. 0=VCOM+ / 1=VCOM-</t>
  </si>
  <si>
    <t>FRP setting for sub frame23 of binning mode. 0=VCOM+ / 1=VCOM-</t>
  </si>
  <si>
    <t>FRP setting for sub frame24 of binning mode. 0=VCOM+ / 1=VCOM-</t>
  </si>
  <si>
    <t>FRP setting for sub frame25 of binning mode. 0=VCOM+ / 1=VCOM-</t>
  </si>
  <si>
    <t>FRP setting for sub frame26 of binning mode. 0=VCOM+ / 1=VCOM-</t>
  </si>
  <si>
    <t>FRP setting for sub frame27 of binning mode. 0=VCOM+ / 1=VCOM-</t>
  </si>
  <si>
    <t>FRP setting for sub frame28 of binning mode. 0=VCOM+ / 1=VCOM-</t>
  </si>
  <si>
    <t>FRP setting for sub frame29 of binning mode. 0=VCOM+ / 1=VCOM-</t>
  </si>
  <si>
    <t>FRP setting for sub frame30 of binning mode. 0=VCOM+ / 1=VCOM-</t>
  </si>
  <si>
    <t>FRP setting for sub frame31 of binning mode. 0=VCOM+ / 1=VCOM-</t>
  </si>
  <si>
    <t>OE setting for sub frame0 of binning mode. 0=Even / 1=Odd</t>
  </si>
  <si>
    <t>OE setting for sub frame1 of binning mode. 0=Even / 1=Odd</t>
  </si>
  <si>
    <t>OE setting for sub frame2 of binning mode. 0=Even / 1=Odd</t>
  </si>
  <si>
    <t>OE setting for sub frame3 of binning mode. 0=Even / 1=Odd</t>
  </si>
  <si>
    <t>OE setting for sub frame4 of binning mode. 0=Even / 1=Odd</t>
  </si>
  <si>
    <t>OE setting for sub frame5 of binning mode. 0=Even / 1=Odd</t>
  </si>
  <si>
    <t>OE setting for sub frame6 of binning mode. 0=Even / 1=Odd</t>
  </si>
  <si>
    <t>OE setting for sub frame7 of binning mode. 0=Even / 1=Odd</t>
  </si>
  <si>
    <t>OE setting for sub frame8 of binning mode. 0=Even / 1=Odd</t>
  </si>
  <si>
    <t>OE setting for sub frame9 of binning mode. 0=Even / 1=Odd</t>
  </si>
  <si>
    <t>OE setting for sub frame10 of binning mode. 0=Even / 1=Odd</t>
  </si>
  <si>
    <t>OE setting for sub frame11 of binning mode. 0=Even / 1=Odd</t>
  </si>
  <si>
    <t>OE setting for sub frame12 of binning mode. 0=Even / 1=Odd</t>
  </si>
  <si>
    <t>OE setting for sub frame13 of binning mode. 0=Even / 1=Odd</t>
  </si>
  <si>
    <t>OE setting for sub frame14 of binning mode. 0=Even / 1=Odd</t>
  </si>
  <si>
    <t>OE setting for sub frame15 of binning mode. 0=Even / 1=Odd</t>
  </si>
  <si>
    <t>OE setting for sub frame16 of binning mode. 0=Even / 1=Odd</t>
  </si>
  <si>
    <t>OE setting for sub frame17 of binning mode. 0=Even / 1=Odd</t>
  </si>
  <si>
    <t>OE setting for sub frame18 of binning mode. 0=Even / 1=Odd</t>
  </si>
  <si>
    <t>OE setting for sub frame19 of binning mode. 0=Even / 1=Odd</t>
  </si>
  <si>
    <t>OE setting for sub frame20 of binning mode. 0=Even / 1=Odd</t>
  </si>
  <si>
    <t>OE setting for sub frame21 of binning mode. 0=Even / 1=Odd</t>
  </si>
  <si>
    <t>OE setting for sub frame22 of binning mode. 0=Even / 1=Odd</t>
  </si>
  <si>
    <t>OE setting for sub frame23 of binning mode. 0=Even / 1=Odd</t>
  </si>
  <si>
    <t>OE setting for sub frame24 of binning mode. 0=Even / 1=Odd</t>
  </si>
  <si>
    <t>OE setting for sub frame25 of binning mode. 0=Even / 1=Odd</t>
  </si>
  <si>
    <t>OE setting for sub frame26 of binning mode. 0=Even / 1=Odd</t>
  </si>
  <si>
    <t>OE setting for sub frame27 of binning mode. 0=Even / 1=Odd</t>
  </si>
  <si>
    <t>OE setting for sub frame28 of binning mode. 0=Even / 1=Odd</t>
  </si>
  <si>
    <t>OE setting for sub frame29 of binning mode. 0=Even / 1=Odd</t>
  </si>
  <si>
    <t>OE setting for sub frame30 of binning mode. 0=Even / 1=Odd</t>
  </si>
  <si>
    <t>OE setting for sub frame31 of binning mode. 0=Even / 1=Odd</t>
  </si>
  <si>
    <t>H2_FRC_SF_B_VTOTAL0</t>
  </si>
  <si>
    <t>V total setting for sub frame0 of binning mode</t>
  </si>
  <si>
    <t>H2_FRC_SF_B_VTOTAL1</t>
  </si>
  <si>
    <t>V total setting for sub frame1 of binning mode</t>
  </si>
  <si>
    <t>H2_FRC_SF_B_VTOTAL2</t>
  </si>
  <si>
    <t>V total setting for sub frame2 of binning mode</t>
  </si>
  <si>
    <t>H2_FRC_SF_B_VTOTAL3</t>
  </si>
  <si>
    <t>V total setting for sub frame3 of binning mode</t>
  </si>
  <si>
    <t>H2_FRC_SF_B_VTOTAL4</t>
  </si>
  <si>
    <t>V total setting for sub frame4 of binning mode</t>
  </si>
  <si>
    <t>H2_FRC_SF_B_VTOTAL5</t>
  </si>
  <si>
    <t>V total setting for sub frame5 of binning mode</t>
  </si>
  <si>
    <t>H2_FRC_SF_B_VTOTAL6</t>
  </si>
  <si>
    <t>V total setting for sub frame6 of binning mode</t>
  </si>
  <si>
    <t>H2_FRC_SF_B_VTOTAL7</t>
  </si>
  <si>
    <t>V total setting for sub frame7 of binning mode</t>
  </si>
  <si>
    <t>H2_FRC_SF_B_VTOTAL8</t>
  </si>
  <si>
    <t>V total setting for sub frame8 of binning mode</t>
  </si>
  <si>
    <t>H2_FRC_SF_B_VTOTAL9</t>
  </si>
  <si>
    <t>V total setting for sub frame9 of binning mode</t>
  </si>
  <si>
    <t>H2_FRC_SF_B_VTOTAL10</t>
  </si>
  <si>
    <t>V total setting for sub frame10 of binning mode</t>
  </si>
  <si>
    <t>H2_FRC_SF_B_VTOTAL11</t>
  </si>
  <si>
    <t>V total setting for sub frame11 of binning mode</t>
  </si>
  <si>
    <t>H2_FRC_SF_B_VTOTAL12</t>
  </si>
  <si>
    <t>V total setting for sub frame12 of binning mode</t>
  </si>
  <si>
    <t>H2_FRC_SF_B_VTOTAL13</t>
  </si>
  <si>
    <t>V total setting for sub frame13 of binning mode</t>
  </si>
  <si>
    <t>H2_FRC_SF_B_VTOTAL14</t>
  </si>
  <si>
    <t>V total setting for sub frame14 of binning mode</t>
  </si>
  <si>
    <t>H2_FRC_SF_B_VTOTAL15</t>
  </si>
  <si>
    <t>V total setting for sub frame15 of binning mode</t>
  </si>
  <si>
    <t>H2_FRC_SF_B_VTOTAL16</t>
  </si>
  <si>
    <t>V total setting for sub frame16 of binning mode</t>
  </si>
  <si>
    <t>H2_FRC_SF_B_VTOTAL17</t>
  </si>
  <si>
    <t>V total setting for sub frame17 of binning mode</t>
  </si>
  <si>
    <t>H2_FRC_SF_B_VTOTAL18</t>
  </si>
  <si>
    <t>V total setting for sub frame18 of binning mode</t>
  </si>
  <si>
    <t>H2_FRC_SF_B_VTOTAL19</t>
  </si>
  <si>
    <t>V total setting for sub frame19 of binning mode</t>
  </si>
  <si>
    <t>H2_FRC_SF_B_VTOTAL20</t>
  </si>
  <si>
    <t>V total setting for sub frame20 of binning mode</t>
  </si>
  <si>
    <t>H2_FRC_SF_B_VTOTAL21</t>
  </si>
  <si>
    <t>V total setting for sub frame21 of binning mode</t>
  </si>
  <si>
    <t>H2_FRC_SF_B_VTOTAL22</t>
  </si>
  <si>
    <t>V total setting for sub frame22 of binning mode</t>
  </si>
  <si>
    <t>H2_FRC_SF_B_VTOTAL23</t>
  </si>
  <si>
    <t>V total setting for sub frame23 of binning mode</t>
  </si>
  <si>
    <t>H2_FRC_SF_B_VTOTAL24</t>
  </si>
  <si>
    <t>V total setting for sub frame24 of binning mode</t>
  </si>
  <si>
    <t>H2_FRC_SF_B_VTOTAL25</t>
  </si>
  <si>
    <t>V total setting for sub frame25 of binning mode</t>
  </si>
  <si>
    <t>H2_FRC_SF_B_VTOTAL26</t>
  </si>
  <si>
    <t>V total setting for sub frame26 of binning mode</t>
  </si>
  <si>
    <t>H2_FRC_SF_B_VTOTAL27</t>
  </si>
  <si>
    <t>V total setting for sub frame27 of binning mode</t>
  </si>
  <si>
    <t>H2_FRC_SF_B_VTOTAL28</t>
  </si>
  <si>
    <t>V total setting for sub frame28 of binning mode</t>
  </si>
  <si>
    <t>H2_FRC_SF_B_VTOTAL29</t>
  </si>
  <si>
    <t>V total setting for sub frame29 of binning mode</t>
  </si>
  <si>
    <t>H2_FRC_SF_B_VTOTAL30</t>
  </si>
  <si>
    <t>V total setting for sub frame30 of binning mode</t>
  </si>
  <si>
    <t>H2_FRC_SF_B_VTOTAL31</t>
  </si>
  <si>
    <t>V total setting for sub frame31 of binning mode</t>
  </si>
  <si>
    <t>H2_FRC_V_DELAY</t>
  </si>
  <si>
    <t>Frame delay</t>
  </si>
  <si>
    <t>Sub frame mode setting for Unique Sequence. 0=1F mode / 1=2F mode</t>
  </si>
  <si>
    <t>H2_FRC_COLOR_NUM_UQ</t>
  </si>
  <si>
    <t>Sub frame number setting for Unique Sequence. (0~23)</t>
  </si>
  <si>
    <t>H2_FRC_SF_UQ_COLOR0</t>
  </si>
  <si>
    <t>Color setting for sub frame0 of UQ. 0=R / 1=G / 2=B / 3=W / 4=A 5~7=Don’ t care</t>
  </si>
  <si>
    <t>H2_FRC_SF_UQ_COLOR1</t>
  </si>
  <si>
    <t>Color setting for sub frame1 of UQ. 0=R / 1=G / 2=B / 3=W / 4=A 5~7=Don’ t care</t>
  </si>
  <si>
    <t>H2_FRC_SF_UQ_COLOR2</t>
  </si>
  <si>
    <t>Color setting for sub frame2 of UQ. 0=R / 1=G / 2=B / 3=W / 4=A 5~7=Don’ t care</t>
  </si>
  <si>
    <t>H2_FRC_SF_UQ_COLOR3</t>
  </si>
  <si>
    <t>Color setting for sub frame3 of UQ. 0=R / 1=G / 2=B / 3=W / 4=A 5~7=Don’ t care</t>
  </si>
  <si>
    <t>H2_FRC_SF_UQ_COLOR4</t>
  </si>
  <si>
    <t>Color setting for sub frame4 of UQ. 0=R / 1=G / 2=B / 3=W / 4=A 5~7=Don’ t care</t>
  </si>
  <si>
    <t>H2_FRC_SF_UQ_COLOR5</t>
  </si>
  <si>
    <t>Color setting for sub frame5 of UQ. 0=R / 1=G / 2=B / 3=W / 4=A 5~7=Don’ t care</t>
  </si>
  <si>
    <t>H2_FRC_SF_UQ_COLOR6</t>
  </si>
  <si>
    <t>Color setting for sub frame6 of UQ. 0=R / 1=G / 2=B / 3=W / 4=A 5~7=Don’ t care</t>
  </si>
  <si>
    <t>H2_FRC_SF_UQ_COLOR7</t>
  </si>
  <si>
    <t>Color setting for sub frame7 of UQ. 0=R / 1=G / 2=B / 3=W / 4=A 5~7=Don’ t care</t>
  </si>
  <si>
    <t>H2_FRC_SF_UQ_COLOR8</t>
  </si>
  <si>
    <t>Color setting for sub frame8 of UQ. 0=R / 1=G / 2=B / 3=W / 4=A 5~7=Don’ t care</t>
  </si>
  <si>
    <t>H2_FRC_SF_UQ_COLOR9</t>
  </si>
  <si>
    <t>Color setting for sub frame9 of UQ. 0=R / 1=G / 2=B / 3=W / 4=A 5~7=Don’ t care</t>
  </si>
  <si>
    <t>H2_FRC_SF_UQ_COLOR10</t>
  </si>
  <si>
    <t>Color setting for sub frame10 of UQ. 0=R / 1=G / 2=B / 3=W / 4=A 5~7=Don’ t care</t>
  </si>
  <si>
    <t>H2_FRC_SF_UQ_COLOR11</t>
  </si>
  <si>
    <t>Color setting for sub frame11 of UQ. 0=R / 1=G / 2=B / 3=W / 4=A 5~7=Don’ t care</t>
  </si>
  <si>
    <t>H2_FRC_SF_UQ_COLOR12</t>
  </si>
  <si>
    <t>Color setting for sub frame12 of UQ. 0=R / 1=G / 2=B / 3=W / 4=A 5~7=Don’ t care</t>
  </si>
  <si>
    <t>H2_FRC_SF_UQ_COLOR13</t>
  </si>
  <si>
    <t>Color setting for sub frame13 of UQ. 0=R / 1=G / 2=B / 3=W / 4=A 5~7=Don’ t care</t>
  </si>
  <si>
    <t>H2_FRC_SF_UQ_COLOR14</t>
  </si>
  <si>
    <t>Color setting for sub frame14 of UQ. 0=R / 1=G / 2=B / 3=W / 4=A 5~7=Don’ t care</t>
  </si>
  <si>
    <t>H2_FRC_SF_UQ_COLOR15</t>
  </si>
  <si>
    <t>Color setting for sub frame15 of UQ. 0=R / 1=G / 2=B / 3=W / 4=A 5~7=Don’ t care</t>
  </si>
  <si>
    <t>H2_FRC_SF_UQ_COLOR16</t>
  </si>
  <si>
    <t>Color setting for sub frame16 of UQ. 0=R / 1=G / 2=B / 3=W / 4=A 5~7=Don’ t care</t>
  </si>
  <si>
    <t>H2_FRC_SF_UQ_COLOR17</t>
  </si>
  <si>
    <t>Color setting for sub frame17 of UQ. 0=R / 1=G / 2=B / 3=W / 4=A 5~7=Don’ t care</t>
  </si>
  <si>
    <t>H2_FRC_SF_UQ_COLOR18</t>
  </si>
  <si>
    <t>Color setting for sub frame18 of UQ. 0=R / 1=G / 2=B / 3=W / 4=A 5~7=Don’ t care</t>
  </si>
  <si>
    <t>H2_FRC_SF_UQ_COLOR19</t>
  </si>
  <si>
    <t>Color setting for sub frame19 of UQ. 0=R / 1=G / 2=B / 3=W / 4=A 5~7=Don’ t care</t>
  </si>
  <si>
    <t>H2_FRC_SF_UQ_COLOR20</t>
  </si>
  <si>
    <t>Color setting for sub frame20 of UQ. 0=R / 1=G / 2=B / 3=W / 4=A 5~7=Don’ t care</t>
  </si>
  <si>
    <t>H2_FRC_SF_UQ_COLOR21</t>
  </si>
  <si>
    <t>Color setting for sub frame21 of UQ. 0=R / 1=G / 2=B / 3=W / 4=A 5~7=Don’ t care</t>
  </si>
  <si>
    <t>H2_FRC_SF_UQ_COLOR22</t>
  </si>
  <si>
    <t>Color setting for sub frame22 of UQ. 0=R / 1=G / 2=B / 3=W / 4=A 5~7=Don’ t care</t>
  </si>
  <si>
    <t>H2_FRC_SF_UQ_COLOR23</t>
  </si>
  <si>
    <t>Color setting for sub frame23 of UQ. 0=R / 1=G / 2=B / 3=W / 4=A 5~7=Don’ t care</t>
  </si>
  <si>
    <t>FRP setting for sub frame0 of UQ. 0=VCOM+ / 1=VCOM-</t>
  </si>
  <si>
    <t>FRP setting for sub frame1 of UQ. 0=VCOM+ / 1=VCOM-</t>
  </si>
  <si>
    <t>FRP setting for sub frame2 of UQ. 0=VCOM+ / 1=VCOM-</t>
  </si>
  <si>
    <t>FRP setting for sub frame3 of UQ. 0=VCOM+ / 1=VCOM-</t>
  </si>
  <si>
    <t>FRP setting for sub frame4 of UQ. 0=VCOM+ / 1=VCOM-</t>
  </si>
  <si>
    <t>FRP setting for sub frame5 of UQ. 0=VCOM+ / 1=VCOM-</t>
  </si>
  <si>
    <t>FRP setting for sub frame6 of UQ. 0=VCOM+ / 1=VCOM-</t>
  </si>
  <si>
    <t>FRP setting for sub frame7 of UQ. 0=VCOM+ / 1=VCOM-</t>
  </si>
  <si>
    <t>FRP setting for sub frame8 of UQ. 0=VCOM+ / 1=VCOM-</t>
  </si>
  <si>
    <t>FRP setting for sub frame9 of UQ. 0=VCOM+ / 1=VCOM-</t>
  </si>
  <si>
    <t>FRP setting for sub frame10 of UQ. 0=VCOM+ / 1=VCOM-</t>
  </si>
  <si>
    <t>FRP setting for sub frame11 of UQ. 0=VCOM+ / 1=VCOM-</t>
  </si>
  <si>
    <t>FRP setting for sub frame12 of UQ. 0=VCOM+ / 1=VCOM-</t>
  </si>
  <si>
    <t>FRP setting for sub frame13 of UQ. 0=VCOM+ / 1=VCOM-</t>
  </si>
  <si>
    <t>FRP setting for sub frame14 of UQ. 0=VCOM+ / 1=VCOM-</t>
  </si>
  <si>
    <t>FRP setting for sub frame15 of UQ. 0=VCOM+ / 1=VCOM-</t>
  </si>
  <si>
    <t>FRP setting for sub frame16 of UQ. 0=VCOM+ / 1=VCOM-</t>
  </si>
  <si>
    <t>FRP setting for sub frame17 of UQ. 0=VCOM+ / 1=VCOM-</t>
  </si>
  <si>
    <t>FRP setting for sub frame18 of UQ. 0=VCOM+ / 1=VCOM-</t>
  </si>
  <si>
    <t>FRP setting for sub frame19 of UQ. 0=VCOM+ / 1=VCOM-</t>
  </si>
  <si>
    <t>FRP setting for sub frame20 of UQ. 0=VCOM+ / 1=VCOM-</t>
  </si>
  <si>
    <t>FRP setting for sub frame21 of UQ. 0=VCOM+ / 1=VCOM-</t>
  </si>
  <si>
    <t>FRP setting for sub frame22 of UQ. 0=VCOM+ / 1=VCOM-</t>
  </si>
  <si>
    <t>FRP setting for sub frame23 of UQ. 0=VCOM+ / 1=VCOM-</t>
  </si>
  <si>
    <t>H2_FRC_SF_UQ_VTOTAL0</t>
  </si>
  <si>
    <t>Setting for the number of total vertical line in Sub frame0 in Unique sequence.The number of line -1 is set.</t>
  </si>
  <si>
    <t>H2_FRC_SF_UQ_VTOTAL1</t>
  </si>
  <si>
    <t>V total setting for sub frame1 of UQ</t>
  </si>
  <si>
    <t>H2_FRC_SF_UQ_VTOTAL2</t>
  </si>
  <si>
    <t>V total setting for sub frame2 of UQ</t>
  </si>
  <si>
    <t>H2_FRC_SF_UQ_VTOTAL3</t>
  </si>
  <si>
    <t>V total setting for sub frame3 of UQ</t>
  </si>
  <si>
    <t>H2_FRC_SF_UQ_VTOTAL4</t>
  </si>
  <si>
    <t>V total setting for sub frame4 of UQ</t>
  </si>
  <si>
    <t>H2_FRC_SF_UQ_VTOTAL5</t>
  </si>
  <si>
    <t>V total setting for sub frame5 of UQ</t>
  </si>
  <si>
    <t>H2_FRC_SF_UQ_VTOTAL6</t>
  </si>
  <si>
    <t>V total setting for sub frame6 of UQ</t>
  </si>
  <si>
    <t>H2_FRC_SF_UQ_VTOTAL7</t>
  </si>
  <si>
    <t>V total setting for sub frame7 of UQ</t>
  </si>
  <si>
    <t>H2_FRC_SF_UQ_VTOTAL8</t>
  </si>
  <si>
    <t>V total setting for sub frame8 of UQ</t>
  </si>
  <si>
    <t>H2_FRC_SF_UQ_VTOTAL9</t>
  </si>
  <si>
    <t>V total setting for sub frame9 of UQ</t>
  </si>
  <si>
    <t>H2_FRC_SF_UQ_VTOTAL10</t>
  </si>
  <si>
    <t>V total setting for sub frame10 of UQ</t>
  </si>
  <si>
    <t>H2_FRC_SF_UQ_VTOTAL11</t>
  </si>
  <si>
    <t>V total setting for sub frame11 of UQ</t>
  </si>
  <si>
    <t>H2_FRC_SF_UQ_VTOTAL12</t>
  </si>
  <si>
    <t>V total setting for sub frame12 of UQ</t>
  </si>
  <si>
    <t>H2_FRC_SF_UQ_VTOTAL13</t>
  </si>
  <si>
    <t>V total setting for sub frame13 of UQ</t>
  </si>
  <si>
    <t>H2_FRC_SF_UQ_VTOTAL14</t>
  </si>
  <si>
    <t>V total setting for sub frame14 of UQ</t>
  </si>
  <si>
    <t>H2_FRC_SF_UQ_VTOTAL15</t>
  </si>
  <si>
    <t>V total setting for sub frame15 of UQ</t>
  </si>
  <si>
    <t>H2_FRC_SF_UQ_VTOTAL16</t>
  </si>
  <si>
    <t>V total setting for sub frame16 of UQ</t>
  </si>
  <si>
    <t>H2_FRC_SF_UQ_VTOTAL17</t>
  </si>
  <si>
    <t>V total setting for sub frame17 of UQ</t>
  </si>
  <si>
    <t>H2_FRC_SF_UQ_VTOTAL18</t>
  </si>
  <si>
    <t>V total setting for sub frame18 of UQ</t>
  </si>
  <si>
    <t>H2_FRC_SF_UQ_VTOTAL19</t>
  </si>
  <si>
    <t>V total setting for sub frame19 of UQ</t>
  </si>
  <si>
    <t>H2_FRC_SF_UQ_VTOTAL20</t>
  </si>
  <si>
    <t>V total setting for sub frame20 of UQ</t>
  </si>
  <si>
    <t>H2_FRC_SF_UQ_VTOTAL21</t>
  </si>
  <si>
    <t>V total setting for sub frame21 of UQ</t>
  </si>
  <si>
    <t>H2_FRC_SF_UQ_VTOTAL22</t>
  </si>
  <si>
    <t>V total setting for sub frame22 of UQ</t>
  </si>
  <si>
    <t>H2_FRC_SF_UQ_VTOTAL23</t>
  </si>
  <si>
    <t>V total setting for sub frame23 of UQ</t>
  </si>
  <si>
    <t>Still mode select. 0=normal mode / 1=still mode</t>
  </si>
  <si>
    <t>All color (RGBWA) mute. 0=OFF / 1=ON</t>
  </si>
  <si>
    <t>R color mute. 0=OFF / 1=ON</t>
  </si>
  <si>
    <t>G color mute. 0=OFF / 1=ON</t>
  </si>
  <si>
    <t>B color mute. 0=OFF / 1=ON</t>
  </si>
  <si>
    <t>W color mute. 0=OFF / 1=ON</t>
  </si>
  <si>
    <t>A color mute. 0=OFF / 1=ON</t>
  </si>
  <si>
    <t>EXT Mute enable. 0=disable / 1=enable</t>
  </si>
  <si>
    <t>Polarity of EXT Mute setting. 0=Low Mute / 1=High Mute</t>
  </si>
  <si>
    <t>H2_FRC_MUTE_RDAT</t>
  </si>
  <si>
    <t>R signal level setting when mute.</t>
  </si>
  <si>
    <t>H2_FRC_MUTE_GDAT</t>
  </si>
  <si>
    <t>G signal level setting when mute.</t>
  </si>
  <si>
    <t>H2_FRC_MUTE_BDAT</t>
  </si>
  <si>
    <t>B signal level setting when mute.</t>
  </si>
  <si>
    <t>H2_FRC_MUTE_WDAT</t>
  </si>
  <si>
    <t>W signal level setting when mute.</t>
  </si>
  <si>
    <t>H2_FRC_MUTE_ADAT</t>
  </si>
  <si>
    <t>A signal level setting when mute.</t>
  </si>
  <si>
    <t>H2_FRC_FID_MODE</t>
  </si>
  <si>
    <t>FID mode select</t>
  </si>
  <si>
    <t>Frame lock / Free run mode select. 0=Frame lock / 1=Free run</t>
  </si>
  <si>
    <t>When sync fail, HW auto detect switch enable. 0=disable / 1=enable</t>
  </si>
  <si>
    <t>H2_FRC_FGEN_VMIN</t>
  </si>
  <si>
    <t xml:space="preserve">Minimum vertical line number setting for switching Sub vsync generation mode The number of Line -1 is set </t>
  </si>
  <si>
    <t>H2_FRC_FGEN_VMAX</t>
  </si>
  <si>
    <t>Maximum vertical line number setting for switching Sub vsync generation mode The number of Line -1 is set</t>
  </si>
  <si>
    <t>H2_FRC_FGEN_SWFNUM</t>
  </si>
  <si>
    <t>Switch when continuous N frame sync fail. 0=1 frame / 1=2 frame / 2=3 frame 3=4 frame</t>
  </si>
  <si>
    <t>Long VSync detect. 0=Normal / 1=Fail (V total time &gt;= FRC_FGEN_VMAX)</t>
  </si>
  <si>
    <t>Short VSync detect. 0=Normal / 1=Fail (V total time &lt;= FRC_FGEN_VMIN)</t>
  </si>
  <si>
    <t>Hold FRC_VILL_LONG / FRC_VILL_SHORT signal status. 0=Not hold / 1= Hold</t>
  </si>
  <si>
    <t>Timing gen status. 0=Normal / 1=Free run (when sync fail, HW auto detect)</t>
  </si>
  <si>
    <t>H2_FRC_MASKON</t>
  </si>
  <si>
    <t>Video data mask. 0=Sub frame VSync switch by input frame write finish/ 1=Still mode / 2=Black screen / 3=Don’ t care</t>
  </si>
  <si>
    <t>Free run mode switch. 0=VSync align / 1=Sub frame VSync align</t>
  </si>
  <si>
    <t>Border enable. 0=disable / 1=enable</t>
  </si>
  <si>
    <t>H2_FRC_TCON_BR_LR</t>
  </si>
  <si>
    <t>Video data left(-)/right(+) offset. (2’ s complement)</t>
  </si>
  <si>
    <t>H2_FRC_TCON_BR_UD</t>
  </si>
  <si>
    <t>Video data Up(-)/Down(+) offset. (2’ s complement)</t>
  </si>
  <si>
    <t xml:space="preserve">It is to select the white data source.
1’b0 : from original input white data.
1’b1 : from input green data.
</t>
  </si>
  <si>
    <t>SRAM clk gating disable</t>
  </si>
  <si>
    <t>H2_FRC_REQ_LEN_SEL_R</t>
  </si>
  <si>
    <t>H2_FRC_REQ_LEN_SEL_G</t>
  </si>
  <si>
    <t>H2_FRC_REQ_LEN_SEL_B</t>
  </si>
  <si>
    <t>H2_FRC_REQ_LEN_SEL_W</t>
  </si>
  <si>
    <t>H2_FRC_REQ_LEN_SEL_A</t>
  </si>
  <si>
    <t>H2_FRC_PRI_SEL0</t>
  </si>
  <si>
    <t>Priority select 0</t>
  </si>
  <si>
    <t>H2_FRC_PRI_SEL1</t>
  </si>
  <si>
    <t>Priority select 1</t>
  </si>
  <si>
    <t>H2_FRC_PRI_SEL2</t>
  </si>
  <si>
    <t>Priority select 2</t>
  </si>
  <si>
    <t>H2_FRC_PRI_SEL3</t>
  </si>
  <si>
    <t>Priority select 3</t>
  </si>
  <si>
    <t>H2_FRC_PRI_SEL4</t>
  </si>
  <si>
    <t>Priority select 4</t>
  </si>
  <si>
    <t>H2_FRC_PRI_SEL5</t>
  </si>
  <si>
    <t>Priority select 5</t>
  </si>
  <si>
    <t>H2_FRC_PRI_SEL6</t>
  </si>
  <si>
    <t>Priority select 6</t>
  </si>
  <si>
    <t>H2_FRC_PRI_SEL7</t>
  </si>
  <si>
    <t>Priority select 7</t>
  </si>
  <si>
    <t>H2_FRC_PRI_SEL8</t>
  </si>
  <si>
    <t>Priority select 8</t>
  </si>
  <si>
    <t>H2_FRC_PRI_SEL9</t>
  </si>
  <si>
    <t>Priority select 9</t>
  </si>
  <si>
    <t>H2_FRC_PRI_SEL10</t>
  </si>
  <si>
    <t>Priority select 10</t>
  </si>
  <si>
    <t>H2_FRC_PRI_SEL11</t>
  </si>
  <si>
    <t>Priority select 11</t>
  </si>
  <si>
    <t>H2_FRC_PRI_SEL12</t>
  </si>
  <si>
    <t>Priority select 12</t>
  </si>
  <si>
    <t>H2_FRC_PRI_SEL13</t>
  </si>
  <si>
    <t>Priority select 13</t>
  </si>
  <si>
    <t>H2_FRC_PRI_SEL14</t>
  </si>
  <si>
    <t>Priority select 14</t>
  </si>
  <si>
    <t>H2_FRC_PRI_SEL15</t>
  </si>
  <si>
    <t>Priority select 15</t>
  </si>
  <si>
    <t>H2_FRC_BASE_ADDR_R</t>
  </si>
  <si>
    <t>R Base address setting</t>
  </si>
  <si>
    <t>H2_FRC_BASE_ADDR_G</t>
  </si>
  <si>
    <t>G Base address setting</t>
  </si>
  <si>
    <t>H2_FRC_BASE_ADDR_B</t>
  </si>
  <si>
    <t>B Base address setting</t>
  </si>
  <si>
    <t>H2_FRC_BASE_ADDR_W</t>
  </si>
  <si>
    <t>W Base address setting</t>
  </si>
  <si>
    <t>H2_FRC_BASE_ADDR_A</t>
  </si>
  <si>
    <t>A Base address setting</t>
  </si>
  <si>
    <t>H2_FRC_FRAME_SIZE_R</t>
  </si>
  <si>
    <t>R Frame size setting</t>
  </si>
  <si>
    <t>H2_FRC_FRAME_SIZE_G</t>
  </si>
  <si>
    <t>G Frame size setting</t>
  </si>
  <si>
    <t>H2_FRC_FRAME_SIZE_B</t>
  </si>
  <si>
    <t>B Frame size setting</t>
  </si>
  <si>
    <t>H2_FRC_FRAME_SIZE_W</t>
  </si>
  <si>
    <t>W Frame size setting</t>
  </si>
  <si>
    <t>H2_FRC_FRAME_SIZE_A</t>
  </si>
  <si>
    <t>A Frame size setting</t>
  </si>
  <si>
    <t>FRC timing gen enable</t>
  </si>
  <si>
    <t>H2_FRC_INIT_REQ_DLY</t>
  </si>
  <si>
    <t>Since video data with very low latency, so video agent should pre-fetch enough data for buffering. This register is for pre-fetch cycle delay time from V-sync</t>
  </si>
  <si>
    <t>H2_FRC_INIT_REQ_CNT</t>
  </si>
  <si>
    <t>Since video data with very low latency, so video agent should pre-fetch enough data for buffering. This register is for pre-fetch request count</t>
  </si>
  <si>
    <t>H2_FRC_FIFO_UF_CLEAN</t>
  </si>
  <si>
    <t>Debug used</t>
  </si>
  <si>
    <t>H2_FRC_NXT_REQ_DLY</t>
  </si>
  <si>
    <t>Next request delay</t>
  </si>
  <si>
    <t>H2_FRC_REQ_LEN_SEL_RD</t>
  </si>
  <si>
    <t>Switch frame rate ctrl line</t>
  </si>
  <si>
    <t xml:space="preserve">The base of fid_out , output data , vs_pre , and sub_vs_pre are selected by this register </t>
  </si>
  <si>
    <t>H2_FRC_PRE_VDELAY</t>
  </si>
  <si>
    <t xml:space="preserve">Number of delay line for vs_pre from fall edge of VDE. The unit of this register is “line(FRC_HTOTAL)” </t>
  </si>
  <si>
    <t>Function : FRC</t>
    <phoneticPr fontId="1"/>
  </si>
  <si>
    <t>-</t>
    <phoneticPr fontId="1"/>
  </si>
  <si>
    <t>Base Address : 3100h</t>
  </si>
  <si>
    <t>H3_TX_DSI_EN</t>
  </si>
  <si>
    <t>H3_TX_DE_EN</t>
  </si>
  <si>
    <t>H3_TX_PORT_SWAP</t>
  </si>
  <si>
    <t>H3_TX_BIT_SWAP</t>
  </si>
  <si>
    <t>H3_TX_PANEL_MODE</t>
  </si>
  <si>
    <t>H3_TX_BLK_OE</t>
  </si>
  <si>
    <t>H3_TX_BLK_DATA[7:0]</t>
  </si>
  <si>
    <t>H3_TX_PD_RGAIN</t>
  </si>
  <si>
    <t>H3_TX_PD_GGAIN</t>
  </si>
  <si>
    <t>H3_TX_PD_BGAIN</t>
  </si>
  <si>
    <t>H3_TX_PD_WGAIN</t>
  </si>
  <si>
    <t>H3_TX_FID_SEL</t>
  </si>
  <si>
    <r>
      <t>H3</t>
    </r>
    <r>
      <rPr>
        <sz val="10"/>
        <rFont val="HGP創英角ｺﾞｼｯｸUB"/>
        <family val="3"/>
        <charset val="128"/>
      </rPr>
      <t>_</t>
    </r>
    <r>
      <rPr>
        <sz val="10"/>
        <rFont val="HGP創英角ｺﾞｼｯｸUB"/>
        <family val="3"/>
        <charset val="128"/>
      </rPr>
      <t>DUMMY1_0REG[7:0]</t>
    </r>
  </si>
  <si>
    <r>
      <t>H3</t>
    </r>
    <r>
      <rPr>
        <sz val="10"/>
        <rFont val="HGP創英角ｺﾞｼｯｸUB"/>
        <family val="3"/>
        <charset val="128"/>
      </rPr>
      <t>_</t>
    </r>
    <r>
      <rPr>
        <sz val="10"/>
        <rFont val="HGP創英角ｺﾞｼｯｸUB"/>
        <family val="3"/>
        <charset val="128"/>
      </rPr>
      <t>DUMMY2_0REG[7:0]</t>
    </r>
  </si>
  <si>
    <r>
      <t>H3</t>
    </r>
    <r>
      <rPr>
        <sz val="10"/>
        <rFont val="HGP創英角ｺﾞｼｯｸUB"/>
        <family val="3"/>
        <charset val="128"/>
      </rPr>
      <t>_</t>
    </r>
    <r>
      <rPr>
        <sz val="10"/>
        <rFont val="HGP創英角ｺﾞｼｯｸUB"/>
        <family val="3"/>
        <charset val="128"/>
      </rPr>
      <t>DUMMY3_1REG[7:0]</t>
    </r>
  </si>
  <si>
    <r>
      <t>H3</t>
    </r>
    <r>
      <rPr>
        <sz val="10"/>
        <rFont val="HGP創英角ｺﾞｼｯｸUB"/>
        <family val="3"/>
        <charset val="128"/>
      </rPr>
      <t>_</t>
    </r>
    <r>
      <rPr>
        <sz val="10"/>
        <rFont val="HGP創英角ｺﾞｼｯｸUB"/>
        <family val="3"/>
        <charset val="128"/>
      </rPr>
      <t>DUMMY4_1REG[7:0]</t>
    </r>
  </si>
  <si>
    <t>H3_LED_SF_MODE</t>
  </si>
  <si>
    <t>H3_LED_SF_FID_SEL</t>
  </si>
  <si>
    <t>H3_LED_SF_MODE_UQ</t>
  </si>
  <si>
    <t>H3_LED_SF_DELAY[4:0]</t>
  </si>
  <si>
    <t>H3_LED_OUT_INV</t>
  </si>
  <si>
    <t>H3_LED_ROUT_OE</t>
  </si>
  <si>
    <t>H3_LED_GOUT_OE</t>
  </si>
  <si>
    <t>H3_LED_BOUT_OE</t>
  </si>
  <si>
    <t>H3_LED_WOUT_OE</t>
  </si>
  <si>
    <t>H3_LED_AOUT_OE</t>
  </si>
  <si>
    <t>H3_LED_DISPLACE_COLOR_SEL_1F[2:0]</t>
  </si>
  <si>
    <t>H3_LED_DISPLACE_COLOR_SEL_2F[2:0]</t>
  </si>
  <si>
    <t>H3_LED_DISPLACE_COLOR_RDUTY[7:0]</t>
  </si>
  <si>
    <t>H3_LED_DISPLACE_COLOR_RDUTY[8]</t>
  </si>
  <si>
    <t>H3_LED_DISPLACE_COLOR_GDUTY[7:0]</t>
  </si>
  <si>
    <t>H3_LED_DISPLACE_COLOR_GDUTY[8]</t>
  </si>
  <si>
    <t>H3_LED_DISPLACE_COLOR_BDUTY[7:0]</t>
  </si>
  <si>
    <t>H3_LED_DISPLACE_COLOR_BDUTY[8]</t>
  </si>
  <si>
    <t>H3_LED_DISPLACE_COLOR_REPEAT[7:0]</t>
  </si>
  <si>
    <t>H3_LED_DISPLACE_COLOR_REPEAT[8]</t>
  </si>
  <si>
    <t>H3_LED_R_GAIN[7:0]</t>
  </si>
  <si>
    <t>H3_LED_G_GAIN[7:0]</t>
  </si>
  <si>
    <t>H3_LED_B_GAIN[7:0]</t>
  </si>
  <si>
    <t>H3_LED_W_GAIN[7:0]</t>
  </si>
  <si>
    <t>H3_LED_GAIN_MODE</t>
  </si>
  <si>
    <t>H3_LED_CABC_GAIN[7:0]</t>
  </si>
  <si>
    <t>H3_LED_P0_COLOR_SEL[3:0]</t>
  </si>
  <si>
    <t>H3_LED_P1_COLOR_SEL[3:0]</t>
  </si>
  <si>
    <t>H3_LED_P2_COLOR_SEL[3:0]</t>
  </si>
  <si>
    <t>H3_LED_P3_COLOR_SEL[3:0]</t>
  </si>
  <si>
    <t>H3_LED_P4_COLOR_SEL[3:0]</t>
  </si>
  <si>
    <t>H3_LED_P5_COLOR_SEL[3:0]</t>
  </si>
  <si>
    <t>H3_LED_P6_COLOR_SEL[3:0]</t>
  </si>
  <si>
    <t>H3_LED_P7_COLOR_SEL[3:0]</t>
  </si>
  <si>
    <t>H3_LED_P8_COLOR_SEL[3:0]</t>
  </si>
  <si>
    <t>H3_LED_P9_COLOR_SEL[3:0]</t>
  </si>
  <si>
    <t>H3_LED_P10_COLOR_SEL[3:0]</t>
  </si>
  <si>
    <t>H3_LED_P11_COLOR_SEL[3:0]</t>
  </si>
  <si>
    <t>H3_LED_P12_COLOR_SEL[3:0]</t>
  </si>
  <si>
    <t>H3_LED_P13_COLOR_SEL[3:0]</t>
  </si>
  <si>
    <t>H3_LED_P14_COLOR_SEL[3:0]</t>
  </si>
  <si>
    <t>H3_LED_P15_COLOR_SEL[3:0]</t>
  </si>
  <si>
    <t>H3_LED_P16_COLOR_SEL[3:0]</t>
  </si>
  <si>
    <t>H3_LED_P17_COLOR_SEL[3:0]</t>
  </si>
  <si>
    <t>H3_LED_P18_COLOR_SEL[3:0]</t>
  </si>
  <si>
    <t>H3_LED_P19_COLOR_SEL[3:0]</t>
  </si>
  <si>
    <t>H3_LED_P20_COLOR_SEL[3:0]</t>
  </si>
  <si>
    <t>H3_LED_P21_COLOR_SEL[3:0]</t>
  </si>
  <si>
    <t>H3_LED_P22_COLOR_SEL[3:0]</t>
  </si>
  <si>
    <t>H3_LED_P23_COLOR_SEL[3:0]</t>
  </si>
  <si>
    <t>H3_LED_P0_ON_ADD[15:8]</t>
  </si>
  <si>
    <t>H3_LED_P0_OFF_ADD[7:0]</t>
  </si>
  <si>
    <t>H3_LED_P0_OFF_ADD[15:8]</t>
  </si>
  <si>
    <t>H3_LED_P1_ON_ADD[7:0]</t>
  </si>
  <si>
    <t>H3_LED_P1_ON_ADD[15:8]</t>
  </si>
  <si>
    <t>H3_LED_P1_OFF_ADD[7:0]</t>
  </si>
  <si>
    <t>H3_LED_P1_OFF_ADD[15:8]</t>
  </si>
  <si>
    <t>H3_LED_P2_ON_ADD[7:0]</t>
  </si>
  <si>
    <t>H3_LED_P2_ON_ADD[15:8]</t>
  </si>
  <si>
    <t>H3_LED_P2_OFF_ADD[7:0]</t>
  </si>
  <si>
    <t>H3_LED_P2_OFF_ADD[15:8]</t>
  </si>
  <si>
    <t>H3_LED_P3_ON_ADD[7:0]</t>
  </si>
  <si>
    <t>H3_LED_P3_ON_ADD[15:8]</t>
  </si>
  <si>
    <t>H3_LED_P3_OFF_ADD[7:0]</t>
  </si>
  <si>
    <t>H3_LED_P3_OFF_ADD[15:8]</t>
  </si>
  <si>
    <t>H3_LED_P4_ON_ADD[7:0]</t>
  </si>
  <si>
    <t>H3_LED_P4_ON_ADD[15:8]</t>
  </si>
  <si>
    <t>H3_LED_P4_OFF_ADD[7:0]</t>
  </si>
  <si>
    <t>H3_LED_P4_OFF_ADD[15:8]</t>
  </si>
  <si>
    <t>H3_LED_P5_ON_ADD[7:0]</t>
  </si>
  <si>
    <t>H3_LED_P5_ON_ADD[15:8]</t>
  </si>
  <si>
    <t>H3_LED_P5_OFF_ADD[7:0]</t>
  </si>
  <si>
    <t>H3_LED_P5_OFF_ADD[15:8]</t>
  </si>
  <si>
    <t>H3_LED_P6_ON_ADD[7:0]</t>
  </si>
  <si>
    <t>H3_LED_P6_ON_ADD[15:8]</t>
  </si>
  <si>
    <t>H3_LED_P6_OFF_ADD[7:0]</t>
  </si>
  <si>
    <t>H3_LED_P6_OFF_ADD[15:8]</t>
  </si>
  <si>
    <t>H3_LED_P7_ON_ADD[7:0]</t>
  </si>
  <si>
    <t>H3_LED_P7_ON_ADD[15:8]</t>
  </si>
  <si>
    <t>H3_LED_P7_OFF_ADD[7:0]</t>
  </si>
  <si>
    <t>H3_LED_P7_OFF_ADD[15:8]</t>
  </si>
  <si>
    <t>H3_LED_P8_ON_ADD[7:0]</t>
  </si>
  <si>
    <t>H3_LED_P8_ON_ADD[15:8]</t>
  </si>
  <si>
    <t>H3_LED_P8_OFF_ADD[7:0]</t>
  </si>
  <si>
    <t>H3_LED_P8_OFF_ADD[15:8]</t>
  </si>
  <si>
    <t>H3_LED_P9_ON_ADD[7:0]</t>
  </si>
  <si>
    <t>H3_LED_P9_ON_ADD[15:8]</t>
  </si>
  <si>
    <t>H3_LED_P9_OFF_ADD[7:0]</t>
  </si>
  <si>
    <t>H3_LED_P9_OFF_ADD[15:8]</t>
  </si>
  <si>
    <t>H3_LED_P10_ON_ADD[7:0]</t>
  </si>
  <si>
    <t>H3_LED_P10_ON_ADD[15:8]</t>
  </si>
  <si>
    <t>H3_LED_P10_OFF_ADD[7:0]</t>
  </si>
  <si>
    <t>H3_LED_P10_OFF_ADD[15:8]</t>
  </si>
  <si>
    <t>H3_LED_P11_ON_ADD[7:0]</t>
  </si>
  <si>
    <t>H3_LED_P11_ON_ADD[15:8]</t>
  </si>
  <si>
    <t>H3_LED_P11_OFF_ADD[7:0]</t>
  </si>
  <si>
    <t>H3_LED_P11_OFF_ADD[15:8]</t>
  </si>
  <si>
    <t>H3_LED_P12_ON_ADD[7:0]</t>
  </si>
  <si>
    <t>H3_LED_P12_ON_ADD[15:8]</t>
  </si>
  <si>
    <t>H3_LED_P12_OFF_ADD[7:0]</t>
  </si>
  <si>
    <t>H3_LED_P12_OFF_ADD[15:8]</t>
  </si>
  <si>
    <t>H3_LED_P13_ON_ADD[7:0]</t>
  </si>
  <si>
    <t>H3_LED_P13_ON_ADD[15:8]</t>
  </si>
  <si>
    <t>H3_LED_P13_OFF_ADD[7:0]</t>
  </si>
  <si>
    <t>H3_LED_P13_OFF_ADD[15:8]</t>
  </si>
  <si>
    <t>H3_LED_P14_ON_ADD[7:0]</t>
  </si>
  <si>
    <t>H3_LED_P14_ON_ADD[15:8]</t>
  </si>
  <si>
    <t>H3_LED_P14_OFF_ADD[7:0]</t>
  </si>
  <si>
    <t>H3_LED_P14_OFF_ADD[15:8]</t>
  </si>
  <si>
    <t>H3_LED_P15_ON_ADD[7:0]</t>
  </si>
  <si>
    <t>H3_LED_P15_ON_ADD[15:8]</t>
  </si>
  <si>
    <t>H3_LED_P15_OFF_ADD[7:0]</t>
  </si>
  <si>
    <t>H3_LED_P15_OFF_ADD[15:8]</t>
  </si>
  <si>
    <t>H3_LED_P16_ON_ADD[7:0]</t>
  </si>
  <si>
    <t>H3_LED_P16_ON_ADD[15:8]</t>
  </si>
  <si>
    <t>H3_LED_P16_OFF_ADD[7:0]</t>
  </si>
  <si>
    <t>H3_LED_P16_OFF_ADD[15:8]</t>
  </si>
  <si>
    <t>H3_LED_P17_ON_ADD[7:0]</t>
  </si>
  <si>
    <t>H3_LED_P17_ON_ADD[15:8]</t>
  </si>
  <si>
    <t>H3_LED_P17_OFF_ADD[7:0]</t>
  </si>
  <si>
    <t>H3_LED_P17_OFF_ADD[15:8]</t>
  </si>
  <si>
    <t>H3_LED_P18_ON_ADD[7:0]</t>
  </si>
  <si>
    <t>H3_LED_P18_ON_ADD[15:8]</t>
  </si>
  <si>
    <t>H3_LED_P18_OFF_ADD[7:0]</t>
  </si>
  <si>
    <t>H3_LED_P18_OFF_ADD[15:8]</t>
  </si>
  <si>
    <t>H3_LED_P19_ON_ADD[7:0]</t>
  </si>
  <si>
    <t>H3_LED_P19_ON_ADD[15:8]</t>
  </si>
  <si>
    <t>H3_LED_P19_OFF_ADD[7:0]</t>
  </si>
  <si>
    <t>H3_LED_P19_OFF_ADD[15:8]</t>
  </si>
  <si>
    <t>H3_LED_P20_ON_ADD[7:0]</t>
  </si>
  <si>
    <t>H3_LED_P20_ON_ADD[15:8]</t>
  </si>
  <si>
    <t>H3_LED_P20_OFF_ADD[7:0]</t>
  </si>
  <si>
    <t>H3_LED_P20_OFF_ADD[15:8]</t>
  </si>
  <si>
    <t>H3_LED_P21_ON_ADD[7:0]</t>
  </si>
  <si>
    <t>H3_LED_P21_ON_ADD[15:8]</t>
  </si>
  <si>
    <t>H3_LED_P21_OFF_ADD[7:0]</t>
  </si>
  <si>
    <t>H3_LED_P21_OFF_ADD[15:8]</t>
  </si>
  <si>
    <t>H3_LED_P22_ON_ADD[7:0]</t>
  </si>
  <si>
    <t>H3_LED_P22_ON_ADD[15:8]</t>
  </si>
  <si>
    <t>H3_LED_P22_OFF_ADD[7:0]</t>
  </si>
  <si>
    <t>H3_LED_P22_OFF_ADD[15:8]</t>
  </si>
  <si>
    <t>H3_LED_P23_ON_ADD[7:0]</t>
  </si>
  <si>
    <t>H3_LED_P23_ON_ADD[15:8]</t>
  </si>
  <si>
    <t>H3_LED_P23_OFF_ADD[7:0]</t>
  </si>
  <si>
    <t>H3_LED_P23_OFF_ADD[15:8]</t>
  </si>
  <si>
    <t>H3_LED_B0_COLOR_SEL[3:0]</t>
  </si>
  <si>
    <t>H3_LED_B1_COLOR_SEL[3:0]</t>
  </si>
  <si>
    <t>H3_LED_B2_COLOR_SEL[3:0]</t>
  </si>
  <si>
    <t>H3_LED_B3_COLOR_SEL[3:0]</t>
  </si>
  <si>
    <t>H3_LED_B4_COLOR_SEL[3:0]</t>
  </si>
  <si>
    <t>H3_LED_B5_COLOR_SEL[3:0]</t>
  </si>
  <si>
    <t>H3_LED_B6_COLOR_SEL[3:0]</t>
  </si>
  <si>
    <t>H3_LED_B7_COLOR_SEL[3:0]</t>
  </si>
  <si>
    <t>H3_LED_B8_COLOR_SEL[3:0]</t>
  </si>
  <si>
    <t>H3_LED_B9_COLOR_SEL[3:0]</t>
  </si>
  <si>
    <t>H3_LED_B10_COLOR_SEL[3:0]</t>
  </si>
  <si>
    <t>H3_LED_B11_COLOR_SEL[3:0]</t>
  </si>
  <si>
    <t>H3_LED_B12_COLOR_SEL[3:0]</t>
  </si>
  <si>
    <t>H3_LED_B13_COLOR_SEL[3:0]</t>
  </si>
  <si>
    <t>H3_LED_B14_COLOR_SEL[3:0]</t>
  </si>
  <si>
    <t>H3_LED_B15_COLOR_SEL[3:0]</t>
  </si>
  <si>
    <t>H3_LED_B16_COLOR_SEL[3:0]</t>
  </si>
  <si>
    <t>H3_LED_B17_COLOR_SEL[3:0]</t>
  </si>
  <si>
    <t>H3_LED_B18_COLOR_SEL[3:0]</t>
  </si>
  <si>
    <t>H3_LED_B19_COLOR_SEL[3:0]</t>
  </si>
  <si>
    <t>H3_LED_B20_COLOR_SEL[3:0]</t>
  </si>
  <si>
    <t>H3_LED_B21_COLOR_SEL[3:0]</t>
  </si>
  <si>
    <t>H3_LED_B22_COLOR_SEL[3:0]</t>
  </si>
  <si>
    <t>H3_LED_B23_COLOR_SEL[3:0]</t>
  </si>
  <si>
    <t>H3_LED_B24_COLOR_SEL[3:0]</t>
  </si>
  <si>
    <t>H3_LED_B25_COLOR_SEL[3:0]</t>
  </si>
  <si>
    <t>H3_LED_B26_COLOR_SEL[3:0]</t>
  </si>
  <si>
    <t>H3_LED_B27_COLOR_SEL[3:0]</t>
  </si>
  <si>
    <t>H3_LED_B28_COLOR_SEL[3:0]</t>
  </si>
  <si>
    <t>H3_LED_B29_COLOR_SEL[3:0]</t>
  </si>
  <si>
    <t>H3_LED_B30_COLOR_SEL[3:0]</t>
  </si>
  <si>
    <t>H3_LED_B31_COLOR_SEL[3:0]</t>
  </si>
  <si>
    <t>H3_LED_B0_ON_ADD[7:0]</t>
  </si>
  <si>
    <t>H3_LED_B0_ON_ADD[15:8]</t>
  </si>
  <si>
    <t>H3_LED_B0_OFF_ADD[7:0]</t>
  </si>
  <si>
    <t>H3_LED_B0_OFF_ADD[15:8]</t>
  </si>
  <si>
    <t>H3_LED_B1_ON_ADD[7:0]</t>
  </si>
  <si>
    <t>H3_LED_B1_ON_ADD[15:8]</t>
  </si>
  <si>
    <t>H3_LED_B1_OFF_ADD[7:0]</t>
  </si>
  <si>
    <t>H3_LED_B1_OFF_ADD[15:8]</t>
  </si>
  <si>
    <t>H3_LED_B2_ON_ADD[7:0]</t>
  </si>
  <si>
    <t>H3_LED_B2_ON_ADD[15:8]</t>
  </si>
  <si>
    <t>H3_LED_B2_OFF_ADD[7:0]</t>
  </si>
  <si>
    <t>H3_LED_B2_OFF_ADD[15:8]</t>
  </si>
  <si>
    <t>H3_LED_B3_ON_ADD[7:0]</t>
  </si>
  <si>
    <t>H3_LED_B3_ON_ADD[15:8]</t>
  </si>
  <si>
    <t>H3_LED_B3_OFF_ADD[7:0]</t>
  </si>
  <si>
    <t>H3_LED_B3_OFF_ADD[15:8]</t>
  </si>
  <si>
    <t>H3_LED_B4_ON_ADD[7:0]</t>
  </si>
  <si>
    <t>H3_LED_B4_ON_ADD[15:8]</t>
  </si>
  <si>
    <t>H3_LED_B4_OFF_ADD[7:0]</t>
  </si>
  <si>
    <t>H3_LED_B4_OFF_ADD[15:8]</t>
  </si>
  <si>
    <t>H3_LED_B5_ON_ADD[7:0]</t>
  </si>
  <si>
    <t>H3_LED_B5_ON_ADD[15:8]</t>
  </si>
  <si>
    <t>H3_LED_B5_OFF_ADD[7:0]</t>
  </si>
  <si>
    <t>H3_LED_B5_OFF_ADD[15:8]</t>
  </si>
  <si>
    <t>H3_LED_B6_ON_ADD[7:0]</t>
  </si>
  <si>
    <t>H3_LED_B6_ON_ADD[15:8]</t>
  </si>
  <si>
    <t>H3_LED_B6_OFF_ADD[7:0]</t>
  </si>
  <si>
    <t>H3_LED_B6_OFF_ADD[15:8]</t>
  </si>
  <si>
    <t>H3_LED_B7_ON_ADD[7:0]</t>
  </si>
  <si>
    <t>H3_LED_B7_ON_ADD[15:8]</t>
  </si>
  <si>
    <t>H3_LED_B7_OFF_ADD[7:0]</t>
  </si>
  <si>
    <t>H3_LED_B7_OFF_ADD[15:8]</t>
  </si>
  <si>
    <t>H3_LED_B8_ON_ADD[7:0]</t>
  </si>
  <si>
    <t>H3_LED_B8_ON_ADD[15:8]</t>
  </si>
  <si>
    <t>H3_LED_B8_OFF_ADD[7:0]</t>
  </si>
  <si>
    <t>H3_LED_B8_OFF_ADD[15:8]</t>
  </si>
  <si>
    <t>H3_LED_B9_ON_ADD[7:0]</t>
  </si>
  <si>
    <t>H3_LED_B9_ON_ADD[15:8]</t>
  </si>
  <si>
    <t>H3_LED_B9_OFF_ADD[7:0]</t>
  </si>
  <si>
    <t>H3_LED_B9_OFF_ADD[15:8]</t>
  </si>
  <si>
    <t>H3_LED_B10_ON_ADD[7:0]</t>
  </si>
  <si>
    <t>H3_LED_B10_ON_ADD[15:8]</t>
  </si>
  <si>
    <t>H3_LED_B10_OFF_ADD[7:0]</t>
  </si>
  <si>
    <t>H3_LED_B10_OFF_ADD[15:8]</t>
  </si>
  <si>
    <t>H3_LED_B11_ON_ADD[7:0]</t>
  </si>
  <si>
    <t>H3_LED_B11_ON_ADD[15:8]</t>
  </si>
  <si>
    <t>H3_LED_B11_OFF_ADD[7:0]</t>
  </si>
  <si>
    <t>H3_LED_B11_OFF_ADD[15:8]</t>
  </si>
  <si>
    <t>H3_LED_B12_ON_ADD[7:0]</t>
  </si>
  <si>
    <t>H3_LED_B12_ON_ADD[15:8]</t>
  </si>
  <si>
    <t>H3_LED_B12_OFF_ADD[7:0]</t>
  </si>
  <si>
    <t>H3_LED_B12_OFF_ADD[15:8]</t>
  </si>
  <si>
    <t>H3_LED_B13_ON_ADD[7:0]</t>
  </si>
  <si>
    <t>H3_LED_B13_ON_ADD[15:8]</t>
  </si>
  <si>
    <t>H3_LED_B13_OFF_ADD[7:0]</t>
  </si>
  <si>
    <t>H3_LED_B13_OFF_ADD[15:8]</t>
  </si>
  <si>
    <t>H3_LED_B14_ON_ADD[7:0]</t>
  </si>
  <si>
    <t>H3_LED_B14_ON_ADD[15:8]</t>
  </si>
  <si>
    <t>H3_LED_B14_OFF_ADD[7:0]</t>
  </si>
  <si>
    <t>H3_LED_B14_OFF_ADD[15:8]</t>
  </si>
  <si>
    <t>H3_LED_B15_ON_ADD[7:0]</t>
  </si>
  <si>
    <t>H3_LED_B15_ON_ADD[15:8]</t>
  </si>
  <si>
    <t>H3_LED_B15_OFF_ADD[7:0]</t>
  </si>
  <si>
    <t>H3_LED_B15_OFF_ADD[15:8]</t>
  </si>
  <si>
    <t>H3_LED_B16_ON_ADD[7:0]</t>
  </si>
  <si>
    <t>H3_LED_B16_ON_ADD[15:8]</t>
  </si>
  <si>
    <t>H3_LED_B16_OFF_ADD[7:0]</t>
  </si>
  <si>
    <t>H3_LED_B16_OFF_ADD[15:8]</t>
  </si>
  <si>
    <t>H3_LED_B17_ON_ADD[7:0]</t>
  </si>
  <si>
    <t>H3_LED_B17_ON_ADD[15:8]</t>
  </si>
  <si>
    <t>H3_LED_B17_OFF_ADD[7:0]</t>
  </si>
  <si>
    <t>H3_LED_B17_OFF_ADD[15:8]</t>
  </si>
  <si>
    <t>H3_LED_B18_ON_ADD[7:0]</t>
  </si>
  <si>
    <t>H3_LED_B18_ON_ADD[15:8]</t>
  </si>
  <si>
    <t>H3_LED_B18_OFF_ADD[7:0]</t>
  </si>
  <si>
    <t>H3_LED_B18_OFF_ADD[15:8]</t>
  </si>
  <si>
    <t>H3_LED_B19_ON_ADD[7:0]</t>
  </si>
  <si>
    <t>H3_LED_B19_ON_ADD[15:8]</t>
  </si>
  <si>
    <t>H3_LED_B19_OFF_ADD[7:0]</t>
  </si>
  <si>
    <t>H3_LED_B19_OFF_ADD[15:8]</t>
  </si>
  <si>
    <t>H3_LED_B20_ON_ADD[7:0]</t>
  </si>
  <si>
    <t>H3_LED_B20_ON_ADD[15:8]</t>
  </si>
  <si>
    <t>H3_LED_B20_OFF_ADD[7:0]</t>
  </si>
  <si>
    <t>H3_LED_B20_OFF_ADD[15:8]</t>
  </si>
  <si>
    <t>H3_LED_B21_ON_ADD[7:0]</t>
  </si>
  <si>
    <t>H3_LED_B21_ON_ADD[15:8]</t>
  </si>
  <si>
    <t>H3_LED_B21_OFF_ADD[7:0]</t>
  </si>
  <si>
    <t>H3_LED_B21_OFF_ADD[15:8]</t>
  </si>
  <si>
    <t>H3_LED_B22_ON_ADD[7:0]</t>
  </si>
  <si>
    <t>H3_LED_B22_ON_ADD[15:8]</t>
  </si>
  <si>
    <t>H3_LED_B22_OFF_ADD[7:0]</t>
  </si>
  <si>
    <t>H3_LED_B22_OFF_ADD[15:8]</t>
  </si>
  <si>
    <t>H3_LED_B23_ON_ADD[7:0]</t>
  </si>
  <si>
    <t>H3_LED_B23_ON_ADD[15:8]</t>
  </si>
  <si>
    <t>H3_LED_B23_OFF_ADD[7:0]</t>
  </si>
  <si>
    <t>H3_LED_B23_OFF_ADD[15:8]</t>
  </si>
  <si>
    <t>H3_LED_B24_ON_ADD[7:0]</t>
  </si>
  <si>
    <t>H3_LED_B24_ON_ADD[15:8]</t>
  </si>
  <si>
    <t>H3_LED_B24_OFF_ADD[7:0]</t>
  </si>
  <si>
    <t>H3_LED_B24_OFF_ADD[15:8]</t>
  </si>
  <si>
    <t>H3_LED_B25_ON_ADD[7:0]</t>
  </si>
  <si>
    <t>H3_LED_B25_ON_ADD[15:8]</t>
  </si>
  <si>
    <t>H3_LED_B25_OFF_ADD[7:0]</t>
  </si>
  <si>
    <t>H3_LED_B25_OFF_ADD[15:8]</t>
  </si>
  <si>
    <t>H3_LED_B26_ON_ADD[7:0]</t>
  </si>
  <si>
    <t>H3_LED_B26_ON_ADD[15:8]</t>
  </si>
  <si>
    <t>H3_LED_B26_OFF_ADD[7:0]</t>
  </si>
  <si>
    <t>H3_LED_B26_OFF_ADD[15:8]</t>
  </si>
  <si>
    <t>H3_LED_B27_ON_ADD[7:0]</t>
  </si>
  <si>
    <t>H3_LED_B27_ON_ADD[15:8]</t>
  </si>
  <si>
    <t>H3_LED_B27_OFF_ADD[7:0]</t>
  </si>
  <si>
    <t>H3_LED_B27_OFF_ADD[15:8]</t>
  </si>
  <si>
    <t>H3_LED_B28_ON_ADD[7:0]</t>
  </si>
  <si>
    <t>H3_LED_B28_ON_ADD[15:8]</t>
  </si>
  <si>
    <t>H3_LED_B28_OFF_ADD[7:0]</t>
  </si>
  <si>
    <t>H3_LED_B28_OFF_ADD[15:8]</t>
  </si>
  <si>
    <t>H3_LED_B29_ON_ADD[7:0]</t>
  </si>
  <si>
    <t>H3_LED_B29_ON_ADD[15:8]</t>
  </si>
  <si>
    <t>H3_LED_B29_OFF_ADD[7:0]</t>
  </si>
  <si>
    <t>H3_LED_B29_OFF_ADD[15:8]</t>
  </si>
  <si>
    <t>H3_LED_B30_ON_ADD[7:0]</t>
  </si>
  <si>
    <t>H3_LED_B30_ON_ADD[15:8]</t>
  </si>
  <si>
    <t>H3_LED_B30_OFF_ADD[7:0]</t>
  </si>
  <si>
    <t>H3_LED_B30_OFF_ADD[15:8]</t>
  </si>
  <si>
    <t>H3_LED_B31_ON_ADD[7:0]</t>
  </si>
  <si>
    <t>H3_LED_B31_ON_ADD[15:8]</t>
  </si>
  <si>
    <t>H3_LED_B31_OFF_ADD[7:0]</t>
  </si>
  <si>
    <t>H3_LED_B31_OFF_ADD[15:8]</t>
  </si>
  <si>
    <t>H3_LED_U0_COLOR_SEL[3:0]</t>
  </si>
  <si>
    <t>H3_LED_U1_COLOR_SEL[3:0]</t>
  </si>
  <si>
    <t>H3_LED_U2_COLOR_SEL[3:0]</t>
  </si>
  <si>
    <t>H3_LED_U3_COLOR_SEL[3:0]</t>
  </si>
  <si>
    <t>H3_LED_U4_COLOR_SEL[3:0]</t>
  </si>
  <si>
    <t>H3_LED_U5_COLOR_SEL[3:0]</t>
  </si>
  <si>
    <t>H3_LED_U6_COLOR_SEL[3:0]</t>
  </si>
  <si>
    <t>H3_LED_U7_COLOR_SEL[3:0]</t>
  </si>
  <si>
    <t>H3_LED_U8_COLOR_SEL[3:0]</t>
  </si>
  <si>
    <t>H3_LED_U9_COLOR_SEL[3:0]</t>
  </si>
  <si>
    <t>H3_LED_U10_COLOR_SEL[3:0]</t>
  </si>
  <si>
    <t>H3_LED_U11_COLOR_SEL[3:0]</t>
  </si>
  <si>
    <t>H3_LED_U12_COLOR_SEL[3:0]</t>
  </si>
  <si>
    <t>H3_LED_U13_COLOR_SEL[3:0]</t>
  </si>
  <si>
    <t>H3_LED_U14_COLOR_SEL[3:0]</t>
  </si>
  <si>
    <t>H3_LED_U15_COLOR_SEL[3:0]</t>
  </si>
  <si>
    <t>H3_LED_U16_COLOR_SEL[3:0]</t>
  </si>
  <si>
    <t>H3_LED_U17_COLOR_SEL[3:0]</t>
  </si>
  <si>
    <t>H3_LED_U18_COLOR_SEL[3:0]</t>
  </si>
  <si>
    <t>H3_LED_U19_COLOR_SEL[3:0]</t>
  </si>
  <si>
    <t>H3_LED_U20_COLOR_SEL[3:0]</t>
  </si>
  <si>
    <t>H3_LED_U21_COLOR_SEL[3:0]</t>
  </si>
  <si>
    <t>H3_LED_U22_COLOR_SEL[3:0]</t>
  </si>
  <si>
    <t>H3_LED_U23_COLOR_SEL[3:0]</t>
  </si>
  <si>
    <t>H3_LED_U0_ON_ADD[7:0]</t>
  </si>
  <si>
    <t>H3_LED_U0_ON_ADD[15:8]</t>
  </si>
  <si>
    <t>H3_LED_U0_OFF_ADD[7:0]</t>
  </si>
  <si>
    <t>H3_LED_U0_OFF_ADD[15:8]</t>
  </si>
  <si>
    <t>H3_LED_U1_ON_ADD[7:0]</t>
  </si>
  <si>
    <t>H3_LED_U1_ON_ADD[15:8]</t>
  </si>
  <si>
    <t>H3_LED_U1_OFF_ADD[7:0]</t>
  </si>
  <si>
    <t>H3_LED_U1_OFF_ADD[15:8]</t>
  </si>
  <si>
    <t>H3_LED_U2_ON_ADD[7:0]</t>
  </si>
  <si>
    <t>H3_LED_U2_ON_ADD[15:8]</t>
  </si>
  <si>
    <t>H3_LED_U2_OFF_ADD[7:0]</t>
  </si>
  <si>
    <t>H3_LED_U2_OFF_ADD[15:8]</t>
  </si>
  <si>
    <t>H3_LED_U3_ON_ADD[7:0]</t>
  </si>
  <si>
    <t>H3_LED_U3_ON_ADD[15:8]</t>
  </si>
  <si>
    <t>H3_LED_U3_OFF_ADD[7:0]</t>
  </si>
  <si>
    <t>H3_LED_U3_OFF_ADD[15:8]</t>
  </si>
  <si>
    <t>H3_LED_U4_ON_ADD[7:0]</t>
  </si>
  <si>
    <t>H3_LED_U4_ON_ADD[15:8]</t>
  </si>
  <si>
    <t>H3_LED_U4_OFF_ADD[7:0]</t>
  </si>
  <si>
    <t>H3_LED_U4_OFF_ADD[15:8]</t>
  </si>
  <si>
    <t>H3_LED_U5_ON_ADD[7:0]</t>
  </si>
  <si>
    <t>H3_LED_U5_ON_ADD[15:8]</t>
  </si>
  <si>
    <t>H3_LED_U5_OFF_ADD[7:0]</t>
  </si>
  <si>
    <t>H3_LED_U5_OFF_ADD[15:8]</t>
  </si>
  <si>
    <t>H3_LED_U6_ON_ADD[7:0]</t>
  </si>
  <si>
    <t>H3_LED_U6_ON_ADD[15:8]</t>
  </si>
  <si>
    <t>H3_LED_U6_OFF_ADD[7:0]</t>
  </si>
  <si>
    <t>H3_LED_U6_OFF_ADD[15:8]</t>
  </si>
  <si>
    <t>H3_LED_U7_ON_ADD[7:0]</t>
  </si>
  <si>
    <t>H3_LED_U7_ON_ADD[15:8]</t>
  </si>
  <si>
    <t>H3_LED_U7_OFF_ADD[7:0]</t>
  </si>
  <si>
    <t>H3_LED_U7_OFF_ADD[15:8]</t>
  </si>
  <si>
    <t>H3_LED_U8_ON_ADD[7:0]</t>
  </si>
  <si>
    <t>H3_LED_U8_ON_ADD[15:8]</t>
  </si>
  <si>
    <t>H3_LED_U8_OFF_ADD[7:0]</t>
  </si>
  <si>
    <t>H3_LED_U8_OFF_ADD[15:8]</t>
  </si>
  <si>
    <t>H3_LED_U9_ON_ADD[7:0]</t>
  </si>
  <si>
    <t>H3_LED_U9_ON_ADD[15:8]</t>
  </si>
  <si>
    <t>H3_LED_U9_OFF_ADD[7:0]</t>
  </si>
  <si>
    <t>H3_LED_U9_OFF_ADD[15:8]</t>
  </si>
  <si>
    <t>H3_LED_U10_ON_ADD[7:0]</t>
  </si>
  <si>
    <t>H3_LED_U10_ON_ADD[15:8]</t>
  </si>
  <si>
    <t>H3_LED_U10_OFF_ADD[7:0]</t>
  </si>
  <si>
    <t>H3_LED_U10_OFF_ADD[15:8]</t>
  </si>
  <si>
    <t>H3_LED_U11_ON_ADD[7:0]</t>
  </si>
  <si>
    <t>H3_LED_U11_ON_ADD[15:8]</t>
  </si>
  <si>
    <t>H3_LED_U11_OFF_ADD[7:0]</t>
  </si>
  <si>
    <t>H3_LED_U11_OFF_ADD[15:8]</t>
  </si>
  <si>
    <t>H3_LED_U12_ON_ADD[7:0]</t>
  </si>
  <si>
    <t>H3_LED_U12_ON_ADD[15:8]</t>
  </si>
  <si>
    <t>H3_LED_U12_OFF_ADD[7:0]</t>
  </si>
  <si>
    <t>H3_LED_U12_OFF_ADD[15:8]</t>
  </si>
  <si>
    <t>H3_LED_U13_ON_ADD[7:0]</t>
  </si>
  <si>
    <t>H3_LED_U13_ON_ADD[15:8]</t>
  </si>
  <si>
    <t>H3_LED_U13_OFF_ADD[7:0]</t>
  </si>
  <si>
    <t>H3_LED_U13_OFF_ADD[15:8]</t>
  </si>
  <si>
    <t>H3_LED_U14_ON_ADD[7:0]</t>
  </si>
  <si>
    <t>H3_LED_U14_ON_ADD[15:8]</t>
  </si>
  <si>
    <t>H3_LED_U14_OFF_ADD[7:0]</t>
  </si>
  <si>
    <t>H3_LED_U14_OFF_ADD[15:8]</t>
  </si>
  <si>
    <t>H3_LED_U15_ON_ADD[7:0]</t>
  </si>
  <si>
    <t>H3_LED_U15_ON_ADD[15:8]</t>
  </si>
  <si>
    <t>H3_LED_U15_OFF_ADD[7:0]</t>
  </si>
  <si>
    <t>H3_LED_U15_OFF_ADD[15:8]</t>
  </si>
  <si>
    <t>H3_LED_U16_ON_ADD[7:0]</t>
  </si>
  <si>
    <t>H3_LED_U16_ON_ADD[15:8]</t>
  </si>
  <si>
    <t>H3_LED_U16_OFF_ADD[7:0]</t>
  </si>
  <si>
    <t>H3_LED_U16_OFF_ADD[15:8]</t>
  </si>
  <si>
    <t>H3_LED_U17_ON_ADD[7:0]</t>
  </si>
  <si>
    <t>H3_LED_U17_ON_ADD[15:8]</t>
  </si>
  <si>
    <t>H3_LED_U17_OFF_ADD[7:0]</t>
  </si>
  <si>
    <t>H3_LED_U17_OFF_ADD[15:8]</t>
  </si>
  <si>
    <t>H3_LED_U18_ON_ADD[7:0]</t>
  </si>
  <si>
    <t>H3_LED_U18_ON_ADD[15:8]</t>
  </si>
  <si>
    <t>H3_LED_U18_OFF_ADD[7:0]</t>
  </si>
  <si>
    <t>H3_LED_U18_OFF_ADD[15:8]</t>
  </si>
  <si>
    <t>H3_LED_U19_ON_ADD[7:0]</t>
  </si>
  <si>
    <t>H3_LED_U19_ON_ADD[15:8]</t>
  </si>
  <si>
    <t>H3_LED_U19_OFF_ADD[7:0]</t>
  </si>
  <si>
    <t>H3_LED_U19_OFF_ADD[15:8]</t>
  </si>
  <si>
    <t>H3_LED_U20_ON_ADD[7:0]</t>
  </si>
  <si>
    <t>H3_LED_U20_ON_ADD[15:8]</t>
  </si>
  <si>
    <t>H3_LED_U20_OFF_ADD[7:0]</t>
  </si>
  <si>
    <t>H3_LED_U20_OFF_ADD[15:8]</t>
  </si>
  <si>
    <t>H3_LED_U21_ON_ADD[7:0]</t>
  </si>
  <si>
    <t>H3_LED_U21_ON_ADD[15:8]</t>
  </si>
  <si>
    <t>H3_LED_U21_OFF_ADD[7:0]</t>
  </si>
  <si>
    <t>H3_LED_U21_OFF_ADD[15:8]</t>
  </si>
  <si>
    <t>H3_LED_U22_ON_ADD[7:0]</t>
  </si>
  <si>
    <t>H3_LED_U22_ON_ADD[15:8]</t>
  </si>
  <si>
    <t>H3_LED_U22_OFF_ADD[7:0]</t>
  </si>
  <si>
    <t>H3_LED_U22_OFF_ADD[15:8]</t>
  </si>
  <si>
    <t>H3_LED_U23_ON_ADD[7:0]</t>
  </si>
  <si>
    <t>H3_LED_U23_ON_ADD[15:8]</t>
  </si>
  <si>
    <t>H3_LED_U23_OFF_ADD[7:0]</t>
  </si>
  <si>
    <t>H3_LED_U23_OFF_ADD[15:8]</t>
  </si>
  <si>
    <t>H3_DUMMY1_0REG[7:0]</t>
  </si>
  <si>
    <t>H3_DUMMY2_0REG[7:0]</t>
  </si>
  <si>
    <t>H3_DUMMY3_1REG[7:0]</t>
  </si>
  <si>
    <t>H3_DUMMY4_1REG[7:0]</t>
  </si>
  <si>
    <t>H3_DUMMY5_0REG[7:0]</t>
  </si>
  <si>
    <t>H3_DUMMY6_1REG[7:0]</t>
  </si>
  <si>
    <t>H3_DUMMY7_0REG[7:0]</t>
  </si>
  <si>
    <t>H3_DUMMY8_1REG[7:0]</t>
  </si>
  <si>
    <t>H3_LED_CRC_START[7:0]</t>
  </si>
  <si>
    <t>H3_LED_CRC_START[15:8]</t>
  </si>
  <si>
    <t>H3_LED_CRC_START[23:16]</t>
  </si>
  <si>
    <t>H3_LED_CRC_START[27:24]</t>
  </si>
  <si>
    <t>H3_LED_CRC_END[7:0]</t>
  </si>
  <si>
    <t>H3_LED_CRC_END[15:8]</t>
  </si>
  <si>
    <t>H3_LED_CRC_END[23:16]</t>
  </si>
  <si>
    <t>H3_LED_CRC_END[27:24]</t>
  </si>
  <si>
    <t>H3_LED_CRC_CMP[7:0]</t>
  </si>
  <si>
    <t>H3_LED_CRC_RESULT[7:0]</t>
  </si>
  <si>
    <t>H3_LED_CRC_CTRL[1:0]</t>
  </si>
  <si>
    <t>H3_LED_CRC_PASS[0]</t>
  </si>
  <si>
    <t>Switch of FHD (WUXGA) or WXGA panel. 0=FHD / 1=WXGA (HX7338)</t>
  </si>
  <si>
    <t>Enable of the data insertion to data0 in the V blanking. 0=Disable / 1=Enable</t>
  </si>
  <si>
    <t>H3_TX_BLK_DATA</t>
  </si>
  <si>
    <t>Setting of the voltage value for data0</t>
  </si>
  <si>
    <t>Switch of R PD gain. 0=RGain1 / 1=RGain2</t>
  </si>
  <si>
    <t>Switch of G PD gain. 0=RGain1 / 1=RGain2</t>
  </si>
  <si>
    <t>Switch of B PD gain. 0=RGain1 / 1=RGain2</t>
  </si>
  <si>
    <t>Switch of W PD gain. 0=RGain1 / 1=RGain2</t>
  </si>
  <si>
    <t>FID setting for V blanking of DB[4] , 0 = FID[0] / 1:FID[1]</t>
  </si>
  <si>
    <t>H3_DUMMY1_0REG</t>
  </si>
  <si>
    <r>
      <t>H3</t>
    </r>
    <r>
      <rPr>
        <sz val="10"/>
        <rFont val="HGP創英角ｺﾞｼｯｸUB"/>
        <family val="3"/>
        <charset val="128"/>
      </rPr>
      <t>_</t>
    </r>
    <r>
      <rPr>
        <sz val="10"/>
        <rFont val="HGP創英角ｺﾞｼｯｸUB"/>
        <family val="3"/>
        <charset val="128"/>
      </rPr>
      <t>DUMMY2_0REG</t>
    </r>
  </si>
  <si>
    <r>
      <t>H3</t>
    </r>
    <r>
      <rPr>
        <sz val="10"/>
        <rFont val="HGP創英角ｺﾞｼｯｸUB"/>
        <family val="3"/>
        <charset val="128"/>
      </rPr>
      <t>_</t>
    </r>
    <r>
      <rPr>
        <sz val="10"/>
        <rFont val="HGP創英角ｺﾞｼｯｸUB"/>
        <family val="3"/>
        <charset val="128"/>
      </rPr>
      <t>DUMMY3_1REG</t>
    </r>
  </si>
  <si>
    <r>
      <t>H3</t>
    </r>
    <r>
      <rPr>
        <sz val="10"/>
        <rFont val="HGP創英角ｺﾞｼｯｸUB"/>
        <family val="3"/>
        <charset val="128"/>
      </rPr>
      <t>_</t>
    </r>
    <r>
      <rPr>
        <sz val="10"/>
        <rFont val="HGP創英角ｺﾞｼｯｸUB"/>
        <family val="3"/>
        <charset val="128"/>
      </rPr>
      <t>DUMMY4_1REG</t>
    </r>
  </si>
  <si>
    <t>Sub frame mode select. 0=1F Mode / 1=2F Mode</t>
  </si>
  <si>
    <t>FID select for 2F mode. 0=FID[0] Sync / 1=FID[1] Sync</t>
  </si>
  <si>
    <t>Sub frame mode select for unique sequence mode . 0=1F Mode / 1=2F Mode</t>
  </si>
  <si>
    <t>H3_LED_SF_DELAY</t>
  </si>
  <si>
    <t>Sub frame based delay for LED output signal timing</t>
  </si>
  <si>
    <t>H3_LED_LINE_DELAY</t>
  </si>
  <si>
    <t>Line based delay for LED output signal timing</t>
  </si>
  <si>
    <t>Output enable for R LED. 0=disable / 1=enable</t>
  </si>
  <si>
    <t>Output enable for G LED. 0=disable / 1=enable</t>
  </si>
  <si>
    <t>Output enable for P LED. 0=disable / 1=enable</t>
  </si>
  <si>
    <t>Output enable for W LED. 0=disable / 1=enable</t>
  </si>
  <si>
    <t>Output enable for A LED. 0=disable / 1=enable</t>
  </si>
  <si>
    <t>H3_LED_DISPLACE_COLOR_SEL_1F</t>
  </si>
  <si>
    <t>H3_LED_DISPLACE_COLOR_SEL_2F</t>
  </si>
  <si>
    <t>H3_LED_DISPLACE_COLOR_RDUTY</t>
  </si>
  <si>
    <t>H3_LED_DISPLACE_COLOR_GDUTY</t>
  </si>
  <si>
    <t>When LED_P*/B*/U*_COLOR_SEL is 9 (=RGB’ Displace Mode), turn on period of Green LED (unit : line)</t>
  </si>
  <si>
    <t>H3_LED_DISPLACE_COLOR_BDUTY</t>
  </si>
  <si>
    <t>When LED_P*/B*/U*_COLOR_SEL is 9 (=RGB’ Displace Mode), turn on period of Blue LED (unit : line)</t>
  </si>
  <si>
    <t>H3_LED_DISPLACE_COLOR_REPEAT</t>
  </si>
  <si>
    <t>When LED_P*/B*/U*_COLOR_SEL is 9 (=RGB’ Displace Mode), it sets the repeat times of turn on cycle of LED. For example, 3 color such as R-&gt;G-&gt;B…etc.</t>
  </si>
  <si>
    <t>H3_LED_R_GAIN</t>
  </si>
  <si>
    <t>set Red gain value in 8 bit</t>
  </si>
  <si>
    <t>H3_LED_G_GAIN</t>
  </si>
  <si>
    <t>set Green gain value in 8 bit</t>
  </si>
  <si>
    <t>H3_LED_B_GAIN</t>
  </si>
  <si>
    <t>set Blue gain value in 8 bit</t>
  </si>
  <si>
    <t>H3_LED_W_GAIN</t>
  </si>
  <si>
    <t>set White gain value in 8 bit</t>
  </si>
  <si>
    <t>Mode selector for gain 
0 : register control mode 
1 : synchronization with CABC block</t>
  </si>
  <si>
    <t>H3_LED_CABC_GAIN</t>
  </si>
  <si>
    <t>Read register for passing BL_GAIN values to MCU</t>
  </si>
  <si>
    <t>H3_LED_P0_COLOR_SEL</t>
  </si>
  <si>
    <t>Color0 select for progressive mode. 0=R / 1=G / 2=B / 3=W / 4=A / 5=RGB / 6=RG / 7=GB / 8=RB  / 9=RGB’/A~F=none</t>
  </si>
  <si>
    <t>H3_LED_P1_COLOR_SEL</t>
  </si>
  <si>
    <t>Color1 select for progressive mode</t>
  </si>
  <si>
    <t>H3_LED_P2_COLOR_SEL</t>
  </si>
  <si>
    <t>Color2 select for progressive mode</t>
  </si>
  <si>
    <t>H3_LED_P3_COLOR_SEL</t>
  </si>
  <si>
    <t>Color3 select for progressive mode</t>
  </si>
  <si>
    <t>H3_LED_P4_COLOR_SEL</t>
  </si>
  <si>
    <t>Color4 select for progressive mode</t>
  </si>
  <si>
    <t>H3_LED_P5_COLOR_SEL</t>
  </si>
  <si>
    <t>Color5 select for progressive mode</t>
  </si>
  <si>
    <t>H3_LED_P6_COLOR_SEL</t>
  </si>
  <si>
    <t>Color6 select for progressive mode</t>
  </si>
  <si>
    <t>H3_LED_P7_COLOR_SEL</t>
  </si>
  <si>
    <t>Color7 select for progressive mode</t>
  </si>
  <si>
    <t>H3_LED_P8_COLOR_SEL</t>
  </si>
  <si>
    <t>Color8 select for progressive mode</t>
  </si>
  <si>
    <t>H3_LED_P9_COLOR_SEL</t>
  </si>
  <si>
    <t>Color9 select for progressive mode</t>
  </si>
  <si>
    <t>H3_LED_P10_COLOR_SEL</t>
  </si>
  <si>
    <t>Color10 select for progressive mode</t>
  </si>
  <si>
    <t>H3_LED_P11_COLOR_SEL</t>
  </si>
  <si>
    <t>Color11 select for progressive mode</t>
  </si>
  <si>
    <t>H3_LED_P12_COLOR_SEL</t>
  </si>
  <si>
    <t>Color12 select for progressive mode</t>
  </si>
  <si>
    <t>H3_LED_P13_COLOR_SEL</t>
  </si>
  <si>
    <t>Color13 select for progressive mode</t>
  </si>
  <si>
    <t>H3_LED_P14_COLOR_SEL</t>
  </si>
  <si>
    <t>Color14 select for progressive mode</t>
  </si>
  <si>
    <t>H3_LED_P15_COLOR_SEL</t>
  </si>
  <si>
    <t>Color15 select for progressive mode</t>
  </si>
  <si>
    <t>H3_LED_P16_COLOR_SEL</t>
  </si>
  <si>
    <t>Color16 select for progressive mode</t>
  </si>
  <si>
    <t>H3_LED_P17_COLOR_SEL</t>
  </si>
  <si>
    <t>Color17 select for progressive mode</t>
  </si>
  <si>
    <t>H3_LED_P18_COLOR_SEL</t>
  </si>
  <si>
    <t>Color18 select for progressive mode</t>
  </si>
  <si>
    <t>H3_LED_P19_COLOR_SEL</t>
  </si>
  <si>
    <t>Color19 select for progressive mode</t>
  </si>
  <si>
    <t>H3_LED_P20_COLOR_SEL</t>
  </si>
  <si>
    <t>Color20 select for progressive mode</t>
  </si>
  <si>
    <t>H3_LED_P21_COLOR_SEL</t>
  </si>
  <si>
    <t>Color21 select for progressive mode</t>
  </si>
  <si>
    <t>H3_LED_P22_COLOR_SEL</t>
  </si>
  <si>
    <t>Color22 select for progressive mode</t>
  </si>
  <si>
    <t>H3_LED_P23_COLOR_SEL</t>
  </si>
  <si>
    <t>Color23 select for progressive mode</t>
  </si>
  <si>
    <t>H3_LED_P0_ON_ADD</t>
  </si>
  <si>
    <t>Set LED Color0 rising position for progressive mode</t>
  </si>
  <si>
    <t>H3_LED_P0_OFF_ADD</t>
  </si>
  <si>
    <t>Set LED Color0 falling position for progressive mode</t>
  </si>
  <si>
    <t>H3_LED_P1_ON_ADD</t>
  </si>
  <si>
    <t>Set LED Color1 rising position for progressive mode</t>
  </si>
  <si>
    <t>H3_LED_P1_OFF_ADD</t>
  </si>
  <si>
    <t>Set LED Color1 falling position for progressive mode</t>
  </si>
  <si>
    <t>H3_LED_P2_ON_ADD</t>
  </si>
  <si>
    <t>Set LED Color2 rising position for progressive mode</t>
  </si>
  <si>
    <t>H3_LED_P2_OFF_ADD</t>
  </si>
  <si>
    <t>Set LED Color2 falling position for progressive mode</t>
  </si>
  <si>
    <t>H3_LED_P3_ON_ADD</t>
  </si>
  <si>
    <t>Set LED Color3 rising position for progressive mode</t>
  </si>
  <si>
    <t>H3_LED_P3_OFF_ADD</t>
  </si>
  <si>
    <t>Set LED Color3 falling position for progressive mode</t>
  </si>
  <si>
    <t>H3_LED_P4_ON_ADD</t>
  </si>
  <si>
    <t>Set LED Color4 rising position for progressive mode</t>
  </si>
  <si>
    <t>H3_LED_P4_OFF_ADD</t>
  </si>
  <si>
    <t>Set LED Color4 falling position for progressive mode</t>
  </si>
  <si>
    <t>H3_LED_P5_ON_ADD</t>
  </si>
  <si>
    <t>Set LED Color5 rising position for progressive mode</t>
  </si>
  <si>
    <t>H3_LED_P5_OFF_ADD</t>
  </si>
  <si>
    <t>Set LED Color5 falling position for progressive mode</t>
  </si>
  <si>
    <t>H3_LED_P6_ON_ADD</t>
  </si>
  <si>
    <t>Set LED Color6 rising position for progressive mode</t>
  </si>
  <si>
    <t>H3_LED_P6_OFF_ADD</t>
  </si>
  <si>
    <t>Set LED Color6 falling position for progressive mode</t>
  </si>
  <si>
    <t>H3_LED_P7_ON_ADD</t>
  </si>
  <si>
    <t>Set LED Color7 rising position for progressive mode</t>
  </si>
  <si>
    <t>H3_LED_P7_OFF_ADD</t>
  </si>
  <si>
    <t>Set LED Color7 falling position for progressive mode</t>
  </si>
  <si>
    <t>H3_LED_P8_ON_ADD</t>
  </si>
  <si>
    <t>Set LED Color8 rising position for progressive mode</t>
  </si>
  <si>
    <t>H3_LED_P8_OFF_ADD</t>
  </si>
  <si>
    <t>Set LED Color8 falling position for progressive mode</t>
  </si>
  <si>
    <t>H3_LED_P9_ON_ADD</t>
  </si>
  <si>
    <t>Set LED Color9 rising position for progressive mode</t>
  </si>
  <si>
    <t>H3_LED_P9_OFF_ADD</t>
  </si>
  <si>
    <t>Set LED Color9 falling position for progressive mode</t>
  </si>
  <si>
    <t>H3_LED_P10_ON_ADD</t>
  </si>
  <si>
    <t>Set LED Color10 rising position for progressive mode</t>
  </si>
  <si>
    <t>H3_LED_P10_OFF_ADD</t>
  </si>
  <si>
    <t>Set LED Color10 falling position for progressive mode</t>
  </si>
  <si>
    <t>H3_LED_P11_ON_ADD</t>
  </si>
  <si>
    <t>Set LED Color11 rising position for progressive mode</t>
  </si>
  <si>
    <t>H3_LED_P11_OFF_ADD</t>
  </si>
  <si>
    <t>Set LED Color11 falling position for progressive mode</t>
  </si>
  <si>
    <t>H3_LED_P12_ON_ADD</t>
  </si>
  <si>
    <t>Set LED Color12 rising position for progressive mode</t>
  </si>
  <si>
    <t>H3_LED_P12_OFF_ADD</t>
  </si>
  <si>
    <t>Set LED Color12 falling position for progressive mode</t>
  </si>
  <si>
    <t>H3_LED_P13_ON_ADD</t>
  </si>
  <si>
    <t>Set LED Color13 rising position for progressive mode</t>
  </si>
  <si>
    <t>H3_LED_P13_OFF_ADD</t>
  </si>
  <si>
    <t>Set LED Color13 falling position for progressive mode</t>
  </si>
  <si>
    <t>H3_LED_P14_ON_ADD</t>
  </si>
  <si>
    <t>Set LED Color14 rising position for progressive mode</t>
  </si>
  <si>
    <t>H3_LED_P14_OFF_ADD</t>
  </si>
  <si>
    <t>Set LED Color14 falling position for progressive mode</t>
  </si>
  <si>
    <t>H3_LED_P15_ON_ADD</t>
  </si>
  <si>
    <t>Set LED Color15 rising position for progressive mode</t>
  </si>
  <si>
    <t>H3_LED_P15_OFF_ADD</t>
  </si>
  <si>
    <t>Set LED Color15 falling position for progressive mode</t>
  </si>
  <si>
    <t>H3_LED_P16_ON_ADD</t>
  </si>
  <si>
    <t>Set LED Color16 rising position for progressive mode</t>
  </si>
  <si>
    <t>H3_LED_P16_OFF_ADD</t>
  </si>
  <si>
    <t>Set LED Color16 falling position for progressive mode</t>
  </si>
  <si>
    <t>H3_LED_P17_ON_ADD</t>
  </si>
  <si>
    <t>Set LED Color17 rising position for progressive mode</t>
  </si>
  <si>
    <t>H3_LED_P17_OFF_ADD</t>
  </si>
  <si>
    <t>Set LED Color17 falling position for progressive mode</t>
  </si>
  <si>
    <t>H3_LED_P18_ON_ADD</t>
  </si>
  <si>
    <t>Set LED Color18 rising position for progressive mode</t>
  </si>
  <si>
    <t>H3_LED_P18_OFF_ADD</t>
  </si>
  <si>
    <t>Set LED Color18 falling position for progressive mode</t>
  </si>
  <si>
    <t>H3_LED_P19_ON_ADD</t>
  </si>
  <si>
    <t>Set LED Color19 rising position for progressive mode</t>
  </si>
  <si>
    <t>H3_LED_P19_OFF_ADD</t>
  </si>
  <si>
    <t>Set LED Color19 falling position for progressive mode</t>
  </si>
  <si>
    <t>H3_LED_P20_ON_ADD</t>
  </si>
  <si>
    <t>Set LED Color20 rising position for progressive mode</t>
  </si>
  <si>
    <t>H3_LED_P20_OFF_ADD</t>
  </si>
  <si>
    <t>Set LED Color20 falling position for progressive mode</t>
  </si>
  <si>
    <t>H3_LED_P21_ON_ADD</t>
  </si>
  <si>
    <t>Set LED Color21 rising position for progressive mode</t>
  </si>
  <si>
    <t>H3_LED_P21_OFF_ADD</t>
  </si>
  <si>
    <t>Set LED Color21 falling position for progressive mode</t>
  </si>
  <si>
    <t>H3_LED_P22_ON_ADD</t>
  </si>
  <si>
    <t>Set LED Color22 rising position for progressive mode</t>
  </si>
  <si>
    <t>H3_LED_P22_OFF_ADD</t>
  </si>
  <si>
    <t>Set LED Color22 falling position for progressive mode</t>
  </si>
  <si>
    <t>H3_LED_P23_ON_ADD</t>
  </si>
  <si>
    <t>Set LED Color23 rising position for progressive mode</t>
  </si>
  <si>
    <t>H3_LED_P23_OFF_ADD</t>
  </si>
  <si>
    <t>Set LED Color23 falling position for progressive mode</t>
  </si>
  <si>
    <t>H3_LED_B0_COLOR_SEL</t>
  </si>
  <si>
    <t>Color0 select for binning mode. 0=R / 1=G / 2=B / 3=W / 4=A / 5=RGB / 6=RG / 7=GB / 8=R B / 9=RGB’/A~F=none</t>
  </si>
  <si>
    <t>H3_LED_B1_COLOR_SEL</t>
  </si>
  <si>
    <t>Color1 select for binning mode</t>
  </si>
  <si>
    <t>H3_LED_B2_COLOR_SEL</t>
  </si>
  <si>
    <t>Color2 select for binning mode</t>
  </si>
  <si>
    <t>H3_LED_B3_COLOR_SEL</t>
  </si>
  <si>
    <t>Color3 select for binning mode</t>
  </si>
  <si>
    <t>H3_LED_B4_COLOR_SEL</t>
  </si>
  <si>
    <t>Color4 select for binning mode</t>
  </si>
  <si>
    <t>H3_LED_B5_COLOR_SEL</t>
  </si>
  <si>
    <t>Color5 select for binning mode</t>
  </si>
  <si>
    <t>H3_LED_B6_COLOR_SEL</t>
  </si>
  <si>
    <t>Color6 select for binning mode</t>
  </si>
  <si>
    <t>H3_LED_B7_COLOR_SEL</t>
  </si>
  <si>
    <t>Color7 select for binning mode</t>
  </si>
  <si>
    <t>H3_LED_B8_COLOR_SEL</t>
  </si>
  <si>
    <t>Color8 select for binning mode</t>
  </si>
  <si>
    <t>H3_LED_B9_COLOR_SEL</t>
  </si>
  <si>
    <t>Color9 select for binning mode</t>
  </si>
  <si>
    <t>H3_LED_B10_COLOR_SEL</t>
  </si>
  <si>
    <t>Color10 select for binning mode</t>
  </si>
  <si>
    <t>H3_LED_B11_COLOR_SEL</t>
  </si>
  <si>
    <t>Color11 select for binning mode</t>
  </si>
  <si>
    <t>H3_LED_B12_COLOR_SEL</t>
  </si>
  <si>
    <t>Color12 select for binning mode</t>
  </si>
  <si>
    <t>H3_LED_B13_COLOR_SEL</t>
  </si>
  <si>
    <t>Color13 select for binning mode</t>
  </si>
  <si>
    <t>H3_LED_B14_COLOR_SEL</t>
  </si>
  <si>
    <t>Color14 select for binning mode</t>
  </si>
  <si>
    <t>H3_LED_B15_COLOR_SEL</t>
  </si>
  <si>
    <t>Color15 select for binning mode</t>
  </si>
  <si>
    <t>H3_LED_B16_COLOR_SEL</t>
  </si>
  <si>
    <t>Color16 select for binning mode</t>
  </si>
  <si>
    <t>H3_LED_B17_COLOR_SEL</t>
  </si>
  <si>
    <t>Color17 select for binning mode</t>
  </si>
  <si>
    <t>H3_LED_B18_COLOR_SEL</t>
  </si>
  <si>
    <t>Color18 select for binning mode</t>
  </si>
  <si>
    <t>H3_LED_B19_COLOR_SEL</t>
  </si>
  <si>
    <t>Color19 select for binning mode</t>
  </si>
  <si>
    <t>H3_LED_B20_COLOR_SEL</t>
  </si>
  <si>
    <t>Color20 select for binning mode</t>
  </si>
  <si>
    <t>H3_LED_B21_COLOR_SEL</t>
  </si>
  <si>
    <t>Color21 select for binning mode</t>
  </si>
  <si>
    <t>H3_LED_B22_COLOR_SEL</t>
  </si>
  <si>
    <t>Color22 select for binning mode</t>
  </si>
  <si>
    <t>H3_LED_B23_COLOR_SEL</t>
  </si>
  <si>
    <t>Color23 select for binning mode</t>
  </si>
  <si>
    <t>H3_LED_B24_COLOR_SEL</t>
  </si>
  <si>
    <t>Color24 select for binning mode</t>
  </si>
  <si>
    <t>H3_LED_B25_COLOR_SEL</t>
  </si>
  <si>
    <t>Color25 select for binning mode</t>
  </si>
  <si>
    <t>H3_LED_B26_COLOR_SEL</t>
  </si>
  <si>
    <t>Color26 select for binning mode</t>
  </si>
  <si>
    <t>H3_LED_B27_COLOR_SEL</t>
  </si>
  <si>
    <t>Color27 select for binning mode</t>
  </si>
  <si>
    <t>H3_LED_B28_COLOR_SEL</t>
  </si>
  <si>
    <t>Color28 select for binning mode</t>
  </si>
  <si>
    <t>H3_LED_B29_COLOR_SEL</t>
  </si>
  <si>
    <t>Color29 select for binning mode</t>
  </si>
  <si>
    <t>H3_LED_B30_COLOR_SEL</t>
  </si>
  <si>
    <t>Color30 select for binning mode</t>
  </si>
  <si>
    <t>H3_LED_B31_COLOR_SEL</t>
  </si>
  <si>
    <t>Color31 select for binning mode</t>
  </si>
  <si>
    <t>H3_LED_B0_ON_ADD</t>
  </si>
  <si>
    <t>Set LED Color0 rising position for binning mode</t>
  </si>
  <si>
    <t>H3_LED_B0_OFF_ADD</t>
  </si>
  <si>
    <t>Set LED Color0 falling position for binning mode</t>
  </si>
  <si>
    <t>H3_LED_B1_ON_ADD</t>
  </si>
  <si>
    <t>Set LED Color1 rising position for binning mode</t>
  </si>
  <si>
    <t>H3_LED_B1_OFF_ADD</t>
  </si>
  <si>
    <t>Set LED Color1 falling position for binning mode</t>
  </si>
  <si>
    <t>H3_LED_B2_ON_ADD</t>
  </si>
  <si>
    <t>Set LED Color2 rising position for binning mode</t>
  </si>
  <si>
    <t>H3_LED_B2_OFF_ADD</t>
  </si>
  <si>
    <t>Set LED Color2 falling position for binning mode</t>
  </si>
  <si>
    <t>H3_LED_B3_ON_ADD</t>
  </si>
  <si>
    <t>Set LED Color3 rising position for binning mode</t>
  </si>
  <si>
    <t>H3_LED_B3_OFF_ADD</t>
  </si>
  <si>
    <t>Set LED Color3 falling position for binning mode</t>
  </si>
  <si>
    <t>H3_LED_B4_ON_ADD</t>
  </si>
  <si>
    <t>Set LED Color4 rising position for binning mode</t>
  </si>
  <si>
    <t>H3_LED_B4_OFF_ADD</t>
  </si>
  <si>
    <t>Set LED Color4 falling position for binning mode</t>
  </si>
  <si>
    <t>H3_LED_B5_ON_ADD</t>
  </si>
  <si>
    <t>Set LED Color5 rising position for binning mode</t>
  </si>
  <si>
    <t>H3_LED_B5_OFF_ADD</t>
  </si>
  <si>
    <t>Set LED Color5 falling position for binning mode</t>
  </si>
  <si>
    <t>H3_LED_B6_ON_ADD</t>
  </si>
  <si>
    <t>Set LED Color6 rising position for binning mode</t>
  </si>
  <si>
    <t>H3_LED_B6_OFF_ADD</t>
  </si>
  <si>
    <t>Set LED Color6 falling position for binning mode</t>
  </si>
  <si>
    <t>H3_LED_B7_ON_ADD</t>
  </si>
  <si>
    <t>Set LED Color7 rising position for binning mode</t>
  </si>
  <si>
    <t>H3_LED_B7_OFF_ADD</t>
  </si>
  <si>
    <t>Set LED Color7 falling position for binning mode</t>
  </si>
  <si>
    <t>H3_LED_B8_ON_ADD</t>
  </si>
  <si>
    <t>Set LED Color8 rising position for binning mode</t>
  </si>
  <si>
    <t>H3_LED_B8_OFF_ADD</t>
  </si>
  <si>
    <t>Set LED Color8 falling position for binning mode</t>
  </si>
  <si>
    <t>H3_LED_B9_ON_ADD</t>
  </si>
  <si>
    <t>Set LED Color9 rising position for binning mode</t>
  </si>
  <si>
    <t>H3_LED_B9_OFF_ADD</t>
  </si>
  <si>
    <t>Set LED Color9 falling position for binning mode</t>
  </si>
  <si>
    <t>H3_LED_B10_ON_ADD</t>
  </si>
  <si>
    <t>Set LED Color10 rising position for binning mode</t>
  </si>
  <si>
    <t>H3_LED_B10_OFF_ADD</t>
  </si>
  <si>
    <t>Set LED Color10 falling position for binning mode</t>
  </si>
  <si>
    <t>H3_LED_B11_ON_ADD</t>
  </si>
  <si>
    <t>Set LED Color11 rising position for binning mode</t>
  </si>
  <si>
    <t>H3_LED_B11_OFF_ADD</t>
  </si>
  <si>
    <t>Set LED Color11 falling position for binning mode</t>
  </si>
  <si>
    <t>H3_LED_B12_ON_ADD</t>
  </si>
  <si>
    <t>Set LED Color12 rising position for binning mode</t>
  </si>
  <si>
    <t>H3_LED_B12_OFF_ADD</t>
  </si>
  <si>
    <t>Set LED Color12 falling position for binning mode</t>
  </si>
  <si>
    <t>H3_LED_B13_ON_ADD</t>
  </si>
  <si>
    <t>Set LED Color13 rising position for binning mode</t>
  </si>
  <si>
    <t>H3_LED_B13_OFF_ADD</t>
  </si>
  <si>
    <t>Set LED Color13 falling position for binning mode</t>
  </si>
  <si>
    <t>H3_LED_B14_ON_ADD</t>
  </si>
  <si>
    <t>Set LED Color14 rising position for binning mode</t>
  </si>
  <si>
    <t>H3_LED_B14_OFF_ADD</t>
  </si>
  <si>
    <t>Set LED Color14 falling position for binning mode</t>
  </si>
  <si>
    <t>H3_LED_B15_ON_ADD</t>
  </si>
  <si>
    <t>Set LED Color15 rising position for binning mode</t>
  </si>
  <si>
    <t>H3_LED_B15_OFF_ADD</t>
  </si>
  <si>
    <t>Set LED Color15 falling position for binning mode</t>
  </si>
  <si>
    <t>H3_LED_B16_ON_ADD</t>
  </si>
  <si>
    <t>Set LED Color16 rising position for binning mode</t>
  </si>
  <si>
    <t>H3_LED_B16_OFF_ADD</t>
  </si>
  <si>
    <t>Set LED Color16 falling position for binning mode</t>
  </si>
  <si>
    <t>H3_LED_B17_ON_ADD</t>
  </si>
  <si>
    <t>Set LED Color17 rising position for binning mode</t>
  </si>
  <si>
    <t>H3_LED_B17_OFF_ADD</t>
  </si>
  <si>
    <t>Set LED Color17 falling position for binning mode</t>
  </si>
  <si>
    <t>H3_LED_B18_ON_ADD</t>
  </si>
  <si>
    <t>Set LED Color18 rising position for binning mode</t>
  </si>
  <si>
    <t>H3_LED_B18_OFF_ADD</t>
  </si>
  <si>
    <t>Set LED Color18 falling position for binning mode</t>
  </si>
  <si>
    <t>H3_LED_B19_ON_ADD</t>
  </si>
  <si>
    <t>Set LED Color19 rising position for binning mode</t>
  </si>
  <si>
    <t>H3_LED_B19_OFF_ADD</t>
  </si>
  <si>
    <t>Set LED Color19 falling position for binning mode</t>
  </si>
  <si>
    <t>H3_LED_B20_ON_ADD</t>
  </si>
  <si>
    <t>Set LED Color20 rising position for binning mode</t>
  </si>
  <si>
    <t>H3_LED_B20_OFF_ADD</t>
  </si>
  <si>
    <t>Set LED Color20 falling position for binning mode</t>
  </si>
  <si>
    <t>H3_LED_B21_ON_ADD</t>
  </si>
  <si>
    <t>Set LED Color21 rising position for binning mode</t>
  </si>
  <si>
    <t>H3_LED_B21_OFF_ADD</t>
  </si>
  <si>
    <t>Set LED Color21 falling position for binning mode</t>
  </si>
  <si>
    <t>H3_LED_B22_ON_ADD</t>
  </si>
  <si>
    <t>Set LED Color22 rising position for binning mode</t>
  </si>
  <si>
    <t>H3_LED_B22_OFF_ADD</t>
  </si>
  <si>
    <t>Set LED Color22 falling position for binning mode</t>
  </si>
  <si>
    <t>H3_LED_B23_ON_ADD</t>
  </si>
  <si>
    <t>Set LED Color23 rising position for binning mode</t>
  </si>
  <si>
    <t>H3_LED_B23_OFF_ADD</t>
  </si>
  <si>
    <t>Set LED Color23 falling position for binning mode</t>
  </si>
  <si>
    <t>H3_LED_B24_ON_ADD</t>
  </si>
  <si>
    <t>Set LED Color24 rising position for binning mode</t>
  </si>
  <si>
    <t>H3_LED_B24_OFF_ADD</t>
  </si>
  <si>
    <t>Set LED Color24 falling position for binning mode</t>
  </si>
  <si>
    <t>H3_LED_B25_ON_ADD</t>
  </si>
  <si>
    <t>Set LED Color25 rising position for binning mode</t>
  </si>
  <si>
    <t>H3_LED_B25_OFF_ADD</t>
  </si>
  <si>
    <t>Set LED Color25 falling position for binning mode</t>
  </si>
  <si>
    <t>H3_LED_B26_ON_ADD</t>
  </si>
  <si>
    <t>Set LED Color26 rising position for binning mode</t>
  </si>
  <si>
    <t>H3_LED_B26_OFF_ADD</t>
  </si>
  <si>
    <t>Set LED Color26 falling position for binning mode</t>
  </si>
  <si>
    <t>H3_LED_B27_ON_ADD</t>
  </si>
  <si>
    <t>Set LED Color27 rising position for binning mode</t>
  </si>
  <si>
    <t>H3_LED_B27_OFF_ADD</t>
  </si>
  <si>
    <t>Set LED Color27 falling position for binning mode</t>
  </si>
  <si>
    <t>H3_LED_B28_ON_ADD</t>
  </si>
  <si>
    <t>Set LED Color28 rising position for binning mode</t>
  </si>
  <si>
    <t>H3_LED_B28_OFF_ADD</t>
  </si>
  <si>
    <t>Set LED Color28 falling position for binning mode</t>
  </si>
  <si>
    <t>H3_LED_B29_ON_ADD</t>
  </si>
  <si>
    <t>Set LED Color29 rising position for binning mode</t>
  </si>
  <si>
    <t>H3_LED_B29_OFF_ADD</t>
  </si>
  <si>
    <t>Set LED Color29 falling position for binning mode</t>
  </si>
  <si>
    <t>H3_LED_B30_ON_ADD</t>
  </si>
  <si>
    <t>Set LED Color30 rising position for binning mode</t>
  </si>
  <si>
    <t>H3_LED_B30_OFF_ADD</t>
  </si>
  <si>
    <t>Set LED Color30 falling position for binning mode</t>
  </si>
  <si>
    <t>H3_LED_B31_ON_ADD</t>
  </si>
  <si>
    <t>Set LED Color31 rising position for binning mode</t>
  </si>
  <si>
    <t>H3_LED_B31_OFF_ADD</t>
  </si>
  <si>
    <t>Set LED Color31 falling position for binning mode</t>
  </si>
  <si>
    <t>H3_LED_U0_COLOR_SEL</t>
  </si>
  <si>
    <t>Color0 select for unique sequence mode. 0=R / 1=G / 2=B / 3=W / 4=A / 5=RGB / 6=RG / 7=GB / 8=RB/ 9=RGB’/A~F=none</t>
  </si>
  <si>
    <t>H3_LED_U1_COLOR_SEL</t>
  </si>
  <si>
    <t>Color1 select for unique sequence mode</t>
  </si>
  <si>
    <t>H3_LED_U2_COLOR_SEL</t>
  </si>
  <si>
    <t>Color2 select for unique sequence mode</t>
  </si>
  <si>
    <t>H3_LED_U3_COLOR_SEL</t>
  </si>
  <si>
    <t>Color3 select for unique sequence mode</t>
  </si>
  <si>
    <t>H3_LED_U4_COLOR_SEL</t>
  </si>
  <si>
    <t>Color4 select for unique sequence mode</t>
  </si>
  <si>
    <t>H3_LED_U5_COLOR_SEL</t>
  </si>
  <si>
    <t>Color5 select for unique sequence mode</t>
  </si>
  <si>
    <t>H3_LED_U6_COLOR_SEL</t>
  </si>
  <si>
    <t>Color6 select for unique sequence mode</t>
  </si>
  <si>
    <t>H3_LED_U7_COLOR_SEL</t>
  </si>
  <si>
    <t>Color7 select for unique sequence mode</t>
  </si>
  <si>
    <t>H3_LED_U8_COLOR_SEL</t>
  </si>
  <si>
    <t>Color8 select for unique sequence mode</t>
  </si>
  <si>
    <t>H3_LED_U9_COLOR_SEL</t>
  </si>
  <si>
    <t>Color9 select for unique sequence mode</t>
  </si>
  <si>
    <t>H3_LED_U10_COLOR_SEL</t>
  </si>
  <si>
    <t>Color10 select for unique sequence mode</t>
  </si>
  <si>
    <t>H3_LED_U11_COLOR_SEL</t>
  </si>
  <si>
    <t>Color11 select for unique sequence mode</t>
  </si>
  <si>
    <t>H3_LED_U12_COLOR_SEL</t>
  </si>
  <si>
    <t>Color12 select for unique sequence mode</t>
  </si>
  <si>
    <t>H3_LED_U13_COLOR_SEL</t>
  </si>
  <si>
    <t>Color13 select for unique sequence mode</t>
  </si>
  <si>
    <t>H3_LED_U14_COLOR_SEL</t>
  </si>
  <si>
    <t>Color14 select for unique sequence mode</t>
  </si>
  <si>
    <t>H3_LED_U15_COLOR_SEL</t>
  </si>
  <si>
    <t>Color15 select for unique sequence mode</t>
  </si>
  <si>
    <t>H3_LED_U16_COLOR_SEL</t>
  </si>
  <si>
    <t>Color16 select for unique sequence mode</t>
  </si>
  <si>
    <t>H3_LED_U17_COLOR_SEL</t>
  </si>
  <si>
    <t>Color17 select for unique sequence mode</t>
  </si>
  <si>
    <t>H3_LED_U18_COLOR_SEL</t>
  </si>
  <si>
    <t>Color18 select for unique sequence mode</t>
  </si>
  <si>
    <t>H3_LED_U19_COLOR_SEL</t>
  </si>
  <si>
    <t>Color19 select for unique sequence mode</t>
  </si>
  <si>
    <t>H3_LED_U20_COLOR_SEL</t>
  </si>
  <si>
    <t>Color20 select for unique sequence mode</t>
  </si>
  <si>
    <t>H3_LED_U21_COLOR_SEL</t>
  </si>
  <si>
    <t>Color21 select for unique sequence mode</t>
  </si>
  <si>
    <t>H3_LED_U22_COLOR_SEL</t>
  </si>
  <si>
    <t>Color23 select for unique sequence mode</t>
  </si>
  <si>
    <t>H3_LED_U23_COLOR_SEL</t>
  </si>
  <si>
    <t>H3_LED_U0_ON_ADD</t>
  </si>
  <si>
    <t>Set LED Color0 rising position for unique sequence mode</t>
  </si>
  <si>
    <t>H3_LED_U0_OFF_ADD</t>
  </si>
  <si>
    <t>Set LED Color0 falling position for unique sequence mode</t>
  </si>
  <si>
    <t>H3_LED_U1_ON_ADD</t>
  </si>
  <si>
    <t>Set LED Color1 rising position for unique sequence mode</t>
  </si>
  <si>
    <t>H3_LED_U1_OFF_ADD</t>
  </si>
  <si>
    <t>Set LED Color1 falling position for unique sequence mode</t>
  </si>
  <si>
    <t>H3_LED_U2_ON_ADD</t>
  </si>
  <si>
    <t>Set LED Color2 rising position for unique sequence mode</t>
  </si>
  <si>
    <t>H3_LED_U2_OFF_ADD</t>
  </si>
  <si>
    <t>Set LED Color2 falling position for unique sequence mode</t>
  </si>
  <si>
    <t>H3_LED_U3_ON_ADD</t>
  </si>
  <si>
    <t>Set LED Color3 rising position for unique sequence mode</t>
  </si>
  <si>
    <t>H3_LED_U3_OFF_ADD</t>
  </si>
  <si>
    <t>Set LED Color3 falling position for unique sequence mode</t>
  </si>
  <si>
    <t>H3_LED_U4_ON_ADD</t>
  </si>
  <si>
    <t>Set LED Color4 rising position for unique sequence mode</t>
  </si>
  <si>
    <t>H3_LED_U4_OFF_ADD</t>
  </si>
  <si>
    <t>Set LED Color4 falling position for unique sequence mode</t>
  </si>
  <si>
    <t>H3_LED_U5_ON_ADD</t>
  </si>
  <si>
    <t>Set LED Color5 rising position for unique sequence mode</t>
  </si>
  <si>
    <t>H3_LED_U5_OFF_ADD</t>
  </si>
  <si>
    <t>Set LED Color5 falling position for unique sequence mode</t>
  </si>
  <si>
    <t>H3_LED_U6_ON_ADD</t>
  </si>
  <si>
    <t>Set LED Color6 rising position for unique sequence mode</t>
  </si>
  <si>
    <t>H3_LED_U6_OFF_ADD</t>
  </si>
  <si>
    <t>Set LED Color6 falling position for unique sequence mode</t>
  </si>
  <si>
    <t>H3_LED_U7_ON_ADD</t>
  </si>
  <si>
    <t>Set LED Color7 rising position for unique sequence mode</t>
  </si>
  <si>
    <t>H3_LED_U7_OFF_ADD</t>
  </si>
  <si>
    <t>Set LED Color7 falling position for unique sequence mode</t>
  </si>
  <si>
    <t>H3_LED_U8_ON_ADD</t>
  </si>
  <si>
    <t>Set LED Color8 rising position for unique sequence mode</t>
  </si>
  <si>
    <t>H3_LED_U8_OFF_ADD</t>
  </si>
  <si>
    <t>Set LED Color8 falling position for unique sequence mode</t>
  </si>
  <si>
    <t>H3_LED_U9_ON_ADD</t>
  </si>
  <si>
    <t>Set LED Color9 rising position for unique sequence mode</t>
  </si>
  <si>
    <t>H3_LED_U9_OFF_ADD</t>
  </si>
  <si>
    <t>Set LED Color9 falling position for unique sequence mode</t>
  </si>
  <si>
    <t>H3_LED_U10_ON_ADD</t>
  </si>
  <si>
    <t>Set LED Color10 rising position for unique sequence mode</t>
  </si>
  <si>
    <t>H3_LED_U10_OFF_ADD</t>
  </si>
  <si>
    <t>Set LED Color10 falling position for unique sequence mode</t>
  </si>
  <si>
    <t>H3_LED_U11_ON_ADD</t>
  </si>
  <si>
    <t>Set LED Color11 rising position for unique sequence mode</t>
  </si>
  <si>
    <t>H3_LED_U11_OFF_ADD</t>
  </si>
  <si>
    <t>Set LED Color11 falling position for unique sequence mode</t>
  </si>
  <si>
    <t>H3_LED_U12_ON_ADD</t>
  </si>
  <si>
    <t>Set LED Color12 rising position for unique sequence mode</t>
  </si>
  <si>
    <t>H3_LED_U12_OFF_ADD</t>
  </si>
  <si>
    <t>Set LED Color12 falling position for unique sequence mode</t>
  </si>
  <si>
    <t>H3_LED_U13_ON_ADD</t>
  </si>
  <si>
    <t>Set LED Color13 rising position for unique sequence mode</t>
  </si>
  <si>
    <t>H3_LED_U13_OFF_ADD</t>
  </si>
  <si>
    <t>Set LED Color13 falling position for unique sequence mode</t>
  </si>
  <si>
    <t>H3_LED_U14_ON_ADD</t>
  </si>
  <si>
    <t>Set LED Color14 rising position for unique sequence mode</t>
  </si>
  <si>
    <t>H3_LED_U14_OFF_ADD</t>
  </si>
  <si>
    <t>Set LED Color14 falling position for unique sequence mode</t>
  </si>
  <si>
    <t>H3_LED_U15_ON_ADD</t>
  </si>
  <si>
    <t>Set LED Color15 rising position for unique sequence mode</t>
  </si>
  <si>
    <t>H3_LED_U15_OFF_ADD</t>
  </si>
  <si>
    <t>Set LED Color15 falling position for unique sequence mode</t>
  </si>
  <si>
    <t>H3_LED_U16_ON_ADD</t>
  </si>
  <si>
    <t>Set LED Color16 rising position for unique sequence mode</t>
  </si>
  <si>
    <t>H3_LED_U16_OFF_ADD</t>
  </si>
  <si>
    <t>Set LED Color16 falling position for unique sequence mode</t>
  </si>
  <si>
    <t>H3_LED_U17_ON_ADD</t>
  </si>
  <si>
    <t>Set LED Color17 rising position for unique sequence mode</t>
  </si>
  <si>
    <t>H3_LED_U17_OFF_ADD</t>
  </si>
  <si>
    <t>Set LED Color17 falling position for unique sequence mode</t>
  </si>
  <si>
    <t>H3_LED_U18_ON_ADD</t>
  </si>
  <si>
    <t>Set LED Color18 rising position for unique sequence mode</t>
  </si>
  <si>
    <t>H3_LED_U18_OFF_ADD</t>
  </si>
  <si>
    <t>Set LED Color18 falling position for unique sequence mode</t>
  </si>
  <si>
    <t>H3_LED_U19_ON_ADD</t>
  </si>
  <si>
    <t>Set LED Color19 rising position for unique sequence mode</t>
  </si>
  <si>
    <t>H3_LED_U19_OFF_ADD</t>
  </si>
  <si>
    <t>Set LED Color19 falling position for unique sequence mode</t>
  </si>
  <si>
    <t>H3_LED_U20_ON_ADD</t>
  </si>
  <si>
    <t>Set LED Color20 rising position for unique sequence mode</t>
  </si>
  <si>
    <t>H3_LED_U20_OFF_ADD</t>
  </si>
  <si>
    <t>Set LED Color20 falling position for unique sequence mode</t>
  </si>
  <si>
    <t>H3_LED_U21_ON_ADD</t>
  </si>
  <si>
    <t>Set LED Color21 rising position for unique sequence mode</t>
  </si>
  <si>
    <t>H3_LED_U21_OFF_ADD</t>
  </si>
  <si>
    <t>Set LED Color21 falling position for unique sequence mode</t>
  </si>
  <si>
    <t>H3_LED_U22_ON_ADD</t>
  </si>
  <si>
    <t>Set LED Color22 rising position for unique sequence mode</t>
  </si>
  <si>
    <t>H3_LED_U22_OFF_ADD</t>
  </si>
  <si>
    <t>Set LED Color22 falling position for unique sequence mode</t>
  </si>
  <si>
    <t>H3_LED_U23_ON_ADD</t>
  </si>
  <si>
    <t>Set LED Color23 rising position for unique sequence mode</t>
  </si>
  <si>
    <t>H3_LED_U23_OFF_ADD</t>
  </si>
  <si>
    <t>Set LED Color23 falling position for unique sequence mode</t>
  </si>
  <si>
    <t>H3_DUMMY2_0REG</t>
  </si>
  <si>
    <t>H3_DUMMY3_1REG</t>
  </si>
  <si>
    <t>H3_DUMMY4_1REG</t>
  </si>
  <si>
    <t>H3_DUMMY5_0REG</t>
  </si>
  <si>
    <t>H3_DUMMY6_1REG</t>
  </si>
  <si>
    <t>H3_DUMMY7_0REG</t>
  </si>
  <si>
    <t>H3_DUMMY8_1REG</t>
  </si>
  <si>
    <t>H3_led_crc_start</t>
  </si>
  <si>
    <t>Led CRC start point setting</t>
  </si>
  <si>
    <t>H3_led_crc_end</t>
  </si>
  <si>
    <t>Led CRC end point setting</t>
  </si>
  <si>
    <t>H3_led_crc_cmp</t>
  </si>
  <si>
    <t>Led CRC compare value setting</t>
  </si>
  <si>
    <t>H3_led_crc_result</t>
  </si>
  <si>
    <t>Led CRC result value</t>
  </si>
  <si>
    <t>H3_led_crc_ctrl</t>
  </si>
  <si>
    <t xml:space="preserve">Led CRC control setting.
2’b00: Check CRC result every frame
2’b01: Check CRC result until equivalent to crc_cmp.
2’b1x: Reset CRC result and pass signals
</t>
  </si>
  <si>
    <t>H3_led_crc_pass</t>
  </si>
  <si>
    <t>Led CRC pass signal</t>
  </si>
  <si>
    <t>Function : TX</t>
    <phoneticPr fontId="1"/>
  </si>
  <si>
    <t>Function : LED</t>
    <phoneticPr fontId="1"/>
  </si>
  <si>
    <t>Base Address : 3200h</t>
    <phoneticPr fontId="1"/>
  </si>
  <si>
    <t>The total number of registers : 460 byte</t>
    <phoneticPr fontId="1"/>
  </si>
  <si>
    <t>-</t>
    <phoneticPr fontId="1"/>
  </si>
  <si>
    <t>-</t>
    <phoneticPr fontId="1"/>
  </si>
  <si>
    <t>Base Address : 0C00h</t>
  </si>
  <si>
    <t>The total number of registers : 1360 byte</t>
  </si>
  <si>
    <t>H2_LPDDR2_START</t>
  </si>
  <si>
    <t>H2_LPDDR2_DRAM_CLASS[3:0]</t>
  </si>
  <si>
    <t>H2_LPDDR2_VERSION[7:0]</t>
  </si>
  <si>
    <t>41</t>
  </si>
  <si>
    <t>H2_LPDDR2_VERSION[15:8]</t>
  </si>
  <si>
    <t>H2_LPDDR2_MAX_ROW_REG[4:0]</t>
  </si>
  <si>
    <t>H2_LPDDR2_MAX_COL_REG[3:0]</t>
  </si>
  <si>
    <t>0C</t>
  </si>
  <si>
    <t>H2_LPDDR2_MAX_CS_REG</t>
  </si>
  <si>
    <t>H2_LPDDR2_READ_DATA_FIFO_DEPTH[7:0]</t>
  </si>
  <si>
    <t>H2_LPDDR2_READ_DATA_FIFO_PTR_WIDTH[7:0]</t>
  </si>
  <si>
    <t>H2_LPDDR2_WRITE_DATA_FIFO_DEPTH[7:0]</t>
  </si>
  <si>
    <t>H2_LPDDR2_WRITE_DATA_FIFO_PTR_WIDTH[7:0]</t>
  </si>
  <si>
    <t>H2_LPDDR2_ASYNC_CDC_STAGES[7:0]</t>
  </si>
  <si>
    <t>H2_LPDDR2_AXI0_CMDFIFO_LOG2_DEPTH[7:0]</t>
  </si>
  <si>
    <t>H2_LPDDR2_AXI0_RDFIFO_LOG2_DEPTH[7:0]</t>
  </si>
  <si>
    <t>H2_LPDDR2_AXI0_WRFIFO_LOG2_DEPTH[7:0]</t>
  </si>
  <si>
    <t>H2_LPDDR2_AXI0_WRCMD_PROC_FIFO_LOG2_DEPTH[7:0]</t>
  </si>
  <si>
    <t>H2_LPDDR2_AXI1_CMDFIFO_LOG2_DEPTH[7:0]</t>
  </si>
  <si>
    <t>H2_LPDDR2_AXI1_RDFIFO_LOG2_DEPTH[7:0]</t>
  </si>
  <si>
    <t>H2_LPDDR2_AXI1_WRFIFO_LOG2_DEPTH[7:0]</t>
  </si>
  <si>
    <t>H2_LPDDR2_AXI1_WRCMD_PROC_FIFO_LOG2_DEPTH[7:0]</t>
  </si>
  <si>
    <t>H2_LPDDR2_AXI2_CMDFIFO_LOG2_DEPTH[7:0]</t>
  </si>
  <si>
    <t>H2_LPDDR2_AXI2_RDFIFO_LOG2_DEPTH[7:0]</t>
  </si>
  <si>
    <t>H2_LPDDR2_AXI2_WRFIFO_LOG2_DEPTH[7:0]</t>
  </si>
  <si>
    <t>H2_LPDDR2_AXI2_WRCMD_PROC_FIFO_LOG2_DEPTH[7:0]</t>
  </si>
  <si>
    <t>H2_LPDDR2_AXI3_CMDFIFO_LOG2_DEPTH[7:0]</t>
  </si>
  <si>
    <t>H2_LPDDR2_AXI3_RDFIFO_LOG2_DEPTH[7:0]</t>
  </si>
  <si>
    <t>H2_LPDDR2_AXI3_WRFIFO_LOG2_DEPTH[7:0]</t>
  </si>
  <si>
    <t>H2_LPDDR2_AXI3_WRCMD_PROC_FIFO_LOG2_DEPTH[7:0]</t>
  </si>
  <si>
    <t>H2_LPDDR2_TINIT[7:0]</t>
  </si>
  <si>
    <t>H2_LPDDR2_TINIT[15:8]</t>
  </si>
  <si>
    <t>H2_LPDDR2_TINIT[23:16]</t>
  </si>
  <si>
    <t>H2_LPDDR2_TINIT3[7:0]</t>
  </si>
  <si>
    <t>H2_LPDDR2_TINIT3[15:8]</t>
  </si>
  <si>
    <t>H2_LPDDR2_TINIT3[23:16]</t>
  </si>
  <si>
    <t>H2_LPDDR2_TINIT4[7:0]</t>
  </si>
  <si>
    <t>H2_LPDDR2_TINIT4[15:8]</t>
  </si>
  <si>
    <t>H2_LPDDR2_TINIT4[23:16]</t>
  </si>
  <si>
    <t>H2_LPDDR2_TINIT5[7:0]</t>
  </si>
  <si>
    <t>H2_LPDDR2_TINIT5[15:8]</t>
  </si>
  <si>
    <t>H2_LPDDR2_TINIT5[23:16]</t>
  </si>
  <si>
    <t>H2_LPDDR2_NO_AUTO_MRR_INIT</t>
  </si>
  <si>
    <t>H2_LPDDR2_CASLAT_LIN[4:0]</t>
  </si>
  <si>
    <t>H2_LPDDR2_WRLAT[2:0]</t>
  </si>
  <si>
    <t>H2_LPDDR2_TBST_INT_INTERVAL[2:0]</t>
  </si>
  <si>
    <t>H2_LPDDR2_TCCD[4:0]</t>
  </si>
  <si>
    <t>H2_LPDDR2_TRRD[7:0]</t>
  </si>
  <si>
    <t>H2_LPDDR2_TRC[7:0]</t>
  </si>
  <si>
    <t>H2_LPDDR2_TRAS_MIN[7:0]</t>
  </si>
  <si>
    <t>H2_LPDDR2_TWTR[5:0]</t>
  </si>
  <si>
    <t>H2_LPDDR2_TRP[7:0]</t>
  </si>
  <si>
    <t>H2_LPDDR2_TFAW[7:0]</t>
  </si>
  <si>
    <t>H2_LPDDR2_TRTP[2:0]</t>
  </si>
  <si>
    <t>H2_LPDDR2_TMRD[4:0]</t>
  </si>
  <si>
    <t>H2_LPDDR2_TMOD[7:0]</t>
  </si>
  <si>
    <t>H2_LPDDR2_TRAS_MAX[7:0]</t>
  </si>
  <si>
    <t>H2_LPDDR2_TRAS_MAX[15:8]</t>
  </si>
  <si>
    <t>H2_LPDDR2_TCKE[2:0]</t>
  </si>
  <si>
    <t>H2_LPDDR2_TCKESR[7:0]</t>
  </si>
  <si>
    <t>H2_LPDDR2_WRITEINTERP</t>
  </si>
  <si>
    <t>H2_LPDDR2_TRCD[7:0]</t>
  </si>
  <si>
    <t>H2_LPDDR2_TWR[5:0]</t>
  </si>
  <si>
    <t>H2_LPDDR2_TMRR[3:0]</t>
  </si>
  <si>
    <t>H2_LPDDR2_AP</t>
  </si>
  <si>
    <t>H2_LPDDR2_CONCURRENTAP</t>
  </si>
  <si>
    <t>H2_LPDDR2_TRAS_LOCKOUT</t>
  </si>
  <si>
    <t>H2_LPDDR2_TDAL[5:0]</t>
  </si>
  <si>
    <t>H2_LPDDR2_BSTLEN[2:0]</t>
  </si>
  <si>
    <t>H2_LPDDR2_TRP_AB[7:0]</t>
  </si>
  <si>
    <t>H2_LPDDR2_REG_DIMM_ENABLE</t>
  </si>
  <si>
    <t>H2_LPDDR2_AREFRESH</t>
  </si>
  <si>
    <t>H2_LPDDR2_Reserved</t>
  </si>
  <si>
    <t>H2_LPDDR2_TREF_ENABLE</t>
  </si>
  <si>
    <t>H2_LPDDR2_TRFC[7:0]</t>
  </si>
  <si>
    <t>H2_LPDDR2_TRFC[9:8]</t>
  </si>
  <si>
    <t>H2_LPDDR2_TREF[7:0]</t>
  </si>
  <si>
    <t>H2_LPDDR2_TREF[15:8]</t>
  </si>
  <si>
    <t>H2_LPDDR2_TPDEX[7:0]</t>
  </si>
  <si>
    <t>H2_LPDDR2_TPDEX[15:8]</t>
  </si>
  <si>
    <t>H2_LPDDR2_TXSR[7:0]</t>
  </si>
  <si>
    <t>H2_LPDDR2_TXSR[15:8]</t>
  </si>
  <si>
    <t>H2_LPDDR2_TXSNR[7:0]</t>
  </si>
  <si>
    <t>H2_LPDDR2_TXSNR[15:8]</t>
  </si>
  <si>
    <t>H2_LPDDR2_PWRUP_SREFRESH_EXIT</t>
  </si>
  <si>
    <t>H2_LPDDR2_SREFRESH_EXIT_NO_REFRESH</t>
  </si>
  <si>
    <t>H2_LPDDR2_ENABLE_QUICK_SREFRESH</t>
  </si>
  <si>
    <t>H2_LPDDR2_CKE_DELAY[2:0]</t>
  </si>
  <si>
    <t>H2_LPDDR2_LOWPOWER_REFRESH_ENABLE</t>
  </si>
  <si>
    <t>H2_LPDDR2_CKSRE[7:0]</t>
  </si>
  <si>
    <t>H2_LPDDR2_CKSRX[7:0]</t>
  </si>
  <si>
    <t>H2_LPDDR2_DUMMY</t>
  </si>
  <si>
    <t>H2_LPDDR2_WRITE_MODEREG[7:0]</t>
  </si>
  <si>
    <t>H2_LPDDR2_WRITE_MODEREG[15:8]</t>
  </si>
  <si>
    <t>H2_LPDDR2_WRITE_MODEREG[23:16]</t>
  </si>
  <si>
    <t>H2_LPDDR2_WRITE_MODEREG[25:24]</t>
  </si>
  <si>
    <t>H2_LPDDR2_MRW_STATUS[7:0]</t>
  </si>
  <si>
    <t>H2_LPDDR2_READ_MODEREG[7:0]</t>
  </si>
  <si>
    <t>H2_LPDDR2_READ_MODEREG[15:8]</t>
  </si>
  <si>
    <t>H2_LPDDR2_READ_MODEREG[16]</t>
  </si>
  <si>
    <t>H2_LPDDR2_PERIPHERAL_MRR_DATA[7:0]</t>
  </si>
  <si>
    <t>H2_LPDDR2_PERIPHERAL_MRR_DATA[15:8]</t>
  </si>
  <si>
    <t>H2_LPDDR2_AUTO_TEMPCHK_VAL[3:0]</t>
  </si>
  <si>
    <t>H2_LPDDR2_REFRESH_PER_AUTO_TEMPCHK[7:0]</t>
  </si>
  <si>
    <t>H2_LPDDR2_REFRESH_PER_AUTO_TEMPCHK[15:8]</t>
  </si>
  <si>
    <t>H2_LPDDR2_MR1_DATA_0[7:0]</t>
  </si>
  <si>
    <t>H2_LPDDR2_MR2_DATA_0[7:0]</t>
  </si>
  <si>
    <t>H2_LPDDR2_MRSINGLE_DATA_0[7:0]</t>
  </si>
  <si>
    <t>H2_LPDDR2_MR3_DATA_0[7:0]</t>
  </si>
  <si>
    <t>H2_LPDDR2_MR8_DATA_0[7:0]</t>
  </si>
  <si>
    <t>H2_LPDDR2_MR16_DATA_0[7:0]</t>
  </si>
  <si>
    <t>H2_LPDDR2_MR17_DATA_0[7:0]</t>
  </si>
  <si>
    <t>H2_LPDDR2_BIST_GO</t>
  </si>
  <si>
    <t>H2_LPDDR2_BIST_RESULT[1:0]</t>
  </si>
  <si>
    <t>H2_LPDDR2_ADDR_SPACE[5:0]</t>
  </si>
  <si>
    <t>H2_LPDDR2_BIST_DATA_CHECK</t>
  </si>
  <si>
    <t>H2_LPDDR2_BIST_ADDR_CHECK</t>
  </si>
  <si>
    <t>H2_LPDDR2_BIST_START_ADDRESS[7:0]</t>
  </si>
  <si>
    <t>H2_LPDDR2_BIST_START_ADDRESS[15:8]</t>
  </si>
  <si>
    <t>H2_LPDDR2_BIST_START_ADDRESS[23:16]</t>
  </si>
  <si>
    <t>H2_LPDDR2_BIST_START_ADDRESS[31:24]</t>
  </si>
  <si>
    <t>H2_LPDDR2_BIST_DATA_MASK[7:0]</t>
  </si>
  <si>
    <t>H2_LPDDR2_BIST_DATA_MASK[15:8]</t>
  </si>
  <si>
    <t>H2_LPDDR2_BIST_DATA_MASK[23:16]</t>
  </si>
  <si>
    <t>H2_LPDDR2_BIST_DATA_MASK[31:24]</t>
  </si>
  <si>
    <t>H2_LPDDR2_BIST_DATA_MASK[39:32]</t>
  </si>
  <si>
    <t>H2_LPDDR2_BIST_DATA_MASK[47:40]</t>
  </si>
  <si>
    <t>H2_LPDDR2_BIST_DATA_MASK[55:48]</t>
  </si>
  <si>
    <t>H2_LPDDR2_BIST_DATA_MASK[63:56]</t>
  </si>
  <si>
    <t>H2_LPDDR2_LONG_COUNT_MASK[4:0]</t>
  </si>
  <si>
    <t>H2_LPDDR2_ZQ_INIT[7:0]</t>
  </si>
  <si>
    <t>H2_LPDDR2_ZQ_INIT[11:8]</t>
  </si>
  <si>
    <t>H2_LPDDR2_ZQCL[7:0]</t>
  </si>
  <si>
    <t>H2_LPDDR2_ZQCL[11:8]</t>
  </si>
  <si>
    <t>H2_LPDDR2_ZQCS[7:0]</t>
  </si>
  <si>
    <t>H2_LPDDR2_ZQCS[11:8]</t>
  </si>
  <si>
    <t>H2_LPDDR2_ZQ_REQ[3:0]</t>
  </si>
  <si>
    <t>H2_LPDDR2_ZQ_ON_SREF_EXIT[3:0]</t>
  </si>
  <si>
    <t>H2_LPDDR2_ZQ_INTERVAL[7:0]</t>
  </si>
  <si>
    <t>H2_LPDDR2_ZQ_INTERVAL[15:8]</t>
  </si>
  <si>
    <t>H2_LPDDR2_ZQ_INTERVAL[23:16]</t>
  </si>
  <si>
    <t>H2_LPDDR2_ZQ_INTERVAL[31:24]</t>
  </si>
  <si>
    <t>H2_LPDDR2_ZQ_IN_PROGRESS</t>
  </si>
  <si>
    <t>H2_LPDDR2_ZQRESET[7:0]</t>
  </si>
  <si>
    <t>H2_LPDDR2_ZQRESET[11:8]</t>
  </si>
  <si>
    <t>H2_LPDDR2_NO_ZQ_INIT</t>
  </si>
  <si>
    <t>H2_LPDDR2_BANK_DIFF[1:0]</t>
  </si>
  <si>
    <t>H2_LPDDR2_ROW_DIFF[2:0]</t>
  </si>
  <si>
    <t>H2_LPDDR2_COL_DIFF[3:0]</t>
  </si>
  <si>
    <t>H2_LPDDR2_APREBIT[3:0]</t>
  </si>
  <si>
    <t>H2_LPDDR2_AGE_COUNT[7:0]</t>
  </si>
  <si>
    <t>H2_LPDDR2_COMMAND_AGE_COUNT[7:0]</t>
  </si>
  <si>
    <t>H2_LPDDR2_ADDR_CMP_EN</t>
  </si>
  <si>
    <t>H2_LPDDR2_BANK_SPLIT_EN</t>
  </si>
  <si>
    <t>H2_LPDDR2_PLACEMENT_EN</t>
  </si>
  <si>
    <t>H2_LPDDR2_PRIORITY_EN</t>
  </si>
  <si>
    <t>H2_LPDDR2_RW_SAME_EN</t>
  </si>
  <si>
    <t>H2_LPDDR2_RW_SAME_PAGE_EN</t>
  </si>
  <si>
    <t>H2_LPDDR2_DISABLE_RW_GROUP_W_BNK_CONFLICT[1:0]</t>
  </si>
  <si>
    <t>H2_LPDDR2_NUM_Q_ENTRIES_ACT_DISABLE[3:0]</t>
  </si>
  <si>
    <t>H2_LPDDR2_SWAP_EN</t>
  </si>
  <si>
    <t>H2_LPDDR2_DISABLE_RD_INTERLEAVE</t>
  </si>
  <si>
    <t>H2_LPDDR2_INHIBIT_DRAM_CMD[1:0]</t>
  </si>
  <si>
    <t>H2_LPDDR2_REDUC</t>
  </si>
  <si>
    <t>H2_LPDDR2_LPDDR2_S4</t>
  </si>
  <si>
    <t>H2_LPDDR2_Q_FULLNESS[3:0]</t>
  </si>
  <si>
    <t>H2_LPDDR2_IN_ORDER_ACCEPT</t>
  </si>
  <si>
    <t>H2_LPDDR2_CONTROLLER_BUSY</t>
  </si>
  <si>
    <t>H2_LPDDR2_CTRLUPD_REQ</t>
  </si>
  <si>
    <t>H2_LPDDR2_CTRLUPD_REQ_PER_AREF_EN</t>
  </si>
  <si>
    <t>H2_LPDDR2_INT_STATUS[7:0]</t>
  </si>
  <si>
    <t>H2_LPDDR2_INT_STATUS[14:8]</t>
  </si>
  <si>
    <t>H2_LPDDR2_INT_ACK[7:0]</t>
  </si>
  <si>
    <t>H2_LPDDR2_INT_ACK[13:8]</t>
  </si>
  <si>
    <t>H2_LPDDR2_INT_MASK[7:0]</t>
  </si>
  <si>
    <t>H2_LPDDR2_INT_MASK[14:8]</t>
  </si>
  <si>
    <t>H2_LPDDR2_OUT_OF_RANGE_ADDR[7:0]</t>
  </si>
  <si>
    <t>H2_LPDDR2_OUT_OF_RANGE_ADDR[15:8]</t>
  </si>
  <si>
    <t>H2_LPDDR2_OUT_OF_RANGE_ADDR[23:16]</t>
  </si>
  <si>
    <t>H2_LPDDR2_OUT_OF_RANGE_ADDR[31:24]</t>
  </si>
  <si>
    <t>H2_LPDDR2_OUT_OF_RANGE_LENGTH[7:0]</t>
  </si>
  <si>
    <t>H2_LPDDR2_OUT_OF_RANGE_TYPE[5:0]</t>
  </si>
  <si>
    <t>H2_LPDDR2_OUT_OF_RANGE_SOURCE_ID[7:0]</t>
  </si>
  <si>
    <t>H2_LPDDR2_OUT_OF_RANGE_SOURCE_ID[15:8]</t>
  </si>
  <si>
    <t>H2_LPDDR2_BIST_EXP_DATA[7:0]</t>
  </si>
  <si>
    <t>H2_LPDDR2_BIST_EXP_DATA[15:8]</t>
  </si>
  <si>
    <t>H2_LPDDR2_BIST_EXP_DATA[23:16]</t>
  </si>
  <si>
    <t>H2_LPDDR2_BIST_EXP_DATA[31:24]</t>
  </si>
  <si>
    <t>H2_LPDDR2_BIST_EXP_DATA[39:32]</t>
  </si>
  <si>
    <t>H2_LPDDR2_BIST_EXP_DATA[47:40]</t>
  </si>
  <si>
    <t>H2_LPDDR2_BIST_EXP_DATA[55:48]</t>
  </si>
  <si>
    <t>H2_LPDDR2_BIST_EXP_DATA[63:56]</t>
  </si>
  <si>
    <t>H2_LPDDR2_BIST_EXP_DATA[71:64]</t>
  </si>
  <si>
    <t>H2_LPDDR2_BIST_EXP_DATA[79:72]</t>
  </si>
  <si>
    <t>H2_LPDDR2_BIST_EXP_DATA[87:80]</t>
  </si>
  <si>
    <t>H2_LPDDR2_BIST_EXP_DATA[95:88]</t>
  </si>
  <si>
    <t>H2_LPDDR2_BIST_EXP_DATA[103:96]</t>
  </si>
  <si>
    <t>H2_LPDDR2_BIST_EXP_DATA[111:104]</t>
  </si>
  <si>
    <t>H2_LPDDR2_BIST_EXP_DATA[119:112]</t>
  </si>
  <si>
    <t>H2_LPDDR2_BIST_EXP_DATA[127:120]</t>
  </si>
  <si>
    <t>H2_LPDDR2_BIST_FAIL_DATA[7:0]</t>
  </si>
  <si>
    <t>H2_LPDDR2_BIST_FAIL_DATA[15:8]</t>
  </si>
  <si>
    <t>H2_LPDDR2_BIST_FAIL_DATA[23:16]</t>
  </si>
  <si>
    <t>H2_LPDDR2_BIST_FAIL_DATA[31:24]</t>
  </si>
  <si>
    <t>H2_LPDDR2_BIST_FAIL_DATA[39:32]</t>
  </si>
  <si>
    <t>H2_LPDDR2_BIST_FAIL_DATA[47:40]</t>
  </si>
  <si>
    <t>H2_LPDDR2_BIST_FAIL_DATA[55:48]</t>
  </si>
  <si>
    <t>H2_LPDDR2_BIST_FAIL_DATA[63:56]</t>
  </si>
  <si>
    <t>H2_LPDDR2_BIST_FAIL_DATA[71:64]</t>
  </si>
  <si>
    <t>H2_LPDDR2_BIST_FAIL_DATA[79:72]</t>
  </si>
  <si>
    <t>H2_LPDDR2_BIST_FAIL_DATA[87:80]</t>
  </si>
  <si>
    <t>H2_LPDDR2_BIST_FAIL_DATA[95:88]</t>
  </si>
  <si>
    <t>H2_LPDDR2_BIST_FAIL_DATA[103:96]</t>
  </si>
  <si>
    <t>H2_LPDDR2_BIST_FAIL_DATA[111:104]</t>
  </si>
  <si>
    <t>H2_LPDDR2_BIST_FAIL_DATA[119:112]</t>
  </si>
  <si>
    <t>H2_LPDDR2_BIST_FAIL_DATA[127:120]</t>
  </si>
  <si>
    <t>H2_LPDDR2_BIST_FAIL_ADDR[7:0]</t>
  </si>
  <si>
    <t>H2_LPDDR2_BIST_FAIL_ADDR[15:8]</t>
  </si>
  <si>
    <t>H2_LPDDR2_BIST_FAIL_ADDR[23:16]</t>
  </si>
  <si>
    <t>H2_LPDDR2_BIST_FAIL_ADDR[31:24]</t>
  </si>
  <si>
    <t>H2_LPDDR2_PORT_CMD_ERROR_ADDR[7:0]</t>
  </si>
  <si>
    <t>H2_LPDDR2_PORT_CMD_ERROR_ADDR[15:8]</t>
  </si>
  <si>
    <t>H2_LPDDR2_PORT_CMD_ERROR_ADDR[23:16]</t>
  </si>
  <si>
    <t>H2_LPDDR2_PORT_CMD_ERROR_ADDR[31:24]</t>
  </si>
  <si>
    <t>H2_LPDDR2_PORT_CMD_ERROR_ID[7:0]</t>
  </si>
  <si>
    <t>H2_LPDDR2_PORT_CMD_ERROR_ID[15:8]</t>
  </si>
  <si>
    <t>H2_LPDDR2_PORT_CMD_ERROR_TYPE[1:0]</t>
  </si>
  <si>
    <t>H2_LPDDR2_R2R_SAMECS_DLY[2:0]</t>
  </si>
  <si>
    <t>H2_LPDDR2_R2W_SAMECS_DLY[2:0]</t>
  </si>
  <si>
    <t>H2_LPDDR2_W2R_SAMECS_DLY[2:0]</t>
  </si>
  <si>
    <t>H2_LPDDR2_W2W_SAMECS_DLY[2:0]</t>
  </si>
  <si>
    <t>H2_LPDDR2_TDQSCK_MAX[2:0]</t>
  </si>
  <si>
    <t>H2_LPDDR2_AXI0_R_PRIORITY[1:0]</t>
  </si>
  <si>
    <t>H2_LPDDR2_AXI0_W_PRIORITY[1:0]</t>
  </si>
  <si>
    <t>H2_LPDDR2_AXI0_FIFO_TYPE_REG[1:0]</t>
  </si>
  <si>
    <t>H2_LPDDR2_AXI1_R_PRIORITY[1:0]</t>
  </si>
  <si>
    <t>H2_LPDDR2_AXI1_W_PRIORITY[1:0]</t>
  </si>
  <si>
    <t>H2_LPDDR2_AXI1_FIFO_TYPE_REG[1:0]</t>
  </si>
  <si>
    <t>H2_LPDDR2_AXI2_R_PRIORITY[1:0]</t>
  </si>
  <si>
    <t>H2_LPDDR2_AXI2_W_PRIORITY[1:0]</t>
  </si>
  <si>
    <t>H2_LPDDR2_AXI2_FIFO_TYPE_REG[1:0]</t>
  </si>
  <si>
    <t>H2_LPDDR2_AXI3_R_PRIORITY[1:0]</t>
  </si>
  <si>
    <t>H2_LPDDR2_AXI3_W_PRIORITY[1:0]</t>
  </si>
  <si>
    <t>H2_LPDDR2_AXI3_FIFO_TYPE_REG[1:0]</t>
  </si>
  <si>
    <t>H2_LPDDR2_ARB_CMD_Q_THRESHOLD[3:0]</t>
  </si>
  <si>
    <t>H2_LPDDR2_AXI0_BDW[6:0]</t>
  </si>
  <si>
    <t>H2_LPDDR2_AXI0_BDW_OVFLOW</t>
  </si>
  <si>
    <t>H2_LPDDR2_AXI0_CURRENT_BDW[6:0]</t>
  </si>
  <si>
    <t>H2_LPDDR2_AXI1_BDW[6:0]</t>
  </si>
  <si>
    <t>H2_LPDDR2_AXI1_BDW_OVFLOW</t>
  </si>
  <si>
    <t>H2_LPDDR2_AXI1_CURRENT_BDW[6:0]</t>
  </si>
  <si>
    <t>H2_LPDDR2_AXI2_BDW[6:0]</t>
  </si>
  <si>
    <t>H2_LPDDR2_AXI2_BDW_OVFLOW</t>
  </si>
  <si>
    <t>H2_LPDDR2_AXI2_CURRENT_BDW[6:0]</t>
  </si>
  <si>
    <t>H2_LPDDR2_AXI3_BDW[6:0]</t>
  </si>
  <si>
    <t>H2_LPDDR2_AXI3_BDW_OVFLOW</t>
  </si>
  <si>
    <t>H2_LPDDR2_AXI3_CURRENT_BDW[6:0]</t>
  </si>
  <si>
    <t>H2_LPDDR2_CKE_STATUS</t>
  </si>
  <si>
    <t>H2_LPDDR2_DLL_RST_DELAY[7:0]</t>
  </si>
  <si>
    <t>H2_LPDDR2_DLL_RST_DELAY[15:8]</t>
  </si>
  <si>
    <t>H2_LPDDR2_DLL_RST_ADJ_DLY[7:0]</t>
  </si>
  <si>
    <t>H2_LPDDR2_TDFI_PHY_WRLAT[4:0]</t>
  </si>
  <si>
    <t>H2_LPDDR2_UPDATE_ERROR_STATUS[6:0]</t>
  </si>
  <si>
    <t>H2_LPDDR2_TDFI_PHY_RDLAT[4:0]</t>
  </si>
  <si>
    <t>H2_LPDDR2_TDFI_RDDATA_EN[4:0]</t>
  </si>
  <si>
    <t>H2_LPDDR2_DRAM_CLK_DISABLE</t>
  </si>
  <si>
    <t>H2_LPDDR2_TDFI_CTRLUPD_MIN[3:0]</t>
  </si>
  <si>
    <t>H2_LPDDR2_TDFI_CTRLUPD_MAX[7:0]</t>
  </si>
  <si>
    <t>H2_LPDDR2_TDFI_CTRLUPD_MAX[15:8]</t>
  </si>
  <si>
    <t>H2_LPDDR2_TDFI_PHYUPD_TYPE0[7:0]</t>
  </si>
  <si>
    <t>H2_LPDDR2_TDFI_PHYUPD_TYPE0[15:8]</t>
  </si>
  <si>
    <t>H2_LPDDR2_TDFI_PHYUPD_TYPE1[7:0]</t>
  </si>
  <si>
    <t>H2_LPDDR2_TDFI_PHYUPD_TYPE1[15:8]</t>
  </si>
  <si>
    <t>H2_LPDDR2_TDFI_PHYUPD_TYPE2[7:0]</t>
  </si>
  <si>
    <t>H2_LPDDR2_TDFI_PHYUPD_TYPE2[15:8]</t>
  </si>
  <si>
    <t>H2_LPDDR2_TDFI_PHYUPD_TYPE3[7:0]</t>
  </si>
  <si>
    <t>H2_LPDDR2_TDFI_PHYUPD_TYPE3[15:8]</t>
  </si>
  <si>
    <t>H2_LPDDR2_TDFI_PHYUPD_RESP[7:0]</t>
  </si>
  <si>
    <t>H2_LPDDR2_TDFI_PHYUPD_RESP[15:8]</t>
  </si>
  <si>
    <t>H2_LPDDR2_TDFI_CTRLUPD_INTERVAL[7:0]</t>
  </si>
  <si>
    <t>H2_LPDDR2_TDFI_CTRLUPD_INTERVAL[15:8]</t>
  </si>
  <si>
    <t>H2_LPDDR2_TDFI_CTRLUPD_INTERVAL[23:16]</t>
  </si>
  <si>
    <t>H2_LPDDR2_TDFI_CTRLUPD_INTERVAL[31:24]</t>
  </si>
  <si>
    <t>H2_LPDDR2_RDLAT_ADJ[4:0]</t>
  </si>
  <si>
    <t>H2_LPDDR2_WRLAT_ADJ[4:0]</t>
  </si>
  <si>
    <t>H2_LPDDR2_TDFI_CTRL_DELAY[3:0]</t>
  </si>
  <si>
    <t>H2_LPDDR2_TDFI_DRAM_CLK_DISABLE[3:0]</t>
  </si>
  <si>
    <t>H2_LPDDR2_TDFI_DRAM_CLK_ENABLE[3:0]</t>
  </si>
  <si>
    <t>H2_LPDDR2_TDFI_PHY_WRDATA[2:0]</t>
  </si>
  <si>
    <t>H2_LPDDR2_EN_1T_TIMING</t>
  </si>
  <si>
    <t>H2_LPDDR2_DEN_PHY_DQ_TIMING_REG_0[7:0]</t>
  </si>
  <si>
    <t>H2_LPDDR2_DEN_PHY_DQ_TIMING_REG_0[15:8]</t>
  </si>
  <si>
    <t>H2_LPDDR2_DEN_PHY_DQ_TIMING_REG_0[23:16]</t>
  </si>
  <si>
    <t>H2_LPDDR2_DEN_PHY_DQ_TIMING_REG_0[31:24]</t>
  </si>
  <si>
    <t>H2_LPDDR2_DEN_PHY_DQS_TIMING_REG_0[7:0]</t>
  </si>
  <si>
    <t>H2_LPDDR2_DEN_PHY_DQS_TIMING_REG_0[15:8]</t>
  </si>
  <si>
    <t>H2_LPDDR2_DEN_PHY_DQS_TIMING_REG_0[23:16]</t>
  </si>
  <si>
    <t>H2_LPDDR2_DEN_PHY_DQS_TIMING_REG_0[31:24]</t>
  </si>
  <si>
    <t>H2_LPDDR2_DEN_PHY_GATE_LPBK_CTRL_REG_0[7:0]</t>
  </si>
  <si>
    <t>H2_LPDDR2_DEN_PHY_GATE_LPBK_CTRL_REG_0[15:8]</t>
  </si>
  <si>
    <t>H2_LPDDR2_DEN_PHY_GATE_LPBK_CTRL_REG_0[23:16]</t>
  </si>
  <si>
    <t>H2_LPDDR2_DEN_PHY_GATE_LPBK_CTRL_REG_0[31:24]</t>
  </si>
  <si>
    <t>H2_LPDDR2_DEN_PHY_READ_CTRL_REG_0[7:0]</t>
  </si>
  <si>
    <t>H2_LPDDR2_DEN_PHY_READ_CTRL_REG_0[15:8]</t>
  </si>
  <si>
    <t>H2_LPDDR2_DEN_PHY_READ_CTRL_REG_0[23:16]</t>
  </si>
  <si>
    <t>H2_LPDDR2_DEN_PHY_READ_CTRL_REG_0[31:24]</t>
  </si>
  <si>
    <t>H2_LPDDR2_PHY_DLL_MASTER_CTRL_REG_0[7:0]</t>
  </si>
  <si>
    <t>H2_LPDDR2_PHY_DLL_MASTER_CTRL_REG_0[15:8]</t>
  </si>
  <si>
    <t>H2_LPDDR2_PHY_DLL_MASTER_CTRL_REG_0[23:16]</t>
  </si>
  <si>
    <t>H2_LPDDR2_PHY_DLL_MASTER_CTRL_REG_0[31:24]</t>
  </si>
  <si>
    <t>H2_LPDDR2_PHY_DLL_SLAVE_CTRL_REG_0[7:0]</t>
  </si>
  <si>
    <t>H2_LPDDR2_PHY_DLL_SLAVE_CTRL_REG_0[15:8]</t>
  </si>
  <si>
    <t>H2_LPDDR2_PHY_DLL_SLAVE_CTRL_REG_0[23:16]</t>
  </si>
  <si>
    <t>H2_LPDDR2_PHY_DLL_SLAVE_CTRL_REG_0[31:24]</t>
  </si>
  <si>
    <t>H2_LPDDR2_DEN_PHY_IE_TIMING_REG_0[7:0]</t>
  </si>
  <si>
    <t>H2_LPDDR2_DEN_PHY_IE_TIMING_REG_0[15:8]</t>
  </si>
  <si>
    <t>H2_LPDDR2_DEN_PHY_IE_TIMING_REG_0[23:16]</t>
  </si>
  <si>
    <t>H2_LPDDR2_DEN_PHY_IE_TIMING_REG_0[31:24]</t>
  </si>
  <si>
    <t>H2_LPDDR2_DEN_PHY_OBS_REG_0_0[7:0]</t>
  </si>
  <si>
    <t>H2_LPDDR2_DEN_PHY_OBS_REG_0_0[15:8]</t>
  </si>
  <si>
    <t>H2_LPDDR2_DEN_PHY_OBS_REG_0_0[23:16]</t>
  </si>
  <si>
    <t>H2_LPDDR2_DEN_PHY_OBS_REG_0_0[31:24]</t>
  </si>
  <si>
    <t>H2_LPDDR2_PHY_DLL_OBS_REG_0_0[7:0]</t>
  </si>
  <si>
    <t>H2_LPDDR2_PHY_DLL_OBS_REG_0_0[15:8]</t>
  </si>
  <si>
    <t>H2_LPDDR2_PHY_DLL_OBS_REG_0_0[23:16]</t>
  </si>
  <si>
    <t>H2_LPDDR2_PHY_DLL_OBS_REG_0_0[31:24]</t>
  </si>
  <si>
    <t>H2_LPDDR2_PHY_DLL_OBS_REG_1_0[7:0]</t>
  </si>
  <si>
    <t>H2_LPDDR2_PHY_DLL_OBS_REG_1_0[15:8]</t>
  </si>
  <si>
    <t>H2_LPDDR2_PHY_DLL_OBS_REG_1_0[23:16]</t>
  </si>
  <si>
    <t>H2_LPDDR2_PHY_DLL_OBS_REG_1_0[31:24]</t>
  </si>
  <si>
    <t>H2_LPDDR2_DEN_PHY_DQ_TIMING_REG_1[7:0]</t>
  </si>
  <si>
    <t>H2_LPDDR2_DEN_PHY_DQ_TIMING_REG_1[15:8]</t>
  </si>
  <si>
    <t>H2_LPDDR2_DEN_PHY_DQ_TIMING_REG_1[23:16]</t>
  </si>
  <si>
    <t>H2_LPDDR2_DEN_PHY_DQ_TIMING_REG_1[31:24]</t>
  </si>
  <si>
    <t>H2_LPDDR2_DEN_PHY_DQS_TIMING_REG_1[7:0]</t>
  </si>
  <si>
    <t>H2_LPDDR2_DEN_PHY_DQS_TIMING_REG_1[15:8]</t>
  </si>
  <si>
    <t>H2_LPDDR2_DEN_PHY_DQS_TIMING_REG_1[23:16]</t>
  </si>
  <si>
    <t>H2_LPDDR2_DEN_PHY_DQS_TIMING_REG_1[31:24]</t>
  </si>
  <si>
    <t>H2_LPDDR2_DEN_PHY_GATE_LPBK_CTRL_REG_1[7:0]</t>
  </si>
  <si>
    <t>H2_LPDDR2_DEN_PHY_GATE_LPBK_CTRL_REG_1[15:8]</t>
  </si>
  <si>
    <t>H2_LPDDR2_DEN_PHY_GATE_LPBK_CTRL_REG_1[23:16]</t>
  </si>
  <si>
    <t>H2_LPDDR2_DEN_PHY_GATE_LPBK_CTRL_REG_1[31:24]</t>
  </si>
  <si>
    <t>H2_LPDDR2_DEN_PHY_READ_CTRL_REG_1[7:0]</t>
  </si>
  <si>
    <t>H2_LPDDR2_DEN_PHY_READ_CTRL_REG_1[15:8]</t>
  </si>
  <si>
    <t>H2_LPDDR2_DEN_PHY_READ_CTRL_REG_1[23:16]</t>
  </si>
  <si>
    <t>H2_LPDDR2_DEN_PHY_READ_CTRL_REG_1[31:24]</t>
  </si>
  <si>
    <t>H2_LPDDR2_PHY_DLL_MASTER_CTRL_REG_1[7:0]</t>
  </si>
  <si>
    <t>H2_LPDDR2_PHY_DLL_MASTER_CTRL_REG_1[15:8]</t>
  </si>
  <si>
    <t>H2_LPDDR2_PHY_DLL_MASTER_CTRL_REG_1[23:16]</t>
  </si>
  <si>
    <t>H2_LPDDR2_PHY_DLL_MASTER_CTRL_REG_1[31:24]</t>
  </si>
  <si>
    <t>H2_LPDDR2_PHY_DLL_SLAVE_CTRL_REG_1[7:0]</t>
  </si>
  <si>
    <t>H2_LPDDR2_PHY_DLL_SLAVE_CTRL_REG_1[15:8]</t>
  </si>
  <si>
    <t>H2_LPDDR2_PHY_DLL_SLAVE_CTRL_REG_1[23:16]</t>
  </si>
  <si>
    <t>H2_LPDDR2_PHY_DLL_SLAVE_CTRL_REG_1[31:24]</t>
  </si>
  <si>
    <t>H2_LPDDR2_DEN_PHY_IE_TIMING_REG_1[7:0]</t>
  </si>
  <si>
    <t>H2_LPDDR2_DEN_PHY_IE_TIMING_REG_1[15:8]</t>
  </si>
  <si>
    <t>H2_LPDDR2_DEN_PHY_IE_TIMING_REG_1[23:16]</t>
  </si>
  <si>
    <t>H2_LPDDR2_DEN_PHY_IE_TIMING_REG_1[31:24]</t>
  </si>
  <si>
    <t>H2_LPDDR2_DEN_PHY_OBS_REG_0_1[7:0]</t>
  </si>
  <si>
    <t>H2_LPDDR2_DEN_PHY_OBS_REG_0_1[15:8]</t>
  </si>
  <si>
    <t>H2_LPDDR2_DEN_PHY_OBS_REG_0_1[23:16]</t>
  </si>
  <si>
    <t>H2_LPDDR2_DEN_PHY_OBS_REG_0_1[31:24]</t>
  </si>
  <si>
    <t>H2_LPDDR2_PHY_DLL_OBS_REG_0_1[7:0]</t>
  </si>
  <si>
    <t>H2_LPDDR2_PHY_DLL_OBS_REG_0_1[15:8]</t>
  </si>
  <si>
    <t>H2_LPDDR2_PHY_DLL_OBS_REG_0_1[23:16]</t>
  </si>
  <si>
    <t>H2_LPDDR2_PHY_DLL_OBS_REG_0_1[31:24]</t>
  </si>
  <si>
    <t>H2_LPDDR2_PHY_DLL_OBS_REG_1_1[7:0]</t>
  </si>
  <si>
    <t>H2_LPDDR2_PHY_DLL_OBS_REG_1_1[15:8]</t>
  </si>
  <si>
    <t>H2_LPDDR2_PHY_DLL_OBS_REG_1_1[23:16]</t>
  </si>
  <si>
    <t>H2_LPDDR2_PHY_DLL_OBS_REG_1_1[31:24]</t>
  </si>
  <si>
    <t>H2_LPDDR2_DEN_PHY_DQ_TIMING_REG_2[7:0]</t>
  </si>
  <si>
    <t>H2_LPDDR2_DEN_PHY_DQ_TIMING_REG_2[15:8]</t>
  </si>
  <si>
    <t>H2_LPDDR2_DEN_PHY_DQ_TIMING_REG_2[23:16]</t>
  </si>
  <si>
    <t>H2_LPDDR2_DEN_PHY_DQ_TIMING_REG_2[31:24]</t>
  </si>
  <si>
    <t>H2_LPDDR2_DEN_PHY_DQS_TIMING_REG_2[7:0]</t>
  </si>
  <si>
    <t>H2_LPDDR2_DEN_PHY_DQS_TIMING_REG_2[15:8]</t>
  </si>
  <si>
    <t>H2_LPDDR2_DEN_PHY_DQS_TIMING_REG_2[23:16]</t>
  </si>
  <si>
    <t>H2_LPDDR2_DEN_PHY_DQS_TIMING_REG_2[31:24]</t>
  </si>
  <si>
    <t>H2_LPDDR2_DEN_PHY_GATE_LPBK_CTRL_REG_2[7:0]</t>
  </si>
  <si>
    <t>H2_LPDDR2_DEN_PHY_GATE_LPBK_CTRL_REG_2[15:8]</t>
  </si>
  <si>
    <t>H2_LPDDR2_DEN_PHY_GATE_LPBK_CTRL_REG_2[23:16]</t>
  </si>
  <si>
    <t>H2_LPDDR2_DEN_PHY_GATE_LPBK_CTRL_REG_2[31:24]</t>
  </si>
  <si>
    <t>H2_LPDDR2_DEN_PHY_READ_CTRL_REG_2[7:0]</t>
  </si>
  <si>
    <t>H2_LPDDR2_DEN_PHY_READ_CTRL_REG_2[15:8]</t>
  </si>
  <si>
    <t>H2_LPDDR2_DEN_PHY_READ_CTRL_REG_2[23:16]</t>
  </si>
  <si>
    <t>H2_LPDDR2_DEN_PHY_READ_CTRL_REG_2[31:24]</t>
  </si>
  <si>
    <t>H2_LPDDR2_PHY_DLL_MASTER_CTRL_REG_2[7:0]</t>
  </si>
  <si>
    <t>H2_LPDDR2_PHY_DLL_MASTER_CTRL_REG_2[15:8]</t>
  </si>
  <si>
    <t>H2_LPDDR2_PHY_DLL_MASTER_CTRL_REG_2[23:16]</t>
  </si>
  <si>
    <t>H2_LPDDR2_PHY_DLL_MASTER_CTRL_REG_2[31:24]</t>
  </si>
  <si>
    <t>H2_LPDDR2_PHY_DLL_SLAVE_CTRL_REG_2[7:0]</t>
  </si>
  <si>
    <t>H2_LPDDR2_PHY_DLL_SLAVE_CTRL_REG_2[15:8]</t>
  </si>
  <si>
    <t>H2_LPDDR2_PHY_DLL_SLAVE_CTRL_REG_2[23:16]</t>
  </si>
  <si>
    <t>H2_LPDDR2_PHY_DLL_SLAVE_CTRL_REG_2[31:24]</t>
  </si>
  <si>
    <t>H2_LPDDR2_DEN_PHY_IE_TIMING_REG_2[7:0]</t>
  </si>
  <si>
    <t>H2_LPDDR2_DEN_PHY_IE_TIMING_REG_2[15:8]</t>
  </si>
  <si>
    <t>H2_LPDDR2_DEN_PHY_IE_TIMING_REG_2[23:16]</t>
  </si>
  <si>
    <t>H2_LPDDR2_DEN_PHY_IE_TIMING_REG_2[31:24]</t>
  </si>
  <si>
    <t>H2_LPDDR2_DEN_PHY_OBS_REG_0_2[7:0]</t>
  </si>
  <si>
    <t>H2_LPDDR2_DEN_PHY_OBS_REG_0_2[15:8]</t>
  </si>
  <si>
    <t>H2_LPDDR2_DEN_PHY_OBS_REG_0_2[23:16]</t>
  </si>
  <si>
    <t>H2_LPDDR2_DEN_PHY_OBS_REG_0_2[31:24]</t>
  </si>
  <si>
    <t>H2_LPDDR2_PHY_DLL_OBS_REG_0_2[7:0]</t>
  </si>
  <si>
    <t>H2_LPDDR2_PHY_DLL_OBS_REG_0_2[15:8]</t>
  </si>
  <si>
    <t>H2_LPDDR2_PHY_DLL_OBS_REG_0_2[23:16]</t>
  </si>
  <si>
    <t>H2_LPDDR2_PHY_DLL_OBS_REG_0_2[31:24]</t>
  </si>
  <si>
    <t>H2_LPDDR2_PHY_DLL_OBS_REG_1_2[7:0]</t>
  </si>
  <si>
    <t>H2_LPDDR2_PHY_DLL_OBS_REG_1_2[15:8]</t>
  </si>
  <si>
    <t>H2_LPDDR2_PHY_DLL_OBS_REG_1_2[23:16]</t>
  </si>
  <si>
    <t>H2_LPDDR2_PHY_DLL_OBS_REG_1_2[31:24]</t>
  </si>
  <si>
    <t>H2_LPDDR2_DEN_PHY_DQ_TIMING_REG_3[7:0]</t>
  </si>
  <si>
    <t>H2_LPDDR2_DEN_PHY_DQ_TIMING_REG_3[15:8]</t>
  </si>
  <si>
    <t>H2_LPDDR2_DEN_PHY_DQ_TIMING_REG_3[23:16]</t>
  </si>
  <si>
    <t>H2_LPDDR2_DEN_PHY_DQ_TIMING_REG_3[31:24]</t>
  </si>
  <si>
    <t>H2_LPDDR2_DEN_PHY_DQS_TIMING_REG_3[7:0]</t>
  </si>
  <si>
    <t>H2_LPDDR2_DEN_PHY_DQS_TIMING_REG_3[15:8]</t>
  </si>
  <si>
    <t>H2_LPDDR2_DEN_PHY_DQS_TIMING_REG_3[23:16]</t>
  </si>
  <si>
    <t>H2_LPDDR2_DEN_PHY_DQS_TIMING_REG_3[31:24]</t>
  </si>
  <si>
    <t>H2_LPDDR2_DEN_PHY_GATE_LPBK_CTRL_REG_3[7:0]</t>
  </si>
  <si>
    <t>H2_LPDDR2_DEN_PHY_GATE_LPBK_CTRL_REG_3[15:8]</t>
  </si>
  <si>
    <t>H2_LPDDR2_DEN_PHY_GATE_LPBK_CTRL_REG_3[23:16]</t>
  </si>
  <si>
    <t>H2_LPDDR2_DEN_PHY_GATE_LPBK_CTRL_REG_3[31:24]</t>
  </si>
  <si>
    <t>H2_LPDDR2_DEN_PHY_READ_CTRL_REG_3[7:0]</t>
  </si>
  <si>
    <t>H2_LPDDR2_DEN_PHY_READ_CTRL_REG_3[15:8]</t>
  </si>
  <si>
    <t>H2_LPDDR2_DEN_PHY_READ_CTRL_REG_3[23:16]</t>
  </si>
  <si>
    <t>H2_LPDDR2_DEN_PHY_READ_CTRL_REG_3[31:24]</t>
  </si>
  <si>
    <t>H2_LPDDR2_PHY_DLL_MASTER_CTRL_REG_3[7:0]</t>
  </si>
  <si>
    <t>H2_LPDDR2_PHY_DLL_MASTER_CTRL_REG_3[15:8]</t>
  </si>
  <si>
    <t>H2_LPDDR2_PHY_DLL_MASTER_CTRL_REG_3[23:16]</t>
  </si>
  <si>
    <t>H2_LPDDR2_PHY_DLL_MASTER_CTRL_REG_3[31:24]</t>
  </si>
  <si>
    <t>H2_LPDDR2_PHY_DLL_SLAVE_CTRL_REG_3[7:0]</t>
  </si>
  <si>
    <t>H2_LPDDR2_PHY_DLL_SLAVE_CTRL_REG_3[15:8]</t>
  </si>
  <si>
    <t>H2_LPDDR2_PHY_DLL_SLAVE_CTRL_REG_3[23:16]</t>
  </si>
  <si>
    <t>H2_LPDDR2_PHY_DLL_SLAVE_CTRL_REG_3[31:24]</t>
  </si>
  <si>
    <t>H2_LPDDR2_DEN_PHY_IE_TIMING_REG_3[7:0]</t>
  </si>
  <si>
    <t>H2_LPDDR2_DEN_PHY_IE_TIMING_REG_3[15:8]</t>
  </si>
  <si>
    <t>H2_LPDDR2_DEN_PHY_IE_TIMING_REG_3[23:16]</t>
  </si>
  <si>
    <t>H2_LPDDR2_DEN_PHY_IE_TIMING_REG_3[31:24]</t>
  </si>
  <si>
    <t>H2_LPDDR2_DEN_PHY_OBS_REG_0_3[7:0]</t>
  </si>
  <si>
    <t>H2_LPDDR2_DEN_PHY_OBS_REG_0_3[15:8]</t>
  </si>
  <si>
    <t>H2_LPDDR2_DEN_PHY_OBS_REG_0_3[23:16]</t>
  </si>
  <si>
    <t>H2_LPDDR2_DEN_PHY_OBS_REG_0_3[31:24]</t>
  </si>
  <si>
    <t>H2_LPDDR2_PHY_DLL_OBS_REG_0_3[7:0]</t>
  </si>
  <si>
    <t>H2_LPDDR2_PHY_DLL_OBS_REG_0_3[15:8]</t>
  </si>
  <si>
    <t>H2_LPDDR2_PHY_DLL_OBS_REG_0_3[23:16]</t>
  </si>
  <si>
    <t>H2_LPDDR2_PHY_DLL_OBS_REG_0_3[31:24]</t>
  </si>
  <si>
    <t>H2_LPDDR2_PHY_DLL_OBS_REG_1_3[7:0]</t>
  </si>
  <si>
    <t>H2_LPDDR2_PHY_DLL_OBS_REG_1_3[15:8]</t>
  </si>
  <si>
    <t>H2_LPDDR2_PHY_DLL_OBS_REG_1_3[23:16]</t>
  </si>
  <si>
    <t>H2_LPDDR2_PHY_DLL_OBS_REG_1_3[31:24]</t>
  </si>
  <si>
    <t>H2_LPDDR2_DEN_PHY_DQ_TIMING_REG_4[7:0]</t>
  </si>
  <si>
    <t>H2_LPDDR2_DEN_PHY_DQ_TIMING_REG_4[15:8]</t>
  </si>
  <si>
    <t>H2_LPDDR2_DEN_PHY_DQ_TIMING_REG_4[23:16]</t>
  </si>
  <si>
    <t>H2_LPDDR2_DEN_PHY_DQ_TIMING_REG_4[31:24]</t>
  </si>
  <si>
    <t>H2_LPDDR2_DEN_PHY_DQS_TIMING_REG_4[7:0]</t>
  </si>
  <si>
    <t>H2_LPDDR2_DEN_PHY_DQS_TIMING_REG_4[15:8]</t>
  </si>
  <si>
    <t>H2_LPDDR2_DEN_PHY_DQS_TIMING_REG_4[23:16]</t>
  </si>
  <si>
    <t>H2_LPDDR2_DEN_PHY_DQS_TIMING_REG_4[31:24]</t>
  </si>
  <si>
    <t>H2_LPDDR2_DEN_PHY_GATE_LPBK_CTRL_REG_4[7:0]</t>
  </si>
  <si>
    <t>H2_LPDDR2_DEN_PHY_GATE_LPBK_CTRL_REG_4[15:8]</t>
  </si>
  <si>
    <t>H2_LPDDR2_DEN_PHY_GATE_LPBK_CTRL_REG_4[23:16]</t>
  </si>
  <si>
    <t>H2_LPDDR2_DEN_PHY_GATE_LPBK_CTRL_REG_4[31:24]</t>
  </si>
  <si>
    <t>H2_LPDDR2_DEN_PHY_READ_CTRL_REG_4[7:0]</t>
  </si>
  <si>
    <t>H2_LPDDR2_DEN_PHY_READ_CTRL_REG_4[15:8]</t>
  </si>
  <si>
    <t>H2_LPDDR2_DEN_PHY_READ_CTRL_REG_4[23:16]</t>
  </si>
  <si>
    <t>H2_LPDDR2_DEN_PHY_READ_CTRL_REG_4[31:24]</t>
  </si>
  <si>
    <t>H2_LPDDR2_PHY_DLL_MASTER_CTRL_REG_4[7:0]</t>
  </si>
  <si>
    <t>H2_LPDDR2_PHY_DLL_MASTER_CTRL_REG_4[15:8]</t>
  </si>
  <si>
    <t>H2_LPDDR2_PHY_DLL_MASTER_CTRL_REG_4[23:16]</t>
  </si>
  <si>
    <t>H2_LPDDR2_PHY_DLL_MASTER_CTRL_REG_4[31:24]</t>
  </si>
  <si>
    <t>H2_LPDDR2_PHY_DLL_SLAVE_CTRL_REG_4[7:0]</t>
  </si>
  <si>
    <t>H2_LPDDR2_PHY_DLL_SLAVE_CTRL_REG_4[15:8]</t>
  </si>
  <si>
    <t>H2_LPDDR2_PHY_DLL_SLAVE_CTRL_REG_4[23:16]</t>
  </si>
  <si>
    <t>H2_LPDDR2_PHY_DLL_SLAVE_CTRL_REG_4[31:24]</t>
  </si>
  <si>
    <t>H2_LPDDR2_DEN_PHY_IE_TIMING_REG_4[7:0]</t>
  </si>
  <si>
    <t>H2_LPDDR2_DEN_PHY_IE_TIMING_REG_4[15:8]</t>
  </si>
  <si>
    <t>H2_LPDDR2_DEN_PHY_IE_TIMING_REG_4[23:16]</t>
  </si>
  <si>
    <t>H2_LPDDR2_DEN_PHY_IE_TIMING_REG_4[31:24]</t>
  </si>
  <si>
    <t>H2_LPDDR2_DEN_PHY_OBS_REG_0_4[7:0]</t>
  </si>
  <si>
    <t>H2_LPDDR2_DEN_PHY_OBS_REG_0_4[15:8]</t>
  </si>
  <si>
    <t>H2_LPDDR2_DEN_PHY_OBS_REG_0_4[23:16]</t>
  </si>
  <si>
    <t>H2_LPDDR2_DEN_PHY_OBS_REG_0_4[31:24]</t>
  </si>
  <si>
    <t>H2_LPDDR2_PHY_DLL_OBS_REG_0_4[7:0]</t>
  </si>
  <si>
    <t>H2_LPDDR2_PHY_DLL_OBS_REG_0_4[15:8]</t>
  </si>
  <si>
    <t>H2_LPDDR2_PHY_DLL_OBS_REG_0_4[23:16]</t>
  </si>
  <si>
    <t>H2_LPDDR2_PHY_DLL_OBS_REG_0_4[31:24]</t>
  </si>
  <si>
    <t>H2_LPDDR2_PHY_DLL_OBS_REG_1_4[7:0]</t>
  </si>
  <si>
    <t>H2_LPDDR2_PHY_DLL_OBS_REG_1_4[15:8]</t>
  </si>
  <si>
    <t>H2_LPDDR2_PHY_DLL_OBS_REG_1_4[23:16]</t>
  </si>
  <si>
    <t>H2_LPDDR2_PHY_DLL_OBS_REG_1_4[31:24]</t>
  </si>
  <si>
    <t>H2_LPDDR2_DEN_PHY_CTRL_REG[7:0]</t>
  </si>
  <si>
    <t>H2_LPDDR2_DEN_PHY_CTRL_REG[15:8]</t>
  </si>
  <si>
    <t>H2_LPDDR2_DEN_PHY_CTRL_REG[23:16]</t>
  </si>
  <si>
    <t>H2_LPDDR2_DEN_PHY_CTRL_REG[31:24]</t>
  </si>
  <si>
    <t>H2_LPDDR2_PHY_PAD_DRIVE_REG_0_0[7:0]</t>
  </si>
  <si>
    <t>H2_LPDDR2_PHY_PAD_DRIVE_REG_0_0[15:8]</t>
  </si>
  <si>
    <t>H2_LPDDR2_PHY_PAD_DRIVE_REG_0_0[23:16]</t>
  </si>
  <si>
    <t>H2_LPDDR2_PHY_PAD_DRIVE_REG_0_0[31:24]</t>
  </si>
  <si>
    <t>H2_LPDDR2_PHY_PAD_DRIVE_REG_1_0[7:0]</t>
  </si>
  <si>
    <t>H2_LPDDR2_PHY_PAD_DRIVE_REG_1_0[15:8]</t>
  </si>
  <si>
    <t>H2_LPDDR2_PHY_PAD_DRIVE_REG_1_0[23:16]</t>
  </si>
  <si>
    <t>H2_LPDDR2_PHY_PAD_DRIVE_REG_1_0[31:24]</t>
  </si>
  <si>
    <t>H2_LPDDR2_PHY_PAD_DRIVE_REG_2_0[7:0]</t>
  </si>
  <si>
    <t>H2_LPDDR2_PHY_PAD_DRIVE_REG_2_0[15:8]</t>
  </si>
  <si>
    <t>H2_LPDDR2_PHY_PAD_DRIVE_REG_2_0[23:16]</t>
  </si>
  <si>
    <t>H2_LPDDR2_PHY_PAD_DRIVE_REG_2_0[31:24]</t>
  </si>
  <si>
    <t>H2_LPDDR2_PHY_PAD_DRIVE_REG_0_1[7:0]</t>
  </si>
  <si>
    <t>H2_LPDDR2_PHY_PAD_DRIVE_REG_0_1[15:8]</t>
  </si>
  <si>
    <t>H2_LPDDR2_PHY_PAD_DRIVE_REG_0_1[23:16]</t>
  </si>
  <si>
    <t>H2_LPDDR2_PHY_PAD_DRIVE_REG_0_1[31:24]</t>
  </si>
  <si>
    <t>H2_LPDDR2_PHY_PAD_DRIVE_REG_1_1[7:0]</t>
  </si>
  <si>
    <t>H2_LPDDR2_PHY_PAD_DRIVE_REG_1_1[15:8]</t>
  </si>
  <si>
    <t>H2_LPDDR2_PHY_PAD_DRIVE_REG_1_1[23:16]</t>
  </si>
  <si>
    <t>H2_LPDDR2_PHY_PAD_DRIVE_REG_1_1[31:24]</t>
  </si>
  <si>
    <t>H2_LPDDR2_PHY_PAD_DRIVE_REG_2_1[7:0]</t>
  </si>
  <si>
    <t>H2_LPDDR2_PHY_PAD_DRIVE_REG_2_1[15:8]</t>
  </si>
  <si>
    <t>H2_LPDDR2_PHY_PAD_DRIVE_REG_2_1[23:16]</t>
  </si>
  <si>
    <t>H2_LPDDR2_PHY_PAD_DRIVE_REG_2_1[31:24]</t>
  </si>
  <si>
    <t>H2_LPDDR2_PHY_PAD_CAL_CTRL_REG_0[7:0]</t>
  </si>
  <si>
    <t>H2_LPDDR2_PHY_PAD_CAL_CTRL_REG_0[15:8]</t>
  </si>
  <si>
    <t>H2_LPDDR2_PHY_PAD_CAL_CTRL_REG_0[23:16]</t>
  </si>
  <si>
    <t>H2_LPDDR2_PHY_PAD_CAL_CTRL_REG_0[31:24]</t>
  </si>
  <si>
    <t>H2_LPDDR2_PHY_PAD_CAL_CTRL_REG_1[7:0]</t>
  </si>
  <si>
    <t>H2_LPDDR2_PHY_PAD_CAL_CTRL_REG_1[15:8]</t>
  </si>
  <si>
    <t>H2_LPDDR2_PHY_PAD_CAL_CTRL_REG_1[23:16]</t>
  </si>
  <si>
    <t>H2_LPDDR2_PHY_PAD_CAL_CTRL_REG_1[31:24]</t>
  </si>
  <si>
    <t>H2_LPDDR2_PHY_PAD_CAL_OBS_REG_0[7:0]</t>
  </si>
  <si>
    <t>H2_LPDDR2_PHY_PAD_CAL_OBS_REG_0[15:8]</t>
  </si>
  <si>
    <t>H2_LPDDR2_PHY_PAD_CAL_OBS_REG_0[23:16]</t>
  </si>
  <si>
    <t>H2_LPDDR2_PHY_PAD_CAL_OBS_REG_0[31:24]</t>
  </si>
  <si>
    <t>H2_LPDDR2_PHY_PAD_CAL_OBS_REG_1[7:0]</t>
  </si>
  <si>
    <t>H2_LPDDR2_PHY_PAD_CAL_OBS_REG_1[15:8]</t>
  </si>
  <si>
    <t>H2_LPDDR2_PHY_PAD_CAL_OBS_REG_1[23:16]</t>
  </si>
  <si>
    <t>H2_LPDDR2_PHY_PAD_CAL_OBS_REG_1[31:24]</t>
  </si>
  <si>
    <t>H2_LPDDR2_PHY_PAD_CAL_INTERVAL_COUNT_0[7:0]</t>
  </si>
  <si>
    <t>H2_LPDDR2_PHY_PAD_CAL_INTERVAL_COUNT_0[15:8]</t>
  </si>
  <si>
    <t>H2_LPDDR2_PHY_PAD_CAL_INTERVAL_COUNT_0[23:16]</t>
  </si>
  <si>
    <t>H2_LPDDR2_PHY_PAD_CAL_INTERVAL_COUNT_0[31:24]</t>
  </si>
  <si>
    <t>+0x390</t>
  </si>
  <si>
    <t>+0x391</t>
  </si>
  <si>
    <t>+0x392</t>
  </si>
  <si>
    <t>+0x393</t>
  </si>
  <si>
    <t>+0x394</t>
  </si>
  <si>
    <t>+0x395</t>
  </si>
  <si>
    <t>+0x396</t>
  </si>
  <si>
    <t>+0x397</t>
  </si>
  <si>
    <t>+0x398</t>
  </si>
  <si>
    <t>+0x399</t>
  </si>
  <si>
    <t>+0x39A</t>
  </si>
  <si>
    <t>+0x39B</t>
  </si>
  <si>
    <t>+0x39C</t>
  </si>
  <si>
    <t>+0x39D</t>
  </si>
  <si>
    <t>+0x39E</t>
  </si>
  <si>
    <t>+0x39F</t>
  </si>
  <si>
    <t>+0x3A0</t>
  </si>
  <si>
    <t>+0x3A1</t>
  </si>
  <si>
    <t>+0x3A2</t>
  </si>
  <si>
    <t>+0x3A3</t>
  </si>
  <si>
    <t>+0x3A4</t>
  </si>
  <si>
    <t>+0x3A5</t>
  </si>
  <si>
    <t>+0x3A6</t>
  </si>
  <si>
    <t>+0x3A7</t>
  </si>
  <si>
    <t>+0x3A8</t>
  </si>
  <si>
    <t>+0x3A9</t>
  </si>
  <si>
    <t>+0x3AA</t>
  </si>
  <si>
    <t>+0x3AB</t>
  </si>
  <si>
    <t>+0x3AC</t>
  </si>
  <si>
    <t>+0x3AD</t>
  </si>
  <si>
    <t>+0x3AE</t>
  </si>
  <si>
    <t>+0x3AF</t>
  </si>
  <si>
    <t>+0x3B0</t>
  </si>
  <si>
    <t>+0x3B1</t>
  </si>
  <si>
    <t>+0x3B2</t>
  </si>
  <si>
    <t>+0x3B3</t>
  </si>
  <si>
    <t>+0x3B4</t>
  </si>
  <si>
    <t>+0x3B5</t>
  </si>
  <si>
    <t>+0x3B6</t>
  </si>
  <si>
    <t>+0x3B7</t>
  </si>
  <si>
    <t>+0x3B8</t>
  </si>
  <si>
    <t>+0x3B9</t>
  </si>
  <si>
    <t>+0x3BA</t>
  </si>
  <si>
    <t>+0x3BB</t>
  </si>
  <si>
    <t>+0x3BC</t>
  </si>
  <si>
    <t>+0x3BD</t>
  </si>
  <si>
    <t>+0x3BE</t>
  </si>
  <si>
    <t>+0x3BF</t>
  </si>
  <si>
    <t>+0x3C0</t>
  </si>
  <si>
    <t>+0x3C1</t>
  </si>
  <si>
    <t>+0x3C2</t>
  </si>
  <si>
    <t>+0x3C3</t>
  </si>
  <si>
    <t>+0x3C4</t>
  </si>
  <si>
    <t>+0x3C5</t>
  </si>
  <si>
    <t>+0x3C6</t>
  </si>
  <si>
    <t>+0x3C7</t>
  </si>
  <si>
    <t>+0x3C8</t>
  </si>
  <si>
    <t>+0x3C9</t>
  </si>
  <si>
    <t>+0x3CA</t>
  </si>
  <si>
    <t>+0x3CB</t>
  </si>
  <si>
    <t>+0x3CC</t>
  </si>
  <si>
    <t>+0x3CD</t>
  </si>
  <si>
    <t>+0x3CE</t>
  </si>
  <si>
    <t>+0x3CF</t>
  </si>
  <si>
    <t>+0x3D0</t>
  </si>
  <si>
    <t>+0x3D1</t>
  </si>
  <si>
    <t>+0x3D2</t>
  </si>
  <si>
    <t>+0x3D3</t>
  </si>
  <si>
    <t>+0x3D4</t>
  </si>
  <si>
    <t>+0x3D5</t>
  </si>
  <si>
    <t>+0x3D6</t>
  </si>
  <si>
    <t>+0x3D7</t>
  </si>
  <si>
    <t>+0x3D8</t>
  </si>
  <si>
    <t>+0x3D9</t>
  </si>
  <si>
    <t>+0x3DA</t>
  </si>
  <si>
    <t>+0x3DB</t>
  </si>
  <si>
    <t>+0x3DC</t>
  </si>
  <si>
    <t>+0x3DD</t>
  </si>
  <si>
    <t>+0x3DE</t>
  </si>
  <si>
    <t>+0x3DF</t>
  </si>
  <si>
    <t>+0x3E0</t>
  </si>
  <si>
    <t>+0x3E1</t>
  </si>
  <si>
    <t>+0x3E2</t>
  </si>
  <si>
    <t>+0x3E3</t>
  </si>
  <si>
    <t>+0x3E4</t>
  </si>
  <si>
    <t>+0x3E5</t>
  </si>
  <si>
    <t>+0x3E6</t>
  </si>
  <si>
    <t>+0x3E7</t>
  </si>
  <si>
    <t>+0x3E8</t>
  </si>
  <si>
    <t>+0x3E9</t>
  </si>
  <si>
    <t>+0x3EA</t>
  </si>
  <si>
    <t>+0x3EB</t>
  </si>
  <si>
    <t>+0x3EC</t>
  </si>
  <si>
    <t>+0x3ED</t>
  </si>
  <si>
    <t>+0x3EE</t>
  </si>
  <si>
    <t>+0x3EF</t>
  </si>
  <si>
    <t>+0x3F0</t>
  </si>
  <si>
    <t>+0x3F1</t>
  </si>
  <si>
    <t>+0x3F2</t>
  </si>
  <si>
    <t>+0x3F3</t>
  </si>
  <si>
    <t>+0x3F4</t>
  </si>
  <si>
    <t>+0x3F5</t>
  </si>
  <si>
    <t>+0x3F6</t>
  </si>
  <si>
    <t>+0x3F7</t>
  </si>
  <si>
    <t>+0x3F8</t>
  </si>
  <si>
    <t>+0x3F9</t>
  </si>
  <si>
    <t>+0x3FA</t>
  </si>
  <si>
    <t>+0x3FB</t>
  </si>
  <si>
    <t>+0x3FC</t>
  </si>
  <si>
    <t>+0x3FD</t>
  </si>
  <si>
    <t>+0x3FE</t>
  </si>
  <si>
    <t>+0x3FF</t>
  </si>
  <si>
    <t>+0x400</t>
  </si>
  <si>
    <t>H2_LPDDR2_MEM_READ_DATA_2048B[7:0]</t>
  </si>
  <si>
    <t>+0x401</t>
  </si>
  <si>
    <t>H2_LPDDR2_MEM_READ_DATA_2048B[15:8]</t>
  </si>
  <si>
    <t>+0x402</t>
  </si>
  <si>
    <t>H2_LPDDR2_MEM_READ_DATA_2048B[23:16]</t>
  </si>
  <si>
    <t>+0x403</t>
  </si>
  <si>
    <t>H2_LPDDR2_MEM_READ_DATA_2048B[31:24]</t>
  </si>
  <si>
    <t>+0x404</t>
  </si>
  <si>
    <t>H2_LPDDR2_MEM_READ_DATA_2048B[39:32]</t>
  </si>
  <si>
    <t>+0x405</t>
  </si>
  <si>
    <t>H2_LPDDR2_MEM_READ_DATA_2048B[47:40]</t>
  </si>
  <si>
    <t>+0x406</t>
  </si>
  <si>
    <t>H2_LPDDR2_MEM_READ_DATA_2048B[55:48]</t>
  </si>
  <si>
    <t>+0x407</t>
  </si>
  <si>
    <t>H2_LPDDR2_MEM_READ_DATA_2048B[63:56]</t>
  </si>
  <si>
    <t>+0x408</t>
  </si>
  <si>
    <t>H2_LPDDR2_MEM_READ_DATA_2048B[71:64]</t>
  </si>
  <si>
    <t>+0x409</t>
  </si>
  <si>
    <t>H2_LPDDR2_MEM_READ_DATA_2048B[79:72]</t>
  </si>
  <si>
    <t>+0x40A</t>
  </si>
  <si>
    <t>H2_LPDDR2_MEM_READ_DATA_2048B[87:80]</t>
  </si>
  <si>
    <t>+0x40B</t>
  </si>
  <si>
    <t>H2_LPDDR2_MEM_READ_DATA_2048B[95:88]</t>
  </si>
  <si>
    <t>+0x40C</t>
  </si>
  <si>
    <t>H2_LPDDR2_MEM_READ_DATA_2048B[103:96]</t>
  </si>
  <si>
    <t>+0x40D</t>
  </si>
  <si>
    <t>H2_LPDDR2_MEM_READ_DATA_2048B[111:104]</t>
  </si>
  <si>
    <t>+0x40E</t>
  </si>
  <si>
    <t>H2_LPDDR2_MEM_READ_DATA_2048B[119:112]</t>
  </si>
  <si>
    <t>+0x40F</t>
  </si>
  <si>
    <t>H2_LPDDR2_MEM_READ_DATA_2048B[127:120]</t>
  </si>
  <si>
    <t>+0x410</t>
  </si>
  <si>
    <t>H2_LPDDR2_MEM_READ_DATA_2048B[135:128]</t>
  </si>
  <si>
    <t>+0x411</t>
  </si>
  <si>
    <t>H2_LPDDR2_MEM_READ_DATA_2048B[143:136]</t>
  </si>
  <si>
    <t>+0x412</t>
  </si>
  <si>
    <t>H2_LPDDR2_MEM_READ_DATA_2048B[151:144]</t>
  </si>
  <si>
    <t>+0x413</t>
  </si>
  <si>
    <t>H2_LPDDR2_MEM_READ_DATA_2048B[159:152]</t>
  </si>
  <si>
    <t>+0x414</t>
  </si>
  <si>
    <t>H2_LPDDR2_MEM_READ_DATA_2048B[167:160]</t>
  </si>
  <si>
    <t>+0x415</t>
  </si>
  <si>
    <t>H2_LPDDR2_MEM_READ_DATA_2048B[175:168]</t>
  </si>
  <si>
    <t>+0x416</t>
  </si>
  <si>
    <t>H2_LPDDR2_MEM_READ_DATA_2048B[183:176]</t>
  </si>
  <si>
    <t>+0x417</t>
  </si>
  <si>
    <t>H2_LPDDR2_MEM_READ_DATA_2048B[191:184]</t>
  </si>
  <si>
    <t>+0x418</t>
  </si>
  <si>
    <t>H2_LPDDR2_MEM_READ_DATA_2048B[199:192]</t>
  </si>
  <si>
    <t>+0x419</t>
  </si>
  <si>
    <t>H2_LPDDR2_MEM_READ_DATA_2048B[207:200]</t>
  </si>
  <si>
    <t>+0x41A</t>
  </si>
  <si>
    <t>H2_LPDDR2_MEM_READ_DATA_2048B[215:208]</t>
  </si>
  <si>
    <t>+0x41B</t>
  </si>
  <si>
    <t>H2_LPDDR2_MEM_READ_DATA_2048B[223:216]</t>
  </si>
  <si>
    <t>+0x41C</t>
  </si>
  <si>
    <t>H2_LPDDR2_MEM_READ_DATA_2048B[231:224]</t>
  </si>
  <si>
    <t>+0x41D</t>
  </si>
  <si>
    <t>H2_LPDDR2_MEM_READ_DATA_2048B[239:232]</t>
  </si>
  <si>
    <t>+0x41E</t>
  </si>
  <si>
    <t>H2_LPDDR2_MEM_READ_DATA_2048B[247:240]</t>
  </si>
  <si>
    <t>+0x41F</t>
  </si>
  <si>
    <t>H2_LPDDR2_MEM_READ_DATA_2048B[255:248]</t>
  </si>
  <si>
    <t>+0x420</t>
  </si>
  <si>
    <t>H2_LPDDR2_MEM_READ_DATA_2048B[263:256]</t>
  </si>
  <si>
    <t>+0x421</t>
  </si>
  <si>
    <t>H2_LPDDR2_MEM_READ_DATA_2048B[271:264]</t>
  </si>
  <si>
    <t>+0x422</t>
  </si>
  <si>
    <t>H2_LPDDR2_MEM_READ_DATA_2048B[279:272]</t>
  </si>
  <si>
    <t>+0x423</t>
  </si>
  <si>
    <t>H2_LPDDR2_MEM_READ_DATA_2048B[287:280]</t>
  </si>
  <si>
    <t>+0x424</t>
  </si>
  <si>
    <t>H2_LPDDR2_MEM_READ_DATA_2048B[295:288]</t>
  </si>
  <si>
    <t>+0x425</t>
  </si>
  <si>
    <t>H2_LPDDR2_MEM_READ_DATA_2048B[303:296]</t>
  </si>
  <si>
    <t>+0x426</t>
  </si>
  <si>
    <t>H2_LPDDR2_MEM_READ_DATA_2048B[311:304]</t>
  </si>
  <si>
    <t>+0x427</t>
  </si>
  <si>
    <t>H2_LPDDR2_MEM_READ_DATA_2048B[319:312]</t>
  </si>
  <si>
    <t>+0x428</t>
  </si>
  <si>
    <t>H2_LPDDR2_MEM_READ_DATA_2048B[327:320]</t>
  </si>
  <si>
    <t>+0x429</t>
  </si>
  <si>
    <t>H2_LPDDR2_MEM_READ_DATA_2048B[335:328]</t>
  </si>
  <si>
    <t>+0x42A</t>
  </si>
  <si>
    <t>H2_LPDDR2_MEM_READ_DATA_2048B[343:336]</t>
  </si>
  <si>
    <t>+0x42B</t>
  </si>
  <si>
    <t>H2_LPDDR2_MEM_READ_DATA_2048B[351:344]</t>
  </si>
  <si>
    <t>+0x42C</t>
  </si>
  <si>
    <t>H2_LPDDR2_MEM_READ_DATA_2048B[359:352]</t>
  </si>
  <si>
    <t>+0x42D</t>
  </si>
  <si>
    <t>H2_LPDDR2_MEM_READ_DATA_2048B[367:360]</t>
  </si>
  <si>
    <t>+0x42E</t>
  </si>
  <si>
    <t>H2_LPDDR2_MEM_READ_DATA_2048B[375:368]</t>
  </si>
  <si>
    <t>+0x42F</t>
  </si>
  <si>
    <t>H2_LPDDR2_MEM_READ_DATA_2048B[383:376]</t>
  </si>
  <si>
    <t>+0x430</t>
  </si>
  <si>
    <t>H2_LPDDR2_MEM_READ_DATA_2048B[391:384]</t>
  </si>
  <si>
    <t>+0x431</t>
  </si>
  <si>
    <t>H2_LPDDR2_MEM_READ_DATA_2048B[399:392]</t>
  </si>
  <si>
    <t>+0x432</t>
  </si>
  <si>
    <t>H2_LPDDR2_MEM_READ_DATA_2048B[407:400]</t>
  </si>
  <si>
    <t>+0x433</t>
  </si>
  <si>
    <t>H2_LPDDR2_MEM_READ_DATA_2048B[415:408]</t>
  </si>
  <si>
    <t>+0x434</t>
  </si>
  <si>
    <t>H2_LPDDR2_MEM_READ_DATA_2048B[423:416]</t>
  </si>
  <si>
    <t>+0x435</t>
  </si>
  <si>
    <t>H2_LPDDR2_MEM_READ_DATA_2048B[431:424]</t>
  </si>
  <si>
    <t>+0x436</t>
  </si>
  <si>
    <t>H2_LPDDR2_MEM_READ_DATA_2048B[439:432]</t>
  </si>
  <si>
    <t>+0x437</t>
  </si>
  <si>
    <t>H2_LPDDR2_MEM_READ_DATA_2048B[447:440]</t>
  </si>
  <si>
    <t>+0x438</t>
  </si>
  <si>
    <t>H2_LPDDR2_MEM_READ_DATA_2048B[455:448]</t>
  </si>
  <si>
    <t>+0x439</t>
  </si>
  <si>
    <t>H2_LPDDR2_MEM_READ_DATA_2048B[463:456]</t>
  </si>
  <si>
    <t>+0x43A</t>
  </si>
  <si>
    <t>H2_LPDDR2_MEM_READ_DATA_2048B[471:464]</t>
  </si>
  <si>
    <t>+0x43B</t>
  </si>
  <si>
    <t>H2_LPDDR2_MEM_READ_DATA_2048B[479:472]</t>
  </si>
  <si>
    <t>+0x43C</t>
  </si>
  <si>
    <t>H2_LPDDR2_MEM_READ_DATA_2048B[487:480]</t>
  </si>
  <si>
    <t>+0x43D</t>
  </si>
  <si>
    <t>H2_LPDDR2_MEM_READ_DATA_2048B[495:488]</t>
  </si>
  <si>
    <t>+0x43E</t>
  </si>
  <si>
    <t>H2_LPDDR2_MEM_READ_DATA_2048B[503:496]</t>
  </si>
  <si>
    <t>+0x43F</t>
  </si>
  <si>
    <t>H2_LPDDR2_MEM_READ_DATA_2048B[511:504]</t>
  </si>
  <si>
    <t>+0x440</t>
  </si>
  <si>
    <t>H2_LPDDR2_MEM_READ_DATA_2048B[519:512]</t>
  </si>
  <si>
    <t>+0x441</t>
  </si>
  <si>
    <t>H2_LPDDR2_MEM_READ_DATA_2048B[527:520]</t>
  </si>
  <si>
    <t>+0x442</t>
  </si>
  <si>
    <t>H2_LPDDR2_MEM_READ_DATA_2048B[535:528]</t>
  </si>
  <si>
    <t>+0x443</t>
  </si>
  <si>
    <t>H2_LPDDR2_MEM_READ_DATA_2048B[543:536]</t>
  </si>
  <si>
    <t>+0x444</t>
  </si>
  <si>
    <t>H2_LPDDR2_MEM_READ_DATA_2048B[551:544]</t>
  </si>
  <si>
    <t>+0x445</t>
  </si>
  <si>
    <t>H2_LPDDR2_MEM_READ_DATA_2048B[559:552]</t>
  </si>
  <si>
    <t>+0x446</t>
  </si>
  <si>
    <t>H2_LPDDR2_MEM_READ_DATA_2048B[567:560]</t>
  </si>
  <si>
    <t>+0x447</t>
  </si>
  <si>
    <t>H2_LPDDR2_MEM_READ_DATA_2048B[575:568]</t>
  </si>
  <si>
    <t>+0x448</t>
  </si>
  <si>
    <t>H2_LPDDR2_MEM_READ_DATA_2048B[583:576]</t>
  </si>
  <si>
    <t>+0x449</t>
  </si>
  <si>
    <t>H2_LPDDR2_MEM_READ_DATA_2048B[591:584]</t>
  </si>
  <si>
    <t>+0x44A</t>
  </si>
  <si>
    <t>H2_LPDDR2_MEM_READ_DATA_2048B[599:592]</t>
  </si>
  <si>
    <t>+0x44B</t>
  </si>
  <si>
    <t>H2_LPDDR2_MEM_READ_DATA_2048B[607:600]</t>
  </si>
  <si>
    <t>+0x44C</t>
  </si>
  <si>
    <t>H2_LPDDR2_MEM_READ_DATA_2048B[615:608]</t>
  </si>
  <si>
    <t>+0x44D</t>
  </si>
  <si>
    <t>H2_LPDDR2_MEM_READ_DATA_2048B[623:616]</t>
  </si>
  <si>
    <t>+0x44E</t>
  </si>
  <si>
    <t>H2_LPDDR2_MEM_READ_DATA_2048B[631:624]</t>
  </si>
  <si>
    <t>+0x44F</t>
  </si>
  <si>
    <t>H2_LPDDR2_MEM_READ_DATA_2048B[639:632]</t>
  </si>
  <si>
    <t>+0x450</t>
  </si>
  <si>
    <t>H2_LPDDR2_MEM_READ_DATA_2048B[647:640]</t>
  </si>
  <si>
    <t>+0x451</t>
  </si>
  <si>
    <t>H2_LPDDR2_MEM_READ_DATA_2048B[655:648]</t>
  </si>
  <si>
    <t>+0x452</t>
  </si>
  <si>
    <t>H2_LPDDR2_MEM_READ_DATA_2048B[663:656]</t>
  </si>
  <si>
    <t>+0x453</t>
  </si>
  <si>
    <t>H2_LPDDR2_MEM_READ_DATA_2048B[671:664]</t>
  </si>
  <si>
    <t>+0x454</t>
  </si>
  <si>
    <t>H2_LPDDR2_MEM_READ_DATA_2048B[679:672]</t>
  </si>
  <si>
    <t>+0x455</t>
  </si>
  <si>
    <t>H2_LPDDR2_MEM_READ_DATA_2048B[687:680]</t>
  </si>
  <si>
    <t>+0x456</t>
  </si>
  <si>
    <t>H2_LPDDR2_MEM_READ_DATA_2048B[695:688]</t>
  </si>
  <si>
    <t>+0x457</t>
  </si>
  <si>
    <t>H2_LPDDR2_MEM_READ_DATA_2048B[703:696]</t>
  </si>
  <si>
    <t>+0x458</t>
  </si>
  <si>
    <t>H2_LPDDR2_MEM_READ_DATA_2048B[711:704]</t>
  </si>
  <si>
    <t>+0x459</t>
  </si>
  <si>
    <t>H2_LPDDR2_MEM_READ_DATA_2048B[719:712]</t>
  </si>
  <si>
    <t>+0x45A</t>
  </si>
  <si>
    <t>H2_LPDDR2_MEM_READ_DATA_2048B[727:720]</t>
  </si>
  <si>
    <t>+0x45B</t>
  </si>
  <si>
    <t>H2_LPDDR2_MEM_READ_DATA_2048B[735:728]</t>
  </si>
  <si>
    <t>+0x45C</t>
  </si>
  <si>
    <t>H2_LPDDR2_MEM_READ_DATA_2048B[743:736]</t>
  </si>
  <si>
    <t>+0x45D</t>
  </si>
  <si>
    <t>H2_LPDDR2_MEM_READ_DATA_2048B[751:744]</t>
  </si>
  <si>
    <t>+0x45E</t>
  </si>
  <si>
    <t>H2_LPDDR2_MEM_READ_DATA_2048B[759:752]</t>
  </si>
  <si>
    <t>+0x45F</t>
  </si>
  <si>
    <t>H2_LPDDR2_MEM_READ_DATA_2048B[767:760]</t>
  </si>
  <si>
    <t>+0x460</t>
  </si>
  <si>
    <t>H2_LPDDR2_MEM_READ_DATA_2048B[775:768]</t>
  </si>
  <si>
    <t>+0x461</t>
  </si>
  <si>
    <t>H2_LPDDR2_MEM_READ_DATA_2048B[783:776]</t>
  </si>
  <si>
    <t>+0x462</t>
  </si>
  <si>
    <t>H2_LPDDR2_MEM_READ_DATA_2048B[791:784]</t>
  </si>
  <si>
    <t>+0x463</t>
  </si>
  <si>
    <t>H2_LPDDR2_MEM_READ_DATA_2048B[799:792]</t>
  </si>
  <si>
    <t>+0x464</t>
  </si>
  <si>
    <t>H2_LPDDR2_MEM_READ_DATA_2048B[807:800]</t>
  </si>
  <si>
    <t>+0x465</t>
  </si>
  <si>
    <t>H2_LPDDR2_MEM_READ_DATA_2048B[815:808]</t>
  </si>
  <si>
    <t>+0x466</t>
  </si>
  <si>
    <t>H2_LPDDR2_MEM_READ_DATA_2048B[823:816]</t>
  </si>
  <si>
    <t>+0x467</t>
  </si>
  <si>
    <t>H2_LPDDR2_MEM_READ_DATA_2048B[831:824]</t>
  </si>
  <si>
    <t>+0x468</t>
  </si>
  <si>
    <t>H2_LPDDR2_MEM_READ_DATA_2048B[839:832]</t>
  </si>
  <si>
    <t>+0x469</t>
  </si>
  <si>
    <t>H2_LPDDR2_MEM_READ_DATA_2048B[847:840]</t>
  </si>
  <si>
    <t>+0x46A</t>
  </si>
  <si>
    <t>H2_LPDDR2_MEM_READ_DATA_2048B[855:848]</t>
  </si>
  <si>
    <t>+0x46B</t>
  </si>
  <si>
    <t>H2_LPDDR2_MEM_READ_DATA_2048B[863:856]</t>
  </si>
  <si>
    <t>+0x46C</t>
  </si>
  <si>
    <t>H2_LPDDR2_MEM_READ_DATA_2048B[871:864]</t>
  </si>
  <si>
    <t>+0x46D</t>
  </si>
  <si>
    <t>H2_LPDDR2_MEM_READ_DATA_2048B[879:872]</t>
  </si>
  <si>
    <t>+0x46E</t>
  </si>
  <si>
    <t>H2_LPDDR2_MEM_READ_DATA_2048B[887:880]</t>
  </si>
  <si>
    <t>+0x46F</t>
  </si>
  <si>
    <t>H2_LPDDR2_MEM_READ_DATA_2048B[895:888]</t>
  </si>
  <si>
    <t>+0x470</t>
  </si>
  <si>
    <t>H2_LPDDR2_MEM_READ_DATA_2048B[903:896]</t>
  </si>
  <si>
    <t>+0x471</t>
  </si>
  <si>
    <t>H2_LPDDR2_MEM_READ_DATA_2048B[911:904]</t>
  </si>
  <si>
    <t>+0x472</t>
  </si>
  <si>
    <t>H2_LPDDR2_MEM_READ_DATA_2048B[919:912]</t>
  </si>
  <si>
    <t>+0x473</t>
  </si>
  <si>
    <t>H2_LPDDR2_MEM_READ_DATA_2048B[927:920]</t>
  </si>
  <si>
    <t>+0x474</t>
  </si>
  <si>
    <t>H2_LPDDR2_MEM_READ_DATA_2048B[935:928]</t>
  </si>
  <si>
    <t>+0x475</t>
  </si>
  <si>
    <t>H2_LPDDR2_MEM_READ_DATA_2048B[943:936]</t>
  </si>
  <si>
    <t>+0x476</t>
  </si>
  <si>
    <t>H2_LPDDR2_MEM_READ_DATA_2048B[951:944]</t>
  </si>
  <si>
    <t>+0x477</t>
  </si>
  <si>
    <t>H2_LPDDR2_MEM_READ_DATA_2048B[959:952]</t>
  </si>
  <si>
    <t>+0x478</t>
  </si>
  <si>
    <t>H2_LPDDR2_MEM_READ_DATA_2048B[967:960]</t>
  </si>
  <si>
    <t>+0x479</t>
  </si>
  <si>
    <t>H2_LPDDR2_MEM_READ_DATA_2048B[975:968]</t>
  </si>
  <si>
    <t>+0x47A</t>
  </si>
  <si>
    <t>H2_LPDDR2_MEM_READ_DATA_2048B[983:976]</t>
  </si>
  <si>
    <t>+0x47B</t>
  </si>
  <si>
    <t>H2_LPDDR2_MEM_READ_DATA_2048B[991:984]</t>
  </si>
  <si>
    <t>+0x47C</t>
  </si>
  <si>
    <t>H2_LPDDR2_MEM_READ_DATA_2048B[999:992]</t>
  </si>
  <si>
    <t>+0x47D</t>
  </si>
  <si>
    <t>H2_LPDDR2_MEM_READ_DATA_2048B[1007:1000]</t>
  </si>
  <si>
    <t>+0x47E</t>
  </si>
  <si>
    <t>H2_LPDDR2_MEM_READ_DATA_2048B[1015:1008]</t>
  </si>
  <si>
    <t>+0x47F</t>
  </si>
  <si>
    <t>H2_LPDDR2_MEM_READ_DATA_2048B[1023:1016]</t>
  </si>
  <si>
    <t>+0x480</t>
  </si>
  <si>
    <t>H2_LPDDR2_MEM_READ_DATA_2048B[1031:1024]</t>
  </si>
  <si>
    <t>+0x481</t>
  </si>
  <si>
    <t>H2_LPDDR2_MEM_READ_DATA_2048B[1039:1032]</t>
  </si>
  <si>
    <t>+0x482</t>
  </si>
  <si>
    <t>H2_LPDDR2_MEM_READ_DATA_2048B[1047:1040]</t>
  </si>
  <si>
    <t>+0x483</t>
  </si>
  <si>
    <t>H2_LPDDR2_MEM_READ_DATA_2048B[1055:1048]</t>
  </si>
  <si>
    <t>+0x484</t>
  </si>
  <si>
    <t>H2_LPDDR2_MEM_READ_DATA_2048B[1063:1056]</t>
  </si>
  <si>
    <t>+0x485</t>
  </si>
  <si>
    <t>H2_LPDDR2_MEM_READ_DATA_2048B[1071:1064]</t>
  </si>
  <si>
    <t>+0x486</t>
  </si>
  <si>
    <t>H2_LPDDR2_MEM_READ_DATA_2048B[1079:1072]</t>
  </si>
  <si>
    <t>+0x487</t>
  </si>
  <si>
    <t>H2_LPDDR2_MEM_READ_DATA_2048B[1087:1080]</t>
  </si>
  <si>
    <t>+0x488</t>
  </si>
  <si>
    <t>H2_LPDDR2_MEM_READ_DATA_2048B[1095:1088]</t>
  </si>
  <si>
    <t>+0x489</t>
  </si>
  <si>
    <t>H2_LPDDR2_MEM_READ_DATA_2048B[1103:1096]</t>
  </si>
  <si>
    <t>+0x48A</t>
  </si>
  <si>
    <t>H2_LPDDR2_MEM_READ_DATA_2048B[1111:1104]</t>
  </si>
  <si>
    <t>+0x48B</t>
  </si>
  <si>
    <t>H2_LPDDR2_MEM_READ_DATA_2048B[1119:1112]</t>
  </si>
  <si>
    <t>+0x48C</t>
  </si>
  <si>
    <t>H2_LPDDR2_MEM_READ_DATA_2048B[1127:1120]</t>
  </si>
  <si>
    <t>+0x48D</t>
  </si>
  <si>
    <t>H2_LPDDR2_MEM_READ_DATA_2048B[1135:1128]</t>
  </si>
  <si>
    <t>+0x48E</t>
  </si>
  <si>
    <t>H2_LPDDR2_MEM_READ_DATA_2048B[1143:1136]</t>
  </si>
  <si>
    <t>+0x48F</t>
  </si>
  <si>
    <t>H2_LPDDR2_MEM_READ_DATA_2048B[1151:1144]</t>
  </si>
  <si>
    <t>+0x490</t>
  </si>
  <si>
    <t>H2_LPDDR2_MEM_READ_DATA_2048B[1159:1152]</t>
  </si>
  <si>
    <t>+0x491</t>
  </si>
  <si>
    <t>H2_LPDDR2_MEM_READ_DATA_2048B[1167:1160]</t>
  </si>
  <si>
    <t>+0x492</t>
  </si>
  <si>
    <t>H2_LPDDR2_MEM_READ_DATA_2048B[1175:1168]</t>
  </si>
  <si>
    <t>+0x493</t>
  </si>
  <si>
    <t>H2_LPDDR2_MEM_READ_DATA_2048B[1183:1176]</t>
  </si>
  <si>
    <t>+0x494</t>
  </si>
  <si>
    <t>H2_LPDDR2_MEM_READ_DATA_2048B[1191:1184]</t>
  </si>
  <si>
    <t>+0x495</t>
  </si>
  <si>
    <t>H2_LPDDR2_MEM_READ_DATA_2048B[1199:1192]</t>
  </si>
  <si>
    <t>+0x496</t>
  </si>
  <si>
    <t>H2_LPDDR2_MEM_READ_DATA_2048B[1207:1200]</t>
  </si>
  <si>
    <t>+0x497</t>
  </si>
  <si>
    <t>H2_LPDDR2_MEM_READ_DATA_2048B[1215:1208]</t>
  </si>
  <si>
    <t>+0x498</t>
  </si>
  <si>
    <t>H2_LPDDR2_MEM_READ_DATA_2048B[1223:1216]</t>
  </si>
  <si>
    <t>+0x499</t>
  </si>
  <si>
    <t>H2_LPDDR2_MEM_READ_DATA_2048B[1231:1224]</t>
  </si>
  <si>
    <t>+0x49A</t>
  </si>
  <si>
    <t>H2_LPDDR2_MEM_READ_DATA_2048B[1239:1232]</t>
  </si>
  <si>
    <t>+0x49B</t>
  </si>
  <si>
    <t>H2_LPDDR2_MEM_READ_DATA_2048B[1247:1240]</t>
  </si>
  <si>
    <t>+0x49C</t>
  </si>
  <si>
    <t>H2_LPDDR2_MEM_READ_DATA_2048B[1255:1248]</t>
  </si>
  <si>
    <t>+0x49D</t>
  </si>
  <si>
    <t>H2_LPDDR2_MEM_READ_DATA_2048B[1263:1256]</t>
  </si>
  <si>
    <t>+0x49E</t>
  </si>
  <si>
    <t>H2_LPDDR2_MEM_READ_DATA_2048B[1271:1264]</t>
  </si>
  <si>
    <t>+0x49F</t>
  </si>
  <si>
    <t>H2_LPDDR2_MEM_READ_DATA_2048B[1279:1272]</t>
  </si>
  <si>
    <t>+0x4A0</t>
  </si>
  <si>
    <t>H2_LPDDR2_MEM_READ_DATA_2048B[1287:1280]</t>
  </si>
  <si>
    <t>+0x4A1</t>
  </si>
  <si>
    <t>H2_LPDDR2_MEM_READ_DATA_2048B[1295:1288]</t>
  </si>
  <si>
    <t>+0x4A2</t>
  </si>
  <si>
    <t>H2_LPDDR2_MEM_READ_DATA_2048B[1303:1296]</t>
  </si>
  <si>
    <t>+0x4A3</t>
  </si>
  <si>
    <t>H2_LPDDR2_MEM_READ_DATA_2048B[1311:1304]</t>
  </si>
  <si>
    <t>+0x4A4</t>
  </si>
  <si>
    <t>H2_LPDDR2_MEM_READ_DATA_2048B[1319:1312]</t>
  </si>
  <si>
    <t>+0x4A5</t>
  </si>
  <si>
    <t>H2_LPDDR2_MEM_READ_DATA_2048B[1327:1320]</t>
  </si>
  <si>
    <t>+0x4A6</t>
  </si>
  <si>
    <t>H2_LPDDR2_MEM_READ_DATA_2048B[1335:1328]</t>
  </si>
  <si>
    <t>+0x4A7</t>
  </si>
  <si>
    <t>H2_LPDDR2_MEM_READ_DATA_2048B[1343:1336]</t>
  </si>
  <si>
    <t>+0x4A8</t>
  </si>
  <si>
    <t>H2_LPDDR2_MEM_READ_DATA_2048B[1351:1344]</t>
  </si>
  <si>
    <t>+0x4A9</t>
  </si>
  <si>
    <t>H2_LPDDR2_MEM_READ_DATA_2048B[1359:1352]</t>
  </si>
  <si>
    <t>+0x4AA</t>
  </si>
  <si>
    <t>H2_LPDDR2_MEM_READ_DATA_2048B[1367:1360]</t>
  </si>
  <si>
    <t>+0x4AB</t>
  </si>
  <si>
    <t>H2_LPDDR2_MEM_READ_DATA_2048B[1375:1368]</t>
  </si>
  <si>
    <t>+0x4AC</t>
  </si>
  <si>
    <t>H2_LPDDR2_MEM_READ_DATA_2048B[1383:1376]</t>
  </si>
  <si>
    <t>+0x4AD</t>
  </si>
  <si>
    <t>H2_LPDDR2_MEM_READ_DATA_2048B[1391:1384]</t>
  </si>
  <si>
    <t>+0x4AE</t>
  </si>
  <si>
    <t>H2_LPDDR2_MEM_READ_DATA_2048B[1399:1392]</t>
  </si>
  <si>
    <t>+0x4AF</t>
  </si>
  <si>
    <t>H2_LPDDR2_MEM_READ_DATA_2048B[1407:1400]</t>
  </si>
  <si>
    <t>+0x4B0</t>
  </si>
  <si>
    <t>H2_LPDDR2_MEM_READ_DATA_2048B[1415:1408]</t>
  </si>
  <si>
    <t>+0x4B1</t>
  </si>
  <si>
    <t>H2_LPDDR2_MEM_READ_DATA_2048B[1423:1416]</t>
  </si>
  <si>
    <t>+0x4B2</t>
  </si>
  <si>
    <t>H2_LPDDR2_MEM_READ_DATA_2048B[1431:1424]</t>
  </si>
  <si>
    <t>+0x4B3</t>
  </si>
  <si>
    <t>H2_LPDDR2_MEM_READ_DATA_2048B[1439:1432]</t>
  </si>
  <si>
    <t>+0x4B4</t>
  </si>
  <si>
    <t>H2_LPDDR2_MEM_READ_DATA_2048B[1447:1440]</t>
  </si>
  <si>
    <t>+0x4B5</t>
  </si>
  <si>
    <t>H2_LPDDR2_MEM_READ_DATA_2048B[1455:1448]</t>
  </si>
  <si>
    <t>+0x4B6</t>
  </si>
  <si>
    <t>H2_LPDDR2_MEM_READ_DATA_2048B[1463:1456]</t>
  </si>
  <si>
    <t>+0x4B7</t>
  </si>
  <si>
    <t>H2_LPDDR2_MEM_READ_DATA_2048B[1471:1464]</t>
  </si>
  <si>
    <t>+0x4B8</t>
  </si>
  <si>
    <t>H2_LPDDR2_MEM_READ_DATA_2048B[1479:1472]</t>
  </si>
  <si>
    <t>+0x4B9</t>
  </si>
  <si>
    <t>H2_LPDDR2_MEM_READ_DATA_2048B[1487:1480]</t>
  </si>
  <si>
    <t>+0x4BA</t>
  </si>
  <si>
    <t>H2_LPDDR2_MEM_READ_DATA_2048B[1495:1488]</t>
  </si>
  <si>
    <t>+0x4BB</t>
  </si>
  <si>
    <t>H2_LPDDR2_MEM_READ_DATA_2048B[1503:1496]</t>
  </si>
  <si>
    <t>+0x4BC</t>
  </si>
  <si>
    <t>H2_LPDDR2_MEM_READ_DATA_2048B[1511:1504]</t>
  </si>
  <si>
    <t>+0x4BD</t>
  </si>
  <si>
    <t>H2_LPDDR2_MEM_READ_DATA_2048B[1519:1512]</t>
  </si>
  <si>
    <t>+0x4BE</t>
  </si>
  <si>
    <t>H2_LPDDR2_MEM_READ_DATA_2048B[1527:1520]</t>
  </si>
  <si>
    <t>+0x4BF</t>
  </si>
  <si>
    <t>H2_LPDDR2_MEM_READ_DATA_2048B[1535:1528]</t>
  </si>
  <si>
    <t>+0x4C0</t>
  </si>
  <si>
    <t>H2_LPDDR2_MEM_READ_DATA_2048B[1543:1536]</t>
  </si>
  <si>
    <t>+0x4C1</t>
  </si>
  <si>
    <t>H2_LPDDR2_MEM_READ_DATA_2048B[1551:1544]</t>
  </si>
  <si>
    <t>+0x4C2</t>
  </si>
  <si>
    <t>H2_LPDDR2_MEM_READ_DATA_2048B[1559:1552]</t>
  </si>
  <si>
    <t>+0x4C3</t>
  </si>
  <si>
    <t>H2_LPDDR2_MEM_READ_DATA_2048B[1567:1560]</t>
  </si>
  <si>
    <t>+0x4C4</t>
  </si>
  <si>
    <t>H2_LPDDR2_MEM_READ_DATA_2048B[1575:1568]</t>
  </si>
  <si>
    <t>+0x4C5</t>
  </si>
  <si>
    <t>H2_LPDDR2_MEM_READ_DATA_2048B[1583:1576]</t>
  </si>
  <si>
    <t>+0x4C6</t>
  </si>
  <si>
    <t>H2_LPDDR2_MEM_READ_DATA_2048B[1591:1584]</t>
  </si>
  <si>
    <t>+0x4C7</t>
  </si>
  <si>
    <t>H2_LPDDR2_MEM_READ_DATA_2048B[1599:1592]</t>
  </si>
  <si>
    <t>+0x4C8</t>
  </si>
  <si>
    <t>H2_LPDDR2_MEM_READ_DATA_2048B[1607:1600]</t>
  </si>
  <si>
    <t>+0x4C9</t>
  </si>
  <si>
    <t>H2_LPDDR2_MEM_READ_DATA_2048B[1615:1608]</t>
  </si>
  <si>
    <t>+0x4CA</t>
  </si>
  <si>
    <t>H2_LPDDR2_MEM_READ_DATA_2048B[1623:1616]</t>
  </si>
  <si>
    <t>+0x4CB</t>
  </si>
  <si>
    <t>H2_LPDDR2_MEM_READ_DATA_2048B[1631:1624]</t>
  </si>
  <si>
    <t>+0x4CC</t>
  </si>
  <si>
    <t>H2_LPDDR2_MEM_READ_DATA_2048B[1639:1632]</t>
  </si>
  <si>
    <t>+0x4CD</t>
  </si>
  <si>
    <t>H2_LPDDR2_MEM_READ_DATA_2048B[1647:1640]</t>
  </si>
  <si>
    <t>+0x4CE</t>
  </si>
  <si>
    <t>H2_LPDDR2_MEM_READ_DATA_2048B[1655:1648]</t>
  </si>
  <si>
    <t>+0x4CF</t>
  </si>
  <si>
    <t>H2_LPDDR2_MEM_READ_DATA_2048B[1663:1656]</t>
  </si>
  <si>
    <t>+0x4D0</t>
  </si>
  <si>
    <t>H2_LPDDR2_MEM_READ_DATA_2048B[1671:1664]</t>
  </si>
  <si>
    <t>+0x4D1</t>
  </si>
  <si>
    <t>H2_LPDDR2_MEM_READ_DATA_2048B[1679:1672]</t>
  </si>
  <si>
    <t>+0x4D2</t>
  </si>
  <si>
    <t>H2_LPDDR2_MEM_READ_DATA_2048B[1687:1680]</t>
  </si>
  <si>
    <t>+0x4D3</t>
  </si>
  <si>
    <t>H2_LPDDR2_MEM_READ_DATA_2048B[1695:1688]</t>
  </si>
  <si>
    <t>+0x4D4</t>
  </si>
  <si>
    <t>H2_LPDDR2_MEM_READ_DATA_2048B[1703:1696]</t>
  </si>
  <si>
    <t>+0x4D5</t>
  </si>
  <si>
    <t>H2_LPDDR2_MEM_READ_DATA_2048B[1711:1704]</t>
  </si>
  <si>
    <t>+0x4D6</t>
  </si>
  <si>
    <t>H2_LPDDR2_MEM_READ_DATA_2048B[1719:1712]</t>
  </si>
  <si>
    <t>+0x4D7</t>
  </si>
  <si>
    <t>H2_LPDDR2_MEM_READ_DATA_2048B[1727:1720]</t>
  </si>
  <si>
    <t>+0x4D8</t>
  </si>
  <si>
    <t>H2_LPDDR2_MEM_READ_DATA_2048B[1735:1728]</t>
  </si>
  <si>
    <t>+0x4D9</t>
  </si>
  <si>
    <t>H2_LPDDR2_MEM_READ_DATA_2048B[1743:1736]</t>
  </si>
  <si>
    <t>+0x4DA</t>
  </si>
  <si>
    <t>H2_LPDDR2_MEM_READ_DATA_2048B[1751:1744]</t>
  </si>
  <si>
    <t>+0x4DB</t>
  </si>
  <si>
    <t>H2_LPDDR2_MEM_READ_DATA_2048B[1759:1752]</t>
  </si>
  <si>
    <t>+0x4DC</t>
  </si>
  <si>
    <t>H2_LPDDR2_MEM_READ_DATA_2048B[1767:1760]</t>
  </si>
  <si>
    <t>+0x4DD</t>
  </si>
  <si>
    <t>H2_LPDDR2_MEM_READ_DATA_2048B[1775:1768]</t>
  </si>
  <si>
    <t>+0x4DE</t>
  </si>
  <si>
    <t>H2_LPDDR2_MEM_READ_DATA_2048B[1783:1776]</t>
  </si>
  <si>
    <t>+0x4DF</t>
  </si>
  <si>
    <t>H2_LPDDR2_MEM_READ_DATA_2048B[1791:1784]</t>
  </si>
  <si>
    <t>+0x4E0</t>
  </si>
  <si>
    <t>H2_LPDDR2_MEM_READ_DATA_2048B[1799:1792]</t>
  </si>
  <si>
    <t>+0x4E1</t>
  </si>
  <si>
    <t>H2_LPDDR2_MEM_READ_DATA_2048B[1807:1800]</t>
  </si>
  <si>
    <t>+0x4E2</t>
  </si>
  <si>
    <t>H2_LPDDR2_MEM_READ_DATA_2048B[1815:1808]</t>
  </si>
  <si>
    <t>+0x4E3</t>
  </si>
  <si>
    <t>H2_LPDDR2_MEM_READ_DATA_2048B[1823:1816]</t>
  </si>
  <si>
    <t>+0x4E4</t>
  </si>
  <si>
    <t>H2_LPDDR2_MEM_READ_DATA_2048B[1831:1824]</t>
  </si>
  <si>
    <t>+0x4E5</t>
  </si>
  <si>
    <t>H2_LPDDR2_MEM_READ_DATA_2048B[1839:1832]</t>
  </si>
  <si>
    <t>+0x4E6</t>
  </si>
  <si>
    <t>H2_LPDDR2_MEM_READ_DATA_2048B[1847:1840]</t>
  </si>
  <si>
    <t>+0x4E7</t>
  </si>
  <si>
    <t>H2_LPDDR2_MEM_READ_DATA_2048B[1855:1848]</t>
  </si>
  <si>
    <t>+0x4E8</t>
  </si>
  <si>
    <t>H2_LPDDR2_MEM_READ_DATA_2048B[1863:1856]</t>
  </si>
  <si>
    <t>+0x4E9</t>
  </si>
  <si>
    <t>H2_LPDDR2_MEM_READ_DATA_2048B[1871:1864]</t>
  </si>
  <si>
    <t>+0x4EA</t>
  </si>
  <si>
    <t>H2_LPDDR2_MEM_READ_DATA_2048B[1879:1872]</t>
  </si>
  <si>
    <t>+0x4EB</t>
  </si>
  <si>
    <t>H2_LPDDR2_MEM_READ_DATA_2048B[1887:1880]</t>
  </si>
  <si>
    <t>+0x4EC</t>
  </si>
  <si>
    <t>H2_LPDDR2_MEM_READ_DATA_2048B[1895:1888]</t>
  </si>
  <si>
    <t>+0x4ED</t>
  </si>
  <si>
    <t>H2_LPDDR2_MEM_READ_DATA_2048B[1903:1896]</t>
  </si>
  <si>
    <t>+0x4EE</t>
  </si>
  <si>
    <t>H2_LPDDR2_MEM_READ_DATA_2048B[1911:1904]</t>
  </si>
  <si>
    <t>+0x4EF</t>
  </si>
  <si>
    <t>H2_LPDDR2_MEM_READ_DATA_2048B[1919:1912]</t>
  </si>
  <si>
    <t>+0x4F0</t>
  </si>
  <si>
    <t>H2_LPDDR2_MEM_READ_DATA_2048B[1927:1920]</t>
  </si>
  <si>
    <t>+0x4F1</t>
  </si>
  <si>
    <t>H2_LPDDR2_MEM_READ_DATA_2048B[1935:1928]</t>
  </si>
  <si>
    <t>+0x4F2</t>
  </si>
  <si>
    <t>H2_LPDDR2_MEM_READ_DATA_2048B[1943:1936]</t>
  </si>
  <si>
    <t>+0x4F3</t>
  </si>
  <si>
    <t>H2_LPDDR2_MEM_READ_DATA_2048B[1951:1944]</t>
  </si>
  <si>
    <t>+0x4F4</t>
  </si>
  <si>
    <t>H2_LPDDR2_MEM_READ_DATA_2048B[1959:1952]</t>
  </si>
  <si>
    <t>+0x4F5</t>
  </si>
  <si>
    <t>H2_LPDDR2_MEM_READ_DATA_2048B[1967:1960]</t>
  </si>
  <si>
    <t>+0x4F6</t>
  </si>
  <si>
    <t>H2_LPDDR2_MEM_READ_DATA_2048B[1975:1968]</t>
  </si>
  <si>
    <t>+0x4F7</t>
  </si>
  <si>
    <t>H2_LPDDR2_MEM_READ_DATA_2048B[1983:1976]</t>
  </si>
  <si>
    <t>+0x4F8</t>
  </si>
  <si>
    <t>H2_LPDDR2_MEM_READ_DATA_2048B[1991:1984]</t>
  </si>
  <si>
    <t>+0x4F9</t>
  </si>
  <si>
    <t>H2_LPDDR2_MEM_READ_DATA_2048B[1999:1992]</t>
  </si>
  <si>
    <t>+0x4FA</t>
  </si>
  <si>
    <t>H2_LPDDR2_MEM_READ_DATA_2048B[2007:2000]</t>
  </si>
  <si>
    <t>+0x4FB</t>
  </si>
  <si>
    <t>H2_LPDDR2_MEM_READ_DATA_2048B[2015:2008]</t>
  </si>
  <si>
    <t>+0x4FC</t>
  </si>
  <si>
    <t>H2_LPDDR2_MEM_READ_DATA_2048B[2023:2016]</t>
  </si>
  <si>
    <t>+0x4FD</t>
  </si>
  <si>
    <t>H2_LPDDR2_MEM_READ_DATA_2048B[2031:2024]</t>
  </si>
  <si>
    <t>+0x4FE</t>
  </si>
  <si>
    <t>H2_LPDDR2_MEM_READ_DATA_2048B[2039:2032]</t>
  </si>
  <si>
    <t>+0x4FF</t>
  </si>
  <si>
    <t>H2_LPDDR2_MEM_READ_DATA_2048B[2047:2040]</t>
  </si>
  <si>
    <t>+0x500</t>
  </si>
  <si>
    <t>H2_LPDDR2_MEM_WRITE_DATA_128B[7:0]</t>
  </si>
  <si>
    <t>+0x501</t>
  </si>
  <si>
    <t>H2_LPDDR2_MEM_WRITE_DATA_128B[15:8]</t>
  </si>
  <si>
    <t>+0x502</t>
  </si>
  <si>
    <t>H2_LPDDR2_MEM_WRITE_DATA_128B[23:16]</t>
  </si>
  <si>
    <t>+0x503</t>
  </si>
  <si>
    <t>H2_LPDDR2_MEM_WRITE_DATA_128B[31:24]</t>
  </si>
  <si>
    <t>+0x504</t>
  </si>
  <si>
    <t>H2_LPDDR2_MEM_WRITE_DATA_128B[39:32]</t>
  </si>
  <si>
    <t>+0x505</t>
  </si>
  <si>
    <t>H2_LPDDR2_MEM_WRITE_DATA_128B[47:40]</t>
  </si>
  <si>
    <t>+0x506</t>
  </si>
  <si>
    <t>H2_LPDDR2_MEM_WRITE_DATA_128B[55:48]</t>
  </si>
  <si>
    <t>+0x507</t>
  </si>
  <si>
    <t>H2_LPDDR2_MEM_WRITE_DATA_128B[63:56]</t>
  </si>
  <si>
    <t>+0x508</t>
  </si>
  <si>
    <t>H2_LPDDR2_MEM_WRITE_DATA_128B[71:64]</t>
  </si>
  <si>
    <t>+0x509</t>
  </si>
  <si>
    <t>H2_LPDDR2_MEM_WRITE_DATA_128B[79:72]</t>
  </si>
  <si>
    <t>+0x50A</t>
  </si>
  <si>
    <t>H2_LPDDR2_MEM_WRITE_DATA_128B[87:80]</t>
  </si>
  <si>
    <t>+0x50B</t>
  </si>
  <si>
    <t>H2_LPDDR2_MEM_WRITE_DATA_128B[95:88]</t>
  </si>
  <si>
    <t>+0x50C</t>
  </si>
  <si>
    <t>H2_LPDDR2_MEM_WRITE_DATA_128B[103:96]</t>
  </si>
  <si>
    <t>+0x50D</t>
  </si>
  <si>
    <t>H2_LPDDR2_MEM_WRITE_DATA_128B[111:104]</t>
  </si>
  <si>
    <t>+0x50E</t>
  </si>
  <si>
    <t>H2_LPDDR2_MEM_WRITE_DATA_128B[119:112]</t>
  </si>
  <si>
    <t>+0x50F</t>
  </si>
  <si>
    <t>H2_LPDDR2_MEM_WRITE_DATA_128B[127:120]</t>
  </si>
  <si>
    <t>+0x510</t>
  </si>
  <si>
    <t>H2_LPDDR2_MEM_ADDR_32B[7:0]</t>
  </si>
  <si>
    <t>+0x511</t>
  </si>
  <si>
    <t>H2_LPDDR2_MEM_ADDR_32B[15:8]</t>
  </si>
  <si>
    <t>+0x512</t>
  </si>
  <si>
    <t>H2_LPDDR2_MEM_ADDR_32B[23:16]</t>
  </si>
  <si>
    <t>+0x513</t>
  </si>
  <si>
    <t>H2_LPDDR2_MEM_ADDR_32B[31:24]</t>
  </si>
  <si>
    <t>+0x514</t>
  </si>
  <si>
    <t>H2_LPDDR2_MASTER_STATUS</t>
  </si>
  <si>
    <t>H2_LPDDR2_ERROR OCCUR</t>
  </si>
  <si>
    <t>H2_LPDDR2_STATUS BIT</t>
  </si>
  <si>
    <t>H2_LPDDR2_READ OR WRITE</t>
  </si>
  <si>
    <t>H2_LPDDR2_START TRANSACTION</t>
  </si>
  <si>
    <t>+0x515</t>
  </si>
  <si>
    <t>+0x516</t>
  </si>
  <si>
    <t>H2_LPDDR2_DEBUG SELECTION[3:0]</t>
  </si>
  <si>
    <t>H2_LPDDR2_SRAM1_W_CLOCK_GATED</t>
  </si>
  <si>
    <t>H2_LPDDR2_SRAM1_R_CLOCK_GATED</t>
  </si>
  <si>
    <t>H2_LPDDR2_SRAM0_W_CLOCK_GATED</t>
  </si>
  <si>
    <t>H2_LPDDR2_SRAM0_R_CLOCK_GATED</t>
  </si>
  <si>
    <t>+0x517</t>
  </si>
  <si>
    <t>+0x518</t>
  </si>
  <si>
    <t>H2_LPDDR2_RETENTION FINISH FLAG</t>
  </si>
  <si>
    <t>H2_LPDDR2_RETENTION READ</t>
  </si>
  <si>
    <t>H2_LPDDR2_RET_FORCE_STOP</t>
  </si>
  <si>
    <t>H2_LPDDR2_RET_START</t>
  </si>
  <si>
    <t>+0x519</t>
  </si>
  <si>
    <t>H2_LPDDR2_RETENTION BURST COUNT[7:0]</t>
  </si>
  <si>
    <t>+0x51A</t>
  </si>
  <si>
    <t>H2_LPDDR2_RETENTION READ BURST CONTROL[7:0]</t>
  </si>
  <si>
    <t>+0x51B</t>
  </si>
  <si>
    <t>+0x51C</t>
  </si>
  <si>
    <t>H2_LPDDR2_RETENTION SIZE IN BURST COUNT[7:0]</t>
  </si>
  <si>
    <t>+0x51D</t>
  </si>
  <si>
    <t>H2_LPDDR2_RETENTION SIZE IN BURST COUNT[15:8]</t>
  </si>
  <si>
    <t>+0x51E</t>
  </si>
  <si>
    <t>H2_LPDDR2_RETENTION SIZE IN BURST COUNT[23:16]</t>
  </si>
  <si>
    <t>+0x51F</t>
  </si>
  <si>
    <t>H2_LPDDR2_RETENTION SIZE IN BURST COUNT[31:24]</t>
  </si>
  <si>
    <t>+0x520</t>
  </si>
  <si>
    <t>H2_LPDDR2_MEM_RET_DATA0_128B[7:0]</t>
  </si>
  <si>
    <t>+0x521</t>
  </si>
  <si>
    <t>H2_LPDDR2_MEM_RET_DATA0_128B[15:8]</t>
  </si>
  <si>
    <t>+0x522</t>
  </si>
  <si>
    <t>H2_LPDDR2_MEM_RET_DATA0_128B[23:16]</t>
  </si>
  <si>
    <t>+0x523</t>
  </si>
  <si>
    <t>H2_LPDDR2_MEM_RET_DATA0_128B[31:24]</t>
  </si>
  <si>
    <t>+0x524</t>
  </si>
  <si>
    <t>H2_LPDDR2_MEM_RET_DATA0_128B[39:32]</t>
  </si>
  <si>
    <t>+0x525</t>
  </si>
  <si>
    <t>H2_LPDDR2_MEM_RET_DATA0_128B[47:40]</t>
  </si>
  <si>
    <t>+0x526</t>
  </si>
  <si>
    <t>H2_LPDDR2_MEM_RET_DATA0_128B[55:48]</t>
  </si>
  <si>
    <t>+0x527</t>
  </si>
  <si>
    <t>H2_LPDDR2_MEM_RET_DATA0_128B[63:56]</t>
  </si>
  <si>
    <t>+0x528</t>
  </si>
  <si>
    <t>H2_LPDDR2_MEM_RET_DATA0_128B[71:64]</t>
  </si>
  <si>
    <t>+0x529</t>
  </si>
  <si>
    <t>H2_LPDDR2_MEM_RET_DATA0_128B[79:72]</t>
  </si>
  <si>
    <t>+0x52A</t>
  </si>
  <si>
    <t>H2_LPDDR2_MEM_RET_DATA0_128B[87:80]</t>
  </si>
  <si>
    <t>+0x52B</t>
  </si>
  <si>
    <t>H2_LPDDR2_MEM_RET_DATA0_128B[95:88]</t>
  </si>
  <si>
    <t>+0x52C</t>
  </si>
  <si>
    <t>H2_LPDDR2_MEM_RET_DATA0_128B[103:96]</t>
  </si>
  <si>
    <t>+0x52D</t>
  </si>
  <si>
    <t>H2_LPDDR2_MEM_RET_DATA0_128B[111:104]</t>
  </si>
  <si>
    <t>+0x52E</t>
  </si>
  <si>
    <t>H2_LPDDR2_MEM_RET_DATA0_128B[119:112]</t>
  </si>
  <si>
    <t>+0x52F</t>
  </si>
  <si>
    <t>H2_LPDDR2_MEM_RET_DATA0_128B[127:120]</t>
  </si>
  <si>
    <t>+0x530</t>
  </si>
  <si>
    <t>H2_LPDDR2_MEM_RET_DATA1_128B[7:0]</t>
  </si>
  <si>
    <t>+0x531</t>
  </si>
  <si>
    <t>H2_LPDDR2_MEM_RET_DATA1_128B[15:8]</t>
  </si>
  <si>
    <t>+0x532</t>
  </si>
  <si>
    <t>H2_LPDDR2_MEM_RET_DATA1_128B[23:16]</t>
  </si>
  <si>
    <t>+0x533</t>
  </si>
  <si>
    <t>H2_LPDDR2_MEM_RET_DATA1_128B[31:24]</t>
  </si>
  <si>
    <t>+0x534</t>
  </si>
  <si>
    <t>H2_LPDDR2_MEM_RET_DATA1_128B[39:32]</t>
  </si>
  <si>
    <t>+0x535</t>
  </si>
  <si>
    <t>H2_LPDDR2_MEM_RET_DATA1_128B[47:40]</t>
  </si>
  <si>
    <t>+0x536</t>
  </si>
  <si>
    <t>H2_LPDDR2_MEM_RET_DATA1_128B[55:48]</t>
  </si>
  <si>
    <t>+0x537</t>
  </si>
  <si>
    <t>H2_LPDDR2_MEM_RET_DATA1_128B[63:56]</t>
  </si>
  <si>
    <t>+0x538</t>
  </si>
  <si>
    <t>H2_LPDDR2_MEM_RET_DATA1_128B[71:64]</t>
  </si>
  <si>
    <t>+0x539</t>
  </si>
  <si>
    <t>H2_LPDDR2_MEM_RET_DATA1_128B[79:72]</t>
  </si>
  <si>
    <t>+0x53A</t>
  </si>
  <si>
    <t>H2_LPDDR2_MEM_RET_DATA1_128B[87:80]</t>
  </si>
  <si>
    <t>+0x53B</t>
  </si>
  <si>
    <t>H2_LPDDR2_MEM_RET_DATA1_128B[95:88]</t>
  </si>
  <si>
    <t>+0x53C</t>
  </si>
  <si>
    <t>H2_LPDDR2_MEM_RET_DATA1_128B[103:96]</t>
  </si>
  <si>
    <t>+0x53D</t>
  </si>
  <si>
    <t>H2_LPDDR2_MEM_RET_DATA1_128B[111:104]</t>
  </si>
  <si>
    <t>+0x53E</t>
  </si>
  <si>
    <t>H2_LPDDR2_MEM_RET_DATA1_128B[119:112]</t>
  </si>
  <si>
    <t>+0x53F</t>
  </si>
  <si>
    <t>H2_LPDDR2_MEM_RET_DATA1_128B[127:120]</t>
  </si>
  <si>
    <t>+0x540</t>
  </si>
  <si>
    <t>H2_LPDDR2_MEM_RET_PAUSE_CNT[7:0]</t>
  </si>
  <si>
    <t>+0x541</t>
  </si>
  <si>
    <t>H2_LPDDR2_MEM_RET_PAUSE_CNT[15:8]</t>
  </si>
  <si>
    <t>+0x542</t>
  </si>
  <si>
    <t>H2_LPDDR2_MEM_RET_PAUSE_CNT[23:16]</t>
  </si>
  <si>
    <t>+0x543</t>
  </si>
  <si>
    <t>H2_LPDDR2_MEM_RET_PAUSE_CNT[31:24]</t>
  </si>
  <si>
    <t>+0x544</t>
  </si>
  <si>
    <t>H2_LPDDR2_MEM_RET_START_ADDR[7:0]</t>
  </si>
  <si>
    <t>+0x545</t>
  </si>
  <si>
    <t>H2_LPDDR2_MEM_RET_START_ADDR[15:8]</t>
  </si>
  <si>
    <t>+0x546</t>
  </si>
  <si>
    <t>H2_LPDDR2_MEM_RET_START_ADDR[23:16]</t>
  </si>
  <si>
    <t>+0x547</t>
  </si>
  <si>
    <t>H2_LPDDR2_MEM_RET_START_ADDR[31:24]</t>
  </si>
  <si>
    <t>+0x548</t>
  </si>
  <si>
    <t>+0x549</t>
  </si>
  <si>
    <t>+0x54A</t>
  </si>
  <si>
    <t>+0x54B</t>
  </si>
  <si>
    <t>+0x54C</t>
  </si>
  <si>
    <t>+0x54D</t>
  </si>
  <si>
    <t>+0x54E</t>
  </si>
  <si>
    <t>+0x54F</t>
  </si>
  <si>
    <t xml:space="preserve">Initiate command processing in the
controller. Set to 1 to initiate.
</t>
  </si>
  <si>
    <t>H2_LPDDR2_DRAM_CLASS</t>
  </si>
  <si>
    <t xml:space="preserve">Defines the mode of operation of
the controller.
</t>
  </si>
  <si>
    <t>H2_LPDDR2_VERSION</t>
  </si>
  <si>
    <t xml:space="preserve">Holds the controller version
number. READ-ONLY
</t>
  </si>
  <si>
    <t>H2_LPDDR2_MAX_ROW_REG</t>
  </si>
  <si>
    <t xml:space="preserve">Holds the maximum width of
memory address bus. READ-ONLY
</t>
  </si>
  <si>
    <t>H2_LPDDR2_MAX_COL_REG</t>
  </si>
  <si>
    <t xml:space="preserve">Holds the maximum width of
column address in DRAMs. READ-ONLY
</t>
  </si>
  <si>
    <t xml:space="preserve">Holds the maximum number of chip
selects available. READ-ONLY
</t>
  </si>
  <si>
    <t>H2_LPDDR2_READ_DATA_FIFO_DEPTH</t>
  </si>
  <si>
    <t xml:space="preserve">Reports the depth of the controller
core read data queue. READ-ONLY
</t>
  </si>
  <si>
    <t>H2_LPDDR2_READ_DATA_FIFO_PTR_WIDTH</t>
  </si>
  <si>
    <t xml:space="preserve">Reports the width of the controller
core read data queue pointer. READ-ONLY
</t>
  </si>
  <si>
    <t>H2_LPDDR2_WRITE_DATA_FIFO_DEPTH</t>
  </si>
  <si>
    <t xml:space="preserve">Reports the depth of the controller
core write data latency queue.READ-ONLY
</t>
  </si>
  <si>
    <t>H2_LPDDR2_WRITE_DATA_FIFO_PTR_WIDTH</t>
  </si>
  <si>
    <t xml:space="preserve">Reports the width of the controller
core write data latency queue
pointer. READ-ONLY
</t>
  </si>
  <si>
    <t>H2_LPDDR2_ASYNC_CDC_STAGES</t>
  </si>
  <si>
    <t xml:space="preserve">Reports the number of
synchronizer delays specified for
the asynchronous boundary crossings. READ-ONLY
</t>
  </si>
  <si>
    <t>H2_LPDDR2_AXI0_CMDFIFO_LOG2_DEPTH</t>
  </si>
  <si>
    <t xml:space="preserve">Reports the depth of the AXI port 0
Command FIFO. Value is the log2
value of the depth. READ-ONLY
</t>
  </si>
  <si>
    <t>H2_LPDDR2_AXI0_RDFIFO_LOG2_DEPTH</t>
  </si>
  <si>
    <t xml:space="preserve">Reports the depth of the AXI port 0
Read Data FIFO. Value is the log2
value of the depth. READ-ONLY
</t>
  </si>
  <si>
    <t>H2_LPDDR2_AXI0_WRFIFO_LOG2_DEPTH</t>
  </si>
  <si>
    <t xml:space="preserve">Reports the depth of the AXI port 0
Write Data FIFO. Value is the log2
value of the depth. READ-ONLY
</t>
  </si>
  <si>
    <t>H2_LPDDR2_AXI0_WRCMD_PROC_FIFO_LOG2_DEPTH</t>
  </si>
  <si>
    <t xml:space="preserve">Reports the depth of the AXI port 0
Write Command Processing FIFO.
Value is the log2 value of the depth. READ-ONLY
</t>
  </si>
  <si>
    <t>H2_LPDDR2_AXI1_CMDFIFO_LOG2_DEPTH</t>
  </si>
  <si>
    <t>Reports the depth of the AXI port 1
Command FIFO. Value is the log2
value of the depth. READ-ONLY</t>
  </si>
  <si>
    <t>H2_LPDDR2_AXI1_RDFIFO_LOG2_DEPTH</t>
  </si>
  <si>
    <t xml:space="preserve">Reports the depth of the AXI port 1
Read Data FIFO. Value is the log2
value of the depth. READ-ONLY
</t>
  </si>
  <si>
    <t>H2_LPDDR2_AXI1_WRFIFO_LOG2_DEPTH</t>
  </si>
  <si>
    <t xml:space="preserve">Reports the depth of the AXI port 1
Write Data FIFO. Value is the log2
value of the depth. READ-ONLY
</t>
  </si>
  <si>
    <t>H2_LPDDR2_AXI1_WRCMD_PROC_FIFO_LOG2_DEPTH</t>
  </si>
  <si>
    <t xml:space="preserve">Reports the depth of the AXI port 1
Write Command Processing FIFO.
Value is the log2 value of the depth. READ-ONLY
</t>
  </si>
  <si>
    <t>H2_LPDDR2_AXI2_CMDFIFO_LOG2_DEPTH</t>
  </si>
  <si>
    <t xml:space="preserve">Reports the depth of the AXI port 2
Command FIFO. Value is the log2
value of the depth. READ-ONLY
</t>
  </si>
  <si>
    <t>H2_LPDDR2_AXI2_RDFIFO_LOG2_DEPTH</t>
  </si>
  <si>
    <t xml:space="preserve">Reports the depth of the AXI port 2
Read Data FIFO. Value is the log2
value of the depth. READ-ONLY
</t>
  </si>
  <si>
    <t>H2_LPDDR2_AXI2_WRFIFO_LOG2_DEPTH</t>
  </si>
  <si>
    <t xml:space="preserve">Reports the depth of the AXI port 2
Write Data FIFO. Value is the log2
value of the depth. READ-ONLY
</t>
  </si>
  <si>
    <t>H2_LPDDR2_AXI2_WRCMD_PROC_FIFO_LOG2_DEPTH</t>
  </si>
  <si>
    <t xml:space="preserve">Reports the depth of the AXI port 2
Write Command Processing FIFO.
Value is the log2 value of the depth. READ-ONLY
</t>
  </si>
  <si>
    <t>H2_LPDDR2_AXI3_CMDFIFO_LOG2_DEPTH</t>
  </si>
  <si>
    <t xml:space="preserve">Reports the depth of the AXI port 3
Command FIFO. Value is the log2
value of the depth. READ-ONLY
</t>
  </si>
  <si>
    <t>H2_LPDDR2_AXI3_RDFIFO_LOG2_DEPTH</t>
  </si>
  <si>
    <t xml:space="preserve">Reports the depth of the AXI port 3
Read Data FIFO. Value is the log2
value of the depth. READ-ONLY
</t>
  </si>
  <si>
    <t>H2_LPDDR2_AXI3_WRFIFO_LOG2_DEPTH</t>
  </si>
  <si>
    <t xml:space="preserve">Reports the depth of the AXI port 3
Write Data FIFO. Value is the log2
value of the depth. READ-ONLY
</t>
  </si>
  <si>
    <t>H2_LPDDR2_AXI3_WRCMD_PROC_FIFO_LOG2_DEPTH</t>
  </si>
  <si>
    <t xml:space="preserve">Reports the depth of the AXI port 3
Write Command Processing FIFO.
Value is the log2 value of the depth.READ-ONLY
</t>
  </si>
  <si>
    <t>H2_LPDDR2_TINIT</t>
  </si>
  <si>
    <t>DRAM TINIT value in cycles.</t>
  </si>
  <si>
    <t>H2_LPDDR2_TINIT3</t>
  </si>
  <si>
    <t>DRAM TINIT3 value in cycles.</t>
  </si>
  <si>
    <t>H2_LPDDR2_TINIT4</t>
  </si>
  <si>
    <t>DRAM TINIT4 value in cycles.</t>
  </si>
  <si>
    <t>H2_LPDDR2_TINIT5</t>
  </si>
  <si>
    <t>DRAM TINIT5 value in cycles.</t>
  </si>
  <si>
    <t xml:space="preserve">Disable MRR commands during initialization. Set to 1 to disable.
</t>
  </si>
  <si>
    <t>H2_LPDDR2_CASLAT_LIN</t>
  </si>
  <si>
    <t xml:space="preserve">Sets latency from read command
send to data receive from/to
controller. Bit (0) is half-cycle
increment and the upper bits define
memory CAS latency for the
controller.
</t>
  </si>
  <si>
    <t>H2_LPDDR2_WRLAT</t>
  </si>
  <si>
    <t>DRAM WRLAT value in cycles.</t>
  </si>
  <si>
    <t>H2_LPDDR2_TBST_INT_INTERVAL</t>
  </si>
  <si>
    <t xml:space="preserve">DRAM burst interrupt interval value in cycles.
</t>
  </si>
  <si>
    <t>H2_LPDDR2_TCCD</t>
  </si>
  <si>
    <t xml:space="preserve">DRAM CAS-to-CAS value in cycles.
</t>
  </si>
  <si>
    <t>H2_LPDDR2_TRRD</t>
  </si>
  <si>
    <t>DRAM TRRD value in cycles.</t>
  </si>
  <si>
    <t>H2_LPDDR2_TRC</t>
  </si>
  <si>
    <t>DRAM TRC value in cycles.</t>
  </si>
  <si>
    <t>H2_LPDDR2_TRAS_MIN</t>
  </si>
  <si>
    <t>DRAM TRAS_MIN value in cycles.</t>
  </si>
  <si>
    <t>H2_LPDDR2_TWTR</t>
  </si>
  <si>
    <t>DRAM TWTR value in cycles.</t>
  </si>
  <si>
    <t>H2_LPDDR2_TRP</t>
  </si>
  <si>
    <t>DRAM TRP value in cycles.</t>
  </si>
  <si>
    <t>H2_LPDDR2_TFAW</t>
  </si>
  <si>
    <t>DRAM TFAW value in cycles</t>
  </si>
  <si>
    <t>H2_LPDDR2_TRTP</t>
  </si>
  <si>
    <t>DRAM TRTP value in cycles.</t>
  </si>
  <si>
    <t>H2_LPDDR2_TMRD</t>
  </si>
  <si>
    <t>DRAM TMRD value in cycles.</t>
  </si>
  <si>
    <t>H2_LPDDR2_TMOD</t>
  </si>
  <si>
    <t xml:space="preserve">Number of cycles after MRS
command and before any other command.
</t>
  </si>
  <si>
    <t>H2_LPDDR2_TRAS_MAX</t>
  </si>
  <si>
    <t>DRAM TRAS_MAX value in cycles</t>
  </si>
  <si>
    <t>H2_LPDDR2_TCKE</t>
  </si>
  <si>
    <t>Minimum CKE pulse width.</t>
  </si>
  <si>
    <t>H2_LPDDR2_TCKESR</t>
  </si>
  <si>
    <t xml:space="preserve">Minimum CKE low pulse width
during a self-refresh.
</t>
  </si>
  <si>
    <t xml:space="preserve">Allow controller to interrupt a write
burst to the DRAMs with a read
command. Set to 1 to allow interruption.
</t>
  </si>
  <si>
    <t>H2_LPDDR2_TRCD</t>
  </si>
  <si>
    <t>DRAM TRCD value in cycles</t>
  </si>
  <si>
    <t>H2_LPDDR2_TWR</t>
  </si>
  <si>
    <t>DRAM TWR value in cycles.</t>
  </si>
  <si>
    <t xml:space="preserve">Enable auto pre-charge mode of
controller. Set to 1 to enable.
</t>
  </si>
  <si>
    <t xml:space="preserve">Allow controller to issue commands
to other banks while a bank is in
auto pre-charge. Set to 1 to enable.
</t>
  </si>
  <si>
    <t xml:space="preserve">Allow the controller to execute auto
pre-charge commands before the
TRAS_MIN parameter expires. Set to 1 to enable.
</t>
  </si>
  <si>
    <t>H2_LPDDR2_TMRR</t>
  </si>
  <si>
    <t>DRAM TMRR value in cycles</t>
  </si>
  <si>
    <t>H2_LPDDR2_TDAL</t>
  </si>
  <si>
    <t>DRAM TDAL value in cycles</t>
  </si>
  <si>
    <t>H2_LPDDR2_BSTLEN</t>
  </si>
  <si>
    <t xml:space="preserve">Encoded burst length sent to
DRAMs during initialization. Set to
1 for BL2, set to 2 for BL4, or set to 3 for BL8.
</t>
  </si>
  <si>
    <t>H2_LPDDR2_TRP_AB</t>
  </si>
  <si>
    <t xml:space="preserve">DRAM TRP all bank value in cycles.
</t>
  </si>
  <si>
    <t>Enable registered DIMM operation
of the controller. Set to 1 to enable.</t>
  </si>
  <si>
    <t>W</t>
  </si>
  <si>
    <t>Initiate auto-refresh at the end of
the current burst boundary. Set to 1
to trigger. WRITE-ONLY</t>
  </si>
  <si>
    <t xml:space="preserve">Issue auto-refresh commands to
the DRAMs at the interval defined
in the TREF parameter. Set to 1 to enable.
</t>
  </si>
  <si>
    <t>H2_LPDDR2_TRFC</t>
  </si>
  <si>
    <t>DRAM TRFC value in cycles.</t>
  </si>
  <si>
    <t>H2_LPDDR2_TREF</t>
  </si>
  <si>
    <t>DRAM TREF value in cycles.</t>
  </si>
  <si>
    <t>H2_LPDDR2_TPDEX</t>
  </si>
  <si>
    <t>DRAM TPDEX value in cycles.</t>
  </si>
  <si>
    <t>H2_LPDDR2_TXSR</t>
  </si>
  <si>
    <t>DRAM TXSR value in cycles.</t>
  </si>
  <si>
    <t>H2_LPDDR2_TXSNR</t>
  </si>
  <si>
    <t>DRAM TXSNR value in cycles.</t>
  </si>
  <si>
    <t xml:space="preserve">Allow powerup via self-refresh
instead of full memory initialization.
Set to 1 to enable.
</t>
  </si>
  <si>
    <t xml:space="preserve">Disables the automatic refresh
request associated with self-refresh
exit. Set to 1 to disable.
</t>
  </si>
  <si>
    <t xml:space="preserve">Allow user to interrupt memory
initialization to enter self-refresh
mode. Set to 1 to allow interruption.
</t>
  </si>
  <si>
    <t>H2_LPDDR2_CKE_DELAY</t>
  </si>
  <si>
    <t xml:space="preserve">Additional cycles to delay CKE for
status reporting.
</t>
  </si>
  <si>
    <t xml:space="preserve">Enable refreshes while in low
power mode. Bit (0) controls cs0,
bit (1) controls cs1, etc. Set each bit to 1 to disable.
</t>
  </si>
  <si>
    <t>H2_LPDDR2_CKSRE</t>
  </si>
  <si>
    <t xml:space="preserve">Clock hold delay on self-refresh entry.
</t>
  </si>
  <si>
    <t>H2_LPDDR2_CKSRX</t>
  </si>
  <si>
    <t xml:space="preserve">Clock stable delay on self-refresh exit.
</t>
  </si>
  <si>
    <t>H2_LPDDR2_WRITE_MODEREG</t>
  </si>
  <si>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</si>
  <si>
    <t>H2_LPDDR2_MRW_STATUS</t>
  </si>
  <si>
    <t xml:space="preserve">Write memory mode register
status. Bit (0) set indicates a
WRITE_MODEREG parameter programming error. READ-ONLY
</t>
  </si>
  <si>
    <t>H2_LPDDR2_READ_MODEREG</t>
  </si>
  <si>
    <t xml:space="preserve">Read the specified memory mode
register from specified chip when
start bit set. Bits (7:0) define the
memory mode register and bits(15:8) define the chip select. Set bit
(16) to 1 to trigger.
</t>
  </si>
  <si>
    <t>H2_LPDDR2_PERIPHERAL_MRR_DATA</t>
  </si>
  <si>
    <t xml:space="preserve">Data and chip returned from
memory mode register read requested by the READ_MODEREG parameter. Bits
(7:0) indicate the read data and bits(15:8) indicate the chip. READ-ONLY
</t>
  </si>
  <si>
    <t>H2_LPDDR2_AUTO_TEMPCHK_VAL</t>
  </si>
  <si>
    <t xml:space="preserve">MR4 data for all chips accessed by
automatic MRR commands, with 4
bits per chip select. Bits (3:0)
correlate to cs0, bits (7:4) correlate
to cs1, etc. Value indicates the
OP7, OP2, OP1 and OP0 bits. READ-ONLY
</t>
  </si>
  <si>
    <t>H2_LPDDR2_REFRESH_PER_AUTO_TEMPCHK</t>
  </si>
  <si>
    <t xml:space="preserve">Number of long count sequences between automatic memory mode
register read commands of MR4.
</t>
  </si>
  <si>
    <t>H2_LPDDR2_MR1_DATA_0</t>
  </si>
  <si>
    <t xml:space="preserve">Data to program into memory mode
register 1 for chip select 0.
</t>
  </si>
  <si>
    <t>H2_LPDDR2_MR2_DATA_0</t>
  </si>
  <si>
    <t xml:space="preserve">Data to program into memory mode
register 2 for chip select 0.
</t>
  </si>
  <si>
    <t>H2_LPDDR2_MRSINGLE_DATA_0</t>
  </si>
  <si>
    <t xml:space="preserve">Data to program into memory mode
register single write to chip select 0.
</t>
  </si>
  <si>
    <t>H2_LPDDR2_MR3_DATA_0</t>
  </si>
  <si>
    <t xml:space="preserve">Data to program into memory mode
register 3 for chip select 0.
</t>
  </si>
  <si>
    <t>H2_LPDDR2_MR8_DATA_0</t>
  </si>
  <si>
    <t>H2_LPDDR2_MR16_DATA_0</t>
  </si>
  <si>
    <t xml:space="preserve">Data to program into memory mode
register 16 for chip select 0.
</t>
  </si>
  <si>
    <t>H2_LPDDR2_MR17_DATA_0</t>
  </si>
  <si>
    <t xml:space="preserve">Data to program into memory mode
register 17 for chip select 0.
</t>
  </si>
  <si>
    <t xml:space="preserve">Initiate a BIST operation. Set to 1 to
trigger. WRITE-ONLY
</t>
  </si>
  <si>
    <t>H2_LPDDR2_BIST_RESULT</t>
  </si>
  <si>
    <t xml:space="preserve">BIST operation status (pass/fail).
Bit (0) indicates data check status
and bit (1) indicates address check
status. Value of 1 is a passing
result. READ-ONLY
</t>
  </si>
  <si>
    <t>H2_LPDDR2_ADDR_SPACE</t>
  </si>
  <si>
    <t xml:space="preserve">Sets the number of address bits to
check during BIST operation.
</t>
  </si>
  <si>
    <t xml:space="preserve">Enable data checking with BIST
operation. Set to 1 to enable.
</t>
  </si>
  <si>
    <t xml:space="preserve">Enable address checking with BIST
operation. Set to 1 to enable.
</t>
  </si>
  <si>
    <t>H2_LPDDR2_BIST_START_ADDRESS</t>
  </si>
  <si>
    <t xml:space="preserve">Start BIST checking at this address.
</t>
  </si>
  <si>
    <t>H2_LPDDR2_BIST_DATA_MASK</t>
  </si>
  <si>
    <t>Mask applied to data for BIST error
checking. Bit (0) controls memory
data path bit (0), bit (1) controls
memory data path bit (1), etc. Set
each bit to 1 to mask.</t>
  </si>
  <si>
    <t>H2_LPDDR2_LONG_COUNT_MASK</t>
  </si>
  <si>
    <t xml:space="preserve">Reduces the length of the long counter from 1024 cycles. The only
supported values are 0x00 (1024 cycles), 0x10 (512 clocks), 0x18
(256 clocks), 0x1C (128 clocks),0x1E (64 clocks) and 0x1F (32 clocks).
</t>
  </si>
  <si>
    <t>H2_LPDDR2_ZQ_INIT</t>
  </si>
  <si>
    <t xml:space="preserve">Number of cycles needed for a ZQINIT command.
</t>
  </si>
  <si>
    <t>H2_LPDDR2_ZQCL</t>
  </si>
  <si>
    <t>H2_LPDDR2_ZQCS</t>
  </si>
  <si>
    <t xml:space="preserve">Number of cycles needed for a ZQCL command.
</t>
  </si>
  <si>
    <t>H2_LPDDR2_ZQ_REQ</t>
  </si>
  <si>
    <t xml:space="preserve">User request to initiate a ZQ
calibration. Bit (0) controls ZQCS,
bit (1) controls ZQCL, bit (2) controls ZQINIT, and bit (3) controls ZQRESET. Set one of these bits to 1 to trigger. WRITE-ONLY
</t>
  </si>
  <si>
    <t>H2_LPDDR2_ZQ_ON_SREF_EXIT</t>
  </si>
  <si>
    <t xml:space="preserve">Defines the type of ZQ calibration
performed at self-refresh exit. Bit
(0) selects ZQCS, bit (1) selects ZQCL, bit (2) selects ZQINIT and bit (3) selects ZQRESET. Set one of these bits to 1 to enable.
</t>
  </si>
  <si>
    <t>H2_LPDDR2_ZQ_INTERVAL</t>
  </si>
  <si>
    <t xml:space="preserve">Number of long count sequences
allowed between automatic ZQCS commands.
</t>
  </si>
  <si>
    <t xml:space="preserve">Indicates that a ZQ command is
currently in progress. Value of 1
indicates command in progress. READ-ONLY
</t>
  </si>
  <si>
    <t>H2_LPDDR2_ZQRESET</t>
  </si>
  <si>
    <t xml:space="preserve">Number of cycles needed for a ZQRESET command.
</t>
  </si>
  <si>
    <t xml:space="preserve">Disable ZQ operations during initialization. Set to 1 to disable.
</t>
  </si>
  <si>
    <t>H2_LPDDR2_BANK_DIFF</t>
  </si>
  <si>
    <t xml:space="preserve">Encoded number of banks on the DRAM(s).
</t>
  </si>
  <si>
    <t>H2_LPDDR2_ROW_DIFF</t>
  </si>
  <si>
    <t xml:space="preserve">Difference between number ofaddress pins available and number
being used.
</t>
  </si>
  <si>
    <t>H2_LPDDR2_COL_DIFF</t>
  </si>
  <si>
    <t xml:space="preserve">Difference between number of column pins available and number
being used.
</t>
  </si>
  <si>
    <t>H2_LPDDR2_APREBIT</t>
  </si>
  <si>
    <t xml:space="preserve">Location of the auto pre-charge bit in the DRAM address.
</t>
  </si>
  <si>
    <t>H2_LPDDR2_AGE_COUNT</t>
  </si>
  <si>
    <t xml:space="preserve">Initial value of master aging-rate counter for command aging.
</t>
  </si>
  <si>
    <t>H2_LPDDR2_COMMAND_AGE_COUNT</t>
  </si>
  <si>
    <t xml:space="preserve">Initial value of individual command aging counters for command aging.
</t>
  </si>
  <si>
    <t xml:space="preserve">Enable address collision detection as a rule for command queue placement. Set to 1 to enable.
</t>
  </si>
  <si>
    <t xml:space="preserve">Enable bank splitting as a rule for command queue placement. Set to
1 to enable.
</t>
  </si>
  <si>
    <t xml:space="preserve">Enable placement logic for command queue. Set to 1 to enable.
</t>
  </si>
  <si>
    <t xml:space="preserve">Enable priority as a rule for command queue placement. Set to 1 to enable.
</t>
  </si>
  <si>
    <t xml:space="preserve">Enable read/write grouping as a rule for command queue placement. Set to 1 to enable.
</t>
  </si>
  <si>
    <t xml:space="preserve">Enable page grouping when read/write grouping as a rule for command queue placement. This is only valid when the RW_SAME_EN parameter is set.
Set to 1 to enable.
</t>
  </si>
  <si>
    <t>H2_LPDDR2_DISABLE_RW_GROUP_W_BNK_CONFLICT</t>
  </si>
  <si>
    <t xml:space="preserve">Disables placement to read/write group when grouping creates a
bank collision. Bit (0) controls placement next to bank conflict
command and bit (1) controls placement 2 away from bank conflict command. Set each bit to 1 to disable.
</t>
  </si>
  <si>
    <t>H2_LPDDR2_NUM_Q_ENTRIES_ACT_DISABLE</t>
  </si>
  <si>
    <t xml:space="preserve">Number of queue entries in which ACT requests will be disabled.
Setting to X will disable ACT requests from the X entries lowest
in the command queue.
</t>
  </si>
  <si>
    <t xml:space="preserve">Enable command swapping logic in execution unit. Set to 1 to enable.
</t>
  </si>
  <si>
    <t xml:space="preserve">Disable read data interleaving for commands from the same port,
regardless of the requestor ID.
</t>
  </si>
  <si>
    <t>H2_LPDDR2_INHIBIT_DRAM_CMD</t>
  </si>
  <si>
    <t xml:space="preserve">Inhibit command types from being executed from the command
queue. Set to 0 to enable any command, set to 1 to inhibit read/
write and bank commands, set to 2 to inhibit MRR and peripheral MRR
commands, or set to 3 to inhibit MRR and read/write commands.
</t>
  </si>
  <si>
    <t xml:space="preserve">Enable the half datapath feature of the controller. Set to 1 to enable.
</t>
  </si>
  <si>
    <t xml:space="preserve">Defines the DRAM LPDDR2 device type being used. Set to 1 for LPDDR2-S4.
</t>
  </si>
  <si>
    <t>H2_LPDDR2_Q_FULLNESS</t>
  </si>
  <si>
    <t xml:space="preserve">Quantity that determines command queue full.
</t>
  </si>
  <si>
    <t xml:space="preserve">Forces the controller to accept
commands in the order in which
they are placed in the command queue.
</t>
  </si>
  <si>
    <t xml:space="preserve">Indicator that the controller is
processing a command. Evaluates
all ports for outstanding
transactions. Value of 1 indicates
controller busy. READ-ONLY
</t>
  </si>
  <si>
    <t xml:space="preserve">Assert the DFI controller-initiated
update request signal
dfi_ctrlupd_req. Set to 1 to trigger.
WRITE-ONLY
</t>
  </si>
  <si>
    <t xml:space="preserve">Enable an automatic controller-
initiated update (dfi_ctrlupd_req)
after every refresh. Set to 1 to
enable.
</t>
  </si>
  <si>
    <t>H2_LPDDR2_INT_STATUS</t>
  </si>
  <si>
    <t xml:space="preserve">Status of interrupt features in the
controller. READ-ONLY
</t>
  </si>
  <si>
    <t>H2_LPDDR2_INT_ACK</t>
  </si>
  <si>
    <t xml:space="preserve">Clear mask of the INT_STATUS
parameter. WRITE-ONLY
</t>
  </si>
  <si>
    <t>H2_LPDDR2_INT_MASK</t>
  </si>
  <si>
    <t xml:space="preserve">Mask for controller_int signals from
the INT_STATUS parameter.
</t>
  </si>
  <si>
    <t>H2_LPDDR2_OUT_OF_RANGE_ADDR</t>
  </si>
  <si>
    <t xml:space="preserve">Address of command that caused
an out-of-range interrupt. READ-ONLY
</t>
  </si>
  <si>
    <t>H2_LPDDR2_OUT_OF_RANGE_LENGTH</t>
  </si>
  <si>
    <t xml:space="preserve">Length of command that caused an
out-of-range interrupt. READ-ONLY
</t>
  </si>
  <si>
    <t>H2_LPDDR2_OUT_OF_RANGE_TYPE</t>
  </si>
  <si>
    <t xml:space="preserve">Type of command that caused an
out-of-range interrupt. READ-ONLY
</t>
  </si>
  <si>
    <t>H2_LPDDR2_OUT_OF_RANGE_SOURCE_ID</t>
  </si>
  <si>
    <t xml:space="preserve">Source ID of command that caused
an out-of-range interrupt. READ-ONLY
</t>
  </si>
  <si>
    <t>H2_LPDDR2_BIST_EXP_DATA</t>
  </si>
  <si>
    <t xml:space="preserve">Expected data on BIST error. READ-ONLY
</t>
  </si>
  <si>
    <t>H2_LPDDR2_BIST_FAIL_DATA</t>
  </si>
  <si>
    <t xml:space="preserve">Actual data on BIST error. READ-ONLY
</t>
  </si>
  <si>
    <t>H2_LPDDR2_BIST_FAIL_ADDR</t>
  </si>
  <si>
    <t xml:space="preserve">Address of BIST error. READ-ONLY
</t>
  </si>
  <si>
    <t>H2_LPDDR2_PORT_CMD_ERROR_ADDR</t>
  </si>
  <si>
    <t xml:space="preserve">Address of command that caused
the PORT command error. READ-ONLY
</t>
  </si>
  <si>
    <t>H2_LPDDR2_PORT_CMD_ERROR_ID</t>
  </si>
  <si>
    <t xml:space="preserve">Source ID of command that caused
the PORT command error. READ-ONLY
</t>
  </si>
  <si>
    <t>H2_LPDDR2_PORT_CMD_ERROR_TYPE</t>
  </si>
  <si>
    <t xml:space="preserve">Type of error and access type that
caused the PORT command error. READ-ONLY
</t>
  </si>
  <si>
    <t>H2_LPDDR2_R2R_SAMECS_DLY</t>
  </si>
  <si>
    <t xml:space="preserve">Additional delay to insert between
two reads to the same chip select.
Any value including 0x0 supported.
</t>
  </si>
  <si>
    <t>H2_LPDDR2_R2W_SAMECS_DLY</t>
  </si>
  <si>
    <t xml:space="preserve">Additional delay to insert between
reads and writes to the same chip
select. Program to a non-zero value.
</t>
  </si>
  <si>
    <t>H2_LPDDR2_W2R_SAMECS_DLY</t>
  </si>
  <si>
    <t xml:space="preserve">Additional delay to insert between
writes and reads to the same chip select.
</t>
  </si>
  <si>
    <t>H2_LPDDR2_W2W_SAMECS_DLY</t>
  </si>
  <si>
    <t xml:space="preserve">Additional delay to insert between
two writes to the same chip select.
Any value including 0x0 supported.
</t>
  </si>
  <si>
    <t>H2_LPDDR2_TDQSCK_MAX</t>
  </si>
  <si>
    <t xml:space="preserve">Additional delay needed for tDQSCK.
</t>
  </si>
  <si>
    <t>H2_LPDDR2_AXI0_R_PRIORITY</t>
  </si>
  <si>
    <t xml:space="preserve">Priority of read commands from
AXI port 0. 0 is the highest priority.
</t>
  </si>
  <si>
    <t>H2_LPDDR2_AXI0_W_PRIORITY</t>
  </si>
  <si>
    <t xml:space="preserve">Priority of write commands from
AXI port 0. 0 is the highest priority.
</t>
  </si>
  <si>
    <t>H2_LPDDR2_AXI0_FIFO_TYPE_REG</t>
  </si>
  <si>
    <t xml:space="preserve">Clock domain relativity between
AXI port 0 and the controller core.
Set to 0 for asynchronous, set to 1
for 2:1 port:core pseudo-sync, set to 2 for 1:2 port:core pseudo-sync,
or set to 3 for synchronous.
</t>
  </si>
  <si>
    <t>H2_LPDDR2_AXI1_R_PRIORITY</t>
  </si>
  <si>
    <t xml:space="preserve">Priority of read commands from
AXI port 1. 0 is the highest priority.
</t>
  </si>
  <si>
    <t>H2_LPDDR2_AXI1_W_PRIORITY</t>
  </si>
  <si>
    <t xml:space="preserve">Priority of write commands from
AXI port 1. 0 is the highest priority.
</t>
  </si>
  <si>
    <t>H2_LPDDR2_AXI1_FIFO_TYPE_REG</t>
  </si>
  <si>
    <t xml:space="preserve">Clock domain relativity between
AXI port 1 and the controller core.
Set to 0 for asynchronous, set to 1
for 2:1 port:core pseudo-sync, set to 2 for 1:2 port:core pseudo-sync,
or set to 3 for synchronous.
</t>
  </si>
  <si>
    <t>H2_LPDDR2_AXI2_R_PRIORITY</t>
  </si>
  <si>
    <t>H2_LPDDR2_AXI2_W_PRIORITY</t>
  </si>
  <si>
    <t>H2_LPDDR2_AXI2_FIFO_TYPE_REG</t>
  </si>
  <si>
    <t>H2_LPDDR2_AXI3_R_PRIORITY</t>
  </si>
  <si>
    <t>H2_LPDDR2_AXI3_W_PRIORITY</t>
  </si>
  <si>
    <t>H2_LPDDR2_AXI3_FIFO_TYPE_REG</t>
  </si>
  <si>
    <t>H2_LPDDR2_ARB_CMD_Q_THRESHOLD</t>
  </si>
  <si>
    <t xml:space="preserve">Threshold for command queue
fullness related to overflow.
</t>
  </si>
  <si>
    <t>H2_LPDDR2_AXI0_BDW</t>
  </si>
  <si>
    <t xml:space="preserve">Maximum bandwidth percentage for port 0.
</t>
  </si>
  <si>
    <t xml:space="preserve">Port 0 behavior when bandwidth maximized. Set to 1 to allow overflow.
</t>
  </si>
  <si>
    <t>H2_LPDDR2_AXI0_CURRENT_BDW</t>
  </si>
  <si>
    <t xml:space="preserve">Current bandwidth usage percentage for port 0. READ-ONLY
</t>
  </si>
  <si>
    <t>H2_LPDDR2_AXI1_BDW</t>
  </si>
  <si>
    <t xml:space="preserve">Maximum bandwidth percentage for port 1.
</t>
  </si>
  <si>
    <t xml:space="preserve">Port 1 behavior when bandwidth maximized. Set to 1 to allow overflow.
</t>
  </si>
  <si>
    <t>H2_LPDDR2_AXI1_CURRENT_BDW</t>
  </si>
  <si>
    <t xml:space="preserve">Current bandwidth usage percentage for port 1. READ-ONLY
</t>
  </si>
  <si>
    <t>H2_LPDDR2_AXI2_BDW</t>
  </si>
  <si>
    <t xml:space="preserve">Maximum bandwidth percentage for port 2
</t>
  </si>
  <si>
    <t xml:space="preserve">Port 2 behavior when bandwidth maximized. Set to 1 to allow overflow.
</t>
  </si>
  <si>
    <t>H2_LPDDR2_AXI2_CURRENT_BDW</t>
  </si>
  <si>
    <t xml:space="preserve">Current bandwidth usage percentage for port 2. READ-ONLY
</t>
  </si>
  <si>
    <t>H2_LPDDR2_AXI3_BDW</t>
  </si>
  <si>
    <t xml:space="preserve">Maximum bandwidth percentage for port 3
</t>
  </si>
  <si>
    <t xml:space="preserve">Port 3 behavior when bandwidth maximized. Set to 1 to allow overflow.
</t>
  </si>
  <si>
    <t>H2_LPDDR2_AXI3_CURRENT_BDW</t>
  </si>
  <si>
    <t xml:space="preserve">Current bandwidth usage percentage for port 3. READ-ONLY
</t>
  </si>
  <si>
    <t xml:space="preserve">Register access to cke_status signal. READ-ONLY
</t>
  </si>
  <si>
    <t>H2_LPDDR2_DLL_RST_DELAY</t>
  </si>
  <si>
    <t xml:space="preserve">Minimum cycles required for DLL
reset signal dll_rst_n to be held. If
this signal is not being used by the
PHY, this parameter may be ignored.
</t>
  </si>
  <si>
    <t>H2_LPDDR2_DLL_RST_ADJ_DLY</t>
  </si>
  <si>
    <t xml:space="preserve">Minimum cycles after setting
master delay in DLL until the DLL
reset signal dll_rst_n may be
asserted. If this signal is not being used by the PHY, this parameter
may be ignored.
</t>
  </si>
  <si>
    <t>H2_LPDDR2_TDFI_PHY_WRLAT</t>
  </si>
  <si>
    <t xml:space="preserve">Holds the calculated DFI tPHY_WRLAT timing parameter (in
DFI PHY clocks), the maximum cycles between a write command and a dfi_wrdata_en assertion.READ-ONLY
</t>
  </si>
  <si>
    <t>H2_LPDDR2_UPDATE_ERROR_STATUS</t>
  </si>
  <si>
    <t xml:space="preserve">Identifies the source of any DFI MC-initiated or PHY-initiated
update errors. Value of 1 indicates a timing violation of the associated
timing parameter. READ-ONLY
</t>
  </si>
  <si>
    <t>H2_LPDDR2_TDFI_PHY_RDLAT</t>
  </si>
  <si>
    <t xml:space="preserve">Defines the DFI tPHY_RDLAT timing parameter (in DFI PHY clocks), the maximum cycles between a dfi_rddata_en assertion and a dfi_rddata_valid assertion.
</t>
  </si>
  <si>
    <t>H2_LPDDR2_TDFI_RDDATA_EN</t>
  </si>
  <si>
    <t xml:space="preserve">Holds the calculated DFI tRDDATA_EN timing parameter (in
DFI PHY clocks), the maximum cycles between a read command and a dfi_rddata_en assertion. READ-ONLY
</t>
  </si>
  <si>
    <t xml:space="preserve">Set value for the dfi_dram_clk_disable signal. Bit (0)
controls cs0, bit (1) controls cs1, etc. Set each bit to 1 to disable.
</t>
  </si>
  <si>
    <t>H2_LPDDR2_TDFI_CTRLUPD_MIN</t>
  </si>
  <si>
    <t xml:space="preserve">Reports the DFI tCTRLUPD_MIN timing parameter (in DFI clocks),
the minimum cycles that dfi_ctrlupd_req must be asserted. READ-ONLY
</t>
  </si>
  <si>
    <t>H2_LPDDR2_TDFI_CTRLUPD_MAX</t>
  </si>
  <si>
    <t xml:space="preserve">Defines the DFI tCTRLUPD_MAX timing parameter (in DFI clocks),
the maximum cycles that dfi_ctrlupd_req can be asserted. If programmed to a non-zero, a timing violation will cause an interrupt and bit (1) set in the
UPDATE_ERROR_STATUS parameter.
</t>
  </si>
  <si>
    <t>H2_LPDDR2_TDFI_PHYUPD_TYPE0</t>
  </si>
  <si>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</si>
  <si>
    <t>H2_LPDDR2_TDFI_PHYUPD_TYPE1</t>
  </si>
  <si>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</si>
  <si>
    <t>H2_LPDDR2_TDFI_PHYUPD_TYPE2</t>
  </si>
  <si>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</si>
  <si>
    <t>H2_LPDDR2_TDFI_PHYUPD_TYPE3</t>
  </si>
  <si>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</si>
  <si>
    <t>H2_LPDDR2_TDFI_PHYUPD_RESP</t>
  </si>
  <si>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</si>
  <si>
    <t>H2_LPDDR2_TDFI_CTRLUPD_INTERVAL</t>
  </si>
  <si>
    <t xml:space="preserve">Defines the DFI tCTRLUPD_INTERVAL timing parameter (in DFI clocks), the
maximum cycles between dfi_ctrlupd_req assertions. If
programmed to a non-zero, a timing violation will cause an
interrupt and bit (0) set in the UPDATE_ERROR_STATUS parameter.
</t>
  </si>
  <si>
    <t>H2_LPDDR2_RDLAT_ADJ</t>
  </si>
  <si>
    <t xml:space="preserve">Adjustment value for PHY read timing.
</t>
  </si>
  <si>
    <t>H2_LPDDR2_WRLAT_ADJ</t>
  </si>
  <si>
    <t xml:space="preserve">Adjustment value for PHY write timing.
</t>
  </si>
  <si>
    <t>H2_LPDDR2_TDFI_CTRL_DELAY</t>
  </si>
  <si>
    <t xml:space="preserve">Defines the DFI tCTRL_DELAY timing parameter (in DFI clocks),
the delay between a DFI command change and a memory command.
</t>
  </si>
  <si>
    <t>H2_LPDDR2_TDFI_DRAM_CLK_DISABLE</t>
  </si>
  <si>
    <t xml:space="preserve">Defines the DFI tDRAM_CLK_DISABLE timing parameter (in DFI clocks), the
delay between a dfi_dram_clock_disable assertion and the memory clock disable.
</t>
  </si>
  <si>
    <t>H2_LPDDR2_TDFI_DRAM_CLK_ENABLE</t>
  </si>
  <si>
    <t xml:space="preserve">Defines the DFI tDRAM_CLK_ENABLE timing parameter (in DFI clocks), the
delay between a dfi_dram_clk_disable de-assertion and the memory clock enable.
</t>
  </si>
  <si>
    <t>H2_LPDDR2_TDFI_PHY_WRDATA</t>
  </si>
  <si>
    <t xml:space="preserve">Defines the DFI tPHY_WRDATA timing parameter (in DFI PHY clocks), the maximum cycles between a dfi_wrdata_en assertion and a dfi_wrdata signal.
</t>
  </si>
  <si>
    <t xml:space="preserve">Enable 1T timing in a system supporting both 1T and 2T timing. Set to 1 to enable.
</t>
  </si>
  <si>
    <t>H2_LPDDR2_DEN_PHY_DQ_TIMING_REG_0</t>
  </si>
  <si>
    <t>Controls PHY slice 0</t>
  </si>
  <si>
    <t>H2_LPDDR2_DEN_PHY_DQS_TIMING_REG_0</t>
  </si>
  <si>
    <t>H2_LPDDR2_DEN_PHY_GATE_LPBK_CTRL_REG_0</t>
  </si>
  <si>
    <t>Controls PHY slice 0.</t>
  </si>
  <si>
    <t>H2_LPDDR2_DEN_PHY_READ_CTRL_REG_0</t>
  </si>
  <si>
    <t>H2_LPDDR2_PHY_DLL_MASTER_CTRL_REG_0</t>
  </si>
  <si>
    <t>Controls the DLL for slice 0.</t>
  </si>
  <si>
    <t>H2_LPDDR2_PHY_DLL_SLAVE_CTRL_REG_0</t>
  </si>
  <si>
    <t>H2_LPDDR2_DEN_PHY_IE_TIMING_REG_0</t>
  </si>
  <si>
    <t>H2_LPDDR2_DEN_PHY_OBS_REG_0_0</t>
  </si>
  <si>
    <t xml:space="preserve">Controls loopback status, data and masking info for slice 0. READ-ONLY
</t>
  </si>
  <si>
    <t>H2_LPDDR2_PHY_DLL_OBS_REG_0_0</t>
  </si>
  <si>
    <t xml:space="preserve">Reports DLL status for slice 0. READ-ONLY
</t>
  </si>
  <si>
    <t>H2_LPDDR2_PHY_DLL_OBS_REG_1_0</t>
  </si>
  <si>
    <t>H2_LPDDR2_DEN_PHY_DQ_TIMING_REG_1</t>
  </si>
  <si>
    <t>Controls PHY slice 1.</t>
  </si>
  <si>
    <t>H2_LPDDR2_DEN_PHY_DQS_TIMING_REG_1</t>
  </si>
  <si>
    <t>H2_LPDDR2_DEN_PHY_GATE_LPBK_CTRL_REG_1</t>
  </si>
  <si>
    <t>Controls PHY slice 1</t>
  </si>
  <si>
    <t>H2_LPDDR2_DEN_PHY_READ_CTRL_REG_1</t>
  </si>
  <si>
    <t>H2_LPDDR2_PHY_DLL_MASTER_CTRL_REG_1</t>
  </si>
  <si>
    <t>Controls the DLL for slice 1.</t>
  </si>
  <si>
    <t>H2_LPDDR2_PHY_DLL_SLAVE_CTRL_REG_1</t>
  </si>
  <si>
    <t>H2_LPDDR2_DEN_PHY_IE_TIMING_REG_1</t>
  </si>
  <si>
    <t>H2_LPDDR2_DEN_PHY_OBS_REG_0_1</t>
  </si>
  <si>
    <t xml:space="preserve">Controls loopback status, data and
masking info for slice 1. READ-ONLY
</t>
  </si>
  <si>
    <t>H2_LPDDR2_PHY_DLL_OBS_REG_0_1</t>
  </si>
  <si>
    <t xml:space="preserve">Reports DLL status for slice 1.READ-ONLY
</t>
  </si>
  <si>
    <t>H2_LPDDR2_PHY_DLL_OBS_REG_1_1</t>
  </si>
  <si>
    <t>H2_LPDDR2_DEN_PHY_DQ_TIMING_REG_2</t>
  </si>
  <si>
    <t>Controls PHY slice 2.</t>
  </si>
  <si>
    <t>H2_LPDDR2_DEN_PHY_DQS_TIMING_REG_2</t>
  </si>
  <si>
    <t>H2_LPDDR2_DEN_PHY_GATE_LPBK_CTRL_REG_2</t>
  </si>
  <si>
    <t>H2_LPDDR2_DEN_PHY_READ_CTRL_REG_2</t>
  </si>
  <si>
    <t>Controls PHY slice 2</t>
  </si>
  <si>
    <t>H2_LPDDR2_PHY_DLL_MASTER_CTRL_REG_2</t>
  </si>
  <si>
    <t>Controls the DLL for slice 2.</t>
  </si>
  <si>
    <t>H2_LPDDR2_PHY_DLL_SLAVE_CTRL_REG_2</t>
  </si>
  <si>
    <t>H2_LPDDR2_DEN_PHY_IE_TIMING_REG_2</t>
  </si>
  <si>
    <t>H2_LPDDR2_DEN_PHY_OBS_REG_0_2</t>
  </si>
  <si>
    <t xml:space="preserve">Controls loopback status, data and
masking info for slice 2. READ-ONLY
</t>
  </si>
  <si>
    <t>H2_LPDDR2_PHY_DLL_OBS_REG_0_2</t>
  </si>
  <si>
    <t xml:space="preserve">Reports DLL status for slice 2.READ-ONLY
</t>
  </si>
  <si>
    <t>H2_LPDDR2_PHY_DLL_OBS_REG_1_2</t>
  </si>
  <si>
    <t>H2_LPDDR2_DEN_PHY_DQ_TIMING_REG_3</t>
  </si>
  <si>
    <t>Controls PHY slice 3</t>
  </si>
  <si>
    <t>H2_LPDDR2_DEN_PHY_DQS_TIMING_REG_3</t>
  </si>
  <si>
    <t>Controls PHY slice 3.</t>
  </si>
  <si>
    <t>H2_LPDDR2_DEN_PHY_GATE_LPBK_CTRL_REG_3</t>
  </si>
  <si>
    <t>H2_LPDDR2_DEN_PHY_READ_CTRL_REG_3</t>
  </si>
  <si>
    <t>H2_LPDDR2_PHY_DLL_MASTER_CTRL_REG_3</t>
  </si>
  <si>
    <t>Controls the DLL for slice 3</t>
  </si>
  <si>
    <t>H2_LPDDR2_PHY_DLL_SLAVE_CTRL_REG_3</t>
  </si>
  <si>
    <t>Controls the DLL for slice 3.</t>
  </si>
  <si>
    <t>H2_LPDDR2_DEN_PHY_IE_TIMING_REG_3</t>
  </si>
  <si>
    <t>H2_LPDDR2_DEN_PHY_OBS_REG_0_3</t>
  </si>
  <si>
    <t xml:space="preserve">Controls loopback status, data and
masking info for slice 3. READ-ONLY
</t>
  </si>
  <si>
    <t>H2_LPDDR2_PHY_DLL_OBS_REG_0_3</t>
  </si>
  <si>
    <t xml:space="preserve">Reports DLL status for slice 3. READ-ONLY
</t>
  </si>
  <si>
    <t>H2_LPDDR2_PHY_DLL_OBS_REG_1_3</t>
  </si>
  <si>
    <t>H2_LPDDR2_DEN_PHY_DQ_TIMING_REG_4</t>
  </si>
  <si>
    <t>Controls PHY slice 4</t>
  </si>
  <si>
    <t>H2_LPDDR2_DEN_PHY_DQS_TIMING_REG_4</t>
  </si>
  <si>
    <t>H2_LPDDR2_DEN_PHY_GATE_LPBK_CTRL_REG_4</t>
  </si>
  <si>
    <t>H2_LPDDR2_DEN_PHY_READ_CTRL_REG_4</t>
  </si>
  <si>
    <t>Controls PHY slice 4.</t>
  </si>
  <si>
    <t>H2_LPDDR2_PHY_DLL_MASTER_CTRL_REG_4</t>
  </si>
  <si>
    <t>H2_LPDDR2_PHY_DLL_SLAVE_CTRL_REG_4</t>
  </si>
  <si>
    <t>Controls the DLL for slice 4.</t>
  </si>
  <si>
    <t>H2_LPDDR2_DEN_PHY_IE_TIMING_REG_4</t>
  </si>
  <si>
    <t>H2_LPDDR2_DEN_PHY_OBS_REG_0_4</t>
  </si>
  <si>
    <t xml:space="preserve">Controls loopback status, data and
masking info for slice 4. READ-ONLY
</t>
  </si>
  <si>
    <t>H2_LPDDR2_PHY_DLL_OBS_REG_0_4</t>
  </si>
  <si>
    <t xml:space="preserve">Reports DLL status for slice 4.READ-ONLY
</t>
  </si>
  <si>
    <t>H2_LPDDR2_PHY_DLL_OBS_REG_1_4</t>
  </si>
  <si>
    <t>H2_LPDDR2_DEN_PHY_CTRL_REG</t>
  </si>
  <si>
    <t>Global controls for all slices</t>
  </si>
  <si>
    <t>H2_LPDDR2_PHY_PAD_DRIVE_REG_0_0</t>
  </si>
  <si>
    <t>Controls pad drive strengths</t>
  </si>
  <si>
    <t>H2_LPDDR2_PHY_PAD_DRIVE_REG_1_0</t>
  </si>
  <si>
    <t>H2_LPDDR2_PHY_PAD_DRIVE_REG_2_0</t>
  </si>
  <si>
    <t>H2_LPDDR2_PHY_PAD_DRIVE_REG_0_1</t>
  </si>
  <si>
    <t>H2_LPDDR2_PHY_PAD_DRIVE_REG_1_1</t>
  </si>
  <si>
    <t>H2_LPDDR2_PHY_PAD_DRIVE_REG_2_1</t>
  </si>
  <si>
    <t>H2_LPDDR2_PHY_PAD_CAL_CTRL_REG_0</t>
  </si>
  <si>
    <t>Controls calibration block values</t>
  </si>
  <si>
    <t>H2_LPDDR2_PHY_PAD_CAL_CTRL_REG_1</t>
  </si>
  <si>
    <t>H2_LPDDR2_PHY_PAD_CAL_OBS_REG_0</t>
  </si>
  <si>
    <t xml:space="preserve">Calibration block observation values. READ-ONLY
</t>
  </si>
  <si>
    <t>H2_LPDDR2_PHY_PAD_CAL_OBS_REG_1</t>
  </si>
  <si>
    <t>H2_LPDDR2_PHY_PAD_CAL_INTERVAL_COUNT_0</t>
  </si>
  <si>
    <t xml:space="preserve">Pad calibration interval counter compare value for block.
</t>
  </si>
  <si>
    <t>H2_LPDDR2_MEM_READ_DATA_2048B</t>
  </si>
  <si>
    <t>MEM READ RETURN DATA</t>
  </si>
  <si>
    <t>H2_LPDDR2_MEM_WRITE_DATA_128B</t>
  </si>
  <si>
    <t>MEM WRITE DATA</t>
  </si>
  <si>
    <t>H2_LPDDR2_MEM_ADDR_32B</t>
  </si>
  <si>
    <t>MEM Command Address</t>
  </si>
  <si>
    <t>Bus Master status</t>
  </si>
  <si>
    <t>MEM_DEBUG_CTRL, error occur
         1: error in axi transaction
         0: no error</t>
  </si>
  <si>
    <t>MEM_DEBUG_CTRL, status bit
         1: transaction done
         0: busy</t>
  </si>
  <si>
    <t>MEM_DEBUG_CTRL, read or write
         1: write transaction
         0: read transaction</t>
  </si>
  <si>
    <t>MEM_DEBUG_CTRL, start transaction
         1: start transaction
         0: no transaction</t>
  </si>
  <si>
    <t>H2_LPDDR2_SRAM_WR_CLOCK</t>
  </si>
  <si>
    <r>
      <t>MEM_DEBUG_CTRL, sram w/r clock gated in idle mode</t>
    </r>
    <r>
      <rPr>
        <sz val="10"/>
        <rFont val="HGP創英角ｺﾞｼｯｸUB"/>
        <family val="3"/>
        <charset val="128"/>
      </rPr>
      <t/>
    </r>
  </si>
  <si>
    <t>MEM_DEBUG_CTRL, SRAM1 W clock gated</t>
  </si>
  <si>
    <t>MEM_DEBUG_CTRL, SRAM1 R clock gated</t>
  </si>
  <si>
    <t>MEM_DEBUG_CTRL, SRAM0 W clock gated</t>
  </si>
  <si>
    <t>MEM_DEBUG_CTRL, SRAM0 R clock gated</t>
  </si>
  <si>
    <t>H2_LPDDR2_DEBUG SELECTION</t>
  </si>
  <si>
    <t>MEM_DEBUG_CTRL, debug selection</t>
  </si>
  <si>
    <t>MEM_RET_TEST_CTRL, retention finish flag, 1: done, 0: not yet</t>
  </si>
  <si>
    <t>MEM_RET_TEST_CTRL, retention read compare fail flag, 1 : fail, 0: pass</t>
  </si>
  <si>
    <t>MEM_RET_TEST_CTRL, ret_force_stop
         1: force stop retention
         0: no transaction</t>
  </si>
  <si>
    <t>MEM_RET_TEST_CTRL, ret_start
         1: start retention
         0: no transaction</t>
  </si>
  <si>
    <t>H2_LPDDR2_RETENTION BURST COUNT</t>
  </si>
  <si>
    <t>retention burst count</t>
  </si>
  <si>
    <t>H2_LPDDR2_RETENTION READ BURST CONTROL</t>
  </si>
  <si>
    <t>retention read burst control</t>
  </si>
  <si>
    <t>H2_LPDDR2_RETENTION SIZE IN BURST COUNT</t>
  </si>
  <si>
    <t>H2_LPDDR2_MEM_RET_DATA0_128B</t>
  </si>
  <si>
    <t>MEM_RET_DATA0_128B</t>
  </si>
  <si>
    <t>H2_LPDDR2_MEM_RET_DATA1_128B</t>
  </si>
  <si>
    <t>MEM_RET_DATA1_128B</t>
  </si>
  <si>
    <t>H2_LPDDR2_MEM_RET_PAUSE_CNT</t>
  </si>
  <si>
    <t>MEM RET PAUSE Count (in AXI clock cycles)</t>
  </si>
  <si>
    <t>H2_LPDDR2_MEM_RET_START_ADDR</t>
  </si>
  <si>
    <t>MEM Retention Starting address</t>
  </si>
  <si>
    <t>Base Address : 0300h</t>
  </si>
  <si>
    <t>H1_MIPI_L_CD_DISABLE</t>
  </si>
  <si>
    <t>H1_MIPI_L_VC_MAIN[1:0]</t>
  </si>
  <si>
    <t>H1_MIPI_L_LANE_NUM[1:0]</t>
  </si>
  <si>
    <t>H1_MIPI_L_RXCRC_ENABLE</t>
  </si>
  <si>
    <t>H1_MIPI_L_ECC_IGNORE</t>
  </si>
  <si>
    <t>H1_MIPI_L_HS_WAIT_EN</t>
  </si>
  <si>
    <t>H1_MIPI_L_HS_ZERO_EN</t>
  </si>
  <si>
    <t>H1_MIPI_L_NGATECLK</t>
  </si>
  <si>
    <t>C1</t>
  </si>
  <si>
    <t>H1_MIPI_L_RSTTRIG</t>
  </si>
  <si>
    <t>H1_MIPI_L_PN_CHANGE</t>
  </si>
  <si>
    <t>H1_MIPI_L_FIFO_BLANK</t>
  </si>
  <si>
    <t>H1_MIPI_L_RSTTRIG_I</t>
  </si>
  <si>
    <t>H1_MIPI_L_WD_TIMER[1:0]</t>
  </si>
  <si>
    <t>H1_MIPI_L_SWCTRL_DHS</t>
  </si>
  <si>
    <t>H1_MIPI_L_SWCTRL_DHSL</t>
  </si>
  <si>
    <t>H1_MIPI_L_SWCTRL_DHSR</t>
  </si>
  <si>
    <t>H1_MIPI_L_SWCTRL_DLP</t>
  </si>
  <si>
    <t>H1_MIPI_L_SWCTRL_CHS</t>
  </si>
  <si>
    <t>H1_MIPI_L_SWCTRL_CHSR</t>
  </si>
  <si>
    <t>H1_MIPI_L_SWCTRL_CLP</t>
  </si>
  <si>
    <t>H1_MIPI_L_CTRLPHYSW</t>
  </si>
  <si>
    <t>H1_MIPI_L_DBG_MUX_SW[1:0]</t>
  </si>
  <si>
    <t>H1_MIPI_L_SWCTRL_CD</t>
  </si>
  <si>
    <t>H1_MIPI_L_SWCTRL_DTXO</t>
  </si>
  <si>
    <t>H1_MIPI_L_SWCTRL_DTX</t>
  </si>
  <si>
    <t>H1_MIPI_L_SOT_TOLAN[1:0]</t>
  </si>
  <si>
    <t>H1_MIPI_L_INI_TIME[1:0]</t>
  </si>
  <si>
    <t>H1_MIPI_L_HS_D4_INV</t>
  </si>
  <si>
    <t>H1_MIPI_L_HS_SETTLE[2:0]</t>
  </si>
  <si>
    <t>H1_MIPI_L_VC_CHECK_EN</t>
  </si>
  <si>
    <t>H1_MIPI_L_CD_DLY</t>
  </si>
  <si>
    <t>H1_MIPI_L_HSCLK_D2SEN_OPT</t>
  </si>
  <si>
    <t>H1_MIPI_L_HSCLK_D2SEN</t>
  </si>
  <si>
    <t>H1_MIPI_L_EOTPKT_EN</t>
  </si>
  <si>
    <t>H1_MIPI_L_ULPS_BYDL0</t>
  </si>
  <si>
    <t>B9</t>
  </si>
  <si>
    <t>H1_MIPI_L_TXCRC_ENABLE</t>
  </si>
  <si>
    <t>F7</t>
  </si>
  <si>
    <t>H1_MIPI_L_DSI_ENABLE</t>
  </si>
  <si>
    <t>H1_MIPI_L_PROB_MIPI[3:0]</t>
  </si>
  <si>
    <t>H1_MIPI_L_DBG_SEL_MIPI</t>
  </si>
  <si>
    <t>H1_MIPI_L_PROB_DSI2AHB[3:0]</t>
  </si>
  <si>
    <t>H1_MIPI_L_DBG_SEL_DSI2AHB</t>
  </si>
  <si>
    <t>H1_MIPI_L_HSRX_EN_CK</t>
  </si>
  <si>
    <t>H1_MIPI_L_HSRX_EN_LN[3:0]</t>
  </si>
  <si>
    <t>H1_MIPI_L_HSRX_RT_EN_CK</t>
  </si>
  <si>
    <t>H1_MIPI_L_HSRX_RT_EN_LN[3:0]</t>
  </si>
  <si>
    <t>H1_MIPI_L_HSRX_LDO_EN</t>
  </si>
  <si>
    <t>H1_MIPI_L_BIAS_EN</t>
  </si>
  <si>
    <t>H1_MIPI_L_PN_SWAP_CK</t>
  </si>
  <si>
    <t>H1_MIPI_L_PN_SWAP_LN[3:0]</t>
  </si>
  <si>
    <t>H1_MIPI_L_SOT_ERR</t>
  </si>
  <si>
    <t>H1_MIPI_L_SOT_SYNC_ERR</t>
  </si>
  <si>
    <t>H1_MIPI_L_ESC_MODE_ENTRY_CMD_ERR</t>
  </si>
  <si>
    <t>H1_MIPI_L_LP_TRANS_SYNC_ERR</t>
  </si>
  <si>
    <t>H1_MIPI_L_PERI_TO_ERR</t>
  </si>
  <si>
    <t>H1_MIPI_L_CONTENTION_DET</t>
  </si>
  <si>
    <t>H1_MIPI_L_ECC_SINGLE_ERR</t>
  </si>
  <si>
    <t>H1_MIPI_L_ECC_MULTI_ERR</t>
  </si>
  <si>
    <t>H1_MIPI_L_CKSUM_ERR</t>
  </si>
  <si>
    <t>H1_MIPI_L_DSI_DT_TYPE_NOT_RECOGNIZED</t>
  </si>
  <si>
    <t>H1_MIPI_L_DSI_VC_ID_INVALID</t>
  </si>
  <si>
    <t>H1_MIPI_L_DSI_PROTOCOL_VIO</t>
  </si>
  <si>
    <t>H1_MIPI_L_TRNS_ERR</t>
  </si>
  <si>
    <t>H1_MIPI_L_TRNS_ERR_CLR</t>
  </si>
  <si>
    <t>Write Only</t>
  </si>
  <si>
    <t>H1_MIPI_L_ILL_CMD</t>
  </si>
  <si>
    <t>H1_MIPI_L_ILL_CMD_CLR</t>
  </si>
  <si>
    <t>H1_MIPI_L_AHB_FIFO_OVF</t>
  </si>
  <si>
    <t>H1_MIPI_L_AHB_FIFO_OVR_CLR</t>
  </si>
  <si>
    <t>H1_MIPI_L_DPHY_SWCTRL_EN</t>
  </si>
  <si>
    <t>H1_MIPI_R_CD_DISABLE</t>
  </si>
  <si>
    <t>H1_MIPI_R_VC_MAIN[1:0]</t>
  </si>
  <si>
    <t>H1_MIPI_R_LANE_NUM[1:0]</t>
  </si>
  <si>
    <t>H1_MIPI_R_RXCRC_ENABLE</t>
  </si>
  <si>
    <t>H1_MIPI_R_ECC_IGNORE</t>
  </si>
  <si>
    <t>H1_MIPI_R_HS_WAIT_EN</t>
  </si>
  <si>
    <t>H1_MIPI_R_HS_ZERO_EN</t>
  </si>
  <si>
    <t>H1_MIPI_R_NGATECLK</t>
  </si>
  <si>
    <t>H1_MIPI_R_RSTTRIG</t>
  </si>
  <si>
    <t>H1_MIPI_R_PN_CHANGE</t>
  </si>
  <si>
    <t>H1_MIPI_R_FIFO_BLANK</t>
  </si>
  <si>
    <t>H1_MIPI_R_RSTTRIG_I</t>
  </si>
  <si>
    <t>H1_MIPI_R_WD_TIMER[1:0]</t>
  </si>
  <si>
    <t>H1_MIPI_R_SWCTRL_DHS</t>
  </si>
  <si>
    <t>H1_MIPI_R_SWCTRL_DHSL</t>
  </si>
  <si>
    <t>H1_MIPI_R_SWCTRL_DHSR</t>
  </si>
  <si>
    <t>H1_MIPI_R_SWCTRL_DLP</t>
  </si>
  <si>
    <t>H1_MIPI_R_SWCTRL_CHS</t>
  </si>
  <si>
    <t>H1_MIPI_R_SWCTRL_CHSR</t>
  </si>
  <si>
    <t>H1_MIPI_R_SWCTRL_CLP</t>
  </si>
  <si>
    <t>H1_MIPI_R_CTRLPHYSW</t>
  </si>
  <si>
    <t>H1_MIPI_R_DBG_MUX_SW[1:0]</t>
  </si>
  <si>
    <t>H1_MIPI_R_SWCTRL_CD</t>
  </si>
  <si>
    <t>H1_MIPI_R_SWCTRL_DTXO</t>
  </si>
  <si>
    <t>H1_MIPI_R_SWCTRL_DTX</t>
  </si>
  <si>
    <t>H1_MIPI_R_SOT_TOLAN[1:0]</t>
  </si>
  <si>
    <t>H1_MIPI_R_INI_TIME[1:0]</t>
  </si>
  <si>
    <t>H1_MIPI_R_HS_D4_INV</t>
  </si>
  <si>
    <t>H1_MIPI_R_HS_SETTLE[2:0]</t>
  </si>
  <si>
    <t>H1_MIPI_R_VC_CHECK_EN</t>
  </si>
  <si>
    <t>H1_MIPI_R_CD_DLY</t>
  </si>
  <si>
    <t>H1_MIPI_R_HSCLK_D2SEN_OPT</t>
  </si>
  <si>
    <t>H1_MIPI_R_HSCLK_D2SEN</t>
  </si>
  <si>
    <t>H1_MIPI_R_EOTPKT_EN</t>
  </si>
  <si>
    <t>H1_MIPI_R_ULPS_BYDL0</t>
  </si>
  <si>
    <t>H1_MIPI_R_TXCRC_ENABLE</t>
  </si>
  <si>
    <t>H1_MIPI_R_DSI_ENABLE</t>
  </si>
  <si>
    <t>H1_MIPI_R_PROB_MIPI[3:0]</t>
  </si>
  <si>
    <t>H1_MIPI_R_DBG_SEL_MIPI</t>
  </si>
  <si>
    <t>H1_MIPI_R_PROB_DSI2AHB[3:0]</t>
  </si>
  <si>
    <t>H1_MIPI_R_DBG_SEL_DSI2AHB</t>
  </si>
  <si>
    <t>H1_MIPI_R_HSRX_EN_CK</t>
  </si>
  <si>
    <t>H1_MIPI_R_HSRX_EN_LN[3:0]</t>
  </si>
  <si>
    <t>H1_MIPI_R_HSRX_RT_EN_CK</t>
  </si>
  <si>
    <t>H1_MIPI_R_HSRX_RT_EN_LN[3:0]</t>
  </si>
  <si>
    <t>H1_MIPI_R_HSRX_LDO_EN</t>
  </si>
  <si>
    <t>H1_MIPI_R_BIAS_EN</t>
  </si>
  <si>
    <t>H1_MIPI_R_PN_SWAP_CK</t>
  </si>
  <si>
    <t>H1_MIPI_R_PN_SWAP_LN[3:0]</t>
  </si>
  <si>
    <t>H1_MIPI_R_SOT_ERR</t>
  </si>
  <si>
    <t>H1_MIPI_R_SOT_SYNC_ERR</t>
  </si>
  <si>
    <t>H1_MIPI_R_ESC_MODE_ENTRY_CMD_ERR</t>
  </si>
  <si>
    <t>H1_MIPI_R_LP_TRANS_SYNC_ERR</t>
  </si>
  <si>
    <t>H1_MIPI_R_PERI_TO_ERR</t>
  </si>
  <si>
    <t>H1_MIPI_R_CONTENTION_DET</t>
  </si>
  <si>
    <t>H1_MIPI_R_ECC_SINGLE_ERR</t>
  </si>
  <si>
    <t>H1_MIPI_R_ECC_MULTI_ERR</t>
  </si>
  <si>
    <t>H1_MIPI_R_CKSUM_ERR</t>
  </si>
  <si>
    <t>H1_MIPI_R_DSI_DT_TYPE_NOT_RECOGNIZED</t>
  </si>
  <si>
    <t>H1_MIPI_R_DSI_VC_ID_INVALID</t>
  </si>
  <si>
    <t>H1_MIPI_R_DSI_PROTOCOL_VIO</t>
  </si>
  <si>
    <t>H1_MIPI_R_TRNS_ERR</t>
  </si>
  <si>
    <t>H1_MIPI_R_TRNS_ERR_CLR</t>
  </si>
  <si>
    <t>H1_MIPI_R_ILL_CMD</t>
  </si>
  <si>
    <t>H1_MIPI_R_ILL_CMD_CLR</t>
  </si>
  <si>
    <t>H1_MIPI_R_DPHY_SWCTRL_EN</t>
  </si>
  <si>
    <t>H1_MIPI_L_LANE_NUM</t>
  </si>
  <si>
    <t xml:space="preserve">active data lane
  0: 1 lane
  1: 2 lanes
  2: 3 lanes
  3: 4 lanes
</t>
  </si>
  <si>
    <t>H1_MIPI_L_VC_MAIN</t>
  </si>
  <si>
    <t>Main function virtual channel ID</t>
  </si>
  <si>
    <t xml:space="preserve">Disable contention detection
  0: normal
  1: disable
</t>
  </si>
  <si>
    <t xml:space="preserve">Ignore the ECC, will not break the transfer, keep this transfer working
  1: ignore
  0: normal
</t>
  </si>
  <si>
    <t xml:space="preserve">Enable MIPI RX CRC check, will not break the transfer, keep this transfer working
  1: enable
  0: disable
</t>
  </si>
  <si>
    <t>(Do not change the value)</t>
  </si>
  <si>
    <t>H1_MIPI_L_WD_TIMER</t>
  </si>
  <si>
    <t>Watch Dog Timer counter</t>
  </si>
  <si>
    <t xml:space="preserve">Use for change the P and N pad
  1: PN change
  0: normal
</t>
  </si>
  <si>
    <t>Enable the Reset-Trigger for system use</t>
  </si>
  <si>
    <t>H1_MIPI_L_DBG_MUX_SW</t>
  </si>
  <si>
    <t>H1_MIPI_L_HS_SETTLE</t>
  </si>
  <si>
    <t>H1_MIPI_L_INI_TIME</t>
  </si>
  <si>
    <t>H1_MIPI_L_SOT_TOLAN</t>
  </si>
  <si>
    <t xml:space="preserve">sot detect tolerance
 0: no error
 1,2: detect 8 bit 1 bit error
</t>
  </si>
  <si>
    <t xml:space="preserve">De-assert BIAS_EN when enter ULPS mode selection
  0: Whenever CLK/DL0/DL1/DL2/DL3 
     enter ULPS mode
  1: When CLK or DL0 enter ULPS mode
</t>
  </si>
  <si>
    <t xml:space="preserve">Enable EoT packet check
  0: disable
  1: enable
</t>
  </si>
  <si>
    <t xml:space="preserve">Enable to check Virtual Channel ID
  1: Enable Virtual channel ID check
  0: Disable Virtual channel ID check
</t>
  </si>
  <si>
    <t>Enable MIPI RX module</t>
  </si>
  <si>
    <t>H1_MIPI_L_PROB_MIPI</t>
  </si>
  <si>
    <t>H1_MIPI_L_PROB_DSI2AHB</t>
  </si>
  <si>
    <t>H1_MIPI_L_HSRX_EN_LN</t>
  </si>
  <si>
    <t>H1_MIPI_L_HSRX_RT_EN_LN</t>
  </si>
  <si>
    <t>H1_MIPI_L_PN_SWAP_LN</t>
  </si>
  <si>
    <t>Error flag for SoT Error of MIPI</t>
  </si>
  <si>
    <t>Error flag for SoT Sync Error of MIPI</t>
  </si>
  <si>
    <t>Error flag for Escape Mode Entry Command of MIPI</t>
  </si>
  <si>
    <t>Error flag for Low-Power Transmit Sync Error of MIPI</t>
  </si>
  <si>
    <t>Error flag for Peripheral Timeout Error of MIPI</t>
  </si>
  <si>
    <t>Error flag for Contention Deteced of MIPI</t>
  </si>
  <si>
    <t>Error flag for ECC Error, single-bit (detected and corrected) of MIPI</t>
  </si>
  <si>
    <t>Error flag for ECC Error, multi-bit (detected, not corrected) of MIPI</t>
  </si>
  <si>
    <t>Error flag for Checksum Error (Long packet only) of MIPI</t>
  </si>
  <si>
    <t>Error flag for DSI Data Type Not Recognized of MIPI</t>
  </si>
  <si>
    <t>Error flag for DSI VC ID Invalid of MIPI</t>
  </si>
  <si>
    <t>Error flag for DSI Protocol Violation of MIPI</t>
  </si>
  <si>
    <t>Error flag for Mult-bit ECC error or checksum error</t>
  </si>
  <si>
    <t>Clear error status of HI_MIPI_TRNS_ERR</t>
  </si>
  <si>
    <t>Error flag for illegal command</t>
  </si>
  <si>
    <t>Clear error status of HI_MIPI_ILL_CMD</t>
  </si>
  <si>
    <t>Overflow status of FIFO in AHB bus bridge</t>
  </si>
  <si>
    <t>Clear error status of HI_MIPI_AHB_FIFO_OVF</t>
  </si>
  <si>
    <t>H1_MIPI_R_LANE_NUM</t>
  </si>
  <si>
    <t>H1_MIPI_R_VC_MAIN</t>
  </si>
  <si>
    <t>H1_MIPI_R_WD_TIMER</t>
  </si>
  <si>
    <t>H1_MIPI_R_DBG_MUX_SW</t>
  </si>
  <si>
    <t>H1_MIPI_R_HS_SETTLE</t>
  </si>
  <si>
    <t>H1_MIPI_R_INI_TIME</t>
  </si>
  <si>
    <t>H1_MIPI_R_SOT_TOLAN</t>
  </si>
  <si>
    <t>H1_MIPI_R_PROB_MIPI</t>
  </si>
  <si>
    <t>H1_MIPI_R_PROB_DSI2AHB</t>
  </si>
  <si>
    <t>H1_MIPI_R_HSRX_EN_LN</t>
  </si>
  <si>
    <t>H1_MIPI_R_HSRX_RT_EN_LN</t>
  </si>
  <si>
    <t>H1_MIPI_R_PN_SWAP_LN</t>
  </si>
  <si>
    <t>MEM_DEBUG_CTRL, sram w/r clock gated in idle mode</t>
  </si>
  <si>
    <t>Base Address : 0500h</t>
  </si>
  <si>
    <t>The total number of registers : 52 byte</t>
  </si>
  <si>
    <t>H3_CR_TX_DE_PN_SWAP</t>
  </si>
  <si>
    <t>H3_CR_TX_CLK_PN_SWAP</t>
  </si>
  <si>
    <t>H3_CR_MIPITX_PWD</t>
  </si>
  <si>
    <t>H3_CR_DA_PN_SWAP[7:0]</t>
  </si>
  <si>
    <t>H3_CR_DB_PN_SWAP[7:0]</t>
  </si>
  <si>
    <t>H3_CR_PRBS_INI[7:0]</t>
  </si>
  <si>
    <t>H3_CR_PRBS_INI[15:8]</t>
  </si>
  <si>
    <t>H3_CR_PRBS_EO_INV_EN</t>
  </si>
  <si>
    <t>H3_CR_PRBS_PARA</t>
  </si>
  <si>
    <t>H3_CR_PRBS_LOAD</t>
  </si>
  <si>
    <t>H3_CR_PRBS_EN</t>
  </si>
  <si>
    <t>H3_DBG_MUX[2:0]</t>
  </si>
  <si>
    <t>H3_CR_TEST2_0[7:0]</t>
  </si>
  <si>
    <t>H3_CR_TEST3_1[7:0]</t>
  </si>
  <si>
    <t>H3_CR_TEST4_1[7:0]</t>
  </si>
  <si>
    <t>H3_CR_DUMMY1[7:0]</t>
  </si>
  <si>
    <t>H3_CR_DUMMY2[7:0]</t>
  </si>
  <si>
    <t>H3_CR_DUMMY3[7:0]</t>
  </si>
  <si>
    <t>H3_CR_DUMMY4[7:0]</t>
  </si>
  <si>
    <t>H3_CR_BGR_PWD</t>
  </si>
  <si>
    <t>H3_CR_SW_REF</t>
  </si>
  <si>
    <t>H3_CR_DA_PN_SWAP</t>
  </si>
  <si>
    <t>This is the DA[7:0] polarity change control and it is active high.</t>
  </si>
  <si>
    <t>H3_CR_DB_PN_SWAP</t>
  </si>
  <si>
    <t>This is the DB[7:0] polarity change control and it is active high.</t>
  </si>
  <si>
    <t>H3_CR_TX_DA0_DLY</t>
  </si>
  <si>
    <t>DA[0] 3-bit data delay control.</t>
  </si>
  <si>
    <t>H3_CR_TX_DA1_DLY</t>
  </si>
  <si>
    <t>DA[1] 3-bit data delay control.</t>
  </si>
  <si>
    <t>H3_CR_TX_DA2_DLY</t>
  </si>
  <si>
    <t>DA[2]-bit data delay control.</t>
  </si>
  <si>
    <t>H3_CR_TX_DA3_DLY</t>
  </si>
  <si>
    <t>DA[3] 3-bit data delay control.</t>
  </si>
  <si>
    <t>H3_CR_TX_DA4_DLY</t>
  </si>
  <si>
    <t>DA[4] 3-bit data delay control.</t>
  </si>
  <si>
    <t>H3_CR_TX_DA5_DLY</t>
  </si>
  <si>
    <t>DA[5] 3-bit data delay control.</t>
  </si>
  <si>
    <t>H3_CR_TX_DA6_DLY</t>
  </si>
  <si>
    <t>DA[6] 3-bit data delay control.</t>
  </si>
  <si>
    <t>H3_CR_TX_DA7_DLY</t>
  </si>
  <si>
    <t>DA[7] 3-bit data delay control.</t>
  </si>
  <si>
    <t>H3_CR_TX_CK_DLY</t>
  </si>
  <si>
    <t>CLK 3-bit data delay control.</t>
  </si>
  <si>
    <t>H3_CR_TX_DE_DLY</t>
  </si>
  <si>
    <t>DE 3-bit data delay control.</t>
  </si>
  <si>
    <t>H3_CR_TX_DB0_DLY</t>
  </si>
  <si>
    <t>DB[0] 3-bit data delay control.</t>
  </si>
  <si>
    <t>H3_CR_TX_DB1_DLY</t>
  </si>
  <si>
    <t>DB[1] 3-bit data delay control.</t>
  </si>
  <si>
    <t>H3_CR_TX_DB2_DLY</t>
  </si>
  <si>
    <t>DB[2]-bit data delay control.</t>
  </si>
  <si>
    <t>H3_CR_TX_DB3_DLY</t>
  </si>
  <si>
    <t>DB[3] 3-bit data delay control.</t>
  </si>
  <si>
    <t>H3_CR_TX_DB4_DLY</t>
  </si>
  <si>
    <t>DB[4] 3-bit data delay control.</t>
  </si>
  <si>
    <t>H3_CR_TX_DB5_DLY</t>
  </si>
  <si>
    <t>DB[5] 3-bit data delay control.</t>
  </si>
  <si>
    <t>H3_CR_TX_DB6_DLY</t>
  </si>
  <si>
    <t>DB[6] 3-bit data delay control.</t>
  </si>
  <si>
    <t>H3_CR_TX_DB7_DLY</t>
  </si>
  <si>
    <t>DB[7] 3-bit data delay control.</t>
  </si>
  <si>
    <t>H3_CR_PRBS_INI</t>
  </si>
  <si>
    <t>The 16 bits initial value for the prbs7 logic.</t>
  </si>
  <si>
    <t>This is the PRBS7 logic enable.</t>
  </si>
  <si>
    <t>This is to load prbs7 initial value.</t>
  </si>
  <si>
    <t>This is the serial out or parallel out selection for the PRBS7.</t>
  </si>
  <si>
    <t>This is to enable even bit and odd bit with inverse phase and only work
when H3_CR_PRBS_PARA = 1'b0.</t>
  </si>
  <si>
    <t>H3_DBG_MUX</t>
  </si>
  <si>
    <t>H3_CR_TEST2_0</t>
  </si>
  <si>
    <t>Reserved.</t>
  </si>
  <si>
    <t>H3_CR_TEST3_1</t>
  </si>
  <si>
    <t>H3_CR_TEST4_1</t>
  </si>
  <si>
    <t>H3_CR_DUMMY1</t>
  </si>
  <si>
    <t>H3_CR_DUMMY2</t>
  </si>
  <si>
    <t>H3_CR_DUMMY3</t>
  </si>
  <si>
    <t>H3_CR_DUMMY4</t>
  </si>
  <si>
    <t>-</t>
    <phoneticPr fontId="1"/>
  </si>
  <si>
    <t>Base Address : 0800h</t>
  </si>
  <si>
    <t>The total number of registers : 1024 byte</t>
  </si>
  <si>
    <t>H4_DDR2_START</t>
  </si>
  <si>
    <t>H4_DDR2_DRAM_CLASS[3:0]</t>
  </si>
  <si>
    <t>H4_DDR2_VERSION[7:0]</t>
  </si>
  <si>
    <t>H4_DDR2_VERSION[15:8]</t>
  </si>
  <si>
    <t>H4_DDR2_MAX_ROW_REG[4:0]</t>
  </si>
  <si>
    <t>H4_DDR2_MAX_COL_REG[3:0]</t>
  </si>
  <si>
    <t>H4_DDR2_MAX_CS_REG</t>
  </si>
  <si>
    <t>H4_DDR2_TINIT[7:0]</t>
  </si>
  <si>
    <t>H4_DDR2_TINIT[15:8]</t>
  </si>
  <si>
    <t>H4_DDR2_TINIT[23:16]</t>
  </si>
  <si>
    <t>H4_DDR2_INITAREF[3:0]</t>
  </si>
  <si>
    <t>H4_DDR2_TCPD[7:0]</t>
  </si>
  <si>
    <t>H4_DDR2_TCPD[15:8]</t>
  </si>
  <si>
    <t>H4_DDR2_TDLL[7:0]</t>
  </si>
  <si>
    <t>H4_DDR2_TDLL[15:8]</t>
  </si>
  <si>
    <t>H4_DDR2_NO_CMD_INIT</t>
  </si>
  <si>
    <t>H4_DDR2_CASLAT_LIN[3:0]</t>
  </si>
  <si>
    <t>H4_DDR2_WRLAT[3:0]</t>
  </si>
  <si>
    <t>H4_DDR2_DUMMY[2:0]</t>
  </si>
  <si>
    <t>H4_DDR2_TBST_INT_INTERVAL[2:0]</t>
  </si>
  <si>
    <t>H4_DDR2_TCCD[4:0]</t>
  </si>
  <si>
    <t>H4_DDR2_TRRD[7:0]</t>
  </si>
  <si>
    <t>H4_DDR2_TRC[7:0]</t>
  </si>
  <si>
    <t>H4_DDR2_TRAS_MIN[7:0]</t>
  </si>
  <si>
    <t>H4_DDR2_TWTR[3:0]</t>
  </si>
  <si>
    <t>H4_DDR2_TRP[4:0]</t>
  </si>
  <si>
    <t>H4_DDR2_TFAW[5:0]</t>
  </si>
  <si>
    <t>H4_DDR2_TRTP[2:0]</t>
  </si>
  <si>
    <t>H4_DDR2_TMRD[4:0]</t>
  </si>
  <si>
    <t>H4_DDR2_TMOD[7:0]</t>
  </si>
  <si>
    <t>H4_DDR2_TRAS_MAX[7:0]</t>
  </si>
  <si>
    <t>H4_DDR2_TRAS_MAX[15:8]</t>
  </si>
  <si>
    <t>H4_DDR2_TCKE[2:0]</t>
  </si>
  <si>
    <t>H4_DDR2_TCKESR[4:0]</t>
  </si>
  <si>
    <t>H4_DDR2_WRITEINTERP</t>
  </si>
  <si>
    <t>H4_DDR2_TRCD[7:0]</t>
  </si>
  <si>
    <t>H4_DDR2_TWR[5:0]</t>
  </si>
  <si>
    <t>H4_DDR2_AP</t>
  </si>
  <si>
    <t>H4_DDR2_CONCURRENTAP</t>
  </si>
  <si>
    <t>H4_DDR2_TRAS_LOCKOUT</t>
  </si>
  <si>
    <t>H4_DDR2_TDAL[5:0]</t>
  </si>
  <si>
    <t>H4_DDR2_BSTLEN[2:0]</t>
  </si>
  <si>
    <t>H4_DDR2_TRP_AB[4:0]</t>
  </si>
  <si>
    <t>H4_DDR2_REG_DIMM_ENABLE</t>
  </si>
  <si>
    <t>H4_DDR2_AREFRESH</t>
  </si>
  <si>
    <t>H4_DDR2_AUTO_REFRESH_MODE</t>
  </si>
  <si>
    <t>H4_DDR2_TREF_ENABLE</t>
  </si>
  <si>
    <t>H4_DDR2_TRFC[7:0]</t>
  </si>
  <si>
    <t>H4_DDR2_TRFC[9:8]</t>
  </si>
  <si>
    <t>H4_DDR2_TREF[7:0]</t>
  </si>
  <si>
    <t>H4_DDR2_TREF[13:8]</t>
  </si>
  <si>
    <t>H4_DDR2_TPDEX[7:0]</t>
  </si>
  <si>
    <t>H4_DDR2_TPDEX[15:8]</t>
  </si>
  <si>
    <t>H4_DDR2_TXARD[7:0]</t>
  </si>
  <si>
    <t>H4_DDR2_TXARD[15:8]</t>
  </si>
  <si>
    <t>H4_DDR2_TXARDS[7:0]</t>
  </si>
  <si>
    <t>H4_DDR2_TXARDS[15:8]</t>
  </si>
  <si>
    <t>H4_DDR2_TXSR[7:0]</t>
  </si>
  <si>
    <t>H4_DDR2_TXSR[15:8]</t>
  </si>
  <si>
    <t>H4_DDR2_TXSNR[7:0]</t>
  </si>
  <si>
    <t>H4_DDR2_TXSNR[15:8]</t>
  </si>
  <si>
    <t>H4_DDR2_PWRUP_SREFRESH_EXIT</t>
  </si>
  <si>
    <t>H4_DDR2_SREFRESH_EXIT_NO_REFRESH</t>
  </si>
  <si>
    <t>H4_DDR2_ENABLE_QUICK_SREFRESH</t>
  </si>
  <si>
    <t>H4_DDR2_CKE_DELAY[2:0]</t>
  </si>
  <si>
    <t>H4_DDR2_LOWPOWER_REFRESH_ENABLE</t>
  </si>
  <si>
    <t>H4_DDR2_CKSRE[3:0]</t>
  </si>
  <si>
    <t>H4_DDR2_CKSRX[3:0]</t>
  </si>
  <si>
    <t>H4_DDR2_DUMMY[1:0]</t>
  </si>
  <si>
    <t>H4_DDR2_DUMMY</t>
  </si>
  <si>
    <t>H4_DDR2_WRITE_MODEREG[7:0]</t>
  </si>
  <si>
    <t>H4_DDR2_WRITE_MODEREG[15:8]</t>
  </si>
  <si>
    <t>H4_DDR2_WRITE_MODEREG[23:16]</t>
  </si>
  <si>
    <t>H4_DDR2_WRITE_MODEREG[25:24]</t>
  </si>
  <si>
    <t>H4_DDR2_MRW_STATUS[7:0]</t>
  </si>
  <si>
    <t>H4_DDR2_MR0_DATA_0[7:0]</t>
  </si>
  <si>
    <t>H4_DDR2_MR0_DATA_0[15:8]</t>
  </si>
  <si>
    <t>H4_DDR2_MR1_DATA_0[7:0]</t>
  </si>
  <si>
    <t>H4_DDR2_MR1_DATA_0[15:8]</t>
  </si>
  <si>
    <t>H4_DDR2_MR2_DATA_0[7:0]</t>
  </si>
  <si>
    <t>H4_DDR2_MR2_DATA_0[15:8]</t>
  </si>
  <si>
    <t>H4_DDR2_MRSINGLE_DATA_0[7:0]</t>
  </si>
  <si>
    <t>H4_DDR2_MRSINGLE_DATA_0[15:8]</t>
  </si>
  <si>
    <t>H4_DDR2_MR3_DATA_0[7:0]</t>
  </si>
  <si>
    <t>H4_DDR2_MR3_DATA_0[15:8]</t>
  </si>
  <si>
    <t>H4_DDR2_BIST_GO</t>
  </si>
  <si>
    <t>H4_DDR2_BIST_RESULT[1:0]</t>
  </si>
  <si>
    <t>H4_DDR2_ADDR_SPACE[5:0]</t>
  </si>
  <si>
    <t>H4_DDR2_BIST_DATA_CHECK</t>
  </si>
  <si>
    <t>H4_DDR2_BIST_ADDR_CHECK</t>
  </si>
  <si>
    <t>H4_DDR2_BIST_START_ADDRESS[7:0]</t>
  </si>
  <si>
    <t>H4_DDR2_BIST_START_ADDRESS[15:8]</t>
  </si>
  <si>
    <t>H4_DDR2_BIST_START_ADDRESS[23:16]</t>
  </si>
  <si>
    <t>H4_DDR2_BIST_START_ADDRESS[31:24]</t>
  </si>
  <si>
    <t>H4_DDR2_BIST_DATA_MASK[7:0]</t>
  </si>
  <si>
    <t>H4_DDR2_BIST_DATA_MASK[15:8]</t>
  </si>
  <si>
    <t>H4_DDR2_BIST_DATA_MASK[23:16]</t>
  </si>
  <si>
    <t>H4_DDR2_BIST_DATA_MASK[31:24]</t>
  </si>
  <si>
    <t>H4_DDR2_BIST_DATA_MASK[39:32]</t>
  </si>
  <si>
    <t>H4_DDR2_BIST_DATA_MASK[47:40]</t>
  </si>
  <si>
    <t>H4_DDR2_BIST_DATA_MASK[55:48]</t>
  </si>
  <si>
    <t>H4_DDR2_BIST_DATA_MASK[63:56]</t>
  </si>
  <si>
    <t>H4_DDR2_BANK_DIFF[1:0]</t>
  </si>
  <si>
    <t>H4_DDR2_ROW_DIFF[2:0]</t>
  </si>
  <si>
    <t>H4_DDR2_COL_DIFF[2:0]</t>
  </si>
  <si>
    <t>H4_DDR2_APREBIT[3:0]</t>
  </si>
  <si>
    <t>H4_DDR2_AGE_COUNT[7:0]</t>
  </si>
  <si>
    <t>H4_DDR2_COMMAND_AGE_COUNT[7:0]</t>
  </si>
  <si>
    <t>H4_DDR2_ADDR_CMP_EN</t>
  </si>
  <si>
    <t>H4_DDR2_BANK_SPLIT_EN</t>
  </si>
  <si>
    <t>H4_DDR2_PLACEMENT_EN</t>
  </si>
  <si>
    <t>H4_DDR2_PRIORITY_EN</t>
  </si>
  <si>
    <t>H4_DDR2_RW_SAME_EN</t>
  </si>
  <si>
    <t>H4_DDR2_RW_SAME_PAGE_EN</t>
  </si>
  <si>
    <t>H4_DDR2_DISABLE_RW_GROUP_W_BNK_CONFLICT[1:0]</t>
  </si>
  <si>
    <t>H4_DDR2_NUM_Q_ENTRIES_ACT_DISABLE[3:0]</t>
  </si>
  <si>
    <t>H4_DDR2_SWAP_EN</t>
  </si>
  <si>
    <t>H4_DDR2_DISABLE_RD_INTERLEAVE</t>
  </si>
  <si>
    <t>H4_DDR2_INHIBIT_DRAM_CMD</t>
  </si>
  <si>
    <t>H4_DDR2_REDUC</t>
  </si>
  <si>
    <t>H4_DDR2_Q_FULLNESS[3:0]</t>
  </si>
  <si>
    <t>H4_DDR2_IN_ORDER_ACCEPT</t>
  </si>
  <si>
    <t>H4_DDR2_CONTROLLER_BUSY</t>
  </si>
  <si>
    <t>H4_DDR2_CTRLUPD_REQ</t>
  </si>
  <si>
    <t>H4_DDR2_CTRLUPD_REQ_PER_AREF_EN</t>
  </si>
  <si>
    <t>H4_DDR2_INT_STATUS[7:0]</t>
  </si>
  <si>
    <t>H4_DDR2_INT_STATUS[12:8]</t>
  </si>
  <si>
    <t>H4_DDR2_INT_ACK[7:0]</t>
  </si>
  <si>
    <t>H4_DDR2_INT_ACK[11:8]</t>
  </si>
  <si>
    <t>H4_DDR2_INT_MASK[7:0]</t>
  </si>
  <si>
    <t>H4_DDR2_INT_MASK[12:8]</t>
  </si>
  <si>
    <t>H4_DDR2_OUT_OF_RANGE_ADDR[7:0]</t>
  </si>
  <si>
    <t>H4_DDR2_OUT_OF_RANGE_ADDR[15:8]</t>
  </si>
  <si>
    <t>H4_DDR2_OUT_OF_RANGE_ADDR[23:16]</t>
  </si>
  <si>
    <t>H4_DDR2_OUT_OF_RANGE_ADDR[31:24]</t>
  </si>
  <si>
    <t>H4_DDR2_OUT_OF_RANGE_LENGTH[7:0]</t>
  </si>
  <si>
    <t>H4_DDR2_OUT_OF_RANGE_TYPE[5:0]</t>
  </si>
  <si>
    <t>H4_DDR2_OUT_OF_RANGE_SOURCE_ID[3:0]</t>
  </si>
  <si>
    <t>H4_DDR2_BIST_EXP_DATA[7:0]</t>
  </si>
  <si>
    <t>H4_DDR2_BIST_EXP_DATA[15:8]</t>
  </si>
  <si>
    <t>H4_DDR2_BIST_EXP_DATA[23:16]</t>
  </si>
  <si>
    <t>H4_DDR2_BIST_EXP_DATA[31:24]</t>
  </si>
  <si>
    <t>H4_DDR2_BIST_EXP_DATA[39:32]</t>
  </si>
  <si>
    <t>H4_DDR2_BIST_EXP_DATA[47:40]</t>
  </si>
  <si>
    <t>H4_DDR2_BIST_EXP_DATA[55:48]</t>
  </si>
  <si>
    <t>H4_DDR2_BIST_EXP_DATA[63:56]</t>
  </si>
  <si>
    <t>H4_DDR2_BIST_EXP_DATA[71:64]</t>
  </si>
  <si>
    <t>H4_DDR2_BIST_EXP_DATA[79:72]</t>
  </si>
  <si>
    <t>H4_DDR2_BIST_EXP_DATA[87:80]</t>
  </si>
  <si>
    <t>H4_DDR2_BIST_EXP_DATA[95:88]</t>
  </si>
  <si>
    <t>H4_DDR2_BIST_EXP_DATA[103:96]</t>
  </si>
  <si>
    <t>H4_DDR2_BIST_EXP_DATA[111:104]</t>
  </si>
  <si>
    <t>H4_DDR2_BIST_EXP_DATA[119:112]</t>
  </si>
  <si>
    <t>H4_DDR2_BIST_EXP_DATA[127:120]</t>
  </si>
  <si>
    <t>H4_DDR2_BIST_FAIL_DATA[7:0]</t>
  </si>
  <si>
    <t>H4_DDR2_BIST_FAIL_DATA[15:8]</t>
  </si>
  <si>
    <t>H4_DDR2_BIST_FAIL_DATA[23:16]</t>
  </si>
  <si>
    <t>H4_DDR2_BIST_FAIL_DATA[31:24]</t>
  </si>
  <si>
    <t>H4_DDR2_BIST_FAIL_DATA[39:32]</t>
  </si>
  <si>
    <t>H4_DDR2_BIST_FAIL_DATA[47:40]</t>
  </si>
  <si>
    <t>H4_DDR2_BIST_FAIL_DATA[55:48]</t>
  </si>
  <si>
    <t>H4_DDR2_BIST_FAIL_DATA[63:56]</t>
  </si>
  <si>
    <t>H4_DDR2_BIST_FAIL_DATA[71:64]</t>
  </si>
  <si>
    <t>H4_DDR2_BIST_FAIL_DATA[79:72]</t>
  </si>
  <si>
    <t>H4_DDR2_BIST_FAIL_DATA[87:80]</t>
  </si>
  <si>
    <t>H4_DDR2_BIST_FAIL_DATA[95:88]</t>
  </si>
  <si>
    <t>H4_DDR2_BIST_FAIL_DATA[103:96]</t>
  </si>
  <si>
    <t>H4_DDR2_BIST_FAIL_DATA[111:104]</t>
  </si>
  <si>
    <t>H4_DDR2_BIST_FAIL_DATA[119:112]</t>
  </si>
  <si>
    <t>H4_DDR2_BIST_FAIL_DATA[127:120]</t>
  </si>
  <si>
    <t>H4_DDR2_BIST_FAIL_ADDR[7:0]</t>
  </si>
  <si>
    <t>H4_DDR2_BIST_FAIL_ADDR[15:8]</t>
  </si>
  <si>
    <t>H4_DDR2_BIST_FAIL_ADDR[23:16]</t>
  </si>
  <si>
    <t>H4_DDR2_BIST_FAIL_ADDR[31:24]</t>
  </si>
  <si>
    <t>H4_DDR2_PORT_CMD_ERROR_ADDR[7:0]</t>
  </si>
  <si>
    <t>H4_DDR2_PORT_CMD_ERROR_ADDR[15:8]</t>
  </si>
  <si>
    <t>H4_DDR2_PORT_CMD_ERROR_ADDR[23:16]</t>
  </si>
  <si>
    <t>H4_DDR2_PORT_CMD_ERROR_ADDR[31:24]</t>
  </si>
  <si>
    <t>H4_DDR2_PORT_CMD_ERROR_ID[3:0]</t>
  </si>
  <si>
    <t>H4_DDR2_PORT_CMD_ERROR_TYPE[1:0]</t>
  </si>
  <si>
    <t>H4_DDR2_TODTL_2CMD[3:0]</t>
  </si>
  <si>
    <t>H4_DDR2_TODTH_WR[3:0]</t>
  </si>
  <si>
    <t>H4_DDR2_ODT_EN</t>
  </si>
  <si>
    <t>H4_DDR2_ADD_ODT_CLK_R2W_SAMECS[3:0]</t>
  </si>
  <si>
    <t>H4_DDR2_ADD_ODT_CLK_W2R_SAMECS[3:0]</t>
  </si>
  <si>
    <t>H4_DDR2_R2R_SAMECS_DLY[2:0]</t>
  </si>
  <si>
    <t>H4_DDR2_R2W_SAMECS_DLY[2:0]</t>
  </si>
  <si>
    <t>H4_DDR2_W2R_SAMECS_DLY[2:0]</t>
  </si>
  <si>
    <t>H4_DDR2_W2W_SAMECS_DLY[2:0]</t>
  </si>
  <si>
    <t>H4_DDR2_OCD_ADJUST_PDN_CS_0[4:0]</t>
  </si>
  <si>
    <t>H4_DDR2_OCD_ADJUST_PUP_CS_0[4:0]</t>
  </si>
  <si>
    <t>H4_DDR2_AXI0_R_PRIORITY[2:0]</t>
  </si>
  <si>
    <t>H4_DDR2_AXI0_W_PRIORITY[2:0]</t>
  </si>
  <si>
    <t>H4_DDR2_AXI0_FIFO_TYPE_REG[1:0]</t>
  </si>
  <si>
    <t>H4_DDR2_CKE_STATUS</t>
  </si>
  <si>
    <t>H4_DDR2_DLL_RST_DELAY[7:0]</t>
  </si>
  <si>
    <t>H4_DDR2_DLL_RST_DELAY[15:8]</t>
  </si>
  <si>
    <t>H4_DDR2_DLL_RST_ADJ_DLY[7:0]</t>
  </si>
  <si>
    <t>H4_DDR2_TDFI_PHY_WRLAT[4:0]</t>
  </si>
  <si>
    <t>H4_DDR2_UPDATE_ERROR_STATUS[6:0]</t>
  </si>
  <si>
    <t>H4_DDR2_TDFI_PHY_RDLAT[3:0]</t>
  </si>
  <si>
    <t>H4_DDR2_TDFI_RDDATA_EN[4:0]</t>
  </si>
  <si>
    <t>H4_DDR2_DRAM_CLK_DISABLE</t>
  </si>
  <si>
    <t>H4_DDR2_TDFI_CTRLUPD_MIN[3:0]</t>
  </si>
  <si>
    <t>H4_DDR2_TDFI_CTRLUPD_MAX[7:0]</t>
  </si>
  <si>
    <t>H4_DDR2_TDFI_CTRLUPD_MAX[13:8]</t>
  </si>
  <si>
    <t>H4_DDR2_TDFI_PHYUPD_TYPE0[7:0]</t>
  </si>
  <si>
    <t>H4_DDR2_TDFI_PHYUPD_TYPE0[15:8]</t>
  </si>
  <si>
    <t>H4_DDR2_TDFI_PHYUPD_TYPE1[7:0]</t>
  </si>
  <si>
    <t>H4_DDR2_TDFI_PHYUPD_TYPE1[15:8]</t>
  </si>
  <si>
    <t>H4_DDR2_TDFI_PHYUPD_TYPE2[7:0]</t>
  </si>
  <si>
    <t>H4_DDR2_TDFI_PHYUPD_TYPE2[15:8]</t>
  </si>
  <si>
    <t>H4_DDR2_TDFI_PHYUPD_TYPE3[7:0]</t>
  </si>
  <si>
    <t>H4_DDR2_TDFI_PHYUPD_TYPE3[15:8]</t>
  </si>
  <si>
    <t>H4_DDR2_TDFI_PHYUPD_RESP[7:0]</t>
  </si>
  <si>
    <t>H4_DDR2_TDFI_PHYUPD_RESP[13:8]</t>
  </si>
  <si>
    <t>H4_DDR2_TDFI_CTRLUPD_INTERVAL[7:0]</t>
  </si>
  <si>
    <t>H4_DDR2_TDFI_CTRLUPD_INTERVAL[15:8]</t>
  </si>
  <si>
    <t>H4_DDR2_TDFI_CTRLUPD_INTERVAL[23:16]</t>
  </si>
  <si>
    <t>H4_DDR2_TDFI_CTRLUPD_INTERVAL[31:24]</t>
  </si>
  <si>
    <t>H4_DDR2_WRLAT_ADJ[3:0]</t>
  </si>
  <si>
    <t>H4_DDR2_TDFI_CTRL_DELAY[3:0]</t>
  </si>
  <si>
    <t>H4_DDR2_TDFI_DRAM_CLK_DISABLE[3:0]</t>
  </si>
  <si>
    <t>H4_DDR2_TDFI_DRAM_CLK_ENABLE[3:0]</t>
  </si>
  <si>
    <t>H4_DDR2_ODT_ALT_EN</t>
  </si>
  <si>
    <t>H4_DDR2_DEN_PHY_DQ_TIMING_REG_0[7:0]</t>
  </si>
  <si>
    <t>H4_DDR2_DEN_PHY_DQ_TIMING_REG_0[15:8]</t>
  </si>
  <si>
    <t>H4_DDR2_DEN_PHY_DQ_TIMING_REG_0[23:16]</t>
  </si>
  <si>
    <t>H4_DDR2_DEN_PHY_DQ_TIMING_REG_0[31:24]</t>
  </si>
  <si>
    <t>H4_DDR2_DEN_PHY_DQS_TIMING_REG_0[7:0]</t>
  </si>
  <si>
    <t>H4_DDR2_DEN_PHY_DQS_TIMING_REG_0[15:8]</t>
  </si>
  <si>
    <t>H4_DDR2_DEN_PHY_DQS_TIMING_REG_0[23:16]</t>
  </si>
  <si>
    <t>H4_DDR2_DEN_PHY_DQS_TIMING_REG_0[31:24]</t>
  </si>
  <si>
    <t>H4_DDR2_DEN_PHY_GATE_LPBK_CTRL_REG_0[7:0]</t>
  </si>
  <si>
    <t>H4_DDR2_DEN_PHY_GATE_LPBK_CTRL_REG_0[15:8]</t>
  </si>
  <si>
    <t>H4_DDR2_DEN_PHY_GATE_LPBK_CTRL_REG_0[23:16]</t>
  </si>
  <si>
    <t>H4_DDR2_DEN_PHY_GATE_LPBK_CTRL_REG_0[31:24]</t>
  </si>
  <si>
    <t>H4_DDR2_PHY_DLL_MASTER_CTRL_REG_0[7:0]</t>
  </si>
  <si>
    <t>H4_DDR2_PHY_DLL_MASTER_CTRL_REG_0[15:8]</t>
  </si>
  <si>
    <t>H4_DDR2_PHY_DLL_MASTER_CTRL_REG_0[23:16]</t>
  </si>
  <si>
    <t>H4_DDR2_PHY_DLL_MASTER_CTRL_REG_0[31:24]</t>
  </si>
  <si>
    <t>H4_DDR2_PHY_DLL_SLAVE_CTRL_REG_0[7:0]</t>
  </si>
  <si>
    <t>H4_DDR2_PHY_DLL_SLAVE_CTRL_REG_0[15:8]</t>
  </si>
  <si>
    <t>H4_DDR2_PHY_DLL_SLAVE_CTRL_REG_0[23:16]</t>
  </si>
  <si>
    <t>H4_DDR2_PHY_DLL_SLAVE_CTRL_REG_0[31:24]</t>
  </si>
  <si>
    <t>H4_DDR2_DEN_PHY_OBS_REG_0_0[7:0]</t>
  </si>
  <si>
    <t>H4_DDR2_DEN_PHY_OBS_REG_0_0[15:8]</t>
  </si>
  <si>
    <t>H4_DDR2_DEN_PHY_OBS_REG_0_0[23:16]</t>
  </si>
  <si>
    <t>H4_DDR2_DEN_PHY_OBS_REG_0_0[31:24]</t>
  </si>
  <si>
    <t>H4_DDR2_PHY_DLL_OBS_REG_0_0[7:0]</t>
  </si>
  <si>
    <t>H4_DDR2_PHY_DLL_OBS_REG_0_0[15:8]</t>
  </si>
  <si>
    <t>H4_DDR2_PHY_DLL_OBS_REG_0_0[23:16]</t>
  </si>
  <si>
    <t>H4_DDR2_PHY_DLL_OBS_REG_0_0[31:24]</t>
  </si>
  <si>
    <t>H4_DDR2_PHY_DLL_OBS_REG_1_0[7:0]</t>
  </si>
  <si>
    <t>H4_DDR2_PHY_DLL_OBS_REG_1_0[15:8]</t>
  </si>
  <si>
    <t>H4_DDR2_PHY_DLL_OBS_REG_1_0[23:16]</t>
  </si>
  <si>
    <t>H4_DDR2_PHY_DLL_OBS_REG_1_0[31:24]</t>
  </si>
  <si>
    <t>H4_DDR2_DEN_PHY_DQ_TIMING_REG_1[7:0]</t>
  </si>
  <si>
    <t>H4_DDR2_DEN_PHY_DQ_TIMING_REG_1[15:8]</t>
  </si>
  <si>
    <t>H4_DDR2_DEN_PHY_DQ_TIMING_REG_1[23:16]</t>
  </si>
  <si>
    <t>H4_DDR2_DEN_PHY_DQ_TIMING_REG_1[31:24]</t>
  </si>
  <si>
    <t>H4_DDR2_DEN_PHY_DQS_TIMING_REG_1[7:0]</t>
  </si>
  <si>
    <t>H4_DDR2_DEN_PHY_DQS_TIMING_REG_1[15:8]</t>
  </si>
  <si>
    <t>H4_DDR2_DEN_PHY_DQS_TIMING_REG_1[23:16]</t>
  </si>
  <si>
    <t>H4_DDR2_DEN_PHY_DQS_TIMING_REG_1[31:24]</t>
  </si>
  <si>
    <t>H4_DDR2_DEN_PHY_GATE_LPBK_CTRL_REG_1[7:0]</t>
  </si>
  <si>
    <t>H4_DDR2_DEN_PHY_GATE_LPBK_CTRL_REG_1[15:8]</t>
  </si>
  <si>
    <t>H4_DDR2_DEN_PHY_GATE_LPBK_CTRL_REG_1[23:16]</t>
  </si>
  <si>
    <t>H4_DDR2_DEN_PHY_GATE_LPBK_CTRL_REG_1[31:24]</t>
  </si>
  <si>
    <t>H4_DDR2_PHY_DLL_MASTER_CTRL_REG_1[7:0]</t>
  </si>
  <si>
    <t>H4_DDR2_PHY_DLL_MASTER_CTRL_REG_1[15:8]</t>
  </si>
  <si>
    <t>H4_DDR2_PHY_DLL_MASTER_CTRL_REG_1[23:16]</t>
  </si>
  <si>
    <t>H4_DDR2_PHY_DLL_MASTER_CTRL_REG_1[31:24]</t>
  </si>
  <si>
    <t>H4_DDR2_PHY_DLL_SLAVE_CTRL_REG_1[7:0]</t>
  </si>
  <si>
    <t>H4_DDR2_PHY_DLL_SLAVE_CTRL_REG_1[15:8]</t>
  </si>
  <si>
    <t>H4_DDR2_PHY_DLL_SLAVE_CTRL_REG_1[23:16]</t>
  </si>
  <si>
    <t>H4_DDR2_PHY_DLL_SLAVE_CTRL_REG_1[31:24]</t>
  </si>
  <si>
    <t>H4_DDR2_DEN_PHY_OBS_REG_0_1[7:0]</t>
  </si>
  <si>
    <t>H4_DDR2_DEN_PHY_OBS_REG_0_1[15:8]</t>
  </si>
  <si>
    <t>H4_DDR2_DEN_PHY_OBS_REG_0_1[23:16]</t>
  </si>
  <si>
    <t>H4_DDR2_DEN_PHY_OBS_REG_0_1[31:24]</t>
  </si>
  <si>
    <t>H4_DDR2_PHY_DLL_OBS_REG_0_1[7:0]</t>
  </si>
  <si>
    <t>H4_DDR2_PHY_DLL_OBS_REG_0_1[15:8]</t>
  </si>
  <si>
    <t>H4_DDR2_PHY_DLL_OBS_REG_0_1[23:16]</t>
  </si>
  <si>
    <t>H4_DDR2_PHY_DLL_OBS_REG_0_1[31:24]</t>
  </si>
  <si>
    <t>H4_DDR2_PHY_DLL_OBS_REG_1_1[7:0]</t>
  </si>
  <si>
    <t>H4_DDR2_PHY_DLL_OBS_REG_1_1[15:8]</t>
  </si>
  <si>
    <t>H4_DDR2_PHY_DLL_OBS_REG_1_1[23:16]</t>
  </si>
  <si>
    <t>H4_DDR2_PHY_DLL_OBS_REG_1_1[31:24]</t>
  </si>
  <si>
    <t>H4_DDR2_DEN_PHY_DQ_TIMING_REG_2[7:0]</t>
  </si>
  <si>
    <t>H4_DDR2_DEN_PHY_DQ_TIMING_REG_2[15:8]</t>
  </si>
  <si>
    <t>H4_DDR2_DEN_PHY_DQ_TIMING_REG_2[23:16]</t>
  </si>
  <si>
    <t>H4_DDR2_DEN_PHY_DQ_TIMING_REG_2[31:24]</t>
  </si>
  <si>
    <t>H4_DDR2_DEN_PHY_DQS_TIMING_REG_2[7:0]</t>
  </si>
  <si>
    <t>H4_DDR2_DEN_PHY_DQS_TIMING_REG_2[15:8]</t>
  </si>
  <si>
    <t>H4_DDR2_DEN_PHY_DQS_TIMING_REG_2[23:16]</t>
  </si>
  <si>
    <t>H4_DDR2_DEN_PHY_DQS_TIMING_REG_2[31:24]</t>
  </si>
  <si>
    <t>H4_DDR2_DEN_PHY_GATE_LPBK_CTRL_REG_2[7:0]</t>
  </si>
  <si>
    <t>H4_DDR2_DEN_PHY_GATE_LPBK_CTRL_REG_2[15:8]</t>
  </si>
  <si>
    <t>H4_DDR2_DEN_PHY_GATE_LPBK_CTRL_REG_2[23:16]</t>
  </si>
  <si>
    <t>H4_DDR2_DEN_PHY_GATE_LPBK_CTRL_REG_2[31:24]</t>
  </si>
  <si>
    <t>H4_DDR2_PHY_DLL_MASTER_CTRL_REG_2[7:0]</t>
  </si>
  <si>
    <t>H4_DDR2_PHY_DLL_MASTER_CTRL_REG_2[15:8]</t>
  </si>
  <si>
    <t>H4_DDR2_PHY_DLL_MASTER_CTRL_REG_2[23:16]</t>
  </si>
  <si>
    <t>H4_DDR2_PHY_DLL_MASTER_CTRL_REG_2[31:24]</t>
  </si>
  <si>
    <t>H4_DDR2_PHY_DLL_SLAVE_CTRL_REG_2[7:0]</t>
  </si>
  <si>
    <t>H4_DDR2_PHY_DLL_SLAVE_CTRL_REG_2[15:8]</t>
  </si>
  <si>
    <t>H4_DDR2_PHY_DLL_SLAVE_CTRL_REG_2[23:16]</t>
  </si>
  <si>
    <t>H4_DDR2_PHY_DLL_SLAVE_CTRL_REG_2[31:24]</t>
  </si>
  <si>
    <t>H4_DDR2_DEN_PHY_OBS_REG_0_2[7:0]</t>
  </si>
  <si>
    <t>H4_DDR2_DEN_PHY_OBS_REG_0_2[15:8]</t>
  </si>
  <si>
    <t>H4_DDR2_DEN_PHY_OBS_REG_0_2[23:16]</t>
  </si>
  <si>
    <t>H4_DDR2_DEN_PHY_OBS_REG_0_2[31:24]</t>
  </si>
  <si>
    <t>H4_DDR2_PHY_DLL_OBS_REG_0_2[7:0]</t>
  </si>
  <si>
    <t>H4_DDR2_PHY_DLL_OBS_REG_0_2[15:8]</t>
  </si>
  <si>
    <t>H4_DDR2_PHY_DLL_OBS_REG_0_2[23:16]</t>
  </si>
  <si>
    <t>H4_DDR2_PHY_DLL_OBS_REG_0_2[31:24]</t>
  </si>
  <si>
    <t>H4_DDR2_PHY_DLL_OBS_REG_1_2[7:0]</t>
  </si>
  <si>
    <t>H4_DDR2_PHY_DLL_OBS_REG_1_2[15:8]</t>
  </si>
  <si>
    <t>H4_DDR2_PHY_DLL_OBS_REG_1_2[23:16]</t>
  </si>
  <si>
    <t>H4_DDR2_PHY_DLL_OBS_REG_1_2[31:24]</t>
  </si>
  <si>
    <t>H4_DDR2_DEN_PHY_DQ_TIMING_REG_3[7:0]</t>
  </si>
  <si>
    <t>H4_DDR2_DEN_PHY_DQ_TIMING_REG_3[15:8]</t>
  </si>
  <si>
    <t>H4_DDR2_DEN_PHY_DQ_TIMING_REG_3[23:16]</t>
  </si>
  <si>
    <t>H4_DDR2_DEN_PHY_DQ_TIMING_REG_3[31:24]</t>
  </si>
  <si>
    <t>H4_DDR2_DEN_PHY_DQS_TIMING_REG_3[7:0]</t>
  </si>
  <si>
    <t>H4_DDR2_DEN_PHY_DQS_TIMING_REG_3[15:8]</t>
  </si>
  <si>
    <t>H4_DDR2_DEN_PHY_DQS_TIMING_REG_3[23:16]</t>
  </si>
  <si>
    <t>H4_DDR2_DEN_PHY_DQS_TIMING_REG_3[31:24]</t>
  </si>
  <si>
    <t>H4_DDR2_DEN_PHY_GATE_LPBK_CTRL_REG_3[7:0]</t>
  </si>
  <si>
    <t>H4_DDR2_DEN_PHY_GATE_LPBK_CTRL_REG_3[15:8]</t>
  </si>
  <si>
    <t>H4_DDR2_DEN_PHY_GATE_LPBK_CTRL_REG_3[23:16]</t>
  </si>
  <si>
    <t>H4_DDR2_DEN_PHY_GATE_LPBK_CTRL_REG_3[31:24]</t>
  </si>
  <si>
    <t>H4_DDR2_PHY_DLL_MASTER_CTRL_REG_3[7:0]</t>
  </si>
  <si>
    <t>H4_DDR2_PHY_DLL_MASTER_CTRL_REG_3[15:8]</t>
  </si>
  <si>
    <t>H4_DDR2_PHY_DLL_MASTER_CTRL_REG_3[23:16]</t>
  </si>
  <si>
    <t>H4_DDR2_PHY_DLL_MASTER_CTRL_REG_3[31:24]</t>
  </si>
  <si>
    <t>H4_DDR2_PHY_DLL_SLAVE_CTRL_REG_3[7:0]</t>
  </si>
  <si>
    <t>H4_DDR2_PHY_DLL_SLAVE_CTRL_REG_3[15:8]</t>
  </si>
  <si>
    <t>H4_DDR2_PHY_DLL_SLAVE_CTRL_REG_3[23:16]</t>
  </si>
  <si>
    <t>H4_DDR2_PHY_DLL_SLAVE_CTRL_REG_3[31:24]</t>
  </si>
  <si>
    <t>H4_DDR2_DEN_PHY_OBS_REG_0_3[7:0]</t>
  </si>
  <si>
    <t>H4_DDR2_DEN_PHY_OBS_REG_0_3[15:8]</t>
  </si>
  <si>
    <t>H4_DDR2_DEN_PHY_OBS_REG_0_3[23:16]</t>
  </si>
  <si>
    <t>H4_DDR2_DEN_PHY_OBS_REG_0_3[31:24]</t>
  </si>
  <si>
    <t>H4_DDR2_PHY_DLL_OBS_REG_0_3[7:0]</t>
  </si>
  <si>
    <t>H4_DDR2_PHY_DLL_OBS_REG_0_3[15:8]</t>
  </si>
  <si>
    <t>H4_DDR2_PHY_DLL_OBS_REG_0_3[23:16]</t>
  </si>
  <si>
    <t>H4_DDR2_PHY_DLL_OBS_REG_0_3[31:24]</t>
  </si>
  <si>
    <t>H4_DDR2_PHY_DLL_OBS_REG_1_3[7:0]</t>
  </si>
  <si>
    <t>H4_DDR2_PHY_DLL_OBS_REG_1_3[15:8]</t>
  </si>
  <si>
    <t>H4_DDR2_PHY_DLL_OBS_REG_1_3[23:16]</t>
  </si>
  <si>
    <t>H4_DDR2_PHY_DLL_OBS_REG_1_3[31:24]</t>
  </si>
  <si>
    <t>H4_DDR2_DEN_PHY_CTRL_REG[7:0]</t>
  </si>
  <si>
    <t>H4_DDR2_DEN_PHY_CTRL_REG[15:8]</t>
  </si>
  <si>
    <t>H4_DDR2_DEN_PHY_CTRL_REG[23:16]</t>
  </si>
  <si>
    <t>H4_DDR2_DEN_PHY_CTRL_REG[31:24]</t>
  </si>
  <si>
    <t>H4_DDR2_DEN_PHY_PAD_TSEL_REG[7:0]</t>
  </si>
  <si>
    <t>H4_DDR2_DEN_PHY_PAD_TSEL_REG[15:8]</t>
  </si>
  <si>
    <t>H4_DDR2_DEN_PHY_PAD_TSEL_REG[23:16]</t>
  </si>
  <si>
    <t>H4_DDR2_DEN_PHY_PAD_TSEL_REG[31:24]</t>
  </si>
  <si>
    <t>H4_DDR2_PHY_PAD_DRIVE_REG_0[7:0]</t>
  </si>
  <si>
    <t>H4_DDR2_PHY_PAD_DRIVE_REG_0[15:8]</t>
  </si>
  <si>
    <t>H4_DDR2_PHY_PAD_DRIVE_REG_0[23:16]</t>
  </si>
  <si>
    <t>H4_DDR2_PHY_PAD_DRIVE_REG_0[31:24]</t>
  </si>
  <si>
    <t>H4_DDR2_PHY_PAD_DRIVE_REG_1[7:0]</t>
  </si>
  <si>
    <t>H4_DDR2_PHY_PAD_DRIVE_REG_1[15:8]</t>
  </si>
  <si>
    <t>H4_DDR2_PHY_PAD_DRIVE_REG_1[23:16]</t>
  </si>
  <si>
    <t>H4_DDR2_PHY_PAD_DRIVE_REG_1[31:24]</t>
  </si>
  <si>
    <t>H4_DDR2_PHY_PAD_DRIVE_REG_2[7:0]</t>
  </si>
  <si>
    <t>H4_DDR2_PHY_PAD_DRIVE_REG_2[15:8]</t>
  </si>
  <si>
    <t>H4_DDR2_PHY_PAD_DRIVE_REG_2[23:16]</t>
  </si>
  <si>
    <t>H4_DDR2_PHY_PAD_DRIVE_REG_2[31:24]</t>
  </si>
  <si>
    <t>H4_DDR2_PHY_PAD_TERM_REG_0[7:0]</t>
  </si>
  <si>
    <t>H4_DDR2_PHY_PAD_TERM_REG_0[15:8]</t>
  </si>
  <si>
    <t>H4_DDR2_PHY_PAD_TERM_REG_0[23:16]</t>
  </si>
  <si>
    <t>H4_DDR2_PHY_PAD_TERM_REG_0[31:24]</t>
  </si>
  <si>
    <t>H4_DDR2_PHY_PAD_TERM_REG_1[7:0]</t>
  </si>
  <si>
    <t>H4_DDR2_PHY_PAD_TERM_REG_1[15:8]</t>
  </si>
  <si>
    <t>H4_DDR2_PHY_PAD_TERM_REG_1[23:16]</t>
  </si>
  <si>
    <t>H4_DDR2_PHY_PAD_TERM_REG_1[31:24]</t>
  </si>
  <si>
    <t>H4_DDR2_MEM_READ_DATA_2048B[7:0]</t>
  </si>
  <si>
    <t>H4_DDR2_MEM_READ_DATA_2048B[15:8]</t>
  </si>
  <si>
    <t>H4_DDR2_MEM_READ_DATA_2048B[23:16]</t>
  </si>
  <si>
    <t>H4_DDR2_MEM_READ_DATA_2048B[31:24]</t>
  </si>
  <si>
    <t>H4_DDR2_MEM_READ_DATA_2048B[39:32]</t>
  </si>
  <si>
    <t>H4_DDR2_MEM_READ_DATA_2048B[47:40]</t>
  </si>
  <si>
    <t>H4_DDR2_MEM_READ_DATA_2048B[55:48]</t>
  </si>
  <si>
    <t>H4_DDR2_MEM_READ_DATA_2048B[63:56]</t>
  </si>
  <si>
    <t>H4_DDR2_MEM_READ_DATA_2048B[71:64]</t>
  </si>
  <si>
    <t>H4_DDR2_MEM_READ_DATA_2048B[79:72]</t>
  </si>
  <si>
    <t>H4_DDR2_MEM_READ_DATA_2048B[87:80]</t>
  </si>
  <si>
    <t>H4_DDR2_MEM_READ_DATA_2048B[95:88]</t>
  </si>
  <si>
    <t>H4_DDR2_MEM_READ_DATA_2048B[103:96]</t>
  </si>
  <si>
    <t>H4_DDR2_MEM_READ_DATA_2048B[111:104]</t>
  </si>
  <si>
    <t>H4_DDR2_MEM_READ_DATA_2048B[119:112]</t>
  </si>
  <si>
    <t>H4_DDR2_MEM_READ_DATA_2048B[127:120]</t>
  </si>
  <si>
    <t>H4_DDR2_MEM_READ_DATA_2048B[135:128]</t>
  </si>
  <si>
    <t>H4_DDR2_MEM_READ_DATA_2048B[143:136]</t>
  </si>
  <si>
    <t>H4_DDR2_MEM_READ_DATA_2048B[151:144]</t>
  </si>
  <si>
    <t>H4_DDR2_MEM_READ_DATA_2048B[159:152]</t>
  </si>
  <si>
    <t>H4_DDR2_MEM_READ_DATA_2048B[167:160]</t>
  </si>
  <si>
    <t>H4_DDR2_MEM_READ_DATA_2048B[175:168]</t>
  </si>
  <si>
    <t>H4_DDR2_MEM_READ_DATA_2048B[183:176]</t>
  </si>
  <si>
    <t>H4_DDR2_MEM_READ_DATA_2048B[191:184]</t>
  </si>
  <si>
    <t>H4_DDR2_MEM_READ_DATA_2048B[199:192]</t>
  </si>
  <si>
    <t>H4_DDR2_MEM_READ_DATA_2048B[207:200]</t>
  </si>
  <si>
    <t>H4_DDR2_MEM_READ_DATA_2048B[215:208]</t>
  </si>
  <si>
    <t>H4_DDR2_MEM_READ_DATA_2048B[223:216]</t>
  </si>
  <si>
    <t>H4_DDR2_MEM_READ_DATA_2048B[231:224]</t>
  </si>
  <si>
    <t>H4_DDR2_MEM_READ_DATA_2048B[239:232]</t>
  </si>
  <si>
    <t>H4_DDR2_MEM_READ_DATA_2048B[247:240]</t>
  </si>
  <si>
    <t>H4_DDR2_MEM_READ_DATA_2048B[255:248]</t>
  </si>
  <si>
    <t>H4_DDR2_MEM_READ_DATA_2048B[263:256]</t>
  </si>
  <si>
    <t>H4_DDR2_MEM_READ_DATA_2048B[271:264]</t>
  </si>
  <si>
    <t>H4_DDR2_MEM_READ_DATA_2048B[279:272]</t>
  </si>
  <si>
    <t>H4_DDR2_MEM_READ_DATA_2048B[287:280]</t>
  </si>
  <si>
    <t>H4_DDR2_MEM_READ_DATA_2048B[295:288]</t>
  </si>
  <si>
    <t>H4_DDR2_MEM_READ_DATA_2048B[303:296]</t>
  </si>
  <si>
    <t>H4_DDR2_MEM_READ_DATA_2048B[311:304]</t>
  </si>
  <si>
    <t>H4_DDR2_MEM_READ_DATA_2048B[319:312]</t>
  </si>
  <si>
    <t>H4_DDR2_MEM_READ_DATA_2048B[327:320]</t>
  </si>
  <si>
    <t>H4_DDR2_MEM_READ_DATA_2048B[335:328]</t>
  </si>
  <si>
    <t>H4_DDR2_MEM_READ_DATA_2048B[343:336]</t>
  </si>
  <si>
    <t>H4_DDR2_MEM_READ_DATA_2048B[351:344]</t>
  </si>
  <si>
    <t>H4_DDR2_MEM_READ_DATA_2048B[359:352]</t>
  </si>
  <si>
    <t>H4_DDR2_MEM_READ_DATA_2048B[367:360]</t>
  </si>
  <si>
    <t>H4_DDR2_MEM_READ_DATA_2048B[375:368]</t>
  </si>
  <si>
    <t>H4_DDR2_MEM_READ_DATA_2048B[383:376]</t>
  </si>
  <si>
    <t>H4_DDR2_MEM_READ_DATA_2048B[391:384]</t>
  </si>
  <si>
    <t>H4_DDR2_MEM_READ_DATA_2048B[399:392]</t>
  </si>
  <si>
    <t>H4_DDR2_MEM_READ_DATA_2048B[407:400]</t>
  </si>
  <si>
    <t>H4_DDR2_MEM_READ_DATA_2048B[415:408]</t>
  </si>
  <si>
    <t>H4_DDR2_MEM_READ_DATA_2048B[423:416]</t>
  </si>
  <si>
    <t>H4_DDR2_MEM_READ_DATA_2048B[431:424]</t>
  </si>
  <si>
    <t>H4_DDR2_MEM_READ_DATA_2048B[439:432]</t>
  </si>
  <si>
    <t>H4_DDR2_MEM_READ_DATA_2048B[447:440]</t>
  </si>
  <si>
    <t>H4_DDR2_MEM_READ_DATA_2048B[455:448]</t>
  </si>
  <si>
    <t>H4_DDR2_MEM_READ_DATA_2048B[463:456]</t>
  </si>
  <si>
    <t>H4_DDR2_MEM_READ_DATA_2048B[471:464]</t>
  </si>
  <si>
    <t>H4_DDR2_MEM_READ_DATA_2048B[479:472]</t>
  </si>
  <si>
    <t>H4_DDR2_MEM_READ_DATA_2048B[487:480]</t>
  </si>
  <si>
    <t>H4_DDR2_MEM_READ_DATA_2048B[495:488]</t>
  </si>
  <si>
    <t>H4_DDR2_MEM_READ_DATA_2048B[503:496]</t>
  </si>
  <si>
    <t>H4_DDR2_MEM_READ_DATA_2048B[511:504]</t>
  </si>
  <si>
    <t>H4_DDR2_MEM_READ_DATA_2048B[519:512]</t>
  </si>
  <si>
    <t>H4_DDR2_MEM_READ_DATA_2048B[527:520]</t>
  </si>
  <si>
    <t>H4_DDR2_MEM_READ_DATA_2048B[535:528]</t>
  </si>
  <si>
    <t>H4_DDR2_MEM_READ_DATA_2048B[543:536]</t>
  </si>
  <si>
    <t>H4_DDR2_MEM_READ_DATA_2048B[551:544]</t>
  </si>
  <si>
    <t>H4_DDR2_MEM_READ_DATA_2048B[559:552]</t>
  </si>
  <si>
    <t>H4_DDR2_MEM_READ_DATA_2048B[567:560]</t>
  </si>
  <si>
    <t>H4_DDR2_MEM_READ_DATA_2048B[575:568]</t>
  </si>
  <si>
    <t>H4_DDR2_MEM_READ_DATA_2048B[583:576]</t>
  </si>
  <si>
    <t>H4_DDR2_MEM_READ_DATA_2048B[591:584]</t>
  </si>
  <si>
    <t>H4_DDR2_MEM_READ_DATA_2048B[599:592]</t>
  </si>
  <si>
    <t>H4_DDR2_MEM_READ_DATA_2048B[607:600]</t>
  </si>
  <si>
    <t>H4_DDR2_MEM_READ_DATA_2048B[615:608]</t>
  </si>
  <si>
    <t>H4_DDR2_MEM_READ_DATA_2048B[623:616]</t>
  </si>
  <si>
    <t>H4_DDR2_MEM_READ_DATA_2048B[631:624]</t>
  </si>
  <si>
    <t>H4_DDR2_MEM_READ_DATA_2048B[639:632]</t>
  </si>
  <si>
    <t>H4_DDR2_MEM_READ_DATA_2048B[647:640]</t>
  </si>
  <si>
    <t>H4_DDR2_MEM_READ_DATA_2048B[655:648]</t>
  </si>
  <si>
    <t>H4_DDR2_MEM_READ_DATA_2048B[663:656]</t>
  </si>
  <si>
    <t>H4_DDR2_MEM_READ_DATA_2048B[671:664]</t>
  </si>
  <si>
    <t>H4_DDR2_MEM_READ_DATA_2048B[679:672]</t>
  </si>
  <si>
    <t>H4_DDR2_MEM_READ_DATA_2048B[687:680]</t>
  </si>
  <si>
    <t>H4_DDR2_MEM_READ_DATA_2048B[695:688]</t>
  </si>
  <si>
    <t>H4_DDR2_MEM_READ_DATA_2048B[703:696]</t>
  </si>
  <si>
    <t>H4_DDR2_MEM_READ_DATA_2048B[711:704]</t>
  </si>
  <si>
    <t>H4_DDR2_MEM_READ_DATA_2048B[719:712]</t>
  </si>
  <si>
    <t>H4_DDR2_MEM_READ_DATA_2048B[727:720]</t>
  </si>
  <si>
    <t>H4_DDR2_MEM_READ_DATA_2048B[735:728]</t>
  </si>
  <si>
    <t>H4_DDR2_MEM_READ_DATA_2048B[743:736]</t>
  </si>
  <si>
    <t>H4_DDR2_MEM_READ_DATA_2048B[751:744]</t>
  </si>
  <si>
    <t>H4_DDR2_MEM_READ_DATA_2048B[759:752]</t>
  </si>
  <si>
    <t>H4_DDR2_MEM_READ_DATA_2048B[767:760]</t>
  </si>
  <si>
    <t>H4_DDR2_MEM_READ_DATA_2048B[775:768]</t>
  </si>
  <si>
    <t>H4_DDR2_MEM_READ_DATA_2048B[783:776]</t>
  </si>
  <si>
    <t>H4_DDR2_MEM_READ_DATA_2048B[791:784]</t>
  </si>
  <si>
    <t>H4_DDR2_MEM_READ_DATA_2048B[799:792]</t>
  </si>
  <si>
    <t>H4_DDR2_MEM_READ_DATA_2048B[807:800]</t>
  </si>
  <si>
    <t>H4_DDR2_MEM_READ_DATA_2048B[815:808]</t>
  </si>
  <si>
    <t>H4_DDR2_MEM_READ_DATA_2048B[823:816]</t>
  </si>
  <si>
    <t>H4_DDR2_MEM_READ_DATA_2048B[831:824]</t>
  </si>
  <si>
    <t>H4_DDR2_MEM_READ_DATA_2048B[839:832]</t>
  </si>
  <si>
    <t>H4_DDR2_MEM_READ_DATA_2048B[847:840]</t>
  </si>
  <si>
    <t>H4_DDR2_MEM_READ_DATA_2048B[855:848]</t>
  </si>
  <si>
    <t>H4_DDR2_MEM_READ_DATA_2048B[863:856]</t>
  </si>
  <si>
    <t>H4_DDR2_MEM_READ_DATA_2048B[871:864]</t>
  </si>
  <si>
    <t>H4_DDR2_MEM_READ_DATA_2048B[879:872]</t>
  </si>
  <si>
    <t>H4_DDR2_MEM_READ_DATA_2048B[887:880]</t>
  </si>
  <si>
    <t>H4_DDR2_MEM_READ_DATA_2048B[895:888]</t>
  </si>
  <si>
    <t>H4_DDR2_MEM_READ_DATA_2048B[903:896]</t>
  </si>
  <si>
    <t>H4_DDR2_MEM_READ_DATA_2048B[911:904]</t>
  </si>
  <si>
    <t>H4_DDR2_MEM_READ_DATA_2048B[919:912]</t>
  </si>
  <si>
    <t>H4_DDR2_MEM_READ_DATA_2048B[927:920]</t>
  </si>
  <si>
    <t>H4_DDR2_MEM_READ_DATA_2048B[935:928]</t>
  </si>
  <si>
    <t>H4_DDR2_MEM_READ_DATA_2048B[943:936]</t>
  </si>
  <si>
    <t>H4_DDR2_MEM_READ_DATA_2048B[951:944]</t>
  </si>
  <si>
    <t>H4_DDR2_MEM_READ_DATA_2048B[959:952]</t>
  </si>
  <si>
    <t>H4_DDR2_MEM_READ_DATA_2048B[967:960]</t>
  </si>
  <si>
    <t>H4_DDR2_MEM_READ_DATA_2048B[975:968]</t>
  </si>
  <si>
    <t>H4_DDR2_MEM_READ_DATA_2048B[983:976]</t>
  </si>
  <si>
    <t>H4_DDR2_MEM_READ_DATA_2048B[991:984]</t>
  </si>
  <si>
    <t>H4_DDR2_MEM_READ_DATA_2048B[999:992]</t>
  </si>
  <si>
    <t>H4_DDR2_MEM_READ_DATA_2048B[1007:1000]</t>
  </si>
  <si>
    <t>H4_DDR2_MEM_READ_DATA_2048B[1015:1008]</t>
  </si>
  <si>
    <t>H4_DDR2_MEM_READ_DATA_2048B[1023:1016]</t>
  </si>
  <si>
    <t>H4_DDR2_MEM_READ_DATA_2048B[1031:1024]</t>
  </si>
  <si>
    <t>H4_DDR2_MEM_READ_DATA_2048B[1039:1032]</t>
  </si>
  <si>
    <t>H4_DDR2_MEM_READ_DATA_2048B[1047:1040]</t>
  </si>
  <si>
    <t>H4_DDR2_MEM_READ_DATA_2048B[1055:1048]</t>
  </si>
  <si>
    <t>H4_DDR2_MEM_READ_DATA_2048B[1063:1056]</t>
  </si>
  <si>
    <t>H4_DDR2_MEM_READ_DATA_2048B[1071:1064]</t>
  </si>
  <si>
    <t>H4_DDR2_MEM_READ_DATA_2048B[1079:1072]</t>
  </si>
  <si>
    <t>H4_DDR2_MEM_READ_DATA_2048B[1087:1080]</t>
  </si>
  <si>
    <t>H4_DDR2_MEM_READ_DATA_2048B[1095:1088]</t>
  </si>
  <si>
    <t>H4_DDR2_MEM_READ_DATA_2048B[1103:1096]</t>
  </si>
  <si>
    <t>H4_DDR2_MEM_READ_DATA_2048B[1111:1104]</t>
  </si>
  <si>
    <t>H4_DDR2_MEM_READ_DATA_2048B[1119:1112]</t>
  </si>
  <si>
    <t>H4_DDR2_MEM_READ_DATA_2048B[1127:1120]</t>
  </si>
  <si>
    <t>H4_DDR2_MEM_READ_DATA_2048B[1135:1128]</t>
  </si>
  <si>
    <t>H4_DDR2_MEM_READ_DATA_2048B[1143:1136]</t>
  </si>
  <si>
    <t>H4_DDR2_MEM_READ_DATA_2048B[1151:1144]</t>
  </si>
  <si>
    <t>H4_DDR2_MEM_READ_DATA_2048B[1159:1152]</t>
  </si>
  <si>
    <t>H4_DDR2_MEM_READ_DATA_2048B[1167:1160]</t>
  </si>
  <si>
    <t>H4_DDR2_MEM_READ_DATA_2048B[1175:1168]</t>
  </si>
  <si>
    <t>H4_DDR2_MEM_READ_DATA_2048B[1183:1176]</t>
  </si>
  <si>
    <t>H4_DDR2_MEM_READ_DATA_2048B[1191:1184]</t>
  </si>
  <si>
    <t>H4_DDR2_MEM_READ_DATA_2048B[1199:1192]</t>
  </si>
  <si>
    <t>H4_DDR2_MEM_READ_DATA_2048B[1207:1200]</t>
  </si>
  <si>
    <t>H4_DDR2_MEM_READ_DATA_2048B[1215:1208]</t>
  </si>
  <si>
    <t>H4_DDR2_MEM_READ_DATA_2048B[1223:1216]</t>
  </si>
  <si>
    <t>H4_DDR2_MEM_READ_DATA_2048B[1231:1224]</t>
  </si>
  <si>
    <t>H4_DDR2_MEM_READ_DATA_2048B[1239:1232]</t>
  </si>
  <si>
    <t>H4_DDR2_MEM_READ_DATA_2048B[1247:1240]</t>
  </si>
  <si>
    <t>H4_DDR2_MEM_READ_DATA_2048B[1255:1248]</t>
  </si>
  <si>
    <t>H4_DDR2_MEM_READ_DATA_2048B[1263:1256]</t>
  </si>
  <si>
    <t>H4_DDR2_MEM_READ_DATA_2048B[1271:1264]</t>
  </si>
  <si>
    <t>H4_DDR2_MEM_READ_DATA_2048B[1279:1272]</t>
  </si>
  <si>
    <t>H4_DDR2_MEM_READ_DATA_2048B[1287:1280]</t>
  </si>
  <si>
    <t>H4_DDR2_MEM_READ_DATA_2048B[1295:1288]</t>
  </si>
  <si>
    <t>H4_DDR2_MEM_READ_DATA_2048B[1303:1296]</t>
  </si>
  <si>
    <t>H4_DDR2_MEM_READ_DATA_2048B[1311:1304]</t>
  </si>
  <si>
    <t>H4_DDR2_MEM_READ_DATA_2048B[1319:1312]</t>
  </si>
  <si>
    <t>H4_DDR2_MEM_READ_DATA_2048B[1327:1320]</t>
  </si>
  <si>
    <t>H4_DDR2_MEM_READ_DATA_2048B[1335:1328]</t>
  </si>
  <si>
    <t>H4_DDR2_MEM_READ_DATA_2048B[1343:1336]</t>
  </si>
  <si>
    <t>H4_DDR2_MEM_READ_DATA_2048B[1351:1344]</t>
  </si>
  <si>
    <t>H4_DDR2_MEM_READ_DATA_2048B[1359:1352]</t>
  </si>
  <si>
    <t>H4_DDR2_MEM_READ_DATA_2048B[1367:1360]</t>
  </si>
  <si>
    <t>H4_DDR2_MEM_READ_DATA_2048B[1375:1368]</t>
  </si>
  <si>
    <t>H4_DDR2_MEM_READ_DATA_2048B[1383:1376]</t>
  </si>
  <si>
    <t>H4_DDR2_MEM_READ_DATA_2048B[1391:1384]</t>
  </si>
  <si>
    <t>H4_DDR2_MEM_READ_DATA_2048B[1399:1392]</t>
  </si>
  <si>
    <t>H4_DDR2_MEM_READ_DATA_2048B[1407:1400]</t>
  </si>
  <si>
    <t>H4_DDR2_MEM_READ_DATA_2048B[1415:1408]</t>
  </si>
  <si>
    <t>H4_DDR2_MEM_READ_DATA_2048B[1423:1416]</t>
  </si>
  <si>
    <t>H4_DDR2_MEM_READ_DATA_2048B[1431:1424]</t>
  </si>
  <si>
    <t>H4_DDR2_MEM_READ_DATA_2048B[1439:1432]</t>
  </si>
  <si>
    <t>H4_DDR2_MEM_READ_DATA_2048B[1447:1440]</t>
  </si>
  <si>
    <t>H4_DDR2_MEM_READ_DATA_2048B[1455:1448]</t>
  </si>
  <si>
    <t>H4_DDR2_MEM_READ_DATA_2048B[1463:1456]</t>
  </si>
  <si>
    <t>H4_DDR2_MEM_READ_DATA_2048B[1471:1464]</t>
  </si>
  <si>
    <t>H4_DDR2_MEM_READ_DATA_2048B[1479:1472]</t>
  </si>
  <si>
    <t>H4_DDR2_MEM_READ_DATA_2048B[1487:1480]</t>
  </si>
  <si>
    <t>H4_DDR2_MEM_READ_DATA_2048B[1495:1488]</t>
  </si>
  <si>
    <t>H4_DDR2_MEM_READ_DATA_2048B[1503:1496]</t>
  </si>
  <si>
    <t>H4_DDR2_MEM_READ_DATA_2048B[1511:1504]</t>
  </si>
  <si>
    <t>H4_DDR2_MEM_READ_DATA_2048B[1519:1512]</t>
  </si>
  <si>
    <t>H4_DDR2_MEM_READ_DATA_2048B[1527:1520]</t>
  </si>
  <si>
    <t>H4_DDR2_MEM_READ_DATA_2048B[1535:1528]</t>
  </si>
  <si>
    <t>H4_DDR2_MEM_READ_DATA_2048B[1543:1536]</t>
  </si>
  <si>
    <t>H4_DDR2_MEM_READ_DATA_2048B[1551:1544]</t>
  </si>
  <si>
    <t>H4_DDR2_MEM_READ_DATA_2048B[1559:1552]</t>
  </si>
  <si>
    <t>H4_DDR2_MEM_READ_DATA_2048B[1567:1560]</t>
  </si>
  <si>
    <t>H4_DDR2_MEM_READ_DATA_2048B[1575:1568]</t>
  </si>
  <si>
    <t>H4_DDR2_MEM_READ_DATA_2048B[1583:1576]</t>
  </si>
  <si>
    <t>H4_DDR2_MEM_READ_DATA_2048B[1591:1584]</t>
  </si>
  <si>
    <t>H4_DDR2_MEM_READ_DATA_2048B[1599:1592]</t>
  </si>
  <si>
    <t>H4_DDR2_MEM_READ_DATA_2048B[1607:1600]</t>
  </si>
  <si>
    <t>H4_DDR2_MEM_READ_DATA_2048B[1615:1608]</t>
  </si>
  <si>
    <t>H4_DDR2_MEM_READ_DATA_2048B[1623:1616]</t>
  </si>
  <si>
    <t>H4_DDR2_MEM_READ_DATA_2048B[1631:1624]</t>
  </si>
  <si>
    <t>H4_DDR2_MEM_READ_DATA_2048B[1639:1632]</t>
  </si>
  <si>
    <t>H4_DDR2_MEM_READ_DATA_2048B[1647:1640]</t>
  </si>
  <si>
    <t>H4_DDR2_MEM_READ_DATA_2048B[1655:1648]</t>
  </si>
  <si>
    <t>H4_DDR2_MEM_READ_DATA_2048B[1663:1656]</t>
  </si>
  <si>
    <t>H4_DDR2_MEM_READ_DATA_2048B[1671:1664]</t>
  </si>
  <si>
    <t>H4_DDR2_MEM_READ_DATA_2048B[1679:1672]</t>
  </si>
  <si>
    <t>H4_DDR2_MEM_READ_DATA_2048B[1687:1680]</t>
  </si>
  <si>
    <t>H4_DDR2_MEM_READ_DATA_2048B[1695:1688]</t>
  </si>
  <si>
    <t>H4_DDR2_MEM_READ_DATA_2048B[1703:1696]</t>
  </si>
  <si>
    <t>H4_DDR2_MEM_READ_DATA_2048B[1711:1704]</t>
  </si>
  <si>
    <t>H4_DDR2_MEM_READ_DATA_2048B[1719:1712]</t>
  </si>
  <si>
    <t>H4_DDR2_MEM_READ_DATA_2048B[1727:1720]</t>
  </si>
  <si>
    <t>H4_DDR2_MEM_READ_DATA_2048B[1735:1728]</t>
  </si>
  <si>
    <t>H4_DDR2_MEM_READ_DATA_2048B[1743:1736]</t>
  </si>
  <si>
    <t>H4_DDR2_MEM_READ_DATA_2048B[1751:1744]</t>
  </si>
  <si>
    <t>H4_DDR2_MEM_READ_DATA_2048B[1759:1752]</t>
  </si>
  <si>
    <t>H4_DDR2_MEM_READ_DATA_2048B[1767:1760]</t>
  </si>
  <si>
    <t>H4_DDR2_MEM_READ_DATA_2048B[1775:1768]</t>
  </si>
  <si>
    <t>H4_DDR2_MEM_READ_DATA_2048B[1783:1776]</t>
  </si>
  <si>
    <t>H4_DDR2_MEM_READ_DATA_2048B[1791:1784]</t>
  </si>
  <si>
    <t>H4_DDR2_MEM_READ_DATA_2048B[1799:1792]</t>
  </si>
  <si>
    <t>H4_DDR2_MEM_READ_DATA_2048B[1807:1800]</t>
  </si>
  <si>
    <t>H4_DDR2_MEM_READ_DATA_2048B[1815:1808]</t>
  </si>
  <si>
    <t>H4_DDR2_MEM_READ_DATA_2048B[1823:1816]</t>
  </si>
  <si>
    <t>H4_DDR2_MEM_READ_DATA_2048B[1831:1824]</t>
  </si>
  <si>
    <t>H4_DDR2_MEM_READ_DATA_2048B[1839:1832]</t>
  </si>
  <si>
    <t>H4_DDR2_MEM_READ_DATA_2048B[1847:1840]</t>
  </si>
  <si>
    <t>H4_DDR2_MEM_READ_DATA_2048B[1855:1848]</t>
  </si>
  <si>
    <t>H4_DDR2_MEM_READ_DATA_2048B[1863:1856]</t>
  </si>
  <si>
    <t>H4_DDR2_MEM_READ_DATA_2048B[1871:1864]</t>
  </si>
  <si>
    <t>H4_DDR2_MEM_READ_DATA_2048B[1879:1872]</t>
  </si>
  <si>
    <t>H4_DDR2_MEM_READ_DATA_2048B[1887:1880]</t>
  </si>
  <si>
    <t>H4_DDR2_MEM_READ_DATA_2048B[1895:1888]</t>
  </si>
  <si>
    <t>H4_DDR2_MEM_READ_DATA_2048B[1903:1896]</t>
  </si>
  <si>
    <t>H4_DDR2_MEM_READ_DATA_2048B[1911:1904]</t>
  </si>
  <si>
    <t>H4_DDR2_MEM_READ_DATA_2048B[1919:1912]</t>
  </si>
  <si>
    <t>H4_DDR2_MEM_READ_DATA_2048B[1927:1920]</t>
  </si>
  <si>
    <t>H4_DDR2_MEM_READ_DATA_2048B[1935:1928]</t>
  </si>
  <si>
    <t>H4_DDR2_MEM_READ_DATA_2048B[1943:1936]</t>
  </si>
  <si>
    <t>H4_DDR2_MEM_READ_DATA_2048B[1951:1944]</t>
  </si>
  <si>
    <t>H4_DDR2_MEM_READ_DATA_2048B[1959:1952]</t>
  </si>
  <si>
    <t>H4_DDR2_MEM_READ_DATA_2048B[1967:1960]</t>
  </si>
  <si>
    <t>H4_DDR2_MEM_READ_DATA_2048B[1975:1968]</t>
  </si>
  <si>
    <t>H4_DDR2_MEM_READ_DATA_2048B[1983:1976]</t>
  </si>
  <si>
    <t>H4_DDR2_MEM_READ_DATA_2048B[1991:1984]</t>
  </si>
  <si>
    <t>H4_DDR2_MEM_READ_DATA_2048B[1999:1992]</t>
  </si>
  <si>
    <t>H4_DDR2_MEM_READ_DATA_2048B[2007:2000]</t>
  </si>
  <si>
    <t>H4_DDR2_MEM_READ_DATA_2048B[2015:2008]</t>
  </si>
  <si>
    <t>H4_DDR2_MEM_READ_DATA_2048B[2023:2016]</t>
  </si>
  <si>
    <t>H4_DDR2_MEM_READ_DATA_2048B[2031:2024]</t>
  </si>
  <si>
    <t>H4_DDR2_MEM_READ_DATA_2048B[2039:2032]</t>
  </si>
  <si>
    <t>H4_DDR2_MEM_READ_DATA_2048B[2047:2040]</t>
  </si>
  <si>
    <t>H4_DDR2_MEM_WRITE_DATA_128B[7:0]</t>
  </si>
  <si>
    <t>H4_DDR2_MEM_WRITE_DATA_128B[15:8]</t>
  </si>
  <si>
    <t>H4_DDR2_MEM_WRITE_DATA_128B[23:16]</t>
  </si>
  <si>
    <t>H4_DDR2_MEM_WRITE_DATA_128B[31:24]</t>
  </si>
  <si>
    <t>H4_DDR2_MEM_WRITE_DATA_128B[39:32]</t>
  </si>
  <si>
    <t>H4_DDR2_MEM_WRITE_DATA_128B[47:40]</t>
  </si>
  <si>
    <t>H4_DDR2_MEM_WRITE_DATA_128B[55:48]</t>
  </si>
  <si>
    <t>H4_DDR2_MEM_WRITE_DATA_128B[63:56]</t>
  </si>
  <si>
    <t>H4_DDR2_MEM_WRITE_DATA_128B[71:64]</t>
  </si>
  <si>
    <t>H4_DDR2_MEM_WRITE_DATA_128B[79:72]</t>
  </si>
  <si>
    <t>H4_DDR2_MEM_WRITE_DATA_128B[87:80]</t>
  </si>
  <si>
    <t>H4_DDR2_MEM_WRITE_DATA_128B[95:88]</t>
  </si>
  <si>
    <t>H4_DDR2_MEM_WRITE_DATA_128B[103:96]</t>
  </si>
  <si>
    <t>H4_DDR2_MEM_WRITE_DATA_128B[111:104]</t>
  </si>
  <si>
    <t>H4_DDR2_MEM_WRITE_DATA_128B[119:112]</t>
  </si>
  <si>
    <t>H4_DDR2_MEM_WRITE_DATA_128B[127:120]</t>
  </si>
  <si>
    <t>H4_DDR2_MEM_ADDR_32B[7:0]</t>
  </si>
  <si>
    <t>H4_DDR2_MEM_ADDR_32B[15:8]</t>
  </si>
  <si>
    <t>H4_DDR2_MEM_ADDR_32B[23:16]</t>
  </si>
  <si>
    <t>H4_DDR2_MEM_ADDR_32B[31:24]</t>
  </si>
  <si>
    <t>H4_DDR2_ERROR OCCUR</t>
  </si>
  <si>
    <t>H4_DDR2_STATUS BIT</t>
  </si>
  <si>
    <t>H4_DDR2_READ OR WRITE</t>
  </si>
  <si>
    <t>H4_DDR2_START TRANSACTION</t>
  </si>
  <si>
    <t>H4_DDR2_DEBUG SELECTION[3:0]</t>
  </si>
  <si>
    <t>H4_DDR2_SRAM1_W_CLOCK_GATED</t>
  </si>
  <si>
    <t>H4_DDR2_SRAM1_R_CLOCK_GATED</t>
  </si>
  <si>
    <t>H4_DDR2_SRAM0_W_CLOCK_GATED</t>
  </si>
  <si>
    <t>H4_DDR2_SRAM0_R_CLOCK_GATED</t>
  </si>
  <si>
    <t>H4_DDR2_DIS_REG_ADDRESS_LOCK</t>
  </si>
  <si>
    <t>H4_DDR2_BANK_ADDRESS_SHIFT</t>
  </si>
  <si>
    <t>H4_DDR2_DRAM_CLASS</t>
  </si>
  <si>
    <t>H4_DDR2_VERSION</t>
  </si>
  <si>
    <t>H4_DDR2_MAX_ROW_REG</t>
  </si>
  <si>
    <t>H4_DDR2_MAX_COL_REG</t>
  </si>
  <si>
    <t>H4_DDR2_TINIT</t>
  </si>
  <si>
    <t>H4_DDR2_INITAREF</t>
  </si>
  <si>
    <t>H4_DDR2_TCPD</t>
  </si>
  <si>
    <t>DRAM TCPD value in cycles</t>
  </si>
  <si>
    <t>H4_DDR2_TDLL</t>
  </si>
  <si>
    <t>DRAM TDLL value in cycles.</t>
  </si>
  <si>
    <t>H4_DDR2_CASLAT_LIN</t>
  </si>
  <si>
    <t>H4_DDR2_WRLAT</t>
  </si>
  <si>
    <t>H4_DDR2_TBST_INT_INTERVAL</t>
  </si>
  <si>
    <t xml:space="preserve">DRAM burst interrupt interval value
in cycles.
</t>
  </si>
  <si>
    <t>H4_DDR2_TCCD</t>
  </si>
  <si>
    <t>DRAM CAS-to-CAS value in
cycles.</t>
  </si>
  <si>
    <t>H4_DDR2_TRRD</t>
  </si>
  <si>
    <t>H4_DDR2_TRC</t>
  </si>
  <si>
    <t>DRAM TRC value in cycles</t>
  </si>
  <si>
    <t>H4_DDR2_TRAS_MIN</t>
  </si>
  <si>
    <t>DRAM TRAS_MIN value in cycles</t>
  </si>
  <si>
    <t>H4_DDR2_TWTR</t>
  </si>
  <si>
    <t>DRAM TWTR value in cycles</t>
  </si>
  <si>
    <t>H4_DDR2_TRP</t>
  </si>
  <si>
    <t>DRAM TRP value in cycles</t>
  </si>
  <si>
    <t>H4_DDR2_TFAW</t>
  </si>
  <si>
    <t>H4_DDR2_TRTP</t>
  </si>
  <si>
    <t>H4_DDR2_TMRD</t>
  </si>
  <si>
    <t>DRAM TMRD value in cycles</t>
  </si>
  <si>
    <t>H4_DDR2_TMOD</t>
  </si>
  <si>
    <t>H4_DDR2_TRAS_MAX</t>
  </si>
  <si>
    <t>H4_DDR2_TCKE</t>
  </si>
  <si>
    <t>H4_DDR2_TCKESR</t>
  </si>
  <si>
    <t>Minimum CKE low pulse width
during a self-refresh.</t>
  </si>
  <si>
    <t>H4_DDR2_TRCD</t>
  </si>
  <si>
    <t>DRAM TRCD value in cycles.</t>
  </si>
  <si>
    <t>H4_DDR2_TWR</t>
  </si>
  <si>
    <t>H4_DDR2_TDAL</t>
  </si>
  <si>
    <t>DRAM TDAL value in cycles.</t>
  </si>
  <si>
    <t>H4_DDR2_BSTLEN</t>
  </si>
  <si>
    <t>H4_DDR2_TRP_AB</t>
  </si>
  <si>
    <t xml:space="preserve">Enable registered DIMM operation
of the controller. Set to 1 to enable.
</t>
  </si>
  <si>
    <t>H4_DDR2_TRFC</t>
  </si>
  <si>
    <t>H4_DDR2_TREF</t>
  </si>
  <si>
    <t>H4_DDR2_TPDEX</t>
  </si>
  <si>
    <t>H4_DDR2_TXARD</t>
  </si>
  <si>
    <t>DRAM TXARD value in cycles.</t>
  </si>
  <si>
    <t>H4_DDR2_TXARDS</t>
  </si>
  <si>
    <t>DRAM TXARDS value in cycles</t>
  </si>
  <si>
    <t>H4_DDR2_TXSR</t>
  </si>
  <si>
    <t>H4_DDR2_TXSNR</t>
  </si>
  <si>
    <t>H4_DDR2_CKE_DELAY</t>
  </si>
  <si>
    <t>H4_DDR2_CKSRE</t>
  </si>
  <si>
    <t>H4_DDR2_CKSRX</t>
  </si>
  <si>
    <t>H4_DDR2_WRITE_MODEREG</t>
  </si>
  <si>
    <t>H4_DDR2_MRW_STATUS</t>
  </si>
  <si>
    <t>H4_DDR2_MR0_DATA_0</t>
  </si>
  <si>
    <t>Data to program into memory mode
register 0 for chip select 0.</t>
  </si>
  <si>
    <t>H4_DDR2_MR1_DATA_0</t>
  </si>
  <si>
    <t>H4_DDR2_MR2_DATA_0</t>
  </si>
  <si>
    <t>H4_DDR2_MRSINGLE_DATA_0</t>
  </si>
  <si>
    <t>H4_DDR2_MR3_DATA_0</t>
  </si>
  <si>
    <t>Initiate a BIST operation. Set to 1 to
trigger. WRITE-ONLY</t>
  </si>
  <si>
    <t>H4_DDR2_BIST_RESULT</t>
  </si>
  <si>
    <t>H4_DDR2_ADDR_SPACE</t>
  </si>
  <si>
    <t>Sets the number of address bits to
check during BIST operation.</t>
  </si>
  <si>
    <t>H4_DDR2_BIST_START_ADDRESS</t>
  </si>
  <si>
    <t>H4_DDR2_BIST_DATA_MASK</t>
  </si>
  <si>
    <t>H4_DDR2_BANK_DIFF</t>
  </si>
  <si>
    <t>H4_DDR2_ROW_DIFF</t>
  </si>
  <si>
    <t>H4_DDR2_COL_DIFF</t>
  </si>
  <si>
    <t>H4_DDR2_APREBIT</t>
  </si>
  <si>
    <t>H4_DDR2_AGE_COUNT</t>
  </si>
  <si>
    <t>H4_DDR2_COMMAND_AGE_COUNT</t>
  </si>
  <si>
    <t>H4_DDR2_DISABLE_RW_GROUP_W_BNK_CONFLICT</t>
  </si>
  <si>
    <t>H4_DDR2_NUM_Q_ENTRIES_ACT_DISABLE</t>
  </si>
  <si>
    <t>H4_DDR2_Q_FULLNESS</t>
  </si>
  <si>
    <t>H4_DDR2_INT_STATUS</t>
  </si>
  <si>
    <t>H4_DDR2_INT_ACK</t>
  </si>
  <si>
    <t>H4_DDR2_INT_MASK</t>
  </si>
  <si>
    <t>H4_DDR2_OUT_OF_RANGE_ADDR</t>
  </si>
  <si>
    <t>H4_DDR2_OUT_OF_RANGE_LENGTH</t>
  </si>
  <si>
    <t>H4_DDR2_OUT_OF_RANGE_TYPE</t>
  </si>
  <si>
    <t>H4_DDR2_OUT_OF_RANGE_SOURCE_ID</t>
  </si>
  <si>
    <t>H4_DDR2_BIST_EXP_DATA</t>
  </si>
  <si>
    <t>H4_DDR2_BIST_FAIL_DATA</t>
  </si>
  <si>
    <t>H4_DDR2_BIST_FAIL_ADDR</t>
  </si>
  <si>
    <t>H4_DDR2_PORT_CMD_ERROR_ADDR</t>
  </si>
  <si>
    <t>H4_DDR2_PORT_CMD_ERROR_ID</t>
  </si>
  <si>
    <t>H4_DDR2_PORT_CMD_ERROR_TYPE</t>
  </si>
  <si>
    <t>H4_DDR2_TODTL_2CMD</t>
  </si>
  <si>
    <t>Defines the DRAM delay from an
ODT de-assertion to the next non-
write, non-read command.</t>
  </si>
  <si>
    <t>H4_DDR2_TODTH_WR</t>
  </si>
  <si>
    <t>Defines the DRAM minimum ODT
high time after an ODT assertion
for a write command.</t>
  </si>
  <si>
    <t xml:space="preserve">Enable support of DRAM ODT.
When enabled, controller will
assert and de-assert ODT output to DRAM as needed.
</t>
  </si>
  <si>
    <t>H4_DDR2_ADD_ODT_CLK_R2W_SAMECS</t>
  </si>
  <si>
    <t xml:space="preserve">Additional delay to insert between
read and write transaction types to
the same chip select to meet ODT timing requirements.
</t>
  </si>
  <si>
    <t>H4_DDR2_ADD_ODT_CLK_W2R_SAMECS</t>
  </si>
  <si>
    <t>Additional delay to insert between
write and read transaction types to
the same chip select to meet ODT
timing requirements. Any value
including 0x0 supported.</t>
  </si>
  <si>
    <t>H4_DDR2_R2R_SAMECS_DLY</t>
  </si>
  <si>
    <t>H4_DDR2_W2R_SAMECS_DLY</t>
  </si>
  <si>
    <t>H4_DDR2_W2W_SAMECS_DLY</t>
  </si>
  <si>
    <t>H4_DDR2_R2W_SAMECS_DLY</t>
  </si>
  <si>
    <t>Additional delay to insert between reads and writes to the same chip select. Program to a non-zero value.</t>
  </si>
  <si>
    <t>H4_DDR2_OCD_ADJUST_PDN_CS_0</t>
  </si>
  <si>
    <t>OCD pull-down adjust setting for
DRAMs for chip select 0.</t>
  </si>
  <si>
    <t>H4_DDR2_OCD_ADJUST_PUP_CS_0</t>
  </si>
  <si>
    <t>OCD pull-up adjust setting for
DRAMs for chip select 0.</t>
  </si>
  <si>
    <t>H4_DDR2_AXI0_R_PRIORITY</t>
  </si>
  <si>
    <t>H4_DDR2_AXI0_W_PRIORITY</t>
  </si>
  <si>
    <t>H4_DDR2_AXI0_FIFO_TYPE_REG</t>
  </si>
  <si>
    <t>H4_DDR2_DLL_RST_DELAY</t>
  </si>
  <si>
    <t>H4_DDR2_DLL_RST_ADJ_DLY</t>
  </si>
  <si>
    <t>H4_DDR2_TDFI_PHY_WRLAT</t>
  </si>
  <si>
    <t>H4_DDR2_UPDATE_ERROR_STATUS</t>
  </si>
  <si>
    <t>H4_DDR2_TDFI_PHY_RDLAT</t>
  </si>
  <si>
    <t>H4_DDR2_TDFI_RDDATA_EN</t>
  </si>
  <si>
    <t>H4_DDR2_TDFI_CTRLUPD_MIN</t>
  </si>
  <si>
    <t>H4_DDR2_TDFI_CTRLUPD_MAX</t>
  </si>
  <si>
    <t>H4_DDR2_TDFI_PHYUPD_TYPE0</t>
  </si>
  <si>
    <t>H4_DDR2_TDFI_PHYUPD_TYPE1</t>
  </si>
  <si>
    <t>H4_DDR2_TDFI_PHYUPD_TYPE2</t>
  </si>
  <si>
    <t>H4_DDR2_TDFI_PHYUPD_TYPE3</t>
  </si>
  <si>
    <t>H4_DDR2_TDFI_PHYUPD_RESP</t>
  </si>
  <si>
    <t>H4_DDR2_TDFI_CTRLUPD_INTERVAL</t>
  </si>
  <si>
    <t>H4_DDR2_RDLAT_ADJ</t>
  </si>
  <si>
    <t>H4_DDR2_WRLAT_ADJ</t>
  </si>
  <si>
    <t>H4_DDR2_TDFI_CTRL_DELAY</t>
  </si>
  <si>
    <t>H4_DDR2_TDFI_DRAM_CLK_DISABLE</t>
  </si>
  <si>
    <t>H4_DDR2_TDFI_DRAM_CLK_ENABLE</t>
  </si>
  <si>
    <t>Enable use of non-DFI odt_alt
signal. Set to 1 to enable.</t>
  </si>
  <si>
    <t>H4_DDR2_DEN_PHY_DQ_TIMING_REG_0</t>
  </si>
  <si>
    <t>H4_DDR2_DEN_PHY_DQS_TIMING_REG_0</t>
  </si>
  <si>
    <t>H4_DDR2_DEN_PHY_GATE_LPBK_CTRL_REG_0</t>
  </si>
  <si>
    <t>H4_DDR2_PHY_DLL_MASTER_CTRL_REG_0</t>
  </si>
  <si>
    <t>H4_DDR2_PHY_DLL_SLAVE_CTRL_REG_0</t>
  </si>
  <si>
    <t>H4_DDR2_DEN_PHY_OBS_REG_0_0</t>
  </si>
  <si>
    <t>H4_DDR2_PHY_DLL_OBS_REG_0_0</t>
  </si>
  <si>
    <t>H4_DDR2_PHY_DLL_OBS_REG_1_0</t>
  </si>
  <si>
    <t>H4_DDR2_DEN_PHY_DQ_TIMING_REG_1</t>
  </si>
  <si>
    <t>H4_DDR2_DEN_PHY_DQS_TIMING_REG_1</t>
  </si>
  <si>
    <t>H4_DDR2_DEN_PHY_GATE_LPBK_CTRL_REG_1</t>
  </si>
  <si>
    <t>H4_DDR2_PHY_DLL_MASTER_CTRL_REG_1</t>
  </si>
  <si>
    <t>H4_DDR2_PHY_DLL_SLAVE_CTRL_REG_1</t>
  </si>
  <si>
    <t>H4_DDR2_DEN_PHY_OBS_REG_0_1</t>
  </si>
  <si>
    <t xml:space="preserve">Controls loopback status, data and masking info for slice 1. READ-ONLY
</t>
  </si>
  <si>
    <t>H4_DDR2_PHY_DLL_OBS_REG_0_1</t>
  </si>
  <si>
    <t xml:space="preserve">Reports DLL status for slice 1. READ-ONLY
</t>
  </si>
  <si>
    <t>H4_DDR2_PHY_DLL_OBS_REG_1_1</t>
  </si>
  <si>
    <t>H4_DDR2_DEN_PHY_DQ_TIMING_REG_2</t>
  </si>
  <si>
    <t>H4_DDR2_DEN_PHY_DQS_TIMING_REG_2</t>
  </si>
  <si>
    <t>H4_DDR2_DEN_PHY_GATE_LPBK_CTRL_REG_2</t>
  </si>
  <si>
    <t>H4_DDR2_PHY_DLL_MASTER_CTRL_REG_2</t>
  </si>
  <si>
    <t>H4_DDR2_PHY_DLL_SLAVE_CTRL_REG_2</t>
  </si>
  <si>
    <t>H4_DDR2_DEN_PHY_OBS_REG_0_2</t>
  </si>
  <si>
    <t xml:space="preserve">Controls loopback status, data and masking info for slice 2. READ-ONLY
</t>
  </si>
  <si>
    <t>H4_DDR2_PHY_DLL_OBS_REG_0_2</t>
  </si>
  <si>
    <t xml:space="preserve">Reports DLL status for slice 2. READ-ONLY
</t>
  </si>
  <si>
    <t>H4_DDR2_PHY_DLL_OBS_REG_1_2</t>
  </si>
  <si>
    <t>H4_DDR2_DEN_PHY_DQ_TIMING_REG_3</t>
  </si>
  <si>
    <t>H4_DDR2_DEN_PHY_DQS_TIMING_REG_3</t>
  </si>
  <si>
    <t>H4_DDR2_DEN_PHY_GATE_LPBK_CTRL_REG_3</t>
  </si>
  <si>
    <t>H4_DDR2_PHY_DLL_MASTER_CTRL_REG_3</t>
  </si>
  <si>
    <t>H4_DDR2_PHY_DLL_SLAVE_CTRL_REG_3</t>
  </si>
  <si>
    <t>H4_DDR2_DEN_PHY_OBS_REG_0_3</t>
  </si>
  <si>
    <t xml:space="preserve">Controls loopback status, data and masking info for slice 3. READ-ONLY
</t>
  </si>
  <si>
    <t>H4_DDR2_PHY_DLL_OBS_REG_0_3</t>
  </si>
  <si>
    <t>H4_DDR2_PHY_DLL_OBS_REG_1_3</t>
  </si>
  <si>
    <t>H4_DDR2_DEN_PHY_CTRL_REG</t>
  </si>
  <si>
    <t>H4_DDR2_DEN_PHY_PAD_TSEL_REG</t>
  </si>
  <si>
    <t>H4_DDR2_PHY_PAD_DRIVE_REG_0</t>
  </si>
  <si>
    <t>H4_DDR2_PHY_PAD_DRIVE_REG_1</t>
  </si>
  <si>
    <t>H4_DDR2_PHY_PAD_DRIVE_REG_2</t>
  </si>
  <si>
    <t>H4_DDR2_PHY_PAD_TERM_REG_0</t>
  </si>
  <si>
    <t>Controls pad termination values</t>
  </si>
  <si>
    <t>H4_DDR2_PHY_PAD_TERM_REG_1</t>
  </si>
  <si>
    <t>H4_DDR2_MEM_READ_DATA_2048B</t>
  </si>
  <si>
    <t>H4_DDR2_MEM_WRITE_DATA_128B</t>
  </si>
  <si>
    <t>H4_DDR2_MEM_ADDR_32B</t>
  </si>
  <si>
    <t>H4_DDR2_SRAM_WR_CLOCK</t>
  </si>
  <si>
    <t>H4_DDR2_DEBUG SELECTION</t>
  </si>
  <si>
    <t>debug selection</t>
  </si>
  <si>
    <t xml:space="preserve">Bank Address Shift, 0: for 128mb DDR2, 1: for 256mb DDR2, 2: for 512mb DDR2,
3: for 1Gb DDR2
</t>
  </si>
  <si>
    <t>Disable register address (0x0940~0x097F) lock, 1: lock, 0: filter, please keep this register as default value (0x0).</t>
  </si>
  <si>
    <t>-</t>
    <phoneticPr fontId="1"/>
  </si>
  <si>
    <t>-</t>
    <phoneticPr fontId="1"/>
  </si>
  <si>
    <t>H4_DDR2_BANK_ADDRESS_SHIFT</t>
    <phoneticPr fontId="1"/>
  </si>
  <si>
    <t>Base Address : 0600h</t>
  </si>
  <si>
    <t>The total number of registers : 100 byte</t>
  </si>
  <si>
    <t>H5_cr_gpio_fct_sel_fid_out0</t>
  </si>
  <si>
    <t>H5_cr_gpio_fct_sel_oefid_in</t>
  </si>
  <si>
    <t>H5_cr_gpio_fct_sel_mute</t>
  </si>
  <si>
    <t>H5_cr_gpio_fct_sel_fid_in1</t>
  </si>
  <si>
    <t>H5_cr_gpio_fct_sel_fid_in0</t>
  </si>
  <si>
    <t>H5_cr_gpio_fct_sel_alpclk</t>
  </si>
  <si>
    <t>H5_cr_gpio_fct_sel_oefid</t>
  </si>
  <si>
    <t>H5_cr_gpio_fct_sel_sub_vsync</t>
  </si>
  <si>
    <t>H5_cr_gpio_fct_sel_vsync</t>
  </si>
  <si>
    <t>H5_cr_gpio_fct_sel_color_out</t>
  </si>
  <si>
    <t>H5_cr_gpio_fct_sel_fid_out1</t>
  </si>
  <si>
    <t>H5_cr_gpio_fct_sel_led_g</t>
  </si>
  <si>
    <t>H5_cr_gpio_fct_sel_led_r</t>
  </si>
  <si>
    <t>H5_cr_gpio_fct_sel_i2cm_scl</t>
  </si>
  <si>
    <t>H5_cr_gpio_fct_sel_i2cm_sda</t>
  </si>
  <si>
    <t>H5_cr_gpio_fct_sel_gmport04</t>
  </si>
  <si>
    <t>H5_cr_gpio_fct_sel_gmport03</t>
  </si>
  <si>
    <t>H5_cr_gpio_fct_sel_gmport02</t>
  </si>
  <si>
    <t>H5_cr_gpio_fct_sel_gmport01</t>
  </si>
  <si>
    <t>H5_cr_gpio_fct_sel_gmport00</t>
  </si>
  <si>
    <t>H5_cr_gpio_fct_sel_led_a</t>
  </si>
  <si>
    <t>H5_cr_gpio_fct_sel_led_w</t>
  </si>
  <si>
    <t>H5_cr_gpio_fct_sel_led_b</t>
  </si>
  <si>
    <t>H5_cr_gpio_fct_sel_gmport12</t>
  </si>
  <si>
    <t>H5_cr_gpio_fct_sel_gmport11</t>
  </si>
  <si>
    <t>H5_cr_gpio_fct_sel_gmport10</t>
  </si>
  <si>
    <t>H5_cr_gpio_fct_sel_gmport09</t>
  </si>
  <si>
    <t>H5_cr_gpio_fct_sel_gmport08</t>
  </si>
  <si>
    <t>H5_cr_gpio_fct_sel_gmport07</t>
  </si>
  <si>
    <t>H5_cr_gpio_fct_sel_gmport06</t>
  </si>
  <si>
    <t>H5_cr_gpio_fct_sel_gmport05</t>
  </si>
  <si>
    <t>H5_cr_gpio_fct_sel_gmport20</t>
  </si>
  <si>
    <t>H5_cr_gpio_fct_sel_gmport19</t>
  </si>
  <si>
    <t>H5_cr_gpio_fct_sel_gmport18</t>
  </si>
  <si>
    <t>H5_cr_gpio_fct_sel_gmport17</t>
  </si>
  <si>
    <t>H5_cr_gpio_fct_sel_gmport16</t>
  </si>
  <si>
    <t>H5_cr_gpio_fct_sel_gmport15</t>
  </si>
  <si>
    <t>H5_cr_gpio_fct_sel_gmport14</t>
  </si>
  <si>
    <t>H5_cr_gpio_fct_sel_gmport13</t>
  </si>
  <si>
    <t>H5_cr_gpio_fct_sel_alpd1</t>
  </si>
  <si>
    <t>H5_cr_gpio_fct_sel_alpd0</t>
  </si>
  <si>
    <t>H5_cr_gpio_fct_sel_alpde</t>
  </si>
  <si>
    <t>H5_cr_gpio_fct_sel_alpvs</t>
  </si>
  <si>
    <t>H5_cr_gpio_ds_sel_fid_in0[1:0]</t>
  </si>
  <si>
    <t>H5_cr_gpio_ds_sel_i2cs_sda[1:0]</t>
  </si>
  <si>
    <t>H5_cr_gpio_ds_sel_i2cs_scl[1:0]</t>
  </si>
  <si>
    <t>H5_cr_gpio_ds_sel_alpclk[1:0]</t>
  </si>
  <si>
    <t>H5_cr_gpio_ds_sel_fid_out0[1:0]</t>
  </si>
  <si>
    <t>H5_cr_gpio_ds_sel_oefid_in[1:0]</t>
  </si>
  <si>
    <t>H5_cr_gpio_ds_sel_mute[1:0]</t>
  </si>
  <si>
    <t>H5_cr_gpio_ds_sel_fid_in1[1:0]</t>
  </si>
  <si>
    <t>H5_cr_gpio_ds_sel_sub_vsync[1:0]</t>
  </si>
  <si>
    <t>H5_cr_gpio_ds_sel_vsync[1:0]</t>
  </si>
  <si>
    <t>H5_cr_gpio_ds_sel_color_out[1:0]</t>
  </si>
  <si>
    <t>H5_cr_gpio_ds_sel_fid_out1[1:0]</t>
  </si>
  <si>
    <t>H5_cr_gpio_ds_sel_hsel1[1:0]</t>
  </si>
  <si>
    <t>H5_cr_gpio_ds_sel_hsel0[1:0]</t>
  </si>
  <si>
    <t>H5_cr_gpio_ds_sel_spi_sel[1:0]</t>
  </si>
  <si>
    <t>H5_cr_gpio_ds_sel_oefid[1:0]</t>
  </si>
  <si>
    <t>H5_cr_gpio_ds_sel_spi_sdo[1:0]</t>
  </si>
  <si>
    <t>H5_cr_gpio_ds_sel_spi_sen[1:0]</t>
  </si>
  <si>
    <t>H5_cr_gpio_ds_sel_spi_scl[1:0]</t>
  </si>
  <si>
    <t>H5_cr_gpio_ds_sel_spi_sda[1:0]</t>
  </si>
  <si>
    <t>H5_cr_gpio_ds_sel_led_g[1:0]</t>
  </si>
  <si>
    <t>H5_cr_gpio_ds_sel_led_r[1:0]</t>
  </si>
  <si>
    <t>H5_cr_gpio_ds_sel_i2cm_scl[1:0]</t>
  </si>
  <si>
    <t>H5_cr_gpio_ds_sel_i2cm_sda[1:0]</t>
  </si>
  <si>
    <t>H5_cr_gpio_ds_sel_gmport00[1:0]</t>
  </si>
  <si>
    <t>H5_cr_gpio_ds_sel_led_a[1:0]</t>
  </si>
  <si>
    <t>H5_cr_gpio_ds_sel_led_w[1:0]</t>
  </si>
  <si>
    <t>H5_cr_gpio_ds_sel_led_b[1:0]</t>
  </si>
  <si>
    <t>H5_cr_gpio_ds_sel_gmport04[1:0]</t>
  </si>
  <si>
    <t>H5_cr_gpio_ds_sel_gmport03[1:0]</t>
  </si>
  <si>
    <t>H5_cr_gpio_ds_sel_gmport02[1:0]</t>
  </si>
  <si>
    <t>H5_cr_gpio_ds_sel_gmport01[1:0]</t>
  </si>
  <si>
    <t>H5_cr_gpio_ds_sel_gmport08[1:0]</t>
  </si>
  <si>
    <t>H5_cr_gpio_ds_sel_gmport07[1:0]</t>
  </si>
  <si>
    <t>H5_cr_gpio_ds_sel_gmport06[1:0]</t>
  </si>
  <si>
    <t>H5_cr_gpio_ds_sel_gmport05[1:0]</t>
  </si>
  <si>
    <t>H5_cr_gpio_ds_sel_gmport12[1:0]</t>
  </si>
  <si>
    <t>H5_cr_gpio_ds_sel_gmport11[1:0]</t>
  </si>
  <si>
    <t>H5_cr_gpio_ds_sel_gmport10[1:0]</t>
  </si>
  <si>
    <t>H5_cr_gpio_ds_sel_gmport09[1:0]</t>
  </si>
  <si>
    <t>H5_cr_gpio_ds_sel_gmport16[1:0]</t>
  </si>
  <si>
    <t>H5_cr_gpio_ds_sel_gmport15[1:0]</t>
  </si>
  <si>
    <t>H5_cr_gpio_ds_sel_gmport14[1:0]</t>
  </si>
  <si>
    <t>H5_cr_gpio_ds_sel_gmport13[1:0]</t>
  </si>
  <si>
    <t>H5_cr_gpio_ds_sel_gmport20[1:0]</t>
  </si>
  <si>
    <t>H5_cr_gpio_ds_sel_gmport19[1:0]</t>
  </si>
  <si>
    <t>H5_cr_gpio_ds_sel_gmport18[1:0]</t>
  </si>
  <si>
    <t>H5_cr_gpio_ds_sel_gmport17[1:0]</t>
  </si>
  <si>
    <t>H5_cr_gpio_ds_sel_alpd1[1:0]</t>
  </si>
  <si>
    <t>H5_cr_gpio_ds_sel_alpd0[1:0]</t>
  </si>
  <si>
    <t>H5_cr_gpio_ds_sel_alpde[1:0]</t>
  </si>
  <si>
    <t>H5_cr_gpio_ds_sel_alpvs[1:0]</t>
  </si>
  <si>
    <t>H5_cr_gpio_reg_type_fid_out0</t>
  </si>
  <si>
    <t>H5_cr_gpio_reg_type_oefid_in</t>
  </si>
  <si>
    <t>H5_cr_gpio_reg_type_mute</t>
  </si>
  <si>
    <t>H5_cr_gpio_reg_type_fid_in1</t>
  </si>
  <si>
    <t>H5_cr_gpio_reg_type_fid_in0</t>
  </si>
  <si>
    <t>H5_cr_gpio_reg_type_alpclk</t>
  </si>
  <si>
    <t>H5_cr_gpio_reg_type_oefid</t>
  </si>
  <si>
    <t>H5_cr_gpio_reg_type_sub_vsync</t>
  </si>
  <si>
    <t>H5_cr_gpio_reg_type_vsync</t>
  </si>
  <si>
    <t>H5_cr_gpio_reg_type_color_out</t>
  </si>
  <si>
    <t>H5_cr_gpio_reg_type_fid_out1</t>
  </si>
  <si>
    <t>H5_cr_gpio_reg_type_led_g</t>
  </si>
  <si>
    <t>H5_cr_gpio_reg_type_led_r</t>
  </si>
  <si>
    <t>H5_cr_gpio_reg_type_i2cm_scl</t>
  </si>
  <si>
    <t>H5_cr_gpio_reg_type_i2cm_sda</t>
  </si>
  <si>
    <t>H5_cr_gpio_reg_type_gmport04</t>
  </si>
  <si>
    <t>H5_cr_gpio_reg_type_gmport03</t>
  </si>
  <si>
    <t>H5_cr_gpio_reg_type_gmport02</t>
  </si>
  <si>
    <t>H5_cr_gpio_reg_type_gmport01</t>
  </si>
  <si>
    <t>H5_cr_gpio_reg_type_gmport00</t>
  </si>
  <si>
    <t>H5_cr_gpio_reg_type_led_a</t>
  </si>
  <si>
    <t>H5_cr_gpio_reg_type_led_w</t>
  </si>
  <si>
    <t>H5_cr_gpio_reg_type_led_b</t>
  </si>
  <si>
    <t>H5_cr_gpio_reg_type_gmport12</t>
  </si>
  <si>
    <t>H5_cr_gpio_reg_type_gmport11</t>
  </si>
  <si>
    <t>H5_cr_gpio_reg_type_gmport10</t>
  </si>
  <si>
    <t>H5_cr_gpio_reg_type_gmport09</t>
  </si>
  <si>
    <t>H5_cr_gpio_reg_type_gmport08</t>
  </si>
  <si>
    <t>H5_cr_gpio_reg_type_gmport07</t>
  </si>
  <si>
    <t>H5_cr_gpio_reg_type_gmport06</t>
  </si>
  <si>
    <t>H5_cr_gpio_reg_type_gmport05</t>
  </si>
  <si>
    <t>H5_cr_gpio_reg_type_gmport20</t>
  </si>
  <si>
    <t>H5_cr_gpio_reg_type_gmport19</t>
  </si>
  <si>
    <t>H5_cr_gpio_reg_type_gmport18</t>
  </si>
  <si>
    <t>H5_cr_gpio_reg_type_gmport17</t>
  </si>
  <si>
    <t>H5_cr_gpio_reg_type_gmport16</t>
  </si>
  <si>
    <t>H5_cr_gpio_reg_type_gmport15</t>
  </si>
  <si>
    <t>H5_cr_gpio_reg_type_gmport14</t>
  </si>
  <si>
    <t>H5_cr_gpio_reg_type_gmport13</t>
  </si>
  <si>
    <t>H5_cr_gpio_reg_type_alpd1</t>
  </si>
  <si>
    <t>H5_cr_gpio_reg_type_alpd0</t>
  </si>
  <si>
    <t>H5_cr_gpio_reg_type_alpde</t>
  </si>
  <si>
    <t>H5_cr_gpio_reg_type_alpvs</t>
  </si>
  <si>
    <t>H5_cr_gpio_reg_oen_fid_out0</t>
  </si>
  <si>
    <t>H5_cr_gpio_reg_oen_oefid_in</t>
  </si>
  <si>
    <t>H5_cr_gpio_reg_oen_mute</t>
  </si>
  <si>
    <t>H5_cr_gpio_reg_oen_fid_in1</t>
  </si>
  <si>
    <t>H5_cr_gpio_reg_oen_fid_in0</t>
  </si>
  <si>
    <t>H5_cr_gpio_reg_oen_alpclk</t>
  </si>
  <si>
    <t>H5_cr_gpio_reg_oen_oefid</t>
  </si>
  <si>
    <t>H5_cr_gpio_reg_oen_sub_vsync</t>
  </si>
  <si>
    <t>H5_cr_gpio_reg_oen_vsync</t>
  </si>
  <si>
    <t>H5_cr_gpio_reg_oen_color_out</t>
  </si>
  <si>
    <t>H5_cr_gpio_reg_oen_fid_out1</t>
  </si>
  <si>
    <t>H5_cr_gpio_reg_oen_led_g</t>
  </si>
  <si>
    <t>H5_cr_gpio_reg_oen_led_r</t>
  </si>
  <si>
    <t>H5_cr_gpio_reg_oen_i2cm_scl</t>
  </si>
  <si>
    <t>H5_cr_gpio_reg_oen_i2cm_sda</t>
  </si>
  <si>
    <t>H5_cr_gpio_reg_oen_gmport04</t>
  </si>
  <si>
    <t>H5_cr_gpio_reg_oen_gmport03</t>
  </si>
  <si>
    <t>H5_cr_gpio_reg_oen_gmport02</t>
  </si>
  <si>
    <t>H5_cr_gpio_reg_oen_gmport01</t>
  </si>
  <si>
    <t>H5_cr_gpio_reg_oen_gmport00</t>
  </si>
  <si>
    <t>H5_cr_gpio_reg_oen_led_a</t>
  </si>
  <si>
    <t>H5_cr_gpio_reg_oen_led_w</t>
  </si>
  <si>
    <t>H5_cr_gpio_reg_oen_led_b</t>
  </si>
  <si>
    <t>H5_cr_gpio_reg_oen_gmport12</t>
  </si>
  <si>
    <t>H5_cr_gpio_reg_oen_gmport11</t>
  </si>
  <si>
    <t>H5_cr_gpio_reg_oen_gmport10</t>
  </si>
  <si>
    <t>H5_cr_gpio_reg_oen_gmport09</t>
  </si>
  <si>
    <t>H5_cr_gpio_reg_oen_gmport08</t>
  </si>
  <si>
    <t>H5_cr_gpio_reg_oen_gmport07</t>
  </si>
  <si>
    <t>H5_cr_gpio_reg_oen_gmport06</t>
  </si>
  <si>
    <t>H5_cr_gpio_reg_oen_gmport05</t>
  </si>
  <si>
    <t>H5_cr_gpio_reg_oen_gmport20</t>
  </si>
  <si>
    <t>H5_cr_gpio_reg_oen_gmport19</t>
  </si>
  <si>
    <t>H5_cr_gpio_reg_oen_gmport18</t>
  </si>
  <si>
    <t>H5_cr_gpio_reg_oen_gmport17</t>
  </si>
  <si>
    <t>H5_cr_gpio_reg_oen_gmport16</t>
  </si>
  <si>
    <t>H5_cr_gpio_reg_oen_gmport15</t>
  </si>
  <si>
    <t>H5_cr_gpio_reg_oen_gmport14</t>
  </si>
  <si>
    <t>H5_cr_gpio_reg_oen_gmport13</t>
  </si>
  <si>
    <t>H5_cr_gpio_reg_oen_alpd1</t>
  </si>
  <si>
    <t>H5_cr_gpio_reg_oen_alpd0</t>
  </si>
  <si>
    <t>H5_cr_gpio_reg_oen_alpde</t>
  </si>
  <si>
    <t>H5_cr_gpio_reg_oen_alpvs</t>
  </si>
  <si>
    <t>H5_cr_gpio_reg_out_fid_out0</t>
  </si>
  <si>
    <t>H5_cr_gpio_reg_out_oefid_in</t>
  </si>
  <si>
    <t>H5_cr_gpio_reg_out_mute</t>
  </si>
  <si>
    <t>H5_cr_gpio_reg_out_fid_in1</t>
  </si>
  <si>
    <t>H5_cr_gpio_reg_out_fid_in0</t>
  </si>
  <si>
    <t>H5_cr_gpio_reg_out_alpclk</t>
  </si>
  <si>
    <t>H5_cr_gpio_reg_out_oefid</t>
  </si>
  <si>
    <t>H5_cr_gpio_reg_out_sub_vsync</t>
  </si>
  <si>
    <t>H5_cr_gpio_reg_out_vsync</t>
  </si>
  <si>
    <t>H5_cr_gpio_reg_out_color_out</t>
  </si>
  <si>
    <t>H5_cr_gpio_reg_out_fid_out1</t>
  </si>
  <si>
    <t>H5_cr_gpio_reg_out_led_g</t>
  </si>
  <si>
    <t>H5_cr_gpio_reg_out_led_r</t>
  </si>
  <si>
    <t>H5_cr_gpio_reg_out_i2cm_scl</t>
  </si>
  <si>
    <t>H5_cr_gpio_reg_out_i2cm_sda</t>
  </si>
  <si>
    <t>H5_cr_gpio_reg_out_gmport04</t>
  </si>
  <si>
    <t>H5_cr_gpio_reg_out_gmport03</t>
  </si>
  <si>
    <t>H5_cr_gpio_reg_out_gmport02</t>
  </si>
  <si>
    <t>H5_cr_gpio_reg_out_gmport01</t>
  </si>
  <si>
    <t>H5_cr_gpio_reg_out_gmport00</t>
  </si>
  <si>
    <t>H5_cr_gpio_reg_out_led_a</t>
  </si>
  <si>
    <t>H5_cr_gpio_reg_out_led_w</t>
  </si>
  <si>
    <t>H5_cr_gpio_reg_out_led_b</t>
  </si>
  <si>
    <t>H5_cr_gpio_reg_out_gmport12</t>
  </si>
  <si>
    <t>H5_cr_gpio_reg_out_gmport11</t>
  </si>
  <si>
    <t>H5_cr_gpio_reg_out_gmport10</t>
  </si>
  <si>
    <t>H5_cr_gpio_reg_out_gmport09</t>
  </si>
  <si>
    <t>H5_cr_gpio_reg_out_gmport08</t>
  </si>
  <si>
    <t>H5_cr_gpio_reg_out_gmport07</t>
  </si>
  <si>
    <t>H5_cr_gpio_reg_out_gmport06</t>
  </si>
  <si>
    <t>H5_cr_gpio_reg_out_gmport05</t>
  </si>
  <si>
    <t>H5_cr_gpio_reg_out_gmport20</t>
  </si>
  <si>
    <t>H5_cr_gpio_reg_out_gmport19</t>
  </si>
  <si>
    <t>H5_cr_gpio_reg_out_gmport18</t>
  </si>
  <si>
    <t>H5_cr_gpio_reg_out_gmport17</t>
  </si>
  <si>
    <t>H5_cr_gpio_reg_out_gmport16</t>
  </si>
  <si>
    <t>H5_cr_gpio_reg_out_gmport15</t>
  </si>
  <si>
    <t>H5_cr_gpio_reg_out_gmport14</t>
  </si>
  <si>
    <t>H5_cr_gpio_reg_out_gmport13</t>
  </si>
  <si>
    <t>H5_cr_gpio_reg_out_alpd1</t>
  </si>
  <si>
    <t>H5_cr_gpio_reg_out_alpd0</t>
  </si>
  <si>
    <t>H5_cr_gpio_reg_out_alpde</t>
  </si>
  <si>
    <t>H5_cr_gpio_reg_out_alpvs</t>
  </si>
  <si>
    <t>H5_cr_gpio_inpd_fid_out0</t>
  </si>
  <si>
    <t>H5_cr_gpio_inpd_oefid_in</t>
  </si>
  <si>
    <t>H5_cr_gpio_inpd_mute</t>
  </si>
  <si>
    <t>H5_cr_gpio_inpd_fid_in1</t>
  </si>
  <si>
    <t>H5_cr_gpio_inpd_fid_in0</t>
  </si>
  <si>
    <t>H5_cr_gpio_inpd_i2cs_sda</t>
  </si>
  <si>
    <t>H5_cr_gpio_inpd_i2cs_scl</t>
  </si>
  <si>
    <t>H5_cr_gpio_inpd_alpclk</t>
  </si>
  <si>
    <t>H5_cr_gpio_inpd_hsel1</t>
  </si>
  <si>
    <t>H5_cr_gpio_inpd_hsel0</t>
  </si>
  <si>
    <t>H5_cr_gpio_inpd_spi_sel</t>
  </si>
  <si>
    <t>H5_cr_gpio_inpd_oefid</t>
  </si>
  <si>
    <t>H5_cr_gpio_inpd_sub_vsync</t>
  </si>
  <si>
    <t>H5_cr_gpio_inpd_vsync</t>
  </si>
  <si>
    <t>H5_cr_gpio_inpd_color_out</t>
  </si>
  <si>
    <t>H5_cr_gpio_inpd_fid_out1</t>
  </si>
  <si>
    <t>H5_cr_gpio_inpd_led_g</t>
  </si>
  <si>
    <t>H5_cr_gpio_inpd_led_r</t>
  </si>
  <si>
    <t>H5_cr_gpio_inpd_i2cm_scl</t>
  </si>
  <si>
    <t>H5_cr_gpio_inpd_i2cm_sda</t>
  </si>
  <si>
    <t>H5_cr_gpio_inpd_spi_sdo</t>
  </si>
  <si>
    <t>H5_cr_gpio_inpd_spi_sen</t>
  </si>
  <si>
    <t>H5_cr_gpio_inpd_spi_scl</t>
  </si>
  <si>
    <t>H5_cr_gpio_inpd_spi_sda</t>
  </si>
  <si>
    <t>H5_cr_gpio_inpd_gmport04</t>
  </si>
  <si>
    <t>H5_cr_gpio_inpd_gmport03</t>
  </si>
  <si>
    <t>H5_cr_gpio_inpd_gmport02</t>
  </si>
  <si>
    <t>H5_cr_gpio_inpd_gmport01</t>
  </si>
  <si>
    <t>H5_cr_gpio_inpd_gmport00</t>
  </si>
  <si>
    <t>H5_cr_gpio_inpd_led_a</t>
  </si>
  <si>
    <t>H5_cr_gpio_inpd_led_w</t>
  </si>
  <si>
    <t>H5_cr_gpio_inpd_led_b</t>
  </si>
  <si>
    <t>H5_cr_gpio_inpd_gmport12</t>
  </si>
  <si>
    <t>H5_cr_gpio_inpd_gmport11</t>
  </si>
  <si>
    <t>H5_cr_gpio_inpd_gmport10</t>
  </si>
  <si>
    <t>H5_cr_gpio_inpd_gmport09</t>
  </si>
  <si>
    <t>H5_cr_gpio_inpd_gmport08</t>
  </si>
  <si>
    <t>H5_cr_gpio_inpd_gmport07</t>
  </si>
  <si>
    <t>H5_cr_gpio_inpd_gmport06</t>
  </si>
  <si>
    <t>H5_cr_gpio_inpd_gmport05</t>
  </si>
  <si>
    <t>H5_cr_gpio_inpd_gmport20</t>
  </si>
  <si>
    <t>H5_cr_gpio_inpd_gmport19</t>
  </si>
  <si>
    <t>H5_cr_gpio_inpd_gmport18</t>
  </si>
  <si>
    <t>H5_cr_gpio_inpd_gmport17</t>
  </si>
  <si>
    <t>H5_cr_gpio_inpd_gmport16</t>
  </si>
  <si>
    <t>H5_cr_gpio_inpd_gmport15</t>
  </si>
  <si>
    <t>H5_cr_gpio_inpd_gmport14</t>
  </si>
  <si>
    <t>H5_cr_gpio_inpd_gmport13</t>
  </si>
  <si>
    <t>H5_cr_gpio_inpd_alpd1</t>
  </si>
  <si>
    <t>H5_cr_gpio_inpd_alpd0</t>
  </si>
  <si>
    <t>H5_cr_gpio_inpd_alpde</t>
  </si>
  <si>
    <t>H5_cr_gpio_inpd_alpvs</t>
  </si>
  <si>
    <t>H5_cr_gpio_inpu_fid_out0</t>
  </si>
  <si>
    <t>H5_cr_gpio_inpu_oefid_in</t>
  </si>
  <si>
    <t>H5_cr_gpio_inpu_mute</t>
  </si>
  <si>
    <t>H5_cr_gpio_inpu_fid_in1</t>
  </si>
  <si>
    <t>H5_cr_gpio_inpu_fid_in0</t>
  </si>
  <si>
    <t>H5_cr_gpio_inpu_i2cs_sda</t>
  </si>
  <si>
    <t>H5_cr_gpio_inpu_i2cs_scl</t>
  </si>
  <si>
    <t>H5_cr_gpio_inpu_alpclk</t>
  </si>
  <si>
    <t>H5_cr_gpio_inpu_hsel1</t>
  </si>
  <si>
    <t>H5_cr_gpio_inpu_hsel0</t>
  </si>
  <si>
    <t>H5_cr_gpio_inpu_spi_sel</t>
  </si>
  <si>
    <t>H5_cr_gpio_inpu_oefid</t>
  </si>
  <si>
    <t>H5_cr_gpio_inpu_sub_vsync</t>
  </si>
  <si>
    <t>H5_cr_gpio_inpu_vsync</t>
  </si>
  <si>
    <t>H5_cr_gpio_inpu_color_out</t>
  </si>
  <si>
    <t>H5_cr_gpio_inpu_fid_out1</t>
  </si>
  <si>
    <t>H5_cr_gpio_inpu_led_g</t>
  </si>
  <si>
    <t>H5_cr_gpio_inpu_led_r</t>
  </si>
  <si>
    <t>H5_cr_gpio_inpu_i2cm_scl</t>
  </si>
  <si>
    <t>H5_cr_gpio_inpu_i2cm_sda</t>
  </si>
  <si>
    <t>H5_cr_gpio_inpu_spi_sdo</t>
  </si>
  <si>
    <t>H5_cr_gpio_inpu_spi_sen</t>
  </si>
  <si>
    <t>H5_cr_gpio_inpu_spi_scl</t>
  </si>
  <si>
    <t>H5_cr_gpio_inpu_spi_sda</t>
  </si>
  <si>
    <t>H5_cr_gpio_inpu_gmport04</t>
  </si>
  <si>
    <t>H5_cr_gpio_inpu_gmport03</t>
  </si>
  <si>
    <t>H5_cr_gpio_inpu_gmport02</t>
  </si>
  <si>
    <t>H5_cr_gpio_inpu_gmport01</t>
  </si>
  <si>
    <t>H5_cr_gpio_inpu_gmport00</t>
  </si>
  <si>
    <t>H5_cr_gpio_inpu_led_a</t>
  </si>
  <si>
    <t>H5_cr_gpio_inpu_led_w</t>
  </si>
  <si>
    <t>H5_cr_gpio_inpu_led_b</t>
  </si>
  <si>
    <t>H5_cr_gpio_inpu_gmport12</t>
  </si>
  <si>
    <t>H5_cr_gpio_inpu_gmport11</t>
  </si>
  <si>
    <t>H5_cr_gpio_inpu_gmport10</t>
  </si>
  <si>
    <t>H5_cr_gpio_inpu_gmport09</t>
  </si>
  <si>
    <t>H5_cr_gpio_inpu_gmport08</t>
  </si>
  <si>
    <t>H5_cr_gpio_inpu_gmport07</t>
  </si>
  <si>
    <t>H5_cr_gpio_inpu_gmport06</t>
  </si>
  <si>
    <t>H5_cr_gpio_inpu_gmport05</t>
  </si>
  <si>
    <t>H5_cr_gpio_inpu_gmport20</t>
  </si>
  <si>
    <t>H5_cr_gpio_inpu_gmport19</t>
  </si>
  <si>
    <t>H5_cr_gpio_inpu_gmport18</t>
  </si>
  <si>
    <t>H5_cr_gpio_inpu_gmport17</t>
  </si>
  <si>
    <t>H5_cr_gpio_inpu_gmport16</t>
  </si>
  <si>
    <t>H5_cr_gpio_inpu_gmport15</t>
  </si>
  <si>
    <t>H5_cr_gpio_inpu_gmport14</t>
  </si>
  <si>
    <t>H5_cr_gpio_inpu_gmport13</t>
  </si>
  <si>
    <t>H5_cr_gpio_inpu_alpd1</t>
  </si>
  <si>
    <t>H5_cr_gpio_inpu_alpd0</t>
  </si>
  <si>
    <t>H5_cr_gpio_inpu_alpde</t>
  </si>
  <si>
    <t>H5_cr_gpio_inpu_alpvs</t>
  </si>
  <si>
    <t>H5_cr_gpio_smt_fid_out0</t>
  </si>
  <si>
    <t>H5_cr_gpio_smt_oefid_in</t>
  </si>
  <si>
    <t>H5_cr_gpio_smt_mute</t>
  </si>
  <si>
    <t>H5_cr_gpio_smt_fid_in1</t>
  </si>
  <si>
    <t>H5_cr_gpio_smt_fid_in0</t>
  </si>
  <si>
    <t>H5_cr_gpio_smt_i2cs_sda</t>
  </si>
  <si>
    <t>H5_cr_gpio_smt_i2cs_scl</t>
  </si>
  <si>
    <t>H5_cr_gpio_smt_alpclk</t>
  </si>
  <si>
    <t>H5_cr_gpio_smt_hsel1</t>
  </si>
  <si>
    <t>H5_cr_gpio_smt_hsel0</t>
  </si>
  <si>
    <t>H5_cr_gpio_smt_spi_sel</t>
  </si>
  <si>
    <t>H5_cr_gpio_smt_oefid</t>
  </si>
  <si>
    <t>H5_cr_gpio_smt_sub_vsync</t>
  </si>
  <si>
    <t>H5_cr_gpio_smt_vsync</t>
  </si>
  <si>
    <t>H5_cr_gpio_smt_color_out</t>
  </si>
  <si>
    <t>H5_cr_gpio_smt_fid_out1</t>
  </si>
  <si>
    <t>H5_cr_gpio_smt_led_g</t>
  </si>
  <si>
    <t>H5_cr_gpio_smt_led_r</t>
  </si>
  <si>
    <t>H5_cr_gpio_smt_i2cm_scl</t>
  </si>
  <si>
    <t>H5_cr_gpio_smt_i2cm_sda</t>
  </si>
  <si>
    <t>H5_cr_gpio_smt_spi_sdo</t>
  </si>
  <si>
    <t>H5_cr_gpio_smt_spi_sen</t>
  </si>
  <si>
    <t>H5_cr_gpio_smt_spi_scl</t>
  </si>
  <si>
    <t>H5_cr_gpio_smt_spi_sda</t>
  </si>
  <si>
    <t>H5_cr_gpio_smt_gmport04</t>
  </si>
  <si>
    <t>H5_cr_gpio_smt_gmport03</t>
  </si>
  <si>
    <t>H5_cr_gpio_smt_gmport02</t>
  </si>
  <si>
    <t>H5_cr_gpio_smt_gmport01</t>
  </si>
  <si>
    <t>H5_cr_gpio_smt_gmport00</t>
  </si>
  <si>
    <t>H5_cr_gpio_smt_led_a</t>
  </si>
  <si>
    <t>H5_cr_gpio_smt_led_w</t>
  </si>
  <si>
    <t>H5_cr_gpio_smt_led_b</t>
  </si>
  <si>
    <t>H5_cr_gpio_smt_gmport12</t>
  </si>
  <si>
    <t>H5_cr_gpio_smt_gmport11</t>
  </si>
  <si>
    <t>H5_cr_gpio_smt_gmport10</t>
  </si>
  <si>
    <t>H5_cr_gpio_smt_gmport09</t>
  </si>
  <si>
    <t>H5_cr_gpio_smt_gmport08</t>
  </si>
  <si>
    <t>H5_cr_gpio_smt_gmport07</t>
  </si>
  <si>
    <t>H5_cr_gpio_smt_gmport06</t>
  </si>
  <si>
    <t>H5_cr_gpio_smt_gmport05</t>
  </si>
  <si>
    <t>H5_cr_gpio_smt_gmport20</t>
  </si>
  <si>
    <t>H5_cr_gpio_smt_gmport19</t>
  </si>
  <si>
    <t>H5_cr_gpio_smt_gmport18</t>
  </si>
  <si>
    <t>H5_cr_gpio_smt_gmport17</t>
  </si>
  <si>
    <t>H5_cr_gpio_smt_gmport16</t>
  </si>
  <si>
    <t>H5_cr_gpio_smt_gmport15</t>
  </si>
  <si>
    <t>H5_cr_gpio_smt_gmport14</t>
  </si>
  <si>
    <t>H5_cr_gpio_smt_gmport13</t>
  </si>
  <si>
    <t>H5_cr_gpio_smt_alpd1</t>
  </si>
  <si>
    <t>H5_cr_gpio_smt_alpd0</t>
  </si>
  <si>
    <t>H5_cr_gpio_smt_alpde</t>
  </si>
  <si>
    <t>H5_cr_gpio_smt_alpvs</t>
  </si>
  <si>
    <t>H5_cr_gpio_sr_sel_fid_out0</t>
  </si>
  <si>
    <t>H5_cr_gpio_sr_sel_oefid_in</t>
  </si>
  <si>
    <t>H5_cr_gpio_sr_sel_mute</t>
  </si>
  <si>
    <t>H5_cr_gpio_sr_sel_fid_in1</t>
  </si>
  <si>
    <t>H5_cr_gpio_sr_sel_fid_in0</t>
  </si>
  <si>
    <t>H5_cr_gpio_sr_sel_i2cs_sda</t>
  </si>
  <si>
    <t>H5_cr_gpio_sr_sel_alpclk</t>
  </si>
  <si>
    <t>H5_cr_gpio_sr_sel_oefid</t>
  </si>
  <si>
    <t>H5_cr_gpio_sr_sel_sub_vsync</t>
  </si>
  <si>
    <t>H5_cr_gpio_sr_sel_vsync</t>
  </si>
  <si>
    <t>H5_cr_gpio_sr_sel_color_out</t>
  </si>
  <si>
    <t>H5_cr_gpio_sr_sel_fid_out1</t>
  </si>
  <si>
    <t>H5_cr_gpio_sr_sel_led_g</t>
  </si>
  <si>
    <t>H5_cr_gpio_sr_sel_led_r</t>
  </si>
  <si>
    <t>H5_cr_gpio_sr_sel_i2cm_scl</t>
  </si>
  <si>
    <t>H5_cr_gpio_sr_sel_i2cm_sda</t>
  </si>
  <si>
    <t>H5_cr_gpio_sr_sel_spi_sdo</t>
  </si>
  <si>
    <t>H5_cr_gpio_sr_sel_gmport04</t>
  </si>
  <si>
    <t>H5_cr_gpio_sr_sel_gmport03</t>
  </si>
  <si>
    <t>H5_cr_gpio_sr_sel_gmport02</t>
  </si>
  <si>
    <t>H5_cr_gpio_sr_sel_gmport01</t>
  </si>
  <si>
    <t>H5_cr_gpio_sr_sel_gmport00</t>
  </si>
  <si>
    <t>H5_cr_gpio_sr_sel_led_a</t>
  </si>
  <si>
    <t>H5_cr_gpio_sr_sel_led_w</t>
  </si>
  <si>
    <t>H5_cr_gpio_sr_sel_led_b</t>
  </si>
  <si>
    <t>H5_cr_gpio_sr_sel_gmport12</t>
  </si>
  <si>
    <t>H5_cr_gpio_sr_sel_gmport11</t>
  </si>
  <si>
    <t>H5_cr_gpio_sr_sel_gmport10</t>
  </si>
  <si>
    <t>H5_cr_gpio_sr_sel_gmport09</t>
  </si>
  <si>
    <t>H5_cr_gpio_sr_sel_gmport08</t>
  </si>
  <si>
    <t>H5_cr_gpio_sr_sel_gmport07</t>
  </si>
  <si>
    <t>H5_cr_gpio_sr_sel_gmport06</t>
  </si>
  <si>
    <t>H5_cr_gpio_sr_sel_gmport05</t>
  </si>
  <si>
    <t>H5_cr_gpio_sr_sel_gmport20</t>
  </si>
  <si>
    <t>H5_cr_gpio_sr_sel_gmport19</t>
  </si>
  <si>
    <t>H5_cr_gpio_sr_sel_gmport18</t>
  </si>
  <si>
    <t>H5_cr_gpio_sr_sel_gmport17</t>
  </si>
  <si>
    <t>H5_cr_gpio_sr_sel_gmport16</t>
  </si>
  <si>
    <t>H5_cr_gpio_sr_sel_gmport15</t>
  </si>
  <si>
    <t>H5_cr_gpio_sr_sel_gmport14</t>
  </si>
  <si>
    <t>H5_cr_gpio_sr_sel_gmport13</t>
  </si>
  <si>
    <t>H5_cr_gpio_sr_sel_alpd1</t>
  </si>
  <si>
    <t>H5_cr_gpio_sr_sel_alpd0</t>
  </si>
  <si>
    <t>H5_cr_gpio_sr_sel_alpde</t>
  </si>
  <si>
    <t>H5_cr_gpio_sr_sel_alpvs</t>
  </si>
  <si>
    <t>This is the GPIO function selection control.
1'b0 : GPIO output &amp; oen control from register.
1'b1 : GPIO output &amp; oen from Sony IOC.</t>
  </si>
  <si>
    <t>H5_cr_gpio_fct_sel_i2cs_scl</t>
  </si>
  <si>
    <t>H5_cr_gpio_fct_sel_i2cs_sda</t>
  </si>
  <si>
    <t>H5_cr_gpio_fct_sel_spi_sel</t>
  </si>
  <si>
    <t>H5_cr_gpio_fct_sel_hsel0</t>
  </si>
  <si>
    <t>H5_cr_gpio_fct_sel_hsel1</t>
  </si>
  <si>
    <t>H5_cr_gpio_fct_sel_spi_sda</t>
  </si>
  <si>
    <t>H5_cr_gpio_fct_sel_spi_scl</t>
  </si>
  <si>
    <t>H5_cr_gpio_fct_sel_spi_sen</t>
  </si>
  <si>
    <t>H5_cr_gpio_fct_sel_spi_sdo</t>
  </si>
  <si>
    <t>H5_cr_gpio_ds_sel_alpclk</t>
  </si>
  <si>
    <t>This is the GPIO drive strength selection control.
        2'b00 :   2 mA
        2'b01 :   4 mA
        2'b10 :   8 mA
        2'b11 :  12 mA</t>
  </si>
  <si>
    <t>H5_cr_gpio_ds_sel_i2cs_scl</t>
  </si>
  <si>
    <t>H5_cr_gpio_ds_sel_i2cs_sda</t>
  </si>
  <si>
    <t>H5_cr_gpio_ds_sel_fid_in0</t>
  </si>
  <si>
    <t>H5_cr_gpio_ds_sel_fid_in1</t>
  </si>
  <si>
    <t>H5_cr_gpio_ds_sel_mute</t>
  </si>
  <si>
    <t>H5_cr_gpio_ds_sel_oefid_in</t>
  </si>
  <si>
    <t>H5_cr_gpio_ds_sel_fid_out0</t>
  </si>
  <si>
    <t>H5_cr_gpio_ds_sel_fid_out1</t>
  </si>
  <si>
    <t>H5_cr_gpio_ds_sel_color_out</t>
  </si>
  <si>
    <t>H5_cr_gpio_ds_sel_vsync</t>
  </si>
  <si>
    <t>H5_cr_gpio_ds_sel_sub_vsync</t>
  </si>
  <si>
    <t>H5_cr_gpio_ds_sel_oefid</t>
  </si>
  <si>
    <t>H5_cr_gpio_ds_sel_spi_sel</t>
  </si>
  <si>
    <t>H5_cr_gpio_ds_sel_hsel0</t>
  </si>
  <si>
    <t>H5_cr_gpio_ds_sel_hsel1</t>
  </si>
  <si>
    <t>H5_cr_gpio_ds_sel_spi_sda</t>
  </si>
  <si>
    <t>H5_cr_gpio_ds_sel_spi_scl</t>
  </si>
  <si>
    <t>H5_cr_gpio_ds_sel_spi_sen</t>
  </si>
  <si>
    <t>H5_cr_gpio_ds_sel_spi_sdo</t>
  </si>
  <si>
    <t>H5_cr_gpio_ds_sel_i2cm_sda</t>
  </si>
  <si>
    <t>H5_cr_gpio_ds_sel_i2cm_scl</t>
  </si>
  <si>
    <t>H5_cr_gpio_ds_sel_led_r</t>
  </si>
  <si>
    <t>H5_cr_gpio_ds_sel_led_g</t>
  </si>
  <si>
    <t>H5_cr_gpio_ds_sel_led_b</t>
  </si>
  <si>
    <t>H5_cr_gpio_ds_sel_led_w</t>
  </si>
  <si>
    <t>H5_cr_gpio_ds_sel_led_a</t>
  </si>
  <si>
    <t>H5_cr_gpio_ds_sel_gmport00</t>
  </si>
  <si>
    <t>H5_cr_gpio_ds_sel_gmport01</t>
  </si>
  <si>
    <t>H5_cr_gpio_ds_sel_gmport02</t>
  </si>
  <si>
    <t>H5_cr_gpio_ds_sel_gmport03</t>
  </si>
  <si>
    <t>H5_cr_gpio_ds_sel_gmport04</t>
  </si>
  <si>
    <t>H5_cr_gpio_ds_sel_gmport05</t>
  </si>
  <si>
    <t>H5_cr_gpio_ds_sel_gmport06</t>
  </si>
  <si>
    <t>H5_cr_gpio_ds_sel_gmport07</t>
  </si>
  <si>
    <t>H5_cr_gpio_ds_sel_gmport08</t>
  </si>
  <si>
    <t>H5_cr_gpio_ds_sel_gmport09</t>
  </si>
  <si>
    <t>H5_cr_gpio_ds_sel_gmport10</t>
  </si>
  <si>
    <t>H5_cr_gpio_ds_sel_gmport11</t>
  </si>
  <si>
    <t>H5_cr_gpio_ds_sel_gmport12</t>
  </si>
  <si>
    <t>H5_cr_gpio_ds_sel_gmport13</t>
  </si>
  <si>
    <t>H5_cr_gpio_ds_sel_gmport14</t>
  </si>
  <si>
    <t>H5_cr_gpio_ds_sel_gmport15</t>
  </si>
  <si>
    <t>H5_cr_gpio_ds_sel_gmport16</t>
  </si>
  <si>
    <t>H5_cr_gpio_ds_sel_gmport17</t>
  </si>
  <si>
    <t>H5_cr_gpio_ds_sel_gmport18</t>
  </si>
  <si>
    <t>H5_cr_gpio_ds_sel_gmport19</t>
  </si>
  <si>
    <t>H5_cr_gpio_ds_sel_gmport20</t>
  </si>
  <si>
    <t>H5_cr_gpio_ds_sel_alpvs</t>
  </si>
  <si>
    <t>H5_cr_gpio_ds_sel_alpde</t>
  </si>
  <si>
    <t>H5_cr_gpio_ds_sel_alpd0</t>
  </si>
  <si>
    <t>H5_cr_gpio_ds_sel_alpd1</t>
  </si>
  <si>
    <t>This is the GPIO output type selection control.
1'b0 : GPIO oen uses original oen signal.
1'b1 : GPIO oen uses output data signal.</t>
  </si>
  <si>
    <t>H5_cr_gpio_reg_type_i2cs_scl</t>
  </si>
  <si>
    <t>H5_cr_gpio_reg_type_i2cs_sda</t>
  </si>
  <si>
    <t>H5_cr_gpio_reg_type_spi_sel</t>
  </si>
  <si>
    <t>H5_cr_gpio_reg_type_hsel0</t>
  </si>
  <si>
    <t>H5_cr_gpio_reg_type_hsel1</t>
  </si>
  <si>
    <t>H5_cr_gpio_reg_type_spi_sda</t>
  </si>
  <si>
    <t>H5_cr_gpio_reg_type_spi_scl</t>
  </si>
  <si>
    <t>H5_cr_gpio_reg_type_spi_sen</t>
  </si>
  <si>
    <t>H5_cr_gpio_reg_type_spi_sdo</t>
  </si>
  <si>
    <t>This is the GPIO output enable register control.
1'b0 : GPIO is output mode.
1'b1 : GPIO is input or Hi-Z mode.</t>
  </si>
  <si>
    <t>H5_cr_gpio_reg_oen_i2cs_scl</t>
  </si>
  <si>
    <t>H5_cr_gpio_reg_oen_i2cs_sda</t>
  </si>
  <si>
    <t>H5_cr_gpio_reg_oen_spi_sel</t>
  </si>
  <si>
    <t>H5_cr_gpio_reg_oen_hsel0</t>
  </si>
  <si>
    <t>H5_cr_gpio_reg_oen_hsel1</t>
  </si>
  <si>
    <t>H5_cr_gpio_reg_oen_spi_sda</t>
  </si>
  <si>
    <t>H5_cr_gpio_reg_oen_spi_scl</t>
  </si>
  <si>
    <t>H5_cr_gpio_reg_oen_spi_sen</t>
  </si>
  <si>
    <t>H5_cr_gpio_reg_oen_spi_sdo</t>
  </si>
  <si>
    <r>
      <t xml:space="preserve">This is the GPIO output register control value setting.
</t>
    </r>
    <r>
      <rPr>
        <sz val="10"/>
        <color indexed="10"/>
        <rFont val="HGP創英角ｺﾞｼｯｸUB"/>
        <family val="3"/>
        <charset val="128"/>
      </rPr>
      <t xml:space="preserve">&lt; Register write description &gt;
</t>
    </r>
    <r>
      <rPr>
        <sz val="10"/>
        <rFont val="HGP創英角ｺﾞｼｯｸUB"/>
        <family val="3"/>
        <charset val="128"/>
      </rPr>
      <t xml:space="preserve">1'b0 : GPIO is output "L".
1'b1 : GPIO is output "H".
</t>
    </r>
    <r>
      <rPr>
        <sz val="10"/>
        <color indexed="10"/>
        <rFont val="HGP創英角ｺﾞｼｯｸUB"/>
        <family val="3"/>
        <charset val="128"/>
      </rPr>
      <t>&lt; Register read description&gt;
If CR_GPIO_REG_OEN* are set to L, 
   --&gt; read back value will be this control register.
If CR_GPIO_REG_OEN* are set to H, 
   --&gt; read back value will be each IO PAD input value.
PS. Please refer the H5 datasheet for the detail.</t>
    </r>
  </si>
  <si>
    <t>H5_cr_gpio_reg_out_i2cs_scl</t>
  </si>
  <si>
    <t>H5_cr_gpio_reg_out_i2cs_sda</t>
  </si>
  <si>
    <t>H5_cr_gpio_reg_out_spi_sel</t>
  </si>
  <si>
    <t>H5_cr_gpio_reg_out_hsel0</t>
  </si>
  <si>
    <t>H5_cr_gpio_reg_out_hsel1</t>
  </si>
  <si>
    <t>H5_cr_gpio_reg_out_spi_sda</t>
  </si>
  <si>
    <t>H5_cr_gpio_reg_out_spi_scl</t>
  </si>
  <si>
    <t>H5_cr_gpio_reg_out_spi_sen</t>
  </si>
  <si>
    <t>H5_cr_gpio_reg_out_spi_sdo</t>
  </si>
  <si>
    <t>This is the GPIO input pull down register control.
1'b0 : GPIO disable input pull down.
1'b1 : GPIO enable input pull down.</t>
  </si>
  <si>
    <t>This is the GPIO input pull up register control.
1'b0 : GPIO disable input pull up.
1'b1 : GPIO enable input pull up.</t>
  </si>
  <si>
    <t>This is the GPIO input schmitt control.
1'b0 : GPIO No hysteresis.
1'b1 : GPIO enable Schmitt trigger.</t>
  </si>
  <si>
    <t>This is the GPIO output slew control.
1'b0 : GPIO in the slow slew rate (half frequency).
1'b1 : GPIO in the fast slew rate.</t>
  </si>
  <si>
    <t>H5_cr_gpio_sr_sel_i2cs_scl</t>
  </si>
  <si>
    <t>H5_cr_gpio_sr_sel_spi_sel</t>
  </si>
  <si>
    <t>H5_cr_gpio_sr_sel_hsel0</t>
  </si>
  <si>
    <t>H5_cr_gpio_sr_sel_hsel1</t>
  </si>
  <si>
    <t>H5_cr_gpio_sr_sel_spi_sda</t>
  </si>
  <si>
    <t>H5_cr_gpio_sr_sel_spi_scl</t>
  </si>
  <si>
    <t>H5_cr_gpio_sr_sel_spi_sen</t>
  </si>
  <si>
    <t>◆Timing Setting</t>
    <phoneticPr fontId="1"/>
  </si>
  <si>
    <t>FID</t>
    <phoneticPr fontId="33"/>
  </si>
  <si>
    <t>Panel</t>
    <phoneticPr fontId="1"/>
  </si>
  <si>
    <t>FR_MODE</t>
    <phoneticPr fontId="33"/>
  </si>
  <si>
    <t>PB_MODE</t>
    <phoneticPr fontId="33"/>
  </si>
  <si>
    <t>PB_FID_SEL</t>
    <phoneticPr fontId="33"/>
  </si>
  <si>
    <t>COLOR_NUM_P</t>
    <phoneticPr fontId="33"/>
  </si>
  <si>
    <t>COLOR_NUM_B</t>
    <phoneticPr fontId="33"/>
  </si>
  <si>
    <t>FRC_SF_MODE</t>
    <phoneticPr fontId="33"/>
  </si>
  <si>
    <t>FRC_2F_FID_SEL</t>
    <phoneticPr fontId="33"/>
  </si>
  <si>
    <t>SF_MODE</t>
    <phoneticPr fontId="33"/>
  </si>
  <si>
    <t>LED_SF_MODE</t>
    <phoneticPr fontId="1"/>
  </si>
  <si>
    <t>LED_SF_FID_SEL</t>
    <phoneticPr fontId="1"/>
  </si>
  <si>
    <t>Full HD</t>
  </si>
  <si>
    <t>P</t>
  </si>
  <si>
    <t>FID0</t>
  </si>
  <si>
    <t>※共通設定はP/1Fで設定してください。</t>
    <rPh sb="1" eb="3">
      <t>キョウツウ</t>
    </rPh>
    <rPh sb="3" eb="5">
      <t>セッテイ</t>
    </rPh>
    <rPh sb="11" eb="13">
      <t>セッテイ</t>
    </rPh>
    <phoneticPr fontId="33"/>
  </si>
  <si>
    <t>Progressive</t>
    <phoneticPr fontId="33"/>
  </si>
  <si>
    <t>Binning</t>
    <phoneticPr fontId="33"/>
  </si>
  <si>
    <t>1F</t>
    <phoneticPr fontId="33"/>
  </si>
  <si>
    <t>1F/2F</t>
    <phoneticPr fontId="33"/>
  </si>
  <si>
    <t>出力信号(合計)</t>
    <rPh sb="0" eb="4">
      <t>シュツリョクシンゴウ</t>
    </rPh>
    <rPh sb="5" eb="7">
      <t>ゴウケイ</t>
    </rPh>
    <phoneticPr fontId="33"/>
  </si>
  <si>
    <t>1dot(MHz)</t>
    <phoneticPr fontId="33"/>
  </si>
  <si>
    <t>int. clk(MHz)</t>
    <phoneticPr fontId="33"/>
  </si>
  <si>
    <t>fH(kHz)</t>
    <phoneticPr fontId="33"/>
  </si>
  <si>
    <t>H total</t>
    <phoneticPr fontId="33"/>
  </si>
  <si>
    <t>( us )</t>
    <phoneticPr fontId="33"/>
  </si>
  <si>
    <t>H disp area</t>
    <phoneticPr fontId="33"/>
  </si>
  <si>
    <t>( us )</t>
    <phoneticPr fontId="33"/>
  </si>
  <si>
    <t>H sync width</t>
    <phoneticPr fontId="33"/>
  </si>
  <si>
    <t>( us )</t>
    <phoneticPr fontId="33"/>
  </si>
  <si>
    <t>H front porch</t>
    <phoneticPr fontId="33"/>
  </si>
  <si>
    <t>( us )</t>
    <phoneticPr fontId="33"/>
  </si>
  <si>
    <t>H back porch</t>
    <phoneticPr fontId="33"/>
  </si>
  <si>
    <t>( us )</t>
    <phoneticPr fontId="33"/>
  </si>
  <si>
    <t>fV(Hz)</t>
    <phoneticPr fontId="33"/>
  </si>
  <si>
    <t>V total</t>
    <phoneticPr fontId="33"/>
  </si>
  <si>
    <t>( us )</t>
    <phoneticPr fontId="33"/>
  </si>
  <si>
    <t>V disp line</t>
    <phoneticPr fontId="33"/>
  </si>
  <si>
    <t>( us )</t>
    <phoneticPr fontId="33"/>
  </si>
  <si>
    <t>V sync width</t>
    <phoneticPr fontId="33"/>
  </si>
  <si>
    <t>( us )</t>
    <phoneticPr fontId="33"/>
  </si>
  <si>
    <t>V front porch</t>
    <phoneticPr fontId="33"/>
  </si>
  <si>
    <t>( us )</t>
    <phoneticPr fontId="33"/>
  </si>
  <si>
    <t>V back porch</t>
    <phoneticPr fontId="33"/>
  </si>
  <si>
    <t>H-BLK(us)</t>
    <phoneticPr fontId="3"/>
  </si>
  <si>
    <t>-</t>
    <phoneticPr fontId="33"/>
  </si>
  <si>
    <t>V-BLK(us)</t>
    <phoneticPr fontId="33"/>
  </si>
  <si>
    <t>FRC color</t>
    <phoneticPr fontId="33"/>
  </si>
  <si>
    <t>R</t>
    <phoneticPr fontId="1"/>
  </si>
  <si>
    <t>G</t>
    <phoneticPr fontId="33"/>
  </si>
  <si>
    <t>B</t>
    <phoneticPr fontId="33"/>
  </si>
  <si>
    <t>R</t>
    <phoneticPr fontId="33"/>
  </si>
  <si>
    <t>FRC VCOM</t>
    <phoneticPr fontId="33"/>
  </si>
  <si>
    <t>+</t>
    <phoneticPr fontId="33"/>
  </si>
  <si>
    <t>FRC OEFID</t>
    <phoneticPr fontId="33"/>
  </si>
  <si>
    <t>LED COLOR</t>
    <phoneticPr fontId="1"/>
  </si>
  <si>
    <t>◆Other setting</t>
    <phoneticPr fontId="1"/>
  </si>
  <si>
    <t>LED Delay time</t>
    <phoneticPr fontId="1"/>
  </si>
  <si>
    <t>us</t>
    <phoneticPr fontId="1"/>
  </si>
  <si>
    <t>Panel scan：RGT(LR)</t>
    <phoneticPr fontId="1"/>
  </si>
  <si>
    <t>Panel scan：DWN(UD)</t>
    <phoneticPr fontId="1"/>
  </si>
  <si>
    <t>Not use</t>
  </si>
  <si>
    <t>Internal</t>
  </si>
  <si>
    <t>◆mipi format</t>
    <phoneticPr fontId="1"/>
  </si>
  <si>
    <t>Data lane number</t>
    <phoneticPr fontId="1"/>
  </si>
  <si>
    <t>Use channel</t>
    <phoneticPr fontId="1"/>
  </si>
  <si>
    <t>Total data lane number</t>
    <phoneticPr fontId="1"/>
  </si>
  <si>
    <t>00</t>
    <phoneticPr fontId="1"/>
  </si>
  <si>
    <t>74</t>
    <phoneticPr fontId="1"/>
  </si>
  <si>
    <t>14</t>
    <phoneticPr fontId="1"/>
  </si>
  <si>
    <t>30</t>
    <phoneticPr fontId="1"/>
  </si>
  <si>
    <t>03</t>
    <phoneticPr fontId="1"/>
  </si>
  <si>
    <t>60</t>
    <phoneticPr fontId="1"/>
  </si>
  <si>
    <t>FF</t>
    <phoneticPr fontId="1"/>
  </si>
  <si>
    <t>1F</t>
    <phoneticPr fontId="1"/>
  </si>
  <si>
    <t>28</t>
    <phoneticPr fontId="1"/>
  </si>
  <si>
    <t>01</t>
    <phoneticPr fontId="1"/>
  </si>
  <si>
    <t>05</t>
    <phoneticPr fontId="1"/>
  </si>
  <si>
    <t>04</t>
    <phoneticPr fontId="1"/>
  </si>
  <si>
    <t>80</t>
    <phoneticPr fontId="1"/>
  </si>
  <si>
    <t>C0</t>
    <phoneticPr fontId="1"/>
  </si>
  <si>
    <t>40</t>
    <phoneticPr fontId="1"/>
  </si>
  <si>
    <t>74</t>
  </si>
  <si>
    <t>02</t>
    <phoneticPr fontId="1"/>
  </si>
  <si>
    <t>47</t>
  </si>
  <si>
    <t>0A</t>
    <phoneticPr fontId="1"/>
  </si>
  <si>
    <t>31</t>
    <phoneticPr fontId="1"/>
  </si>
  <si>
    <t>9D</t>
    <phoneticPr fontId="1"/>
  </si>
  <si>
    <t>07</t>
    <phoneticPr fontId="1"/>
  </si>
  <si>
    <t>06</t>
    <phoneticPr fontId="1"/>
  </si>
  <si>
    <t>65</t>
  </si>
  <si>
    <t>50</t>
  </si>
  <si>
    <t>6A</t>
  </si>
  <si>
    <t>6E</t>
  </si>
  <si>
    <t>99</t>
  </si>
  <si>
    <t>A9</t>
  </si>
  <si>
    <t>27</t>
  </si>
  <si>
    <t>EA</t>
  </si>
  <si>
    <t>94</t>
  </si>
  <si>
    <t>E9</t>
  </si>
  <si>
    <t>25</t>
  </si>
  <si>
    <t>DD</t>
  </si>
  <si>
    <t>DE</t>
  </si>
  <si>
    <t>5C</t>
  </si>
  <si>
    <t>56</t>
  </si>
  <si>
    <t>9E</t>
  </si>
  <si>
    <t>A2</t>
  </si>
  <si>
    <t>A3</t>
  </si>
  <si>
    <t>6B</t>
  </si>
  <si>
    <t>8F</t>
  </si>
  <si>
    <t>79</t>
  </si>
  <si>
    <t>85</t>
  </si>
  <si>
    <t>89</t>
  </si>
  <si>
    <t>86</t>
  </si>
  <si>
    <t>7E</t>
  </si>
  <si>
    <t>78</t>
  </si>
  <si>
    <t>87</t>
  </si>
  <si>
    <t>91</t>
  </si>
  <si>
    <t>6D</t>
  </si>
  <si>
    <t>76</t>
  </si>
  <si>
    <t>9F</t>
  </si>
  <si>
    <t>5F</t>
  </si>
  <si>
    <t>B2</t>
  </si>
  <si>
    <t>A1</t>
  </si>
  <si>
    <t>5D</t>
  </si>
  <si>
    <t>5E</t>
  </si>
  <si>
    <t>CA</t>
  </si>
  <si>
    <t>B3</t>
  </si>
  <si>
    <t>34</t>
  </si>
  <si>
    <t>E3</t>
  </si>
  <si>
    <t>61</t>
  </si>
  <si>
    <t>F1</t>
  </si>
  <si>
    <t>◆Debug</t>
    <phoneticPr fontId="1"/>
  </si>
  <si>
    <t>INP force</t>
    <phoneticPr fontId="1"/>
  </si>
  <si>
    <t>IPG ON/OFF</t>
    <phoneticPr fontId="1"/>
  </si>
  <si>
    <t>OPG ON/OF</t>
    <phoneticPr fontId="1"/>
  </si>
  <si>
    <t>External</t>
  </si>
  <si>
    <t>lane</t>
    <phoneticPr fontId="1"/>
  </si>
  <si>
    <t>laen</t>
    <phoneticPr fontId="1"/>
  </si>
  <si>
    <t>1F</t>
    <phoneticPr fontId="1"/>
  </si>
  <si>
    <t>F7</t>
    <phoneticPr fontId="1"/>
  </si>
  <si>
    <t>FF</t>
    <phoneticPr fontId="1"/>
  </si>
  <si>
    <t>00</t>
    <phoneticPr fontId="1"/>
  </si>
  <si>
    <t>00</t>
    <phoneticPr fontId="1"/>
  </si>
  <si>
    <t>03</t>
    <phoneticPr fontId="1"/>
  </si>
  <si>
    <t>03</t>
    <phoneticPr fontId="1"/>
  </si>
  <si>
    <t>FF</t>
    <phoneticPr fontId="1"/>
  </si>
  <si>
    <t>07</t>
    <phoneticPr fontId="1"/>
  </si>
  <si>
    <t>01</t>
    <phoneticPr fontId="1"/>
  </si>
  <si>
    <t>10</t>
    <phoneticPr fontId="1"/>
  </si>
  <si>
    <t>1F</t>
    <phoneticPr fontId="1"/>
  </si>
  <si>
    <t>C1</t>
    <phoneticPr fontId="1"/>
  </si>
  <si>
    <t>★</t>
    <phoneticPr fontId="1"/>
  </si>
  <si>
    <t>60</t>
    <phoneticPr fontId="1"/>
  </si>
  <si>
    <t>FF</t>
    <phoneticPr fontId="1"/>
  </si>
  <si>
    <t>28</t>
    <phoneticPr fontId="1"/>
  </si>
  <si>
    <t>B9</t>
    <phoneticPr fontId="1"/>
  </si>
  <si>
    <t>F7</t>
    <phoneticPr fontId="1"/>
  </si>
  <si>
    <t>01</t>
    <phoneticPr fontId="1"/>
  </si>
  <si>
    <t>02</t>
    <phoneticPr fontId="1"/>
  </si>
  <si>
    <t>00</t>
    <phoneticPr fontId="1"/>
  </si>
  <si>
    <t>00</t>
    <phoneticPr fontId="1"/>
  </si>
  <si>
    <t>0F</t>
    <phoneticPr fontId="1"/>
  </si>
  <si>
    <t>FID in setting</t>
    <phoneticPr fontId="1"/>
  </si>
  <si>
    <t>FID out setting</t>
    <phoneticPr fontId="1"/>
  </si>
  <si>
    <t>F0</t>
    <phoneticPr fontId="1"/>
  </si>
  <si>
    <t>External White input</t>
    <phoneticPr fontId="1"/>
  </si>
  <si>
    <t>External mute</t>
    <phoneticPr fontId="1"/>
  </si>
  <si>
    <t>invalid</t>
  </si>
  <si>
    <t>External mute porarity</t>
    <phoneticPr fontId="1"/>
  </si>
  <si>
    <t>Low mute</t>
  </si>
  <si>
    <t>H3_LED_P0_ON_ADD[7:0]</t>
    <phoneticPr fontId="1"/>
  </si>
  <si>
    <t>08</t>
    <phoneticPr fontId="1"/>
  </si>
  <si>
    <t>3A</t>
    <phoneticPr fontId="1"/>
  </si>
  <si>
    <t>3E</t>
    <phoneticPr fontId="1"/>
  </si>
  <si>
    <t>47</t>
    <phoneticPr fontId="1"/>
  </si>
  <si>
    <t>5D</t>
    <phoneticPr fontId="1"/>
  </si>
  <si>
    <t>8C</t>
    <phoneticPr fontId="1"/>
  </si>
  <si>
    <t>01</t>
    <phoneticPr fontId="1"/>
  </si>
  <si>
    <t>0D</t>
    <phoneticPr fontId="1"/>
  </si>
  <si>
    <t>MHz</t>
    <phoneticPr fontId="1"/>
  </si>
  <si>
    <t>XTAL in</t>
    <phoneticPr fontId="1"/>
  </si>
  <si>
    <t>◆PLL setting</t>
    <phoneticPr fontId="1"/>
  </si>
  <si>
    <t>REFDIV</t>
    <phoneticPr fontId="1"/>
  </si>
  <si>
    <t>FBDIV</t>
    <phoneticPr fontId="1"/>
  </si>
  <si>
    <t>POSTDIV1</t>
    <phoneticPr fontId="1"/>
  </si>
  <si>
    <t>POSTDIV2</t>
    <phoneticPr fontId="1"/>
  </si>
  <si>
    <t>FRAC</t>
    <phoneticPr fontId="1"/>
  </si>
  <si>
    <t>[Pix clock]</t>
    <phoneticPr fontId="1"/>
  </si>
  <si>
    <t>FOUTVCO</t>
    <phoneticPr fontId="1"/>
  </si>
  <si>
    <t>FOUTPOSTDIV</t>
    <phoneticPr fontId="1"/>
  </si>
  <si>
    <t>FOUT1PH0</t>
    <phoneticPr fontId="1"/>
  </si>
  <si>
    <t>FOUT2</t>
    <phoneticPr fontId="1"/>
  </si>
  <si>
    <t>FOUT3</t>
    <phoneticPr fontId="1"/>
  </si>
  <si>
    <t>FOUT4</t>
  </si>
  <si>
    <t>24</t>
    <phoneticPr fontId="1"/>
  </si>
  <si>
    <t>4C</t>
    <phoneticPr fontId="1"/>
  </si>
  <si>
    <t>58</t>
    <phoneticPr fontId="1"/>
  </si>
  <si>
    <t>5C</t>
    <phoneticPr fontId="1"/>
  </si>
  <si>
    <t>5E</t>
    <phoneticPr fontId="1"/>
  </si>
  <si>
    <t>62</t>
    <phoneticPr fontId="1"/>
  </si>
  <si>
    <t>DB</t>
    <phoneticPr fontId="1"/>
  </si>
  <si>
    <t>Function : REG</t>
  </si>
  <si>
    <t>(FREQ/REFDIV)*(FBDIV+FRAC/(2^24))</t>
    <phoneticPr fontId="1"/>
  </si>
  <si>
    <t>FOUTVCO/POSTDIV1/POSTDIV2</t>
    <phoneticPr fontId="1"/>
  </si>
  <si>
    <t>FOUTPOSTDIV/2</t>
    <phoneticPr fontId="1"/>
  </si>
  <si>
    <t>[FS clock]</t>
    <phoneticPr fontId="1"/>
  </si>
  <si>
    <t>[MEM1 clock]</t>
    <phoneticPr fontId="1"/>
  </si>
  <si>
    <t>[MEM2 clock]</t>
    <phoneticPr fontId="1"/>
  </si>
  <si>
    <t>OFF</t>
  </si>
  <si>
    <t>Frame lock</t>
  </si>
  <si>
    <t>B</t>
    <phoneticPr fontId="1"/>
  </si>
  <si>
    <t>B</t>
    <phoneticPr fontId="1"/>
  </si>
  <si>
    <t>G</t>
    <phoneticPr fontId="1"/>
  </si>
  <si>
    <t>INP SYCREP</t>
    <phoneticPr fontId="1"/>
  </si>
  <si>
    <t>INP MASKON</t>
    <phoneticPr fontId="1"/>
  </si>
  <si>
    <t xml:space="preserve">Forcibly black video data output. 
Bit 3=forcibly black output  1 : enable black mask  0 : disable black mask
Bit 2=black output at H1_INP_FORCE = 1
Bit 1=black output at illegal clock input 
Bit 0=black output at illegal sync input at H1_INP_SYNCREP = 1 .
</t>
    <phoneticPr fontId="1"/>
  </si>
  <si>
    <t>Valid</t>
  </si>
  <si>
    <t>Set &lt;=1200</t>
    <phoneticPr fontId="1"/>
  </si>
  <si>
    <t>MISC</t>
    <phoneticPr fontId="1"/>
  </si>
  <si>
    <t>I2CM</t>
    <phoneticPr fontId="1"/>
  </si>
  <si>
    <t>CKG</t>
    <phoneticPr fontId="1"/>
  </si>
  <si>
    <t>MIPI</t>
    <phoneticPr fontId="1"/>
  </si>
  <si>
    <t>INP</t>
    <phoneticPr fontId="1"/>
  </si>
  <si>
    <t>TPG</t>
    <phoneticPr fontId="1"/>
  </si>
  <si>
    <t>CNV</t>
    <phoneticPr fontId="1"/>
  </si>
  <si>
    <t>BCHS</t>
    <phoneticPr fontId="1"/>
  </si>
  <si>
    <t>CE</t>
    <phoneticPr fontId="1"/>
  </si>
  <si>
    <t>VKST</t>
    <phoneticPr fontId="1"/>
  </si>
  <si>
    <t>IDC</t>
    <phoneticPr fontId="1"/>
  </si>
  <si>
    <t>IPG</t>
    <phoneticPr fontId="1"/>
  </si>
  <si>
    <t>SHP</t>
    <phoneticPr fontId="1"/>
  </si>
  <si>
    <t>LGM</t>
    <phoneticPr fontId="1"/>
  </si>
  <si>
    <t>CSCO</t>
    <phoneticPr fontId="1"/>
  </si>
  <si>
    <t>CRE</t>
    <phoneticPr fontId="1"/>
  </si>
  <si>
    <t>EB</t>
    <phoneticPr fontId="1"/>
  </si>
  <si>
    <t>OGM</t>
    <phoneticPr fontId="1"/>
  </si>
  <si>
    <t>DIZ1</t>
    <phoneticPr fontId="1"/>
  </si>
  <si>
    <t>KST</t>
    <phoneticPr fontId="1"/>
  </si>
  <si>
    <t>CEC</t>
    <phoneticPr fontId="1"/>
  </si>
  <si>
    <t>RGBW</t>
    <phoneticPr fontId="1"/>
  </si>
  <si>
    <t>GAM</t>
    <phoneticPr fontId="1"/>
  </si>
  <si>
    <t>CSC</t>
    <phoneticPr fontId="1"/>
  </si>
  <si>
    <t>DIZ2</t>
    <phoneticPr fontId="1"/>
  </si>
  <si>
    <t>WEC</t>
    <phoneticPr fontId="1"/>
  </si>
  <si>
    <t>BP</t>
    <phoneticPr fontId="1"/>
  </si>
  <si>
    <t>DC</t>
    <phoneticPr fontId="1"/>
  </si>
  <si>
    <t>FRC</t>
    <phoneticPr fontId="1"/>
  </si>
  <si>
    <t>PI</t>
    <phoneticPr fontId="1"/>
  </si>
  <si>
    <t>OVD</t>
    <phoneticPr fontId="1"/>
  </si>
  <si>
    <t>ODC</t>
    <phoneticPr fontId="1"/>
  </si>
  <si>
    <t>VXT</t>
    <phoneticPr fontId="1"/>
  </si>
  <si>
    <t>DIZ3</t>
    <phoneticPr fontId="1"/>
  </si>
  <si>
    <t>TX</t>
    <phoneticPr fontId="1"/>
  </si>
  <si>
    <t>LED</t>
    <phoneticPr fontId="1"/>
  </si>
  <si>
    <t>H_SubTop2_H</t>
    <phoneticPr fontId="1"/>
  </si>
  <si>
    <t>H_SubTop3</t>
    <phoneticPr fontId="1"/>
  </si>
  <si>
    <t>H_SubTop4</t>
    <phoneticPr fontId="1"/>
  </si>
  <si>
    <t>H_SubTop5</t>
    <phoneticPr fontId="1"/>
  </si>
  <si>
    <t>0000h</t>
    <phoneticPr fontId="1"/>
  </si>
  <si>
    <t>Block</t>
    <phoneticPr fontId="1"/>
  </si>
  <si>
    <t>Start address</t>
    <phoneticPr fontId="1"/>
  </si>
  <si>
    <t>0700h</t>
    <phoneticPr fontId="1"/>
  </si>
  <si>
    <t>0200h</t>
    <phoneticPr fontId="1"/>
  </si>
  <si>
    <t>0300h</t>
    <phoneticPr fontId="1"/>
  </si>
  <si>
    <t>1430h</t>
    <phoneticPr fontId="1"/>
  </si>
  <si>
    <t>1480h</t>
    <phoneticPr fontId="1"/>
  </si>
  <si>
    <t>1490h</t>
    <phoneticPr fontId="1"/>
  </si>
  <si>
    <t>1600h</t>
    <phoneticPr fontId="1"/>
  </si>
  <si>
    <t>1500h</t>
    <phoneticPr fontId="1"/>
  </si>
  <si>
    <t>CABC</t>
    <phoneticPr fontId="1"/>
  </si>
  <si>
    <t>Addr.</t>
    <phoneticPr fontId="60"/>
  </si>
  <si>
    <t>Initial
(hex)</t>
    <phoneticPr fontId="60"/>
  </si>
  <si>
    <t>H1_CABC_IMPROVE_SEL[1:0]</t>
  </si>
  <si>
    <t>H1_CABC_BYPASS</t>
  </si>
  <si>
    <t>H1_CABC_GAMMA[1:0]</t>
  </si>
  <si>
    <t>H1_CABC_CIE</t>
  </si>
  <si>
    <t>H1_CABC_DARK_EN</t>
  </si>
  <si>
    <t>H1_CABC_EN</t>
  </si>
  <si>
    <t>30</t>
  </si>
  <si>
    <t>H1_CABC_BL_LEVEL[3:0]</t>
  </si>
  <si>
    <t>H1_CABC_DATA_LEVEL[3:0]</t>
  </si>
  <si>
    <t>H1_CABC_SPLIT_SEL[3:0]</t>
  </si>
  <si>
    <t>H1_CABC_DIM_LEVEL[3:0]</t>
  </si>
  <si>
    <t>H1_CABC_CIE_ORI</t>
  </si>
  <si>
    <t>H1_CABC_DIM_SPEED[4:0]</t>
  </si>
  <si>
    <t>H1_CABC_SUM_H_1[7:0]</t>
  </si>
  <si>
    <t>H1_CABC_SUM_H_2[7:0]</t>
  </si>
  <si>
    <t>H1_CABC_SUM_H_3[7:0]</t>
  </si>
  <si>
    <t>H1_CABC_SUM_H_4[7:0]</t>
  </si>
  <si>
    <t>H1_CABC_SUM_V_1[7:0]</t>
  </si>
  <si>
    <t>H1_CABC_SUM_V_2[7:0]</t>
  </si>
  <si>
    <t>H1_CABC_SUM_V_3[7:0]</t>
  </si>
  <si>
    <t>H1_CABC_SUM_V_4[7:0]</t>
  </si>
  <si>
    <t>H1_CABC_FRAME_AVG[7:0]</t>
  </si>
  <si>
    <t>H1_CABC_BL_GAIN_O[7:0]</t>
  </si>
  <si>
    <t>H1_CABC_DATA_GAIN_O[7:0]</t>
  </si>
  <si>
    <t>H1_CABC_DATA_GAIN_F[7:0]</t>
  </si>
  <si>
    <t>H1_CABC_DATA_GAIN_B[7:0]</t>
  </si>
  <si>
    <t>H1_CABC_DATA_GAIN_F[10:8]</t>
  </si>
  <si>
    <t>H1_CABC_DATA_GAIN_O[10:8]</t>
  </si>
  <si>
    <t>H1_CABC_DATA_GAIN_B[10:8]</t>
  </si>
  <si>
    <t>H1_CABC_DARK_THD[7:0]</t>
  </si>
  <si>
    <t>H1_CABC_CIE_THD[7:0]</t>
  </si>
  <si>
    <t>Addr.</t>
    <phoneticPr fontId="60"/>
  </si>
  <si>
    <r>
      <t>I</t>
    </r>
    <r>
      <rPr>
        <sz val="10"/>
        <rFont val="HGP創英角ｺﾞｼｯｸUB"/>
        <family val="3"/>
        <charset val="128"/>
      </rPr>
      <t>nitial</t>
    </r>
    <phoneticPr fontId="60"/>
  </si>
  <si>
    <t>RW</t>
    <phoneticPr fontId="33"/>
  </si>
  <si>
    <t>CABC Bypass, 1 : CABC bypass. 0 : CABC enable.</t>
    <phoneticPr fontId="33"/>
  </si>
  <si>
    <t>H1_CABC_GAMMA</t>
  </si>
  <si>
    <t>H1_CABC_gamma 
00 : gamma 1  
01 : gamma 1.8
10 : gamma 2.2
11 : gamma 2.5</t>
  </si>
  <si>
    <t>pure R/G/B pattern turn off other 2 backlight (active high)
1: turn off other 2 backlight when pure R/G/B pattern 
0: Dark disable</t>
    <phoneticPr fontId="33"/>
  </si>
  <si>
    <t xml:space="preserve">Dark_en, pure block pattern turn off backlight
 1: turn off backlight when pure black pattern. 
 0: Dark disable </t>
    <phoneticPr fontId="33"/>
  </si>
  <si>
    <t>H1_CABC_en, 1: CABC enable 0: CABC disable</t>
  </si>
  <si>
    <t>H1_CABC_IMPROVE_SEL</t>
  </si>
  <si>
    <t xml:space="preserve">Improve Selecet 
00 : Original mode. 
01 : Improve mode. 75% 
01 : Improve mode. 62.5% 
01 : Improve mode. 50% 
</t>
    <phoneticPr fontId="33"/>
  </si>
  <si>
    <t>H1_CABC_BL_LEVEL</t>
  </si>
  <si>
    <t xml:space="preserve">BL_LEVEL
choose the lowest data gain,      
choose the lowest back light gain,
4, for 4/8,
5, for 5/8,
6, for 6/8,
7, for 7/8,
8, for 8/8,(always full backlight) </t>
    <phoneticPr fontId="33"/>
  </si>
  <si>
    <t>H1_CABC_DATA_LEVEL</t>
  </si>
  <si>
    <t xml:space="preserve">DATA_LEVEL
Inverse of BL_LV.
</t>
    <phoneticPr fontId="33"/>
  </si>
  <si>
    <t>H1_CABC_SPLIT_SEL</t>
  </si>
  <si>
    <t>Reserved</t>
    <phoneticPr fontId="33"/>
  </si>
  <si>
    <t>H1_CABC_DIM_LEVEL</t>
  </si>
  <si>
    <t xml:space="preserve">DIM_LEVEL,
dimming level choose               
0 for dimming off,              
1: add 1 gray level every times,
2: add 2 gray level every times
…
15: wait 15 frame every frame, </t>
    <phoneticPr fontId="33"/>
  </si>
  <si>
    <t>H1_CABC_CIE_ORI</t>
    <phoneticPr fontId="33"/>
  </si>
  <si>
    <t>CIE original function switch</t>
    <phoneticPr fontId="33"/>
  </si>
  <si>
    <t>H1_CABC_DIM_SPEED</t>
  </si>
  <si>
    <t xml:space="preserve">BIT4-0: DIM_SPEED
dimming speed choose, 
1: wait 1 frame to add one time
2: wait 2 frame to add one time
…
31: wait 31 frame to add one time
</t>
    <phoneticPr fontId="33"/>
  </si>
  <si>
    <t>H1_CABC_SUM_H_1</t>
  </si>
  <si>
    <t xml:space="preserve">Bit3-0 Horizontal parameter 1
Bit7-4 Horizontal parameter 2
</t>
    <phoneticPr fontId="33"/>
  </si>
  <si>
    <t>H1_CABC_SUM_H_2</t>
  </si>
  <si>
    <t xml:space="preserve">Bit3-0 Horizontal parameter 3
Bit7-4 Horizontal parameter 4
</t>
    <phoneticPr fontId="33"/>
  </si>
  <si>
    <t>H1_CABC_SUM_H_3</t>
  </si>
  <si>
    <t xml:space="preserve">Bit3-0 Horizontal parameter 5
Bit7-4 Horizontal parameter 6
</t>
    <phoneticPr fontId="33"/>
  </si>
  <si>
    <t>H1_CABC_SUM_H_4</t>
  </si>
  <si>
    <t>Bit3-0 Horizontal parameter 7
Bit7-4 Horizontal parameter 8</t>
    <phoneticPr fontId="33"/>
  </si>
  <si>
    <t>H1_CABC_SUM_V_1</t>
  </si>
  <si>
    <t xml:space="preserve">Bit3-0 Vertical parameter 1
Bit7-4 Vertical parameter 2
</t>
    <phoneticPr fontId="33"/>
  </si>
  <si>
    <t>H1_CABC_SUM_V_2</t>
  </si>
  <si>
    <t xml:space="preserve">Bit3-0 Vertical parameter 3
Bit7-4 Vertical parameter 4
</t>
    <phoneticPr fontId="33"/>
  </si>
  <si>
    <t>H1_CABC_SUM_V_3</t>
  </si>
  <si>
    <t xml:space="preserve">Bit3-0 Vertical parameter 5
Bit7-4 Vertical parameter 6
</t>
    <phoneticPr fontId="33"/>
  </si>
  <si>
    <t>H1_CABC_SUM_V_4</t>
  </si>
  <si>
    <t xml:space="preserve">Bit3-0 Vertical parameter 7
Bit7-4 Vertical parameter 8
</t>
    <phoneticPr fontId="33"/>
  </si>
  <si>
    <t>H1_CABC_FRAME_AVG</t>
  </si>
  <si>
    <t>BIT7-0 : FRAME AVERAGE.</t>
    <phoneticPr fontId="33"/>
  </si>
  <si>
    <t>H1_CABC_BL_GAIN_O</t>
  </si>
  <si>
    <t>BIT7-0 : BACK LIGHT GAIN.</t>
    <phoneticPr fontId="33"/>
  </si>
  <si>
    <t>H1_CABC_DATA_GAIN_O</t>
  </si>
  <si>
    <t>DATA_GAIN AFTER GAMMA</t>
    <phoneticPr fontId="33"/>
  </si>
  <si>
    <t>H1_CABC_DATA_GAIN_F</t>
  </si>
  <si>
    <t>DATA_GAIN BEFOR GAMMA. : DEBUG ONLY</t>
    <phoneticPr fontId="33"/>
  </si>
  <si>
    <t>H1_CABC_DATA_GAIN_B</t>
  </si>
  <si>
    <t>DATA_GAIN AFTER SPLIT. : DEBUG ONLY</t>
    <phoneticPr fontId="33"/>
  </si>
  <si>
    <t>H1_CABC_DARK_THD</t>
  </si>
  <si>
    <t>BIT7-0 : DARK_EN FUNCTION THRESHOLD.</t>
    <phoneticPr fontId="33"/>
  </si>
  <si>
    <t>H1_CABC_CIE_THD</t>
  </si>
  <si>
    <t>BIT7-0 : CIE FUNCTION THRESHOLD.</t>
    <phoneticPr fontId="33"/>
  </si>
  <si>
    <t>Base Address : 14E0h</t>
    <phoneticPr fontId="3"/>
  </si>
  <si>
    <t>Function : CABC</t>
    <phoneticPr fontId="3"/>
  </si>
  <si>
    <t>Function : MIPI</t>
    <phoneticPr fontId="1"/>
  </si>
  <si>
    <t>14E0h</t>
    <phoneticPr fontId="1"/>
  </si>
  <si>
    <t>14C0h</t>
    <phoneticPr fontId="1"/>
  </si>
  <si>
    <t>1840h</t>
    <phoneticPr fontId="1"/>
  </si>
  <si>
    <t>1860h</t>
    <phoneticPr fontId="1"/>
  </si>
  <si>
    <t>192Ah</t>
    <phoneticPr fontId="1"/>
  </si>
  <si>
    <t>18A0h</t>
    <phoneticPr fontId="1"/>
  </si>
  <si>
    <t>18C0h</t>
    <phoneticPr fontId="1"/>
  </si>
  <si>
    <t>1940h</t>
    <phoneticPr fontId="1"/>
  </si>
  <si>
    <t>1980h</t>
    <phoneticPr fontId="1"/>
  </si>
  <si>
    <t>1A00h</t>
    <phoneticPr fontId="1"/>
  </si>
  <si>
    <t>1A20h</t>
    <phoneticPr fontId="1"/>
  </si>
  <si>
    <t>1A40h</t>
    <phoneticPr fontId="1"/>
  </si>
  <si>
    <t>1AE0h</t>
    <phoneticPr fontId="1"/>
  </si>
  <si>
    <t>1BA0h</t>
    <phoneticPr fontId="1"/>
  </si>
  <si>
    <t>1C00h</t>
    <phoneticPr fontId="1"/>
  </si>
  <si>
    <t>1CA0h</t>
    <phoneticPr fontId="1"/>
  </si>
  <si>
    <t>1D00h</t>
    <phoneticPr fontId="1"/>
  </si>
  <si>
    <t>1D20h</t>
    <phoneticPr fontId="1"/>
  </si>
  <si>
    <t>20C0h</t>
    <phoneticPr fontId="1"/>
  </si>
  <si>
    <t>21E0h</t>
    <phoneticPr fontId="1"/>
  </si>
  <si>
    <t>2800h</t>
    <phoneticPr fontId="1"/>
  </si>
  <si>
    <t>2E00h</t>
    <phoneticPr fontId="1"/>
  </si>
  <si>
    <t>2EC0h</t>
    <phoneticPr fontId="1"/>
  </si>
  <si>
    <t>30E0h</t>
    <phoneticPr fontId="1"/>
  </si>
  <si>
    <t>2F40h</t>
    <phoneticPr fontId="1"/>
  </si>
  <si>
    <t>30C0h</t>
    <phoneticPr fontId="1"/>
  </si>
  <si>
    <t>3100h</t>
    <phoneticPr fontId="1"/>
  </si>
  <si>
    <t>3200h</t>
    <phoneticPr fontId="1"/>
  </si>
  <si>
    <t>0C00h</t>
    <phoneticPr fontId="1"/>
  </si>
  <si>
    <t>0500h</t>
    <phoneticPr fontId="1"/>
  </si>
  <si>
    <t>0800h</t>
    <phoneticPr fontId="1"/>
  </si>
  <si>
    <t>0600h</t>
    <phoneticPr fontId="1"/>
  </si>
  <si>
    <t>KST_WP_data</t>
    <phoneticPr fontId="1"/>
  </si>
  <si>
    <t>3500h</t>
    <phoneticPr fontId="1"/>
  </si>
  <si>
    <t>KST_MV_data</t>
    <phoneticPr fontId="1"/>
  </si>
  <si>
    <t>3700h</t>
    <phoneticPr fontId="1"/>
  </si>
  <si>
    <t>KST_DIST_data</t>
    <phoneticPr fontId="1"/>
  </si>
  <si>
    <t>6100h</t>
    <phoneticPr fontId="1"/>
  </si>
  <si>
    <t>LGM_data</t>
    <phoneticPr fontId="1"/>
  </si>
  <si>
    <t>OGM_data</t>
    <phoneticPr fontId="1"/>
  </si>
  <si>
    <t>GAM_data</t>
    <phoneticPr fontId="1"/>
  </si>
  <si>
    <t>CSC_data</t>
    <phoneticPr fontId="1"/>
  </si>
  <si>
    <t>PI_data</t>
    <phoneticPr fontId="1"/>
  </si>
  <si>
    <t>OVD_data0</t>
    <phoneticPr fontId="1"/>
  </si>
  <si>
    <t>OVD_data1</t>
    <phoneticPr fontId="1"/>
  </si>
  <si>
    <t>8100h</t>
    <phoneticPr fontId="1"/>
  </si>
  <si>
    <t>8500h</t>
    <phoneticPr fontId="1"/>
  </si>
  <si>
    <t>8900h</t>
    <phoneticPr fontId="1"/>
  </si>
  <si>
    <t>A900h</t>
    <phoneticPr fontId="1"/>
  </si>
  <si>
    <t>E900h</t>
    <phoneticPr fontId="1"/>
  </si>
  <si>
    <t>EB00h</t>
    <phoneticPr fontId="1"/>
  </si>
  <si>
    <t>F500h</t>
    <phoneticPr fontId="1"/>
  </si>
  <si>
    <t>★clk_pix</t>
    <phoneticPr fontId="1"/>
  </si>
  <si>
    <t>★clk_fs</t>
    <phoneticPr fontId="1"/>
  </si>
  <si>
    <t>★clk_mem1(DDR2)</t>
    <phoneticPr fontId="1"/>
  </si>
  <si>
    <t>★clk_mem2(LPDDR2)</t>
    <phoneticPr fontId="1"/>
  </si>
  <si>
    <t>F2</t>
  </si>
  <si>
    <t>72</t>
  </si>
  <si>
    <t>7B</t>
  </si>
  <si>
    <t>7A</t>
  </si>
  <si>
    <t>54</t>
  </si>
  <si>
    <t>◆DDR2</t>
    <phoneticPr fontId="1"/>
  </si>
  <si>
    <t>Memory size</t>
    <phoneticPr fontId="1"/>
  </si>
  <si>
    <t>128M</t>
  </si>
  <si>
    <t>L</t>
  </si>
  <si>
    <t>H3_LED_LINE_DELAY[7:0]</t>
    <phoneticPr fontId="1"/>
  </si>
  <si>
    <t>B</t>
  </si>
  <si>
    <t>Input Device</t>
    <phoneticPr fontId="1"/>
  </si>
  <si>
    <t>◆Board type</t>
    <phoneticPr fontId="1"/>
  </si>
  <si>
    <t>50 ohm</t>
  </si>
  <si>
    <t>ODT(CXD3554)</t>
    <phoneticPr fontId="1"/>
  </si>
  <si>
    <t>Drive strebgth(CXD3554)</t>
    <phoneticPr fontId="1"/>
  </si>
  <si>
    <t>ODT(DDR2)</t>
    <phoneticPr fontId="1"/>
  </si>
  <si>
    <t>Drive strebgth(DDR2)</t>
    <phoneticPr fontId="1"/>
  </si>
  <si>
    <t>Reduced strength</t>
  </si>
  <si>
    <t>SXRD241</t>
    <phoneticPr fontId="1"/>
  </si>
  <si>
    <t>C8</t>
  </si>
  <si>
    <t>KST_MV_HNUM[6:0]</t>
    <phoneticPr fontId="1"/>
  </si>
  <si>
    <t>SS</t>
    <phoneticPr fontId="1"/>
  </si>
  <si>
    <t>CKG_PLL_PDTIME[6:0]</t>
    <phoneticPr fontId="1"/>
  </si>
  <si>
    <t>CKG_PLL_LOCKTIME[7:0]</t>
    <phoneticPr fontId="1"/>
  </si>
  <si>
    <t>04</t>
    <phoneticPr fontId="1"/>
  </si>
  <si>
    <t>02</t>
    <phoneticPr fontId="1"/>
  </si>
  <si>
    <t>C8</t>
    <phoneticPr fontId="1"/>
  </si>
  <si>
    <t>00</t>
    <phoneticPr fontId="1"/>
  </si>
  <si>
    <t>0E</t>
    <phoneticPr fontId="1"/>
  </si>
  <si>
    <t>06</t>
    <phoneticPr fontId="1"/>
  </si>
  <si>
    <t>00</t>
    <phoneticPr fontId="1"/>
  </si>
  <si>
    <t>02</t>
    <phoneticPr fontId="1"/>
  </si>
  <si>
    <t>03</t>
    <phoneticPr fontId="1"/>
  </si>
  <si>
    <t>01</t>
    <phoneticPr fontId="1"/>
  </si>
  <si>
    <t>at TREF=7.8us</t>
    <phoneticPr fontId="1"/>
  </si>
  <si>
    <t>08</t>
    <phoneticPr fontId="1"/>
  </si>
  <si>
    <t>14</t>
    <phoneticPr fontId="1"/>
  </si>
  <si>
    <t>73</t>
    <phoneticPr fontId="1"/>
  </si>
  <si>
    <t>0A</t>
    <phoneticPr fontId="1"/>
  </si>
  <si>
    <t>05</t>
    <phoneticPr fontId="1"/>
  </si>
  <si>
    <t>46</t>
    <phoneticPr fontId="1"/>
  </si>
  <si>
    <t>19</t>
    <phoneticPr fontId="1"/>
  </si>
  <si>
    <t>40</t>
    <phoneticPr fontId="1"/>
  </si>
  <si>
    <t>61</t>
    <phoneticPr fontId="1"/>
  </si>
  <si>
    <t>E9</t>
    <phoneticPr fontId="1"/>
  </si>
  <si>
    <t>60</t>
    <phoneticPr fontId="1"/>
  </si>
  <si>
    <t>12</t>
    <phoneticPr fontId="1"/>
  </si>
  <si>
    <t>09</t>
    <phoneticPr fontId="1"/>
  </si>
  <si>
    <t>3A</t>
    <phoneticPr fontId="1"/>
  </si>
  <si>
    <t>35</t>
    <phoneticPr fontId="1"/>
  </si>
  <si>
    <t>60</t>
    <phoneticPr fontId="1"/>
  </si>
  <si>
    <t>Function : IOC</t>
    <phoneticPr fontId="1"/>
  </si>
  <si>
    <t>Function : mini-DSI</t>
    <phoneticPr fontId="1"/>
  </si>
  <si>
    <t>Function : DDR2</t>
    <phoneticPr fontId="1"/>
  </si>
  <si>
    <t>Function : LPDDR2</t>
    <phoneticPr fontId="1"/>
  </si>
  <si>
    <t>H1_MIPI_L_HSRX_SKEW_IN_LN0[2:0]</t>
    <phoneticPr fontId="1"/>
  </si>
  <si>
    <t>H1_MIPI_L_HSRX_SKEW_IN_LN1[2:0]</t>
    <phoneticPr fontId="1"/>
  </si>
  <si>
    <t>H1_MIPI_L_HSRX_SKEW_IN_LN2[2:0]</t>
    <phoneticPr fontId="1"/>
  </si>
  <si>
    <t>H1_MIPI_L_HSRX_SKEW_IN_LN3[2:0]</t>
    <phoneticPr fontId="1"/>
  </si>
  <si>
    <t>H1_MIPI_L_HSRX_CKINV</t>
    <phoneticPr fontId="1"/>
  </si>
  <si>
    <t>H1_MIPI_L_HSRX_LDO_EN</t>
    <phoneticPr fontId="1"/>
  </si>
  <si>
    <t>H1_MIPI_L_LPRX_EN_CK</t>
    <phoneticPr fontId="1"/>
  </si>
  <si>
    <t>H1_MIPI_L_LPRX_EN_LN[3:0]</t>
    <phoneticPr fontId="1"/>
  </si>
  <si>
    <t>H1_MIPI_L_LPRX_HYS[1:0]</t>
    <phoneticPr fontId="1"/>
  </si>
  <si>
    <t>H1_MIPI_L_LPRX_LPF[1:0]</t>
    <phoneticPr fontId="1"/>
  </si>
  <si>
    <t>H1_MIPI_L_BIAS_EN</t>
    <phoneticPr fontId="1"/>
  </si>
  <si>
    <t>H1_MIPI_L_LDO_SEL[2:0]</t>
    <phoneticPr fontId="1"/>
  </si>
  <si>
    <t>H1_MIPI_L_IB_SEL [1:0]</t>
    <phoneticPr fontId="1"/>
  </si>
  <si>
    <t>H1_MIPI_L_LPTX_SR[3:0]</t>
    <phoneticPr fontId="1"/>
  </si>
  <si>
    <t>H1_MIPI_L_LPCD_LPF[1:0]</t>
    <phoneticPr fontId="1"/>
  </si>
  <si>
    <t>H1_MIPI_R_HSRX_SKEW_IN_LN0[2:0]</t>
    <phoneticPr fontId="1"/>
  </si>
  <si>
    <t>H1_MIPI_R_HSRX_SKEW_IN_LN1[2:0]</t>
    <phoneticPr fontId="1"/>
  </si>
  <si>
    <t>H1_MIPI_R_HSRX_SKEW_IN_LN2[2:0]</t>
    <phoneticPr fontId="1"/>
  </si>
  <si>
    <t>H1_MIPI_R_HSRX_SKEW_IN_LN3[2:0]</t>
    <phoneticPr fontId="1"/>
  </si>
  <si>
    <t>H1_MIPI_R_HSRX_CKINV</t>
    <phoneticPr fontId="1"/>
  </si>
  <si>
    <t>H1_MIPI_R_LPRX_EN_CK</t>
    <phoneticPr fontId="1"/>
  </si>
  <si>
    <t>H1_MIPI_R_LPRX_EN_LN[3:0]</t>
    <phoneticPr fontId="1"/>
  </si>
  <si>
    <t>H1_MIPI_R_LPRX_HYS[1:0]</t>
    <phoneticPr fontId="1"/>
  </si>
  <si>
    <t>H1_MIPI_R_LPRX_LPF[1:0]</t>
    <phoneticPr fontId="1"/>
  </si>
  <si>
    <t>H1_MIPI_R_LPTX_SR[3:0]</t>
    <phoneticPr fontId="1"/>
  </si>
  <si>
    <t>H1_MIPI_R_LPCD_LPF[1:0]</t>
    <phoneticPr fontId="1"/>
  </si>
  <si>
    <t>H1_MIPI_R_LDO_SEL[2:0]</t>
    <phoneticPr fontId="1"/>
  </si>
  <si>
    <t>H1_MIPI_R_IB_SEL [1:0]</t>
    <phoneticPr fontId="1"/>
  </si>
  <si>
    <t>99</t>
    <phoneticPr fontId="1"/>
  </si>
  <si>
    <t>Speed</t>
    <phoneticPr fontId="1"/>
  </si>
  <si>
    <t>1066 Set</t>
    <phoneticPr fontId="1"/>
  </si>
  <si>
    <t>05</t>
    <phoneticPr fontId="1"/>
  </si>
  <si>
    <t>00</t>
    <phoneticPr fontId="1"/>
  </si>
  <si>
    <t>00</t>
    <phoneticPr fontId="1"/>
  </si>
  <si>
    <t>00</t>
    <phoneticPr fontId="1"/>
  </si>
  <si>
    <t>01</t>
    <phoneticPr fontId="1"/>
  </si>
  <si>
    <t>10</t>
    <phoneticPr fontId="1"/>
  </si>
  <si>
    <t>04</t>
    <phoneticPr fontId="1"/>
  </si>
  <si>
    <t>02</t>
    <phoneticPr fontId="1"/>
  </si>
  <si>
    <t>02</t>
    <phoneticPr fontId="1"/>
  </si>
  <si>
    <t>06</t>
    <phoneticPr fontId="1"/>
  </si>
  <si>
    <t>22</t>
    <phoneticPr fontId="1"/>
  </si>
  <si>
    <t>0A</t>
    <phoneticPr fontId="1"/>
  </si>
  <si>
    <t>1B</t>
    <phoneticPr fontId="1"/>
  </si>
  <si>
    <t>03</t>
    <phoneticPr fontId="1"/>
  </si>
  <si>
    <t>08</t>
    <phoneticPr fontId="1"/>
  </si>
  <si>
    <t>32</t>
    <phoneticPr fontId="1"/>
  </si>
  <si>
    <t>12</t>
    <phoneticPr fontId="1"/>
  </si>
  <si>
    <t>08</t>
    <phoneticPr fontId="1"/>
  </si>
  <si>
    <t>04</t>
    <phoneticPr fontId="1"/>
  </si>
  <si>
    <t>4B</t>
    <phoneticPr fontId="1"/>
  </si>
  <si>
    <t>C3</t>
    <phoneticPr fontId="1"/>
  </si>
  <si>
    <t>01</t>
    <phoneticPr fontId="1"/>
  </si>
  <si>
    <t>C0</t>
    <phoneticPr fontId="1"/>
  </si>
  <si>
    <t>30</t>
    <phoneticPr fontId="1"/>
  </si>
  <si>
    <t>40</t>
    <phoneticPr fontId="1"/>
  </si>
  <si>
    <t>FF</t>
    <phoneticPr fontId="1"/>
  </si>
  <si>
    <t>FF</t>
    <phoneticPr fontId="1"/>
  </si>
  <si>
    <t>07</t>
    <phoneticPr fontId="1"/>
  </si>
  <si>
    <t>32</t>
    <phoneticPr fontId="1"/>
  </si>
  <si>
    <t>11</t>
    <phoneticPr fontId="1"/>
  </si>
  <si>
    <t>24</t>
    <phoneticPr fontId="1"/>
  </si>
  <si>
    <t>10</t>
    <phoneticPr fontId="1"/>
  </si>
  <si>
    <t>29</t>
    <phoneticPr fontId="1"/>
  </si>
  <si>
    <t>18</t>
    <phoneticPr fontId="1"/>
  </si>
  <si>
    <t>18</t>
    <phoneticPr fontId="1"/>
  </si>
  <si>
    <t>64</t>
    <phoneticPr fontId="1"/>
  </si>
  <si>
    <t>28</t>
    <phoneticPr fontId="1"/>
  </si>
  <si>
    <t>7A</t>
    <phoneticPr fontId="1"/>
  </si>
  <si>
    <t>48</t>
    <phoneticPr fontId="1"/>
  </si>
  <si>
    <t>50</t>
    <phoneticPr fontId="1"/>
  </si>
  <si>
    <t>40</t>
    <phoneticPr fontId="1"/>
  </si>
  <si>
    <t>21</t>
    <phoneticPr fontId="1"/>
  </si>
  <si>
    <t>49</t>
  </si>
  <si>
    <t>49</t>
    <phoneticPr fontId="1"/>
  </si>
  <si>
    <t>12</t>
    <phoneticPr fontId="1"/>
  </si>
  <si>
    <t>50</t>
    <phoneticPr fontId="1"/>
  </si>
  <si>
    <t>49</t>
    <phoneticPr fontId="1"/>
  </si>
  <si>
    <t>4C</t>
    <phoneticPr fontId="1"/>
  </si>
  <si>
    <t>C0</t>
    <phoneticPr fontId="1"/>
  </si>
  <si>
    <t>44</t>
    <phoneticPr fontId="1"/>
  </si>
  <si>
    <t>21</t>
    <phoneticPr fontId="1"/>
  </si>
  <si>
    <t>-</t>
    <phoneticPr fontId="1"/>
  </si>
  <si>
    <t>27</t>
    <phoneticPr fontId="1"/>
  </si>
  <si>
    <t>97</t>
    <phoneticPr fontId="1"/>
  </si>
  <si>
    <t>1B</t>
    <phoneticPr fontId="1"/>
  </si>
  <si>
    <t>1B</t>
    <phoneticPr fontId="1"/>
  </si>
  <si>
    <t>1B</t>
    <phoneticPr fontId="1"/>
  </si>
  <si>
    <t>1B</t>
    <phoneticPr fontId="1"/>
  </si>
  <si>
    <t>05</t>
    <phoneticPr fontId="1"/>
  </si>
  <si>
    <t>SS mode</t>
    <phoneticPr fontId="1"/>
  </si>
  <si>
    <t>Center spread</t>
  </si>
  <si>
    <t>SS frequency</t>
    <phoneticPr fontId="1"/>
  </si>
  <si>
    <t xml:space="preserve">SS modulation factor </t>
    <phoneticPr fontId="1"/>
  </si>
  <si>
    <t>%, 0~3.1%(0.1% step)</t>
    <phoneticPr fontId="1"/>
  </si>
  <si>
    <t>SS frequency(Target)</t>
    <phoneticPr fontId="1"/>
  </si>
  <si>
    <t>SS frequency(Actual setting)</t>
    <phoneticPr fontId="1"/>
  </si>
  <si>
    <t>kHz</t>
    <phoneticPr fontId="1"/>
  </si>
  <si>
    <t>max</t>
    <phoneticPr fontId="1"/>
  </si>
  <si>
    <t>Rane:0~3.1%(0.1% step)</t>
    <phoneticPr fontId="1"/>
  </si>
  <si>
    <t>Average frequency</t>
    <phoneticPr fontId="1"/>
  </si>
  <si>
    <t>H3_LED_LINE_DELAY[11:8]</t>
    <phoneticPr fontId="1"/>
  </si>
  <si>
    <t>1066:15cyc, 800:11cyc, 667:9cyc</t>
    <phoneticPr fontId="1"/>
  </si>
  <si>
    <t>Comment</t>
    <phoneticPr fontId="1"/>
  </si>
  <si>
    <t>1066:CAS=7, 800:CAS=6, 667:CAS=5</t>
    <phoneticPr fontId="1"/>
  </si>
  <si>
    <t>800 Set</t>
    <phoneticPr fontId="1"/>
  </si>
  <si>
    <t>800 Value</t>
    <phoneticPr fontId="1"/>
  </si>
  <si>
    <t>1066 Value</t>
    <phoneticPr fontId="1"/>
  </si>
  <si>
    <t>H4_DDR2_IN_ORDER_ACCEPT</t>
    <phoneticPr fontId="1"/>
  </si>
  <si>
    <t>H4_DDR2_RDLAT_ADJ[3:0]</t>
    <phoneticPr fontId="1"/>
  </si>
  <si>
    <t>01</t>
    <phoneticPr fontId="1"/>
  </si>
  <si>
    <t>H2_FRC_FGEN_MODE</t>
    <phoneticPr fontId="1"/>
  </si>
  <si>
    <t>KST</t>
    <phoneticPr fontId="1"/>
  </si>
  <si>
    <t>WEC</t>
    <phoneticPr fontId="1"/>
  </si>
  <si>
    <t>ON</t>
    <phoneticPr fontId="1"/>
  </si>
  <si>
    <t>RX</t>
    <phoneticPr fontId="1"/>
  </si>
  <si>
    <t>-</t>
    <phoneticPr fontId="1"/>
  </si>
  <si>
    <t>FRC(in)</t>
    <phoneticPr fontId="1"/>
  </si>
  <si>
    <t>FRC(out)</t>
    <phoneticPr fontId="1"/>
  </si>
  <si>
    <t>us</t>
    <phoneticPr fontId="1"/>
  </si>
  <si>
    <t>us</t>
    <phoneticPr fontId="1"/>
  </si>
  <si>
    <t>Total</t>
    <phoneticPr fontId="1"/>
  </si>
  <si>
    <t>◆Latency of CXD3554GG</t>
    <phoneticPr fontId="1"/>
  </si>
  <si>
    <t>AC</t>
    <phoneticPr fontId="1"/>
  </si>
  <si>
    <t>16</t>
    <phoneticPr fontId="1"/>
  </si>
  <si>
    <t>Others</t>
  </si>
  <si>
    <t>For BridgeIC Check
※Bridge IC use case only</t>
    <phoneticPr fontId="1"/>
  </si>
  <si>
    <t>↓input parameter of Bridge IC</t>
    <phoneticPr fontId="1"/>
  </si>
  <si>
    <t>Judge→</t>
    <phoneticPr fontId="1"/>
  </si>
  <si>
    <t>Transmission rate/lane</t>
    <phoneticPr fontId="1"/>
  </si>
  <si>
    <t>Mbps</t>
    <phoneticPr fontId="1"/>
  </si>
  <si>
    <t>Number of lane</t>
    <phoneticPr fontId="1"/>
  </si>
  <si>
    <t>Transmission rate Total</t>
    <phoneticPr fontId="1"/>
  </si>
  <si>
    <t>◆Input to Bridge IC</t>
    <phoneticPr fontId="1"/>
  </si>
  <si>
    <t>DSI output</t>
    <phoneticPr fontId="1"/>
  </si>
  <si>
    <t>Pixel clock(MHz)</t>
    <phoneticPr fontId="1"/>
  </si>
  <si>
    <t>HACT(bit)</t>
    <phoneticPr fontId="1"/>
  </si>
  <si>
    <t>H total(dot)</t>
    <phoneticPr fontId="1"/>
  </si>
  <si>
    <t>H total(us)</t>
    <phoneticPr fontId="1"/>
  </si>
  <si>
    <t>H disp area(dot)</t>
    <phoneticPr fontId="1"/>
  </si>
  <si>
    <t>HACT(us)</t>
    <phoneticPr fontId="1"/>
  </si>
  <si>
    <t>H sync width(dot)</t>
    <phoneticPr fontId="1"/>
  </si>
  <si>
    <t>H front porch(dot)</t>
    <phoneticPr fontId="1"/>
  </si>
  <si>
    <t>H front porch(us)</t>
    <phoneticPr fontId="1"/>
  </si>
  <si>
    <t>H back porch(dot)</t>
    <phoneticPr fontId="1"/>
  </si>
  <si>
    <r>
      <t xml:space="preserve">H sync + H back porch(us)
</t>
    </r>
    <r>
      <rPr>
        <sz val="11"/>
        <color rgb="FFFF0000"/>
        <rFont val="HGP創英角ｺﾞｼｯｸUB"/>
        <family val="3"/>
        <charset val="128"/>
      </rPr>
      <t>※Bridge IC spec define</t>
    </r>
    <phoneticPr fontId="1"/>
  </si>
  <si>
    <t>V total(dot)</t>
    <phoneticPr fontId="1"/>
  </si>
  <si>
    <t>V total(ms)</t>
    <phoneticPr fontId="1"/>
  </si>
  <si>
    <t>V disp area(dot)</t>
    <phoneticPr fontId="1"/>
  </si>
  <si>
    <t>V disp area(us)</t>
    <phoneticPr fontId="1"/>
  </si>
  <si>
    <t>V sync width(dot)</t>
    <phoneticPr fontId="1"/>
  </si>
  <si>
    <t>V front porch(dot)</t>
    <phoneticPr fontId="1"/>
  </si>
  <si>
    <t>V front porch(ms)</t>
    <phoneticPr fontId="1"/>
  </si>
  <si>
    <t>V back porch(dot)</t>
    <phoneticPr fontId="1"/>
  </si>
  <si>
    <t>Vsync + V back porch(ms)</t>
    <phoneticPr fontId="1"/>
  </si>
  <si>
    <t>Color depth(RGB)</t>
    <phoneticPr fontId="1"/>
  </si>
  <si>
    <t>Fv(Hz)</t>
    <phoneticPr fontId="1"/>
  </si>
  <si>
    <t>↓※SonyCheck(FRC～Output)</t>
    <phoneticPr fontId="1"/>
  </si>
  <si>
    <t>SF Vsw＋SF Vbp≧3 line</t>
    <phoneticPr fontId="1"/>
  </si>
  <si>
    <t>SF Vfp≧1 line</t>
    <phoneticPr fontId="1"/>
  </si>
  <si>
    <t>Hblanking≧4 dot</t>
    <phoneticPr fontId="1"/>
  </si>
  <si>
    <t>Hsw＋Hbp≧32 dot</t>
    <phoneticPr fontId="1"/>
  </si>
  <si>
    <t>Hfp≧32 dot</t>
    <phoneticPr fontId="1"/>
  </si>
  <si>
    <t>↓※SonyCheck(SXRD241input)</t>
    <phoneticPr fontId="1"/>
  </si>
  <si>
    <t>SF Vtotal　1130 line ~ 3136 line</t>
    <phoneticPr fontId="1"/>
  </si>
  <si>
    <t>SF Vblanking　42 line ~ 2048 line</t>
    <phoneticPr fontId="1"/>
  </si>
  <si>
    <t>SF Vact　1088 line</t>
    <phoneticPr fontId="1"/>
  </si>
  <si>
    <t>Htotal　2240 dot ~ 2288 dot</t>
    <phoneticPr fontId="1"/>
  </si>
  <si>
    <t>Hact　1984 dot</t>
    <phoneticPr fontId="1"/>
  </si>
  <si>
    <t>Hblanking　256 dot ~ 304 dot</t>
    <phoneticPr fontId="1"/>
  </si>
  <si>
    <t>↓※SonyCheck(INP ~ FRC)</t>
    <phoneticPr fontId="1"/>
  </si>
  <si>
    <t xml:space="preserve">↓※SonyCheck (FRC~output)
Vtotal_in(min) &lt;   (Vtotal_in(max)-Vfp_in) + (H2_FRC_V_DELAY+SF Vtotal*N – SF Vfp)
</t>
    <phoneticPr fontId="1"/>
  </si>
  <si>
    <t>Check_Vtotal（INP ~ FRC）
4 line ~ 4096 line</t>
    <phoneticPr fontId="1"/>
  </si>
  <si>
    <t>Vblanking（INP ~ FRC）
≧18 line</t>
    <phoneticPr fontId="1"/>
  </si>
  <si>
    <t>Vtotal max※手動入力</t>
    <rPh sb="11" eb="13">
      <t>シュドウ</t>
    </rPh>
    <rPh sb="13" eb="15">
      <t>ニュウリョク</t>
    </rPh>
    <phoneticPr fontId="1"/>
  </si>
  <si>
    <t>Vat（INP ~ FRC）
192 line ~ 1200 line</t>
    <phoneticPr fontId="1"/>
  </si>
  <si>
    <t>Vsw＋Vbp（INP ~ FRC）
≧8 line</t>
    <phoneticPr fontId="1"/>
  </si>
  <si>
    <t>Vfp（INP ~ FRC）
≧3 line</t>
    <phoneticPr fontId="1"/>
  </si>
  <si>
    <t>Htotal（INP ~ FRC）
[VKST ON] : {Hact * (1.5 – cos(30°)/2) + 50} dot ~ 8192 dot 
[VKST OFF] : 20 dot ~ 8192 dot</t>
    <phoneticPr fontId="1"/>
  </si>
  <si>
    <t>Hact（INP ~ FRC）
192 dot ~ 2048 dot</t>
    <phoneticPr fontId="1"/>
  </si>
  <si>
    <t>Hblanking（INP ~ FRC）
≧86 dot</t>
    <phoneticPr fontId="1"/>
  </si>
  <si>
    <t>Hsw＋Hbp（INP ~ FRC）
[CABC ON] : ≧136 dot[CABC OFF] : ≧20 dot</t>
    <phoneticPr fontId="1"/>
  </si>
  <si>
    <t xml:space="preserve">Hfp（INP ~ FRC）≧8 dot
</t>
    <phoneticPr fontId="1"/>
  </si>
  <si>
    <t>comment</t>
    <phoneticPr fontId="1"/>
  </si>
  <si>
    <t>★Sequence Process is needed, Setting depens on customer cuicuit.</t>
    <phoneticPr fontId="1"/>
  </si>
  <si>
    <t>Setting</t>
    <phoneticPr fontId="1"/>
  </si>
  <si>
    <t>★Sequence Process is needed.</t>
    <phoneticPr fontId="1"/>
  </si>
  <si>
    <t>for calc, sony use</t>
    <phoneticPr fontId="1"/>
  </si>
  <si>
    <t>00</t>
    <phoneticPr fontId="1"/>
  </si>
  <si>
    <t>0F</t>
    <phoneticPr fontId="1"/>
  </si>
  <si>
    <t>↓for SONY check</t>
    <phoneticPr fontId="1"/>
  </si>
  <si>
    <t>for SONY check</t>
    <phoneticPr fontId="1"/>
  </si>
  <si>
    <t>set F2h to display the OPG</t>
    <phoneticPr fontId="1"/>
  </si>
  <si>
    <t>Satifying SXRD241 restriction 2~30d, SXRD101 restriction 2~11d, and smaller than Vfp</t>
    <phoneticPr fontId="1"/>
  </si>
  <si>
    <t>2C</t>
  </si>
  <si>
    <t>42</t>
  </si>
  <si>
    <t>★Sequence Process is needed.(init -&gt;01h)</t>
    <phoneticPr fontId="1"/>
  </si>
  <si>
    <t>↓yellow cell is the cell added the comment from 180314_CXD3554GG_register_setting_SXRD241.xlsx</t>
    <phoneticPr fontId="1"/>
  </si>
  <si>
    <t>PTAT_EN</t>
    <phoneticPr fontId="1"/>
  </si>
  <si>
    <t>DSI_EN</t>
    <phoneticPr fontId="1"/>
  </si>
  <si>
    <t>RT_EN</t>
    <phoneticPr fontId="1"/>
  </si>
  <si>
    <t>GMAR_EN</t>
    <phoneticPr fontId="1"/>
  </si>
  <si>
    <t>SC_IS_XCH[1:0]</t>
    <phoneticPr fontId="1"/>
  </si>
  <si>
    <t>DSI_BGREN</t>
    <phoneticPr fontId="1"/>
  </si>
  <si>
    <t>1'b0</t>
    <phoneticPr fontId="1"/>
  </si>
  <si>
    <t>TC_EXT_ENA</t>
    <phoneticPr fontId="1"/>
  </si>
  <si>
    <t>TC_ENA</t>
    <phoneticPr fontId="1"/>
  </si>
  <si>
    <t>THBG_ENA</t>
    <phoneticPr fontId="1"/>
  </si>
  <si>
    <t>H_SEL</t>
    <phoneticPr fontId="1"/>
  </si>
  <si>
    <t>H_ENA</t>
    <phoneticPr fontId="1"/>
  </si>
  <si>
    <t>HA_I2C</t>
    <phoneticPr fontId="1"/>
  </si>
  <si>
    <t>HC_I2C</t>
    <phoneticPr fontId="1"/>
  </si>
  <si>
    <t>Sony Use Register</t>
    <phoneticPr fontId="1"/>
  </si>
  <si>
    <t>PHOTO_EN</t>
    <phoneticPr fontId="1"/>
  </si>
  <si>
    <t>PHOTO_UD[1:0]</t>
    <phoneticPr fontId="1"/>
  </si>
  <si>
    <t>PHOTO_CHARGE</t>
    <phoneticPr fontId="1"/>
  </si>
  <si>
    <t>PHOTO_DIS</t>
    <phoneticPr fontId="1"/>
  </si>
  <si>
    <t>75</t>
    <phoneticPr fontId="1"/>
  </si>
  <si>
    <t>DIS_EN</t>
    <phoneticPr fontId="1"/>
  </si>
  <si>
    <t>Sony Use Rgister</t>
    <phoneticPr fontId="1"/>
  </si>
  <si>
    <t>SEL_A[7:0]</t>
    <phoneticPr fontId="1"/>
  </si>
  <si>
    <t>76</t>
    <phoneticPr fontId="1"/>
  </si>
  <si>
    <t>SEL_B[7:0]</t>
    <phoneticPr fontId="1"/>
  </si>
  <si>
    <t>7B</t>
    <phoneticPr fontId="1"/>
  </si>
  <si>
    <t>SEL_C[7:0]</t>
    <phoneticPr fontId="1"/>
  </si>
  <si>
    <t>7F</t>
    <phoneticPr fontId="1"/>
  </si>
  <si>
    <t>SEL_HA[3:0]</t>
    <phoneticPr fontId="1"/>
  </si>
  <si>
    <t>SEL_HC[3:0]</t>
    <phoneticPr fontId="1"/>
  </si>
  <si>
    <t>PSELR0[4:0]</t>
    <phoneticPr fontId="1"/>
  </si>
  <si>
    <t>PSEL_G0[4:2]</t>
    <phoneticPr fontId="1"/>
  </si>
  <si>
    <t>PSELG0[1:0]</t>
    <phoneticPr fontId="1"/>
  </si>
  <si>
    <t>PSELB0[4:0]</t>
    <phoneticPr fontId="1"/>
  </si>
  <si>
    <t>FE</t>
    <phoneticPr fontId="1"/>
  </si>
  <si>
    <t>PSELW0[4:0]</t>
    <phoneticPr fontId="1"/>
  </si>
  <si>
    <t>PSELR1[4:0]</t>
    <phoneticPr fontId="1"/>
  </si>
  <si>
    <t>PSEL_G1[4:2]</t>
    <phoneticPr fontId="1"/>
  </si>
  <si>
    <t>PSELG1[1:0]</t>
    <phoneticPr fontId="1"/>
  </si>
  <si>
    <t>PSELB1[4:0]</t>
    <phoneticPr fontId="1"/>
  </si>
  <si>
    <t>PSELW1[4:0]</t>
    <phoneticPr fontId="1"/>
  </si>
  <si>
    <t>PHOTO_ISET[7:0]</t>
    <phoneticPr fontId="1"/>
  </si>
  <si>
    <t>TGAIN[7:0]</t>
    <phoneticPr fontId="1"/>
  </si>
  <si>
    <t>COMP</t>
    <phoneticPr fontId="1"/>
  </si>
  <si>
    <t>15</t>
    <phoneticPr fontId="1"/>
  </si>
  <si>
    <t>COMN</t>
    <phoneticPr fontId="1"/>
  </si>
  <si>
    <t>EA</t>
    <phoneticPr fontId="1"/>
  </si>
  <si>
    <t>PERI_P</t>
    <phoneticPr fontId="1"/>
  </si>
  <si>
    <t>PERI_N</t>
    <phoneticPr fontId="1"/>
  </si>
  <si>
    <t>RINP</t>
    <phoneticPr fontId="1"/>
  </si>
  <si>
    <t>RINN</t>
    <phoneticPr fontId="1"/>
  </si>
  <si>
    <t>7E</t>
    <phoneticPr fontId="1"/>
  </si>
  <si>
    <t>GMAR1P</t>
    <phoneticPr fontId="1"/>
  </si>
  <si>
    <t>GMAG1P</t>
    <phoneticPr fontId="1"/>
  </si>
  <si>
    <t>GMAB1P</t>
    <phoneticPr fontId="1"/>
  </si>
  <si>
    <t>GMAW1P</t>
    <phoneticPr fontId="1"/>
  </si>
  <si>
    <t>GMAR1N</t>
    <phoneticPr fontId="1"/>
  </si>
  <si>
    <t>GMAG1N</t>
    <phoneticPr fontId="1"/>
  </si>
  <si>
    <t>GMAB1N</t>
    <phoneticPr fontId="1"/>
  </si>
  <si>
    <t>GMAW1N</t>
    <phoneticPr fontId="1"/>
  </si>
  <si>
    <t>GMAR2P</t>
  </si>
  <si>
    <t>GMAG2P</t>
  </si>
  <si>
    <t>GMAB2P</t>
  </si>
  <si>
    <t>GMAW2P</t>
  </si>
  <si>
    <t>GMAR2N</t>
    <phoneticPr fontId="80"/>
  </si>
  <si>
    <t>GMAG2N</t>
  </si>
  <si>
    <t>GMAB2N</t>
  </si>
  <si>
    <t>GMAW2N</t>
  </si>
  <si>
    <t>GMAR3P</t>
  </si>
  <si>
    <t>GMAG3P</t>
  </si>
  <si>
    <t>GMAB3P</t>
  </si>
  <si>
    <t>GMAW3P</t>
    <phoneticPr fontId="80"/>
  </si>
  <si>
    <t>GMAR3N</t>
  </si>
  <si>
    <t>GMAG3N</t>
  </si>
  <si>
    <t>GMAB3N</t>
  </si>
  <si>
    <t>GMAW3N</t>
  </si>
  <si>
    <t>GMAR4P</t>
  </si>
  <si>
    <t>GMAG4P</t>
  </si>
  <si>
    <t>GMAB4P</t>
  </si>
  <si>
    <t>GMAW4P</t>
  </si>
  <si>
    <t>GMAR4N</t>
  </si>
  <si>
    <t>8B</t>
    <phoneticPr fontId="1"/>
  </si>
  <si>
    <t>GMAG4N</t>
  </si>
  <si>
    <t>GMAB4N</t>
  </si>
  <si>
    <t>GMAW4N</t>
  </si>
  <si>
    <t>GMAR5P</t>
  </si>
  <si>
    <t>GMAG5P</t>
  </si>
  <si>
    <t>GMAB5P</t>
  </si>
  <si>
    <t>GMAW5P</t>
  </si>
  <si>
    <t>GMAR5N</t>
  </si>
  <si>
    <t>GMAG5N</t>
  </si>
  <si>
    <t>GMAB5N</t>
  </si>
  <si>
    <t>GMAW5N</t>
  </si>
  <si>
    <t>GMAR6P</t>
  </si>
  <si>
    <t>GMAG6P</t>
  </si>
  <si>
    <t>GMAB6P</t>
  </si>
  <si>
    <t>GMAW6P</t>
  </si>
  <si>
    <t>GMAR6N</t>
  </si>
  <si>
    <t>GMAG6N</t>
  </si>
  <si>
    <t>GMAB6N</t>
  </si>
  <si>
    <t>GMAW6N</t>
  </si>
  <si>
    <t>GMAR7P</t>
  </si>
  <si>
    <t>96</t>
    <phoneticPr fontId="1"/>
  </si>
  <si>
    <t>GMAG7P</t>
  </si>
  <si>
    <t>GMAB7P</t>
  </si>
  <si>
    <t>GMAW7P</t>
  </si>
  <si>
    <t>GMAR7N</t>
  </si>
  <si>
    <t>69</t>
    <phoneticPr fontId="1"/>
  </si>
  <si>
    <t>GMAG7N</t>
  </si>
  <si>
    <t>GMAB7N</t>
  </si>
  <si>
    <t>GMAW7N</t>
  </si>
  <si>
    <t>GMAR8P</t>
  </si>
  <si>
    <t>A3</t>
    <phoneticPr fontId="1"/>
  </si>
  <si>
    <t>GMAG8P</t>
  </si>
  <si>
    <t>GMAB8P</t>
  </si>
  <si>
    <t>GMAW8P</t>
  </si>
  <si>
    <t>GMAR8N</t>
  </si>
  <si>
    <t>GMAG8N</t>
  </si>
  <si>
    <t>GMAB8N</t>
  </si>
  <si>
    <t>GMAW8N</t>
  </si>
  <si>
    <t>GMAR9P</t>
  </si>
  <si>
    <t>B2</t>
    <phoneticPr fontId="1"/>
  </si>
  <si>
    <t>GMAG9P</t>
  </si>
  <si>
    <t>GMAB9P</t>
  </si>
  <si>
    <t>GMAW9P</t>
  </si>
  <si>
    <t>GMAR9N</t>
  </si>
  <si>
    <t>4D</t>
    <phoneticPr fontId="1"/>
  </si>
  <si>
    <t>GMAG9N</t>
  </si>
  <si>
    <t>GMAB9N</t>
  </si>
  <si>
    <t>GMAW9N</t>
  </si>
  <si>
    <t>GMAR10P</t>
  </si>
  <si>
    <t>C5</t>
    <phoneticPr fontId="1"/>
  </si>
  <si>
    <t>GMAG10P</t>
  </si>
  <si>
    <t>GMAB10P</t>
  </si>
  <si>
    <t>GMAW10P</t>
  </si>
  <si>
    <t>GMAR10N</t>
  </si>
  <si>
    <t>GMAG10N</t>
  </si>
  <si>
    <t>GMAB10N</t>
  </si>
  <si>
    <t>GMAW10N</t>
  </si>
  <si>
    <t>GMAR11P</t>
  </si>
  <si>
    <t>GMAG11P</t>
  </si>
  <si>
    <t>GMAB11P</t>
  </si>
  <si>
    <t>GMAW11P</t>
  </si>
  <si>
    <t>GMAR11N</t>
  </si>
  <si>
    <t>GMAG11N</t>
  </si>
  <si>
    <t>GMAB11N</t>
  </si>
  <si>
    <t>GMAW11N</t>
  </si>
  <si>
    <t>CAL_I[7:0]</t>
    <phoneticPr fontId="1"/>
  </si>
  <si>
    <t>★Sequence Process is needed.(Calibration register (eFuse))</t>
    <phoneticPr fontId="1"/>
  </si>
  <si>
    <t>THBG_I[7:0]</t>
    <phoneticPr fontId="1"/>
  </si>
  <si>
    <t>ITUNE_I[7:0]</t>
    <phoneticPr fontId="1"/>
  </si>
  <si>
    <t>OSC1[7:0]</t>
    <phoneticPr fontId="80"/>
  </si>
  <si>
    <t>OSC2[7:0]</t>
    <phoneticPr fontId="80"/>
  </si>
  <si>
    <t>RTUNE[7:0]</t>
    <phoneticPr fontId="80"/>
  </si>
  <si>
    <t>AC</t>
  </si>
  <si>
    <t>8C</t>
  </si>
  <si>
    <t>8B</t>
  </si>
  <si>
    <t>PDA[7:0]</t>
    <phoneticPr fontId="1"/>
  </si>
  <si>
    <t>Read</t>
    <phoneticPr fontId="1"/>
  </si>
  <si>
    <t>PDB[7:0]</t>
    <phoneticPr fontId="1"/>
  </si>
  <si>
    <t>F3</t>
    <phoneticPr fontId="1"/>
  </si>
  <si>
    <t>PAGE</t>
    <phoneticPr fontId="1"/>
  </si>
  <si>
    <t xml:space="preserve">0, disable internal bias curren. (Default)/1, enable internal bias current.
</t>
    <phoneticPr fontId="1"/>
  </si>
  <si>
    <t>DSI_EN</t>
  </si>
  <si>
    <t xml:space="preserve">0, disable mini-dsi circuit. ( Default)/1, enable mini-dsi circuit.
</t>
    <phoneticPr fontId="1"/>
  </si>
  <si>
    <t xml:space="preserve">0, disable mini-dis circuit input impedance is 100ohm. ( Default : Hi-Z )/
1, enable mini-dis circuit input impedance is 100ohm.
</t>
    <phoneticPr fontId="1"/>
  </si>
  <si>
    <t>GMAR_EN</t>
  </si>
  <si>
    <t xml:space="preserve">0, disable Gamma circuit. ( Default )/1, enable Gamma circuit.
</t>
    <phoneticPr fontId="1"/>
  </si>
  <si>
    <t>00, normal mode/01, enable pixel discharge ( Default )</t>
    <phoneticPr fontId="1"/>
  </si>
  <si>
    <t>0, disable BandGap voltage for mini-dsi circuit. (Default)/
1, enable BandGap voltage for mini-dsi circuit.</t>
    <phoneticPr fontId="1"/>
  </si>
  <si>
    <t>0, disable the thermal sensor. ( Default )/1, enable the thermal sensor.</t>
    <phoneticPr fontId="1"/>
  </si>
  <si>
    <t>THBG_ENA</t>
  </si>
  <si>
    <t>0, disable BandGap circuit. ( Default )/1, enable BandGap circuit.</t>
    <phoneticPr fontId="1"/>
  </si>
  <si>
    <t>0, heater on/off function is decided by thermal sensor output voltage. (Default)/
1, heater on/off function is decided by I2C setting.</t>
    <phoneticPr fontId="1"/>
  </si>
  <si>
    <t>0, disable heater circuit ( Default)/1, enable heater circuit</t>
    <phoneticPr fontId="1"/>
  </si>
  <si>
    <t>0, disable heater current HA when H_SEL is high. ( Default)/
1, enable heater current HA when H_SEL is high.</t>
    <phoneticPr fontId="1"/>
  </si>
  <si>
    <t>0, disable heater current HC when H_SEL is high. ( Default )/
1, enable heater current HC when H_SEL is high.</t>
    <phoneticPr fontId="1"/>
  </si>
  <si>
    <t>SEL_A [7:0]</t>
  </si>
  <si>
    <t>Determine the value of heater A range by internal heater control</t>
    <phoneticPr fontId="1"/>
  </si>
  <si>
    <t>SEL_B [7:0]</t>
  </si>
  <si>
    <t>Determine the value of heater B range by internal heater control</t>
    <phoneticPr fontId="1"/>
  </si>
  <si>
    <t>SEL_C [7:0]</t>
  </si>
  <si>
    <t>Determine the value of heater C range by internal heater control</t>
    <phoneticPr fontId="1"/>
  </si>
  <si>
    <t>SEL_HA [3:0]</t>
  </si>
  <si>
    <t>Determine the value of heater current A</t>
    <phoneticPr fontId="1"/>
  </si>
  <si>
    <t>SEL_HC [3:0]</t>
  </si>
  <si>
    <t>Determine the value of heater current C</t>
    <phoneticPr fontId="1"/>
  </si>
  <si>
    <t>CAL_I [7:0]</t>
    <phoneticPr fontId="1"/>
  </si>
  <si>
    <t>Reference current for thermal sensor, reload the value from efuse.</t>
    <phoneticPr fontId="1"/>
  </si>
  <si>
    <t>THBG_I[7:0]</t>
  </si>
  <si>
    <t>Reference voltage for thermal sensor, reload the value from efuse.</t>
    <phoneticPr fontId="1"/>
  </si>
  <si>
    <t>ITUNE_I[5:0]</t>
  </si>
  <si>
    <t>Reference current, reload the value from efuse.</t>
    <phoneticPr fontId="1"/>
  </si>
  <si>
    <t>PDA</t>
  </si>
  <si>
    <t>Read eFUSE data from assigned address</t>
    <phoneticPr fontId="1"/>
  </si>
  <si>
    <t>PDB</t>
    <phoneticPr fontId="1"/>
  </si>
  <si>
    <t>eFUSE table</t>
    <phoneticPr fontId="1"/>
  </si>
  <si>
    <t>Determine whether to enable the photo sensor</t>
    <phoneticPr fontId="1"/>
  </si>
  <si>
    <t>PHOTO_UD[1]</t>
    <phoneticPr fontId="1"/>
  </si>
  <si>
    <t>Determine whether to enable the photo sensor at the display area’s top</t>
    <phoneticPr fontId="1"/>
  </si>
  <si>
    <t>PHOTO_UD[0]</t>
    <phoneticPr fontId="1"/>
  </si>
  <si>
    <t>RW</t>
    <phoneticPr fontId="1"/>
  </si>
  <si>
    <t>Determine whether to enable the photo sensor at the display area’s bottom</t>
    <phoneticPr fontId="1"/>
  </si>
  <si>
    <t>When PDGAIN RGAIN = 0 ,Determine the number of photo diode array for R light</t>
    <phoneticPr fontId="1"/>
  </si>
  <si>
    <t>PSELG0[4:0]</t>
    <phoneticPr fontId="1"/>
  </si>
  <si>
    <t>When PDGAIN GGAIN = 0 ,Determine the number of photo diode array for G light</t>
    <phoneticPr fontId="1"/>
  </si>
  <si>
    <t>PSELB0[4:0]</t>
  </si>
  <si>
    <t>When PDGAIN BGAIN = 0 ,Determine the number of photo diode array for B light</t>
    <phoneticPr fontId="1"/>
  </si>
  <si>
    <t>When PDGAIN WGAIN = 0 ,Determine the number of photo diode array for W light</t>
    <phoneticPr fontId="1"/>
  </si>
  <si>
    <t>SELR1[4:0]</t>
    <phoneticPr fontId="1"/>
  </si>
  <si>
    <t>When PDGAIN RGAIN = 1 ,Determine the number of photo diode array for R light</t>
    <phoneticPr fontId="1"/>
  </si>
  <si>
    <t>SELR1[4:0]</t>
  </si>
  <si>
    <t>When PDGAIN GGAIN = 1 ,Determine the number of photo diode array for G light</t>
    <phoneticPr fontId="1"/>
  </si>
  <si>
    <t>SELG1[4:0]</t>
    <phoneticPr fontId="1"/>
  </si>
  <si>
    <t>When PDGAIN BGAIN = 1 ,Determine the number of photo diode array for B light</t>
    <phoneticPr fontId="1"/>
  </si>
  <si>
    <t>SELB1[4:0]</t>
    <phoneticPr fontId="1"/>
  </si>
  <si>
    <t>When PDGAIN WGAIN = 1 ,Determine the number of photo diode array for W light</t>
    <phoneticPr fontId="1"/>
  </si>
  <si>
    <t>PHOTO_ISET</t>
    <phoneticPr fontId="1"/>
  </si>
  <si>
    <t>Set Photo Current Output Strength</t>
    <phoneticPr fontId="1"/>
  </si>
  <si>
    <t>Update timing of photo diode number when the PD Gain is changed</t>
    <phoneticPr fontId="1"/>
  </si>
  <si>
    <t>9C</t>
    <phoneticPr fontId="1"/>
  </si>
  <si>
    <t>9C</t>
  </si>
  <si>
    <t>A4</t>
    <phoneticPr fontId="1"/>
  </si>
  <si>
    <t>A4</t>
  </si>
  <si>
    <t>4A</t>
  </si>
  <si>
    <t>PD_GAIN_SEL</t>
    <phoneticPr fontId="80"/>
  </si>
  <si>
    <t>ED</t>
  </si>
  <si>
    <t>A5</t>
  </si>
  <si>
    <t>Function : LGM_DATA</t>
    <phoneticPr fontId="3"/>
  </si>
  <si>
    <t>Base Address : 8100h</t>
    <phoneticPr fontId="3"/>
  </si>
  <si>
    <r>
      <t>LGM_R_DATA0[</t>
    </r>
    <r>
      <rPr>
        <sz val="10"/>
        <rFont val="HGP創英角ｺﾞｼｯｸUB"/>
        <family val="3"/>
        <charset val="128"/>
      </rPr>
      <t>15:8</t>
    </r>
    <r>
      <rPr>
        <sz val="10"/>
        <rFont val="HGP創英角ｺﾞｼｯｸUB"/>
        <family val="3"/>
        <charset val="128"/>
      </rPr>
      <t>]</t>
    </r>
    <phoneticPr fontId="3"/>
  </si>
  <si>
    <r>
      <t>LGM_R_DATA0[</t>
    </r>
    <r>
      <rPr>
        <sz val="10"/>
        <rFont val="HGP創英角ｺﾞｼｯｸUB"/>
        <family val="3"/>
        <charset val="128"/>
      </rPr>
      <t>7:0</t>
    </r>
    <r>
      <rPr>
        <sz val="10"/>
        <rFont val="HGP創英角ｺﾞｼｯｸUB"/>
        <family val="3"/>
        <charset val="128"/>
      </rPr>
      <t>]</t>
    </r>
    <phoneticPr fontId="3"/>
  </si>
  <si>
    <t>LGM_R_DATA1[15:8]</t>
  </si>
  <si>
    <t>LGM_R_DATA1[7:0]</t>
  </si>
  <si>
    <t>LGM_R_DATA2[15:8]</t>
  </si>
  <si>
    <t>LGM_R_DATA2[7:0]</t>
  </si>
  <si>
    <t>LGM_R_DATA128[15:8]</t>
    <phoneticPr fontId="3"/>
  </si>
  <si>
    <t>LGM_R_DATA128[7:0]</t>
    <phoneticPr fontId="3"/>
  </si>
  <si>
    <t>LGM_R_DATA129[15:8]</t>
    <phoneticPr fontId="3"/>
  </si>
  <si>
    <t>LGM_R_DATA129[7:0]</t>
    <phoneticPr fontId="3"/>
  </si>
  <si>
    <t>LGM_R_DATA130[15:8]</t>
    <phoneticPr fontId="3"/>
  </si>
  <si>
    <t>LGM_R_DATA130[7:0]</t>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</si>
  <si>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[15:8]</t>
    </r>
    <phoneticPr fontId="3"/>
  </si>
  <si>
    <r>
      <t>LGM_</t>
    </r>
    <r>
      <rPr>
        <sz val="10"/>
        <rFont val="HGP創英角ｺﾞｼｯｸUB"/>
        <family val="3"/>
        <charset val="128"/>
      </rPr>
      <t>G</t>
    </r>
    <r>
      <rPr>
        <sz val="10"/>
        <rFont val="HGP創英角ｺﾞｼｯｸUB"/>
        <family val="3"/>
        <charset val="128"/>
      </rPr>
      <t>_DATA</t>
    </r>
    <r>
      <rPr>
        <sz val="10"/>
        <rFont val="HGP創英角ｺﾞｼｯｸUB"/>
        <family val="3"/>
        <charset val="128"/>
      </rPr>
      <t>0</t>
    </r>
    <r>
      <rPr>
        <sz val="10"/>
        <rFont val="HGP創英角ｺﾞｼｯｸUB"/>
        <family val="3"/>
        <charset val="128"/>
      </rPr>
      <t>[7:0]</t>
    </r>
    <phoneticPr fontId="3"/>
  </si>
  <si>
    <t>LGM_G_DATA1[15:8]</t>
  </si>
  <si>
    <t>LGM_G_DATA1[7:0]</t>
  </si>
  <si>
    <t>LGM_G_DATA2[15:8]</t>
  </si>
  <si>
    <t>LGM_G_DATA2[7:0]</t>
  </si>
  <si>
    <t>LGM_G_DATA128[15:8]</t>
    <phoneticPr fontId="3"/>
  </si>
  <si>
    <t>LGM_G_DATA128[7:0]</t>
    <phoneticPr fontId="3"/>
  </si>
  <si>
    <t>LGM_G_DATA129[15:8]</t>
    <phoneticPr fontId="3"/>
  </si>
  <si>
    <t>LGM_G_DATA129[7:0]</t>
    <phoneticPr fontId="3"/>
  </si>
  <si>
    <t>LGM_G_DATA130[15:8]</t>
    <phoneticPr fontId="3"/>
  </si>
  <si>
    <t>LGM_G_DATA130[7:0]</t>
    <phoneticPr fontId="3"/>
  </si>
  <si>
    <t>LGM_B_DATA0[15:8]</t>
  </si>
  <si>
    <t>LGM_B_DATA0[7:0]</t>
  </si>
  <si>
    <t>LGM_B_DATA1[15:8]</t>
  </si>
  <si>
    <t>LGM_B_DATA1[7:0]</t>
  </si>
  <si>
    <t>LGM_B_DATA2[15:8]</t>
  </si>
  <si>
    <t>LGM_B_DATA2[7:0]</t>
  </si>
  <si>
    <t>LGM_B_DATA128[15:8]</t>
    <phoneticPr fontId="3"/>
  </si>
  <si>
    <t>LGM_B_DATA128[7:0]</t>
    <phoneticPr fontId="3"/>
  </si>
  <si>
    <t>LGM_B_DATA129[15:8]</t>
    <phoneticPr fontId="3"/>
  </si>
  <si>
    <t>LGM_B_DATA129[7:0]</t>
    <phoneticPr fontId="3"/>
  </si>
  <si>
    <t>LGM_B_DATA130[15:8]</t>
    <phoneticPr fontId="3"/>
  </si>
  <si>
    <t>LGM_B_DATA130[7:0]</t>
    <phoneticPr fontId="3"/>
  </si>
  <si>
    <t>Function : OGM_DATA</t>
    <phoneticPr fontId="3"/>
  </si>
  <si>
    <t>Base Address : 8500h</t>
    <phoneticPr fontId="3"/>
  </si>
  <si>
    <t>Total number of register : 978 byte</t>
    <phoneticPr fontId="3"/>
  </si>
  <si>
    <t>-</t>
    <phoneticPr fontId="3"/>
  </si>
  <si>
    <t>OGM_R1_DATA0[13:8]</t>
  </si>
  <si>
    <r>
      <t>O</t>
    </r>
    <r>
      <rPr>
        <sz val="10"/>
        <rFont val="HGP創英角ｺﾞｼｯｸUB"/>
        <family val="3"/>
        <charset val="128"/>
      </rPr>
      <t>GM_R1_DATA0[7:0]</t>
    </r>
    <phoneticPr fontId="3"/>
  </si>
  <si>
    <t>OGM_R1_DATA1[13:8]</t>
  </si>
  <si>
    <t>OGM_R1_DATA1[7:0]</t>
  </si>
  <si>
    <t>OGM_R1_DATA2[13:8]</t>
  </si>
  <si>
    <t>OGM_R1_DATA2[7:0]</t>
  </si>
  <si>
    <t>OGM_R1_DATA128[13:8]</t>
  </si>
  <si>
    <t>OGM_R1_DATA128[7:0]</t>
  </si>
  <si>
    <t>OGM_R1_DATA129[13:8]</t>
  </si>
  <si>
    <t>OGM_R1_DATA129[7:0]</t>
  </si>
  <si>
    <t>OGM_R1_DATA130[13:8]</t>
  </si>
  <si>
    <t>OGM_R1_DATA130[7:0]</t>
  </si>
  <si>
    <t>OGM_R2_DATA0[13:8]</t>
  </si>
  <si>
    <t>OGM_R2_DATA0[7:0]</t>
  </si>
  <si>
    <t>OGM_R2_DATA1[13:8]</t>
  </si>
  <si>
    <t>OGM_R2_DATA1[7:0]</t>
  </si>
  <si>
    <t>OGM_R2_DATA2[13:8]</t>
  </si>
  <si>
    <t>OGM_R2_DATA2[7:0]</t>
  </si>
  <si>
    <t>OGM_R2_DATA29[13:8]</t>
    <phoneticPr fontId="3"/>
  </si>
  <si>
    <t>OGM_R2_DATA29[7:0]</t>
  </si>
  <si>
    <t>OGM_R2_DATA30[13:8]</t>
  </si>
  <si>
    <t>OGM_R2_DATA30[7:0]</t>
  </si>
  <si>
    <t>OGM_R2_DATA31[13:8]</t>
  </si>
  <si>
    <t>OGM_R2_DATA31[7:0]</t>
  </si>
  <si>
    <t>OGM_G1_DATA0[13:8]</t>
  </si>
  <si>
    <t>OGM_G1_DATA0[7:0]</t>
  </si>
  <si>
    <t>OGM_G1_DATA1[13:8]</t>
  </si>
  <si>
    <t>OGM_G1_DATA1[7:0]</t>
  </si>
  <si>
    <t>OGM_G1_DATA2[13:8]</t>
  </si>
  <si>
    <t>OGM_G1_DATA2[7:0]</t>
  </si>
  <si>
    <t>OGM_G1_DATA128[13:8]</t>
  </si>
  <si>
    <t>OGM_G1_DATA128[7:0]</t>
  </si>
  <si>
    <t>OGM_G1_DATA129[13:8]</t>
  </si>
  <si>
    <t>OGM_G1_DATA129[7:0]</t>
  </si>
  <si>
    <t>OGM_G1_DATA130[13:8]</t>
  </si>
  <si>
    <t>OGM_G1_DATA130[7:0]</t>
  </si>
  <si>
    <t>OGM_G2_DATA0[13:8]</t>
  </si>
  <si>
    <t>OGM_G2_DATA0[7:0]</t>
  </si>
  <si>
    <t>OGM_G2_DATA1[13:8]</t>
  </si>
  <si>
    <t>OGM_G2_DATA1[7:0]</t>
  </si>
  <si>
    <t>OGM_G2_DATA2[13:8]</t>
  </si>
  <si>
    <t>OGM_G2_DATA2[7:0]</t>
  </si>
  <si>
    <t>OGM_G2_DATA29[13:8]</t>
  </si>
  <si>
    <t>OGM_G2_DATA29[7:0]</t>
  </si>
  <si>
    <t>OGM_G2_DATA30[13:8]</t>
  </si>
  <si>
    <t>OGM_G2_DATA30[7:0]</t>
  </si>
  <si>
    <t>OGM_G2_DATA31[13:8]</t>
  </si>
  <si>
    <t>OGM_G2_DATA31[7:0]</t>
  </si>
  <si>
    <t>OGM_B1_DATA0[13:8]</t>
  </si>
  <si>
    <t>OGM_B1_DATA0[7:0]</t>
  </si>
  <si>
    <t>OGM_B1_DATA1[13:8]</t>
  </si>
  <si>
    <t>OGM_B1_DATA1[7:0]</t>
  </si>
  <si>
    <t>OGM_B1_DATA2[13:8]</t>
  </si>
  <si>
    <t>OGM_B1_DATA2[7:0]</t>
  </si>
  <si>
    <t>OGM_B1_DATA128[13:8]</t>
  </si>
  <si>
    <t>OGM_B1_DATA128[7:0]</t>
  </si>
  <si>
    <t>OGM_B1_DATA129[13:8]</t>
  </si>
  <si>
    <t>OGM_B1_DATA129[7:0]</t>
  </si>
  <si>
    <t>OGM_B1_DATA130[13:8]</t>
  </si>
  <si>
    <t>OGM_B1_DATA130[7:0]</t>
  </si>
  <si>
    <t>OGM_B2_DATA0[13:8]</t>
  </si>
  <si>
    <t>OGM_B2_DATA0[7:0]</t>
  </si>
  <si>
    <t>OGM_B2_DATA1[13:8]</t>
  </si>
  <si>
    <t>OGM_B2_DATA1[7:0]</t>
  </si>
  <si>
    <t>OGM_B2_DATA2[13:8]</t>
  </si>
  <si>
    <t>OGM_B2_DATA2[7:0]</t>
  </si>
  <si>
    <t>OGM_B2_DATA29[13:8]</t>
  </si>
  <si>
    <t>OGM_B2_DATA29[7:0]</t>
  </si>
  <si>
    <t>OGM_B2_DATA30[13:8]</t>
  </si>
  <si>
    <t>OGM_B2_DATA30[7:0]</t>
  </si>
  <si>
    <t>OGM_B2_DATA31[13:8]</t>
  </si>
  <si>
    <t>OGM_B2_DATA31[7:0]</t>
  </si>
  <si>
    <t>Function : KST_WP_data</t>
    <phoneticPr fontId="3"/>
  </si>
  <si>
    <t>Base Address : 3500h</t>
    <phoneticPr fontId="3"/>
  </si>
  <si>
    <t>KST_WP_L0[14:8]</t>
  </si>
  <si>
    <t>XX</t>
    <phoneticPr fontId="33"/>
  </si>
  <si>
    <t>KST_WP_L0[7:0]</t>
  </si>
  <si>
    <t>KST_WP_L1[14:8]</t>
  </si>
  <si>
    <t>KST_WP_L1[7:0]</t>
  </si>
  <si>
    <t>KST_WP_L38[14:8]</t>
  </si>
  <si>
    <t>KST_WP_L38[7:0]</t>
  </si>
  <si>
    <t>KST_WP_R0[14:8]</t>
    <phoneticPr fontId="33"/>
  </si>
  <si>
    <t>KST_WP_R0[7:0]</t>
    <phoneticPr fontId="33"/>
  </si>
  <si>
    <t>KST_WP_R1[14:8]</t>
  </si>
  <si>
    <t>KST_WP_R1[7:0]</t>
  </si>
  <si>
    <t>KST_WP_R38[14:8]</t>
  </si>
  <si>
    <t>XX</t>
  </si>
  <si>
    <t>KST_WP_R38[7:0]</t>
  </si>
  <si>
    <t>KST_WP_U0[14:8]</t>
  </si>
  <si>
    <t>KST_WP_U0[7:0]</t>
  </si>
  <si>
    <t>KST_WP_U1[14:8]</t>
  </si>
  <si>
    <t>KST_WP_U1[7:0]</t>
  </si>
  <si>
    <t>KST_WP_U65[14:8]</t>
    <phoneticPr fontId="33"/>
  </si>
  <si>
    <t>KST_WP_U65[7:0]</t>
    <phoneticPr fontId="33"/>
  </si>
  <si>
    <t>KST_WP_D0[14:8]</t>
  </si>
  <si>
    <t>KST_WP_D0[7:0]</t>
  </si>
  <si>
    <t>KST_WP_D1[14:8]</t>
  </si>
  <si>
    <t>KST_WP_D1[7:0]</t>
  </si>
  <si>
    <t>KST_WP_D65[14:8]</t>
  </si>
  <si>
    <t>KST_WP_D65[7:0]</t>
  </si>
  <si>
    <t>Function : KST_MV_data</t>
    <phoneticPr fontId="3"/>
  </si>
  <si>
    <t>Base Address : 3700h</t>
    <phoneticPr fontId="3"/>
  </si>
  <si>
    <t>KST_MV_X0[14:8]</t>
    <phoneticPr fontId="33"/>
  </si>
  <si>
    <t>KST_MV_X0[7:0]</t>
    <phoneticPr fontId="33"/>
  </si>
  <si>
    <t>KST_MV_Y0[14:8]</t>
    <phoneticPr fontId="33"/>
  </si>
  <si>
    <t>KST_MV_Y0[7:0]</t>
    <phoneticPr fontId="33"/>
  </si>
  <si>
    <t>KST_MV_X1[14:8]</t>
    <phoneticPr fontId="33"/>
  </si>
  <si>
    <t>KST_MV_X1[7:0]</t>
    <phoneticPr fontId="33"/>
  </si>
  <si>
    <t>KST_MV_Y1[14:8]</t>
    <phoneticPr fontId="33"/>
  </si>
  <si>
    <t>KST_MV_Y1[7:0]</t>
    <phoneticPr fontId="33"/>
  </si>
  <si>
    <t>KST_MV_X2573[14:8]</t>
    <phoneticPr fontId="33"/>
  </si>
  <si>
    <t>KST_MV_X2573[7:0]</t>
    <phoneticPr fontId="33"/>
  </si>
  <si>
    <t>KST_MV_Y2573[14:8]</t>
    <phoneticPr fontId="33"/>
  </si>
  <si>
    <t>KST_MV_Y2573[7:0]</t>
    <phoneticPr fontId="33"/>
  </si>
  <si>
    <t>Function : KST_DIST_data</t>
    <phoneticPr fontId="3"/>
  </si>
  <si>
    <t>Base Address : 6100h</t>
    <phoneticPr fontId="3"/>
  </si>
  <si>
    <t>KST_DIST_X0[9:8]</t>
    <phoneticPr fontId="33"/>
  </si>
  <si>
    <t>KST_DIST_Y0[9:8]</t>
    <phoneticPr fontId="33"/>
  </si>
  <si>
    <t>KST_DIST_X0[7:0]</t>
    <phoneticPr fontId="3"/>
  </si>
  <si>
    <t>KST_DIST_Y0[7:0]</t>
    <phoneticPr fontId="3"/>
  </si>
  <si>
    <t>KST_DIST_X1[9:8]</t>
    <phoneticPr fontId="33"/>
  </si>
  <si>
    <t>KST_DIST_Y1[9:8]</t>
    <phoneticPr fontId="33"/>
  </si>
  <si>
    <t>KST_DIST_X1[7:0]</t>
    <phoneticPr fontId="3"/>
  </si>
  <si>
    <t>KST_DIST_Y1[7:0]</t>
    <phoneticPr fontId="3"/>
  </si>
  <si>
    <t>KST_DIST_X2573[9:8]</t>
  </si>
  <si>
    <t>KST_DIST_Y2573[9:8]</t>
  </si>
  <si>
    <t>KST_DIST_X2573[7:0]</t>
  </si>
  <si>
    <t>KST_DIST_Y2573[7:0]</t>
  </si>
  <si>
    <t>LUT名</t>
    <rPh sb="3" eb="4">
      <t>メイ</t>
    </rPh>
    <phoneticPr fontId="3"/>
  </si>
  <si>
    <t>アクセスタイプ</t>
    <phoneticPr fontId="3"/>
  </si>
  <si>
    <t>KST_WP_L0-38</t>
    <phoneticPr fontId="33"/>
  </si>
  <si>
    <t>WP水平ベクトル設定(s0_10_4)。左辺上端を0 として下方向に1,2.. を設定</t>
    <rPh sb="2" eb="4">
      <t>スイヘイ</t>
    </rPh>
    <rPh sb="8" eb="10">
      <t>セッテイ</t>
    </rPh>
    <rPh sb="20" eb="22">
      <t>サヘン</t>
    </rPh>
    <rPh sb="22" eb="24">
      <t>ジョウタン</t>
    </rPh>
    <rPh sb="30" eb="33">
      <t>シタホウコウ</t>
    </rPh>
    <rPh sb="41" eb="43">
      <t>セッテイ</t>
    </rPh>
    <phoneticPr fontId="33"/>
  </si>
  <si>
    <t>KST_WP_R0-38</t>
    <phoneticPr fontId="33"/>
  </si>
  <si>
    <t>WP水平ベクトル設定(s0_10_4)。右辺上端を0 として下方向に1,2.. を設定</t>
    <rPh sb="2" eb="4">
      <t>スイヘイ</t>
    </rPh>
    <rPh sb="8" eb="10">
      <t>セッテイ</t>
    </rPh>
    <rPh sb="20" eb="21">
      <t>ミギ</t>
    </rPh>
    <rPh sb="21" eb="22">
      <t>ヘン</t>
    </rPh>
    <rPh sb="22" eb="24">
      <t>ジョウタン</t>
    </rPh>
    <rPh sb="30" eb="33">
      <t>シタホウコウ</t>
    </rPh>
    <rPh sb="41" eb="43">
      <t>セッテイ</t>
    </rPh>
    <phoneticPr fontId="33"/>
  </si>
  <si>
    <t>KST_WP_U0-65</t>
    <phoneticPr fontId="33"/>
  </si>
  <si>
    <t>WP垂直ベクトル設定(s0_10_4)。上辺左端を0 として下方向に1,2.. を設定</t>
    <rPh sb="2" eb="4">
      <t>スイチョク</t>
    </rPh>
    <rPh sb="8" eb="10">
      <t>セッテイ</t>
    </rPh>
    <rPh sb="20" eb="22">
      <t>ジョウヘン</t>
    </rPh>
    <rPh sb="22" eb="23">
      <t>ヒダリ</t>
    </rPh>
    <rPh sb="23" eb="24">
      <t>タン</t>
    </rPh>
    <rPh sb="30" eb="33">
      <t>シタホウコウ</t>
    </rPh>
    <rPh sb="41" eb="43">
      <t>セッテイ</t>
    </rPh>
    <phoneticPr fontId="33"/>
  </si>
  <si>
    <t>KST_WP_D0-65</t>
    <phoneticPr fontId="33"/>
  </si>
  <si>
    <t>WP垂直ベクトル設定(s0_10_4)。下辺左端を0 として下方向に1,2.. を設定</t>
    <rPh sb="2" eb="4">
      <t>スイチョク</t>
    </rPh>
    <rPh sb="8" eb="10">
      <t>セッテイ</t>
    </rPh>
    <rPh sb="20" eb="22">
      <t>カヘン</t>
    </rPh>
    <rPh sb="22" eb="23">
      <t>ヒダリ</t>
    </rPh>
    <rPh sb="23" eb="24">
      <t>タン</t>
    </rPh>
    <rPh sb="30" eb="33">
      <t>シタホウコウ</t>
    </rPh>
    <rPh sb="41" eb="43">
      <t>セッテイ</t>
    </rPh>
    <phoneticPr fontId="33"/>
  </si>
  <si>
    <t>KST_MV_X0-2573</t>
    <phoneticPr fontId="33"/>
  </si>
  <si>
    <t>MV水平ベクトル設定(s0_10_4)。格子左上から右方向へHNUM, 下方向へVNUM分設定。NUMが小さい場合は上詰めで設定する。</t>
    <rPh sb="2" eb="4">
      <t>スイヘイ</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</si>
  <si>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KST_MV_Y0-2573</t>
    <phoneticPr fontId="33"/>
  </si>
  <si>
    <t>MV垂直ベクトル設定(s0_10_4)。格子左上から右方向へHNUM, 下方向へVNUM分設定。NUMが小さい場合は上詰めで設定する。</t>
    <rPh sb="2" eb="4">
      <t>スイチョク</t>
    </rPh>
    <rPh sb="8" eb="10">
      <t>セッテイ</t>
    </rPh>
    <rPh sb="20" eb="22">
      <t>コウシ</t>
    </rPh>
    <rPh sb="22" eb="24">
      <t>ヒダリウエ</t>
    </rPh>
    <rPh sb="26" eb="27">
      <t>ミギ</t>
    </rPh>
    <rPh sb="27" eb="29">
      <t>ホウコウ</t>
    </rPh>
    <rPh sb="36" eb="39">
      <t>シタホウコウ</t>
    </rPh>
    <rPh sb="44" eb="45">
      <t>ブン</t>
    </rPh>
    <rPh sb="45" eb="47">
      <t>セッテイ</t>
    </rPh>
    <rPh sb="52" eb="53">
      <t>チイ</t>
    </rPh>
    <rPh sb="55" eb="57">
      <t>バアイ</t>
    </rPh>
    <rPh sb="58" eb="59">
      <t>ウエ</t>
    </rPh>
    <rPh sb="59" eb="60">
      <t>ヅ</t>
    </rPh>
    <rPh sb="62" eb="64">
      <t>セッテイ</t>
    </rPh>
    <phoneticPr fontId="33"/>
  </si>
  <si>
    <t>KST_DIST_X0-2573</t>
    <phoneticPr fontId="33"/>
  </si>
  <si>
    <t>DIST水平ベクトル設定(s0_5_4)。格子左上から右方向へHNUM, 下方向へVNUM分設定。NUMが小さい場合は上詰めで設定する。</t>
    <rPh sb="4" eb="6">
      <t>スイヘイ</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</si>
  <si>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KST_DIST_Y0-2573</t>
    <phoneticPr fontId="33"/>
  </si>
  <si>
    <t>DIST垂直ベクトル設定(s0_5_4)。格子左上から右方向へHNUM, 下方向へVNUM分設定。NUMが小さい場合は上詰めで設定する。</t>
    <rPh sb="4" eb="6">
      <t>スイチョク</t>
    </rPh>
    <rPh sb="10" eb="12">
      <t>セッテイ</t>
    </rPh>
    <rPh sb="21" eb="23">
      <t>コウシ</t>
    </rPh>
    <rPh sb="23" eb="25">
      <t>ヒダリウエ</t>
    </rPh>
    <rPh sb="27" eb="28">
      <t>ミギ</t>
    </rPh>
    <rPh sb="28" eb="30">
      <t>ホウコウ</t>
    </rPh>
    <rPh sb="37" eb="40">
      <t>シタホウコウ</t>
    </rPh>
    <rPh sb="45" eb="46">
      <t>ブン</t>
    </rPh>
    <rPh sb="46" eb="48">
      <t>セッテイ</t>
    </rPh>
    <rPh sb="53" eb="54">
      <t>チイ</t>
    </rPh>
    <rPh sb="56" eb="58">
      <t>バアイ</t>
    </rPh>
    <rPh sb="59" eb="60">
      <t>ウエ</t>
    </rPh>
    <rPh sb="60" eb="61">
      <t>ヅ</t>
    </rPh>
    <rPh sb="63" eb="65">
      <t>セッテイ</t>
    </rPh>
    <phoneticPr fontId="33"/>
  </si>
  <si>
    <t>Function : GAM_R_data</t>
    <phoneticPr fontId="3"/>
  </si>
  <si>
    <t>Base Address : 8900h</t>
    <phoneticPr fontId="3"/>
  </si>
  <si>
    <t>Total number of register : 2048 byte</t>
    <phoneticPr fontId="3"/>
  </si>
  <si>
    <t>Initial</t>
    <phoneticPr fontId="60"/>
  </si>
  <si>
    <t>GAM_R_DATA0[11:8]</t>
    <phoneticPr fontId="3"/>
  </si>
  <si>
    <r>
      <t>GAM_R_DATA0[7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</si>
  <si>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GAM_R_DATA1</t>
    </r>
    <r>
      <rPr>
        <sz val="10"/>
        <rFont val="HGP創英角ｺﾞｼｯｸUB"/>
        <family val="3"/>
        <charset val="128"/>
      </rPr>
      <t>[11:8]</t>
    </r>
    <phoneticPr fontId="3"/>
  </si>
  <si>
    <t>GAM_R_DATA1[7:0]</t>
    <phoneticPr fontId="3"/>
  </si>
  <si>
    <r>
      <t>GAM_R_DATA2</t>
    </r>
    <r>
      <rPr>
        <sz val="10"/>
        <rFont val="HGP創英角ｺﾞｼｯｸUB"/>
        <family val="3"/>
        <charset val="128"/>
      </rPr>
      <t>[11:8]</t>
    </r>
    <phoneticPr fontId="3"/>
  </si>
  <si>
    <t>GAM_R_DATA2[7:0]</t>
    <phoneticPr fontId="3"/>
  </si>
  <si>
    <r>
      <t>GAM_R_DATA1021</t>
    </r>
    <r>
      <rPr>
        <sz val="10"/>
        <rFont val="HGP創英角ｺﾞｼｯｸUB"/>
        <family val="3"/>
        <charset val="128"/>
      </rPr>
      <t>[11:8]</t>
    </r>
    <phoneticPr fontId="3"/>
  </si>
  <si>
    <t>GAM_R_DATA1021[7:0]</t>
    <phoneticPr fontId="3"/>
  </si>
  <si>
    <r>
      <t>GAM_R_DATA1022</t>
    </r>
    <r>
      <rPr>
        <sz val="10"/>
        <rFont val="HGP創英角ｺﾞｼｯｸUB"/>
        <family val="3"/>
        <charset val="128"/>
      </rPr>
      <t>[11:8]</t>
    </r>
    <phoneticPr fontId="3"/>
  </si>
  <si>
    <t>GAM_R_DATA1022[7:0]</t>
    <phoneticPr fontId="3"/>
  </si>
  <si>
    <r>
      <t>GAM_R_DATA1023</t>
    </r>
    <r>
      <rPr>
        <sz val="10"/>
        <rFont val="HGP創英角ｺﾞｼｯｸUB"/>
        <family val="3"/>
        <charset val="128"/>
      </rPr>
      <t>[11:8]</t>
    </r>
    <phoneticPr fontId="3"/>
  </si>
  <si>
    <r>
      <t>GAM_R_DATA1023</t>
    </r>
    <r>
      <rPr>
        <sz val="10"/>
        <rFont val="HGP創英角ｺﾞｼｯｸUB"/>
        <family val="3"/>
        <charset val="128"/>
      </rPr>
      <t>[7:0]</t>
    </r>
    <phoneticPr fontId="3"/>
  </si>
  <si>
    <t>Function : GAM_G_data</t>
    <phoneticPr fontId="3"/>
  </si>
  <si>
    <t>Base Address : 9100h</t>
    <phoneticPr fontId="3"/>
  </si>
  <si>
    <r>
      <t>GAM_G</t>
    </r>
    <r>
      <rPr>
        <sz val="10"/>
        <rFont val="HGP創英角ｺﾞｼｯｸUB"/>
        <family val="3"/>
        <charset val="128"/>
      </rPr>
      <t>_DATA0[11:8]</t>
    </r>
    <phoneticPr fontId="3"/>
  </si>
  <si>
    <r>
      <t>GAM_G_DATA0[7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</si>
  <si>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GAM_G_DATA1</t>
    </r>
    <r>
      <rPr>
        <sz val="10"/>
        <rFont val="HGP創英角ｺﾞｼｯｸUB"/>
        <family val="3"/>
        <charset val="128"/>
      </rPr>
      <t>[11:8]</t>
    </r>
    <phoneticPr fontId="3"/>
  </si>
  <si>
    <t>GAM_G_DATA1[7:0]</t>
    <phoneticPr fontId="3"/>
  </si>
  <si>
    <r>
      <t>GAM_G_DATA2</t>
    </r>
    <r>
      <rPr>
        <sz val="10"/>
        <rFont val="HGP創英角ｺﾞｼｯｸUB"/>
        <family val="3"/>
        <charset val="128"/>
      </rPr>
      <t>[11:8]</t>
    </r>
    <phoneticPr fontId="3"/>
  </si>
  <si>
    <t>GAM_G_DATA2[7:0]</t>
    <phoneticPr fontId="3"/>
  </si>
  <si>
    <r>
      <t>GAM_G_DATA1021</t>
    </r>
    <r>
      <rPr>
        <sz val="10"/>
        <rFont val="HGP創英角ｺﾞｼｯｸUB"/>
        <family val="3"/>
        <charset val="128"/>
      </rPr>
      <t>[11:8]</t>
    </r>
    <phoneticPr fontId="3"/>
  </si>
  <si>
    <t>GAM_G_DATA1021[7:0]</t>
    <phoneticPr fontId="3"/>
  </si>
  <si>
    <r>
      <t>GAM_G_DATA1022</t>
    </r>
    <r>
      <rPr>
        <sz val="10"/>
        <rFont val="HGP創英角ｺﾞｼｯｸUB"/>
        <family val="3"/>
        <charset val="128"/>
      </rPr>
      <t>[11:8]</t>
    </r>
    <phoneticPr fontId="3"/>
  </si>
  <si>
    <t>GAM_G_DATA1022[7:0]</t>
    <phoneticPr fontId="3"/>
  </si>
  <si>
    <r>
      <t>GAM_G_DATA1023</t>
    </r>
    <r>
      <rPr>
        <sz val="10"/>
        <rFont val="HGP創英角ｺﾞｼｯｸUB"/>
        <family val="3"/>
        <charset val="128"/>
      </rPr>
      <t>[11:8]</t>
    </r>
    <phoneticPr fontId="3"/>
  </si>
  <si>
    <r>
      <t>GAM_G_DATA1023[7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</si>
  <si>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GAM_B_data</t>
    <phoneticPr fontId="3"/>
  </si>
  <si>
    <t>Base Address : 9900h</t>
    <phoneticPr fontId="3"/>
  </si>
  <si>
    <r>
      <t>GAM_B</t>
    </r>
    <r>
      <rPr>
        <sz val="10"/>
        <rFont val="HGP創英角ｺﾞｼｯｸUB"/>
        <family val="3"/>
        <charset val="128"/>
      </rPr>
      <t>_DATA0[11:8]</t>
    </r>
    <phoneticPr fontId="3"/>
  </si>
  <si>
    <r>
      <t>GAM_B_DATA0[7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</si>
  <si>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</si>
  <si>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</si>
  <si>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</si>
  <si>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</si>
  <si>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GAM_B_DATA1021[11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</si>
  <si>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GAM_B_DATA1021[7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</si>
  <si>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GAM_B_DATA1022[11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</si>
  <si>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GAM_B_DATA1022[7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</si>
  <si>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r>
      <t>GAM_B_DATA1023[11</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</si>
  <si>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GAM_B_DATA1023[7</t>
    </r>
    <r>
      <rPr>
        <sz val="10"/>
        <rFont val="HGP創英角ｺﾞｼｯｸUB"/>
        <family val="3"/>
        <charset val="128"/>
      </rPr>
      <t>:</t>
    </r>
    <r>
      <rPr>
        <sz val="11"/>
        <color theme="1"/>
        <rFont val="HGP創英角ｺﾞｼｯｸUB"/>
        <family val="3"/>
        <charset val="128"/>
      </rPr>
      <t>0</t>
    </r>
    <r>
      <rPr>
        <sz val="10"/>
        <rFont val="HGP創英角ｺﾞｼｯｸUB"/>
        <family val="3"/>
        <charset val="128"/>
      </rPr>
      <t>]</t>
    </r>
    <phoneticPr fontId="3"/>
  </si>
  <si>
    <t>Function : GAM_W_data</t>
    <phoneticPr fontId="3"/>
  </si>
  <si>
    <t>Base Address : A100h</t>
    <phoneticPr fontId="3"/>
  </si>
  <si>
    <t>GAM_W_DATA0[11:8]</t>
  </si>
  <si>
    <t>GAM_W_DATA0[7:0]</t>
  </si>
  <si>
    <t>GAM_W_DATA1[11:8]</t>
  </si>
  <si>
    <t>GAM_W_DATA1[7:0]</t>
  </si>
  <si>
    <t>GAM_W_DATA2[11:8]</t>
  </si>
  <si>
    <t>GAM_W_DATA2[7:0]</t>
  </si>
  <si>
    <t>GAM_W_DATA1021[11:8]</t>
  </si>
  <si>
    <t>GAM_W_DATA1021[7:0]</t>
  </si>
  <si>
    <t>GAM_W_DATA1022[11:8]</t>
  </si>
  <si>
    <t>GAM_W_DATA1022[7:0]</t>
  </si>
  <si>
    <t>GAM_W_DATA1023[11:8]</t>
  </si>
  <si>
    <t>GAM_W_DATA1023[7:0]</t>
  </si>
  <si>
    <t>Function : CSC_R_DATA</t>
    <phoneticPr fontId="3"/>
  </si>
  <si>
    <t>Base Address : A900h</t>
    <phoneticPr fontId="3"/>
  </si>
  <si>
    <t>Total number of register : 4096 byte</t>
    <phoneticPr fontId="3"/>
  </si>
  <si>
    <r>
      <t>CSC_DAT</t>
    </r>
    <r>
      <rPr>
        <sz val="10"/>
        <rFont val="HGP創英角ｺﾞｼｯｸUB"/>
        <family val="3"/>
        <charset val="128"/>
      </rPr>
      <t>_R0[7:0]</t>
    </r>
    <phoneticPr fontId="3"/>
  </si>
  <si>
    <r>
      <t>CSC_DAT</t>
    </r>
    <r>
      <rPr>
        <sz val="10"/>
        <rFont val="HGP創英角ｺﾞｼｯｸUB"/>
        <family val="3"/>
        <charset val="128"/>
      </rPr>
      <t>_R1[7:0]</t>
    </r>
    <phoneticPr fontId="3"/>
  </si>
  <si>
    <r>
      <t>CSC_DAT</t>
    </r>
    <r>
      <rPr>
        <sz val="10"/>
        <rFont val="HGP創英角ｺﾞｼｯｸUB"/>
        <family val="3"/>
        <charset val="128"/>
      </rPr>
      <t>_R2[7:0]</t>
    </r>
    <phoneticPr fontId="3"/>
  </si>
  <si>
    <t>00</t>
    <phoneticPr fontId="3"/>
  </si>
  <si>
    <r>
      <t>CSC_DAT</t>
    </r>
    <r>
      <rPr>
        <sz val="10"/>
        <rFont val="HGP創英角ｺﾞｼｯｸUB"/>
        <family val="3"/>
        <charset val="128"/>
      </rPr>
      <t>_R4093[7:0]</t>
    </r>
    <phoneticPr fontId="3"/>
  </si>
  <si>
    <r>
      <t>CSC_DAT</t>
    </r>
    <r>
      <rPr>
        <sz val="10"/>
        <rFont val="HGP創英角ｺﾞｼｯｸUB"/>
        <family val="3"/>
        <charset val="128"/>
      </rPr>
      <t>_R4094[7:0]</t>
    </r>
    <phoneticPr fontId="3"/>
  </si>
  <si>
    <r>
      <t>CSC_DAT</t>
    </r>
    <r>
      <rPr>
        <sz val="10"/>
        <rFont val="HGP創英角ｺﾞｼｯｸUB"/>
        <family val="3"/>
        <charset val="128"/>
      </rPr>
      <t>_R4095[7:0]</t>
    </r>
    <phoneticPr fontId="3"/>
  </si>
  <si>
    <t>Function : CSC_G_DATA</t>
    <phoneticPr fontId="3"/>
  </si>
  <si>
    <t>Base Address : B900h</t>
    <phoneticPr fontId="3"/>
  </si>
  <si>
    <r>
      <t>CSC_DAT</t>
    </r>
    <r>
      <rPr>
        <sz val="10"/>
        <rFont val="HGP創英角ｺﾞｼｯｸUB"/>
        <family val="3"/>
        <charset val="128"/>
      </rPr>
      <t>_G0[7:0]</t>
    </r>
    <phoneticPr fontId="3"/>
  </si>
  <si>
    <r>
      <t>CSC_DAT</t>
    </r>
    <r>
      <rPr>
        <sz val="10"/>
        <rFont val="HGP創英角ｺﾞｼｯｸUB"/>
        <family val="3"/>
        <charset val="128"/>
      </rPr>
      <t>_G1[7:0]</t>
    </r>
    <phoneticPr fontId="3"/>
  </si>
  <si>
    <r>
      <t>CSC_DAT</t>
    </r>
    <r>
      <rPr>
        <sz val="10"/>
        <rFont val="HGP創英角ｺﾞｼｯｸUB"/>
        <family val="3"/>
        <charset val="128"/>
      </rPr>
      <t>_G2[7:0]</t>
    </r>
    <phoneticPr fontId="3"/>
  </si>
  <si>
    <r>
      <t>CSC_DAT</t>
    </r>
    <r>
      <rPr>
        <sz val="10"/>
        <rFont val="HGP創英角ｺﾞｼｯｸUB"/>
        <family val="3"/>
        <charset val="128"/>
      </rPr>
      <t>_G4093[7:0]</t>
    </r>
    <phoneticPr fontId="3"/>
  </si>
  <si>
    <r>
      <t>CSC_DAT</t>
    </r>
    <r>
      <rPr>
        <sz val="10"/>
        <rFont val="HGP創英角ｺﾞｼｯｸUB"/>
        <family val="3"/>
        <charset val="128"/>
      </rPr>
      <t>_G4094[7:0]</t>
    </r>
    <phoneticPr fontId="3"/>
  </si>
  <si>
    <r>
      <t>CSC_DAT</t>
    </r>
    <r>
      <rPr>
        <sz val="10"/>
        <rFont val="HGP創英角ｺﾞｼｯｸUB"/>
        <family val="3"/>
        <charset val="128"/>
      </rPr>
      <t>_G4095[7:0]</t>
    </r>
    <phoneticPr fontId="3"/>
  </si>
  <si>
    <t>Function : CSC_B_DATA</t>
    <phoneticPr fontId="3"/>
  </si>
  <si>
    <t>Base Address : C900h</t>
    <phoneticPr fontId="3"/>
  </si>
  <si>
    <r>
      <t>CSC_DAT</t>
    </r>
    <r>
      <rPr>
        <sz val="10"/>
        <rFont val="HGP創英角ｺﾞｼｯｸUB"/>
        <family val="3"/>
        <charset val="128"/>
      </rPr>
      <t>_B0[7:0]</t>
    </r>
    <phoneticPr fontId="3"/>
  </si>
  <si>
    <r>
      <t>CSC_DAT</t>
    </r>
    <r>
      <rPr>
        <sz val="10"/>
        <rFont val="HGP創英角ｺﾞｼｯｸUB"/>
        <family val="3"/>
        <charset val="128"/>
      </rPr>
      <t>_B1[7:0]</t>
    </r>
    <phoneticPr fontId="3"/>
  </si>
  <si>
    <r>
      <t>CSC_DAT</t>
    </r>
    <r>
      <rPr>
        <sz val="10"/>
        <rFont val="HGP創英角ｺﾞｼｯｸUB"/>
        <family val="3"/>
        <charset val="128"/>
      </rPr>
      <t>_B2[7:0]</t>
    </r>
    <phoneticPr fontId="3"/>
  </si>
  <si>
    <r>
      <t>CSC_DAT</t>
    </r>
    <r>
      <rPr>
        <sz val="10"/>
        <rFont val="HGP創英角ｺﾞｼｯｸUB"/>
        <family val="3"/>
        <charset val="128"/>
      </rPr>
      <t>_B4093[7:0]</t>
    </r>
    <phoneticPr fontId="3"/>
  </si>
  <si>
    <r>
      <t>CSC_DAT</t>
    </r>
    <r>
      <rPr>
        <sz val="10"/>
        <rFont val="HGP創英角ｺﾞｼｯｸUB"/>
        <family val="3"/>
        <charset val="128"/>
      </rPr>
      <t>_B4094[7:0]</t>
    </r>
    <phoneticPr fontId="3"/>
  </si>
  <si>
    <r>
      <t>CSC_DAT</t>
    </r>
    <r>
      <rPr>
        <sz val="10"/>
        <rFont val="HGP創英角ｺﾞｼｯｸUB"/>
        <family val="3"/>
        <charset val="128"/>
      </rPr>
      <t>_B4095[7:0]</t>
    </r>
    <phoneticPr fontId="3"/>
  </si>
  <si>
    <t>Function : CSC_W_DATA</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</si>
  <si>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0[7:0]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</si>
  <si>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1[7:0]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</si>
  <si>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2[7:0]</t>
    </r>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</si>
  <si>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4093[7:0]</t>
    </r>
    <phoneticPr fontId="3"/>
  </si>
  <si>
    <t>CSC_DAT_W4094[7:0]</t>
    <phoneticPr fontId="3"/>
  </si>
  <si>
    <r>
      <t>CSC_</t>
    </r>
    <r>
      <rPr>
        <sz val="11"/>
        <color theme="1"/>
        <rFont val="HGP創英角ｺﾞｼｯｸUB"/>
        <family val="3"/>
        <charset val="128"/>
      </rPr>
      <t>DAT</t>
    </r>
    <r>
      <rPr>
        <sz val="10"/>
        <rFont val="HGP創英角ｺﾞｼｯｸUB"/>
        <family val="3"/>
        <charset val="128"/>
      </rPr>
      <t>_</t>
    </r>
    <r>
      <rPr>
        <sz val="11"/>
        <color theme="1"/>
        <rFont val="HGP創英角ｺﾞｼｯｸUB"/>
        <family val="3"/>
        <charset val="128"/>
      </rPr>
      <t>W</t>
    </r>
    <r>
      <rPr>
        <sz val="10"/>
        <rFont val="HGP創英角ｺﾞｼｯｸUB"/>
        <family val="3"/>
        <charset val="128"/>
      </rPr>
      <t>4095[7:0]</t>
    </r>
    <phoneticPr fontId="3"/>
  </si>
  <si>
    <t>Function : OVD_LUT0_R_DATA</t>
    <phoneticPr fontId="3"/>
  </si>
  <si>
    <t>Base Address : EB00h</t>
    <phoneticPr fontId="3"/>
  </si>
  <si>
    <t>Total number of register : 2312 byte</t>
    <phoneticPr fontId="3"/>
  </si>
  <si>
    <r>
      <t>OVD_LUT0_R_00_00</t>
    </r>
    <r>
      <rPr>
        <sz val="10"/>
        <rFont val="HGP創英角ｺﾞｼｯｸUB"/>
        <family val="3"/>
        <charset val="128"/>
      </rPr>
      <t>[</t>
    </r>
    <r>
      <rPr>
        <sz val="11"/>
        <color theme="1"/>
        <rFont val="HGP創英角ｺﾞｼｯｸUB"/>
        <family val="3"/>
        <charset val="128"/>
      </rPr>
      <t>9</t>
    </r>
    <r>
      <rPr>
        <sz val="10"/>
        <rFont val="HGP創英角ｺﾞｼｯｸUB"/>
        <family val="3"/>
        <charset val="128"/>
      </rPr>
      <t>:</t>
    </r>
    <r>
      <rPr>
        <sz val="11"/>
        <color theme="1"/>
        <rFont val="HGP創英角ｺﾞｼｯｸUB"/>
        <family val="3"/>
        <charset val="128"/>
      </rPr>
      <t>8</t>
    </r>
    <r>
      <rPr>
        <sz val="10"/>
        <rFont val="HGP創英角ｺﾞｼｯｸUB"/>
        <family val="3"/>
        <charset val="128"/>
      </rPr>
      <t>]</t>
    </r>
    <phoneticPr fontId="3"/>
  </si>
  <si>
    <r>
      <t>OVD_LUT0_R_00_00</t>
    </r>
    <r>
      <rPr>
        <sz val="10"/>
        <rFont val="HGP創英角ｺﾞｼｯｸUB"/>
        <family val="3"/>
        <charset val="128"/>
      </rPr>
      <t>[7:0]</t>
    </r>
    <phoneticPr fontId="3"/>
  </si>
  <si>
    <r>
      <t>OVD_LUT0_R_00_1</t>
    </r>
    <r>
      <rPr>
        <sz val="10"/>
        <rFont val="HGP創英角ｺﾞｼｯｸUB"/>
        <family val="3"/>
        <charset val="128"/>
      </rPr>
      <t>0[9:8]</t>
    </r>
    <phoneticPr fontId="3"/>
  </si>
  <si>
    <r>
      <t>OVD_LUT0_R_00_10</t>
    </r>
    <r>
      <rPr>
        <sz val="10"/>
        <rFont val="HGP創英角ｺﾞｼｯｸUB"/>
        <family val="3"/>
        <charset val="128"/>
      </rPr>
      <t>[7:0]</t>
    </r>
    <phoneticPr fontId="3"/>
  </si>
  <si>
    <r>
      <t>OVD_LUT0_R_00_2</t>
    </r>
    <r>
      <rPr>
        <sz val="10"/>
        <rFont val="HGP創英角ｺﾞｼｯｸUB"/>
        <family val="3"/>
        <charset val="128"/>
      </rPr>
      <t>0[9:8]</t>
    </r>
    <phoneticPr fontId="3"/>
  </si>
  <si>
    <r>
      <t>OVD_LUT0_R_00_20</t>
    </r>
    <r>
      <rPr>
        <sz val="10"/>
        <rFont val="HGP創英角ｺﾞｼｯｸUB"/>
        <family val="3"/>
        <charset val="128"/>
      </rPr>
      <t>[7:0]</t>
    </r>
    <phoneticPr fontId="3"/>
  </si>
  <si>
    <r>
      <t>OVD_LUT0_R_FF_E</t>
    </r>
    <r>
      <rPr>
        <sz val="10"/>
        <rFont val="HGP創英角ｺﾞｼｯｸUB"/>
        <family val="3"/>
        <charset val="128"/>
      </rPr>
      <t>0[9:8]</t>
    </r>
    <phoneticPr fontId="3"/>
  </si>
  <si>
    <r>
      <t>OVD_LUT0_R_FF_E0</t>
    </r>
    <r>
      <rPr>
        <sz val="10"/>
        <rFont val="HGP創英角ｺﾞｼｯｸUB"/>
        <family val="3"/>
        <charset val="128"/>
      </rPr>
      <t>[7:0]</t>
    </r>
    <phoneticPr fontId="3"/>
  </si>
  <si>
    <r>
      <t>OVD_LUT0_R_FF_F0</t>
    </r>
    <r>
      <rPr>
        <sz val="10"/>
        <rFont val="HGP創英角ｺﾞｼｯｸUB"/>
        <family val="3"/>
        <charset val="128"/>
      </rPr>
      <t>[9:8]</t>
    </r>
    <phoneticPr fontId="3"/>
  </si>
  <si>
    <r>
      <t>OVD_LUT0_R_FF_F0</t>
    </r>
    <r>
      <rPr>
        <sz val="10"/>
        <rFont val="HGP創英角ｺﾞｼｯｸUB"/>
        <family val="3"/>
        <charset val="128"/>
      </rPr>
      <t>[7:0]</t>
    </r>
    <phoneticPr fontId="3"/>
  </si>
  <si>
    <r>
      <t>OVD_LUT0_R_FF_FF</t>
    </r>
    <r>
      <rPr>
        <sz val="10"/>
        <rFont val="HGP創英角ｺﾞｼｯｸUB"/>
        <family val="3"/>
        <charset val="128"/>
      </rPr>
      <t>[9:8]</t>
    </r>
    <phoneticPr fontId="3"/>
  </si>
  <si>
    <r>
      <t>OVD_LUT0_R_FF_FF</t>
    </r>
    <r>
      <rPr>
        <sz val="10"/>
        <rFont val="HGP創英角ｺﾞｼｯｸUB"/>
        <family val="3"/>
        <charset val="128"/>
      </rPr>
      <t>[7:0]</t>
    </r>
    <phoneticPr fontId="3"/>
  </si>
  <si>
    <r>
      <t>OVD_LUT0_G</t>
    </r>
    <r>
      <rPr>
        <sz val="10"/>
        <rFont val="HGP創英角ｺﾞｼｯｸUB"/>
        <family val="3"/>
        <charset val="128"/>
      </rPr>
      <t>_00_00[9:8]</t>
    </r>
    <phoneticPr fontId="3"/>
  </si>
  <si>
    <r>
      <t>OVD_LUT0_G_00_00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</si>
  <si>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</si>
  <si>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OVD_LUT0_G_00_10</t>
    </r>
    <r>
      <rPr>
        <sz val="10"/>
        <rFont val="HGP創英角ｺﾞｼｯｸUB"/>
        <family val="3"/>
        <charset val="128"/>
      </rPr>
      <t>[7:0]</t>
    </r>
    <phoneticPr fontId="3"/>
  </si>
  <si>
    <r>
      <t>OVD_LUT0_G</t>
    </r>
    <r>
      <rPr>
        <sz val="10"/>
        <rFont val="HGP創英角ｺﾞｼｯｸUB"/>
        <family val="3"/>
        <charset val="128"/>
      </rPr>
      <t>_00_</t>
    </r>
    <r>
      <rPr>
        <sz val="11"/>
        <color theme="1"/>
        <rFont val="HGP創英角ｺﾞｼｯｸUB"/>
        <family val="3"/>
        <charset val="128"/>
      </rPr>
      <t>2</t>
    </r>
    <r>
      <rPr>
        <sz val="10"/>
        <rFont val="HGP創英角ｺﾞｼｯｸUB"/>
        <family val="3"/>
        <charset val="128"/>
      </rPr>
      <t>0[9:8]</t>
    </r>
    <phoneticPr fontId="3"/>
  </si>
  <si>
    <r>
      <t>OVD_LUT0_G_00_20</t>
    </r>
    <r>
      <rPr>
        <sz val="10"/>
        <rFont val="HGP創英角ｺﾞｼｯｸUB"/>
        <family val="3"/>
        <charset val="128"/>
      </rPr>
      <t>[7:0]</t>
    </r>
    <phoneticPr fontId="3"/>
  </si>
  <si>
    <r>
      <t>OVD_LUT0_G</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</si>
  <si>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OVD_LUT0_G_FF_E0</t>
    </r>
    <r>
      <rPr>
        <sz val="10"/>
        <rFont val="HGP創英角ｺﾞｼｯｸUB"/>
        <family val="3"/>
        <charset val="128"/>
      </rPr>
      <t>[7:0]</t>
    </r>
    <phoneticPr fontId="3"/>
  </si>
  <si>
    <r>
      <t>OVD_LUT0_G_FF_F0</t>
    </r>
    <r>
      <rPr>
        <sz val="10"/>
        <rFont val="HGP創英角ｺﾞｼｯｸUB"/>
        <family val="3"/>
        <charset val="128"/>
      </rPr>
      <t>[9:8]</t>
    </r>
    <phoneticPr fontId="3"/>
  </si>
  <si>
    <r>
      <t>OVD_LUT0_G_FF_F0</t>
    </r>
    <r>
      <rPr>
        <sz val="10"/>
        <rFont val="HGP創英角ｺﾞｼｯｸUB"/>
        <family val="3"/>
        <charset val="128"/>
      </rPr>
      <t>[7:0]</t>
    </r>
    <phoneticPr fontId="3"/>
  </si>
  <si>
    <r>
      <t>OVD_LUT0_G_FF_FF</t>
    </r>
    <r>
      <rPr>
        <sz val="10"/>
        <rFont val="HGP創英角ｺﾞｼｯｸUB"/>
        <family val="3"/>
        <charset val="128"/>
      </rPr>
      <t>[9:8]</t>
    </r>
    <phoneticPr fontId="3"/>
  </si>
  <si>
    <r>
      <t>OVD_LUT0_G_FF_FF</t>
    </r>
    <r>
      <rPr>
        <sz val="10"/>
        <rFont val="HGP創英角ｺﾞｼｯｸUB"/>
        <family val="3"/>
        <charset val="128"/>
      </rPr>
      <t>[7:0]</t>
    </r>
    <phoneticPr fontId="3"/>
  </si>
  <si>
    <r>
      <t>OVD_LUT0_B</t>
    </r>
    <r>
      <rPr>
        <sz val="10"/>
        <rFont val="HGP創英角ｺﾞｼｯｸUB"/>
        <family val="3"/>
        <charset val="128"/>
      </rPr>
      <t>_00_00[9:8]</t>
    </r>
    <phoneticPr fontId="3"/>
  </si>
  <si>
    <r>
      <t>OVD_LUT0_B_00_00</t>
    </r>
    <r>
      <rPr>
        <sz val="10"/>
        <rFont val="HGP創英角ｺﾞｼｯｸUB"/>
        <family val="3"/>
        <charset val="128"/>
      </rPr>
      <t>[7:0]</t>
    </r>
    <phoneticPr fontId="3"/>
  </si>
  <si>
    <r>
      <t>OVD_LUT0_B</t>
    </r>
    <r>
      <rPr>
        <sz val="10"/>
        <rFont val="HGP創英角ｺﾞｼｯｸUB"/>
        <family val="3"/>
        <charset val="128"/>
      </rPr>
      <t>_00_</t>
    </r>
    <r>
      <rPr>
        <sz val="11"/>
        <color theme="1"/>
        <rFont val="HGP創英角ｺﾞｼｯｸUB"/>
        <family val="3"/>
        <charset val="128"/>
      </rPr>
      <t>1</t>
    </r>
    <r>
      <rPr>
        <sz val="10"/>
        <rFont val="HGP創英角ｺﾞｼｯｸUB"/>
        <family val="3"/>
        <charset val="128"/>
      </rPr>
      <t>0[9:8]</t>
    </r>
    <phoneticPr fontId="3"/>
  </si>
  <si>
    <r>
      <t>OVD_LUT0_B_00_10</t>
    </r>
    <r>
      <rPr>
        <sz val="10"/>
        <rFont val="HGP創英角ｺﾞｼｯｸUB"/>
        <family val="3"/>
        <charset val="128"/>
      </rPr>
      <t>[7:0]</t>
    </r>
    <phoneticPr fontId="3"/>
  </si>
  <si>
    <r>
      <t>OVD_LUT0_B_00_20</t>
    </r>
    <r>
      <rPr>
        <sz val="10"/>
        <rFont val="HGP創英角ｺﾞｼｯｸUB"/>
        <family val="3"/>
        <charset val="128"/>
      </rPr>
      <t>[9:8]</t>
    </r>
    <phoneticPr fontId="3"/>
  </si>
  <si>
    <r>
      <t>OVD_LUT0_B_00_20</t>
    </r>
    <r>
      <rPr>
        <sz val="10"/>
        <rFont val="HGP創英角ｺﾞｼｯｸUB"/>
        <family val="3"/>
        <charset val="128"/>
      </rPr>
      <t>[7:0]</t>
    </r>
    <phoneticPr fontId="3"/>
  </si>
  <si>
    <r>
      <t>OVD_LUT0_B</t>
    </r>
    <r>
      <rPr>
        <sz val="10"/>
        <rFont val="HGP創英角ｺﾞｼｯｸUB"/>
        <family val="3"/>
        <charset val="128"/>
      </rPr>
      <t>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</si>
  <si>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r>
      <t>OVD_LUT0_B_FF_E0</t>
    </r>
    <r>
      <rPr>
        <sz val="10"/>
        <rFont val="HGP創英角ｺﾞｼｯｸUB"/>
        <family val="3"/>
        <charset val="128"/>
      </rPr>
      <t>[7:0]</t>
    </r>
    <phoneticPr fontId="3"/>
  </si>
  <si>
    <r>
      <t>OVD_LUT0_B_FF_F0</t>
    </r>
    <r>
      <rPr>
        <sz val="10"/>
        <rFont val="HGP創英角ｺﾞｼｯｸUB"/>
        <family val="3"/>
        <charset val="128"/>
      </rPr>
      <t>[9:8]</t>
    </r>
    <phoneticPr fontId="3"/>
  </si>
  <si>
    <r>
      <t>OVD_LUT0_B_FF_F0</t>
    </r>
    <r>
      <rPr>
        <sz val="10"/>
        <rFont val="HGP創英角ｺﾞｼｯｸUB"/>
        <family val="3"/>
        <charset val="128"/>
      </rPr>
      <t>[7:0]</t>
    </r>
    <phoneticPr fontId="3"/>
  </si>
  <si>
    <r>
      <t>OVD_LUT0_B_FF_FF</t>
    </r>
    <r>
      <rPr>
        <sz val="10"/>
        <rFont val="HGP創英角ｺﾞｼｯｸUB"/>
        <family val="3"/>
        <charset val="128"/>
      </rPr>
      <t>[9:8]</t>
    </r>
    <phoneticPr fontId="3"/>
  </si>
  <si>
    <r>
      <t>OVD_LUT0_B_FF_FF</t>
    </r>
    <r>
      <rPr>
        <sz val="10"/>
        <rFont val="HGP創英角ｺﾞｼｯｸUB"/>
        <family val="3"/>
        <charset val="128"/>
      </rPr>
      <t>[7:0]</t>
    </r>
    <phoneticPr fontId="3"/>
  </si>
  <si>
    <r>
      <t>OVD_LUT0_</t>
    </r>
    <r>
      <rPr>
        <sz val="11"/>
        <color theme="1"/>
        <rFont val="HGP創英角ｺﾞｼｯｸUB"/>
        <family val="3"/>
        <charset val="128"/>
      </rPr>
      <t>W</t>
    </r>
    <r>
      <rPr>
        <sz val="10"/>
        <rFont val="HGP創英角ｺﾞｼｯｸUB"/>
        <family val="3"/>
        <charset val="128"/>
      </rPr>
      <t>_00_00[9:8]</t>
    </r>
    <phoneticPr fontId="3"/>
  </si>
  <si>
    <t>OVD_LUT0_W_00_00[7:0]</t>
    <phoneticPr fontId="3"/>
  </si>
  <si>
    <r>
      <t>OVD_LUT0_W_00_</t>
    </r>
    <r>
      <rPr>
        <sz val="11"/>
        <color theme="1"/>
        <rFont val="HGP創英角ｺﾞｼｯｸUB"/>
        <family val="3"/>
        <charset val="128"/>
      </rPr>
      <t>1</t>
    </r>
    <r>
      <rPr>
        <sz val="10"/>
        <rFont val="HGP創英角ｺﾞｼｯｸUB"/>
        <family val="3"/>
        <charset val="128"/>
      </rPr>
      <t>0[9:8]</t>
    </r>
    <phoneticPr fontId="3"/>
  </si>
  <si>
    <t>OVD_LUT0_W_00_10[7:0]</t>
    <phoneticPr fontId="3"/>
  </si>
  <si>
    <r>
      <t>OVD_LUT0_W_00_</t>
    </r>
    <r>
      <rPr>
        <sz val="11"/>
        <color theme="1"/>
        <rFont val="HGP創英角ｺﾞｼｯｸUB"/>
        <family val="3"/>
        <charset val="128"/>
      </rPr>
      <t>2</t>
    </r>
    <r>
      <rPr>
        <sz val="10"/>
        <rFont val="HGP創英角ｺﾞｼｯｸUB"/>
        <family val="3"/>
        <charset val="128"/>
      </rPr>
      <t>0[9:8]</t>
    </r>
    <phoneticPr fontId="3"/>
  </si>
  <si>
    <t>OVD_LUT0_W_00_20[7:0]</t>
    <phoneticPr fontId="3"/>
  </si>
  <si>
    <r>
      <t>OVD_LUT0_W_</t>
    </r>
    <r>
      <rPr>
        <sz val="11"/>
        <color theme="1"/>
        <rFont val="HGP創英角ｺﾞｼｯｸUB"/>
        <family val="3"/>
        <charset val="128"/>
      </rPr>
      <t>FF</t>
    </r>
    <r>
      <rPr>
        <sz val="10"/>
        <rFont val="HGP創英角ｺﾞｼｯｸUB"/>
        <family val="3"/>
        <charset val="128"/>
      </rPr>
      <t>_</t>
    </r>
    <r>
      <rPr>
        <sz val="11"/>
        <color theme="1"/>
        <rFont val="HGP創英角ｺﾞｼｯｸUB"/>
        <family val="3"/>
        <charset val="128"/>
      </rPr>
      <t>E</t>
    </r>
    <r>
      <rPr>
        <sz val="10"/>
        <rFont val="HGP創英角ｺﾞｼｯｸUB"/>
        <family val="3"/>
        <charset val="128"/>
      </rPr>
      <t>0[9:8]</t>
    </r>
    <phoneticPr fontId="3"/>
  </si>
  <si>
    <t>OVD_LUT0_W_FF_E0[7:0]</t>
    <phoneticPr fontId="3"/>
  </si>
  <si>
    <t>OVD_LUT0_W_FF_F0[9:8]</t>
    <phoneticPr fontId="3"/>
  </si>
  <si>
    <t>OVD_LUT0_W_FF_F0[7:0]</t>
    <phoneticPr fontId="3"/>
  </si>
  <si>
    <t>OVD_LUT0_W_FF_FF[9:8]</t>
    <phoneticPr fontId="3"/>
  </si>
  <si>
    <t>OVD_LUT0_W_FF_FF[7:0]</t>
    <phoneticPr fontId="3"/>
  </si>
  <si>
    <t>Function : OVD_LUT1_R_DATA</t>
    <phoneticPr fontId="3"/>
  </si>
  <si>
    <t>Base Address : F500h</t>
    <phoneticPr fontId="3"/>
  </si>
  <si>
    <t>OVD_LUT1_R_00_00[9:8]</t>
  </si>
  <si>
    <t>OVD_LUT1_R_00_00[7:0]</t>
  </si>
  <si>
    <t>OVD_LUT1_R_00_10[9:8]</t>
  </si>
  <si>
    <t>OVD_LUT1_R_00_10[7:0]</t>
  </si>
  <si>
    <t>OVD_LUT1_R_00_20[9:8]</t>
  </si>
  <si>
    <t>OVD_LUT1_R_00_20[7:0]</t>
  </si>
  <si>
    <t>OVD_LUT1_R_FF_E0[9:8]</t>
  </si>
  <si>
    <t>OVD_LUT1_R_FF_E0[7:0]</t>
  </si>
  <si>
    <t>OVD_LUT1_R_FF_F0[9:8]</t>
  </si>
  <si>
    <t>OVD_LUT1_R_FF_F0[7:0]</t>
  </si>
  <si>
    <t>OVD_LUT1_R_FF_FF[9:8]</t>
  </si>
  <si>
    <t>OVD_LUT1_R_FF_FF[7:0]</t>
  </si>
  <si>
    <t>OVD_LUT1_G_00_00[9:8]</t>
  </si>
  <si>
    <t>OVD_LUT1_G_00_00[7:0]</t>
  </si>
  <si>
    <t>OVD_LUT1_G_00_10[9:8]</t>
  </si>
  <si>
    <t>OVD_LUT1_G_00_10[7:0]</t>
  </si>
  <si>
    <t>OVD_LUT1_G_00_20[9:8]</t>
  </si>
  <si>
    <t>OVD_LUT1_G_00_20[7:0]</t>
  </si>
  <si>
    <t>OVD_LUT1_G_FF_E0[9:8]</t>
  </si>
  <si>
    <t>OVD_LUT1_G_FF_E0[7:0]</t>
  </si>
  <si>
    <t>OVD_LUT1_G_FF_F0[9:8]</t>
  </si>
  <si>
    <t>OVD_LUT1_G_FF_F0[7:0]</t>
  </si>
  <si>
    <t>OVD_LUT1_G_FF_FF[9:8]</t>
  </si>
  <si>
    <t>OVD_LUT1_G_FF_FF[7:0]</t>
  </si>
  <si>
    <t>OVD_LUT1_B_00_00[9:8]</t>
  </si>
  <si>
    <t>OVD_LUT1_B_00_00[7:0]</t>
  </si>
  <si>
    <t>OVD_LUT1_B_00_10[9:8]</t>
  </si>
  <si>
    <t>OVD_LUT1_B_00_10[7:0]</t>
  </si>
  <si>
    <t>OVD_LUT1_B_00_20[9:8]</t>
  </si>
  <si>
    <t>OVD_LUT1_B_00_20[7:0]</t>
  </si>
  <si>
    <t>OVD_LUT1_B_FF_E0[9:8]</t>
  </si>
  <si>
    <t>OVD_LUT1_B_FF_E0[7:0]</t>
  </si>
  <si>
    <t>OVD_LUT1_B_FF_F0[9:8]</t>
  </si>
  <si>
    <t>OVD_LUT1_B_FF_F0[7:0]</t>
  </si>
  <si>
    <t>OVD_LUT1_B_FF_FF[9:8]</t>
  </si>
  <si>
    <t>OVD_LUT1_B_FF_FF[7:0]</t>
  </si>
  <si>
    <t>OVD_LUT1_W_00_00[9:8]</t>
  </si>
  <si>
    <t>OVD_LUT1_W_00_00[7:0]</t>
  </si>
  <si>
    <t>OVD_LUT1_W_00_10[9:8]</t>
  </si>
  <si>
    <t>OVD_LUT1_W_00_10[7:0]</t>
  </si>
  <si>
    <t>OVD_LUT1_W_00_20[9:8]</t>
  </si>
  <si>
    <t>OVD_LUT1_W_00_20[7:0]</t>
  </si>
  <si>
    <t>OVD_LUT1_W_FF_E0[9:8]</t>
  </si>
  <si>
    <t>OVD_LUT1_W_FF_E0[7:0]</t>
  </si>
  <si>
    <t>OVD_LUT1_W_FF_F0[9:8]</t>
  </si>
  <si>
    <t>OVD_LUT1_W_FF_F0[7:0]</t>
  </si>
  <si>
    <t>OVD_LUT1_W_FF_FF[9:8]</t>
  </si>
  <si>
    <t>OVD_LUT1_W_FF_FF[7:0]</t>
  </si>
  <si>
    <t>H1_CNV_EN_CTRL</t>
    <phoneticPr fontId="1"/>
  </si>
  <si>
    <t>This is the matrix conversion ON/OFF setting. 
2’b10 = Matrix conversion ON, 2’b01 = Matrix conversion OFF</t>
    <phoneticPr fontId="1"/>
  </si>
  <si>
    <t>Sony Check</t>
    <phoneticPr fontId="1"/>
  </si>
  <si>
    <t>★value changed in 19/06/04. Sequence Process is needed.</t>
    <phoneticPr fontId="1"/>
  </si>
  <si>
    <t>↓※When customer use Bridge IC, please check 131line～149line.</t>
    <phoneticPr fontId="1"/>
  </si>
  <si>
    <t>Resolution</t>
    <phoneticPr fontId="33"/>
  </si>
  <si>
    <t>LED on(no Black insersion)</t>
    <phoneticPr fontId="1"/>
  </si>
  <si>
    <t>LED off(no Black insersion)</t>
    <phoneticPr fontId="1"/>
  </si>
  <si>
    <t>Black Insersion front(%)</t>
    <phoneticPr fontId="1"/>
  </si>
  <si>
    <t>Black Insersion back(%)</t>
    <phoneticPr fontId="1"/>
  </si>
  <si>
    <t>LED on(setting value)</t>
    <phoneticPr fontId="1"/>
  </si>
  <si>
    <t>LED off(setting value)</t>
    <phoneticPr fontId="1"/>
  </si>
  <si>
    <t>GMPORT00 ON/OFF settings. 0 = Disable(Low output) / 1 = Enable</t>
  </si>
  <si>
    <t>GMPORT01 ON/OFF settings. 0 = Disable(Low output) / 1 = Enable</t>
  </si>
  <si>
    <t>GMPORT02 ON/OFF settings. 0 = Disable(Low output) / 1 = Enable</t>
  </si>
  <si>
    <t>GMPORT03 ON/OFF settings. 0 = Disable(Low output) / 1 = Enable</t>
  </si>
  <si>
    <t>GMPORT04 ON/OFF settings. 0 = Disable(Low output) / 1 = Enable</t>
  </si>
  <si>
    <t>GMPORT05 ON/OFF settings. 0 = Disable(Low output) / 1 = Enable</t>
  </si>
  <si>
    <t>GMPORT06 ON/OFF settings. 0 = Disable(Low output) / 1 = Enable</t>
  </si>
  <si>
    <t>GMPORT07 ON/OFF settings. 0 = Disable(Low output) / 1 = Enable</t>
  </si>
  <si>
    <t>GMPORT08 ON/OFF settings. 0 = Disable(Low output) / 1 = Enable</t>
  </si>
  <si>
    <t>GMPORT09 ON/OFF settings. 0 = Disable(Low output) / 1 = Enable</t>
  </si>
  <si>
    <t>GMPORT10 ON/OFF settings. 0 = Disable(Low output) / 1 = Enable</t>
  </si>
  <si>
    <t>GMPORT12 ON/OFF settings. 0 = Disable(Low output) / 1 = Enable</t>
  </si>
  <si>
    <t>GMPORT13 ON/OFF settings. 0 = Disable(Low output) / 1 = Enable</t>
  </si>
  <si>
    <t>GMPORT14 ON/OFF settings. 0 = Disable(Low output) / 1 = Enable</t>
  </si>
  <si>
    <t>GMPORT15 ON/OFF settings. 0 = Disable(Low output) / 1 = Enable</t>
  </si>
  <si>
    <t>GMPORT16 ON/OFF settings. 0 = Disable(Low output) / 1 = Enable</t>
  </si>
  <si>
    <t>GMPORT17 ON/OFF settings. 0 = Disable(Low output) / 1 = Enable</t>
  </si>
  <si>
    <t>GMPORT18 ON/OFF settings. 0 = Disable(Low output) / 1 = Enable</t>
  </si>
  <si>
    <t>GMPORT19 ON/OFF settings. 0 = Disable(Low output) / 1 = Enable</t>
  </si>
  <si>
    <t>GMPORT20 ON/OFF settings. 0 = Disable(Low output) / 1 = Enable</t>
  </si>
  <si>
    <t>GMPORT00 output modes. Refer to the data sheet.</t>
    <phoneticPr fontId="1"/>
  </si>
  <si>
    <t>GMPORT01 output modes. Refer to the data sheet.</t>
  </si>
  <si>
    <t>GMPORT02 output modes. Refer to the data sheet.</t>
  </si>
  <si>
    <t>GMPORT03 output modes. Refer to the data sheet.</t>
  </si>
  <si>
    <t>GMPORT04 output modes. Refer to the data sheet.</t>
  </si>
  <si>
    <t>GMPORT05 output modes. Refer to the data sheet.</t>
  </si>
  <si>
    <t>GMPORT06 output modes. Refer to the data sheet.</t>
  </si>
  <si>
    <t>GMPORT07 output modes. Refer to the data sheet.</t>
  </si>
  <si>
    <t>GMPORT08 output modes. Refer to the data sheet.</t>
  </si>
  <si>
    <t>GMPORT09 output modes. Refer to the data sheet.</t>
  </si>
  <si>
    <t>GMPORT10 output modes. Refer to the data sheet.</t>
  </si>
  <si>
    <t>GMPORT12 output modes. Refer to the data sheet.</t>
  </si>
  <si>
    <t>GMPORT13 output modes. Refer to the data sheet.</t>
  </si>
  <si>
    <t>GMPORT14 output modes. Refer to the data sheet.</t>
  </si>
  <si>
    <t>GMPORT15 output modes. Refer to the data sheet.</t>
  </si>
  <si>
    <t>GMPORT16 output modes. Refer to the data sheet.</t>
  </si>
  <si>
    <t>GMPORT17 output modes. Refer to the data sheet.</t>
  </si>
  <si>
    <t>GMPORT18 output modes. Refer to the data sheet.</t>
  </si>
  <si>
    <t>GMPORT19 output modes. Refer to the data sheet.</t>
  </si>
  <si>
    <t>GMPORT20 output modes. Refer to the data sheet.</t>
  </si>
  <si>
    <t>This selects the color to be output on COLOR_OUT. Setting value: 0=Red / 1=Green / 2=Blue / 3=White / 4=Alpha /5~7=don’t care</t>
    <phoneticPr fontId="1"/>
  </si>
  <si>
    <t>This sets the COLOR_OUT delay (phase) in line units. Set within 2 subframes.</t>
    <phoneticPr fontId="1"/>
  </si>
  <si>
    <t>This sets the COLOR_OUT pulse width in line units.</t>
    <phoneticPr fontId="1"/>
  </si>
  <si>
    <t>This sets the delay relative to the VDE falling edge reference in line units.</t>
    <phoneticPr fontId="1"/>
  </si>
  <si>
    <t>GMPORT_FTRG_POL</t>
    <phoneticPr fontId="1"/>
  </si>
  <si>
    <t>This sets the FID_TRG_OUT polarity. 0=Low active/ 1=High active</t>
    <phoneticPr fontId="1"/>
  </si>
  <si>
    <t>This sets the length of the FID_TRG_OUT active period in line units.(Setting = RegiterValue -1)</t>
    <phoneticPr fontId="1"/>
  </si>
  <si>
    <t>GMPORT_FTRG0_EN</t>
    <phoneticPr fontId="1"/>
  </si>
  <si>
    <t>This is the enable settings for fid_trg0. 0 = disable (Low output)/ 1= enable</t>
    <phoneticPr fontId="1"/>
  </si>
  <si>
    <t>This is the enable settings for fid_trg1. 0 = disable (Low output)/ 1= enable</t>
    <phoneticPr fontId="1"/>
  </si>
  <si>
    <t>This is the enable settings for fid_trg2. 0 = disable (Low output)/ 1= enable</t>
    <phoneticPr fontId="1"/>
  </si>
  <si>
    <t>These are the enable settings for fid_trg3. 0 = disable (Low output)/ 1= enable</t>
  </si>
  <si>
    <t>GMPORT_FIDSEL_FTRG0</t>
    <phoneticPr fontId="1"/>
  </si>
  <si>
    <t>This set the fid_trg0 reference frames (FID_OUT[1:0]).</t>
    <phoneticPr fontId="1"/>
  </si>
  <si>
    <t>This set the fid_trg1 reference frames (FID_OUT[1:0]).</t>
    <phoneticPr fontId="1"/>
  </si>
  <si>
    <t>This set the fid_trg2 reference frames (FID_OUT[1:0]).</t>
    <phoneticPr fontId="1"/>
  </si>
  <si>
    <t>This set the fid_trg3 reference frames (FID_OUT[1:0]).</t>
    <phoneticPr fontId="1"/>
  </si>
  <si>
    <t>GMPORT_DELAY_FTRG0</t>
    <phoneticPr fontId="1"/>
  </si>
  <si>
    <t>This set the fid_trg0 line delays relative to the reference VSYNC in line units.</t>
    <phoneticPr fontId="1"/>
  </si>
  <si>
    <t>This set the fid_trg1 line delays relative to the reference VSYNC in line units.</t>
    <phoneticPr fontId="1"/>
  </si>
  <si>
    <t>This set the fid_trg2 line delays relative to the reference VSYNC in line units.</t>
    <phoneticPr fontId="1"/>
  </si>
  <si>
    <t>This set the fid_trg3 line delays relative to the reference VSYNC in line units.</t>
    <phoneticPr fontId="1"/>
  </si>
  <si>
    <t>GMPORT_PBID_U</t>
    <phoneticPr fontId="1"/>
  </si>
  <si>
    <t>This sets the delay timing relative to the PBID rising edge reference in line units.</t>
    <phoneticPr fontId="1"/>
  </si>
  <si>
    <t>This sets the delay timing relative to the PBID falling edge reference in line units.</t>
    <phoneticPr fontId="3"/>
  </si>
  <si>
    <t>GMPORT_ILL_ALL</t>
    <phoneticPr fontId="1"/>
  </si>
  <si>
    <t>All INP and FRC error flags can be output from ILL_TRG0. 0=Conforms to GMPORT_INP_ILL/ 1=Outputs the OR of the ILL, FR and MIPI</t>
    <phoneticPr fontId="1"/>
  </si>
  <si>
    <t xml:space="preserve">This selects the output from ILL_TRG0 when GMPORT_ILL_ALL is set to “0”. 0=INP_HILL_SHORT / 1=INP_HILL_LONG / 2=INP_HILL_FR /  3=INP_VILL_SHORT / 4=INP_VILL_LONG / 5=INP_VILL_FR / 6=MIPI ERROR Report / 7=don’t care </t>
    <phoneticPr fontId="1"/>
  </si>
  <si>
    <t>GMPORT_FRC_ILL</t>
    <phoneticPr fontId="1"/>
  </si>
  <si>
    <t>This selects the output from ILL_TRG1 0= FRC_VILL_SHORT/ 1=FRC_VILL_LONG / 2=FRC_VILL_FR</t>
    <phoneticPr fontId="1"/>
  </si>
  <si>
    <t>TREG_CKE_TPG</t>
    <phoneticPr fontId="1"/>
  </si>
  <si>
    <t>This is the ON/OFF setting for clock supply to the TPG block. 0 = OFF , 1 = ON</t>
    <phoneticPr fontId="1"/>
  </si>
  <si>
    <t>This is the ON/OFF setting for clock supply to the CNV block. 0 = OFF , 1 = ON</t>
  </si>
  <si>
    <t>This is the ON/OFF setting for clock supply to the BCHS block. 0 = OFF , 1 = ON</t>
  </si>
  <si>
    <t>This is the ON/OFF setting for clock supply to the CE block. 0 = OFF , 1 = ON</t>
  </si>
  <si>
    <t>This is the ON/OFF setting for clock supply to the CABC block. 0 = OFF , 1 = ON</t>
  </si>
  <si>
    <t>This is the ON/OFF setting for clock supply to the VKST block. 0 = OFF , 1 = ON</t>
  </si>
  <si>
    <t>This is the ON/OFF setting for clock supply to the GETPIX block. 0 = OFF , 1 = ON</t>
  </si>
  <si>
    <t>This is the ON/OFF setting for clock supply to the IDC block. 0 = OFF , 1 = ON</t>
  </si>
  <si>
    <t>This is the ON/OFF setting for clock supply to the IPG block. 0 = OFF , 1 = ON</t>
  </si>
  <si>
    <t>This is the ON/OFF setting for clock supply to the LGM block. 0 = OFF , 1 = ON</t>
  </si>
  <si>
    <t>This is the ON/OFF setting for clock supply to the CSCO block. 0 = OFF , 1 = ON</t>
  </si>
  <si>
    <t>This is the ON/OFF setting for clock supply to the CRE block. 0 = OFF , 1 = ON</t>
  </si>
  <si>
    <t>This is the ON/OFF setting for clock supply to the EB block. 0 = OFF , 1 = ON</t>
  </si>
  <si>
    <t>This is the ON/OFF setting for clock supply to the OGM block. 0 = OFF , 1 = ON</t>
  </si>
  <si>
    <t>This is the ON/OFF setting for clock supply to the DIZ1 block. 0 = OFF , 1 = ON</t>
  </si>
  <si>
    <t>This is the ON/OFF setting for clock supply to the KST block. 0 = OFF , 1 = ON</t>
  </si>
  <si>
    <t>This is the ON/OFF setting for clock supply to the CEC block. 0 = OFF , 1 = ON</t>
  </si>
  <si>
    <t>This is the ON/OFF setting for clock supply to the RGBW block. 0 = OFF , 1 = ON</t>
  </si>
  <si>
    <t>This is the ON/OFF setting for clock supply to the GAM block. 0 = OFF , 1 = ON</t>
  </si>
  <si>
    <t>This is the ON/OFF setting for clock supply to the CSC block. 0 = OFF , 1 = ON</t>
  </si>
  <si>
    <t>This is the ON/OFF setting for clock supply to the DIZ2 block. 0 = OFF , 1 = ON</t>
  </si>
  <si>
    <t>This is the ON/OFF setting for clock supply to the WEC block. 0 = OFF , 1 = ON</t>
  </si>
  <si>
    <t>This is the ON/OFF setting for clock supply to the BP block. 0 = OFF , 1 = ON</t>
  </si>
  <si>
    <t>This is the ON/OFF setting for clock supply to the DC block. 0 = OFF , 1 = ON</t>
  </si>
  <si>
    <t>This is the ON/OFF setting for clock supply to the PI block. 0 = OFF , 1 = ON</t>
  </si>
  <si>
    <t>This is the ON/OFF setting for clock supply to the OVD block. 0 = OFF , 1 = ON</t>
  </si>
  <si>
    <t>This is the ON/OFF setting for clock supply to the VXT block. 0 = OFF , 1 = ON</t>
  </si>
  <si>
    <t>This is the ON/OFF setting for clock supply to the DIZ3 block. 0 = OFF , 1 = ON</t>
  </si>
  <si>
    <t>TREG_CKE_ODC</t>
    <phoneticPr fontId="1"/>
  </si>
  <si>
    <t>This is the ON/OFF setting for clock supply to the ODC block. 0 = OFF , 1 = ON</t>
  </si>
  <si>
    <t>TREG_PATH_SEL_TPG</t>
    <phoneticPr fontId="1"/>
  </si>
  <si>
    <t>This is the TPG block video signal through setting. 0 = Through , 1 = Outputs the video data after signal processing and correction</t>
    <phoneticPr fontId="1"/>
  </si>
  <si>
    <t>TREG_PATH_SEL_CNV</t>
    <phoneticPr fontId="1"/>
  </si>
  <si>
    <t>This is the CNV block video signal through setting. 0 = Through , 1 = Outputs the video data after signal processing and correction</t>
  </si>
  <si>
    <t>This is the BCHS block video signal through setting. 0 = Through , 1 = Outputs the video data after signal processing and correction</t>
  </si>
  <si>
    <t>This is the CE block video signal through setting. 0 = Through , 1 = Outputs the video data after signal processing and correction</t>
  </si>
  <si>
    <t>This is the CABC block video signal through setting. 0 = Through , 1 = Outputs the video data after signal processing and correction</t>
  </si>
  <si>
    <t>This is the VKST block video signal through setting. 0 = Through , 1 = Outputs the video data after signal processing and correction</t>
  </si>
  <si>
    <t>This is the GETPIX block video signal through setting. 0 = Through , 1 = Outputs the video data after signal processing and correction</t>
  </si>
  <si>
    <t>This is the IDC block video signal through setting. 0 = Through , 1 = Outputs the video data after signal processing and correction</t>
  </si>
  <si>
    <t>This is the IPG block video signal through setting. 0 = Through , 1 = Outputs the video data after signal processing and correction</t>
  </si>
  <si>
    <t>This is the SHP block video signal through setting. 0 = Through , 1 = Outputs the video data after signal processing and correction</t>
  </si>
  <si>
    <t>This is the LGM block video signal through setting. 0 = Through , 1 = Outputs the video data after signal processing and correction</t>
  </si>
  <si>
    <t>This is the CSCO block video signal through setting. 0 = Through , 1 = Outputs the video data after signal processing and correction</t>
  </si>
  <si>
    <t>This is the CRE block video signal through setting. 0 = Through , 1 = Outputs the video data after signal processing and correction</t>
  </si>
  <si>
    <t>This is the EB block video signal through setting. 0 = Through , 1 = Outputs the video data after signal processing and correction</t>
  </si>
  <si>
    <t>This is the OGM block video signal through setting. 0 = Through , 1 = Outputs the video data after signal processing and correction</t>
  </si>
  <si>
    <t>This is the DIZ1 block video signal through setting. 0 = Through , 1 = Outputs the video data after signal processing and correction</t>
  </si>
  <si>
    <t>This is the KST block video signal through setting. 0 = Through , 1 = Outputs the video data after signal processing and correction</t>
  </si>
  <si>
    <t>This is the CEC block video signal through setting. 0 = Through , 1 = Outputs the video data after signal processing and correction</t>
  </si>
  <si>
    <t>This is the RGBW block video signal through setting. 0 = Through , 1 = Outputs the video data after signal processing and correction</t>
  </si>
  <si>
    <t>This is the GAM block video signal through setting. 0 = Through , 1 = Outputs the video data after signal processing and correction</t>
  </si>
  <si>
    <t>This is the CSC block video signal through setting. 0 = Through , 1 = Outputs the video data after signal processing and correction</t>
  </si>
  <si>
    <t>This is the DIZ2 block video signal through setting. 0 = Through , 1 = Outputs the video data after signal processing and correction</t>
  </si>
  <si>
    <t>This is the WEC block video signal through setting. 0 = Through , 1 = Outputs the video data after signal processing and correction</t>
  </si>
  <si>
    <t>This is the BP block video signal through setting. 0 = Through , 1 = Outputs the video data after signal processing and correction</t>
  </si>
  <si>
    <t>This is the DC block video signal through setting. 0 = Through , 1 = Outputs the video data after signal processing and correction</t>
  </si>
  <si>
    <t>This is the PI block video signal through setting. 0 = Through , 1 = Outputs the video data after signal processing and correction</t>
  </si>
  <si>
    <t>This is the OVD block video signal through setting. 0 = Through , 1 = Outputs the video data after signal processing and correction</t>
  </si>
  <si>
    <t>This is the VXT block video signal through setting. 0 = Through , 1 = Outputs the video data after signal processing and correction</t>
  </si>
  <si>
    <t>This is the DIZ3 block video signal through setting. 0 = Through , 1 = Outputs the video data after signal processing and correction</t>
  </si>
  <si>
    <t>This is the ODC block video signal through setting. 0 = Through , 1 = Outputs the video data after signal processing and correction</t>
  </si>
  <si>
    <t>TREG_DYN_PATH_CTRL_EN</t>
    <phoneticPr fontId="1"/>
  </si>
  <si>
    <t>Sony Use Register
Setting whether the path of video signal(Through or not) change  dynamically. 0 = Disable / 1 = Enable</t>
    <phoneticPr fontId="3"/>
  </si>
  <si>
    <t>Sony Use Register
This is the setting of switching timing of the dynamical path change of video signal(Through or not) in line units.</t>
    <phoneticPr fontId="3"/>
  </si>
  <si>
    <t>TREG_DYN_SEQ_FLG</t>
    <phoneticPr fontId="1"/>
  </si>
  <si>
    <t>Sony Use Register
Status flag of dyanamic path(Through or not) change of  video signal. 0 = at waiting change setting / 1 = at sequnece</t>
    <phoneticPr fontId="3"/>
  </si>
  <si>
    <t>TREG_H1_BYP_SEL</t>
    <phoneticPr fontId="1"/>
  </si>
  <si>
    <t>TREG_MONI_SEL01</t>
    <phoneticPr fontId="1"/>
  </si>
  <si>
    <t>Sony Use Register.
TEST_OUT01 output signal select</t>
    <phoneticPr fontId="3"/>
  </si>
  <si>
    <t>Sony Use Register.
TEST_OUT02 output signal select</t>
    <phoneticPr fontId="1"/>
  </si>
  <si>
    <t>Sony Use Register.
TEST_OUT03 output signal select</t>
    <phoneticPr fontId="1"/>
  </si>
  <si>
    <t>Sony Use Register.
TEST_OUT04 output signal select</t>
    <phoneticPr fontId="1"/>
  </si>
  <si>
    <t>Sony Use Register.
TEST_OUT05 output signal select</t>
    <phoneticPr fontId="1"/>
  </si>
  <si>
    <t>Sony Use Register.
TEST_OUT06 output signal select</t>
    <phoneticPr fontId="1"/>
  </si>
  <si>
    <t>Sony Use Register.
TEST_OUT07 output signal select</t>
    <phoneticPr fontId="1"/>
  </si>
  <si>
    <t>Sony Use Register.
TEST_OUT08 output signal select</t>
    <phoneticPr fontId="1"/>
  </si>
  <si>
    <t>Sony Use Register.
TEST_OUT09 output signal select</t>
    <phoneticPr fontId="1"/>
  </si>
  <si>
    <t>Sony Use Register.
TEST_OUT10 output signal select</t>
    <phoneticPr fontId="1"/>
  </si>
  <si>
    <t>Sony Use Register.
TEST_OUT11 output signal select</t>
    <phoneticPr fontId="1"/>
  </si>
  <si>
    <t>Sony Use Register.
TEST_OUT12 output signal select</t>
    <phoneticPr fontId="1"/>
  </si>
  <si>
    <t>Sony Use Register.
TEST_OUT13 output signal select</t>
    <phoneticPr fontId="1"/>
  </si>
  <si>
    <t>Sony Use Register.
TEST_OUT14 output signal select</t>
    <phoneticPr fontId="1"/>
  </si>
  <si>
    <t>Sony Use Register.
TEST_OUT15 output signal select</t>
    <phoneticPr fontId="1"/>
  </si>
  <si>
    <t>Sony Use Register.
TEST_OUT16 output signal select</t>
    <phoneticPr fontId="1"/>
  </si>
  <si>
    <t>HIF_SPI_READON</t>
    <phoneticPr fontId="1"/>
  </si>
  <si>
    <t>Sets the 3-wire serial operation mode. When SPI read access is being done, only this regiter can be write. 
0 = Write mode(init)/1 = Read mode</t>
    <phoneticPr fontId="1"/>
  </si>
  <si>
    <t>Sets the unit of transferring data size of serial bus. 
0 = 8 bit data size mode/1 = 16 bit data size mode/2 = 32 bit data size mode/3 = inhibited</t>
    <phoneticPr fontId="1"/>
  </si>
  <si>
    <t>Sets the number of dummy cycles in read mode during 3-wire serial operation. The number of dummy cyclemust be set more than 8 cycles. 0 = 0clk/1 = 8clk/2 = 16clk/3 = 24clk/4 or more = 32clk</t>
    <phoneticPr fontId="1"/>
  </si>
  <si>
    <t>H2M0_RST</t>
    <phoneticPr fontId="1"/>
  </si>
  <si>
    <t>This is the software reset for the register bus bridge of this IC. There is no particular need to use this register, so fix to “0”.</t>
    <phoneticPr fontId="1"/>
  </si>
  <si>
    <t>This sets the horizontal scan direction (LR) of the LCD panel.0=Reverse scan/ 1= Normal scan</t>
    <phoneticPr fontId="1"/>
  </si>
  <si>
    <t>This sets the vertical scan direction (UD) of the LCD panel. 0=Reverse scan/ 1= Normal scan</t>
    <phoneticPr fontId="1"/>
  </si>
  <si>
    <t>This is the V latch mask setting for all registers that support V latch. 
0=Normal operation (applies the register settings at V latch)/1 = Applies the register settings immediately</t>
    <phoneticPr fontId="1"/>
  </si>
  <si>
    <t>TREG_VD_INHIBIT</t>
    <phoneticPr fontId="1"/>
  </si>
  <si>
    <t>This is the V latch register update setting. 0=Updates/ 1=No update</t>
    <phoneticPr fontId="1"/>
  </si>
  <si>
    <t>This sets replacement of the white signal after the RGBW block with an external video signal.
0=Replacement OFF/ 1=Replacement ON</t>
    <phoneticPr fontId="1"/>
  </si>
  <si>
    <t>TREG_H_DBG_SEL</t>
    <phoneticPr fontId="1"/>
  </si>
  <si>
    <t>Sony Use Register
DBG signal select(0 = H_Sub1, 1 = H_Sub2, 2 = H_Sub3, 3 = H_Sub4)</t>
    <phoneticPr fontId="3"/>
  </si>
  <si>
    <t>TREG_LED_R_EN</t>
    <phoneticPr fontId="1"/>
  </si>
  <si>
    <t>These are the external pin LED_R output ON/OFF settings.0=OFF(Low) / 1=ON</t>
    <phoneticPr fontId="3"/>
  </si>
  <si>
    <t>TREG_LED_G_EN</t>
    <phoneticPr fontId="1"/>
  </si>
  <si>
    <t>These are the external pin LED_G output ON/OFF settings.0=OFF(Low) / 1=ON</t>
    <phoneticPr fontId="3"/>
  </si>
  <si>
    <t>These are the external pin LED_B output ON/OFF settings.0=OFF(Low) / 1=ON</t>
    <phoneticPr fontId="3"/>
  </si>
  <si>
    <t>These are the external pin LED_W output ON/OFF settings.0=OFF(Low) / 1=ON</t>
    <phoneticPr fontId="3"/>
  </si>
  <si>
    <t>These are the external pin LED_A output ON/OFF settings.0=OFF(Low) / 1=ON</t>
    <phoneticPr fontId="3"/>
  </si>
  <si>
    <t>GMPORT03_OUT</t>
    <phoneticPr fontId="1"/>
  </si>
  <si>
    <t>This sets the GPIO_03(o) output when GMPORT03_SEL = 0h. 0 = Low / 1 = High</t>
    <phoneticPr fontId="1"/>
  </si>
  <si>
    <t>This sets the GPIO_04(o) output when GMPORT04_SEL = 0h. 0 = Low / 1 = High</t>
    <phoneticPr fontId="1"/>
  </si>
  <si>
    <t>This sets the GPIO_09(o) output when GMPORT09_SEL = 0h. 0 = Low / 1 = High</t>
    <phoneticPr fontId="1"/>
  </si>
  <si>
    <t>This sets the GPIO_10(o) output when GMPORT10_SEL = 0h. 0 = Low / 1 = High</t>
    <phoneticPr fontId="1"/>
  </si>
  <si>
    <t>GMPORT13_OUT</t>
    <phoneticPr fontId="1"/>
  </si>
  <si>
    <t>This sets the POWER_EN1 output when GMPORT13_SEL = 0h. 0 = Low / 1 = High</t>
    <phoneticPr fontId="1"/>
  </si>
  <si>
    <t>This sets the POWER_EN2 output when GMPORT14_SEL = 0h. 0 = Low / 1 = High</t>
    <phoneticPr fontId="1"/>
  </si>
  <si>
    <t>This sets the POWER_EN3 output when GMPORT15_SEL = 0h. 0 = Low / 1 = High</t>
    <phoneticPr fontId="1"/>
  </si>
  <si>
    <t>This sets the POWER_EN4 output when GMPORT17_SEL = 0h. 0 = Low / 1 = High</t>
    <phoneticPr fontId="1"/>
  </si>
  <si>
    <t>This sets the PANEL_RST output when GMPORT20_SEL = 0h. 0 = Low / 1 = High</t>
    <phoneticPr fontId="1"/>
  </si>
  <si>
    <t>GMPORT_UNIT_TIME</t>
    <phoneticPr fontId="1"/>
  </si>
  <si>
    <t>This sets the total number of clocks during one control unit period for the sequence.</t>
    <phoneticPr fontId="1"/>
  </si>
  <si>
    <t>GMPORT_PRST_ONT</t>
    <phoneticPr fontId="1"/>
  </si>
  <si>
    <t>This sets the PANEL_RST signal transition time during the ON sequence. Set a value of “1” or more.
ON シーケンス時のPANEL_RST信号の遷移時間を設定</t>
    <phoneticPr fontId="1"/>
  </si>
  <si>
    <t>GMPORT_PWEN1_ONT</t>
    <phoneticPr fontId="1"/>
  </si>
  <si>
    <t>This sets the POWER_EN1 signal transition times during the ON sequence. Set a value of “1” or more.</t>
  </si>
  <si>
    <t>This sets the POWER_EN2 signal transition times during the ON sequence. Set a value of “1” or more.</t>
  </si>
  <si>
    <t>This sets the POWER_EN3 signal transition times during the ON sequence. Set a value of “1” or more.</t>
  </si>
  <si>
    <t>This sets the POWER_EN4 signal transition times during the ON sequence. Set a value of “1” or more.</t>
  </si>
  <si>
    <t>This sets the GPIO_03 signal transition times during the ON sequence. Set a value of “1” or more.</t>
  </si>
  <si>
    <t>This sets the GPIO_04 signal transition times during the ON sequence. Set a value of “1” or more.</t>
  </si>
  <si>
    <t>This sets the GPIO_09 signal transition times during the ON sequence. Set a value of “1” or more.</t>
  </si>
  <si>
    <t>This sets the GPIO_10 signal transition times during the ON sequence. Set a value of “1” or more.</t>
  </si>
  <si>
    <t>GMPORT_PRST_OFFT</t>
    <phoneticPr fontId="1"/>
  </si>
  <si>
    <t>This sets the PANEL_RST signal transition times during the OFF sequence. Set a value of “1” or more.</t>
  </si>
  <si>
    <t>This sets the POWER_EN1 signal transition times during the OFF sequence. Set a value of “1” or more.</t>
  </si>
  <si>
    <t>This sets the POWER_EN2 signal transition times during the OFF sequence. Set a value of “1” or more.</t>
  </si>
  <si>
    <t>This sets the POWER_EN3 signal transition times during the OFF sequence. Set a value of “1” or more.</t>
  </si>
  <si>
    <t>This sets the POWER_EN4 signal transition times during the OFF sequence. Set a value of “1” or more.</t>
  </si>
  <si>
    <t>GMPORT_GPIO_03_OFFT</t>
    <phoneticPr fontId="1"/>
  </si>
  <si>
    <t>This sets the GPIO_03 signal transition times during the OFF sequence. Set a value of “1” or more.</t>
  </si>
  <si>
    <t>This sets the GPIO_04 signal transition times during the OFF sequence. Set a value of “1” or more.</t>
  </si>
  <si>
    <t>This sets the GPIO_09 signal transition times during the OFF sequence. Set a value of “1” or more.</t>
  </si>
  <si>
    <t>This sets the GPIO_10 signal transition times during the OFF sequence. Set a value of “1” or more.</t>
  </si>
  <si>
    <t>GMPORT_PRST_EN</t>
    <phoneticPr fontId="1"/>
  </si>
  <si>
    <t>PANEL_RST signal control during the ON/OFF sequence is selected. 0=sequence OFF/1=sequence ON</t>
    <phoneticPr fontId="1"/>
  </si>
  <si>
    <t>GMPORT_PWEN1_EN</t>
    <phoneticPr fontId="1"/>
  </si>
  <si>
    <t>POWER_EN1 signal control during the ON/OFF sequence is selected. 0=sequence OFF/1=sequence ON</t>
    <phoneticPr fontId="1"/>
  </si>
  <si>
    <t>POWER_EN2 signal control during the ON/OFF sequence is selected. 0=sequence OFF/1=sequence ON</t>
    <phoneticPr fontId="1"/>
  </si>
  <si>
    <t>POWER_EN3 signal control during the ON/OFF sequence is selected. 0=sequence OFF/1=sequence ON</t>
    <phoneticPr fontId="1"/>
  </si>
  <si>
    <t>POWER_EN4 signal control during the ON/OFF sequence is selected. 0=sequence OFF/1=sequence ON</t>
    <phoneticPr fontId="1"/>
  </si>
  <si>
    <t>GPIO_03 signal control during the ON/OFF sequence is selected. 0=sequence OFF/1=sequence ON</t>
    <phoneticPr fontId="1"/>
  </si>
  <si>
    <t>GPIO_04 signal control during the ON/OFF sequence is selected. 0=sequence OFF/1=sequence ON</t>
    <phoneticPr fontId="1"/>
  </si>
  <si>
    <t>GPIO_09 signal control during the ON/OFF sequence is selected. 0=sequence OFF/1=sequence ON</t>
    <phoneticPr fontId="1"/>
  </si>
  <si>
    <t>GPIO_10 signal control during the ON/OFF sequence is selected. 0=sequence OFF/1=sequence ON</t>
    <phoneticPr fontId="1"/>
  </si>
  <si>
    <t>GMPORT_PW_ON</t>
    <phoneticPr fontId="1"/>
  </si>
  <si>
    <t>This is the ON sequence start setting. The ON sequence starts when this transitions from “0” to “1”.</t>
    <phoneticPr fontId="1"/>
  </si>
  <si>
    <t>This returns the flag during the ON sequence. 0=outside ON sequence/ 1=during the ON sequence</t>
    <phoneticPr fontId="1"/>
  </si>
  <si>
    <t>This is the OFF sequence start setting. The OFF sequence starts when this transitions from “0” to “1”.</t>
    <phoneticPr fontId="1"/>
  </si>
  <si>
    <t>This returns the flag during the OFF sequence.0=outside OFF sequence/ 1=during the OFF sequence</t>
    <phoneticPr fontId="1"/>
  </si>
  <si>
    <t>Total Bit Number</t>
    <phoneticPr fontId="3"/>
  </si>
  <si>
    <t>I2CM_INT_SOURCE</t>
    <phoneticPr fontId="1"/>
  </si>
  <si>
    <t>Sony use register, Dont Access
[1]: Status of I2CM_WTRANS_DONE Write Transfer end interrupt 1 = Transfer end
[0]: Status of I2CM_RTRANS_DONE  Read Transfer end interrupt  1 =Transfer end</t>
    <phoneticPr fontId="3"/>
  </si>
  <si>
    <t>Sony use register, Dont Access
[1]: Mask of I2CM_WTRANS_DONE_MASK Write Transfer end interrupt 0 = interupt output / 1 = interupt mask
[0]: Mask of I2CM_RTRANS_DONE_MASK  Read Transfer end interrupt 0 = interupt output / 1 = interupt mask</t>
    <phoneticPr fontId="3"/>
  </si>
  <si>
    <t xml:space="preserve">Sony use register, Dont Access
[1]: Clear of I2CM_WTRANS_DONE_CLR Write Transfer end interrupt. Write1→interupt signal and status clear
[0]: Clear of I2CM_RTRANS_DONE_CLR  Read Transfer end interrupt Write1→interupt signal and status clear </t>
    <phoneticPr fontId="3"/>
  </si>
  <si>
    <t>I2CM_SLAVE</t>
    <phoneticPr fontId="1"/>
  </si>
  <si>
    <t>Sets the slave device address of the IC to be controlled. Only even numbers can be set.</t>
    <phoneticPr fontId="1"/>
  </si>
  <si>
    <t>I2CM_ADR_LEN_SEL</t>
    <phoneticPr fontId="1"/>
  </si>
  <si>
    <t>Sets the memory address mode of the IC to be controlled.
Setting value: 0 = 8 bit Memory Address Mode/1 = 16 bit Memory Address Mode</t>
    <phoneticPr fontId="3"/>
  </si>
  <si>
    <t>Sets the I2CM SCL frequency. This sets the number of clk_ungatecpu frequency divisions.
Setting value: 0h = 1/2048 frequency division, 1h = 1/1 frequency division,
2h = 1/2 frequency division, ..., 7FFh = 1/2047 frequency division</t>
    <phoneticPr fontId="1"/>
  </si>
  <si>
    <t>Sets the transfer destination address of the IC to be controlled.
The valid register differs according to &lt;I2CM_ADR_LEN_SEL&gt;.
I2CM_ADR_LEN_SEL = 0: [7:0] is valid
I2CM_ADR_LEN_SEL = 1: [15:0] is valid</t>
    <phoneticPr fontId="1"/>
  </si>
  <si>
    <t>Sets the amount of transfer data per transfer. Transfer can be performed in units up to 32 bytes.
Setting value: 1h = 1 Byte (Min.)/2h = 2 Byte/... /20h = 32 Byte (Max.) (0h = 1 Byte，21h over = 32 Byte)</t>
    <phoneticPr fontId="1"/>
  </si>
  <si>
    <t>I2C read transfer start register. Transfer is started by writing “1'b1” in this register.
After the transfer finishes, write “1'b0” before performing transfer again.</t>
    <phoneticPr fontId="1"/>
  </si>
  <si>
    <t>I2C write transfer start register. Transfer is started by writing “1'b1” in this register.
After the transfer finishes, write “1'b0” before performing transfer again.</t>
    <phoneticPr fontId="1"/>
  </si>
  <si>
    <t>Sets the write mode. 0=Single write mode/ 1=Burst write mode</t>
    <phoneticPr fontId="3"/>
  </si>
  <si>
    <t>This register indicates the status during I2C read transfer.</t>
    <phoneticPr fontId="1"/>
  </si>
  <si>
    <t>This register indicates the status during I2C write transfer.</t>
    <phoneticPr fontId="1"/>
  </si>
  <si>
    <t>I2C Write transfer data 0</t>
    <phoneticPr fontId="1"/>
  </si>
  <si>
    <t>I2C Write transfer data 1</t>
  </si>
  <si>
    <t>I2C Write transfer data 2</t>
  </si>
  <si>
    <t>I2C Write transfer data 3</t>
  </si>
  <si>
    <t>I2C Write transfer data 4</t>
  </si>
  <si>
    <t>I2C Write transfer data 5</t>
  </si>
  <si>
    <t>I2C Write transfer data 6</t>
  </si>
  <si>
    <t>I2C Write transfer data 7</t>
  </si>
  <si>
    <t>I2C Write transfer data 8</t>
  </si>
  <si>
    <t>I2C Write transfer data 9</t>
  </si>
  <si>
    <t>I2C Write transfer data 10</t>
  </si>
  <si>
    <t>I2C Write transfer data 11</t>
  </si>
  <si>
    <t>I2C Write transfer data 12</t>
  </si>
  <si>
    <t>I2C Write transfer data 13</t>
  </si>
  <si>
    <t>I2C Write transfer data 14</t>
  </si>
  <si>
    <t>I2C Write transfer data 15</t>
  </si>
  <si>
    <t>I2C Write transfer data 16</t>
  </si>
  <si>
    <t>I2C Write transfer data 17</t>
  </si>
  <si>
    <t>I2C Write transfer data 18</t>
  </si>
  <si>
    <t>I2C Write transfer data 19</t>
  </si>
  <si>
    <t>I2C Write transfer data 20</t>
  </si>
  <si>
    <t>I2C Write transfer data 21</t>
  </si>
  <si>
    <t>I2C Write transfer data 22</t>
  </si>
  <si>
    <t>I2C Write transfer data 23</t>
  </si>
  <si>
    <t>I2C Write transfer data 24</t>
  </si>
  <si>
    <t>I2C Write transfer data 25</t>
  </si>
  <si>
    <t>I2C Write transfer data 26</t>
  </si>
  <si>
    <t>I2C Write transfer data 27</t>
  </si>
  <si>
    <t>I2C Write transfer data 28</t>
  </si>
  <si>
    <t>I2C Write transfer data 29</t>
  </si>
  <si>
    <t>I2C Write transfer data 30</t>
  </si>
  <si>
    <t>I2C Write transfer data 31</t>
  </si>
  <si>
    <t>I2C Read transfer data 0</t>
    <phoneticPr fontId="1"/>
  </si>
  <si>
    <t>I2C Read transfer data 1</t>
  </si>
  <si>
    <t>I2C Read transfer data 2</t>
  </si>
  <si>
    <t>I2C Read transfer data 3</t>
  </si>
  <si>
    <t>I2C Read transfer data 4</t>
  </si>
  <si>
    <t>I2C Read transfer data 5</t>
  </si>
  <si>
    <t>I2C Read transfer data 6</t>
  </si>
  <si>
    <t>I2C Read transfer data 7</t>
  </si>
  <si>
    <t>I2C Read transfer data 8</t>
  </si>
  <si>
    <t>I2C Read transfer data 9</t>
  </si>
  <si>
    <t>I2C Read transfer data 10</t>
  </si>
  <si>
    <t>I2C Read transfer data 11</t>
  </si>
  <si>
    <t>I2C Read transfer data 12</t>
  </si>
  <si>
    <t>I2C Read transfer data 13</t>
  </si>
  <si>
    <t>I2C Read transfer data 14</t>
  </si>
  <si>
    <t>I2C Read transfer data 15</t>
  </si>
  <si>
    <t>I2C Read transfer data 16</t>
  </si>
  <si>
    <t>I2C Read transfer data 17</t>
  </si>
  <si>
    <t>I2C Read transfer data 18</t>
  </si>
  <si>
    <t>I2C Read transfer data 19</t>
  </si>
  <si>
    <t>I2C Read transfer data 20</t>
  </si>
  <si>
    <t>I2C Read transfer data 21</t>
  </si>
  <si>
    <t>I2C Read transfer data 22</t>
  </si>
  <si>
    <t>I2C Read transfer data 23</t>
  </si>
  <si>
    <t>I2C Read transfer data 24</t>
  </si>
  <si>
    <t>I2C Read transfer data 25</t>
  </si>
  <si>
    <t>I2C Read transfer data 26</t>
  </si>
  <si>
    <t>I2C Read transfer data 27</t>
  </si>
  <si>
    <t>I2C Read transfer data 28</t>
  </si>
  <si>
    <t>I2C Read transfer data 29</t>
  </si>
  <si>
    <t>I2C Read transfer data 30</t>
  </si>
  <si>
    <t>I2C Read transfer data 31</t>
  </si>
  <si>
    <t>CKG_PD_PIX</t>
    <phoneticPr fontId="1"/>
  </si>
  <si>
    <t>This is the PLL (pixel clock) power-down register. 0=Normal operation/ 1=Power down</t>
    <phoneticPr fontId="1"/>
  </si>
  <si>
    <t>CKG_RESET_SSMOD_PIX</t>
    <phoneticPr fontId="1"/>
  </si>
  <si>
    <t>This is a reset register for PLL (Pixel clock) SS. 0=Normal operation/ 1=Reset</t>
    <phoneticPr fontId="1"/>
  </si>
  <si>
    <t>CKG_FOUTPOSTDIVPD_PIX</t>
    <phoneticPr fontId="1"/>
  </si>
  <si>
    <t>This is the power-down register of FOUTPOSTDIV(pix). 0=Normal operation/ 1=Power down</t>
    <phoneticPr fontId="1"/>
  </si>
  <si>
    <t>CKG_FOUT4PHASEPD_PIX</t>
    <phoneticPr fontId="1"/>
  </si>
  <si>
    <t>This is the power-down register for the clock after phase adjustment relative to FOUTPOSTDIV (pix).
0=Normal operation/ 1=Power down</t>
    <phoneticPr fontId="1"/>
  </si>
  <si>
    <t>CKG_FOUTVCOPD_PIX</t>
    <phoneticPr fontId="1"/>
  </si>
  <si>
    <t>This is the power-down register for the VCO output of PLL(Pixel clock).0=Normal operation/ 1=Power down</t>
    <phoneticPr fontId="1"/>
  </si>
  <si>
    <t>This is the power-down register for the PLL (pixel clock) noise canceler DAC.
Setting value: 0=Normal operation/ 1=Power down(test mode only)</t>
    <phoneticPr fontId="1"/>
  </si>
  <si>
    <t>CKG_DSMPD_PIX</t>
    <phoneticPr fontId="1"/>
  </si>
  <si>
    <t>This is the power-down register for the PLL (pixel clock) Delta-Sigma modulator. Fractional mode results when
the Delta-Sigma modulator is used, or Integer mode when not used (power-down).
0=Normal operation(Fractional mode)/ 1=Power down(Integer mode)</t>
    <phoneticPr fontId="1"/>
  </si>
  <si>
    <t>CKG_BYPASS_PIX</t>
    <phoneticPr fontId="1"/>
  </si>
  <si>
    <t>This is the FOUTPOTSDIV (pix) bypass setting. In bypass mode, xtal_in is output on FOUTPOSTDIV (pix).
0 = Normal operation/1 = Bypass</t>
    <phoneticPr fontId="1"/>
  </si>
  <si>
    <t>CKG_REFDIV_PIX</t>
    <phoneticPr fontId="1"/>
  </si>
  <si>
    <t>This sets the PLL (pixel clock) output frequency divisions. Set in the range of 1 to 63.</t>
    <phoneticPr fontId="1"/>
  </si>
  <si>
    <t>CKG_FBDIV_PIX</t>
    <phoneticPr fontId="1"/>
  </si>
  <si>
    <t>This sets the PLL (pixel clock) feedback frequency divisions. Set in the range of 16 to 2000 in Integer mode or 0 to 200 in Fractional mode.</t>
    <phoneticPr fontId="1"/>
  </si>
  <si>
    <t>CKG_FRAC_PIX</t>
    <phoneticPr fontId="1"/>
  </si>
  <si>
    <t>This sets the decimal part of the PLL (pixel clock) feedback frequency divisions.</t>
    <phoneticPr fontId="1"/>
  </si>
  <si>
    <t>CKG_POSTDIV1_PIX</t>
    <phoneticPr fontId="1"/>
  </si>
  <si>
    <t>This sets the PLL (pixel clock) output frequency divider 1. Set in the range of 1 to 7.</t>
    <phoneticPr fontId="1"/>
  </si>
  <si>
    <t>This sets the PLL (pixel clock) output frequency divider 2. Set in the range of 1 to 7.</t>
    <phoneticPr fontId="1"/>
  </si>
  <si>
    <t>CKG_DISABLE_SSCG_PIX</t>
    <phoneticPr fontId="1"/>
  </si>
  <si>
    <t>This is the PLL (Pixel clock) SS enable setting. 0=Enable/ 1=Disable</t>
    <phoneticPr fontId="1"/>
  </si>
  <si>
    <t>CKG_DOWNSPREAD_PIX</t>
    <phoneticPr fontId="1"/>
  </si>
  <si>
    <t>CKG_DIV_SYS</t>
    <phoneticPr fontId="1"/>
  </si>
  <si>
    <t>This is the crystal clock frequency division setting (mipi LP clock). Set an even number in the range of 4 to 128.(mipi LP clock)</t>
    <phoneticPr fontId="1"/>
  </si>
  <si>
    <t>CKG_CLKSEL_MEM1</t>
    <phoneticPr fontId="1"/>
  </si>
  <si>
    <t>This is the clk_mem1 clock select setting. Set 1’b0. 0=PLL/ 1=Uses the frequency divider</t>
    <phoneticPr fontId="1"/>
  </si>
  <si>
    <t>CKG_CLKSEL_MEM2</t>
    <phoneticPr fontId="1"/>
  </si>
  <si>
    <t>This is the clk_mem2 clock select setting. Set 1’b0. 0=PLL/ 1=Uses the frequency divider</t>
    <phoneticPr fontId="1"/>
  </si>
  <si>
    <t>CKG_AUTO_SEQ_PIX</t>
    <phoneticPr fontId="1"/>
  </si>
  <si>
    <t>This is the automatic control setting for the PLL (pixel clock) PD sequence.
0=Automatic sequence control OFF/ 1=Automatic sequence control ON</t>
    <phoneticPr fontId="1"/>
  </si>
  <si>
    <t>CKG_AUTO_SEQ_FS</t>
    <phoneticPr fontId="1"/>
  </si>
  <si>
    <t>This is the automatic control setting for the PLL (FS clock) PD sequence.
0=Automatic sequence control OFF/ 1=Automatic sequence control ON</t>
    <phoneticPr fontId="1"/>
  </si>
  <si>
    <t>This is the automatic control setting for the PLL (mem1 clock) PD sequence.
0=Automatic sequence control OFF/ 1=Automatic sequence control ON</t>
    <phoneticPr fontId="1"/>
  </si>
  <si>
    <t>This is the automatic control setting for the PLL (mem2 clock) PD sequence.
0=Automatic sequence control OFF/ 1=Automatic sequence control ON</t>
    <phoneticPr fontId="1"/>
  </si>
  <si>
    <t>CKG_START_UP_PIX</t>
    <phoneticPr fontId="1"/>
  </si>
  <si>
    <t>This is the start trigger for the PLL (pixel clock) clock automatic sequence. Set this register to 1’b1 to start theautomatic sequence.</t>
    <phoneticPr fontId="1"/>
  </si>
  <si>
    <t>This is the start trigger for the PLL (FS clock) clock automatic sequence. Set this register to 1’b1 to start the
automatic sequence.</t>
    <phoneticPr fontId="1"/>
  </si>
  <si>
    <t>CKG_START_UP_MEM1</t>
    <phoneticPr fontId="1"/>
  </si>
  <si>
    <t>This is the start trigger for the PLL (mem1 clock) clock automatic sequence. Set this register to 1’b1 to start the automatic sequence.</t>
    <phoneticPr fontId="1"/>
  </si>
  <si>
    <t>This is the start trigger for the PLL (mem2 clock) clock automatic sequence. Set this register to 1’b1 to start the automatic sequence.</t>
    <phoneticPr fontId="1"/>
  </si>
  <si>
    <t>CKG_PLL_PDTIME</t>
    <phoneticPr fontId="1"/>
  </si>
  <si>
    <t>This sets the number of cycles of the PLL Power down signal High period.</t>
    <phoneticPr fontId="1"/>
  </si>
  <si>
    <t>This sets the time until the PLL is locked.</t>
    <phoneticPr fontId="1"/>
  </si>
  <si>
    <t>CKG_PLL_LOCK_PIX</t>
    <phoneticPr fontId="1"/>
  </si>
  <si>
    <t>This register is used to monitor the PLL LOCK signal for the PLL (pixel clock). 0=UNLOCK state/ 1=LOCK state</t>
    <phoneticPr fontId="3"/>
  </si>
  <si>
    <t>This register is used to monitor the PLL LOCK signal for the PLL (FS clock). 0=UNLOCK state/ 1=LOCK state</t>
    <phoneticPr fontId="3"/>
  </si>
  <si>
    <t>This register is used to monitor the PLL LOCK signal for the PLL (mem1 clock). 0=UNLOCK state/ 1=LOCK state</t>
    <phoneticPr fontId="3"/>
  </si>
  <si>
    <t>This register is used to monitor the PLL LOCK signal for the PLL (mem2 clock). 0=UNLOCK state/ 1=LOCK state</t>
    <phoneticPr fontId="3"/>
  </si>
  <si>
    <t>CKG_PLL_STATE_PIX</t>
    <phoneticPr fontId="1"/>
  </si>
  <si>
    <t>This register is used to monitor the PLL (pixel clock) automatic sequence. 0=End/ 1=during sequence</t>
    <phoneticPr fontId="3"/>
  </si>
  <si>
    <t>This register is used to monitor the PLL (FS clock) automatic sequence. 0=End/ 1=during sequence</t>
    <phoneticPr fontId="3"/>
  </si>
  <si>
    <t>CKG_PLL_STATE_MEM1</t>
    <phoneticPr fontId="1"/>
  </si>
  <si>
    <t>This register is used to monitor the PLL (mem1 clock) automatic sequence. 0=End/ 1=during sequence</t>
    <phoneticPr fontId="3"/>
  </si>
  <si>
    <t>This register is used to monitor the PLL (mem2 clock) automatic sequence. 0=End/ 1=during sequence</t>
    <phoneticPr fontId="3"/>
  </si>
  <si>
    <t>CKG_PLL_CLKEN_PIX</t>
    <phoneticPr fontId="1"/>
  </si>
  <si>
    <t>This is the PLL (pixel clock) enable setting. Note that this register is valid only in manual sequence mode. 
0=Disable/ 1=Enable</t>
    <phoneticPr fontId="1"/>
  </si>
  <si>
    <t>This is the PLL (FS clock) enable setting. Note that this register is valid only in manual sequence mode. 
0=Disable/ 1=Enable</t>
    <phoneticPr fontId="1"/>
  </si>
  <si>
    <t>CKG_PLL_CLKEN_MEM1</t>
    <phoneticPr fontId="1"/>
  </si>
  <si>
    <t>This is the PLL (mem1 clock) enable setting. Note that this register is valid only in manual sequence mode. 
0=Disable/ 1=Enable</t>
    <phoneticPr fontId="1"/>
  </si>
  <si>
    <t>This is the PLL (mem2 clock) enable setting. Note that this register is valid only in manual sequence mode. 
0=Disable/ 1=Enable</t>
    <phoneticPr fontId="1"/>
  </si>
  <si>
    <t>CKG_CLKEN_ALPHA</t>
    <phoneticPr fontId="1"/>
  </si>
  <si>
    <t>This is the clk_alpha enable setting. 0=Disable/ 1=Enable</t>
    <phoneticPr fontId="1"/>
  </si>
  <si>
    <t>CKG_CLKCMPEN_L</t>
    <phoneticPr fontId="1"/>
  </si>
  <si>
    <t>This is the mipi RX L channel error judgment enable setting. 0=Disable/ 1=Enable</t>
    <phoneticPr fontId="1"/>
  </si>
  <si>
    <t>This is the mipi RX R channel error judgment enable setting. 0=Disable/ 1=Enable</t>
    <phoneticPr fontId="1"/>
  </si>
  <si>
    <t>CKG_CLKCMP</t>
    <phoneticPr fontId="1"/>
  </si>
  <si>
    <t>This sets the error frequency detection period. The detection period is clk_sys cycle[ns]×CKG_CLKCMP.</t>
    <phoneticPr fontId="1"/>
  </si>
  <si>
    <t>CKG_CLKCMPU</t>
    <phoneticPr fontId="1"/>
  </si>
  <si>
    <t>This sets the error frequency upper limit. When the number of clocks set by this register or more are counted
within the detection period, an error is judged.</t>
    <phoneticPr fontId="1"/>
  </si>
  <si>
    <t>This sets the error frequency lower limit. When the number of clocks set by this register or less are counted
within the detection period, an error is judged.</t>
    <phoneticPr fontId="1"/>
  </si>
  <si>
    <t>CKG_CLKERR_LU</t>
    <phoneticPr fontId="1"/>
  </si>
  <si>
    <t>This is the mipi RX L channel upper limit judgment result. 0=Normal/ 1=Error</t>
    <phoneticPr fontId="1"/>
  </si>
  <si>
    <t>This is the mipi RX R channel upper limit judgment result. 0=Normal/ 1=Error</t>
    <phoneticPr fontId="1"/>
  </si>
  <si>
    <t>This is the mipi RX L channel lower limit judgment result. 0=Normal/ 1=Error</t>
    <phoneticPr fontId="1"/>
  </si>
  <si>
    <t>This is the mipi RX R channel lower limit judgment result. 0=Normal/ 1=Error</t>
    <phoneticPr fontId="1"/>
  </si>
  <si>
    <t>CKG_CLKERR_CLR</t>
    <phoneticPr fontId="1"/>
  </si>
  <si>
    <t>Set “1” to clear the judgment results (shared by LU, LL, RU and RL).
To clear the judgment results again, return this register to “0” and then set it to “1” again.</t>
    <phoneticPr fontId="1"/>
  </si>
  <si>
    <t>CKG_MONI_SEL</t>
    <phoneticPr fontId="1"/>
  </si>
  <si>
    <t>This selects the clock monitor. 
0-3 : 1'b0, 4 : clk_mipi_lp, 5 : clk_mipi_org_l, 6 : clk_mipi_org_r, 7 : 1'b0, 8 : clk_pix_1p, 
9 : clk_pix, 10 : 1'b0, 11 : 1'b0, 12 : clk_mem1, 13 : clk_mem1_div2, 14 : clk_mem1_div4, 
15 : 1'b0, 16 : clk_mem2, 17 : clk_mem2_div2, 18 : clk_mem2_div4, 19 : 1'b0, 20 : clk_fs, 
21 : clk_fs_x4, 22 : clk_fs_x8, 23 : clk_fs_x8_inv, 24-27 : clk_alpha, 28-31 : clk_sys</t>
    <phoneticPr fontId="1"/>
  </si>
  <si>
    <t>IDC_CAPRGBSEL</t>
    <phoneticPr fontId="1"/>
  </si>
  <si>
    <t>Sets the capture range. 0 = RED/1 = GREEN / 2 = BLUE / 3= don’t care</t>
    <phoneticPr fontId="3"/>
  </si>
  <si>
    <t>Capture data hold function ON/OFF setting 
0 = OFF(updated every frame) /1 = ON(Previous frame data held when this register is set)</t>
    <phoneticPr fontId="1"/>
  </si>
  <si>
    <t>Sets the capture horizontal position in 12 bits.(set the value "coordinate -1")</t>
    <phoneticPr fontId="1"/>
  </si>
  <si>
    <t>Sets the capture vertical position in 12 bits.(set the value "coordinate -1")</t>
    <phoneticPr fontId="1"/>
  </si>
  <si>
    <t>IDC_CAPSCOPE</t>
    <phoneticPr fontId="1"/>
  </si>
  <si>
    <t>Selects the color for data capture. 0 = 1 pixel mode/1 = 8 × 8pixels average mode</t>
    <phoneticPr fontId="1"/>
  </si>
  <si>
    <t>IDC_CAPDAT</t>
    <phoneticPr fontId="1"/>
  </si>
  <si>
    <t>Captured data is read out to this register.</t>
    <phoneticPr fontId="1"/>
  </si>
  <si>
    <t>Marker display ON/OFF setting for the coordinates set by DC_CAPXPOS and DC_CAPVPOS. 0 = OFF/1 = ON</t>
    <phoneticPr fontId="1"/>
  </si>
  <si>
    <t>Sets the marker display level. Setting value: 0 = 000h/1 = 3FFh</t>
    <phoneticPr fontId="1"/>
  </si>
  <si>
    <t>IPG_DPSW</t>
    <phoneticPr fontId="1"/>
  </si>
  <si>
    <t>Select insersion position of test pattern 0=DPSW1(after IDC block)/1=DPSW2(after RGBW block)</t>
    <phoneticPr fontId="1"/>
  </si>
  <si>
    <t>Sets the test pattern display ON/OFF. 0 = OFF/1 = ON</t>
    <phoneticPr fontId="1"/>
  </si>
  <si>
    <t>IPG_R_ON</t>
    <phoneticPr fontId="1"/>
  </si>
  <si>
    <t>Sets the test pattern Red display ON/OFF. 0 = OFF/1 = ON</t>
    <phoneticPr fontId="1"/>
  </si>
  <si>
    <t>Sets the test pattern Green display ON/OFF. 0 = OFF/1 = ON</t>
    <phoneticPr fontId="1"/>
  </si>
  <si>
    <t>Sets the test pattern Blue display ON/OFF. 0 = OFF/1 = ON</t>
    <phoneticPr fontId="1"/>
  </si>
  <si>
    <t xml:space="preserve">Sets the test pattern White display ON/OFF.(Only DPSW=1) </t>
    <phoneticPr fontId="1"/>
  </si>
  <si>
    <t>IPG_PAT</t>
    <phoneticPr fontId="1"/>
  </si>
  <si>
    <t>Test Pattern Select.
0=Raster/ 1=Window/ 2=Vertical, Diagonal Stripe/ 3=Horizontal Stripe/ 4=CrossHatch/5=Dot/ 6=CrossHatch adn Dot/ 7=Horizontal Ramp（Stair）/ 8=Vertical Ramp（Stair）/ 9=Flame（OuterFlame）/ A=Checker, Dot Mosaic/ B=Horizontal,Vertical Ramp /C~F=Raster</t>
    <phoneticPr fontId="1"/>
  </si>
  <si>
    <t>IPG_STRP_SW</t>
    <phoneticPr fontId="1"/>
  </si>
  <si>
    <t>Selects vertical stripe or diagonal stripe switch.（only effective at IPG_PAT[3:0]=2）
0 = Vertical stripe/1 = Diagonal stripe</t>
    <phoneticPr fontId="1"/>
  </si>
  <si>
    <t>IPG_SIG1R</t>
    <phoneticPr fontId="1"/>
  </si>
  <si>
    <t>Sets the Red level 1 in 10 bits.（R pettern level 1in window region）</t>
    <phoneticPr fontId="1"/>
  </si>
  <si>
    <t>Sets the Red level 2 in 10 bits.（R pettern level 2 in window region）</t>
    <phoneticPr fontId="1"/>
  </si>
  <si>
    <t>Sets the Green level 1 in 10 bits.（G pettern level 1 in window region）</t>
    <phoneticPr fontId="1"/>
  </si>
  <si>
    <t>Sets the Green level 2 in 10 bits.（G pettern level 2 in window region）</t>
    <phoneticPr fontId="1"/>
  </si>
  <si>
    <t>Sets the Blue level 1 in 10 bits.（B pettern level 1in window region）</t>
    <phoneticPr fontId="1"/>
  </si>
  <si>
    <t>Sets the Blue level 2 in 10 bits.（B pettern level 1in window region）</t>
    <phoneticPr fontId="1"/>
  </si>
  <si>
    <t>Sets the White level 1 in 10 bits.（W pettern level 1in window region）(use only at IPG_DPSW=1)</t>
    <phoneticPr fontId="1"/>
  </si>
  <si>
    <t>Sets the White level 2 in 10 bits.（W pettern level 2in window region）(use only at IPG_DPSW=1)</t>
    <phoneticPr fontId="1"/>
  </si>
  <si>
    <t>IPG_R_SEL</t>
    <phoneticPr fontId="1"/>
  </si>
  <si>
    <t>Selects the Red levels in the effective area and window area.(only effective at IPG_PAT[3:0]=1,2,3,4,5,6) 0 = Effective IPG_SIG2R, window IPG_SIG1R/1 = Effective IPG_SIG1R, window IPG_SIG2R</t>
    <phoneticPr fontId="1"/>
  </si>
  <si>
    <t>Selects the Green levels in the effective area and window area.(only effective at IPG_PAT[3:0]=1,2,3,4,5,6) 0 = Effective IPG_SIG2R, window IPG_SIG1R/1 = Effective IPG_SIG1R, window IPG_SIG2R</t>
    <phoneticPr fontId="1"/>
  </si>
  <si>
    <t>Selects the Blue levels in the effective area and window area.(only effective at IPG_PAT[3:0]=1,2,3,4,5,6) 0 = Effective IPG_SIG2R, window IPG_SIG1R/1 = Effective IPG_SIG1R, window IPG_SIG2R</t>
    <phoneticPr fontId="1"/>
  </si>
  <si>
    <t>Selects the White levels in the effective area and window area.(only effective at IPG_PAT[3:0]=1,2,3,4,5,6) 0 = Effective IPG_SIG2R, window IPG_SIG1R/1 = Effective IPG_SIG1R, window IPG_SIG2R</t>
    <phoneticPr fontId="1"/>
  </si>
  <si>
    <t>IPG_COM</t>
    <phoneticPr fontId="1"/>
  </si>
  <si>
    <t>Sets the level sharing/separation for Red, Green, Blue and White(Only DPSW=1).When set to shared, the IPG_SIG1R and IPG_SIG2R setting values are reflected.
0 = Separated/1 = Shared</t>
    <phoneticPr fontId="1"/>
  </si>
  <si>
    <t>Sets the vertical stripe interval in 8 bits.（only effective at IPG_PAT[3:0]=2,3,4,5,6）</t>
    <phoneticPr fontId="1"/>
  </si>
  <si>
    <t>Sets the vertical stripe width in 8 bits.（only effective at IPG_PAT[3:0]=2,3,4,5,6）</t>
    <phoneticPr fontId="1"/>
  </si>
  <si>
    <t>IPG_DOT_STEP</t>
    <phoneticPr fontId="1"/>
  </si>
  <si>
    <t>Sets the dot interval relative to the crosshatch in 8 bits.（only effecitive at IPG_PAT[3:0]=5,6）</t>
    <phoneticPr fontId="1"/>
  </si>
  <si>
    <t>IPG_BRT_INIT</t>
    <phoneticPr fontId="1"/>
  </si>
  <si>
    <t>Sets the gradation level at the start position in 10 bits.（only effective at IPG_PAT[3:0]=7, 8）</t>
    <phoneticPr fontId="1"/>
  </si>
  <si>
    <t>Sets the gradation interval (variation) in 8 bits.（only effective at IPG_PAT[3:0]=7, 8）</t>
    <phoneticPr fontId="1"/>
  </si>
  <si>
    <t>IPG_HST</t>
    <phoneticPr fontId="1"/>
  </si>
  <si>
    <t>Sets the horizontal start position of the effective area.</t>
    <phoneticPr fontId="1"/>
  </si>
  <si>
    <t>Sets the horizontal end position of the effective area.</t>
    <phoneticPr fontId="1"/>
  </si>
  <si>
    <t>Sets the vertical start position of the effective area.</t>
  </si>
  <si>
    <t>Sets the vertical end position of the effective area.</t>
  </si>
  <si>
    <t>IPG_HWST</t>
    <phoneticPr fontId="1"/>
  </si>
  <si>
    <t>Sets the horizontal start position of the window area.</t>
    <phoneticPr fontId="1"/>
  </si>
  <si>
    <t>Sets the horizontal end position of the window area.</t>
    <phoneticPr fontId="1"/>
  </si>
  <si>
    <t>Sets the vertical start position of the window area.</t>
  </si>
  <si>
    <t>Sets the vertical end position of the window area.</t>
  </si>
  <si>
    <t>IPG_SIN</t>
    <phoneticPr fontId="1"/>
  </si>
  <si>
    <t>Sets the external input signal display ON/OFF. 0 = Fixed to 000h/1 = External input signal</t>
    <phoneticPr fontId="1"/>
  </si>
  <si>
    <t>Sets the half-tone function ON/OFF. 0 = OFF/1 = ON</t>
    <phoneticPr fontId="1"/>
  </si>
  <si>
    <t>Sets the movie function ON/OFF. 0 = OFF/1 = ON</t>
    <phoneticPr fontId="1"/>
  </si>
  <si>
    <t>IPG_ANI_HON</t>
    <phoneticPr fontId="1"/>
  </si>
  <si>
    <t>Sets the horizontal direction ON/OFF. 0 = OFF/1 = ON</t>
    <phoneticPr fontId="1"/>
  </si>
  <si>
    <t>Sets the vertical direction ON/OFF. 0 = OFF/1 = ON</t>
    <phoneticPr fontId="1"/>
  </si>
  <si>
    <t>Sets the horizontal movement direction. 
0 = Left → Right, 1 = Right → Left (When RGT = 1h)</t>
    <phoneticPr fontId="1"/>
  </si>
  <si>
    <t>Sets the vertical movement direction. 
0 = Up → Down, 1 = Down → Up (When DWN = 1h)</t>
    <phoneticPr fontId="1"/>
  </si>
  <si>
    <t>Sets the horizontal movement amount per frame.
0h = 2 dot/1h = 4 dot/2h = 8 dot/3h = 16 dot per 1flame</t>
    <phoneticPr fontId="1"/>
  </si>
  <si>
    <t>Sets the vertical movement amount per frame.
0h = 2 dot/1h = 4 dot/2h = 8 dot/3h = 16 dot per 1flame</t>
    <phoneticPr fontId="1"/>
  </si>
  <si>
    <t>IPG_CHK_HW</t>
    <phoneticPr fontId="1"/>
  </si>
  <si>
    <t>Checker horizontal width. Sets the horizontal cycle in 8 bits.(only effective at IPG_PAT[3:0]=10)</t>
    <phoneticPr fontId="1"/>
  </si>
  <si>
    <t>Checker vertical width. Sets the horizontal cycle in 8 bits.(only effective at IPG_PAT[3:0]=10)</t>
    <phoneticPr fontId="1"/>
  </si>
  <si>
    <t>IPG_VXT_SW</t>
    <phoneticPr fontId="1"/>
  </si>
  <si>
    <t>Sets the VXT check pattern ON/OFF. 0 = Normal/1 = VXT pattern（only effective at IPG_PAT[3:0]=1）</t>
    <phoneticPr fontId="1"/>
  </si>
  <si>
    <t>IPG_VXT_WIDTH</t>
    <phoneticPr fontId="1"/>
  </si>
  <si>
    <t>Sets the center width when IPG_VXT_SW = 1 in 8 bits.（only effective at IPG_PAT[3:0]=1）</t>
    <phoneticPr fontId="1"/>
  </si>
  <si>
    <t>IPG_CYCLE_ON</t>
    <phoneticPr fontId="1"/>
  </si>
  <si>
    <t>Sony Use Rgister.
Sets the Color cycle pattern ON/OFF. 0= OFF/1 = ON（only effective at IPG_PAT[3:0]=B）</t>
    <phoneticPr fontId="1"/>
  </si>
  <si>
    <t xml:space="preserve">Sony Use Rgister.
Sets the color cycle mode.（only effective at IPG_PAT[3:0]=B）
Setting value: 0= mode1 IPG_SIG1R[7:0]→IPG_SIG2R[7:0]→IPG_SIG1G[7:0]→IPG_SIG2G[7:0]
→IPG_SIG1B[7:0]→IPG_SIG2B[7:0]
1=mode2(RED output only) 
2=mode3(GREEN output only) 
3=mode4(BLUE output only) </t>
    <phoneticPr fontId="1"/>
  </si>
  <si>
    <t>IPG_CYCLE_RST</t>
    <phoneticPr fontId="1"/>
  </si>
  <si>
    <t>Sony Use Register
Color cycle operation start setting. Color transition starts when this is changed from “0” to “1”.</t>
    <phoneticPr fontId="1"/>
  </si>
  <si>
    <t>IPG_CYCLE_RST_START</t>
    <phoneticPr fontId="1"/>
  </si>
  <si>
    <t>Sony Use Register（only effective at IPG_PAT[3:0]=B）
Sets the color selection when color cycle operation starts.
0=SIG1R/1=SIG2R/2=SIG1G/3=SIG2G/4=SIG1B/5,6,7=SIG2B
（only effective at IPG_PAT[3:0]=B）</t>
    <phoneticPr fontId="1"/>
  </si>
  <si>
    <t>Sony Use Register
Sets the number of transition frames . This depends on IPG_CYCLE_MODE[1:0].
When IPG_CYCLE_MODE[1:0] = 0, this register is the transition frames setting for all transitions.
When IPG_CYCLE_MODE[1:0] = 1, 2, 3, this register is the transition frames setting for transition of
PG_SIG1R[9:0] to PG_SIG1G[9:0].
（only effective at IPG_PAT[3:0]=B）</t>
    <phoneticPr fontId="1"/>
  </si>
  <si>
    <t>Sony Use Register
Sets the number of transition frames . This depends on IPG_CYCLE_MODE[1:0].
When IPG_CYCLE_MODE[1:0] = 0, this register is unused.
When IPG_CYCLE_MODE[1:0] = 1, 2, 3, this register is the transition frames setting for transition of
PG_SIG1G[9:0] to PG_SIG1B[9:0].
（only effective at IPG_PAT[3:0]=B）</t>
    <phoneticPr fontId="1"/>
  </si>
  <si>
    <t>Sets the number of transition frames . This depends on IPG_CYCLE_MODE[1:0].
When IPG_CYCLE_MODE[1:0] = 0, this register is unused.
When IPG_CYCLE_MODE[1:0] = 1, 2, 3, this register is the transition frames setting for transition of
PG_SIG1B[9:0] to PG_SIG1R[9:0].
（only effective at IPG_PAT[3:0]=B）</t>
    <phoneticPr fontId="1"/>
  </si>
  <si>
    <t>IPG_HVRAMP_RSEL</t>
    <phoneticPr fontId="1"/>
  </si>
  <si>
    <t>Sets direction of ramp/stair for Red. 0 = OFF / １ ＝ Holizontal ramp(stair)/ 2 = Vertical ramp(stair)</t>
    <phoneticPr fontId="1"/>
  </si>
  <si>
    <t>SHP_ON</t>
    <phoneticPr fontId="1"/>
  </si>
  <si>
    <t>Sharpness function ON/OFF setting. 0 = OFF/1 = ON</t>
    <phoneticPr fontId="1"/>
  </si>
  <si>
    <t>SHP_GAIN</t>
    <phoneticPr fontId="1"/>
  </si>
  <si>
    <t>Sets the master gain.(x0～x4)
Gain=SHP_GAIN/64(value 64d -&gt;GAIN=1)</t>
    <phoneticPr fontId="1"/>
  </si>
  <si>
    <t>SHP_CORE</t>
    <phoneticPr fontId="1"/>
  </si>
  <si>
    <t>Sets coring for the sharpness enhance component.
It take coring ±(SHP_CORE[5:0]*4)value.</t>
    <phoneticPr fontId="1"/>
  </si>
  <si>
    <t>SHP_SYNCSEL</t>
    <phoneticPr fontId="1"/>
  </si>
  <si>
    <t>Sets the processing range. 0 = ACT/1 = PACT</t>
    <phoneticPr fontId="1"/>
  </si>
  <si>
    <t>EID function ON/OFF setting. 0 = OFF/1 = ON</t>
    <phoneticPr fontId="1"/>
  </si>
  <si>
    <t>SHP_TAP</t>
    <phoneticPr fontId="1"/>
  </si>
  <si>
    <t>×</t>
    <phoneticPr fontId="1"/>
  </si>
  <si>
    <t>Sets the number of taps of the sharpness horizontal filter. 
0： 3tap peak 180deg, 1： 9tap peak 133deg, 2： 5tap peak 104deg, 3： 5tap peak 90deg,
4： 9tap peak 90deg , 5： 7tap peak 71deg, 6： 7tap peak 64deg, 7： 7tap peak 62deg,
8： 9tap peak 54deg , 9： 9tap peak 48deg, 10：11tap peak 42deg, 11：13tap peak 37deg,
12：13tap peak 35deg, 13：15tap peak 30deg, 14：15tap peak 30deg, 15：15tap 28deg</t>
    <phoneticPr fontId="1"/>
  </si>
  <si>
    <t>SHP_AAC</t>
    <phoneticPr fontId="1"/>
  </si>
  <si>
    <t>Sets the sharpness auto attenuate control function.
0 = OFF(Total GAIN=SHP_GAIN)/1 = ON(Total GAIN=SHP_GAIN*ACC　GAIN)</t>
    <phoneticPr fontId="1"/>
  </si>
  <si>
    <t>SHP_AAC00</t>
    <phoneticPr fontId="1"/>
  </si>
  <si>
    <t>Sets auto attenuate control for the enhance component.
When setting SHP_AAC00 to SHP_AAC16, the positions obtained by dividing the signal level from 0 to 100% [0 to
4096] (when SHP_AACRNG = 0) or 0 to 200% [0 to 8192] (when SHP_AACRNG = 1) into 16 ranges correspond to
the luminance set by SHP_AAC*.</t>
    <phoneticPr fontId="1"/>
  </si>
  <si>
    <t>SHP_AACRNG</t>
    <phoneticPr fontId="1"/>
  </si>
  <si>
    <t>Sets the range that supports the sharpness auto attenuate control function.
Setting value: 0 = 0 ~ 100%/1 = 0 ~ 200%</t>
    <phoneticPr fontId="1"/>
  </si>
  <si>
    <t>LGM_R_EN</t>
    <phoneticPr fontId="1"/>
  </si>
  <si>
    <t>RED LGM function ON/OFF setting. 0 = OFF/1 = ON</t>
    <phoneticPr fontId="1"/>
  </si>
  <si>
    <t>GREEN LGM function ON/OFF setting. 0 = OFF/1 = ON</t>
    <phoneticPr fontId="1"/>
  </si>
  <si>
    <t>BLUE LGM function ON/OFF setting. 0 = OFF/1 = ON</t>
    <phoneticPr fontId="1"/>
  </si>
  <si>
    <t>Selects the spline method. 0 = Blend Spline/1 = Base Spline</t>
    <phoneticPr fontId="1"/>
  </si>
  <si>
    <t>Sets the RED linear area. Range[0-200%]</t>
    <phoneticPr fontId="1"/>
  </si>
  <si>
    <t>Sets the GREEN linear area. Range[0-200%]</t>
    <phoneticPr fontId="1"/>
  </si>
  <si>
    <t>Sets the BLUE linear area. Range[0-200%]</t>
    <phoneticPr fontId="1"/>
  </si>
  <si>
    <t>Sets the RED linear line slope.</t>
    <phoneticPr fontId="1"/>
  </si>
  <si>
    <t>Sets the GREEN linear line slope.</t>
    <phoneticPr fontId="1"/>
  </si>
  <si>
    <t>Sets the BLUE linear line slope.</t>
    <phoneticPr fontId="1"/>
  </si>
  <si>
    <t>CSCO function ON/OFF setting. Setting value: 0 = OFF/1 = ON.</t>
    <phoneticPr fontId="1"/>
  </si>
  <si>
    <t>Low luminance area conversion ON/OFF setting. Setting value: 0 = OFF/1 = ON.</t>
    <phoneticPr fontId="1"/>
  </si>
  <si>
    <t>Designates the low luminance area conversion gain function.</t>
  </si>
  <si>
    <t>CSCO_COEFMODE</t>
    <phoneticPr fontId="1"/>
  </si>
  <si>
    <t>Sets the matrix coefficients. Refer to CXD3554GG Data sheet.</t>
    <phoneticPr fontId="1"/>
  </si>
  <si>
    <t>Selects the matrix coefficients.
Setting value: 0 = Uses 5 sets/1 = Uses Coef0</t>
    <phoneticPr fontId="1"/>
  </si>
  <si>
    <t>Sets the matrix coefficients 0.</t>
  </si>
  <si>
    <t>Sets the matrix coefficients 1.</t>
  </si>
  <si>
    <t>Sets the matrix coefficients 2.</t>
  </si>
  <si>
    <t>Sets the matrix coefficients 3.</t>
  </si>
  <si>
    <t>Sets the matrix coefficients 4.</t>
  </si>
  <si>
    <t>Gain and offset function ON/OFF setting.
Setting value: 0 = OFF/1 = ON</t>
    <phoneticPr fontId="1"/>
  </si>
  <si>
    <t>Sets the RED gain. The setting range is ×0(10’d 0) ~ ×1.99 (10’d 1023). 7’d 512 sets × 1.</t>
  </si>
  <si>
    <t>Sets the GREEN gain. The setting range is ×0(10’d 0) ~ ×1.99 (10’d 1023). 7’d 512 sets × 1.</t>
    <phoneticPr fontId="1"/>
  </si>
  <si>
    <t>Sets the BLUE gain. The setting range is ×0(10’d 0) ~ ×1.99 (10’d 1023). 7’d 512 sets × 1.</t>
  </si>
  <si>
    <t>Sets the RED offset. The setting range is -12.5%(12’d -2048) ~ 12.5%(12’d 2047).</t>
  </si>
  <si>
    <t>Sets the GREEN offset. The setting range is -12.5%(12’d -2048) ~ 12.5%(12’d 2047).</t>
    <phoneticPr fontId="1"/>
  </si>
  <si>
    <t>Sets the BLUE offset. The setting range is -12.5%(12’d -2048) ~ 12.5%(12’d 2047).</t>
    <phoneticPr fontId="1"/>
  </si>
  <si>
    <t>Sets the soft limit function slope.</t>
  </si>
  <si>
    <t>Sets the soft limit function intercept.</t>
  </si>
  <si>
    <t>Minus limiter ON/OFF setting. Setting value: 0 = OFF/1 = ON.</t>
    <phoneticPr fontId="1"/>
  </si>
  <si>
    <t>Sets the minus limiter coefficient. This designates the minus limiter offset amount. 
The offset amount is　expressed by the following formula. When R, G and B are all positive, the offset amount is “0”.</t>
    <phoneticPr fontId="1"/>
  </si>
  <si>
    <t>Limiter test mode ON/OFF setting. The output is not clipped to 0% to 100%. 
120% signals are output as 20%,　and –30% signals are output as 70%.
Setting value: 0 = OFF/1 = ON</t>
    <phoneticPr fontId="1"/>
  </si>
  <si>
    <t>Sets test display for the low luminance conversion OFF area. This performs test display (MSB inversion) of low　luminance pixels for which the matrix conversion gain is less than “1”.
Setting value: 0 = OFF/1 = ON</t>
    <phoneticPr fontId="1"/>
  </si>
  <si>
    <t>Sets test display for the limiter input high luminance area. Setting value: 0 = OFF/1 = ON.</t>
    <phoneticPr fontId="1"/>
  </si>
  <si>
    <t>Sets the test display threshold value for the limiter input high luminance area. 
The display method conforms to CSCO_TSTCOLOR[1:0].</t>
    <phoneticPr fontId="1"/>
  </si>
  <si>
    <t>Sets test display for the soft limiter application area. 
The display method conforms to CSCO_TSTCOLOR[1:0]. Setting value: 0 = OFF/1 = ON.</t>
    <phoneticPr fontId="1"/>
  </si>
  <si>
    <t>Sets test display for the limiter input negative area. 
The display method conforms to CSCO_TSTCOLOR[1:0]. Setting value: 0 = OFF/1 = ON.</t>
    <phoneticPr fontId="1"/>
  </si>
  <si>
    <t>Sets the test display method. 
Setting value: 0 = MSB inversion/1 = Luminance halved/2 = Full white/3 = Full black.</t>
    <phoneticPr fontId="1"/>
  </si>
  <si>
    <t>CRE_ON</t>
    <phoneticPr fontId="1"/>
  </si>
  <si>
    <t>This is the CRE function ON/OFF register. 0 = OFF , 1 = ON</t>
    <phoneticPr fontId="1"/>
  </si>
  <si>
    <t>This selects whether to output the level correction value (luminance correction). Set 1’b1.
0 = 0 fixed /1 = Output level correction value</t>
    <phoneticPr fontId="1"/>
  </si>
  <si>
    <t>This is the chroma correction function ON/OFF register. Set 1’b1.
Setting value: 0 = Chroma correction OFF , 1 = Chroma correction ON</t>
    <phoneticPr fontId="1"/>
  </si>
  <si>
    <t>CRE_ACHROMATIC_COLOR</t>
    <phoneticPr fontId="1"/>
  </si>
  <si>
    <t>This is the achromatic coefficient for RGB-YCbCr conversion. The setting range is 0 to 255.</t>
    <phoneticPr fontId="1"/>
  </si>
  <si>
    <t>These are the coefficients COEF0(to 8) for RGB-YCbCr conversion.
The setting range is -8.000 to 7.999 (1/4096 accuracy).</t>
    <phoneticPr fontId="1"/>
  </si>
  <si>
    <t>CRE_CALCONT_CONSTAPL</t>
    <phoneticPr fontId="1"/>
  </si>
  <si>
    <t>This sets the level correction curve reference level. The setting range is 0 to 255.</t>
    <phoneticPr fontId="1"/>
  </si>
  <si>
    <t>This sets the upper and lower threshold values relative to the level correction curve reference level. The
setting range is 0 to 255.</t>
    <phoneticPr fontId="1"/>
  </si>
  <si>
    <t>These are the level correction curve gains 1 to 3. The setting range is -2.000 to 1.996 times (1/256 accuracy).</t>
    <phoneticPr fontId="1"/>
  </si>
  <si>
    <t>CRE_DC_OFFSET_GAIN</t>
    <phoneticPr fontId="1"/>
  </si>
  <si>
    <t>This is the DC offset gain for level correction adjustment. The setting range is -0.000 to 3.984 times
(1/64 accuracy).</t>
    <phoneticPr fontId="1"/>
  </si>
  <si>
    <t>This sets the chroma gain Y curve control threshold value. The setting range is 0 to 255.</t>
    <phoneticPr fontId="1"/>
  </si>
  <si>
    <t>CRE_DC_YGAIN_Y1_LIM</t>
    <phoneticPr fontId="1"/>
  </si>
  <si>
    <t>This is the chroma gain Y curve control limit setting 1. The setting range is 0 to 1.0 (1/512 accuracy).</t>
    <phoneticPr fontId="1"/>
  </si>
  <si>
    <t>This is the chroma gain Y curve control limit setting 2. The setting range is 0 to 1.0 (1/512 accuracy).</t>
    <phoneticPr fontId="1"/>
  </si>
  <si>
    <t>This sets the chroma gain Y curve control gain. The setting range is -1024 to 1023.</t>
    <phoneticPr fontId="1"/>
  </si>
  <si>
    <t>This sets the chroma gain Y curve control shift amount. The setting range is 0 to 15.</t>
    <phoneticPr fontId="1"/>
  </si>
  <si>
    <t>This sets the chroma gain C curve control threshold value. The setting range is 0 to 255.</t>
    <phoneticPr fontId="1"/>
  </si>
  <si>
    <t>This is the chroma gain C curve control limit setting 1. The setting range is 0 to 1.0 (1/512 accuracy).</t>
    <phoneticPr fontId="1"/>
  </si>
  <si>
    <t>This is the chroma gain C curve control limit setting 2. The setting range is 0 to 1.0 (1/512 accuracy).</t>
    <phoneticPr fontId="1"/>
  </si>
  <si>
    <t>This sets the chroma gain C curve control gain. The setting range is -1024 to 1023.</t>
    <phoneticPr fontId="1"/>
  </si>
  <si>
    <t>This sets the chroma gain C curve control shift amount. The setting range is 0 to 15.</t>
    <phoneticPr fontId="1"/>
  </si>
  <si>
    <t>CRE_CHROMA_OFFSET_GAIN</t>
    <phoneticPr fontId="1"/>
  </si>
  <si>
    <t>This sets the chroma correction gain. The setting range is 0 to 3.984 times (1/64 accuracy).</t>
    <phoneticPr fontId="1"/>
  </si>
  <si>
    <t>These are the coefficients COEF0(to 8) for YCbCr-RGB conversion.
The setting range is -8.000 to 7.999 (1/4096 accuracy).</t>
    <phoneticPr fontId="1"/>
  </si>
  <si>
    <t>The edge blending function ON/OFF setting. Setting value: 0 = OFF /1 = ON.</t>
    <phoneticPr fontId="33"/>
  </si>
  <si>
    <t>EB_BRT_R</t>
    <phoneticPr fontId="1"/>
  </si>
  <si>
    <t>Sets the RED brightness. This register is the 2’s complement format and the adjustable range is ±12.5% in 10 bit input level accuracy.</t>
    <phoneticPr fontId="1"/>
  </si>
  <si>
    <t>EB_BRT_G</t>
  </si>
  <si>
    <t>Sets the GREEN brightness. This register is the 2’s complement format and the adjustable range is ±12.5% in 10 bit input level accuracy.</t>
    <phoneticPr fontId="1"/>
  </si>
  <si>
    <t>EB_BRT_B</t>
  </si>
  <si>
    <t>Sets the BLUE brightness. This register is the 2’s complement format and the adjustable range is ±12.5% in 10 bit input level accuracy.</t>
    <phoneticPr fontId="1"/>
  </si>
  <si>
    <t>Sets the RED gain. The adjustable range is ×0.5 ~ ×1.49 and ×1.0 at 0x80.</t>
    <phoneticPr fontId="1"/>
  </si>
  <si>
    <t>Sets the GREEN gain. The adjustable range is ×0.5 ~ ×1.49 and ×1.0 at 0x80.</t>
    <phoneticPr fontId="1"/>
  </si>
  <si>
    <t>Sets the BLUE gain. The adjustable range is ×0.5 ~ ×1.49 and ×1.0 at 0x80.</t>
    <phoneticPr fontId="1"/>
  </si>
  <si>
    <t>EB_MRK_RGT_ON</t>
    <phoneticPr fontId="1"/>
  </si>
  <si>
    <t>ON/OFF setting of the indicating cursor for the right-edge edge blending start position.
Setting value: 0 = OFF /1 = ON.</t>
    <phoneticPr fontId="33"/>
  </si>
  <si>
    <t>ON/OFF setting of the indicating cursor for the left-edge edge blending start position.
Setting value: 0 = OFF /1 = ON.</t>
    <phoneticPr fontId="1"/>
  </si>
  <si>
    <t>ON/OFF setting of the indicating cursor for the top-edge edge blending start position.
Setting value: 0 = OFF /1 = ON.</t>
    <phoneticPr fontId="1"/>
  </si>
  <si>
    <t>ON/OFF setting of the indicating cursor for the bottom-edge edge blending start position.
Setting value: 0 = OFF /1 = ON.</t>
    <phoneticPr fontId="1"/>
  </si>
  <si>
    <t>Sets the level of the indicating cursor for the edge blending start position.</t>
    <phoneticPr fontId="1"/>
  </si>
  <si>
    <t>ON/OFF setting of the edge blending processing to the right-edge of the image.
Setting value: 0 = OFF /1 = ON.</t>
    <phoneticPr fontId="1"/>
  </si>
  <si>
    <t>ON/OFF setting of the edge blending processing to the left-edge of the image.
Setting value: 0 = OFF /1 = ON.</t>
    <phoneticPr fontId="1"/>
  </si>
  <si>
    <t>ON/OFF setting of the edge blending processing to the top-edge of the image.
Setting value: 0 = OFF /1 = ON.</t>
    <phoneticPr fontId="1"/>
  </si>
  <si>
    <t>ON/OFF setting of the edge blending processing to the bottom-edge of the image.
Setting value: 0 = OFF /1 = ON.</t>
    <phoneticPr fontId="1"/>
  </si>
  <si>
    <t>Sets the top side of the right-edge edge blending start position in 1 dot unit.</t>
    <phoneticPr fontId="1"/>
  </si>
  <si>
    <t>Sets the bottom side of the right-edge edge blending start position in 1 dot unit.</t>
    <phoneticPr fontId="1"/>
  </si>
  <si>
    <t>Sets the top side of the right-edge edge blending end position in 1 dot unit.</t>
    <phoneticPr fontId="1"/>
  </si>
  <si>
    <t>Sets the bottom side of the right-edge edge blending end position in 1 dot unit.</t>
    <phoneticPr fontId="1"/>
  </si>
  <si>
    <t>Sets the top side of the left-edge edge blending start position in 1 dot unit.</t>
    <phoneticPr fontId="1"/>
  </si>
  <si>
    <t>Sets the bottom side of the left-edge edge blending start position in 1 dot unit.</t>
    <phoneticPr fontId="1"/>
  </si>
  <si>
    <t>Sets the left side of the top-edge edge blending start position in 1 dot unit.</t>
    <phoneticPr fontId="1"/>
  </si>
  <si>
    <t>Sets the right side of the top-edge edge blending start position in 1 dot unit.</t>
    <phoneticPr fontId="1"/>
  </si>
  <si>
    <t>Sets the left side of the top-edge edge blending end position in 1 dot unit.</t>
    <phoneticPr fontId="1"/>
  </si>
  <si>
    <t>Sets the right side of the top-edge edge blending end position in 1 dot unit.</t>
    <phoneticPr fontId="1"/>
  </si>
  <si>
    <t>Sets the left side of the bottom-edge edge blending start position in 1 dot unit.</t>
    <phoneticPr fontId="1"/>
  </si>
  <si>
    <t>Sets the right side of the bottom-edge edge blending start position in 1 dot unit.</t>
    <phoneticPr fontId="1"/>
  </si>
  <si>
    <t>Sets the left side of the bottom-edge edge blending end position in 1 dot unit.</t>
    <phoneticPr fontId="1"/>
  </si>
  <si>
    <t>Sets the right side of the bottom-edge edge blending end position in 1 dot unit.</t>
    <phoneticPr fontId="1"/>
  </si>
  <si>
    <t>Sets the image edge offset of the right-edge ON/OFF. Setting value: 0 = OFF /1 = ON.</t>
    <phoneticPr fontId="1"/>
  </si>
  <si>
    <t>Sets the image edge offset of the left-edge ON/OFF. Setting value: 0 = OFF /1 = ON.</t>
    <phoneticPr fontId="1"/>
  </si>
  <si>
    <t>Sets the image edge offset of the top-edge ON/OFF. Setting value: 0 = OFF /1 = ON.</t>
    <phoneticPr fontId="1"/>
  </si>
  <si>
    <t>Sets the image edge offset of the bottom-edge ON/OFF. Setting value: 0 = OFF /1 = ON.</t>
    <phoneticPr fontId="1"/>
  </si>
  <si>
    <t>The calculation mode setting of the area that both right-left edge offset and top-bottom edge offset are applied.Setting value: 0 = Sum of the offset value of right-left edge offset and top-bottom edge offset
/1 = Maximum value of right-left edge offset and top-bottom edge offset</t>
    <phoneticPr fontId="1"/>
  </si>
  <si>
    <t>Sets the RED image edge offset value of right-edge at 15’h2000 Set the upper 8 bits of 13 bits.</t>
    <phoneticPr fontId="1"/>
  </si>
  <si>
    <t>Sets the RED image edge offset value of right-edge at 15’h4000 Set the upper 8 bits of 13 bits.</t>
    <phoneticPr fontId="1"/>
  </si>
  <si>
    <t>Sets the RED image edge offset value of right-edge at 15’h6000 Set the upper 8 bits of 13 bits.</t>
    <phoneticPr fontId="1"/>
  </si>
  <si>
    <t>Sets the RED image edge offset value of right-edge at 15’h7FFF Set the upper 8 bits of 13 bits.</t>
    <phoneticPr fontId="1"/>
  </si>
  <si>
    <t>Sets the RED image edge offset value of left-edge at 15’h2000 Set the upper 8 bits of 13 bits.</t>
    <phoneticPr fontId="1"/>
  </si>
  <si>
    <t>Sets the RED image edge offset value of left-edge at 15’h4000 Set the upper 8 bits of 13 bits.</t>
    <phoneticPr fontId="1"/>
  </si>
  <si>
    <t>Sets the RED image edge offset value of left-edge at 15’h6000 Set the upper 8 bits of 13 bits.</t>
    <phoneticPr fontId="1"/>
  </si>
  <si>
    <t>Sets the RED image edge offset value of left-edge at 15’h7FFF Set the upper 8 bits of 13 bits.</t>
    <phoneticPr fontId="1"/>
  </si>
  <si>
    <t>Sets the RED image edge offset value of top-edge at 15’h2000 Set the upper 8 bits of 13 bits.</t>
    <phoneticPr fontId="1"/>
  </si>
  <si>
    <t>Sets the RED image edge offset value of top-edge at 15’h4000 Set the upper 8 bits of 13 bits.</t>
    <phoneticPr fontId="1"/>
  </si>
  <si>
    <t>Sets the RED image edge offset value of top-edge at 15’h6000 Set the upper 8 bits of 13 bits.</t>
    <phoneticPr fontId="1"/>
  </si>
  <si>
    <t>Sets the RED image edge offset value of top-edge at 15’h7FFF Set the upper 8 bits of 13 bits.</t>
    <phoneticPr fontId="1"/>
  </si>
  <si>
    <t>Sets the RED image edge offset value of bottom-edge at 15’h2000 Set the upper 8 bits of 13 bits.</t>
    <phoneticPr fontId="1"/>
  </si>
  <si>
    <t>Sets the RED image edge offset value of bottom-edge at 15’h4000 Set the upper 8 bits of 13 bits.</t>
    <phoneticPr fontId="1"/>
  </si>
  <si>
    <t>Sets the RED image edge offset value of bottom-edge at 15’h6000 Set the upper 8 bits of 13 bits.</t>
    <phoneticPr fontId="1"/>
  </si>
  <si>
    <t>Sets the RED image edge offset value of bottom-edge at 15’h7FFF Set the upper 8 bits of 13 bits.</t>
    <phoneticPr fontId="1"/>
  </si>
  <si>
    <t>Sets the GREEN image edge offset value of right-edge at 15’h2000 Set the upper 8 bits of 13 bits.</t>
    <phoneticPr fontId="1"/>
  </si>
  <si>
    <t>Sets the GREEN image edge offset value of right-edge at 15’h4000 Set the upper 8 bits of 13 bits.</t>
    <phoneticPr fontId="1"/>
  </si>
  <si>
    <t>Sets the GREEN image edge offset value of right-edge at 15’h6000 Set the upper 8 bits of 13 bits.</t>
    <phoneticPr fontId="1"/>
  </si>
  <si>
    <t>Sets the GREEN image edge offset value of right-edge at 15’h7FFF Set the upper 8 bits of 13 bits.</t>
    <phoneticPr fontId="1"/>
  </si>
  <si>
    <t>Sets the GREEN image edge offset value of left-edge at 15’h2000 Set the upper 8 bits of 13 bits.</t>
    <phoneticPr fontId="1"/>
  </si>
  <si>
    <t>Sets the GREEN image edge offset value of left-edge at 15’h4000 Set the upper 8 bits of 13 bits.</t>
    <phoneticPr fontId="1"/>
  </si>
  <si>
    <t>Sets the GREEN image edge offset value of left-edge at 15’h6000 Set the upper 8 bits of 13 bits.</t>
    <phoneticPr fontId="1"/>
  </si>
  <si>
    <t>Sets the GREEN image edge offset value of left-edge at 15’h7FFF Set the upper 8 bits of 13 bits.</t>
    <phoneticPr fontId="1"/>
  </si>
  <si>
    <t>Sets the GREEN image edge offset value of top-edge at 15’h2000 Set the upper 8 bits of 13 bits.</t>
    <phoneticPr fontId="1"/>
  </si>
  <si>
    <t>Sets the GREEN image edge offset value of top-edge at 15’h4000 Set the upper 8 bits of 13 bits.</t>
    <phoneticPr fontId="1"/>
  </si>
  <si>
    <t>Sets the GREEN image edge offset value of top-edge at 15’h6000 Set the upper 8 bits of 13 bits.</t>
    <phoneticPr fontId="1"/>
  </si>
  <si>
    <t>Sets the GREEN image edge offset value of top-edge at 15’h7FFF Set the upper 8 bits of 13 bits.</t>
    <phoneticPr fontId="1"/>
  </si>
  <si>
    <t>Sets the GREEN image edge offset value of bottom-edge at 15’h2000 Set the upper 8 bits of 13 bits.</t>
    <phoneticPr fontId="1"/>
  </si>
  <si>
    <t>Sets the GREEN image edge offset value of bottom-edge at 15’h4000 Set the upper 8 bits of 13 bits.</t>
    <phoneticPr fontId="1"/>
  </si>
  <si>
    <t>Sets the GREEN image edge offset value of bottom-edge at 15’h6000 Set the upper 8 bits of 13 bits.</t>
    <phoneticPr fontId="1"/>
  </si>
  <si>
    <t>Sets the GREEN image edge offset value of bottom-edge at 15’h7FFF Set the upper 8 bits of 13 bits.</t>
    <phoneticPr fontId="1"/>
  </si>
  <si>
    <t>Sets the BLUE image edge offset value of right-edge at 15’h2000 Set the upper 8 bits of 13 bits.</t>
    <phoneticPr fontId="1"/>
  </si>
  <si>
    <t>Sets the BLUE image edge offset value of right-edge at 15’h4000 Set the upper 8 bits of 13 bits.</t>
    <phoneticPr fontId="1"/>
  </si>
  <si>
    <t>Sets the BLUE image edge offset value of right-edge at 15’h6000 Set the upper 8 bits of 13 bits.</t>
    <phoneticPr fontId="1"/>
  </si>
  <si>
    <t>Sets the BLUE image edge offset value of right-edge at 15’h7FFF Set the upper 8 bits of 13 bits.</t>
    <phoneticPr fontId="1"/>
  </si>
  <si>
    <t>Sets the BLUE image edge offset value of left-edge at 15’h2000 Set the upper 8 bits of 13 bits.</t>
    <phoneticPr fontId="1"/>
  </si>
  <si>
    <t>Sets the BLUE image edge offset value of left-edge at 15’h4000 Set the upper 8 bits of 13 bits.</t>
    <phoneticPr fontId="1"/>
  </si>
  <si>
    <t>Sets the BLUE image edge offset value of left-edge at 15’h6000 Set the upper 8 bits of 13 bits.</t>
    <phoneticPr fontId="1"/>
  </si>
  <si>
    <t>Sets the BLUE image edge offset value of left-edge at 15’h7FFF Set the upper 8 bits of 13 bits.</t>
    <phoneticPr fontId="1"/>
  </si>
  <si>
    <t>Sets the BLUE image edge offset value of top-edge at 15’h2000 Set the upper 8 bits of 13 bits.</t>
    <phoneticPr fontId="1"/>
  </si>
  <si>
    <t>Sets the BLUE image edge offset value of top-edge at 15’h4000 Set the upper 8 bits of 13 bits.</t>
    <phoneticPr fontId="1"/>
  </si>
  <si>
    <t>Sets the BLUE image edge offset value of top-edge at 15’h6000 Set the upper 8 bits of 13 bits.</t>
    <phoneticPr fontId="1"/>
  </si>
  <si>
    <t>Sets the BLUE image edge offset value of top-edge at 15’h7FFF Set the upper 8 bits of 13 bits.</t>
    <phoneticPr fontId="1"/>
  </si>
  <si>
    <t>Sets the BLUE image edge offset value of bottom-edge at 15’h2000 Set the upper 8 bits of 13 bits.</t>
    <phoneticPr fontId="1"/>
  </si>
  <si>
    <t>Sets the BLUE image edge offset value of bottom-edge at 15’h4000 Set the upper 8 bits of 13 bits.</t>
    <phoneticPr fontId="1"/>
  </si>
  <si>
    <t>Sets the BLUE image edge offset value of bottom-edge at 15’h6000 Set the upper 8 bits of 13 bits.</t>
    <phoneticPr fontId="1"/>
  </si>
  <si>
    <t>Sets the BLUE image edge offset value of bottom-edge at 15’h7FFF Set the upper 8 bits of 13 bits.</t>
    <phoneticPr fontId="1"/>
  </si>
  <si>
    <t>Sets the position at which the image edge offset of right-edge decreases to 0 in 1dot unit.</t>
    <phoneticPr fontId="1"/>
  </si>
  <si>
    <t>Sets the position at which the image edge offset of left-edge decreases to 0 in 1dot unit.</t>
    <phoneticPr fontId="1"/>
  </si>
  <si>
    <t>Sets the position at which the image edge offset of top-edge decreases to 0 in 1dot unit.</t>
    <phoneticPr fontId="1"/>
  </si>
  <si>
    <t>Sets the position at which the image edge offset of bottom-edge decreases to 0 in 1dot unit.</t>
    <phoneticPr fontId="1"/>
  </si>
  <si>
    <t>Sets the mode of the black luminance offset range.
Setting value: 0 = The black luminance offset is applied to the area where the edge blending is not applied
and its decreasing range is determined by EB_BLK_RNG[2:0].
/1 = The black luminance offset value can be set separately to the area where the edge
blending area and area where only horizontal or vertical edge blending is applied.
its decreasing range is fixed to 1 dot.</t>
    <phoneticPr fontId="33"/>
  </si>
  <si>
    <t>Sets the mode of the black luminance offset value.
Setting value: 0 = The value of the black luminance offset is constant in all range of the input level
/1 = The black luminance offset is fully applied at 15’h0000 and decreases to 0 at specific input level</t>
    <phoneticPr fontId="1"/>
  </si>
  <si>
    <t>Sets the RED black luminance offset value of the area where the edge blending is not applied in 1LSB unit of 15 bits.</t>
    <phoneticPr fontId="1"/>
  </si>
  <si>
    <t>Sets the GREEN black luminance offset value of the area where the edge blending is not applied in 1LSB unit of 15 bits.</t>
    <phoneticPr fontId="1"/>
  </si>
  <si>
    <t>Sets the BLUE black luminance offset value of the area where the edge blending is not applied in 1LSB unit of 15 bits.</t>
    <phoneticPr fontId="1"/>
  </si>
  <si>
    <t>Sets the RED input level at which black luminance offset value of the area where the edge blending is not
applied decreases to 0 in 1LSB unit of 15 bits.</t>
    <phoneticPr fontId="1"/>
  </si>
  <si>
    <t>Sets the GREEN input level at which black luminance offset value of the area where the edge blending is 
not applied decreases to 0 in 1LSB unit of 15 bits.</t>
    <phoneticPr fontId="1"/>
  </si>
  <si>
    <t>Sets the BLUE input level at which black luminance offset value of the area where the edge blending is not
applied decreases to 0 in 1LSB unit of 15 bits.</t>
    <phoneticPr fontId="1"/>
  </si>
  <si>
    <t>Sets the RED black luminance offset value of the area where only the horizontal or vertical edge blending is
applied in 1LSB unit of 15 bits. This register is only valid when EB_BLK_MODE = 1.</t>
    <phoneticPr fontId="33"/>
  </si>
  <si>
    <t>Sets the GREEN black luminance offset value of the area where only the horizontal or vertical edge blending is applied in 1LSB unit of 15 bits. This register is only valid when EB_BLK_MODE = 1.</t>
    <phoneticPr fontId="1"/>
  </si>
  <si>
    <t>Sets the BLUE black luminance offset value of the area where only the horizontal or vertical edge blending
is applied in 1LSB unit of 15 bits. This register is only valid when EB_BLK_MODE = 1.</t>
    <phoneticPr fontId="1"/>
  </si>
  <si>
    <t>Sets the RED input level at which black luminance offset value of the area where only the horizontal or vertical edge blending is applied decreases to 0 in 1LSB unit of 15 bits. This register is only valid when
EB_BLK_MODE = 1.</t>
    <phoneticPr fontId="1"/>
  </si>
  <si>
    <t>Sets the GREEN input level at which black luminance offset value of the area where only the horizontal or
vertical edge blending is applied decreases to 0 in 1LSB unit of 15 bits. This register is only valid when
EB_BLK_MODE = 1.</t>
    <phoneticPr fontId="1"/>
  </si>
  <si>
    <t>Sets the BLUE input level at which black luminance offset value of the area where only the horizontal or
vertical edge blending is applied decreases to 0 in 1LSB unit of 15 bits. This register is only valid when
EB_BLK_MODE = 1.</t>
    <phoneticPr fontId="1"/>
  </si>
  <si>
    <t>Sets the black luminance offset start position of right side in 1 dot unit. This register is only valid when
EB_BLK_MODE = 0.</t>
    <phoneticPr fontId="33"/>
  </si>
  <si>
    <t>Sets the black luminance offset start position of left side in 1 dot unit. This register is only valid when
EB_BLK_MODE = 0.</t>
    <phoneticPr fontId="33"/>
  </si>
  <si>
    <t>Sets the black luminance offset start position of top side in 1 dot unit. This register is only valid when
EB_BLK_MODE = 0.</t>
    <phoneticPr fontId="33"/>
  </si>
  <si>
    <t>Sets the black luminance offset start position of bottom side in 1 dot unit. This register is only valid when
EB_BLK_MODE = 0.</t>
    <phoneticPr fontId="33"/>
  </si>
  <si>
    <t>Sets the decreasing range of the black luminance offset. This register is only valid when EB_BLK_MODE = 0.
Setting value: 0 = 1dot/1 = 2dot/2 = 4dot/3 = 8 dot/4 = 16dot</t>
    <phoneticPr fontId="33"/>
  </si>
  <si>
    <t>Set the value of (Active Line -1), including Dummy Line.</t>
    <phoneticPr fontId="3"/>
  </si>
  <si>
    <t>Set the value of (Active Pixel-1), including Dummy Pixel..</t>
    <phoneticPr fontId="3"/>
  </si>
  <si>
    <t>RED out gamma function ON/OFF setting. Setting value: 0 =OFF/1 = ON.</t>
    <phoneticPr fontId="1"/>
  </si>
  <si>
    <t>GREEN out gamma function ON/OFF setting. Setting value: 0 =OFF/1 = ON.</t>
    <phoneticPr fontId="1"/>
  </si>
  <si>
    <t>BLUE out gamma function ON/OFF setting. Setting value: 0 =OFF/1 = ON.</t>
    <phoneticPr fontId="1"/>
  </si>
  <si>
    <t>Sets the RED linear region.</t>
    <phoneticPr fontId="1"/>
  </si>
  <si>
    <t>Sets the GREEN linear region.</t>
    <phoneticPr fontId="1"/>
  </si>
  <si>
    <t>Sets the BLUE linear region.</t>
    <phoneticPr fontId="1"/>
  </si>
  <si>
    <t>Sets the RED linear slope.</t>
    <phoneticPr fontId="1"/>
  </si>
  <si>
    <t>Sets the GREEN linear slope.</t>
    <phoneticPr fontId="1"/>
  </si>
  <si>
    <t>Sets the BLUE linear slope.</t>
    <phoneticPr fontId="1"/>
  </si>
  <si>
    <t>Dither1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</si>
  <si>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</si>
  <si>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</si>
  <si>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</si>
  <si>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10-bit dither: (12-bit data + dither matrix value) truncated to 10 bits and output(Normal operation)
/1 = 10-bit truncation: 12-bit data truncated to 10 bits and output
/2 = 6-bit dither(Upper 8-bit + dither matrix value) truncated 6-bits, multipliced by 64 times　ndoutput
/3 = 6-bit truncation: Upper 8-bit data truncated to 6 bits, multiplied by 64 times, and output</t>
    <phoneticPr fontId="1"/>
  </si>
  <si>
    <t>Sets the transition time of dither pattern. Setting value: 0 = 1Frame (Normal operation)/1 = 2Frame.</t>
    <phoneticPr fontId="1"/>
  </si>
  <si>
    <t>It can set the STIL function of this block. Setting value: 0 = STILL OFF , 1 = STILL ON.</t>
    <phoneticPr fontId="1"/>
  </si>
  <si>
    <t>This is the vertical scan control for the KST, WP and MV functions. The correction direction can be flipped
vertically by inverting this register value.
Setting value: 0 = Forward scan when MISC DWN is Low and reverse scan when MISC DWN is High
1 = Reverse scan when MISC DWN is Low and forward scan when MISC DWN is High</t>
    <phoneticPr fontId="33"/>
  </si>
  <si>
    <t>This is the horizontal scan control for the KST, WP and MV functions. The correction direction can be flipped
horizontally by inverting this register value.
Setting value: 0 = Forward scan when MISC RGT is Low and reverse scan when MISC RGT is High
1 = Reverse scan when MISC RGT is Low and forward scan when MISC RGT is High</t>
    <phoneticPr fontId="33"/>
  </si>
  <si>
    <t>This selects the arithmetic formula used by the grid extrapolation function.
Setting value: 0 = 3rd-order equation , 1 = 2nd-order equation</t>
    <phoneticPr fontId="1"/>
  </si>
  <si>
    <t>This selects the reduction setting.
Setting value: 0 = Applies a fixed filter , 1 = Applies a filter with a variable reduction ratio</t>
    <phoneticPr fontId="1"/>
  </si>
  <si>
    <t>This is the correction interpolation filter ON/OFF setting. Set to “1” for normal operation.
Setting value: 0 = OFF , 1 = ON</t>
    <phoneticPr fontId="1"/>
  </si>
  <si>
    <t>This selects the correction output. Setting value: 0 = Follow KST_ON, 1 = Through setting.</t>
    <phoneticPr fontId="1"/>
  </si>
  <si>
    <t>This is the KST function ON/OFF setting. Setting value: 0 = OFF , 1 = ON.</t>
    <phoneticPr fontId="1"/>
  </si>
  <si>
    <t>This sets the reduction ratio of the correction anti-aliasing filter.
The setting range is less than or equal to 128d(reduction ratio less than or equal to 1.00). Other setting values
are prohibited.</t>
    <phoneticPr fontId="1"/>
  </si>
  <si>
    <t>This is the WP LUT (SRAM) data ON/OFF setting. Setting value: 0 = ON , 1 = OFF.</t>
    <phoneticPr fontId="33"/>
  </si>
  <si>
    <t>This is the MV LUT (SRAM) data ON/OFF setting. Setting value: 0 = ON , 1 = OFF.</t>
    <phoneticPr fontId="33"/>
  </si>
  <si>
    <t>This is the DIST LUT (SRAM) data ON/OFF setting. Setting value: 0 = ON , 1 = OFF.</t>
    <phoneticPr fontId="33"/>
  </si>
  <si>
    <t>This selects the interpolation method for between grid points.
Setting value: 0 = Spline interpolation , 1 = Linear interpolation</t>
    <phoneticPr fontId="3"/>
  </si>
  <si>
    <t>This selects the background level mode after corrective transformation.
Setting value: 0 = Uses the level set by the KST_BACKLVL_R(G, B)[11:0] registers
1 = Uses the input PACT dummy level.</t>
    <phoneticPr fontId="1"/>
  </si>
  <si>
    <t>This sets the Red correction background level. This is valid only when KST_BACKSEL = 0.</t>
    <phoneticPr fontId="1"/>
  </si>
  <si>
    <t>This sets the Green correction background level. This is valid only when KST_BACKSEL = 0.</t>
    <phoneticPr fontId="1"/>
  </si>
  <si>
    <t>This sets the Blue correction background level. This is valid only when KST_BACKSEL = 0.</t>
    <phoneticPr fontId="1"/>
  </si>
  <si>
    <t>This register sets the projective transformation coefficient A for keystone correction. See the table on the
previous page for the adjustment range and accuracy.</t>
    <phoneticPr fontId="1"/>
  </si>
  <si>
    <t>This register sets the projective transformation coefficient B for keystone correction. See the table on the
previous page for the adjustment range and accuracy.</t>
    <phoneticPr fontId="1"/>
  </si>
  <si>
    <t>This register sets the projective transformation coefficient C for keystone correction. See the table on the
previous page for the adjustment range and accuracy.</t>
    <phoneticPr fontId="1"/>
  </si>
  <si>
    <t>This register sets the projective transformation coefficient D for keystone correction. See the table on the
previous page for the adjustment range and accuracy.</t>
    <phoneticPr fontId="1"/>
  </si>
  <si>
    <t>This register sets the projective transformation coefficient E for keystone correction. See the table on the
previous page for the adjustment range and accuracy.</t>
    <phoneticPr fontId="1"/>
  </si>
  <si>
    <t>This register sets the projective transformation coefficient F for keystone correction. See the table on the
previous page for the adjustment range and accuracy.</t>
    <phoneticPr fontId="1"/>
  </si>
  <si>
    <t>This register sets the projective transformation coefficient G for keystone correction. See the table on the
previous page for the adjustment range and accuracy.</t>
    <phoneticPr fontId="1"/>
  </si>
  <si>
    <t>This register sets the projective transformation coefficient H for keystone correction. See the table on the
previous page for the adjustment range and accuracy.</t>
    <phoneticPr fontId="1"/>
  </si>
  <si>
    <t>This sets the horizontal effective area (PACT) - 1. The setting range is 0 to 2047.</t>
    <phoneticPr fontId="3"/>
  </si>
  <si>
    <t>This sets the vertical effective area (PACT) - 1. The setting range is 0 to 1199.</t>
    <phoneticPr fontId="1"/>
  </si>
  <si>
    <t>This sets the number of MV LUT horizontal grid squares - 1.
(Ex.) When 60d is set, the number of grid squares is 61 and the number of grid columns is 62.</t>
    <phoneticPr fontId="3"/>
  </si>
  <si>
    <t>This sets the number of MV LUT vertical grid squares - 1.
(Ex.) When 34d is set, the number of grid squares is 35 and the number of grid columns is 36.</t>
    <phoneticPr fontId="1"/>
  </si>
  <si>
    <t>This sets the MV LUT horizontal grid offset. The setting range is 0 to 31.</t>
    <phoneticPr fontId="3"/>
  </si>
  <si>
    <t>This sets the MV LUT vertical grid offset. The setting range is 0 to 31.</t>
    <phoneticPr fontId="3"/>
  </si>
  <si>
    <t>This sets the DIST LUT horizontal grid offset. The setting range is 0 to 31.</t>
    <phoneticPr fontId="3"/>
  </si>
  <si>
    <t>This sets the DIST LUT vertical grid offset. The setting range is 0 to 31.</t>
    <phoneticPr fontId="3"/>
  </si>
  <si>
    <t>This is the DDR frame 0 address offset (128-bit address).
Do not change this from the default after clearing (XCLR) the IC.</t>
    <phoneticPr fontId="1"/>
  </si>
  <si>
    <t>This is the DDR frame 1 address offset (128-bit address). 
Do not change this from the default after clearing (XCLR) the IC.</t>
    <phoneticPr fontId="1"/>
  </si>
  <si>
    <t>This register is used for debugging. Do not access this register.</t>
    <phoneticPr fontId="1"/>
  </si>
  <si>
    <t>This sets the compression mode. Set 1h.</t>
    <phoneticPr fontId="1"/>
  </si>
  <si>
    <t>Compress error correction function ON/OFF setting. Setting value: 0 = OFF/1= ON.</t>
    <phoneticPr fontId="1"/>
  </si>
  <si>
    <t>Sets through setting of line memory internally used in CEC block. Setting value: 0 = Normal/1= Through.</t>
    <phoneticPr fontId="1"/>
  </si>
  <si>
    <t>Set the coring range of the difference level between the target pixel and the adjacent pixel that the CEC
correction is not applied. The setting range is 0~±127 of 10-bit precision.</t>
    <phoneticPr fontId="1"/>
  </si>
  <si>
    <t>Sets the gain for the correction data set to 9×9 matrix. Setting value: 0 = x1/1= x2/2 = x 4/3 = x8.</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</si>
  <si>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</si>
  <si>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</si>
  <si>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</si>
  <si>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</si>
  <si>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</si>
  <si>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</si>
  <si>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</si>
  <si>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+1 dot in horizontal and 0 dot in vertical of target pixel as adjacent pixels. Setting value: 0 = Not refer/ 1= Refer.</t>
    <phoneticPr fontId="1"/>
  </si>
  <si>
    <t>Sets wheter to refer the dot which is located at +2 dot in horizontal and 0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</si>
  <si>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</si>
  <si>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</si>
  <si>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0 dot in horizontal and +1 dot in vertical of target pixel as adjacent pixels. Setting value: 0 = Not refer/ 1= Refer.</t>
    <phoneticPr fontId="1"/>
  </si>
  <si>
    <t>Sets wheter to refer the dot which is located at +1 dot in horizontal and +1 dot in vertical of target pixel as adjacent pixels. Setting value: 0 = Not refer/ 1= Refer.</t>
    <phoneticPr fontId="1"/>
  </si>
  <si>
    <t>Sets wheter to refer the dot which is located at +2 dot in horizontal and +1 dot in vertical of target pixel as adjacent pixels. Setting value: 0 = Not refer/ 1= Refer.</t>
    <phoneticPr fontId="1"/>
  </si>
  <si>
    <t>Sets the correction data of 9×9 matrix for RED. This register is sign-mantissa format and its setting range is -31.75~+31.75 of 10-bit precision.</t>
    <phoneticPr fontId="1"/>
  </si>
  <si>
    <t>Sets the correction data of 9×9 matrix for RED. This register is sign-mantissa format and its setting range is -31.75~+31.75 of 10-bit precision.</t>
  </si>
  <si>
    <t>Sets the correction data of 9×9 matrix for GREEN. This register is sign-mantissa format and its setting range is -31.75~+31.75 of 10-bit precision.</t>
    <phoneticPr fontId="1"/>
  </si>
  <si>
    <t>Sets the correction data of 9×9 matrix for GREEN. This register is sign-mantissa format and its setting range is -31.75~+31.75 of 10-bit precision.</t>
  </si>
  <si>
    <t>Sets the correction data of 9×9 matrix for BLUE. This register is sign-mantissa format and its setting range is -31.75~+31.75 of 10-bit precision.</t>
    <phoneticPr fontId="1"/>
  </si>
  <si>
    <t>Sets the correction data of 9×9 matrix for BLUE. This register is sign-mantissa format and its setting range is -31.75~+31.75 of 10-bit precision.</t>
  </si>
  <si>
    <t>RGBW_ON</t>
    <phoneticPr fontId="1"/>
  </si>
  <si>
    <t>This is the RGBW function ON/OFF setting.0 = OFF , 1 = ON</t>
  </si>
  <si>
    <t>RGBW_SGAIN_MODE</t>
    <phoneticPr fontId="1"/>
  </si>
  <si>
    <t>This selects the EXT_GAIN setting. 0 = (Ygain -1)*Sgain+1 , 1 = Sgain</t>
  </si>
  <si>
    <t>RGBW_SKIPOFF</t>
    <phoneticPr fontId="1"/>
  </si>
  <si>
    <t>Test register. Do not access this register.</t>
  </si>
  <si>
    <t>RGBW_TEST_WG</t>
    <phoneticPr fontId="1"/>
  </si>
  <si>
    <t>RGBW_YR</t>
    <phoneticPr fontId="1"/>
  </si>
  <si>
    <t>This sets the Y Red coefficient. The adjustment range is 0 (8’d0) to 1.992 (8’d255), and 8’d128 sets “1”.</t>
  </si>
  <si>
    <t>This sets the Y GReen coefficient. The adjustment range is 0 (8’d0) to 1.992 (8’d255), and 8’d128 sets “1”.</t>
  </si>
  <si>
    <t>This sets the Y Blue coefficient. The adjustment range is 0 (8’d0) to 1.992 (8’d255), and 8’d128 sets “1”.</t>
  </si>
  <si>
    <t>This sets the Ygain upper limit value. The adjustment range is 0 (8’d0) to 3.984 (8’d255), and 8’d128 sets “2”.</t>
  </si>
  <si>
    <t>This sets the Ygain lower limit value. The adjustment range is 0 (8’d0) to 3.984 (8’d255), and 8’d128 sets “2”.</t>
  </si>
  <si>
    <t>This sets the Ygain slope. The setting value multiplied by 2^(-13) is the slope.</t>
  </si>
  <si>
    <t>This sets the Ygain intercept. The adjustment range is -8 (8’h80) to 0 (8’h00) to 7.937 (8’h7F).</t>
  </si>
  <si>
    <t>This sets the Sgain upper limit value. The adjustment range is 0 (8’d0) to 3.984 (8’d255), and 8’d128 sets “2”.</t>
  </si>
  <si>
    <t>This sets the Sgain lower limit value. The adjustment range is 0 (8’d0) to 3.984 (8’d255), and 8’d128 sets “2”.</t>
  </si>
  <si>
    <t>This sets the Sgain slope. The adjustment range is 0 (11’d0) to 7.996 (11’d2047), and 11’d1024 sets “4”.</t>
  </si>
  <si>
    <t>This sets the Sgain offset. The adjustment range is 0 (10’b0) to 0.999 (10’b1023), and 10’b512 sets “0.5”.</t>
  </si>
  <si>
    <t>RGBW_GW</t>
    <phoneticPr fontId="1"/>
  </si>
  <si>
    <t>This sets the gain applied to Wout when generating Rout, Gout and Bout. The adjustment range is 0 (8’d0)
to 1.000 (8’d128), and 8’d64 sets “0.5”. Do not set a value in the range of 8’d129 to 8’d255.</t>
  </si>
  <si>
    <t>This sets the coefficients Kr. The adjustment range is 0 (8’d0) to 3.984 (8’d255), and 8’d129 sets
“2”.</t>
  </si>
  <si>
    <t>This sets the coefficients Kg. The adjustment range is 0 (8’d0) to 3.984 (8’d255), and 8’d129 sets
“2”.</t>
  </si>
  <si>
    <t>This sets the coefficients Kb. The adjustment range is 0 (8’d0) to 3.984 (8’d255), and 8’d129 sets
“2”.</t>
  </si>
  <si>
    <t>This sets the inverse of the coefficients Kr. The adjustment range is 0 (8’d0) to 0.996 (8’d255), and 8’d128 sets “0.5”.</t>
  </si>
  <si>
    <t>This sets the inverse of the coefficients Kg. The adjustment range is 0 (8’d0) to 0.996 (8’d255), and 8’d128 sets “0.5”.</t>
  </si>
  <si>
    <t>This sets the inverse of the coefficients Kb. The adjustment range is 0 (8’d0) to 0.996 (8’d255), and 8’d128 sets “0.5”.</t>
  </si>
  <si>
    <t>RGBW_GAM_R0</t>
    <phoneticPr fontId="1"/>
  </si>
  <si>
    <t>These set the Red gamma 0 to gamma 8.
The adjustment range is -128 (10’h200) to 127.75 (10’h1FF). Set using two’s complement.</t>
  </si>
  <si>
    <t>↑</t>
    <phoneticPr fontId="3"/>
  </si>
  <si>
    <t>These set the Green gamma 0 to gamma 8.
The adjustment range is -128 (10’h200) to 127.75 (10’h1FF). Set using two’s complement.</t>
  </si>
  <si>
    <t>These set the Blue gamma 0 to gamma 8.
The adjustment range is -128 (10’h200) to 127.75 (10’h1FF). Set using two’s complement.</t>
  </si>
  <si>
    <t>RGBW_TEST_WDATA</t>
    <phoneticPr fontId="1"/>
  </si>
  <si>
    <t>Sets the gamma correction block processing ON/OFF. 
Setting value: 1 = Gamma correction processing ON/ 0 = OFF.</t>
    <phoneticPr fontId="6"/>
  </si>
  <si>
    <t>Sets the gamma fine adjustment processing ON/OFF. 
Setting value: 1 = Gamma fine adjustment processing ON/0 = OFF.</t>
    <phoneticPr fontId="6"/>
  </si>
  <si>
    <t>Sets the on-screen gamma switching processing ON/OFF.
When this is ON, two types of on-screen gamma can be set. The setting areas are Area A (effective video area, excluding Area B) and Area B (area set by GAM_H1, GAM_H2, GAM_V1, and GAM_V2).
Setting value: 1 = Gamma switching processing ON/0 = OFF</t>
    <phoneticPr fontId="1"/>
  </si>
  <si>
    <t>Switches the bank data (between Bank Data 0 and Bank Data 1) for gamma fine adjustment.</t>
    <phoneticPr fontId="1"/>
  </si>
  <si>
    <t>Selects whether to switch the gamma fine adjustment bank data (between Bank Data 0 and Bank Data 1) using GAMF_BANK and GAMF_SEL, or linked with an external FID.
Setting value: 1 = Bank selection linked with an external FRP/
0 = Bank selection linked with the registers (GAMF_BANK, GAMF_SEL)</t>
    <phoneticPr fontId="1"/>
  </si>
  <si>
    <t>Switches between the gamma fine adjustment bank data set in Area A and Area B.</t>
    <phoneticPr fontId="1"/>
  </si>
  <si>
    <t>Sony Use Register
SRAM read data select  (1：EVEN data Read、0：ODD data read)</t>
    <phoneticPr fontId="1"/>
  </si>
  <si>
    <t>Sets the gamma correction processing range in the horizontal direction in 11 bits. The range can be set in 1-dot units.</t>
    <phoneticPr fontId="1"/>
  </si>
  <si>
    <t>Sets the gamma correction processing range in the horizontal direction in 11 bits. The range can be set in 2-dot units.</t>
  </si>
  <si>
    <t>Sets the gamma correction processing range in the vertical direction in 11 bits. The range can be set in 1-line units.</t>
    <phoneticPr fontId="1"/>
  </si>
  <si>
    <t>Sets the Bank 0 gamma fine adjustment data in 8 signed bits.</t>
    <phoneticPr fontId="1"/>
  </si>
  <si>
    <t>Sets the Bank 0 gamma fine adjustment data in 8 signed bits.</t>
  </si>
  <si>
    <t>Sets the Bank 1 gamma fine adjustment data in 8 signed bits.</t>
    <phoneticPr fontId="1"/>
  </si>
  <si>
    <t>Sets the Bank 1 gamma fine adjustment data in 8 signed bits.</t>
  </si>
  <si>
    <t>Sets the arithmetic operation coefficients for the R, G , B and W gamma gain blocks in 10 bits.</t>
    <phoneticPr fontId="1"/>
  </si>
  <si>
    <t>Sets the data for the R, G , B and W gamma brightness blocks in 13 signed bits.</t>
    <phoneticPr fontId="1"/>
  </si>
  <si>
    <t>Selects 1024 (512/256) word mode or 1025 (513/257) word mode for the gamma correction table. Setting value: 1 = 1025 word mode (513/257 word mode)/0：1024 word mode (512/256 word mode)</t>
    <phoneticPr fontId="1"/>
  </si>
  <si>
    <t>Switches the gamma correction table size. Valid only when GAM_MODE_SEL = 1.
Setting value: 0h：1024 word mode/1h：512 word mode/2, 3h：256 word mode</t>
    <phoneticPr fontId="1"/>
  </si>
  <si>
    <t>Selects the bank used for gamma correction.</t>
    <phoneticPr fontId="1"/>
  </si>
  <si>
    <t>Performs bit shift on the gamma correction data. The settings are as follows.
Setting value: 0,1 =Uses the original LUT output/
/2 = Multiplies the lower 10-bit data of the LUT output by 16 and uses it as 12-bit data
/3 = Multiplies the lower 8-bit data of the LUT output by 64 and uses it as 12-bit data</t>
    <phoneticPr fontId="1"/>
  </si>
  <si>
    <t>Sets the data in the 1025th (513th/257th) word when gamma correction is set to 1025 (513/257) word mode</t>
    <phoneticPr fontId="1"/>
  </si>
  <si>
    <t>Sets the data in the 1025th (513th/257th) word when gamma correction is set to 1025 (513/257) word mode</t>
  </si>
  <si>
    <t>Sets the color shading correction block processing ON/OFF.
Setting value: 1 = Color Shading Correction processing ON/0 = OFF.</t>
    <phoneticPr fontId="34"/>
  </si>
  <si>
    <t>Sets the crosshatch display ON/OFF for the color shading correction block.
Setting value: 1 = Crosshatch display ON/0 = OFF.</t>
    <phoneticPr fontId="1"/>
  </si>
  <si>
    <t>Sets the forced writing to SRAM ON/OFF for the color shading correction block.
Setting value: 1 = Forced writing ON/0 = OFF.</t>
    <phoneticPr fontId="1"/>
  </si>
  <si>
    <t>Sets up/down inversion for the color shading correction block.
Setting value: 1 = Reflects the MISC block DWN setting
/0 = Reflects the inverse of the MISC block DWN setting</t>
    <phoneticPr fontId="1"/>
  </si>
  <si>
    <t>Switches between addition or subtraction of the calculated correction value to or from the input video signal. Setting value: 1 = Subtraction/0 = Addition.</t>
    <phoneticPr fontId="1"/>
  </si>
  <si>
    <t>Sets right/left inversion for the color shading correction block.
Setting value: 1 = Reflects the picture RGT setting/0 = Reflects the inverse of the picture RGT setting</t>
    <phoneticPr fontId="1"/>
  </si>
  <si>
    <t>Sets right/left inversion for the color shading correction block.
Setting value: 1 = Reflects the picture RGT setting/1 = Reflects the inverse of the picture RGT setting</t>
  </si>
  <si>
    <t>Sets right/left inversion for the color shading correction block.
Setting value: 1 = Reflects the picture RGT setting/2 = Reflects the inverse of the picture RGT setting</t>
  </si>
  <si>
    <t>Sets right/left inversion for the color shading correction block.
Setting value: 1 = Reflects the picture RGT setting/3 = Reflects the inverse of the picture RGT setting</t>
  </si>
  <si>
    <t>Sets the linear interpolation processing direction. Set to 1.
Setting value: 1 = Processed in forward order/0 = Processed in reverse order.</t>
    <phoneticPr fontId="1"/>
  </si>
  <si>
    <t>Sets the crosshatch display level for the color shading correction block in 8 bits (16-gradation units).</t>
    <phoneticPr fontId="1"/>
  </si>
  <si>
    <t>Sets the number of horizontal and vertical correction points for the color shading correction block in the range of 2 to 64 points, in 6 bits. Set the value of (Number of correction points – 1). The RAM size for setting correction data is 4096 words, so set the number of correction points as follows.
Number of horizontal correction points x Number of vertical correction points x Number of correction points in the gradation direction &lt;= 4096</t>
    <phoneticPr fontId="1"/>
  </si>
  <si>
    <t>Sets the horizontal and vertical correction intervals of the color shading correction block in 6 bits. The setting range is 16 to 128 dots (lines), and the interval is set in 2-dot (line) units. Set the value of (Correction interval/2 – 1). In addition, do not set a value of “06h” or less in CSC_HINT and CSC_VINT, as this will prevent the correction interval from being reflected properly. (The minimum value is “07h”.)</t>
    <phoneticPr fontId="1"/>
  </si>
  <si>
    <t>Sets the horizontal and vertical start positions for color shading correction. The settings can be made in 8 signed bits. When a negative value is set, linear interpolation processing is performed so that there are virtual points on the outside of HDE and VDE. When a positive value is set, correction processing for the effective area outside the color shading correction area is performed on the assumption that the data is the same as that of the edges.</t>
    <phoneticPr fontId="1"/>
  </si>
  <si>
    <t>Sets the number of correction points in the gradation direction for color shading correction.
The setting range is 1 to 8 points. Set the value of (Number of correction points – 1).</t>
    <phoneticPr fontId="1"/>
  </si>
  <si>
    <t>Sets the correction points in the gradation direction separately for R, G and B in 8-gradation units. The registers are set in ascending order, starting from FFFh. Always maintain this size relationship when setting the data. Also, do not set the register setting intervals of each correction point in the gradation direction to 800h or more, as this will prevent proper setting.</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</si>
  <si>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</si>
  <si>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Expands the data set in the color shading correction RAM to ±8 bits by shifting the data 1 bit to the MSB side. This setting can be made separately for each correction point in the R, G, B and W gradation directions. Setting value: 1 = Expanded to 8 bits/0 = Not expanded</t>
    <phoneticPr fontId="1"/>
  </si>
  <si>
    <t>Dither2 function ON/OFF setting. Setting value: 0 = OFF/1 = ON.</t>
    <phoneticPr fontId="1"/>
  </si>
  <si>
    <t>Sets the dither pattern mode. 
Setting value: 0 = Pattern 0/1 = Pattern 1/ 2 = Pattern 2/ 3 = Pattern 3</t>
    <phoneticPr fontId="1"/>
  </si>
  <si>
    <t>Sets the dither pattern transition in the time base direction.
Setting value: 0 = No change in the time base direction/1 = Changes in the time base direction</t>
    <phoneticPr fontId="1"/>
  </si>
  <si>
    <t>Dither matrix value bit inversion setting.
Setting value: 0 = Bit inversion OFF/1 = Bit inversion ON</t>
    <phoneticPr fontId="1"/>
  </si>
  <si>
    <t>Sets the dither test mode.
Setting value: 0 = 8-bit dither: (12-bit data + dither matrix value) truncated to 8 bits and output(Normal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</si>
  <si>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</si>
  <si>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Sets the window edge correction ON/OFF setting. Setting value: 1 = Window edge correction ON/0 = OFF.</t>
    <phoneticPr fontId="1"/>
  </si>
  <si>
    <t>Sets whether to share the horizontal and vertical correction data.
Setting value: 1 = Horizontal and vertical shared mode (The horizontal register is valid.)
/0 = Horizontal and vertical separate mode</t>
    <phoneticPr fontId="1"/>
  </si>
  <si>
    <t>Selects the correction processing method for pixels subject to correction from both the horizontal and vertical
Setting value: 0h = Horizontal correction value + Vertical correction value
/1h = Horizontal correction value
/2h = Vertical correction value
/3h = Larger correction value of the horizontal or vertical correction values</t>
    <phoneticPr fontId="1"/>
  </si>
  <si>
    <t>Sets whether to apply correction to the first pixel or the second pixel of the two pixels used to compare the
voltage. Setting value: 0 = Applied to second pixel when RGT = 1/1 = Applied to second pixel when RGT = 0</t>
    <phoneticPr fontId="1"/>
  </si>
  <si>
    <t>Sets whether to apply correction to the first pixel or the second pixel of the two pixels used to compare the
voltage. Setting value: 0 = Applied to second pixel when RGT = 1/1 = Applied to second pixel when RGT = 0</t>
  </si>
  <si>
    <t>Sets whether to apply correction to the first pixel or the second pixel of the two pixels used to compare the
voltage. Setting value: 0 = Applied to second pixel when DWN = 1/1 = Applied to second pixel when DWN = 0</t>
    <phoneticPr fontId="1"/>
  </si>
  <si>
    <t>Sets whether to apply correction to the first pixel or the second pixel of the two pixels used to compare the
voltage. Setting value: 0 = Applied to second pixel when DWN = 1/1 = Applied to second pixel when DWN = 0</t>
  </si>
  <si>
    <t>Sets the correction levels for the correction points in 8 signed bits. The signed 8-bit data is shifted by 3 bits,
and added to the video signal in the range of –1024 to +1016.</t>
    <phoneticPr fontId="1"/>
  </si>
  <si>
    <t>Sets the correction levels for the correction points in 8 signed bits. The signed 8-bit data is shifted by 3 bits,
and added to the video signal in the range of –1024 to +1016.</t>
  </si>
  <si>
    <t>Sets the Bright Point correction ON/OFF setting.
Setting value: 1 = Bright Point correction ON /0 = OFF</t>
    <phoneticPr fontId="1"/>
  </si>
  <si>
    <t>Sets the crosshatch display ON/OFF for the bright point correction block.
Setting value: 1 = Crosshatch display ON/0 = OFF.</t>
    <phoneticPr fontId="1"/>
  </si>
  <si>
    <t>Sets forced dark (00h) or bright point (FFh).
Setting value: 1 = Set 00h or FFh(When BP_CALC=0, FFh/When BP_CALC=1, 00h)/0 =Reflect correction value.</t>
    <phoneticPr fontId="33"/>
  </si>
  <si>
    <t>Sets up/down inversion for the bright point correction block.
Setting value: 1= Reflects the picture DWN setting/0 = Reflects the inverse of the picture DWN setting</t>
    <phoneticPr fontId="1"/>
  </si>
  <si>
    <t>Sets right/left inversion for the bright point correction block.
Setting value: 1= Reflects the picture RGT setting/0 = Reflects the inverse of the picture RGT setting</t>
    <phoneticPr fontId="1"/>
  </si>
  <si>
    <t>Sets correction points to be used for correction in the gradation direction.</t>
    <phoneticPr fontId="1"/>
  </si>
  <si>
    <t>Set calculation processing of video signal and correction value. Each correction point corresponds to 1st bit(00) ~ 8th bit (07).
Setting value: 0 = Addtion/1 = Subtraction</t>
    <phoneticPr fontId="1"/>
  </si>
  <si>
    <t>Sets the crosshatch display level for the bright point correction block.</t>
    <phoneticPr fontId="1"/>
  </si>
  <si>
    <t>Sets the value of horizontal pixel(PACT) dots /2 - 1.</t>
    <phoneticPr fontId="33"/>
  </si>
  <si>
    <t>Sets the value of vertical pixel(PACT) lines - 1.</t>
    <phoneticPr fontId="33"/>
  </si>
  <si>
    <t>Sets the horizontal correction position</t>
    <phoneticPr fontId="1"/>
  </si>
  <si>
    <t>Sets the vertical correction position</t>
    <phoneticPr fontId="3"/>
  </si>
  <si>
    <t>Sets correction value of bright point correction point in gradation direction</t>
    <phoneticPr fontId="33"/>
  </si>
  <si>
    <t>Selects the color for data capture. 0 = RED/1 = GREEN / 2 = BLUE / 3= WHITE.</t>
    <phoneticPr fontId="1"/>
  </si>
  <si>
    <t>Capture data hold function ON/OFF setting.
Setting value: 0 = OFF(updated every frame) /1 = ON(Previous frame data held when this register is set)</t>
    <phoneticPr fontId="1"/>
  </si>
  <si>
    <t>Sets the capture horizontal position in 12 bits.</t>
    <phoneticPr fontId="1"/>
  </si>
  <si>
    <t>Sets the capture vertical position in 12 bits.</t>
    <phoneticPr fontId="1"/>
  </si>
  <si>
    <t>Sets the capture range. Setting value: 0 = 1 pixel mode/1 = 8 × 8pixels average mode.</t>
    <phoneticPr fontId="1"/>
  </si>
  <si>
    <t>Sets the marker display level. Setting value: 0 = 000h/1 = 3FFh.</t>
    <phoneticPr fontId="1"/>
  </si>
  <si>
    <t>FRC output mode select. 
0=Progressive out   1=Binning out  2=Linkage with FRC_PB_FID_SEL  3=Don’ t care</t>
    <phoneticPr fontId="1"/>
  </si>
  <si>
    <t>If FRC_PB_Mode = 2 , Output P/B mode selection is controlled by FRC_PB_FID_SEL
Linkage with Progressive / Binning FID select.  0= Switched according to FID[0]  1= Switched according to FID[1]  2= Switched according to EXTOEFID
3=Don’ t care</t>
    <phoneticPr fontId="1"/>
  </si>
  <si>
    <t>OEFID select for Binning mode. 
0=accordance with FRC_SF_B_OE*   1=FID[0]  2=FID[1]  3=EXTOEFID</t>
    <phoneticPr fontId="1"/>
  </si>
  <si>
    <t>OEFID polarity to odd / even setting. 
0=Low-Even, High-Odd 1=High-Even, Low-Odd</t>
    <phoneticPr fontId="1"/>
  </si>
  <si>
    <t>Selection of scan data line for OEFID polarity. 
0= OEFID  Low:even frame, OEFID High: odd frame 
1=OEFID   Low:odd frame, OEFID High:even frame</t>
    <phoneticPr fontId="1"/>
  </si>
  <si>
    <t>H2_FRC_DBG_MUX</t>
    <phoneticPr fontId="1"/>
  </si>
  <si>
    <t xml:space="preserve">debug mode mux selection
      3'd0  :  dbg_0 
      3'd1  :  dbg_1  
      3'd2  :  dbg_2  
      3'd3  :  dbg_3     
      3'd4  :  dbg_4 
      3'd5  :  dbg_5 
      3'd6  :  dbg_6       
      3'd7  :  dbg_in_lpddr     
dbg_0 = { 2'b0        ,  // bit 19-18
        wdata1_in[7],  // bit 17
        bdata1_in[7],  // bit 16
        gdata1_in[7],  // bit 15
        rdata1_in[7],  // bit 14
        adata_in    ,  // bit 13-12
        vs_in,        // bit 11
        hs_in,        // bit 10
        vde_in,       // bit 9
        hde_in,       // bit 8
        fid_in[1:0],  // bit 7-6
        oefid_in,     // bit 5
        vs_a_in,      // bit 4
        de_a_in,      // bit 3
        ext_mute,     // bit 2
        doubler_trg,  // bit 1
        uq_trg        // bit 0
      };
dbg_1 = { frc_vill_long   ,  // bit 19
        vs_out          ,  // bit 18 
        sub_vs_out,        // bit 17
        hs_out,            // bit 16  
        vde_out,           // bit 15
        hde_out,           // bit 14  
        sub_vs_out_pre,    // bit 13
        fid_out[1:0],      // bit 12-11
        oefid_out,         // bit 10
        pbid_out,          // bit 9
        uqid_out ,         // bit 8
        color_out[2:0] ,   // bit 7-5
        frp_out ,          // bit 4
        blk_out ,          // bit 3
        data01_out[7]  ,   // bit 2
        prev01_out[7]  ,   // bit 1
        frc_vill_short    // bit 0
      };  
dbg_2 = { 6'h0             , // bit 19-14
         fid_out[1:0]     , // bit 13-12
         sub_fid_out[4:0] , // bit 11:7
         fid_in_fs[1:0]   , // bit 6-5
         fail_flag        , // bit 4
         fid_vs_in_int    , // bit 3
         fid_vs_out_int   , // bit 2 
         sub_vs_out_pre   , // bit 1
         vs_out             // bit 0
       };
dbg_3 = { 1'h0            , // bit 19
         seq_req         , // bit 18
         seq_last        , // bit 17
         seq_wr          , // bit 16
         seq_doen        , // bit 15
         seq_ensp        , // bit 14
         fifo_of_r_odd   , // bit 13 
         fifo_of_r_even  , // bit 12 
         fifo_of_g_odd   , // bit 11 
         fifo_of_g_even  , // bit 10 
         fifo_of_b_odd   , // bit 9 
         fifo_of_b_even  , // bit 8 
         fifo_of_w_odd   , // bit 7 
         fifo_of_w_even  , // bit 6 
         fifo_of_a_odd   , // bit 5 
         fifo_of_a_even  , // bit 4 
         fifo_uf_cur_0   , // bit 3 
         fifo_uf_cur_1   , // bit 2 
         fifo_uf_pre_0   , // bit 1 
         fifo_uf_pre_1     // bit 0 
       };
dbg_4 = { 8'h0              , // 19-12
         FRC_VILL_LONG_OUT  , // bit 11
         FRC_VILL_SHORT_OUT , // bit 10
         FRC_VILL_FR_OUT    , // bit 9
         FRC_VILL_LONG_REG  , // bit 8
         FRC_VILL_SHORT_REG , // bit 7
         FRC_VILL_FR_REG    , // bit 6
         det_vsync_int_out  , // bit 5
         tg_vsync_int       , // bit 4
         hs_in              , // bit 3
         fid_out            , // bit 2
         data01_out[7]      , // bit 1 
         prev01_out[7]        // bit 0
        };                              
dbg_5 = { 2'b0              , // bit 19-18
          data01_out[7]     , // bit 17 
          prev01_out[7]     , // bit 16
          dbl_cnt_m[1:0]    , // bit 15-14
          doubler_trg       , // bit 13
          fail_flag         , // bit 12
          vde_in            , // bit 11
          de_a_in           , // bit 10
          sub_vs_out        , // bit 9
          vs_out            , // bit 8
          fwr_idx[1:0]      , // bit 7-6  
          fwr_idx_a[1:0]    , // bit 5-4
          cur_idx[1:0]      , // bit 3-2 
          pre_idx[1:0]        // bit 1-0
        };   
dbg_6 = { pbid_out          , // bit 19
          frp_out           , // bit 18
          color_out[2:0]    , // bit 17-15 
          data01_out[7]     , // bit 14 
          prev01_out[7]     , // bit 13
          dbl_cnt_m[1:0]    , // bit 12-11
          doubler_trg       , // bit 10
          uq_trg            , // bit 9
          uqid_out          , // bit 8
          sub_vs_out        , // bit 7
          vs_out            , // bit 6
          fwr_idx[1:0]      , // bit 5-4  
          cur_idx[1:0]      , // bit 3-2 
          pre_idx[1:0]        // bit 1-0
       }; </t>
    <phoneticPr fontId="1"/>
  </si>
  <si>
    <t>OPG、This setting switches the test pattern insertion position.、
Setting value: 0 = external signal (test pattern OFF) , 1 = OPG , 2 = CCYCLE, 3 = Don’t care</t>
    <phoneticPr fontId="1"/>
  </si>
  <si>
    <t>monochrome cycle、IPI setting
Setting value: 0 = external signal , 1 = monochrome cycle , 2 = IPI, 3 = Don’t care</t>
    <phoneticPr fontId="1"/>
  </si>
  <si>
    <t>This sets the horizontal end position of the effective area.</t>
    <phoneticPr fontId="1"/>
  </si>
  <si>
    <t>This sets the vertical start position of the effective area.</t>
    <phoneticPr fontId="1"/>
  </si>
  <si>
    <t>This sets the vertical end position of the effective area.</t>
    <phoneticPr fontId="1"/>
  </si>
  <si>
    <t>This sets the horizontal start position of the window area.</t>
    <phoneticPr fontId="1"/>
  </si>
  <si>
    <t>This sets the horizontal end position of the window area.</t>
    <phoneticPr fontId="1"/>
  </si>
  <si>
    <t>This sets the vertical start position of the window area.</t>
    <phoneticPr fontId="1"/>
  </si>
  <si>
    <t>This sets the vertical end position of the window area.</t>
    <phoneticPr fontId="1"/>
  </si>
  <si>
    <t>This selects the test pattern display.
Setting value:
0 = Raster display
1 = window display
2 = vertical stripe display
3 = horizontal stripe display
4 = horizontal ramp (stair) display
5 = vertical ramp (stair) display
6 = Dot mosaic or checker display
7 = Gray code display</t>
    <phoneticPr fontId="1"/>
  </si>
  <si>
    <t>This is the test pattern Red display ON/OFF setting.
Setting value: 0 = OFF , 1 = ON</t>
    <phoneticPr fontId="1"/>
  </si>
  <si>
    <t>This is the test pattern Green display ON/OFF setting.
Setting value: 0 = OFF , 1 = ON</t>
    <phoneticPr fontId="1"/>
  </si>
  <si>
    <t>This is the test pattern Blue display ON/OFF setting.
Setting value: 0 = OFF , 1 = ON</t>
    <phoneticPr fontId="1"/>
  </si>
  <si>
    <t>This is the test pattern White display ON/OFF setting.
Setting value: 0 = OFF , 1 = ON</t>
    <phoneticPr fontId="1"/>
  </si>
  <si>
    <t>This is the test pattern display ON/OFF setting.
Setting value: 0 = OFF , 1 = ON</t>
    <phoneticPr fontId="1"/>
  </si>
  <si>
    <t>This sets the Red level setting 1 in 8 bits.</t>
    <phoneticPr fontId="1"/>
  </si>
  <si>
    <t>This sets the Red level setting 2 in 8 bits.</t>
    <phoneticPr fontId="1"/>
  </si>
  <si>
    <t>This sets the Green level setting 1 in 8 bits.</t>
    <phoneticPr fontId="1"/>
  </si>
  <si>
    <t>This sets the Green level setting 2 in 8 bits.</t>
    <phoneticPr fontId="1"/>
  </si>
  <si>
    <t>This sets the Blue level setting 1 in 8 bits.</t>
    <phoneticPr fontId="1"/>
  </si>
  <si>
    <t>This sets the Blue level setting 2 in 8 bits.</t>
    <phoneticPr fontId="1"/>
  </si>
  <si>
    <t>This sets the White level setting 1 in 8 bits.</t>
    <phoneticPr fontId="1"/>
  </si>
  <si>
    <t>This sets the White level setting 2 in 8 bits.</t>
    <phoneticPr fontId="1"/>
  </si>
  <si>
    <t>This sets the Alpha level setting 1 in 8 bits.</t>
    <phoneticPr fontId="1"/>
  </si>
  <si>
    <t>This sets the Alpha level setting 2 in 8 bits.</t>
    <phoneticPr fontId="1"/>
  </si>
  <si>
    <t>These select the Red (Green, Blue, White, Alpha) levels in the effective area and window area.
Setting value: 0 = effective PI_OPG_SIG2R(G,B,W,A),Window PI_OPG_SIG1R(G,B,W,A) ,
1 = effective PI_OPG_SIG1R(G,B,W,A),Window PI_OPG_SIG2R(G,B,W,A)</t>
    <phoneticPr fontId="1"/>
  </si>
  <si>
    <t>This sets whether to set the Red, Green, Blue, White and Alpha levels commonly or separately.
When common is selected, the PI_OPG_SIG1R and PI_OPG_SIG2R setting values are applied.
Setting value: 0 = separate , 1 = common</t>
    <phoneticPr fontId="1"/>
  </si>
  <si>
    <t>This sets the vertical stripe interval in 10 bits.</t>
    <phoneticPr fontId="1"/>
  </si>
  <si>
    <t>This sets the vertical stripe width in 10 bits.</t>
    <phoneticPr fontId="1"/>
  </si>
  <si>
    <t>This sets the gradation level at the start position in 8 bits.</t>
    <phoneticPr fontId="1"/>
  </si>
  <si>
    <t>This sets the variation (stair) width for increasing the gradations. The width is set by
“2^PI_OPG_BRT_WIDTH”.</t>
    <phoneticPr fontId="1"/>
  </si>
  <si>
    <t>This sets the gradation step (variation) relative to the pixel position in an 8-bit integer portion and a 4-bit
decimal portion.
Use the decimal portion to express the stair in accordance with PI_OPG_BRT_WIDTH.</t>
    <phoneticPr fontId="1"/>
  </si>
  <si>
    <t>The checker horizontal cycle is set by PI_OPG_CHK_HW,</t>
    <phoneticPr fontId="1"/>
  </si>
  <si>
    <t>The checker vertical cycle is set by PI_OPG_CHK_VW.</t>
    <phoneticPr fontId="1"/>
  </si>
  <si>
    <t>This is the VXT check pattern ON/OFF setting.
Setting value: 0 = Normal , 1 = VXT pattern</t>
    <phoneticPr fontId="1"/>
  </si>
  <si>
    <t>This sets the center width in 8 bits when PI_OPG_VXT_SW = 1.</t>
    <phoneticPr fontId="1"/>
  </si>
  <si>
    <t>This sets the gray code width in 12 bits.</t>
    <phoneticPr fontId="1"/>
  </si>
  <si>
    <t>This selects subframe 1F or 2F mode.
Setting value: 0 = 1F mode , 1 = 2F mode</t>
    <phoneticPr fontId="1"/>
  </si>
  <si>
    <t>FID Setting in 2F mode、0 = FID[0] / 1 = FID[1]</t>
    <phoneticPr fontId="1"/>
  </si>
  <si>
    <t>This sets whether mute is inserted in subframes when CCYCLE is OFF.
Setting value: 0 = MUTE OFF (display external video) , 1 = MUTE (display PI_SIG2A gradation)</t>
    <phoneticPr fontId="1"/>
  </si>
  <si>
    <t>PI_CCYCLE_P_SF0 (to 23) (address: 2E2Ah to 2E2Fh)
These are the pattern insertion enable settings in Progressive drive mode.
Setting value: 0 = OFF / 1 = ON(gradation:PI_SIG1R,PI_SIG2R) , 2 = ON(gradation：PI_SIG1G,PI_SIG2G) ,
3 = ON(gradation：PI_SIG1B,PI_SIG2B)</t>
    <phoneticPr fontId="1"/>
  </si>
  <si>
    <t>↑</t>
    <phoneticPr fontId="1"/>
  </si>
  <si>
    <t>PI_CCYCLE_B_SF0 (to 31) (address: 2E30h to 2E37h)
These are the pattern insertion enable settings in Binning drive mode.
Setting value: 0 = OFF / 1 = ON(gradation:PI_SIG1R,PI_SIG2R) , 2 = ON(gradation：PI_SIG1G,PI_SIG2G) ,
3 = ON(gradation：PI_SIG1B,PI_SIG2B)</t>
    <phoneticPr fontId="1"/>
  </si>
  <si>
    <t>This is the overdrive ON/OFF setting.
Setting value: 0 = OFF , 1 = ON</t>
    <phoneticPr fontId="1"/>
  </si>
  <si>
    <t>This is the gamma function ON/OFF setting for the correction level calculation block.
Setting value: 0 = invalid , 1 = valid</t>
    <phoneticPr fontId="3"/>
  </si>
  <si>
    <t>This is the FRP interlock setting.
Setting value: 0 = FRP interlock OFF , 1 = FRP interlock ON</t>
    <phoneticPr fontId="1"/>
  </si>
  <si>
    <t>This sets the relationship between FRP and the LUT.
Setting value: 0 = Uses LUT0 when FRP is Low and LUT1 when FRP is High,
1 = Uses LUT1 when FRP is Low and LUT0 when FRP is High</t>
    <phoneticPr fontId="3"/>
  </si>
  <si>
    <t>This selects the OVD correction level gain mode.
Setting value: 0 = Register control mode , 1 = CABC interlock mode</t>
    <phoneticPr fontId="1"/>
  </si>
  <si>
    <t>This sets the frame (FID) unit delay relative to BL_GAIN.
Setting value: 0 = No delay , 1 = 1 frame , 2 = 2 frames , 3 = 3 frames</t>
    <phoneticPr fontId="1"/>
  </si>
  <si>
    <t>This is the red gain setting calculated by Eq. (1).
Gain calculation method: {(Gain parameter)+1}/256 (1)</t>
    <phoneticPr fontId="1"/>
  </si>
  <si>
    <t>This is the green gain setting calculated by Eq. (1).
Gain calculation method: {(Gain parameter)+1}/256 (1)</t>
    <phoneticPr fontId="1"/>
  </si>
  <si>
    <t>This is the blue gain setting calculated by Eq. (1).
Gain calculation method: {(Gain parameter)+1}/256 (1)</t>
    <phoneticPr fontId="1"/>
  </si>
  <si>
    <t>This is the white gain setting calculated by Eq. (1).
Gain calculation method: {(Gain parameter)+1}/256 (1)</t>
    <phoneticPr fontId="1"/>
  </si>
  <si>
    <t>This sets the CABC interlock fine adjustment gain calculated by Eq. (2).
Gain calculation method: {(Gain parameter) }/128 ・・・(2)</t>
    <phoneticPr fontId="1"/>
  </si>
  <si>
    <t>This sets the subframe mode.
Setting value: 0 = 1F mode , 1 = 2F mode</t>
    <phoneticPr fontId="1"/>
  </si>
  <si>
    <t>This sets the FID setting in the 2F mode
Setting value: 0 = FID[0] / 1 = FID[1]</t>
    <phoneticPr fontId="1"/>
  </si>
  <si>
    <t>This is the subframe GAIN1 setting.(8bit)</t>
    <phoneticPr fontId="1"/>
  </si>
  <si>
    <t>This is the subframe GAIN2 setting.(8bit)</t>
    <phoneticPr fontId="1"/>
  </si>
  <si>
    <t>This is the subframe GAIN3 setting.(8bit)</t>
    <phoneticPr fontId="1"/>
  </si>
  <si>
    <t>This sets the coring level. Overdrive correction is not applied when the difference in the video
level between the previous and current frames is this register setting value or less.</t>
    <phoneticPr fontId="3"/>
  </si>
  <si>
    <t>This is the previous data hold ON/OFF setting.
Setting value: 0 = OFF , 1 = ON</t>
    <phoneticPr fontId="3"/>
  </si>
  <si>
    <t>This sets the previous data</t>
    <phoneticPr fontId="3"/>
  </si>
  <si>
    <t>This is the 4-split Test mode ON/OFF setting.
Setting value: 0 = OFF /1 = ON</t>
    <phoneticPr fontId="3"/>
  </si>
  <si>
    <t>This is the 4-split data setting.
Setting value: 0 = Corrected data , 1 = Current frame , 2 = Previous frame , 3 = Correction value</t>
    <phoneticPr fontId="3"/>
  </si>
  <si>
    <t>This sets the horizontal boundary in picture 4-split mode.</t>
    <phoneticPr fontId="3"/>
  </si>
  <si>
    <t>This sets the vertical boundary in picture 4-split mode.</t>
    <phoneticPr fontId="3"/>
  </si>
  <si>
    <t>This sets data transfer from RAMA to RAMB.
Setting value: 0 = Enabled , 1 = Prohibited</t>
    <phoneticPr fontId="3"/>
  </si>
  <si>
    <t>The data is forcibly transferred from RAMA to RAMB when 55h is written in this register.</t>
    <phoneticPr fontId="3"/>
  </si>
  <si>
    <t>These select the subframe 0 to 23 gains in progressive drive mode.
Setting value: 0 = x1 , 1 = Uses OVD_SF_GAIN1 , 2 = Uses OVD_SF_GAIN2 ,
3 = Uses OVD_SF_GAIN3</t>
    <phoneticPr fontId="1"/>
  </si>
  <si>
    <t>0=x1
1=use GAIN1
2=use GAIN2
3=use GAIN3</t>
    <phoneticPr fontId="1"/>
  </si>
  <si>
    <t>These select the subframe 0 to 23 gains in binning drive mode.
Setting value: 0 = x1 , 1 = Uses OVD_SF_GAIN1 , 2 = Uses OVD_SF_GAIN2 ,
3 = Uses OVD_SF_GAIN3</t>
    <phoneticPr fontId="1"/>
  </si>
  <si>
    <t>0=ｘ1
1=GAIN1
2=GAIN2
3=GAIN3</t>
    <phoneticPr fontId="1"/>
  </si>
  <si>
    <t>These set the OVD GAM function R correction values 0 to 8.
The adjustment range is up to ±50% (-128.00 to +127.75).</t>
    <phoneticPr fontId="3"/>
  </si>
  <si>
    <t>These set the OVD GAM function G correction values 0 to 8.
The adjustment range is up to ±50% (-128.00 to +127.75).</t>
    <phoneticPr fontId="3"/>
  </si>
  <si>
    <t>These set the OVD GAM function B correction values 0 to 8.
The adjustment range is up to ±50% (-128.00 to +127.75).</t>
    <phoneticPr fontId="3"/>
  </si>
  <si>
    <t>These set the OVD GAM function W correction values 0 to 8.
The adjustment range is up to ±50% (-128.00 to +127.75).</t>
    <phoneticPr fontId="3"/>
  </si>
  <si>
    <t>This is the vertical crosstalk correction function ON/OFF setting.
Setting value: 0 = OFF , 1 = ON</t>
    <phoneticPr fontId="1"/>
  </si>
  <si>
    <t>This is the subframe mode settings in progressive and binning.
Setting value: 0 = 1F mode/1 = 2F mode</t>
    <phoneticPr fontId="1"/>
  </si>
  <si>
    <t>This is the FID setting in 2F mode.
Setting value: 0 = FID[0] , 1 = FID[1]</t>
    <phoneticPr fontId="1"/>
  </si>
  <si>
    <t>This sets the subframe mode in unique sequence mode.
Setting value: 0 = 1F mode , 1 = 2F mode</t>
    <phoneticPr fontId="1"/>
  </si>
  <si>
    <t>This is the still picture auto detect process ON/OFF setting.
Setting value: 0 = OFF , 1 = ON</t>
    <phoneticPr fontId="1"/>
  </si>
  <si>
    <t>This is the ON/OFF setting for the weighting coefficient threshold setting.
See the table above for the setting.</t>
    <phoneticPr fontId="1"/>
  </si>
  <si>
    <t>This sets threshold level (1 to 4). Set the upper 8 bits of 12 bits.</t>
    <phoneticPr fontId="1"/>
  </si>
  <si>
    <t>00h&lt;VXT_TH1&lt;VXT_TH2&lt;VXT_TH3&lt;VXT_TH4&lt;FFh</t>
    <phoneticPr fontId="3"/>
  </si>
  <si>
    <t>This sets correction point 1 in the gradation direction. Set the upper 8 bits of 12 bits.</t>
    <phoneticPr fontId="1"/>
  </si>
  <si>
    <t>This sets correction point 2 in the gradation direction. Set the upper 8 bits of 12 bits.</t>
    <phoneticPr fontId="1"/>
  </si>
  <si>
    <t>This sets correction point 3 in the gradation direction. Set the upper 8 bits of 12 bits.</t>
    <phoneticPr fontId="1"/>
  </si>
  <si>
    <t>This sets the reciprocal between correction point 1 and correction point 2 in the gradation direction.</t>
    <phoneticPr fontId="1"/>
  </si>
  <si>
    <t>This sets the reciprocal between correction point 2 and correction point 3 in the gradation direction.</t>
    <phoneticPr fontId="1"/>
  </si>
  <si>
    <t>This sets the arithmetic processing with the red correction value of the current subframe.
Setting value: 0 = Subtraction , 1 = Addition</t>
    <phoneticPr fontId="1"/>
  </si>
  <si>
    <t>This sets the arithmetic processing with the green correction value of the current subframe.
Setting value: 0 = Subtraction , 1 = Addition</t>
    <phoneticPr fontId="1"/>
  </si>
  <si>
    <t>This sets the arithmetic processing with the blue correction value of the current subframe.
Setting value: 0 = Subtraction , 1 = Addition</t>
    <phoneticPr fontId="1"/>
  </si>
  <si>
    <t>This sets the arithmetic processing with the white correction value of the current subframe.
Setting value: 0 = Subtraction , 1 = Addition</t>
    <phoneticPr fontId="1"/>
  </si>
  <si>
    <t>This sets the arithmetic processing with the alpha correction value of the current subframe.
Setting value: 0 = Subtraction , 1 = Addition</t>
    <phoneticPr fontId="1"/>
  </si>
  <si>
    <t>This sets the arithmetic processing with the red correction value of the next subframe.
Setting value: 0 = Subtraction , 1 = Addition</t>
    <phoneticPr fontId="1"/>
  </si>
  <si>
    <t>This sets the arithmetic processing with the green correction value of the next subframe.
Setting value: 0 = Subtraction , 1 = Addition</t>
    <phoneticPr fontId="1"/>
  </si>
  <si>
    <t>This sets the arithmetic processing with the blue correction value of the next subframe.
Setting value: 0 = Subtraction , 1 = Addition</t>
    <phoneticPr fontId="1"/>
  </si>
  <si>
    <t>This sets the arithmetic processing with the white correction value of the next subframe.
Setting value: 0 = Subtraction , 1 = Addition</t>
    <phoneticPr fontId="1"/>
  </si>
  <si>
    <t>This sets the arithmetic processing with the Alpha correction value of the next subframe.
Setting value: 0 = Subtraction , 1 = Addition</t>
    <phoneticPr fontId="1"/>
  </si>
  <si>
    <t>These set the R(G,B,W) correction coefficients for VXT_LDAT1 to VXT_LDAT3 of the current subframe in 8
unsigned bits.</t>
    <phoneticPr fontId="1"/>
  </si>
  <si>
    <t>These set the R(G,B,W) correction coefficients for VXT_LDAT1 to VXT_LDAT3 of the next subframe in 8
unsigned bits.</t>
    <phoneticPr fontId="1"/>
  </si>
  <si>
    <t>These expand the R(G,B,W) correction coefficients for VXT_LDAT1 to VXT_LDAT3.
Setting value: 0 = Expansion OFF , 1 = Expansion ON (1-bit shift)</t>
    <phoneticPr fontId="1"/>
  </si>
  <si>
    <t>These select which color information to be referenced as the next subframe after 0 (to 23) in progressive
mode.However, in 2F mode make the 2F settings using VXT_NEXT_SF_COLOR_P12 to
VXT_NEXT_SF_COLOR_P23.
Setting value: 0 = R , 1 = G , 2 = B , 3 = W , 4 = A , 5 to 7 = Don’t care</t>
    <phoneticPr fontId="1"/>
  </si>
  <si>
    <t>↑</t>
  </si>
  <si>
    <t>These select which color information to be referenced as the next subframe after 0 (to 31) in binning mode.
However, in 2F mode make the 2F settings using VXT_NEXT_SF_COLOR_B16 to
VXT_NEXT_SF_COLOR_B31.
Setting value: 0 = R , 1 = G , 2 = B , 3 = W , 4 = A , 5 to 7 = Don’t care</t>
    <phoneticPr fontId="3"/>
  </si>
  <si>
    <t>These select which color information to be referenced as the next subframe after 0 (to 23) in
Unique Sequence Mode. However, in 2F mode make the 2F settings using VXT_NEXT_SF_COLOR_U12
to VXT_NEXT_SF_COLOR_U23.
Setting value: 0 = R , 1 = G , 2 = B , 3 = W , 4 = A , 5 to 7 = Don’t care</t>
    <phoneticPr fontId="3"/>
  </si>
  <si>
    <t>This is an enable setting of 0(to 23) subframe when in Progressive Mode.
0 = Correction OFF , 1 = Correction ON. However, in 2F mode make the 2F settings using VXT_CUR_SF_EN_P12 to VXT_CUR_SF_EN_P23.</t>
    <phoneticPr fontId="1"/>
  </si>
  <si>
    <t>0=No correction
1=correction</t>
    <phoneticPr fontId="1"/>
  </si>
  <si>
    <t>This is an enable setting of 0(to 31) subframe when in Binning Mode. 0 = Correction OFF ,
1 = Correction ON. However, in 2F mode make the 2F settings using VXT_CUR_SF_EN_B16 to VXT_CUR_SF_EN_B31.</t>
    <phoneticPr fontId="1"/>
  </si>
  <si>
    <t>VXT_CUR_SF_U0_EN</t>
    <phoneticPr fontId="1"/>
  </si>
  <si>
    <t>Sony Use Register
This is an enable setting of 0(to 31) subframe when in Unique Sequence Mode.</t>
    <phoneticPr fontId="1"/>
  </si>
  <si>
    <t>VXT_BUFERR_STS</t>
    <phoneticPr fontId="1"/>
  </si>
  <si>
    <t>Sony Use Register</t>
  </si>
  <si>
    <t>This sets the frame (0 to 3) to be captured.</t>
    <phoneticPr fontId="1"/>
  </si>
  <si>
    <t>This sets the subframe (0 to 31) to be captured.</t>
    <phoneticPr fontId="1"/>
  </si>
  <si>
    <t>This is the capture data hold setting.
Setting value: 0 = OFF (Updates the data each frame),
1 = ON (Holds the data of the frame before thisregister was set)</t>
    <phoneticPr fontId="1"/>
  </si>
  <si>
    <t>This is the capture marker ON/OFF setting.
Setting value: 0 = OFF/1 = ON</t>
    <phoneticPr fontId="1"/>
  </si>
  <si>
    <t>This sets the capture marker color.
Setting value: 0 = 00h/1 = FFh</t>
    <phoneticPr fontId="1"/>
  </si>
  <si>
    <t>This sets the capture horizontal coordinate position. (Set the value of the coordinate position - 1.)</t>
    <phoneticPr fontId="1"/>
  </si>
  <si>
    <t>This sets the capture vertical coordinate position. (Set the value of the coordinate position - 1.)</t>
    <phoneticPr fontId="1"/>
  </si>
  <si>
    <t>This is the capture data.</t>
    <phoneticPr fontId="1"/>
  </si>
  <si>
    <t>This is the capture frame color information.
* Check the correspondence between the acquired value and the color in accordance with the panel.</t>
    <phoneticPr fontId="1"/>
  </si>
  <si>
    <t>This is the capture frame polarity information.
* Check the correspondence between the acquired value and the polarity in accordance with the panel.</t>
    <phoneticPr fontId="1"/>
  </si>
  <si>
    <t>This sets whether to get the UQ setting data.
Setting value: 0 = OFF/1 = ON(UQ acquired)</t>
    <phoneticPr fontId="1"/>
  </si>
  <si>
    <t>Dither3 function ON/OFF setting.
Setting value: 0 = OFF/1 = ON</t>
    <phoneticPr fontId="1"/>
  </si>
  <si>
    <t>Sets the dither pattern mode.
Setting value: 0 = Pattern 0/1 = Pattern 1/ 2 = Pattern 2/ 3 = Pattern 3</t>
    <phoneticPr fontId="1"/>
  </si>
  <si>
    <t>Sets the dither test mode.
Setting value: 0 = 8-bit dither: (12-bit data + dither matrix value) truncated to 8 bits and output
(Normal operation)
/1 = 8-bit truncation: 12-bit data truncated to 8 bits and output
/2 = 6-bit dither(Upper 8-bit + dither matrix value) truncated 6-bits, multipliced by 64 times and
output
/3 = 6-bit truncation: Upper 8-bit data truncated to 6 bits, multiplied by 64 times, and output</t>
    <phoneticPr fontId="1"/>
  </si>
  <si>
    <t>Sets the transition time of dither pattern
Setting value: 0 = 1Frame (Normal operation)/1 = 2Frame</t>
    <phoneticPr fontId="1"/>
  </si>
  <si>
    <t>Enable of d-phy circuit for Mini-DSI. 
0=mini-DSI disable / 1=mini-DSI enable</t>
    <phoneticPr fontId="1"/>
  </si>
  <si>
    <t xml:space="preserve">In case of power on/off sequence , Enable of DE 
0  : DEN is High ,DEP is Low </t>
    <phoneticPr fontId="1"/>
  </si>
  <si>
    <t>Swap of ports
0: bypass
1 : swap of ports</t>
    <phoneticPr fontId="1"/>
  </si>
  <si>
    <t>Bit inversion of data. 
0=bypass 
1=bit inversion</t>
    <phoneticPr fontId="1"/>
  </si>
  <si>
    <t>LED output Polarity. The function is after output enable function , reference Figure 3-1-01-09 LED controller block. 0=LED output normal (High active 1=LED output invert (Low active)</t>
    <phoneticPr fontId="1"/>
  </si>
  <si>
    <t>When LED_COLOR_P(B,U)*_SEL is 9 (=RGB’ Displace Mode), select the luminescence order of LED . For 1st Frame of 2F mode. 0={R,G,B} / 1={R,B,G} / 2={G,R,B} / 3={G,B,R}  4={B,R,G} / 5={B,G,R}</t>
    <phoneticPr fontId="1"/>
  </si>
  <si>
    <t>When LED_COLOR_P(B,U)*_SEL is 9 (=RGB’ Displace Mode), select the luminescence order of LED . For  2nd Frame of 2F mode 
0={R,G,B} / 1={R,B,G} / 2={G,R,B} / 3={G,B,R}  4={B,R,G} / 5={B,G,R}</t>
    <phoneticPr fontId="1"/>
  </si>
  <si>
    <t>When LED_P*/B*/U*_COLOR_SEL is 9 (=RGB’ Displace Mode), turn on period of Red LED (unit : line)</t>
    <phoneticPr fontId="1"/>
  </si>
  <si>
    <t>H3_CR_mipitx_pwd is to power down MINI-DSI 1.2V analog power.
1'b0 : Normal mode for 1.2V analog power.
1'b1 : Power down for 1.2V analog power.</t>
    <phoneticPr fontId="1"/>
  </si>
  <si>
    <t>H3_CR_bgr_pwd is to power down BGR.
1'b0 : Normal mode for BGR.
1'b1 : Power down for BGR.</t>
    <phoneticPr fontId="1"/>
  </si>
  <si>
    <t>H3_CR_sw_ref is the MINI_DSI reference voltage source selection.
1'b0 : from 1.2V analog power.
       (In this case, BGR can be power down.)
1'b1 : from BGR (Bandgap reference).
       (In this case, analog power can be power down.)</t>
    <phoneticPr fontId="1"/>
  </si>
  <si>
    <t>Bit[0] : CLK PN swap ctrl.
         1'b0 : PN not swap
         1'b1 : PN swap.</t>
    <phoneticPr fontId="1"/>
  </si>
  <si>
    <t>Bit[1] : DE PN swap ctrl.
         1'b0 : PN not swap
         1'b1 : PN swap.</t>
    <phoneticPr fontId="1"/>
  </si>
  <si>
    <t xml:space="preserve">Reserved.
Case (DBG_MUX[2:0])
    3'd0  : h3_dbg_o = {vs_in, sub_vs_in_pre, oefid_in, pbid_in, color_in[2:0],frp_in, treg_lr_in, treg_ud_int, tx_de_o_fs, tx_data_o_fs[7:0]};
      3'd1  : h3_dbg_o = { sub_vs_in,vs_in, sub_vs_in_pre, TX_PD_RGAIN, TX_PD_GGAIN, TX_PD_BGAIN, TX_PD_WGAIN,fid_int[1:0], tx_de_o_fs, tx_data_o_fs[15:8]}; 
      3'd2  : h3_dbg_o = {vs_in, sub_vs_in_pre, blk_in, tx_de_o_fs, tx_data_o_fs[15:0]}; 
      3'd3  : h3_dbg_o = {vs_in, sub_hs_in, sub_vs_in_pre,pbid_in,uqid_in ,fid_in[1:0], led_reset, led_r,led_g,led_b,led_w,led_a};    
      3'd4  : h3_dbg_o = {vs_in, sub_hs_in, sub_vs_in_pre,cabc_bl_gain_in[7:0],cabc_r_null_in ,cabc_g_null_in,cabc_b_null_in, led_reset, led_r,led_g,led_b,led_w,led_a};
      3'd5  : h3_dbg_o = {vs_in, blk_in, TX_PORT_SWAP, TX_BIT_SWAP, tx_data_o_fs[15:0]} ;
      3'd6  : h3_dbg_o = {sub_vs_in,vs_in, sub_vs_in_pre, sub_hs_in, vde_in, hde_in, crc_pass, led_reset, led_r, led_g, led_b, led_w, led_a, led_crc_pass} ;
      3'd7  : h3_dbg_o = {TX_DSI_EN, TX_DE_EN, clk_fs, tp_in_de, tx_data_o_fs[15:0]} ; </t>
    <phoneticPr fontId="1"/>
  </si>
  <si>
    <t xml:space="preserve">Number of auto-refresh commands
to execute during DRAM initialization.
</t>
    <phoneticPr fontId="1"/>
  </si>
  <si>
    <t>Disable DRAM commands until the
TDLL parameter has expired during initialization. Set to 1 to disable.</t>
    <phoneticPr fontId="1"/>
  </si>
  <si>
    <t>Sets latency from read command
send to data receive from/to controller. Bit (0) is half-cycle increment and the upper bits define memory CAS latency for the controller.</t>
    <phoneticPr fontId="1"/>
  </si>
  <si>
    <t xml:space="preserve">Number of cycles after MRS
command and before any other command.
</t>
    <phoneticPr fontId="1"/>
  </si>
  <si>
    <t xml:space="preserve">Allow controller to interrupt a write
burst to the DRAMs with a read command. Set to 1 to allow interruption.
</t>
    <phoneticPr fontId="1"/>
  </si>
  <si>
    <t xml:space="preserve">Allow controller to issue commands
to other banks while a bank is in auto pre-charge. Set to 1 to enable.
</t>
    <phoneticPr fontId="1"/>
  </si>
  <si>
    <t xml:space="preserve">Allow the controller to execute auto
pre-charge commands before the TRAS_MIN parameter expires. Set to 1 to enable.
</t>
    <phoneticPr fontId="1"/>
  </si>
  <si>
    <t xml:space="preserve">Encoded burst length sent to
DRAMs during initialization. Set to 1 for BL2, set to 2 for BL4, or set to 3 for BL8.
</t>
    <phoneticPr fontId="1"/>
  </si>
  <si>
    <t>Initiate auto-refresh at boundary
specified by the AUTO_REFRESH_MODE parameter. Set to 1 to trigger. WRITE-ONLY</t>
    <phoneticPr fontId="1"/>
  </si>
  <si>
    <t>Define auto-refresh to occur at next
burst or next command boundary. Set to 1 for command boundary.</t>
    <phoneticPr fontId="1"/>
  </si>
  <si>
    <t xml:space="preserve">Issue auto-refresh commands to
the DRAMs at the interval defined in the TREF parameter. Set to 1 to enable.
</t>
    <phoneticPr fontId="1"/>
  </si>
  <si>
    <t xml:space="preserve">Allow powerup via self-refresh
instead of full memory initialization. Set to 1 to enable.
</t>
    <phoneticPr fontId="1"/>
  </si>
  <si>
    <t xml:space="preserve">Disables the automatic refresh
request associated with self-refresh exit. Set to 1 to disable.
</t>
    <phoneticPr fontId="1"/>
  </si>
  <si>
    <t xml:space="preserve">Allow user to interrupt memory
initialization to enter self-refresh mode. Set to 1 to allow interruption.
</t>
    <phoneticPr fontId="1"/>
  </si>
  <si>
    <t xml:space="preserve">Enable refreshes while in low
power mode. Bit (0) controls cs0, bit (1) controls cs1, etc. Set each bit to 1 to disable.
</t>
    <phoneticPr fontId="1"/>
  </si>
  <si>
    <t xml:space="preserve">Write memory mode register data
to the DRAMs. Bits (7:0) define the memory mode register number if bit(23) is set, bits (15:8) define the
chip select if bit (24) is clear, bits (23:16) define which memory mode register/s to write, bit (24) defines whether all chip selects will be
written, and bit (25) triggers the write.
</t>
    <phoneticPr fontId="1"/>
  </si>
  <si>
    <t>BIST operation status (pass/fail). Bit (0) indicates data check status and bit (1) indicates address check status. Value of 1 is a passing
result. READ-ONLY</t>
    <phoneticPr fontId="1"/>
  </si>
  <si>
    <t>Mask applied to data for BIST error checking. Bit (0) controls memory data path bit (0), bit (1) controls memory data path bit (1), etc. Set each bit to 1 to mask.</t>
    <phoneticPr fontId="1"/>
  </si>
  <si>
    <t xml:space="preserve">Indicator that the controller is processing a command. Evaluates all ports for outstanding transactions. Value of 1 indicates controller busy. READ-ONLY
</t>
    <phoneticPr fontId="1"/>
  </si>
  <si>
    <t xml:space="preserve">Enable an automatic controller- initiated update (dfi_ctrlupd_req) after every refresh. Set to 1 to enable.
</t>
    <phoneticPr fontId="1"/>
  </si>
  <si>
    <t xml:space="preserve">Clock domain relativity between
AXI port 0 and the controller core. Set to 0 for asynchronous, set to 1 for 2:1 port:core pseudo-sync, set to 2 for 1:2 port:core pseudo-sync,
or set to 3 for synchronous.
</t>
    <phoneticPr fontId="1"/>
  </si>
  <si>
    <t xml:space="preserve">Minimum cycles required for DLL reset signal dll_rst_n to be held. If this signal is not being used by the PHY, this parameter may be ignored.
</t>
    <phoneticPr fontId="1"/>
  </si>
  <si>
    <t xml:space="preserve">Minimum cycles after setting
master delay in DLL until the DLL reset signal dll_rst_n may be asserted. If this signal is not being used by the PHY, this parameter may be ignored.
</t>
    <phoneticPr fontId="1"/>
  </si>
  <si>
    <t xml:space="preserve">Identifies the source of any DFI MC-initiated or PHY-initiated update errors. Value of 1 indicates a timing violation of the associated timing parameter. READ-ONLY
</t>
    <phoneticPr fontId="1"/>
  </si>
  <si>
    <t xml:space="preserve">Defines the DFI tPHYUPD_TYPE0 timing parameter (in DFI clocks), the maximum cycles that dfi_phyupd_req can assert after
dfi_phyupd_ack for dfi_phyupd_type 0. If programmed to a non-zero, a timing violation will cause an interrupt and bit (2) set in
the UPDATE_ERROR_STATUS parameter.
</t>
    <phoneticPr fontId="1"/>
  </si>
  <si>
    <t xml:space="preserve">Defines the DFI tPHYUPD_TYPE1 timing parameter (in DFI clocks), the maximum cycles that
dfi_phyupd_req can assert after dfi_phyupd_ack for dfi_phyupd_type 1. If programmed to a non-zero, a timing violation will
cause an interrupt and bit (3) set in the UPDATE_ERROR_STATUS parameter.
</t>
    <phoneticPr fontId="1"/>
  </si>
  <si>
    <t xml:space="preserve">Defines the DFI tPHYUPD_TYPE2 timing parameter (in DFI clocks), the maximum cycles that dfi_phyupd_req can assert after
dfi_phyupd_ack for dfi_phyupd_type 2. If programmed to a non-zero, a timing violation will cause an interrupt and bit (4) set in
the UPDATE_ERROR_STATUS parameter.
</t>
    <phoneticPr fontId="1"/>
  </si>
  <si>
    <t xml:space="preserve">Defines the DFI tPHYUPD_TYPE3 timing parameter (in DFI clocks), the maximum cycles that dfi_phyupd_req can assert after
dfi_phyupd_ack for dfi_phyupd_type 3. If programmed to a non-zero, a timing violation will cause an interrupt and bit (5) set in
the UPDATE_ERROR_STATUS parameter.
</t>
    <phoneticPr fontId="1"/>
  </si>
  <si>
    <t xml:space="preserve">Defines the DFI tPHYUPD_RESP timing parameter (in DFI clocks),
the maximum cycles between a dfi_phyupd_req assertion and a dfi_phyupd_ack assertion. If programmed to a non-zero, a timing violation will cause an
interrupt and bit (6) set in the UPDATE_ERROR_STATUS parameter.
</t>
    <phoneticPr fontId="1"/>
  </si>
  <si>
    <t>The total number of registers : 80 byte</t>
  </si>
  <si>
    <t>The total number of registers : 96 byte</t>
  </si>
  <si>
    <t>The total number of registers : 16 byte</t>
  </si>
  <si>
    <t>The total number of registers : 48 byte</t>
  </si>
  <si>
    <t>The total number of registers : 21 byte</t>
  </si>
  <si>
    <t>The total number of registers : 13 byte</t>
  </si>
  <si>
    <t>The total number of registers : 106 byte</t>
  </si>
  <si>
    <t>The total number of registers : 64 byte</t>
  </si>
  <si>
    <t>The total number of registers : 128 byte</t>
  </si>
  <si>
    <t>The total number of registers : 129 byte</t>
  </si>
  <si>
    <t>The total number of registers : 180 byte</t>
  </si>
  <si>
    <t>The total number of registers : 76 byte</t>
  </si>
  <si>
    <t>The total number of registers : 130 byte</t>
  </si>
  <si>
    <t>The total number of registers : 74 byte</t>
  </si>
  <si>
    <t>The total number of registers : 912 byte</t>
  </si>
  <si>
    <t>The total number of registers : 243 byte</t>
  </si>
  <si>
    <t>The total number of registers : 192 byte</t>
  </si>
  <si>
    <t>The total number of registers : 105 byte</t>
  </si>
  <si>
    <t>The total number of registers : 92 byte</t>
  </si>
  <si>
    <t xml:space="preserve">The total number of registers : </t>
    <phoneticPr fontId="3"/>
  </si>
  <si>
    <t>Input Signal
to CXD3554GG</t>
    <phoneticPr fontId="33"/>
  </si>
  <si>
    <t>INP
Format</t>
    <phoneticPr fontId="1"/>
  </si>
  <si>
    <t>Output Signal(Total)</t>
    <phoneticPr fontId="33"/>
  </si>
  <si>
    <t>04</t>
    <phoneticPr fontId="1"/>
  </si>
  <si>
    <t>1F</t>
    <phoneticPr fontId="1"/>
  </si>
  <si>
    <t>40</t>
    <phoneticPr fontId="1"/>
  </si>
  <si>
    <t>★Sequence Process is needed. Please set  with select mode.</t>
    <phoneticPr fontId="1"/>
  </si>
  <si>
    <t>Min Duty(%)</t>
    <phoneticPr fontId="1"/>
  </si>
  <si>
    <t xml:space="preserve">MiniDSI Data rate≦800Mbps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</si>
</sst>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quot;¥&quot;#,##0;[Red]&quot;¥&quot;\-#,##0"/>
    <numFmt numFmtId="176" formatCode="0.000_ "/>
    <numFmt numFmtId="177" formatCode="0_ "/>
    <numFmt numFmtId="178" formatCode="General&quot;byte&quot;"/>
    <numFmt numFmtId="179" formatCode="0.0%"/>
    <numFmt numFmtId="180" formatCode="0.00000_ "/>
    <numFmt numFmtId="181" formatCode="0.0000000000_ "/>
    <numFmt numFmtId="182" formatCode="0.00_ "/>
  </numFmts>
  <fonts count="95">
    <font>
      <sz val="11"/>
      <color theme="1"/>
      <name val="宋体"/>
      <family val="2"/>
      <charset val="128"/>
      <scheme val="minor"/>
    </font>
    <font>
      <sz val="6"/>
      <name val="宋体"/>
      <family val="2"/>
      <charset val="128"/>
      <scheme val="minor"/>
    </font>
    <font>
      <sz val="10"/>
      <name val="HGP創英角ｺﾞｼｯｸUB"/>
      <family val="3"/>
      <charset val="128"/>
    </font>
    <font>
      <sz val="6"/>
      <name val="HGP創英角ｺﾞｼｯｸUB"/>
      <family val="3"/>
      <charset val="128"/>
    </font>
    <font>
      <sz val="12"/>
      <name val="HGP創英角ｺﾞｼｯｸUB"/>
      <family val="3"/>
      <charset val="128"/>
    </font>
    <font>
      <sz val="10"/>
      <color indexed="10"/>
      <name val="HGP創英角ｺﾞｼｯｸUB"/>
      <family val="3"/>
      <charset val="128"/>
    </font>
    <font>
      <sz val="8"/>
      <color indexed="10"/>
      <name val="HGP創英角ｺﾞｼｯｸUB"/>
      <family val="3"/>
      <charset val="128"/>
    </font>
    <font>
      <sz val="10"/>
      <color indexed="8"/>
      <name val="MS Sans Serif"/>
      <family val="2"/>
    </font>
    <font>
      <sz val="10"/>
      <name val="Arial"/>
      <family val="2"/>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sz val="12"/>
      <name val="新細明體"/>
      <family val="1"/>
      <charset val="136"/>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name val="Arial"/>
      <family val="2"/>
    </font>
    <font>
      <sz val="11"/>
      <color indexed="17"/>
      <name val="ＭＳ Ｐゴシック"/>
      <family val="3"/>
      <charset val="128"/>
    </font>
    <font>
      <sz val="11"/>
      <name val="돋움"/>
      <family val="2"/>
      <charset val="129"/>
    </font>
    <font>
      <sz val="10"/>
      <color indexed="22"/>
      <name val="HGP創英角ｺﾞｼｯｸUB"/>
      <family val="3"/>
      <charset val="128"/>
    </font>
    <font>
      <sz val="11"/>
      <name val="HGP創英角ｺﾞｼｯｸUB"/>
      <family val="3"/>
      <charset val="128"/>
    </font>
    <font>
      <sz val="8"/>
      <name val="HGP創英角ｺﾞｼｯｸUB"/>
      <family val="3"/>
      <charset val="128"/>
    </font>
    <font>
      <sz val="6"/>
      <name val="ＭＳ Ｐゴシック"/>
      <family val="3"/>
      <charset val="128"/>
    </font>
    <font>
      <sz val="9"/>
      <name val="HGP創英角ｺﾞｼｯｸUB"/>
      <family val="3"/>
      <charset val="128"/>
    </font>
    <font>
      <sz val="11"/>
      <name val="ＭＳ 明朝"/>
      <family val="1"/>
      <charset val="128"/>
    </font>
    <font>
      <b/>
      <sz val="12"/>
      <name val="Arial"/>
      <family val="2"/>
    </font>
    <font>
      <u/>
      <sz val="11"/>
      <color indexed="12"/>
      <name val="ＭＳ Ｐゴシック"/>
      <family val="3"/>
      <charset val="128"/>
    </font>
    <font>
      <sz val="11"/>
      <name val="MS UI Gothic"/>
      <family val="3"/>
      <charset val="128"/>
    </font>
    <font>
      <sz val="10"/>
      <name val="ＭＳ Ｐゴシック"/>
      <family val="3"/>
      <charset val="128"/>
    </font>
    <font>
      <sz val="10"/>
      <name val="ＭＳ ゴシック"/>
      <family val="3"/>
      <charset val="128"/>
    </font>
    <font>
      <sz val="10"/>
      <color indexed="8"/>
      <name val="Arial"/>
      <family val="2"/>
    </font>
    <font>
      <sz val="11"/>
      <color theme="1"/>
      <name val="宋体"/>
      <family val="3"/>
      <charset val="128"/>
      <scheme val="minor"/>
    </font>
    <font>
      <sz val="11"/>
      <color theme="1"/>
      <name val="Meiryo UI"/>
      <family val="3"/>
      <charset val="128"/>
    </font>
    <font>
      <sz val="10"/>
      <color theme="1"/>
      <name val="HGP創英角ｺﾞｼｯｸUB"/>
      <family val="3"/>
      <charset val="128"/>
    </font>
    <font>
      <sz val="10"/>
      <color theme="0" tint="-0.499984740745262"/>
      <name val="HGP創英角ｺﾞｼｯｸUB"/>
      <family val="3"/>
      <charset val="128"/>
    </font>
    <font>
      <sz val="10"/>
      <color rgb="FFFF0000"/>
      <name val="HGP創英角ｺﾞｼｯｸUB"/>
      <family val="3"/>
      <charset val="128"/>
    </font>
    <font>
      <sz val="10"/>
      <color rgb="FF000000"/>
      <name val="HGP創英角ｺﾞｼｯｸUB"/>
      <family val="3"/>
      <charset val="128"/>
    </font>
    <font>
      <sz val="10"/>
      <name val="宋体"/>
      <family val="3"/>
      <charset val="128"/>
      <scheme val="minor"/>
    </font>
    <font>
      <sz val="10"/>
      <color theme="1"/>
      <name val="宋体"/>
      <family val="2"/>
      <charset val="128"/>
      <scheme val="minor"/>
    </font>
    <font>
      <sz val="9"/>
      <color indexed="81"/>
      <name val="ＭＳ Ｐゴシック"/>
      <family val="3"/>
      <charset val="128"/>
    </font>
    <font>
      <b/>
      <sz val="9"/>
      <color indexed="81"/>
      <name val="ＭＳ Ｐゴシック"/>
      <family val="3"/>
      <charset val="128"/>
    </font>
    <font>
      <sz val="14"/>
      <name val="HGP創英角ｺﾞｼｯｸUB"/>
      <family val="3"/>
      <charset val="128"/>
    </font>
    <font>
      <sz val="10"/>
      <name val="Meiryo UI"/>
      <family val="3"/>
      <charset val="128"/>
    </font>
    <font>
      <strike/>
      <sz val="10"/>
      <color theme="0" tint="-0.249977111117893"/>
      <name val="HGP創英角ｺﾞｼｯｸUB"/>
      <family val="3"/>
      <charset val="128"/>
    </font>
    <font>
      <sz val="12"/>
      <color rgb="FFFF0000"/>
      <name val="HGP創英角ｺﾞｼｯｸUB"/>
      <family val="3"/>
      <charset val="128"/>
    </font>
    <font>
      <sz val="10"/>
      <color theme="1" tint="0.499984740745262"/>
      <name val="HGP創英角ｺﾞｼｯｸUB"/>
      <family val="3"/>
      <charset val="128"/>
    </font>
    <font>
      <b/>
      <sz val="11"/>
      <color indexed="81"/>
      <name val="ＭＳ Ｐゴシック"/>
      <family val="3"/>
      <charset val="128"/>
    </font>
    <font>
      <sz val="10"/>
      <name val="HG創英角ｺﾞｼｯｸUB"/>
      <family val="3"/>
      <charset val="128"/>
    </font>
    <font>
      <sz val="11"/>
      <color theme="1"/>
      <name val="HGP創英角ｺﾞｼｯｸUB"/>
      <family val="3"/>
      <charset val="128"/>
    </font>
    <font>
      <sz val="6"/>
      <name val="ＭＳ Ｐ明朝"/>
      <family val="1"/>
      <charset val="128"/>
    </font>
    <font>
      <sz val="12"/>
      <color theme="1"/>
      <name val="宋体"/>
      <family val="3"/>
      <charset val="128"/>
      <scheme val="minor"/>
    </font>
    <font>
      <sz val="10"/>
      <color theme="1"/>
      <name val="Meiryo UI"/>
      <family val="2"/>
      <charset val="128"/>
    </font>
    <font>
      <sz val="11"/>
      <color rgb="FFFF0000"/>
      <name val="宋体"/>
      <family val="2"/>
      <charset val="128"/>
      <scheme val="minor"/>
    </font>
    <font>
      <i/>
      <sz val="10"/>
      <color theme="0"/>
      <name val="HGP創英角ｺﾞｼｯｸUB"/>
      <family val="3"/>
      <charset val="128"/>
    </font>
    <font>
      <sz val="11"/>
      <color rgb="FFFF0000"/>
      <name val="HGP創英角ｺﾞｼｯｸUB"/>
      <family val="3"/>
      <charset val="128"/>
    </font>
    <font>
      <b/>
      <sz val="12"/>
      <color rgb="FF339933"/>
      <name val="HGP創英角ｺﾞｼｯｸUB"/>
      <family val="3"/>
      <charset val="128"/>
    </font>
    <font>
      <sz val="7"/>
      <color theme="0"/>
      <name val="HGP創英角ｺﾞｼｯｸUB"/>
      <family val="3"/>
      <charset val="128"/>
    </font>
    <font>
      <sz val="8"/>
      <color theme="0"/>
      <name val="HGP創英角ｺﾞｼｯｸUB"/>
      <family val="3"/>
      <charset val="128"/>
    </font>
    <font>
      <sz val="11"/>
      <color theme="0"/>
      <name val="HGP創英角ｺﾞｼｯｸUB"/>
      <family val="3"/>
      <charset val="128"/>
    </font>
    <font>
      <sz val="11"/>
      <color rgb="FF0000FF"/>
      <name val="宋体"/>
      <family val="2"/>
      <charset val="128"/>
      <scheme val="minor"/>
    </font>
    <font>
      <sz val="11"/>
      <color rgb="FF0000FF"/>
      <name val="宋体"/>
      <family val="3"/>
      <charset val="128"/>
      <scheme val="minor"/>
    </font>
    <font>
      <sz val="10"/>
      <color rgb="FF0000FF"/>
      <name val="宋体"/>
      <family val="3"/>
      <charset val="128"/>
      <scheme val="minor"/>
    </font>
    <font>
      <sz val="10"/>
      <color rgb="FF0000FF"/>
      <name val="HGP創英角ｺﾞｼｯｸUB"/>
      <family val="3"/>
      <charset val="128"/>
    </font>
    <font>
      <b/>
      <sz val="9"/>
      <color indexed="81"/>
      <name val="MS P ゴシック"/>
      <family val="3"/>
      <charset val="128"/>
    </font>
    <font>
      <sz val="11"/>
      <color theme="1"/>
      <name val="宋体"/>
      <family val="2"/>
      <scheme val="minor"/>
    </font>
    <font>
      <sz val="10"/>
      <color theme="1"/>
      <name val="Meiryo UI"/>
      <family val="3"/>
      <charset val="128"/>
    </font>
    <font>
      <b/>
      <sz val="10"/>
      <color rgb="FFFF0000"/>
      <name val="Meiryo UI"/>
      <family val="3"/>
      <charset val="128"/>
    </font>
    <font>
      <sz val="10"/>
      <color rgb="FFFF0000"/>
      <name val="Meiryo UI"/>
      <family val="3"/>
      <charset val="128"/>
    </font>
    <font>
      <strike/>
      <sz val="10"/>
      <name val="Meiryo UI"/>
      <family val="3"/>
      <charset val="128"/>
    </font>
    <font>
      <sz val="6"/>
      <name val="宋体"/>
      <family val="3"/>
      <charset val="128"/>
      <scheme val="minor"/>
    </font>
    <font>
      <sz val="10"/>
      <color indexed="55"/>
      <name val="HGP創英角ｺﾞｼｯｸUB"/>
      <family val="3"/>
      <charset val="128"/>
    </font>
    <font>
      <sz val="9"/>
      <color rgb="FFFF0000"/>
      <name val="HGP創英角ｺﾞｼｯｸUB"/>
      <family val="3"/>
      <charset val="128"/>
    </font>
    <font>
      <sz val="8"/>
      <color theme="1"/>
      <name val="宋体"/>
      <family val="2"/>
      <charset val="128"/>
      <scheme val="minor"/>
    </font>
    <font>
      <sz val="11"/>
      <color theme="0" tint="-0.499984740745262"/>
      <name val="宋体"/>
      <family val="2"/>
      <charset val="128"/>
      <scheme val="minor"/>
    </font>
    <font>
      <sz val="9"/>
      <color theme="0" tint="-0.499984740745262"/>
      <name val="HGP創英角ｺﾞｼｯｸUB"/>
      <family val="3"/>
      <charset val="128"/>
    </font>
    <font>
      <sz val="8"/>
      <color theme="0" tint="-0.499984740745262"/>
      <name val="HGP創英角ｺﾞｼｯｸUB"/>
      <family val="3"/>
      <charset val="128"/>
    </font>
    <font>
      <sz val="7"/>
      <color theme="0" tint="-0.499984740745262"/>
      <name val="HGP創英角ｺﾞｼｯｸUB"/>
      <family val="3"/>
      <charset val="128"/>
    </font>
    <font>
      <sz val="9"/>
      <color theme="1"/>
      <name val="HGP創英角ｺﾞｼｯｸUB"/>
      <family val="3"/>
      <charset val="128"/>
    </font>
    <font>
      <sz val="5"/>
      <color theme="0" tint="-0.499984740745262"/>
      <name val="HGP創英角ｺﾞｼｯｸUB"/>
      <family val="3"/>
      <charset val="128"/>
    </font>
    <font>
      <sz val="7"/>
      <name val="HGP創英角ｺﾞｼｯｸUB"/>
      <family val="3"/>
      <charset val="128"/>
    </font>
    <font>
      <sz val="8"/>
      <color theme="1"/>
      <name val="HGP創英角ｺﾞｼｯｸUB"/>
      <family val="3"/>
      <charset val="128"/>
    </font>
    <font>
      <sz val="6"/>
      <color theme="1"/>
      <name val="HGP創英角ｺﾞｼｯｸUB"/>
      <family val="3"/>
      <charset val="128"/>
    </font>
    <font>
      <sz val="5"/>
      <color theme="1"/>
      <name val="HGP創英角ｺﾞｼｯｸUB"/>
      <family val="3"/>
      <charset val="128"/>
    </font>
    <font>
      <strike/>
      <sz val="7"/>
      <color theme="0" tint="-0.249977111117893"/>
      <name val="HGP創英角ｺﾞｼｯｸUB"/>
      <family val="3"/>
      <charset val="128"/>
    </font>
  </fonts>
  <fills count="5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2"/>
        <bgColor indexed="6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1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FFE5FF"/>
        <bgColor indexed="64"/>
      </patternFill>
    </fill>
    <fill>
      <patternFill patternType="solid">
        <fgColor indexed="41"/>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B0F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0" tint="-0.499984740745262"/>
        <bgColor indexed="64"/>
      </patternFill>
    </fill>
    <fill>
      <patternFill patternType="solid">
        <fgColor indexed="45"/>
        <bgColor indexed="64"/>
      </patternFill>
    </fill>
    <fill>
      <patternFill patternType="solid">
        <fgColor indexed="48"/>
        <bgColor indexed="64"/>
      </patternFill>
    </fill>
    <fill>
      <patternFill patternType="solid">
        <fgColor rgb="FFFFCC99"/>
        <bgColor indexed="64"/>
      </patternFill>
    </fill>
  </fills>
  <borders count="111">
    <border>
      <left/>
      <right/>
      <top/>
      <bottom/>
      <diagonal/>
    </border>
    <border>
      <left/>
      <right/>
      <top style="medium">
        <color indexed="64"/>
      </top>
      <bottom style="medium">
        <color indexed="64"/>
      </bottom>
      <diagonal/>
    </border>
    <border>
      <left/>
      <right/>
      <top style="thin">
        <color indexed="64"/>
      </top>
      <bottom style="thin">
        <color indexed="64"/>
      </bottom>
      <diagonal/>
    </border>
    <border>
      <left/>
      <right style="hair">
        <color indexed="23"/>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double">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double">
        <color indexed="64"/>
      </left>
      <right style="medium">
        <color indexed="64"/>
      </right>
      <top style="medium">
        <color indexed="64"/>
      </top>
      <bottom style="double">
        <color indexed="64"/>
      </bottom>
      <diagonal/>
    </border>
    <border>
      <left style="medium">
        <color indexed="64"/>
      </left>
      <right style="double">
        <color indexed="64"/>
      </right>
      <top/>
      <bottom style="thin">
        <color indexed="64"/>
      </bottom>
      <diagonal/>
    </border>
    <border>
      <left style="double">
        <color indexed="64"/>
      </left>
      <right style="medium">
        <color indexed="64"/>
      </right>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double">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double">
        <color indexed="64"/>
      </left>
      <right style="medium">
        <color indexed="64"/>
      </right>
      <top style="double">
        <color indexed="64"/>
      </top>
      <bottom style="medium">
        <color indexed="64"/>
      </bottom>
      <diagonal/>
    </border>
    <border>
      <left/>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double">
        <color indexed="64"/>
      </bottom>
      <diagonal/>
    </border>
    <border>
      <left style="double">
        <color indexed="64"/>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double">
        <color indexed="64"/>
      </left>
      <right style="double">
        <color indexed="64"/>
      </right>
      <top/>
      <bottom style="thin">
        <color indexed="64"/>
      </bottom>
      <diagonal/>
    </border>
    <border>
      <left/>
      <right style="medium">
        <color indexed="64"/>
      </right>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double">
        <color indexed="64"/>
      </top>
      <bottom style="medium">
        <color indexed="64"/>
      </bottom>
      <diagonal/>
    </border>
    <border>
      <left style="double">
        <color indexed="64"/>
      </left>
      <right style="double">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double">
        <color indexed="64"/>
      </left>
      <right style="double">
        <color indexed="64"/>
      </right>
      <top style="double">
        <color indexed="64"/>
      </top>
      <bottom style="thin">
        <color indexed="64"/>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style="double">
        <color indexed="64"/>
      </right>
      <top style="double">
        <color indexed="64"/>
      </top>
      <bottom style="thin">
        <color indexed="64"/>
      </bottom>
      <diagonal/>
    </border>
    <border>
      <left/>
      <right style="thin">
        <color indexed="64"/>
      </right>
      <top style="thin">
        <color indexed="64"/>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8"/>
      </left>
      <right style="thin">
        <color indexed="8"/>
      </right>
      <top style="double">
        <color indexed="64"/>
      </top>
      <bottom style="thin">
        <color indexed="8"/>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8"/>
      </right>
      <top style="double">
        <color indexed="64"/>
      </top>
      <bottom style="thin">
        <color indexed="8"/>
      </bottom>
      <diagonal/>
    </border>
    <border>
      <left style="thin">
        <color indexed="64"/>
      </left>
      <right style="thin">
        <color indexed="64"/>
      </right>
      <top style="thin">
        <color indexed="64"/>
      </top>
      <bottom style="thin">
        <color indexed="8"/>
      </bottom>
      <diagonal/>
    </border>
    <border>
      <left style="double">
        <color indexed="64"/>
      </left>
      <right style="thin">
        <color indexed="64"/>
      </right>
      <top style="thin">
        <color indexed="64"/>
      </top>
      <bottom style="thin">
        <color indexed="8"/>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bottom style="double">
        <color indexed="64"/>
      </bottom>
      <diagonal/>
    </border>
    <border>
      <left/>
      <right/>
      <top/>
      <bottom style="thin">
        <color indexed="64"/>
      </bottom>
      <diagonal/>
    </border>
    <border>
      <left/>
      <right style="thin">
        <color indexed="64"/>
      </right>
      <top/>
      <bottom/>
      <diagonal/>
    </border>
    <border>
      <left/>
      <right style="double">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medium">
        <color indexed="64"/>
      </left>
      <right/>
      <top/>
      <bottom/>
      <diagonal/>
    </border>
    <border>
      <left style="thin">
        <color indexed="64"/>
      </left>
      <right/>
      <top style="double">
        <color indexed="64"/>
      </top>
      <bottom/>
      <diagonal/>
    </border>
    <border>
      <left/>
      <right style="thin">
        <color indexed="64"/>
      </right>
      <top style="double">
        <color indexed="64"/>
      </top>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8"/>
      </right>
      <top style="double">
        <color indexed="64"/>
      </top>
      <bottom style="thin">
        <color indexed="64"/>
      </bottom>
      <diagonal/>
    </border>
    <border>
      <left style="thin">
        <color indexed="64"/>
      </left>
      <right/>
      <top style="thin">
        <color indexed="8"/>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right style="double">
        <color indexed="64"/>
      </right>
      <top style="thin">
        <color indexed="8"/>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double">
        <color indexed="64"/>
      </bottom>
      <diagonal/>
    </border>
    <border>
      <left/>
      <right style="medium">
        <color indexed="64"/>
      </right>
      <top/>
      <bottom/>
      <diagonal/>
    </border>
    <border>
      <left style="medium">
        <color indexed="64"/>
      </left>
      <right style="double">
        <color indexed="64"/>
      </right>
      <top style="double">
        <color indexed="64"/>
      </top>
      <bottom style="thin">
        <color indexed="64"/>
      </bottom>
      <diagonal/>
    </border>
    <border>
      <left style="double">
        <color indexed="64"/>
      </left>
      <right style="medium">
        <color indexed="64"/>
      </right>
      <top style="double">
        <color indexed="64"/>
      </top>
      <bottom style="thin">
        <color indexed="64"/>
      </bottom>
      <diagonal/>
    </border>
    <border>
      <left style="medium">
        <color indexed="64"/>
      </left>
      <right style="double">
        <color indexed="64"/>
      </right>
      <top style="thin">
        <color indexed="64"/>
      </top>
      <bottom style="medium">
        <color indexed="64"/>
      </bottom>
      <diagonal/>
    </border>
    <border>
      <left style="double">
        <color indexed="64"/>
      </left>
      <right style="medium">
        <color indexed="64"/>
      </right>
      <top style="thin">
        <color indexed="64"/>
      </top>
      <bottom style="medium">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style="double">
        <color indexed="64"/>
      </right>
      <top style="thin">
        <color indexed="64"/>
      </top>
      <bottom style="medium">
        <color indexed="64"/>
      </bottom>
      <diagonal/>
    </border>
    <border>
      <left style="double">
        <color indexed="64"/>
      </left>
      <right/>
      <top style="thin">
        <color indexed="64"/>
      </top>
      <bottom/>
      <diagonal/>
    </border>
    <border>
      <left style="medium">
        <color indexed="64"/>
      </left>
      <right/>
      <top style="thin">
        <color indexed="64"/>
      </top>
      <bottom style="thin">
        <color indexed="64"/>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diagonal/>
    </border>
    <border>
      <left style="double">
        <color indexed="64"/>
      </left>
      <right style="thin">
        <color indexed="64"/>
      </right>
      <top style="medium">
        <color indexed="64"/>
      </top>
      <bottom style="double">
        <color indexed="64"/>
      </bottom>
      <diagonal/>
    </border>
    <border>
      <left style="thin">
        <color indexed="64"/>
      </left>
      <right style="double">
        <color indexed="64"/>
      </right>
      <top style="medium">
        <color indexed="64"/>
      </top>
      <bottom style="double">
        <color indexed="64"/>
      </bottom>
      <diagonal/>
    </border>
  </borders>
  <cellStyleXfs count="183">
    <xf numFmtId="0" fontId="0" fillId="0" borderId="0">
      <alignment vertical="center"/>
    </xf>
    <xf numFmtId="0" fontId="2" fillId="0" borderId="0">
      <alignment vertical="center"/>
    </xf>
    <xf numFmtId="0" fontId="35" fillId="0" borderId="0"/>
    <xf numFmtId="0" fontId="8" fillId="0" borderId="0" applyNumberFormat="0" applyFill="0" applyBorder="0" applyAlignment="0" applyProtection="0"/>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36" fillId="0" borderId="1" applyNumberFormat="0" applyAlignment="0" applyProtection="0">
      <alignment horizontal="left" vertical="center"/>
    </xf>
    <xf numFmtId="0" fontId="36" fillId="0" borderId="2">
      <alignment horizontal="left" vertical="center"/>
    </xf>
    <xf numFmtId="0" fontId="14" fillId="0" borderId="3"/>
    <xf numFmtId="49" fontId="8" fillId="0" borderId="3"/>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7" fillId="0" borderId="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2" fillId="20" borderId="4" applyNumberFormat="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13" fillId="21" borderId="0" applyNumberFormat="0" applyBorder="0" applyAlignment="0" applyProtection="0">
      <alignment vertical="center"/>
    </xf>
    <xf numFmtId="0" fontId="37" fillId="0" borderId="0" applyNumberFormat="0" applyFill="0" applyBorder="0" applyAlignment="0" applyProtection="0">
      <alignment vertical="top"/>
      <protection locked="0"/>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4" fillId="22" borderId="5" applyNumberFormat="0" applyFont="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2" fillId="0" borderId="0">
      <alignment vertical="center"/>
    </xf>
    <xf numFmtId="0" fontId="17" fillId="0" borderId="0"/>
    <xf numFmtId="0" fontId="18" fillId="23" borderId="7" applyNumberFormat="0" applyAlignment="0" applyProtection="0">
      <alignment vertical="center"/>
    </xf>
    <xf numFmtId="0" fontId="18" fillId="23" borderId="7" applyNumberFormat="0" applyAlignment="0" applyProtection="0">
      <alignment vertical="center"/>
    </xf>
    <xf numFmtId="0" fontId="18" fillId="23" borderId="7" applyNumberFormat="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38" fontId="38" fillId="0" borderId="0" applyFont="0" applyFill="0" applyBorder="0" applyAlignment="0" applyProtection="0"/>
    <xf numFmtId="38" fontId="39" fillId="0" borderId="0" applyFont="0" applyFill="0" applyBorder="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10" applyNumberFormat="0" applyFill="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4" fillId="23" borderId="12" applyNumberFormat="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5" fillId="0" borderId="0" applyNumberFormat="0" applyFill="0" applyBorder="0" applyAlignment="0" applyProtection="0">
      <alignment vertical="center"/>
    </xf>
    <xf numFmtId="6" fontId="14" fillId="0" borderId="0" applyFont="0" applyFill="0" applyBorder="0" applyAlignment="0" applyProtection="0"/>
    <xf numFmtId="6" fontId="14" fillId="0" borderId="0" applyFont="0" applyFill="0" applyBorder="0" applyAlignment="0" applyProtection="0"/>
    <xf numFmtId="6" fontId="40" fillId="0" borderId="0" applyFont="0" applyFill="0" applyBorder="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26" fillId="7" borderId="7" applyNumberFormat="0" applyAlignment="0" applyProtection="0">
      <alignment vertical="center"/>
    </xf>
    <xf numFmtId="0" fontId="14" fillId="0" borderId="0"/>
    <xf numFmtId="0" fontId="14" fillId="0" borderId="0"/>
    <xf numFmtId="0" fontId="2" fillId="0" borderId="0">
      <alignment vertical="center"/>
    </xf>
    <xf numFmtId="0" fontId="14" fillId="0" borderId="0">
      <alignment vertical="center"/>
    </xf>
    <xf numFmtId="0" fontId="9" fillId="0" borderId="0">
      <alignment vertical="center"/>
    </xf>
    <xf numFmtId="0" fontId="17" fillId="0" borderId="0"/>
    <xf numFmtId="0" fontId="9" fillId="0" borderId="0">
      <alignment vertical="center"/>
    </xf>
    <xf numFmtId="0" fontId="14" fillId="0" borderId="0"/>
    <xf numFmtId="0" fontId="39" fillId="0" borderId="0">
      <alignment vertical="center"/>
    </xf>
    <xf numFmtId="0" fontId="42" fillId="0" borderId="0">
      <alignment vertical="center"/>
    </xf>
    <xf numFmtId="0" fontId="42" fillId="0" borderId="0">
      <alignment vertical="center"/>
    </xf>
    <xf numFmtId="0" fontId="42" fillId="0" borderId="0">
      <alignment vertical="center"/>
    </xf>
    <xf numFmtId="0" fontId="41" fillId="0" borderId="0">
      <alignment vertical="center"/>
    </xf>
    <xf numFmtId="0" fontId="41" fillId="0" borderId="0">
      <alignment vertical="center"/>
    </xf>
    <xf numFmtId="0" fontId="42" fillId="0" borderId="0">
      <alignment vertical="center"/>
    </xf>
    <xf numFmtId="0" fontId="42" fillId="0" borderId="0">
      <alignment vertical="center"/>
    </xf>
    <xf numFmtId="0" fontId="42" fillId="0" borderId="0">
      <alignment vertical="center"/>
    </xf>
    <xf numFmtId="0" fontId="40" fillId="0" borderId="0">
      <alignment vertical="center"/>
    </xf>
    <xf numFmtId="0" fontId="17" fillId="0" borderId="0">
      <alignment vertical="center"/>
    </xf>
    <xf numFmtId="0" fontId="43" fillId="0" borderId="0">
      <alignment vertical="center"/>
    </xf>
    <xf numFmtId="0" fontId="43" fillId="0" borderId="0">
      <alignment vertical="center"/>
    </xf>
    <xf numFmtId="0" fontId="27" fillId="24" borderId="13" applyNumberFormat="0" applyFont="0" applyFill="0" applyBorder="0" applyAlignment="0">
      <alignment vertical="center"/>
      <protection locked="0"/>
    </xf>
    <xf numFmtId="0" fontId="2" fillId="0" borderId="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8" fillId="4" borderId="0" applyNumberFormat="0" applyBorder="0" applyAlignment="0" applyProtection="0">
      <alignment vertical="center"/>
    </xf>
    <xf numFmtId="0" fontId="29" fillId="0" borderId="0">
      <alignment vertical="center"/>
    </xf>
    <xf numFmtId="0" fontId="8" fillId="0" borderId="3"/>
    <xf numFmtId="0" fontId="17" fillId="0" borderId="0">
      <alignment vertical="center"/>
    </xf>
    <xf numFmtId="0" fontId="39" fillId="0" borderId="0" applyFont="0" applyFill="0" applyBorder="0" applyAlignment="0" applyProtection="0">
      <alignment vertical="center"/>
    </xf>
    <xf numFmtId="0" fontId="38" fillId="0" borderId="0" applyFont="0" applyFill="0" applyBorder="0" applyAlignment="0" applyProtection="0"/>
    <xf numFmtId="0" fontId="8" fillId="0" borderId="3"/>
    <xf numFmtId="0" fontId="14" fillId="0" borderId="0"/>
    <xf numFmtId="0" fontId="14" fillId="0" borderId="0"/>
    <xf numFmtId="0" fontId="2" fillId="0" borderId="0">
      <alignment vertical="center"/>
    </xf>
    <xf numFmtId="0" fontId="58" fillId="0" borderId="0"/>
    <xf numFmtId="0" fontId="2" fillId="22" borderId="5" applyNumberFormat="0" applyFont="0" applyAlignment="0" applyProtection="0">
      <alignment vertical="center"/>
    </xf>
    <xf numFmtId="0" fontId="2" fillId="22" borderId="5" applyNumberFormat="0" applyFont="0" applyAlignment="0" applyProtection="0">
      <alignment vertical="center"/>
    </xf>
    <xf numFmtId="0" fontId="2" fillId="0" borderId="0">
      <alignment vertical="center"/>
    </xf>
    <xf numFmtId="0" fontId="9" fillId="0" borderId="0">
      <alignment vertical="center"/>
    </xf>
    <xf numFmtId="0" fontId="2" fillId="0" borderId="0">
      <alignment vertical="center"/>
    </xf>
    <xf numFmtId="0" fontId="42" fillId="0" borderId="0">
      <alignment vertical="center"/>
    </xf>
    <xf numFmtId="0" fontId="2" fillId="0" borderId="0">
      <alignment vertical="center"/>
    </xf>
    <xf numFmtId="0" fontId="61" fillId="0" borderId="0">
      <alignment vertical="center"/>
    </xf>
    <xf numFmtId="0" fontId="62" fillId="0" borderId="0">
      <alignment vertical="center"/>
    </xf>
    <xf numFmtId="0" fontId="75" fillId="0" borderId="0"/>
  </cellStyleXfs>
  <cellXfs count="2026">
    <xf numFmtId="0" fontId="0" fillId="0" borderId="0" xfId="0">
      <alignment vertical="center"/>
    </xf>
    <xf numFmtId="0" fontId="2" fillId="0" borderId="0" xfId="1">
      <alignment vertical="center"/>
    </xf>
    <xf numFmtId="0" fontId="2" fillId="0" borderId="0" xfId="1"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0" borderId="13" xfId="137" applyFont="1" applyFill="1" applyBorder="1" applyAlignment="1">
      <alignment horizontal="center" vertical="center"/>
    </xf>
    <xf numFmtId="0" fontId="2" fillId="0" borderId="22" xfId="137" applyFont="1" applyFill="1" applyBorder="1" applyAlignment="1">
      <alignment horizontal="center" vertical="center"/>
    </xf>
    <xf numFmtId="0" fontId="2" fillId="0" borderId="28" xfId="137" applyFont="1" applyFill="1" applyBorder="1" applyAlignment="1">
      <alignment horizontal="center" vertical="center"/>
    </xf>
    <xf numFmtId="0" fontId="2" fillId="31" borderId="13" xfId="159" applyFont="1" applyFill="1" applyBorder="1" applyAlignment="1">
      <alignment horizontal="center" vertical="center" wrapText="1"/>
    </xf>
    <xf numFmtId="0" fontId="2" fillId="27" borderId="28" xfId="159" applyFont="1" applyFill="1" applyBorder="1" applyAlignment="1">
      <alignment horizontal="center" vertical="top" wrapText="1"/>
    </xf>
    <xf numFmtId="0" fontId="2" fillId="31" borderId="28" xfId="137" applyFont="1" applyFill="1" applyBorder="1" applyAlignment="1">
      <alignment horizontal="center" vertical="center"/>
    </xf>
    <xf numFmtId="0" fontId="2" fillId="31" borderId="28" xfId="137" applyFont="1" applyFill="1" applyBorder="1" applyAlignment="1">
      <alignment horizontal="center" vertical="center" wrapText="1"/>
    </xf>
    <xf numFmtId="0" fontId="2" fillId="31" borderId="13" xfId="137" applyFont="1" applyFill="1" applyBorder="1" applyAlignment="1">
      <alignment horizontal="center" vertical="center" wrapText="1"/>
    </xf>
    <xf numFmtId="0" fontId="2" fillId="31" borderId="22" xfId="137" applyFont="1" applyFill="1" applyBorder="1" applyAlignment="1">
      <alignment horizontal="center" vertical="center"/>
    </xf>
    <xf numFmtId="0" fontId="2" fillId="31" borderId="19" xfId="159" applyFont="1" applyFill="1" applyBorder="1" applyAlignment="1">
      <alignment horizontal="center" vertical="center"/>
    </xf>
    <xf numFmtId="0" fontId="2" fillId="0" borderId="93" xfId="159" applyFont="1" applyBorder="1" applyAlignment="1">
      <alignment horizontal="center" vertical="center"/>
    </xf>
    <xf numFmtId="0" fontId="2" fillId="0" borderId="14" xfId="137" applyFont="1" applyFill="1" applyBorder="1" applyAlignment="1">
      <alignment horizontal="center" vertical="center" wrapText="1"/>
    </xf>
    <xf numFmtId="0" fontId="2" fillId="0" borderId="33" xfId="137" applyFont="1" applyFill="1" applyBorder="1" applyAlignment="1">
      <alignment horizontal="center" vertical="center" wrapText="1"/>
    </xf>
    <xf numFmtId="0" fontId="2" fillId="31" borderId="0" xfId="159" applyFont="1" applyFill="1">
      <alignment vertical="center"/>
    </xf>
    <xf numFmtId="0" fontId="47" fillId="0" borderId="92" xfId="139" applyFont="1" applyBorder="1" applyAlignment="1">
      <alignment horizontal="left" vertical="center" wrapText="1" readingOrder="1"/>
    </xf>
    <xf numFmtId="0" fontId="2" fillId="0" borderId="92" xfId="139" applyFont="1" applyBorder="1" applyAlignment="1">
      <alignment horizontal="left" vertical="center" wrapText="1" readingOrder="1"/>
    </xf>
    <xf numFmtId="0" fontId="47" fillId="0" borderId="91" xfId="139" applyFont="1" applyBorder="1" applyAlignment="1">
      <alignment horizontal="left" vertical="center" wrapText="1" readingOrder="1"/>
    </xf>
    <xf numFmtId="0" fontId="2" fillId="0" borderId="0" xfId="159" applyFont="1" applyAlignment="1">
      <alignment horizontal="center" vertical="center" wrapText="1"/>
    </xf>
    <xf numFmtId="0" fontId="44" fillId="0" borderId="0" xfId="0" applyFont="1">
      <alignment vertical="center"/>
    </xf>
    <xf numFmtId="49" fontId="2" fillId="0" borderId="44" xfId="159" quotePrefix="1" applyNumberFormat="1" applyFont="1" applyFill="1" applyBorder="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0" xfId="159" applyFont="1" applyAlignment="1">
      <alignment vertical="center"/>
    </xf>
    <xf numFmtId="0" fontId="2" fillId="0" borderId="0" xfId="159" applyFont="1" applyBorder="1" applyAlignment="1">
      <alignment vertical="center"/>
    </xf>
    <xf numFmtId="0" fontId="2" fillId="0" borderId="0" xfId="159" applyFont="1" applyAlignment="1">
      <alignment horizontal="left" vertical="center"/>
    </xf>
    <xf numFmtId="0" fontId="49" fillId="0" borderId="0" xfId="0" applyFont="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44" fillId="32" borderId="13" xfId="139" applyFont="1" applyFill="1" applyBorder="1" applyAlignment="1">
      <alignment horizontal="center" vertical="center"/>
    </xf>
    <xf numFmtId="49" fontId="2" fillId="0" borderId="20" xfId="139" applyNumberFormat="1" applyFont="1" applyBorder="1" applyAlignment="1">
      <alignment horizontal="center" vertical="center"/>
    </xf>
    <xf numFmtId="0" fontId="44" fillId="0" borderId="13" xfId="139" applyFont="1" applyFill="1" applyBorder="1" applyAlignment="1">
      <alignment horizontal="center" vertical="center"/>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44" fillId="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13" xfId="139" applyFont="1" applyFill="1" applyBorder="1" applyAlignment="1">
      <alignment horizontal="center" vertical="center"/>
    </xf>
    <xf numFmtId="0" fontId="44" fillId="33" borderId="13" xfId="139" applyFont="1" applyFill="1" applyBorder="1" applyAlignment="1">
      <alignment horizontal="center" vertical="center"/>
    </xf>
    <xf numFmtId="0" fontId="44" fillId="37" borderId="13" xfId="139" applyFont="1" applyFill="1" applyBorder="1" applyAlignment="1">
      <alignment horizontal="center" vertical="center"/>
    </xf>
    <xf numFmtId="0" fontId="44" fillId="0" borderId="13" xfId="139" applyFont="1" applyBorder="1" applyAlignment="1">
      <alignment horizontal="center"/>
    </xf>
    <xf numFmtId="0" fontId="44" fillId="0" borderId="0" xfId="139" applyFont="1" applyAlignment="1">
      <alignment horizontal="center"/>
    </xf>
    <xf numFmtId="0" fontId="44" fillId="0" borderId="28" xfId="139" applyFont="1" applyBorder="1" applyAlignment="1">
      <alignment horizontal="center"/>
    </xf>
    <xf numFmtId="0" fontId="44" fillId="0" borderId="38" xfId="139" applyFont="1" applyBorder="1" applyAlignment="1">
      <alignment horizontal="center"/>
    </xf>
    <xf numFmtId="49" fontId="2" fillId="31" borderId="20" xfId="137" applyNumberFormat="1" applyFont="1" applyFill="1" applyBorder="1" applyAlignment="1">
      <alignment horizontal="center" vertical="center"/>
    </xf>
    <xf numFmtId="0" fontId="44" fillId="0" borderId="13" xfId="139" applyFont="1" applyBorder="1" applyAlignment="1">
      <alignment horizontal="justify" vertical="center" wrapText="1"/>
    </xf>
    <xf numFmtId="0" fontId="44" fillId="0" borderId="13" xfId="139" applyFont="1" applyBorder="1" applyAlignment="1">
      <alignment horizontal="center" vertical="center" wrapText="1"/>
    </xf>
    <xf numFmtId="0" fontId="2" fillId="0" borderId="0" xfId="159" applyFont="1" applyAlignment="1">
      <alignment horizontal="left" vertical="center"/>
    </xf>
    <xf numFmtId="0" fontId="2" fillId="0" borderId="43" xfId="137" applyFont="1" applyFill="1" applyBorder="1" applyAlignment="1">
      <alignment horizontal="center" vertical="center" wrapText="1"/>
    </xf>
    <xf numFmtId="0" fontId="2" fillId="32" borderId="14" xfId="137" applyFont="1" applyFill="1" applyBorder="1" applyAlignment="1">
      <alignment horizontal="center" vertical="center" wrapText="1"/>
    </xf>
    <xf numFmtId="0" fontId="2" fillId="0" borderId="14" xfId="159" applyFont="1" applyFill="1" applyBorder="1" applyAlignment="1">
      <alignment horizontal="center" vertical="center"/>
    </xf>
    <xf numFmtId="0" fontId="2" fillId="0" borderId="32" xfId="159" applyFont="1" applyFill="1" applyBorder="1" applyAlignment="1">
      <alignment horizontal="center" vertical="center"/>
    </xf>
    <xf numFmtId="0" fontId="2" fillId="0" borderId="13" xfId="139" applyFont="1" applyFill="1" applyBorder="1" applyAlignment="1">
      <alignment horizontal="left" vertical="center" wrapText="1" readingOrder="1"/>
    </xf>
    <xf numFmtId="0" fontId="2" fillId="0" borderId="92" xfId="139" applyFont="1" applyFill="1" applyBorder="1" applyAlignment="1">
      <alignment horizontal="left" vertical="center" wrapText="1" readingOrder="1"/>
    </xf>
    <xf numFmtId="0" fontId="2" fillId="0" borderId="19" xfId="159" applyFont="1" applyFill="1" applyBorder="1" applyAlignment="1">
      <alignment horizontal="center" vertical="center"/>
    </xf>
    <xf numFmtId="0" fontId="2" fillId="0" borderId="20" xfId="159" quotePrefix="1" applyFont="1" applyFill="1" applyBorder="1" applyAlignment="1">
      <alignment horizontal="center" vertical="center"/>
    </xf>
    <xf numFmtId="0" fontId="2" fillId="0" borderId="0" xfId="0" applyFont="1" applyFill="1">
      <alignment vertical="center"/>
    </xf>
    <xf numFmtId="0" fontId="2" fillId="0" borderId="19" xfId="159" applyNumberFormat="1" applyFont="1" applyFill="1" applyBorder="1" applyAlignment="1">
      <alignment horizontal="center" vertical="center"/>
    </xf>
    <xf numFmtId="0" fontId="2" fillId="0" borderId="13" xfId="159" applyFont="1" applyFill="1" applyBorder="1" applyAlignment="1">
      <alignment horizontal="left" vertical="center" wrapText="1"/>
    </xf>
    <xf numFmtId="0" fontId="2" fillId="0" borderId="0" xfId="137" applyFont="1"/>
    <xf numFmtId="0" fontId="2" fillId="0" borderId="91" xfId="139" applyFont="1" applyFill="1" applyBorder="1" applyAlignment="1">
      <alignment horizontal="left" vertical="center" wrapText="1" readingOrder="1"/>
    </xf>
    <xf numFmtId="0" fontId="44" fillId="0" borderId="0" xfId="0" applyFont="1" applyAlignment="1">
      <alignment horizontal="center" vertical="center"/>
    </xf>
    <xf numFmtId="0" fontId="44" fillId="0" borderId="0" xfId="139" applyFont="1" applyAlignment="1">
      <alignment horizontal="center" vertical="center"/>
    </xf>
    <xf numFmtId="0" fontId="2" fillId="0" borderId="0" xfId="139" applyFont="1">
      <alignment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44" fillId="32" borderId="35" xfId="139" applyFont="1" applyFill="1" applyBorder="1" applyAlignment="1">
      <alignment horizontal="center" vertical="center"/>
    </xf>
    <xf numFmtId="0" fontId="44" fillId="32" borderId="13" xfId="139" applyFont="1" applyFill="1" applyBorder="1" applyAlignment="1">
      <alignment horizontal="center" vertical="center"/>
    </xf>
    <xf numFmtId="0" fontId="2" fillId="0" borderId="38" xfId="159" applyFont="1" applyFill="1" applyBorder="1" applyAlignment="1">
      <alignment horizontal="center" vertical="center" wrapText="1"/>
    </xf>
    <xf numFmtId="0" fontId="2" fillId="26" borderId="13" xfId="139" applyFont="1" applyFill="1" applyBorder="1" applyAlignment="1">
      <alignment horizontal="center" vertical="center" wrapText="1"/>
    </xf>
    <xf numFmtId="0" fontId="45" fillId="0" borderId="28" xfId="139" applyFont="1" applyFill="1" applyBorder="1" applyAlignment="1">
      <alignment horizontal="center" vertical="center" wrapText="1"/>
    </xf>
    <xf numFmtId="0" fontId="45" fillId="0" borderId="28" xfId="139" applyFont="1" applyFill="1" applyBorder="1" applyAlignment="1">
      <alignment horizontal="center" vertical="center" shrinkToFit="1"/>
    </xf>
    <xf numFmtId="49" fontId="2" fillId="0" borderId="54"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28" borderId="28" xfId="159" applyFont="1" applyFill="1" applyBorder="1" applyAlignment="1">
      <alignment horizontal="center" vertical="center" wrapText="1"/>
    </xf>
    <xf numFmtId="0" fontId="2" fillId="27" borderId="35" xfId="159" applyFont="1" applyFill="1" applyBorder="1" applyAlignment="1">
      <alignment horizontal="center" vertical="center" wrapText="1"/>
    </xf>
    <xf numFmtId="0" fontId="2" fillId="0" borderId="0" xfId="0" applyFont="1">
      <alignment vertical="center"/>
    </xf>
    <xf numFmtId="0" fontId="2" fillId="0" borderId="0" xfId="159" applyFont="1" applyBorder="1" applyAlignment="1">
      <alignment vertical="top"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46" fillId="0" borderId="13" xfId="159" applyFont="1" applyBorder="1" applyAlignment="1">
      <alignment horizontal="center" vertical="center"/>
    </xf>
    <xf numFmtId="0" fontId="2" fillId="27" borderId="76" xfId="159" applyFont="1" applyFill="1" applyBorder="1" applyAlignment="1">
      <alignment horizontal="center" vertical="center" wrapText="1"/>
    </xf>
    <xf numFmtId="0" fontId="2" fillId="27" borderId="77" xfId="159" applyFont="1" applyFill="1" applyBorder="1" applyAlignment="1">
      <alignment horizontal="center" vertical="center" wrapText="1"/>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6" borderId="22" xfId="159" applyFont="1" applyFill="1" applyBorder="1" applyAlignment="1">
      <alignment horizontal="center" vertical="center" wrapText="1"/>
    </xf>
    <xf numFmtId="0" fontId="2" fillId="0" borderId="35" xfId="159" applyFont="1" applyBorder="1" applyAlignment="1">
      <alignment horizontal="center" vertical="top" wrapText="1"/>
    </xf>
    <xf numFmtId="0" fontId="2" fillId="32" borderId="57" xfId="159" applyFont="1" applyFill="1" applyBorder="1" applyAlignment="1">
      <alignment horizontal="center" vertical="center" wrapText="1"/>
    </xf>
    <xf numFmtId="0" fontId="2" fillId="0" borderId="13" xfId="159" applyFont="1" applyBorder="1" applyAlignment="1">
      <alignment horizontal="center" vertical="top" wrapText="1"/>
    </xf>
    <xf numFmtId="0" fontId="2" fillId="0" borderId="13" xfId="159" applyFont="1" applyBorder="1" applyAlignment="1">
      <alignment vertical="top" wrapText="1"/>
    </xf>
    <xf numFmtId="0" fontId="2" fillId="27" borderId="38" xfId="159" applyFont="1" applyFill="1" applyBorder="1" applyAlignment="1">
      <alignment horizontal="center" vertical="top"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26" borderId="34" xfId="159" applyFont="1" applyFill="1" applyBorder="1" applyAlignment="1">
      <alignment horizontal="center" vertical="center" wrapText="1"/>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28" borderId="13" xfId="159" applyFont="1" applyFill="1" applyBorder="1" applyAlignment="1">
      <alignment horizontal="center" vertical="center" wrapText="1"/>
    </xf>
    <xf numFmtId="0" fontId="2" fillId="28" borderId="32" xfId="159" applyFont="1" applyFill="1" applyBorder="1" applyAlignment="1">
      <alignment horizontal="center" vertical="center"/>
    </xf>
    <xf numFmtId="0" fontId="2" fillId="28" borderId="13" xfId="159" applyFont="1" applyFill="1" applyBorder="1" applyAlignment="1">
      <alignment horizontal="center" vertical="center"/>
    </xf>
    <xf numFmtId="0" fontId="2" fillId="28" borderId="32" xfId="159" applyFont="1" applyFill="1" applyBorder="1" applyAlignment="1">
      <alignment horizontal="center" vertical="top" wrapText="1"/>
    </xf>
    <xf numFmtId="0" fontId="2" fillId="26" borderId="21" xfId="15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26" borderId="28" xfId="159" applyFont="1" applyFill="1" applyBorder="1" applyAlignment="1">
      <alignment horizontal="center" vertical="center" wrapText="1"/>
    </xf>
    <xf numFmtId="0" fontId="2" fillId="26" borderId="13" xfId="159" applyFont="1" applyFill="1" applyBorder="1" applyAlignment="1">
      <alignment horizontal="center" vertical="center"/>
    </xf>
    <xf numFmtId="0" fontId="2" fillId="0" borderId="37" xfId="159" applyFont="1" applyBorder="1" applyAlignment="1">
      <alignment horizontal="left" vertical="center"/>
    </xf>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0" xfId="159" applyFont="1" applyAlignment="1">
      <alignment vertical="center"/>
    </xf>
    <xf numFmtId="0" fontId="2" fillId="0" borderId="0" xfId="159" applyFont="1" applyAlignment="1">
      <alignment horizontal="left" vertical="center"/>
    </xf>
    <xf numFmtId="0" fontId="2" fillId="0" borderId="38" xfId="159" applyFont="1" applyFill="1" applyBorder="1" applyAlignment="1">
      <alignment horizontal="center" vertical="center"/>
    </xf>
    <xf numFmtId="0" fontId="2" fillId="0" borderId="56" xfId="15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0" xfId="159" applyFont="1" applyAlignment="1">
      <alignment horizontal="left" vertical="center"/>
    </xf>
    <xf numFmtId="0" fontId="2" fillId="0" borderId="0" xfId="139">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3" xfId="159" applyFont="1" applyFill="1" applyBorder="1" applyAlignment="1">
      <alignment horizontal="center" vertical="center" wrapText="1"/>
    </xf>
    <xf numFmtId="0" fontId="2" fillId="32" borderId="34"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49" fontId="2" fillId="0" borderId="47" xfId="159" applyNumberFormat="1"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0" fontId="2" fillId="31" borderId="35" xfId="159" applyFont="1" applyFill="1" applyBorder="1" applyAlignment="1">
      <alignment horizontal="center" vertical="center" wrapText="1"/>
    </xf>
    <xf numFmtId="0" fontId="2" fillId="27" borderId="36" xfId="159" applyFont="1" applyFill="1" applyBorder="1" applyAlignment="1">
      <alignment horizontal="center" vertical="center" wrapText="1"/>
    </xf>
    <xf numFmtId="0" fontId="2" fillId="27" borderId="22" xfId="159" applyFont="1" applyFill="1" applyBorder="1" applyAlignment="1">
      <alignment horizontal="center" vertical="center" wrapText="1"/>
    </xf>
    <xf numFmtId="0" fontId="2" fillId="32" borderId="28" xfId="137" applyFont="1" applyFill="1" applyBorder="1" applyAlignment="1">
      <alignment horizontal="center" vertical="center" wrapText="1"/>
    </xf>
    <xf numFmtId="0" fontId="2" fillId="32" borderId="29" xfId="137" applyFont="1" applyFill="1" applyBorder="1" applyAlignment="1">
      <alignment horizontal="center" vertical="center" wrapText="1"/>
    </xf>
    <xf numFmtId="0" fontId="2" fillId="32" borderId="30" xfId="137" applyFont="1" applyFill="1" applyBorder="1" applyAlignment="1">
      <alignment horizontal="center" vertical="center" wrapText="1"/>
    </xf>
    <xf numFmtId="0" fontId="2" fillId="32" borderId="31" xfId="137" applyFont="1" applyFill="1" applyBorder="1" applyAlignment="1">
      <alignment horizontal="center" vertical="center" wrapText="1"/>
    </xf>
    <xf numFmtId="0" fontId="2" fillId="0" borderId="13" xfId="159" applyBorder="1">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5" xfId="139" applyFont="1" applyBorder="1" applyAlignment="1">
      <alignment horizontal="center" vertical="center" wrapText="1"/>
    </xf>
    <xf numFmtId="0" fontId="2" fillId="0" borderId="36" xfId="139" applyFont="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13" xfId="139" applyFont="1" applyFill="1" applyBorder="1" applyAlignment="1">
      <alignment vertical="center" readingOrder="1"/>
    </xf>
    <xf numFmtId="0" fontId="2" fillId="32" borderId="22" xfId="137" applyFont="1" applyFill="1" applyBorder="1" applyAlignment="1">
      <alignment horizontal="center" vertical="center" shrinkToFit="1"/>
    </xf>
    <xf numFmtId="0" fontId="2" fillId="32" borderId="13" xfId="137" applyFont="1" applyFill="1" applyBorder="1" applyAlignment="1">
      <alignment horizontal="center" vertical="center" shrinkToFit="1"/>
    </xf>
    <xf numFmtId="0" fontId="2" fillId="32" borderId="28" xfId="137" applyFont="1" applyFill="1" applyBorder="1" applyAlignment="1">
      <alignment horizontal="center" vertical="center" shrinkToFit="1"/>
    </xf>
    <xf numFmtId="0" fontId="2" fillId="31" borderId="31" xfId="139" applyFont="1" applyFill="1" applyBorder="1" applyAlignment="1">
      <alignment horizontal="center" vertical="center" shrinkToFit="1"/>
    </xf>
    <xf numFmtId="0" fontId="2" fillId="32" borderId="28" xfId="139" applyFont="1" applyFill="1" applyBorder="1" applyAlignment="1">
      <alignment horizontal="center" vertical="center" wrapText="1"/>
    </xf>
    <xf numFmtId="0" fontId="2" fillId="32" borderId="13" xfId="139" applyFont="1" applyFill="1" applyBorder="1" applyAlignment="1">
      <alignment horizontal="center" vertical="center" wrapText="1"/>
    </xf>
    <xf numFmtId="0" fontId="2" fillId="32" borderId="22" xfId="13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14" xfId="139" applyFont="1" applyFill="1" applyBorder="1" applyAlignment="1">
      <alignment horizontal="center" vertical="center"/>
    </xf>
    <xf numFmtId="0" fontId="2" fillId="32" borderId="42" xfId="139" applyFont="1" applyFill="1" applyBorder="1" applyAlignment="1">
      <alignment horizontal="center" vertical="center"/>
    </xf>
    <xf numFmtId="0" fontId="2" fillId="31" borderId="13" xfId="159" applyFont="1" applyFill="1" applyBorder="1" applyAlignment="1">
      <alignment vertical="center" shrinkToFit="1"/>
    </xf>
    <xf numFmtId="0" fontId="2" fillId="31" borderId="22" xfId="159" applyFont="1" applyFill="1" applyBorder="1" applyAlignment="1">
      <alignment horizontal="center" vertical="center" shrinkToFit="1"/>
    </xf>
    <xf numFmtId="0" fontId="2" fillId="0" borderId="52" xfId="159" applyNumberFormat="1"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horizontal="left" vertical="center"/>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47" xfId="159" applyNumberFormat="1" applyFont="1" applyFill="1" applyBorder="1" applyAlignment="1">
      <alignment horizontal="center" vertical="center"/>
    </xf>
    <xf numFmtId="0" fontId="2" fillId="0" borderId="28" xfId="159" applyFont="1" applyFill="1" applyBorder="1" applyAlignment="1">
      <alignment horizontal="center" vertical="center" shrinkToFit="1"/>
    </xf>
    <xf numFmtId="0" fontId="2" fillId="0" borderId="13" xfId="159" applyFont="1" applyFill="1" applyBorder="1" applyAlignment="1">
      <alignment horizontal="center" vertical="center" shrinkToFit="1"/>
    </xf>
    <xf numFmtId="0" fontId="2" fillId="0" borderId="47" xfId="154" applyNumberFormat="1" applyFont="1" applyBorder="1" applyAlignment="1">
      <alignment horizontal="center" vertical="center"/>
    </xf>
    <xf numFmtId="0" fontId="2" fillId="31" borderId="13" xfId="159" applyFont="1" applyFill="1" applyBorder="1" applyAlignment="1">
      <alignment horizontal="center" vertical="center" wrapText="1"/>
    </xf>
    <xf numFmtId="0" fontId="2" fillId="31" borderId="22"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2" borderId="14" xfId="159" applyFont="1" applyFill="1" applyBorder="1" applyAlignment="1">
      <alignment horizontal="center" vertical="center" wrapText="1"/>
    </xf>
    <xf numFmtId="49" fontId="2" fillId="0" borderId="44" xfId="159" applyNumberFormat="1" applyFont="1" applyFill="1" applyBorder="1" applyAlignment="1">
      <alignment horizontal="center" vertical="center"/>
    </xf>
    <xf numFmtId="0" fontId="2" fillId="32" borderId="13" xfId="159" applyFont="1" applyFill="1" applyBorder="1" applyAlignment="1">
      <alignment horizontal="center" vertical="center" wrapText="1"/>
    </xf>
    <xf numFmtId="0" fontId="2" fillId="32"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44" fillId="32" borderId="13" xfId="139" applyFont="1" applyFill="1" applyBorder="1" applyAlignment="1">
      <alignment horizontal="center" vertical="center"/>
    </xf>
    <xf numFmtId="0" fontId="2" fillId="26" borderId="22" xfId="159"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27" borderId="14" xfId="159" applyFont="1" applyFill="1" applyBorder="1" applyAlignment="1">
      <alignment horizontal="center" vertical="center" wrapText="1"/>
    </xf>
    <xf numFmtId="0" fontId="2" fillId="27" borderId="59" xfId="159" applyFont="1" applyFill="1" applyBorder="1" applyAlignment="1">
      <alignment horizontal="center" vertical="center" wrapText="1"/>
    </xf>
    <xf numFmtId="0" fontId="2" fillId="0" borderId="14" xfId="159"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49" fontId="2" fillId="0" borderId="52" xfId="159" applyNumberFormat="1" applyFont="1" applyBorder="1" applyAlignment="1">
      <alignment horizontal="center" vertical="center"/>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32" borderId="28" xfId="159" applyFont="1" applyFill="1" applyBorder="1" applyAlignment="1">
      <alignment horizontal="center" vertical="center" wrapText="1"/>
    </xf>
    <xf numFmtId="0" fontId="2" fillId="0" borderId="0" xfId="159" applyFont="1" applyAlignment="1">
      <alignment horizontal="left" vertical="center"/>
    </xf>
    <xf numFmtId="0" fontId="2" fillId="0" borderId="14" xfId="139" applyFont="1" applyBorder="1" applyAlignment="1">
      <alignment vertical="center"/>
    </xf>
    <xf numFmtId="0" fontId="2" fillId="0" borderId="47" xfId="139" quotePrefix="1" applyFont="1" applyBorder="1" applyAlignment="1">
      <alignment horizontal="center" vertical="center"/>
    </xf>
    <xf numFmtId="0" fontId="2" fillId="0" borderId="47" xfId="139" applyFont="1" applyBorder="1" applyAlignment="1">
      <alignment horizontal="center" vertical="center"/>
    </xf>
    <xf numFmtId="0" fontId="2" fillId="0" borderId="44" xfId="139" quotePrefix="1" applyFont="1" applyBorder="1" applyAlignment="1">
      <alignment horizontal="center" vertical="center"/>
    </xf>
    <xf numFmtId="0" fontId="2" fillId="0" borderId="59" xfId="139" applyFont="1" applyBorder="1" applyAlignment="1">
      <alignment horizontal="center" vertical="center"/>
    </xf>
    <xf numFmtId="0" fontId="2" fillId="0" borderId="14" xfId="13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4" xfId="139" applyFont="1" applyFill="1" applyBorder="1" applyAlignment="1">
      <alignment horizontal="center" vertical="center"/>
    </xf>
    <xf numFmtId="0" fontId="2" fillId="0" borderId="0" xfId="159" applyFont="1" applyAlignment="1">
      <alignment vertical="center"/>
    </xf>
    <xf numFmtId="0" fontId="2" fillId="0" borderId="69" xfId="159" quotePrefix="1" applyFont="1" applyBorder="1" applyAlignment="1">
      <alignment horizontal="center" vertical="center"/>
    </xf>
    <xf numFmtId="0" fontId="2" fillId="0" borderId="70" xfId="159" quotePrefix="1" applyFont="1" applyBorder="1" applyAlignment="1">
      <alignment horizontal="center" vertical="center"/>
    </xf>
    <xf numFmtId="0" fontId="2" fillId="0" borderId="0" xfId="159" applyFont="1" applyAlignment="1">
      <alignment horizontal="left" vertical="center"/>
    </xf>
    <xf numFmtId="0" fontId="2" fillId="0" borderId="0" xfId="139" applyFont="1" applyAlignment="1">
      <alignment horizontal="left"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32" borderId="42" xfId="159" applyFont="1" applyFill="1" applyBorder="1" applyAlignment="1">
      <alignment horizontal="center" vertical="center" wrapText="1"/>
    </xf>
    <xf numFmtId="0" fontId="2" fillId="32" borderId="14" xfId="159" applyFont="1" applyFill="1" applyBorder="1" applyAlignment="1">
      <alignment horizontal="center" vertical="center" wrapText="1"/>
    </xf>
    <xf numFmtId="0" fontId="2" fillId="0" borderId="14" xfId="139" applyFont="1" applyFill="1" applyBorder="1" applyAlignment="1">
      <alignment horizontal="center" vertical="center"/>
    </xf>
    <xf numFmtId="0" fontId="2" fillId="0" borderId="43" xfId="139" applyFont="1" applyFill="1" applyBorder="1" applyAlignment="1">
      <alignment horizontal="center" vertical="center"/>
    </xf>
    <xf numFmtId="49" fontId="2" fillId="0" borderId="44" xfId="159" applyNumberFormat="1" applyFont="1" applyFill="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49" fontId="2" fillId="0" borderId="47" xfId="159" applyNumberFormat="1" applyFont="1" applyFill="1" applyBorder="1" applyAlignment="1">
      <alignment horizontal="center" vertical="center"/>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32" borderId="37" xfId="159" applyFont="1" applyFill="1" applyBorder="1" applyAlignment="1">
      <alignment horizontal="center" vertical="center" wrapText="1"/>
    </xf>
    <xf numFmtId="0" fontId="2" fillId="32" borderId="58" xfId="159" applyFont="1" applyFill="1" applyBorder="1" applyAlignment="1">
      <alignment horizontal="center"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4" borderId="34" xfId="137" applyFont="1" applyFill="1" applyBorder="1" applyAlignment="1">
      <alignment horizontal="center" vertical="center" wrapText="1"/>
    </xf>
    <xf numFmtId="0" fontId="2" fillId="34" borderId="35" xfId="137" applyFont="1" applyFill="1" applyBorder="1" applyAlignment="1">
      <alignment horizontal="center" vertical="center" wrapText="1"/>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22" xfId="137" applyFont="1" applyFill="1" applyBorder="1" applyAlignment="1">
      <alignment horizontal="center" vertical="center" wrapText="1"/>
    </xf>
    <xf numFmtId="0" fontId="2" fillId="34" borderId="13" xfId="137" applyFont="1" applyFill="1" applyBorder="1" applyAlignment="1">
      <alignment horizontal="center" vertical="center" wrapText="1"/>
    </xf>
    <xf numFmtId="0" fontId="2" fillId="0" borderId="0" xfId="159" applyFont="1" applyAlignment="1">
      <alignment vertical="center"/>
    </xf>
    <xf numFmtId="0" fontId="2" fillId="34" borderId="28" xfId="137" applyFont="1" applyFill="1" applyBorder="1" applyAlignment="1">
      <alignment horizontal="center" vertical="center" wrapText="1"/>
    </xf>
    <xf numFmtId="0" fontId="2" fillId="0" borderId="35" xfId="139" applyFont="1" applyFill="1" applyBorder="1" applyAlignment="1">
      <alignment horizontal="center"/>
    </xf>
    <xf numFmtId="0" fontId="2" fillId="0" borderId="36" xfId="139" applyFont="1" applyFill="1" applyBorder="1" applyAlignment="1">
      <alignment horizontal="center"/>
    </xf>
    <xf numFmtId="0" fontId="2" fillId="34" borderId="13" xfId="139" applyFont="1" applyFill="1" applyBorder="1" applyAlignment="1">
      <alignment horizontal="center" vertical="center"/>
    </xf>
    <xf numFmtId="0" fontId="2" fillId="0" borderId="34" xfId="139" applyFont="1" applyFill="1" applyBorder="1" applyAlignment="1">
      <alignment horizontal="center"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34" borderId="34" xfId="139" applyFont="1" applyFill="1" applyBorder="1" applyAlignment="1">
      <alignment horizontal="center" vertical="center" wrapText="1"/>
    </xf>
    <xf numFmtId="0" fontId="2" fillId="31" borderId="35" xfId="139" applyFont="1" applyFill="1" applyBorder="1" applyAlignment="1">
      <alignment horizontal="center" vertical="center" wrapText="1"/>
    </xf>
    <xf numFmtId="0" fontId="2" fillId="34" borderId="35" xfId="139" applyFont="1" applyFill="1" applyBorder="1" applyAlignment="1">
      <alignment horizontal="center" vertical="center" wrapText="1"/>
    </xf>
    <xf numFmtId="0" fontId="2" fillId="31" borderId="36" xfId="139" applyFont="1" applyFill="1" applyBorder="1" applyAlignment="1">
      <alignment horizontal="center" vertical="center" wrapText="1"/>
    </xf>
    <xf numFmtId="49" fontId="2" fillId="0" borderId="20" xfId="139" applyNumberFormat="1" applyFont="1" applyBorder="1" applyAlignment="1">
      <alignment horizontal="center" vertical="center"/>
    </xf>
    <xf numFmtId="0" fontId="2" fillId="34" borderId="13" xfId="139" applyFont="1" applyFill="1" applyBorder="1" applyAlignment="1">
      <alignment horizontal="center" vertical="center" wrapText="1"/>
    </xf>
    <xf numFmtId="0" fontId="2" fillId="34" borderId="28" xfId="139" applyFont="1" applyFill="1" applyBorder="1" applyAlignment="1">
      <alignment horizontal="center" vertical="center" wrapText="1"/>
    </xf>
    <xf numFmtId="0" fontId="2" fillId="34" borderId="22" xfId="13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32" borderId="37" xfId="139" applyFont="1" applyFill="1" applyBorder="1" applyAlignment="1">
      <alignment horizontal="center" vertical="center"/>
    </xf>
    <xf numFmtId="0" fontId="2" fillId="32" borderId="13" xfId="139" applyFont="1" applyFill="1" applyBorder="1" applyAlignment="1">
      <alignment horizontal="center" vertical="center"/>
    </xf>
    <xf numFmtId="0" fontId="2" fillId="32" borderId="38" xfId="139" applyFont="1" applyFill="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39" applyFont="1" applyFill="1" applyBorder="1" applyAlignment="1">
      <alignment horizontal="center" vertical="center"/>
    </xf>
    <xf numFmtId="49" fontId="2" fillId="0" borderId="47" xfId="159" applyNumberFormat="1" applyFont="1" applyFill="1" applyBorder="1" applyAlignment="1">
      <alignment horizontal="center" vertical="center"/>
    </xf>
    <xf numFmtId="0" fontId="2" fillId="32" borderId="38" xfId="159" applyFont="1" applyFill="1" applyBorder="1" applyAlignment="1">
      <alignment horizontal="center" vertical="center" wrapText="1"/>
    </xf>
    <xf numFmtId="0" fontId="2" fillId="32" borderId="13"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0" borderId="13"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38"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2" fillId="0" borderId="0" xfId="159" applyFont="1" applyAlignment="1">
      <alignment vertical="center"/>
    </xf>
    <xf numFmtId="0" fontId="2" fillId="0" borderId="0" xfId="159" applyFont="1" applyAlignment="1">
      <alignment horizontal="left" vertical="center"/>
    </xf>
    <xf numFmtId="0" fontId="2" fillId="0" borderId="38" xfId="139" applyFont="1" applyFill="1" applyBorder="1" applyAlignment="1">
      <alignment horizontal="center" vertical="center"/>
    </xf>
    <xf numFmtId="0" fontId="2" fillId="0" borderId="37" xfId="139" applyFont="1" applyFill="1" applyBorder="1" applyAlignment="1">
      <alignment horizontal="center" vertical="center"/>
    </xf>
    <xf numFmtId="0" fontId="2" fillId="32" borderId="67" xfId="159" applyFont="1" applyFill="1" applyBorder="1" applyAlignment="1">
      <alignment horizontal="center" vertical="center" wrapText="1"/>
    </xf>
    <xf numFmtId="0" fontId="2" fillId="32" borderId="68" xfId="159" applyFont="1" applyFill="1" applyBorder="1" applyAlignment="1">
      <alignment horizontal="center" vertical="center" wrapText="1"/>
    </xf>
    <xf numFmtId="0" fontId="2" fillId="0" borderId="68" xfId="159" applyFont="1" applyFill="1" applyBorder="1" applyAlignment="1">
      <alignment horizontal="center" vertical="center" wrapText="1"/>
    </xf>
    <xf numFmtId="0" fontId="2" fillId="0" borderId="67" xfId="159" applyFont="1" applyFill="1" applyBorder="1" applyAlignment="1">
      <alignment horizontal="center" vertical="center" wrapText="1"/>
    </xf>
    <xf numFmtId="0" fontId="2" fillId="0" borderId="66" xfId="159" applyFont="1" applyFill="1" applyBorder="1" applyAlignment="1">
      <alignment horizontal="center" vertical="center" wrapText="1"/>
    </xf>
    <xf numFmtId="0" fontId="2" fillId="26" borderId="35" xfId="159" applyFont="1" applyFill="1" applyBorder="1" applyAlignment="1">
      <alignment horizontal="center" vertical="center" wrapText="1"/>
    </xf>
    <xf numFmtId="0" fontId="2" fillId="39" borderId="13" xfId="139" applyFont="1" applyFill="1" applyBorder="1" applyAlignment="1">
      <alignment vertical="center" readingOrder="1"/>
    </xf>
    <xf numFmtId="0" fontId="2" fillId="38" borderId="13" xfId="139" applyFont="1" applyFill="1" applyBorder="1" applyAlignment="1">
      <alignment vertical="center" readingOrder="1"/>
    </xf>
    <xf numFmtId="0" fontId="2" fillId="37" borderId="13" xfId="139" applyFont="1" applyFill="1" applyBorder="1" applyAlignment="1">
      <alignment vertical="center" readingOrder="1"/>
    </xf>
    <xf numFmtId="0" fontId="2" fillId="36" borderId="13" xfId="139" applyFont="1" applyFill="1" applyBorder="1" applyAlignment="1">
      <alignment vertical="center" readingOrder="1"/>
    </xf>
    <xf numFmtId="0" fontId="2" fillId="0" borderId="92" xfId="139" applyFont="1" applyBorder="1" applyAlignment="1">
      <alignment vertical="center" wrapText="1" readingOrder="1"/>
    </xf>
    <xf numFmtId="0" fontId="2" fillId="0" borderId="91" xfId="139" applyFont="1" applyBorder="1" applyAlignment="1">
      <alignment horizontal="left" vertical="center" wrapText="1" readingOrder="1"/>
    </xf>
    <xf numFmtId="0" fontId="2" fillId="0" borderId="62" xfId="159" applyFont="1" applyFill="1" applyBorder="1" applyAlignment="1">
      <alignment horizontal="center" vertical="center" wrapText="1"/>
    </xf>
    <xf numFmtId="0" fontId="2" fillId="0" borderId="13" xfId="159" applyFont="1" applyFill="1" applyBorder="1" applyAlignment="1">
      <alignment vertical="center" wrapTex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13"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0" fontId="2" fillId="27" borderId="13" xfId="159" applyFont="1" applyFill="1" applyBorder="1" applyAlignment="1">
      <alignment horizontal="center" vertical="center" wrapText="1"/>
    </xf>
    <xf numFmtId="0" fontId="2" fillId="27" borderId="28"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0" borderId="14" xfId="159" applyFont="1" applyBorder="1" applyAlignment="1">
      <alignment horizontal="center" vertical="center"/>
    </xf>
    <xf numFmtId="0" fontId="2" fillId="36" borderId="38" xfId="139" applyFont="1" applyFill="1" applyBorder="1" applyAlignment="1">
      <alignment horizontal="center" vertical="center"/>
    </xf>
    <xf numFmtId="0" fontId="2" fillId="36" borderId="13" xfId="139" applyFont="1" applyFill="1" applyBorder="1" applyAlignment="1">
      <alignment horizontal="center" vertical="center"/>
    </xf>
    <xf numFmtId="0" fontId="2" fillId="37" borderId="38" xfId="139" applyFont="1" applyFill="1" applyBorder="1" applyAlignment="1">
      <alignment horizontal="center" vertical="center"/>
    </xf>
    <xf numFmtId="0" fontId="2" fillId="37" borderId="13" xfId="139" applyFont="1" applyFill="1" applyBorder="1" applyAlignment="1">
      <alignment horizontal="center" vertical="center"/>
    </xf>
    <xf numFmtId="0" fontId="2" fillId="38" borderId="38" xfId="139" applyFont="1" applyFill="1" applyBorder="1" applyAlignment="1">
      <alignment horizontal="center" vertical="center"/>
    </xf>
    <xf numFmtId="0" fontId="2" fillId="38" borderId="13" xfId="139" applyFont="1" applyFill="1" applyBorder="1" applyAlignment="1">
      <alignment horizontal="center" vertical="center"/>
    </xf>
    <xf numFmtId="0" fontId="2" fillId="39" borderId="38" xfId="139" applyFont="1" applyFill="1" applyBorder="1" applyAlignment="1">
      <alignment horizontal="center" vertical="center"/>
    </xf>
    <xf numFmtId="0" fontId="2" fillId="39" borderId="13" xfId="139" applyFont="1" applyFill="1" applyBorder="1" applyAlignment="1">
      <alignment horizontal="center" vertical="center"/>
    </xf>
    <xf numFmtId="0" fontId="2" fillId="0" borderId="0" xfId="159" applyFont="1" applyAlignment="1">
      <alignment horizontal="left" vertical="center"/>
    </xf>
    <xf numFmtId="0" fontId="2" fillId="0" borderId="0" xfId="0" applyFont="1" applyAlignment="1">
      <alignment horizontal="center" vertical="center"/>
    </xf>
    <xf numFmtId="0" fontId="2" fillId="0" borderId="0" xfId="139" applyFont="1">
      <alignment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25" borderId="39" xfId="159" applyFont="1" applyFill="1" applyBorder="1" applyAlignment="1">
      <alignment horizontal="center" vertical="center" wrapText="1"/>
    </xf>
    <xf numFmtId="49" fontId="2" fillId="0" borderId="40" xfId="159" applyNumberFormat="1" applyFont="1" applyFill="1" applyBorder="1" applyAlignment="1">
      <alignment horizontal="center" vertical="center"/>
    </xf>
    <xf numFmtId="0" fontId="2" fillId="0" borderId="41" xfId="159" applyFont="1" applyBorder="1" applyAlignment="1">
      <alignment horizontal="center" vertical="center"/>
    </xf>
    <xf numFmtId="0" fontId="2" fillId="0" borderId="19" xfId="159" quotePrefix="1" applyFont="1" applyBorder="1" applyAlignment="1">
      <alignment horizontal="center" vertical="center"/>
    </xf>
    <xf numFmtId="0" fontId="2" fillId="0" borderId="45" xfId="159" applyFont="1" applyBorder="1" applyAlignment="1">
      <alignment horizontal="center" vertical="center"/>
    </xf>
    <xf numFmtId="0" fontId="2" fillId="0" borderId="46" xfId="159" quotePrefix="1" applyFont="1" applyBorder="1" applyAlignment="1">
      <alignment horizontal="center" vertical="center"/>
    </xf>
    <xf numFmtId="49" fontId="2" fillId="0" borderId="47" xfId="159" applyNumberFormat="1" applyFont="1" applyFill="1" applyBorder="1" applyAlignment="1">
      <alignment horizontal="center" vertical="center"/>
    </xf>
    <xf numFmtId="0" fontId="2" fillId="0" borderId="48" xfId="159" applyFont="1" applyBorder="1" applyAlignment="1">
      <alignment horizontal="center" vertical="center"/>
    </xf>
    <xf numFmtId="0" fontId="2" fillId="32" borderId="13" xfId="159" applyFont="1" applyFill="1" applyBorder="1" applyAlignment="1">
      <alignment horizontal="center" vertical="center" wrapText="1"/>
    </xf>
    <xf numFmtId="0" fontId="2" fillId="25" borderId="49" xfId="159" applyFont="1" applyFill="1" applyBorder="1" applyAlignment="1">
      <alignment horizontal="center" vertical="center" wrapText="1"/>
    </xf>
    <xf numFmtId="49" fontId="2" fillId="0" borderId="50" xfId="159" applyNumberFormat="1" applyFont="1" applyFill="1" applyBorder="1" applyAlignment="1">
      <alignment horizontal="center" vertical="center"/>
    </xf>
    <xf numFmtId="0" fontId="2" fillId="0" borderId="51" xfId="159" applyFont="1" applyBorder="1" applyAlignment="1">
      <alignment horizontal="center" vertical="center"/>
    </xf>
    <xf numFmtId="0" fontId="2" fillId="0" borderId="0" xfId="139" applyFont="1" applyFill="1" applyAlignment="1">
      <alignment horizontal="center" vertical="center"/>
    </xf>
    <xf numFmtId="0" fontId="2" fillId="0" borderId="0" xfId="139" quotePrefix="1" applyFont="1" applyBorder="1" applyAlignment="1">
      <alignment horizontal="center" vertical="center"/>
    </xf>
    <xf numFmtId="0" fontId="2" fillId="0" borderId="0" xfId="139" applyFont="1" applyAlignment="1">
      <alignment vertical="center"/>
    </xf>
    <xf numFmtId="0" fontId="2" fillId="0" borderId="0" xfId="139" applyFont="1" applyAlignment="1">
      <alignment horizontal="center" vertical="center"/>
    </xf>
    <xf numFmtId="0" fontId="2" fillId="0" borderId="13" xfId="139" applyFont="1" applyBorder="1" applyAlignment="1">
      <alignment horizontal="left" vertical="center"/>
    </xf>
    <xf numFmtId="0" fontId="2" fillId="32" borderId="34" xfId="159" applyFont="1" applyFill="1" applyBorder="1" applyAlignment="1">
      <alignment horizontal="center" vertical="center" wrapText="1"/>
    </xf>
    <xf numFmtId="0" fontId="2" fillId="0" borderId="35" xfId="159" applyFont="1" applyFill="1" applyBorder="1" applyAlignment="1">
      <alignment horizontal="center" vertical="center" wrapText="1"/>
    </xf>
    <xf numFmtId="0" fontId="2" fillId="32" borderId="35" xfId="159" applyFont="1" applyFill="1" applyBorder="1" applyAlignment="1">
      <alignment horizontal="center" vertical="center" wrapText="1"/>
    </xf>
    <xf numFmtId="0" fontId="2" fillId="0" borderId="36" xfId="159" applyFont="1" applyFill="1" applyBorder="1" applyAlignment="1">
      <alignment horizontal="center" vertical="center" wrapText="1"/>
    </xf>
    <xf numFmtId="49" fontId="2" fillId="0" borderId="52" xfId="159" applyNumberFormat="1" applyFont="1" applyFill="1" applyBorder="1" applyAlignment="1">
      <alignment horizontal="center" vertical="center"/>
    </xf>
    <xf numFmtId="0" fontId="2" fillId="32" borderId="22"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49" fontId="2" fillId="0" borderId="53" xfId="159"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Alignment="1">
      <alignment horizontal="lef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49" fontId="2" fillId="0" borderId="44" xfId="159" applyNumberFormat="1" applyFont="1" applyFill="1" applyBorder="1" applyAlignment="1">
      <alignment horizontal="center" vertical="center"/>
    </xf>
    <xf numFmtId="0" fontId="2" fillId="26" borderId="34" xfId="159" applyFont="1" applyFill="1" applyBorder="1" applyAlignment="1">
      <alignment horizontal="center" vertical="center" wrapText="1"/>
    </xf>
    <xf numFmtId="0" fontId="2" fillId="27" borderId="55" xfId="159" applyFont="1" applyFill="1" applyBorder="1" applyAlignment="1">
      <alignment horizontal="center" vertical="center" wrapText="1"/>
    </xf>
    <xf numFmtId="0" fontId="2" fillId="26" borderId="22" xfId="159" applyFont="1" applyFill="1" applyBorder="1" applyAlignment="1">
      <alignment horizontal="center" vertical="center" wrapText="1"/>
    </xf>
    <xf numFmtId="0" fontId="2" fillId="0" borderId="13" xfId="159" applyFont="1" applyFill="1" applyBorder="1">
      <alignment vertical="center"/>
    </xf>
    <xf numFmtId="0" fontId="2" fillId="0" borderId="14" xfId="159" applyFont="1" applyFill="1" applyBorder="1" applyAlignment="1">
      <alignment horizontal="center" vertical="center" wrapText="1"/>
    </xf>
    <xf numFmtId="0" fontId="2" fillId="0" borderId="0" xfId="159" applyFont="1" applyAlignment="1">
      <alignment vertical="center"/>
    </xf>
    <xf numFmtId="0" fontId="2" fillId="0" borderId="60" xfId="159" applyFont="1" applyFill="1" applyBorder="1" applyAlignment="1">
      <alignment horizontal="center" vertical="center" wrapText="1"/>
    </xf>
    <xf numFmtId="49" fontId="2" fillId="0" borderId="52" xfId="159" applyNumberFormat="1" applyFont="1" applyBorder="1" applyAlignment="1">
      <alignment horizontal="center" vertical="center"/>
    </xf>
    <xf numFmtId="0" fontId="2" fillId="26" borderId="61" xfId="159" applyFont="1" applyFill="1" applyBorder="1" applyAlignment="1">
      <alignment horizontal="center" vertical="center" wrapText="1"/>
    </xf>
    <xf numFmtId="0" fontId="2" fillId="26" borderId="14" xfId="159" applyFont="1" applyFill="1" applyBorder="1" applyAlignment="1">
      <alignment horizontal="center" vertical="center" wrapText="1"/>
    </xf>
    <xf numFmtId="49" fontId="2" fillId="0" borderId="44" xfId="159" applyNumberFormat="1" applyFont="1" applyBorder="1" applyAlignment="1">
      <alignment horizontal="center"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0" fontId="2" fillId="0" borderId="65" xfId="159" applyFont="1" applyBorder="1" applyAlignment="1">
      <alignment horizontal="center" vertical="center"/>
    </xf>
    <xf numFmtId="0" fontId="2" fillId="0" borderId="0" xfId="159" applyFont="1" applyAlignment="1">
      <alignment horizontal="left" vertical="center"/>
    </xf>
    <xf numFmtId="0" fontId="2" fillId="0" borderId="14" xfId="159" applyFont="1" applyBorder="1">
      <alignment vertical="center"/>
    </xf>
    <xf numFmtId="0" fontId="2" fillId="0" borderId="0" xfId="139" applyFont="1" applyBorder="1" applyAlignment="1">
      <alignment horizontal="center" vertical="center"/>
    </xf>
    <xf numFmtId="0" fontId="2" fillId="0" borderId="0" xfId="0" applyFont="1" applyBorder="1">
      <alignment vertical="center"/>
    </xf>
    <xf numFmtId="0" fontId="2" fillId="0" borderId="0" xfId="159" applyFont="1" applyBorder="1" applyAlignment="1">
      <alignment horizontal="left" vertical="center"/>
    </xf>
    <xf numFmtId="0" fontId="2" fillId="0" borderId="0" xfId="139" applyFont="1" applyBorder="1">
      <alignment vertical="center"/>
    </xf>
    <xf numFmtId="0" fontId="2" fillId="0" borderId="72" xfId="159" applyFont="1" applyBorder="1" applyAlignment="1">
      <alignment horizontal="center"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49" fontId="2" fillId="0" borderId="18" xfId="159" applyNumberFormat="1" applyFont="1" applyFill="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27" xfId="159" applyFont="1" applyFill="1" applyBorder="1">
      <alignment vertical="center"/>
    </xf>
    <xf numFmtId="0" fontId="2" fillId="0" borderId="28" xfId="137" applyFont="1" applyFill="1" applyBorder="1" applyAlignment="1">
      <alignment horizontal="center" vertical="center" wrapText="1"/>
    </xf>
    <xf numFmtId="0" fontId="2" fillId="0" borderId="35" xfId="137" applyFont="1" applyFill="1" applyBorder="1" applyAlignment="1">
      <alignment horizontal="center" vertical="center" wrapText="1"/>
    </xf>
    <xf numFmtId="0" fontId="2" fillId="0" borderId="36" xfId="137" applyFont="1" applyFill="1" applyBorder="1" applyAlignment="1">
      <alignment horizontal="center" vertical="center" wrapText="1"/>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0" fontId="2" fillId="32" borderId="34" xfId="137" applyFont="1" applyFill="1" applyBorder="1" applyAlignment="1">
      <alignment horizontal="center" vertical="center" wrapText="1"/>
    </xf>
    <xf numFmtId="0" fontId="2" fillId="32" borderId="35" xfId="137" applyFont="1" applyFill="1" applyBorder="1" applyAlignment="1">
      <alignment horizontal="center" vertical="center" wrapText="1"/>
    </xf>
    <xf numFmtId="0" fontId="2" fillId="0" borderId="0" xfId="159" applyFont="1" applyAlignment="1">
      <alignment vertical="center"/>
    </xf>
    <xf numFmtId="0" fontId="2" fillId="0" borderId="0" xfId="159" applyFont="1" applyBorder="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7" xfId="159" applyFont="1" applyBorder="1">
      <alignment vertical="center"/>
    </xf>
    <xf numFmtId="0" fontId="2" fillId="0" borderId="0" xfId="159" applyFont="1" applyAlignment="1">
      <alignment horizontal="left" vertical="center"/>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49"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38" xfId="159" applyFont="1" applyBorder="1" applyAlignment="1">
      <alignment horizontal="center" vertical="center"/>
    </xf>
    <xf numFmtId="0" fontId="2" fillId="0" borderId="56" xfId="159" applyFont="1" applyBorder="1" applyAlignment="1">
      <alignment horizontal="center" vertical="center"/>
    </xf>
    <xf numFmtId="0" fontId="2" fillId="0" borderId="32" xfId="159" applyFont="1" applyBorder="1" applyAlignment="1">
      <alignment horizontal="center" vertical="center"/>
    </xf>
    <xf numFmtId="0" fontId="2" fillId="32" borderId="22" xfId="137" applyFont="1" applyFill="1" applyBorder="1" applyAlignment="1">
      <alignment horizontal="center" vertical="center" wrapText="1"/>
    </xf>
    <xf numFmtId="0" fontId="2" fillId="32" borderId="13" xfId="137" applyFont="1" applyFill="1" applyBorder="1" applyAlignment="1">
      <alignment horizontal="center" vertical="center" wrapText="1"/>
    </xf>
    <xf numFmtId="49" fontId="2" fillId="0" borderId="20" xfId="137" applyNumberFormat="1" applyFont="1" applyFill="1" applyBorder="1" applyAlignment="1">
      <alignment horizontal="center" vertical="center"/>
    </xf>
    <xf numFmtId="0" fontId="2" fillId="0" borderId="0" xfId="159" applyFont="1" applyAlignment="1">
      <alignment vertical="center"/>
    </xf>
    <xf numFmtId="0" fontId="2" fillId="0" borderId="0" xfId="159" applyFont="1" applyBorder="1">
      <alignment vertical="center"/>
    </xf>
    <xf numFmtId="49" fontId="2" fillId="31" borderId="20" xfId="137" applyNumberFormat="1" applyFont="1" applyFill="1" applyBorder="1" applyAlignment="1">
      <alignment horizontal="center" vertical="center"/>
    </xf>
    <xf numFmtId="0" fontId="2" fillId="0" borderId="13" xfId="159" applyFont="1" applyBorder="1" applyAlignment="1">
      <alignment vertical="center" wrapText="1"/>
    </xf>
    <xf numFmtId="0" fontId="46" fillId="0" borderId="0" xfId="159" applyFont="1">
      <alignment vertical="center"/>
    </xf>
    <xf numFmtId="49" fontId="2" fillId="0" borderId="18" xfId="159" applyNumberFormat="1" applyFont="1" applyFill="1" applyBorder="1" applyAlignment="1">
      <alignment horizontal="center" vertical="center" wrapText="1"/>
    </xf>
    <xf numFmtId="0" fontId="2" fillId="0" borderId="78" xfId="159" applyFont="1" applyBorder="1" applyAlignment="1">
      <alignment horizontal="center" vertical="center"/>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Fill="1" applyAlignment="1">
      <alignment horizontal="left" vertical="center"/>
    </xf>
    <xf numFmtId="0" fontId="2" fillId="0" borderId="32" xfId="159" applyFont="1" applyBorder="1">
      <alignment vertical="center"/>
    </xf>
    <xf numFmtId="0" fontId="2" fillId="0" borderId="0" xfId="159" applyFont="1" applyAlignment="1">
      <alignment horizontal="left" vertical="center"/>
    </xf>
    <xf numFmtId="0" fontId="2" fillId="0" borderId="0" xfId="159" applyFont="1" applyBorder="1" applyAlignment="1">
      <alignment horizontal="center" vertical="center"/>
    </xf>
    <xf numFmtId="0" fontId="2" fillId="35" borderId="13" xfId="137" applyFont="1" applyFill="1" applyBorder="1" applyAlignment="1">
      <alignment horizontal="center" vertical="center" shrinkToFit="1"/>
    </xf>
    <xf numFmtId="0" fontId="46" fillId="0" borderId="32" xfId="159" applyFont="1" applyBorder="1">
      <alignment vertical="center"/>
    </xf>
    <xf numFmtId="0" fontId="2" fillId="35" borderId="28" xfId="137" applyFont="1" applyFill="1" applyBorder="1" applyAlignment="1">
      <alignment horizontal="center" vertical="center" shrinkToFit="1"/>
    </xf>
    <xf numFmtId="0" fontId="2" fillId="35" borderId="13" xfId="137" applyFont="1" applyFill="1" applyBorder="1" applyAlignment="1">
      <alignment horizontal="center" vertical="center" wrapText="1"/>
    </xf>
    <xf numFmtId="0" fontId="2" fillId="35" borderId="22" xfId="137" applyFont="1" applyFill="1" applyBorder="1" applyAlignment="1">
      <alignment horizontal="center" vertical="center" shrinkToFit="1"/>
    </xf>
    <xf numFmtId="0" fontId="2" fillId="35" borderId="28" xfId="137" applyFont="1" applyFill="1" applyBorder="1" applyAlignment="1">
      <alignment horizontal="center" vertical="center" wrapText="1"/>
    </xf>
    <xf numFmtId="0" fontId="2" fillId="0" borderId="0" xfId="159" applyFont="1" applyFill="1">
      <alignment vertical="center"/>
    </xf>
    <xf numFmtId="0" fontId="2" fillId="35" borderId="2" xfId="100" applyFont="1" applyFill="1" applyBorder="1" applyAlignment="1">
      <alignment horizontal="center" vertical="center" shrinkToFit="1"/>
    </xf>
    <xf numFmtId="0" fontId="2" fillId="32" borderId="13" xfId="139" applyFont="1" applyFill="1" applyBorder="1" applyAlignment="1">
      <alignment horizontal="center" vertical="center" shrinkToFit="1"/>
    </xf>
    <xf numFmtId="49" fontId="2" fillId="0" borderId="45" xfId="137" applyNumberFormat="1" applyFont="1" applyBorder="1" applyAlignment="1">
      <alignment horizontal="center" vertical="center" shrinkToFit="1"/>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pplyAlignment="1">
      <alignment vertical="center"/>
    </xf>
    <xf numFmtId="0" fontId="2" fillId="0" borderId="0" xfId="159" applyFont="1" applyAlignment="1">
      <alignment vertical="center"/>
    </xf>
    <xf numFmtId="0" fontId="2" fillId="25" borderId="63" xfId="159" applyFont="1" applyFill="1" applyBorder="1" applyAlignment="1">
      <alignment horizontal="center" vertical="center" wrapText="1"/>
    </xf>
    <xf numFmtId="0" fontId="2" fillId="25" borderId="64" xfId="159" applyFont="1" applyFill="1" applyBorder="1" applyAlignment="1">
      <alignment horizontal="center" vertical="center" wrapText="1"/>
    </xf>
    <xf numFmtId="0" fontId="2" fillId="0" borderId="65" xfId="159" applyNumberFormat="1" applyFont="1" applyBorder="1" applyAlignment="1">
      <alignment horizontal="center" vertical="center"/>
    </xf>
    <xf numFmtId="49" fontId="2" fillId="0" borderId="18" xfId="159" applyNumberFormat="1" applyFont="1" applyFill="1" applyBorder="1" applyAlignment="1">
      <alignment horizontal="center" vertical="center" wrapTex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32" borderId="35" xfId="137" applyFont="1" applyFill="1" applyBorder="1" applyAlignment="1">
      <alignment horizontal="center" vertical="center" shrinkToFit="1"/>
    </xf>
    <xf numFmtId="0" fontId="2" fillId="32" borderId="34"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0"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37"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0"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0" xfId="139" applyFont="1" applyAlignment="1">
      <alignment horizontal="center" vertical="center"/>
    </xf>
    <xf numFmtId="0" fontId="2" fillId="0" borderId="0" xfId="159" applyFont="1" applyAlignment="1">
      <alignment vertical="center"/>
    </xf>
    <xf numFmtId="0" fontId="2" fillId="0" borderId="18" xfId="159" applyNumberFormat="1" applyFont="1" applyFill="1" applyBorder="1" applyAlignment="1">
      <alignment horizontal="center" vertical="center" wrapText="1"/>
    </xf>
    <xf numFmtId="0" fontId="2" fillId="0" borderId="36"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59" applyFont="1" applyAlignment="1">
      <alignment horizontal="left" vertical="center"/>
    </xf>
    <xf numFmtId="0" fontId="2" fillId="0" borderId="33" xfId="159" applyFont="1" applyFill="1" applyBorder="1" applyAlignment="1">
      <alignment horizontal="center" vertical="center"/>
    </xf>
    <xf numFmtId="0" fontId="2" fillId="0" borderId="13" xfId="159" applyFont="1" applyFill="1" applyBorder="1" applyAlignment="1">
      <alignment horizontal="center" vertical="center"/>
    </xf>
    <xf numFmtId="0" fontId="2" fillId="31" borderId="28" xfId="139" applyFont="1" applyFill="1" applyBorder="1" applyAlignment="1">
      <alignment horizontal="center" vertical="center" shrinkToFit="1"/>
    </xf>
    <xf numFmtId="0" fontId="2" fillId="32" borderId="73" xfId="139" applyFont="1" applyFill="1" applyBorder="1" applyAlignment="1">
      <alignment horizontal="center" vertical="center" shrinkToFit="1"/>
    </xf>
    <xf numFmtId="0" fontId="2" fillId="32" borderId="81" xfId="137" applyFont="1" applyFill="1" applyBorder="1" applyAlignment="1">
      <alignment horizontal="center" vertical="center" shrinkToFit="1"/>
    </xf>
    <xf numFmtId="0" fontId="2" fillId="32" borderId="82" xfId="137"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0" xfId="159" applyFont="1" applyFill="1">
      <alignment vertical="center"/>
    </xf>
    <xf numFmtId="0" fontId="44" fillId="32" borderId="29" xfId="137" applyFont="1" applyFill="1" applyBorder="1" applyAlignment="1">
      <alignment horizontal="center" vertical="center" shrinkToFit="1"/>
    </xf>
    <xf numFmtId="0" fontId="44" fillId="32" borderId="30" xfId="137" applyFont="1" applyFill="1" applyBorder="1" applyAlignment="1">
      <alignment horizontal="center" vertical="center" shrinkToFit="1"/>
    </xf>
    <xf numFmtId="0" fontId="44" fillId="32" borderId="31" xfId="137" applyFont="1" applyFill="1" applyBorder="1" applyAlignment="1">
      <alignment horizontal="center" vertical="center" shrinkToFit="1"/>
    </xf>
    <xf numFmtId="0" fontId="44" fillId="0" borderId="23" xfId="159" applyFont="1" applyBorder="1" applyAlignment="1">
      <alignment horizontal="center" vertical="center"/>
    </xf>
    <xf numFmtId="0" fontId="44" fillId="25" borderId="24" xfId="159" applyFont="1" applyFill="1" applyBorder="1" applyAlignment="1">
      <alignment horizontal="center" vertical="center" wrapText="1"/>
    </xf>
    <xf numFmtId="0" fontId="44" fillId="25" borderId="25" xfId="159" applyFont="1" applyFill="1" applyBorder="1" applyAlignment="1">
      <alignment horizontal="center" vertical="center" wrapText="1"/>
    </xf>
    <xf numFmtId="49" fontId="44" fillId="0" borderId="26" xfId="159" applyNumberFormat="1" applyFont="1" applyFill="1" applyBorder="1" applyAlignment="1">
      <alignment horizontal="center" vertical="center"/>
    </xf>
    <xf numFmtId="0" fontId="44" fillId="0" borderId="26" xfId="159" applyFont="1" applyBorder="1" applyAlignment="1">
      <alignment horizontal="center" vertical="center"/>
    </xf>
    <xf numFmtId="0" fontId="44" fillId="29" borderId="13" xfId="159" applyFont="1" applyFill="1" applyBorder="1" applyAlignment="1">
      <alignment horizontal="center" vertical="center"/>
    </xf>
    <xf numFmtId="0" fontId="44" fillId="0" borderId="0" xfId="159" applyFont="1" applyAlignment="1">
      <alignment horizontal="center" vertical="center"/>
    </xf>
    <xf numFmtId="0" fontId="44" fillId="0" borderId="37" xfId="137" applyFont="1" applyFill="1" applyBorder="1" applyAlignment="1">
      <alignment horizontal="left" vertical="center" shrinkToFit="1"/>
    </xf>
    <xf numFmtId="0" fontId="44" fillId="0" borderId="37" xfId="137" applyFont="1" applyFill="1" applyBorder="1" applyAlignment="1">
      <alignment horizontal="left" vertical="center" wrapText="1" shrinkToFit="1"/>
    </xf>
    <xf numFmtId="0" fontId="44" fillId="0" borderId="19" xfId="159" applyNumberFormat="1" applyFont="1" applyBorder="1" applyAlignment="1">
      <alignment horizontal="center" vertical="center"/>
    </xf>
    <xf numFmtId="0" fontId="44" fillId="35" borderId="13" xfId="137"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44" fillId="32" borderId="22" xfId="137" applyFont="1" applyFill="1" applyBorder="1" applyAlignment="1">
      <alignment horizontal="center" vertical="center" wrapText="1"/>
    </xf>
    <xf numFmtId="0" fontId="44" fillId="32" borderId="13" xfId="137" applyFont="1" applyFill="1" applyBorder="1" applyAlignment="1">
      <alignment horizontal="center" vertical="center" wrapText="1"/>
    </xf>
    <xf numFmtId="0" fontId="44" fillId="0" borderId="13" xfId="159" applyFont="1" applyBorder="1">
      <alignment vertical="center"/>
    </xf>
    <xf numFmtId="0" fontId="44" fillId="32" borderId="13" xfId="159" applyFont="1" applyFill="1" applyBorder="1">
      <alignment vertical="center"/>
    </xf>
    <xf numFmtId="0" fontId="44" fillId="32" borderId="13" xfId="159" applyFont="1" applyFill="1" applyBorder="1" applyAlignment="1">
      <alignment horizontal="center" vertical="center"/>
    </xf>
    <xf numFmtId="0" fontId="4" fillId="0" borderId="0" xfId="170" applyFont="1" applyFill="1" applyBorder="1" applyAlignment="1">
      <alignment vertical="center" wrapText="1"/>
    </xf>
    <xf numFmtId="0" fontId="4" fillId="0" borderId="0" xfId="170" applyFont="1" applyFill="1" applyBorder="1" applyAlignment="1">
      <alignment vertical="center"/>
    </xf>
    <xf numFmtId="0" fontId="4" fillId="43" borderId="0" xfId="170" applyFont="1" applyFill="1" applyBorder="1" applyAlignment="1">
      <alignment horizontal="right" vertical="center" wrapText="1"/>
    </xf>
    <xf numFmtId="0" fontId="44" fillId="0" borderId="13" xfId="137" applyFont="1" applyFill="1" applyBorder="1" applyAlignment="1">
      <alignment horizontal="center" vertical="center" shrinkToFit="1"/>
    </xf>
    <xf numFmtId="49" fontId="44" fillId="0" borderId="53" xfId="137" applyNumberFormat="1" applyFont="1" applyBorder="1" applyAlignment="1">
      <alignment horizontal="center" vertical="center"/>
    </xf>
    <xf numFmtId="49" fontId="44" fillId="0" borderId="47" xfId="137" applyNumberFormat="1" applyFont="1" applyBorder="1" applyAlignment="1">
      <alignment horizontal="center" vertical="center"/>
    </xf>
    <xf numFmtId="49" fontId="44" fillId="0" borderId="20" xfId="137" applyNumberFormat="1" applyFont="1" applyFill="1" applyBorder="1" applyAlignment="1">
      <alignment horizontal="center" vertical="center"/>
    </xf>
    <xf numFmtId="0" fontId="44" fillId="32" borderId="73" xfId="139" applyFont="1" applyFill="1" applyBorder="1" applyAlignment="1">
      <alignment horizontal="center" vertical="center" shrinkToFit="1"/>
    </xf>
    <xf numFmtId="0" fontId="44" fillId="0" borderId="28" xfId="137" applyFont="1" applyFill="1" applyBorder="1" applyAlignment="1">
      <alignment horizontal="center" vertical="center" shrinkToFit="1"/>
    </xf>
    <xf numFmtId="0" fontId="44" fillId="44" borderId="19" xfId="159" applyNumberFormat="1" applyFont="1" applyFill="1" applyBorder="1" applyAlignment="1">
      <alignment horizontal="center" vertical="center"/>
    </xf>
    <xf numFmtId="0" fontId="44" fillId="32" borderId="13" xfId="137" applyFont="1" applyFill="1" applyBorder="1" applyAlignment="1">
      <alignment horizontal="center" vertical="center" shrinkToFit="1"/>
    </xf>
    <xf numFmtId="0" fontId="44" fillId="32" borderId="22" xfId="137" applyFont="1" applyFill="1" applyBorder="1" applyAlignment="1">
      <alignment horizontal="center" vertical="center" shrinkToFit="1"/>
    </xf>
    <xf numFmtId="0" fontId="44" fillId="0" borderId="20" xfId="159" quotePrefix="1" applyFont="1" applyBorder="1" applyAlignment="1">
      <alignment horizontal="center" vertical="center"/>
    </xf>
    <xf numFmtId="49" fontId="44" fillId="0" borderId="20" xfId="137" applyNumberFormat="1" applyFont="1" applyBorder="1" applyAlignment="1">
      <alignment horizontal="center" vertical="center"/>
    </xf>
    <xf numFmtId="0" fontId="44" fillId="0" borderId="36" xfId="137" applyFont="1" applyFill="1" applyBorder="1" applyAlignment="1">
      <alignment horizontal="center" vertical="center" shrinkToFit="1"/>
    </xf>
    <xf numFmtId="0" fontId="44" fillId="32" borderId="35" xfId="137" applyFont="1" applyFill="1" applyBorder="1" applyAlignment="1">
      <alignment horizontal="center" vertical="center" shrinkToFit="1"/>
    </xf>
    <xf numFmtId="0" fontId="44" fillId="32" borderId="34" xfId="137" applyFont="1" applyFill="1" applyBorder="1" applyAlignment="1">
      <alignment horizontal="center" vertical="center" shrinkToFit="1"/>
    </xf>
    <xf numFmtId="0" fontId="44" fillId="37" borderId="19" xfId="159" applyNumberFormat="1" applyFont="1" applyFill="1" applyBorder="1" applyAlignment="1">
      <alignment horizontal="center" vertical="center"/>
    </xf>
    <xf numFmtId="0" fontId="44" fillId="0" borderId="0" xfId="159" applyFont="1" applyFill="1" applyAlignment="1">
      <alignment horizontal="center" vertical="center"/>
    </xf>
    <xf numFmtId="0" fontId="44" fillId="0" borderId="18" xfId="159" applyFont="1" applyBorder="1" applyAlignment="1">
      <alignment horizontal="center" vertical="center"/>
    </xf>
    <xf numFmtId="49" fontId="44" fillId="0" borderId="18" xfId="159" applyNumberFormat="1" applyFont="1" applyFill="1" applyBorder="1" applyAlignment="1">
      <alignment horizontal="center" vertical="center" wrapText="1"/>
    </xf>
    <xf numFmtId="0" fontId="44" fillId="25" borderId="17" xfId="159" applyFont="1" applyFill="1" applyBorder="1" applyAlignment="1">
      <alignment horizontal="center" vertical="center" wrapText="1"/>
    </xf>
    <xf numFmtId="0" fontId="44" fillId="25" borderId="16" xfId="159" applyFont="1" applyFill="1" applyBorder="1" applyAlignment="1">
      <alignment horizontal="center" vertical="center" wrapText="1"/>
    </xf>
    <xf numFmtId="0" fontId="44" fillId="0" borderId="15" xfId="159" applyFont="1" applyBorder="1" applyAlignment="1">
      <alignment horizontal="center" vertical="center"/>
    </xf>
    <xf numFmtId="49" fontId="44" fillId="0" borderId="0" xfId="159" applyNumberFormat="1" applyFont="1" applyAlignment="1">
      <alignment horizontal="center" vertical="center"/>
    </xf>
    <xf numFmtId="0" fontId="44" fillId="0" borderId="0" xfId="159" applyFont="1" applyAlignment="1">
      <alignment vertical="center" wrapText="1"/>
    </xf>
    <xf numFmtId="0" fontId="44" fillId="0" borderId="0" xfId="159" applyFont="1" applyAlignment="1">
      <alignment vertical="center"/>
    </xf>
    <xf numFmtId="0" fontId="44" fillId="0" borderId="0" xfId="159" applyFont="1" applyAlignment="1">
      <alignment horizontal="center" vertical="center" wrapText="1"/>
    </xf>
    <xf numFmtId="0" fontId="44" fillId="0" borderId="0" xfId="159" applyFont="1">
      <alignment vertical="center"/>
    </xf>
    <xf numFmtId="0" fontId="44" fillId="0" borderId="0" xfId="159" applyFont="1" applyAlignment="1">
      <alignment horizontal="left" vertical="center"/>
    </xf>
    <xf numFmtId="0" fontId="44" fillId="0" borderId="0" xfId="139" applyFont="1">
      <alignment vertical="center"/>
    </xf>
    <xf numFmtId="0" fontId="44" fillId="32" borderId="38" xfId="139" applyFont="1" applyFill="1" applyBorder="1" applyAlignment="1">
      <alignment horizontal="center" vertical="center" shrinkToFit="1"/>
    </xf>
    <xf numFmtId="0" fontId="44" fillId="0" borderId="38" xfId="139" applyFont="1" applyBorder="1" applyAlignment="1">
      <alignment vertical="center" shrinkToFit="1"/>
    </xf>
    <xf numFmtId="0" fontId="44" fillId="0" borderId="2" xfId="139" applyFont="1" applyBorder="1" applyAlignment="1">
      <alignment vertical="center" shrinkToFit="1"/>
    </xf>
    <xf numFmtId="0" fontId="44" fillId="32" borderId="22" xfId="139" applyFont="1" applyFill="1" applyBorder="1" applyAlignment="1">
      <alignment horizontal="center" vertical="center" shrinkToFit="1"/>
    </xf>
    <xf numFmtId="0" fontId="44" fillId="32" borderId="13" xfId="139" applyFont="1" applyFill="1" applyBorder="1" applyAlignment="1">
      <alignment horizontal="center" vertical="center" shrinkToFit="1"/>
    </xf>
    <xf numFmtId="0" fontId="44" fillId="32" borderId="35" xfId="139" applyFont="1" applyFill="1" applyBorder="1" applyAlignment="1">
      <alignment horizontal="center" vertical="center" shrinkToFit="1"/>
    </xf>
    <xf numFmtId="49" fontId="44" fillId="0" borderId="31" xfId="137" applyNumberFormat="1" applyFont="1" applyBorder="1" applyAlignment="1">
      <alignment horizontal="center" vertical="center"/>
    </xf>
    <xf numFmtId="0" fontId="44" fillId="0" borderId="37" xfId="139"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19" xfId="159" applyFont="1" applyBorder="1" applyAlignment="1">
      <alignment horizontal="center" vertical="center"/>
    </xf>
    <xf numFmtId="49" fontId="44" fillId="0" borderId="28" xfId="137" applyNumberFormat="1" applyFont="1" applyBorder="1" applyAlignment="1">
      <alignment horizontal="center" vertical="center"/>
    </xf>
    <xf numFmtId="49" fontId="44" fillId="0" borderId="36" xfId="137" applyNumberFormat="1" applyFont="1" applyBorder="1" applyAlignment="1">
      <alignment horizontal="center" vertical="center"/>
    </xf>
    <xf numFmtId="0" fontId="44" fillId="0" borderId="57" xfId="137" applyFont="1" applyFill="1" applyBorder="1" applyAlignment="1">
      <alignment horizontal="center" vertical="center" shrinkToFit="1"/>
    </xf>
    <xf numFmtId="0" fontId="44" fillId="35" borderId="35" xfId="137" applyFont="1" applyFill="1" applyBorder="1" applyAlignment="1">
      <alignment horizontal="center" vertical="center" shrinkToFit="1"/>
    </xf>
    <xf numFmtId="0" fontId="44" fillId="0" borderId="35" xfId="159" applyFont="1" applyBorder="1" applyAlignment="1">
      <alignment horizontal="center" vertical="center" shrinkToFit="1"/>
    </xf>
    <xf numFmtId="0" fontId="44" fillId="0" borderId="35" xfId="137" applyFont="1" applyFill="1" applyBorder="1" applyAlignment="1">
      <alignment horizontal="center" vertical="center" shrinkToFit="1"/>
    </xf>
    <xf numFmtId="0" fontId="44" fillId="25" borderId="64" xfId="159" applyFont="1" applyFill="1" applyBorder="1" applyAlignment="1">
      <alignment horizontal="center" vertical="center" wrapText="1"/>
    </xf>
    <xf numFmtId="0" fontId="44" fillId="25" borderId="63" xfId="159" applyFont="1" applyFill="1" applyBorder="1" applyAlignment="1">
      <alignment horizontal="center" vertical="center" wrapText="1"/>
    </xf>
    <xf numFmtId="0" fontId="4" fillId="43" borderId="0" xfId="170" applyFont="1" applyFill="1" applyBorder="1" applyAlignment="1">
      <alignment horizontal="center" vertical="center" wrapText="1"/>
    </xf>
    <xf numFmtId="0" fontId="44" fillId="0" borderId="13" xfId="159" applyFont="1" applyFill="1" applyBorder="1" applyAlignment="1">
      <alignment horizontal="center" vertical="center"/>
    </xf>
    <xf numFmtId="0" fontId="44" fillId="0" borderId="13" xfId="159" applyFont="1" applyFill="1" applyBorder="1" applyAlignment="1">
      <alignment vertical="center" shrinkToFit="1"/>
    </xf>
    <xf numFmtId="0" fontId="44" fillId="0" borderId="13" xfId="159" applyFont="1" applyBorder="1" applyAlignment="1">
      <alignment vertical="center" shrinkToFit="1"/>
    </xf>
    <xf numFmtId="0" fontId="44" fillId="0" borderId="13" xfId="159" applyFont="1" applyBorder="1" applyAlignment="1">
      <alignment horizontal="center" vertical="center"/>
    </xf>
    <xf numFmtId="0" fontId="4" fillId="43" borderId="0" xfId="170" applyFont="1" applyFill="1" applyBorder="1" applyAlignment="1">
      <alignment vertical="center" wrapText="1"/>
    </xf>
    <xf numFmtId="177" fontId="2" fillId="0" borderId="0" xfId="170" applyNumberFormat="1" applyFont="1" applyBorder="1" applyAlignment="1">
      <alignment vertical="center" wrapText="1"/>
    </xf>
    <xf numFmtId="0" fontId="2" fillId="43" borderId="0" xfId="170" applyFont="1" applyFill="1" applyBorder="1" applyAlignment="1">
      <alignment vertical="center" wrapText="1"/>
    </xf>
    <xf numFmtId="0" fontId="4" fillId="0" borderId="0" xfId="170" applyFont="1" applyBorder="1" applyAlignment="1">
      <alignment vertical="center"/>
    </xf>
    <xf numFmtId="176" fontId="4" fillId="0" borderId="0" xfId="170" quotePrefix="1" applyNumberFormat="1" applyFont="1" applyFill="1" applyBorder="1" applyAlignment="1">
      <alignment horizontal="center" vertical="center" wrapText="1"/>
    </xf>
    <xf numFmtId="176" fontId="4" fillId="43" borderId="0" xfId="170" quotePrefix="1" applyNumberFormat="1" applyFont="1" applyFill="1" applyBorder="1" applyAlignment="1">
      <alignment horizontal="center" vertical="center" wrapText="1"/>
    </xf>
    <xf numFmtId="176" fontId="4" fillId="43" borderId="0" xfId="170" applyNumberFormat="1" applyFont="1" applyFill="1" applyBorder="1" applyAlignment="1">
      <alignment horizontal="center" vertical="center" wrapText="1"/>
    </xf>
    <xf numFmtId="176" fontId="4" fillId="0" borderId="0" xfId="170" quotePrefix="1" applyNumberFormat="1" applyFont="1" applyBorder="1" applyAlignment="1">
      <alignment horizontal="center" vertical="center" wrapText="1"/>
    </xf>
    <xf numFmtId="176" fontId="4" fillId="0" borderId="0" xfId="170" applyNumberFormat="1" applyFont="1" applyBorder="1" applyAlignment="1">
      <alignment horizontal="center" vertical="center" wrapText="1"/>
    </xf>
    <xf numFmtId="0" fontId="4" fillId="0" borderId="0" xfId="170" applyFont="1" applyBorder="1" applyAlignment="1">
      <alignment horizontal="center" vertical="center"/>
    </xf>
    <xf numFmtId="176" fontId="4" fillId="0" borderId="0" xfId="0" quotePrefix="1" applyNumberFormat="1" applyFont="1" applyAlignment="1">
      <alignment horizontal="center" vertical="center"/>
    </xf>
    <xf numFmtId="176" fontId="4" fillId="0" borderId="0" xfId="0" applyNumberFormat="1" applyFont="1" applyAlignment="1">
      <alignment horizontal="center" vertical="center"/>
    </xf>
    <xf numFmtId="0" fontId="4" fillId="0" borderId="0" xfId="0" applyFont="1" applyAlignment="1">
      <alignment horizontal="center" vertical="center"/>
    </xf>
    <xf numFmtId="176" fontId="4" fillId="46" borderId="13" xfId="169" applyNumberFormat="1" applyFont="1" applyFill="1" applyBorder="1" applyAlignment="1">
      <alignment horizontal="center"/>
    </xf>
    <xf numFmtId="176" fontId="4" fillId="0" borderId="13" xfId="169" applyNumberFormat="1" applyFont="1" applyFill="1" applyBorder="1" applyAlignment="1">
      <alignment horizontal="center"/>
    </xf>
    <xf numFmtId="177" fontId="4" fillId="31" borderId="13" xfId="169" applyNumberFormat="1" applyFont="1" applyFill="1" applyBorder="1" applyAlignment="1">
      <alignment horizontal="center"/>
    </xf>
    <xf numFmtId="177" fontId="4" fillId="43" borderId="13" xfId="169" applyNumberFormat="1" applyFont="1" applyFill="1" applyBorder="1" applyAlignment="1">
      <alignment horizontal="center"/>
    </xf>
    <xf numFmtId="177" fontId="4" fillId="40" borderId="13" xfId="169" applyNumberFormat="1" applyFont="1" applyFill="1" applyBorder="1" applyAlignment="1">
      <alignment horizontal="center"/>
    </xf>
    <xf numFmtId="176" fontId="4" fillId="45" borderId="37" xfId="169" applyNumberFormat="1" applyFont="1" applyFill="1" applyBorder="1" applyAlignment="1">
      <alignment horizontal="center"/>
    </xf>
    <xf numFmtId="176" fontId="4" fillId="0" borderId="37" xfId="169" applyNumberFormat="1" applyFont="1" applyBorder="1" applyAlignment="1">
      <alignment horizontal="center"/>
    </xf>
    <xf numFmtId="176" fontId="4" fillId="0" borderId="13" xfId="169" applyNumberFormat="1" applyFont="1" applyBorder="1" applyAlignment="1">
      <alignment horizontal="center"/>
    </xf>
    <xf numFmtId="176" fontId="4" fillId="0" borderId="37" xfId="169" applyNumberFormat="1" applyFont="1" applyBorder="1" applyAlignment="1">
      <alignment horizontal="center" vertical="center"/>
    </xf>
    <xf numFmtId="176" fontId="4" fillId="31" borderId="13" xfId="169" applyNumberFormat="1" applyFont="1" applyFill="1" applyBorder="1" applyAlignment="1">
      <alignment horizontal="center"/>
    </xf>
    <xf numFmtId="176" fontId="4" fillId="40" borderId="13" xfId="169" applyNumberFormat="1" applyFont="1" applyFill="1" applyBorder="1" applyAlignment="1">
      <alignment horizontal="center"/>
    </xf>
    <xf numFmtId="176" fontId="4" fillId="43" borderId="13" xfId="169" applyNumberFormat="1" applyFont="1" applyFill="1" applyBorder="1" applyAlignment="1">
      <alignment horizontal="center"/>
    </xf>
    <xf numFmtId="176" fontId="4" fillId="42" borderId="37" xfId="169" applyNumberFormat="1" applyFont="1" applyFill="1" applyBorder="1" applyAlignment="1">
      <alignment horizontal="center" vertical="center"/>
    </xf>
    <xf numFmtId="0" fontId="4" fillId="0" borderId="13" xfId="0" applyFont="1" applyBorder="1" applyAlignment="1">
      <alignment horizontal="center" vertical="center"/>
    </xf>
    <xf numFmtId="0" fontId="4" fillId="0" borderId="0" xfId="0" applyFont="1">
      <alignment vertical="center"/>
    </xf>
    <xf numFmtId="0" fontId="4" fillId="0" borderId="0" xfId="170" applyFont="1" applyBorder="1" applyAlignment="1">
      <alignment vertical="center" wrapText="1"/>
    </xf>
    <xf numFmtId="0" fontId="2" fillId="0" borderId="0" xfId="170" applyFont="1" applyFill="1" applyBorder="1" applyAlignment="1">
      <alignment vertical="center"/>
    </xf>
    <xf numFmtId="0" fontId="2" fillId="0" borderId="0" xfId="170" applyFont="1" applyFill="1" applyBorder="1" applyAlignment="1">
      <alignment vertical="center" wrapText="1"/>
    </xf>
    <xf numFmtId="0" fontId="56" fillId="0" borderId="0" xfId="170" applyFont="1" applyFill="1" applyBorder="1" applyAlignment="1">
      <alignment horizontal="center" vertical="center" wrapText="1"/>
    </xf>
    <xf numFmtId="0" fontId="56" fillId="0" borderId="0" xfId="170" applyFont="1" applyFill="1" applyBorder="1" applyAlignment="1">
      <alignment horizontal="right" vertical="center" wrapText="1"/>
    </xf>
    <xf numFmtId="0" fontId="2" fillId="0" borderId="0" xfId="170" applyFont="1" applyFill="1" applyBorder="1" applyAlignment="1">
      <alignment horizontal="center" vertical="center" wrapText="1"/>
    </xf>
    <xf numFmtId="0" fontId="4" fillId="0" borderId="0" xfId="170" applyFont="1" applyFill="1" applyBorder="1" applyAlignment="1">
      <alignment horizontal="center" vertical="center" wrapText="1"/>
    </xf>
    <xf numFmtId="0" fontId="2" fillId="0" borderId="0" xfId="170" applyFont="1" applyBorder="1" applyAlignment="1">
      <alignment vertical="center"/>
    </xf>
    <xf numFmtId="0" fontId="31" fillId="0" borderId="0" xfId="170" applyFont="1" applyBorder="1" applyAlignment="1">
      <alignment horizontal="center" vertical="center" wrapText="1"/>
    </xf>
    <xf numFmtId="0" fontId="4" fillId="0" borderId="0" xfId="170" applyFont="1" applyBorder="1" applyAlignment="1">
      <alignment horizontal="center" vertical="center" wrapText="1"/>
    </xf>
    <xf numFmtId="0" fontId="56" fillId="0" borderId="0" xfId="170" applyFont="1" applyBorder="1" applyAlignment="1">
      <alignment horizontal="center" vertical="center" wrapText="1"/>
    </xf>
    <xf numFmtId="0" fontId="56" fillId="0" borderId="0" xfId="170" applyFont="1" applyBorder="1" applyAlignment="1">
      <alignment horizontal="right" vertical="center" wrapText="1"/>
    </xf>
    <xf numFmtId="0" fontId="2" fillId="0" borderId="0" xfId="170" applyFont="1" applyBorder="1" applyAlignment="1">
      <alignment vertical="center" wrapText="1"/>
    </xf>
    <xf numFmtId="0" fontId="2" fillId="0" borderId="0" xfId="170" applyFont="1" applyBorder="1" applyAlignment="1">
      <alignment horizontal="center" vertical="center" wrapText="1"/>
    </xf>
    <xf numFmtId="0" fontId="55" fillId="0" borderId="0" xfId="170" applyFont="1" applyBorder="1" applyAlignment="1">
      <alignment vertical="center"/>
    </xf>
    <xf numFmtId="0" fontId="52" fillId="0" borderId="0" xfId="170" applyFont="1" applyBorder="1" applyAlignment="1">
      <alignment vertical="center" wrapText="1"/>
    </xf>
    <xf numFmtId="0" fontId="2" fillId="32" borderId="14" xfId="137" applyFont="1" applyFill="1" applyBorder="1" applyAlignment="1">
      <alignment horizontal="center" vertical="center" shrinkToFit="1"/>
    </xf>
    <xf numFmtId="0" fontId="2" fillId="32" borderId="61" xfId="137" applyFont="1" applyFill="1" applyBorder="1" applyAlignment="1">
      <alignment horizontal="center" vertical="center" shrinkToFit="1"/>
    </xf>
    <xf numFmtId="0" fontId="2" fillId="0" borderId="0" xfId="139">
      <alignment vertical="center"/>
    </xf>
    <xf numFmtId="0" fontId="2" fillId="0" borderId="0" xfId="139" applyFont="1">
      <alignment vertical="center"/>
    </xf>
    <xf numFmtId="0" fontId="2" fillId="0" borderId="0" xfId="159" applyFont="1" applyFill="1" applyAlignment="1">
      <alignment horizontal="center" vertical="center"/>
    </xf>
    <xf numFmtId="0" fontId="2" fillId="0" borderId="0" xfId="159" applyFont="1" applyAlignment="1">
      <alignment horizontal="center" vertical="center"/>
    </xf>
    <xf numFmtId="0" fontId="2" fillId="0" borderId="0" xfId="159" applyFont="1">
      <alignment vertical="center"/>
    </xf>
    <xf numFmtId="0" fontId="30" fillId="0" borderId="0" xfId="159" applyFont="1" applyAlignment="1">
      <alignment horizontal="left" vertical="center"/>
    </xf>
    <xf numFmtId="0" fontId="4" fillId="0" borderId="0" xfId="159" applyFont="1">
      <alignment vertical="center"/>
    </xf>
    <xf numFmtId="0" fontId="4" fillId="0" borderId="0" xfId="159" applyFont="1" applyAlignment="1">
      <alignment horizontal="center" vertical="center" wrapText="1"/>
    </xf>
    <xf numFmtId="0" fontId="4" fillId="0" borderId="0" xfId="159" applyFont="1" applyAlignment="1">
      <alignment vertical="center"/>
    </xf>
    <xf numFmtId="0" fontId="4" fillId="0" borderId="0" xfId="159" applyFont="1" applyAlignment="1">
      <alignment vertical="center" wrapText="1"/>
    </xf>
    <xf numFmtId="0" fontId="4" fillId="0" borderId="0" xfId="159" applyFont="1" applyAlignment="1">
      <alignment horizontal="left" vertical="center"/>
    </xf>
    <xf numFmtId="0" fontId="2" fillId="0" borderId="0" xfId="159" applyFont="1" applyAlignment="1">
      <alignment vertical="center" wrapText="1"/>
    </xf>
    <xf numFmtId="49" fontId="2" fillId="0" borderId="0" xfId="159" applyNumberFormat="1" applyFont="1" applyAlignment="1">
      <alignment horizontal="center" vertical="center"/>
    </xf>
    <xf numFmtId="0" fontId="2" fillId="0" borderId="15" xfId="159" applyFont="1" applyBorder="1" applyAlignment="1">
      <alignment horizontal="center" vertical="center"/>
    </xf>
    <xf numFmtId="0" fontId="2" fillId="25" borderId="16" xfId="159" applyFont="1" applyFill="1" applyBorder="1" applyAlignment="1">
      <alignment horizontal="center" vertical="center" wrapText="1"/>
    </xf>
    <xf numFmtId="0" fontId="2" fillId="25" borderId="17" xfId="159" applyFont="1" applyFill="1" applyBorder="1" applyAlignment="1">
      <alignment horizontal="center" vertical="center" wrapText="1"/>
    </xf>
    <xf numFmtId="0" fontId="2" fillId="0" borderId="18" xfId="159" applyFont="1" applyBorder="1" applyAlignment="1">
      <alignment horizontal="center" vertical="center"/>
    </xf>
    <xf numFmtId="0" fontId="2" fillId="0" borderId="19" xfId="159" applyNumberFormat="1" applyFont="1" applyBorder="1" applyAlignment="1">
      <alignment horizontal="center" vertical="center"/>
    </xf>
    <xf numFmtId="0" fontId="2" fillId="0" borderId="20" xfId="159" quotePrefix="1" applyFont="1" applyBorder="1" applyAlignment="1">
      <alignment horizontal="center" vertical="center"/>
    </xf>
    <xf numFmtId="0" fontId="2" fillId="0" borderId="19" xfId="159" applyFont="1" applyBorder="1" applyAlignment="1">
      <alignment horizontal="center" vertical="center"/>
    </xf>
    <xf numFmtId="0" fontId="2" fillId="0" borderId="23" xfId="159" applyFont="1" applyBorder="1" applyAlignment="1">
      <alignment horizontal="center" vertical="center"/>
    </xf>
    <xf numFmtId="0" fontId="2" fillId="25" borderId="24" xfId="159" applyFont="1" applyFill="1" applyBorder="1" applyAlignment="1">
      <alignment horizontal="center" vertical="center" wrapText="1"/>
    </xf>
    <xf numFmtId="0" fontId="2" fillId="25" borderId="25" xfId="159" applyFont="1" applyFill="1" applyBorder="1" applyAlignment="1">
      <alignment horizontal="center" vertical="center" wrapText="1"/>
    </xf>
    <xf numFmtId="49" fontId="2" fillId="0" borderId="26" xfId="159" applyNumberFormat="1" applyFont="1" applyFill="1" applyBorder="1" applyAlignment="1">
      <alignment horizontal="center" vertical="center"/>
    </xf>
    <xf numFmtId="0" fontId="2" fillId="0" borderId="26" xfId="159" applyFont="1" applyBorder="1" applyAlignment="1">
      <alignment horizontal="center" vertical="center"/>
    </xf>
    <xf numFmtId="0" fontId="2" fillId="0" borderId="13" xfId="159" applyFont="1" applyBorder="1">
      <alignment vertical="center"/>
    </xf>
    <xf numFmtId="0" fontId="2" fillId="0" borderId="13" xfId="159" applyFont="1" applyBorder="1" applyAlignment="1">
      <alignment horizontal="center" vertical="center"/>
    </xf>
    <xf numFmtId="0" fontId="46" fillId="0" borderId="0" xfId="139" applyFont="1">
      <alignment vertical="center"/>
    </xf>
    <xf numFmtId="49" fontId="2" fillId="0" borderId="18" xfId="159" applyNumberFormat="1" applyFont="1" applyFill="1" applyBorder="1" applyAlignment="1">
      <alignment horizontal="center" vertical="center" wrapText="1"/>
    </xf>
    <xf numFmtId="0" fontId="2" fillId="0" borderId="34" xfId="137" applyFont="1" applyFill="1" applyBorder="1" applyAlignment="1">
      <alignment horizontal="center" vertical="center" shrinkToFit="1"/>
    </xf>
    <xf numFmtId="0" fontId="2" fillId="0" borderId="35" xfId="137" applyFont="1" applyFill="1" applyBorder="1" applyAlignment="1">
      <alignment horizontal="center" vertical="center" shrinkToFit="1"/>
    </xf>
    <xf numFmtId="0" fontId="2" fillId="0" borderId="36" xfId="137" applyFont="1" applyFill="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0" borderId="0" xfId="139" applyAlignment="1">
      <alignment horizontal="center" vertical="center"/>
    </xf>
    <xf numFmtId="0" fontId="2" fillId="35" borderId="13" xfId="137" applyFont="1" applyFill="1" applyBorder="1" applyAlignment="1">
      <alignment horizontal="center" vertical="center" shrinkToFit="1"/>
    </xf>
    <xf numFmtId="49" fontId="2" fillId="0" borderId="20" xfId="137" applyNumberFormat="1" applyFont="1" applyBorder="1" applyAlignment="1">
      <alignment horizontal="center" vertical="center" shrinkToFit="1"/>
    </xf>
    <xf numFmtId="0" fontId="2" fillId="0" borderId="61" xfId="137" applyFont="1" applyFill="1" applyBorder="1" applyAlignment="1">
      <alignment horizontal="center" vertical="center" shrinkToFit="1"/>
    </xf>
    <xf numFmtId="0" fontId="2" fillId="0" borderId="14" xfId="137" applyFont="1" applyFill="1" applyBorder="1" applyAlignment="1">
      <alignment horizontal="center" vertical="center" shrinkToFit="1"/>
    </xf>
    <xf numFmtId="0" fontId="2" fillId="0" borderId="59"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0" borderId="0" xfId="139" applyAlignment="1"/>
    <xf numFmtId="0" fontId="54" fillId="0" borderId="13" xfId="159" applyFont="1" applyBorder="1" applyAlignment="1">
      <alignment horizontal="center" vertical="center"/>
    </xf>
    <xf numFmtId="0" fontId="2" fillId="35" borderId="35" xfId="137" applyFont="1" applyFill="1" applyBorder="1" applyAlignment="1">
      <alignment horizontal="center" vertical="center" shrinkToFit="1"/>
    </xf>
    <xf numFmtId="0" fontId="2" fillId="35" borderId="61" xfId="137" applyFont="1" applyFill="1" applyBorder="1" applyAlignment="1">
      <alignment horizontal="center" vertical="center" shrinkToFit="1"/>
    </xf>
    <xf numFmtId="0" fontId="2" fillId="35" borderId="14" xfId="137" applyFont="1" applyFill="1" applyBorder="1" applyAlignment="1">
      <alignment horizontal="center" vertical="center" shrinkToFit="1"/>
    </xf>
    <xf numFmtId="0" fontId="2" fillId="35" borderId="59" xfId="137" applyFont="1" applyFill="1" applyBorder="1" applyAlignment="1">
      <alignment horizontal="center" vertical="center" shrinkToFit="1"/>
    </xf>
    <xf numFmtId="49" fontId="2" fillId="0" borderId="0" xfId="139" applyNumberFormat="1">
      <alignment vertical="center"/>
    </xf>
    <xf numFmtId="0" fontId="2" fillId="0" borderId="0" xfId="0" quotePrefix="1" applyFont="1">
      <alignment vertical="center"/>
    </xf>
    <xf numFmtId="0" fontId="2" fillId="0" borderId="0" xfId="139" quotePrefix="1">
      <alignment vertical="center"/>
    </xf>
    <xf numFmtId="0" fontId="49" fillId="0" borderId="0" xfId="0" applyFont="1" applyFill="1">
      <alignment vertical="center"/>
    </xf>
    <xf numFmtId="0" fontId="2" fillId="0" borderId="0" xfId="170" quotePrefix="1" applyFont="1" applyBorder="1" applyAlignment="1">
      <alignment vertical="center" wrapText="1"/>
    </xf>
    <xf numFmtId="0" fontId="46" fillId="0" borderId="0" xfId="170" applyFont="1" applyBorder="1" applyAlignment="1">
      <alignment vertical="center" wrapText="1"/>
    </xf>
    <xf numFmtId="0" fontId="31" fillId="43" borderId="0" xfId="170" applyFont="1" applyFill="1" applyBorder="1" applyAlignment="1">
      <alignment horizontal="center" vertical="center" wrapText="1"/>
    </xf>
    <xf numFmtId="176" fontId="55" fillId="40" borderId="13" xfId="169" applyNumberFormat="1" applyFont="1" applyFill="1" applyBorder="1" applyAlignment="1">
      <alignment horizontal="center"/>
    </xf>
    <xf numFmtId="0" fontId="0" fillId="0" borderId="0" xfId="0" applyAlignment="1">
      <alignment horizontal="center" vertical="center"/>
    </xf>
    <xf numFmtId="0" fontId="2" fillId="0" borderId="13" xfId="137" applyFont="1" applyFill="1" applyBorder="1" applyAlignment="1">
      <alignment horizontal="center" vertical="center" shrinkToFit="1"/>
    </xf>
    <xf numFmtId="0" fontId="2" fillId="0" borderId="28" xfId="137"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4" borderId="13" xfId="137" applyFont="1" applyFill="1" applyBorder="1" applyAlignment="1">
      <alignment horizontal="center" vertical="center" shrinkToFit="1"/>
    </xf>
    <xf numFmtId="0" fontId="2" fillId="34" borderId="22" xfId="137" applyFont="1" applyFill="1" applyBorder="1" applyAlignment="1">
      <alignment horizontal="center" vertical="center" shrinkToFit="1"/>
    </xf>
    <xf numFmtId="0" fontId="2" fillId="34" borderId="28" xfId="137" applyFont="1" applyFill="1" applyBorder="1" applyAlignment="1">
      <alignment horizontal="center" vertical="center" shrinkToFit="1"/>
    </xf>
    <xf numFmtId="0" fontId="0" fillId="0" borderId="0" xfId="159" applyFont="1" applyFill="1" applyAlignment="1">
      <alignment horizontal="left" vertical="center"/>
    </xf>
    <xf numFmtId="0" fontId="0" fillId="0" borderId="78" xfId="159" applyFont="1" applyBorder="1" applyAlignment="1">
      <alignment horizontal="center" vertical="center"/>
    </xf>
    <xf numFmtId="0" fontId="59" fillId="39" borderId="13" xfId="0" applyFont="1" applyFill="1" applyBorder="1">
      <alignment vertical="center"/>
    </xf>
    <xf numFmtId="0" fontId="59" fillId="0" borderId="13" xfId="0" applyFont="1" applyBorder="1">
      <alignment vertical="center"/>
    </xf>
    <xf numFmtId="0" fontId="59" fillId="0" borderId="13" xfId="0" applyFont="1" applyFill="1" applyBorder="1">
      <alignment vertical="center"/>
    </xf>
    <xf numFmtId="9" fontId="4" fillId="43" borderId="0" xfId="170" applyNumberFormat="1" applyFont="1" applyFill="1" applyBorder="1" applyAlignment="1">
      <alignment horizontal="right" vertical="center" wrapText="1"/>
    </xf>
    <xf numFmtId="0" fontId="0" fillId="0" borderId="0" xfId="0">
      <alignment vertical="center"/>
    </xf>
    <xf numFmtId="0" fontId="44" fillId="0" borderId="13" xfId="137" applyFont="1" applyFill="1" applyBorder="1" applyAlignment="1">
      <alignment horizontal="center" vertical="center" shrinkToFit="1"/>
    </xf>
    <xf numFmtId="0" fontId="44" fillId="35" borderId="13" xfId="137" applyFont="1" applyFill="1" applyBorder="1" applyAlignment="1">
      <alignment horizontal="center" vertical="center" shrinkToFit="1"/>
    </xf>
    <xf numFmtId="0" fontId="4" fillId="43" borderId="0" xfId="170" quotePrefix="1" applyFont="1" applyFill="1" applyBorder="1" applyAlignment="1">
      <alignment horizontal="right" vertical="center" wrapText="1"/>
    </xf>
    <xf numFmtId="49" fontId="44" fillId="0" borderId="0" xfId="159" applyNumberFormat="1" applyFont="1">
      <alignment vertical="center"/>
    </xf>
    <xf numFmtId="49" fontId="44" fillId="0" borderId="0" xfId="159" quotePrefix="1" applyNumberFormat="1" applyFont="1">
      <alignment vertical="center"/>
    </xf>
    <xf numFmtId="179" fontId="4" fillId="43" borderId="0" xfId="170" applyNumberFormat="1" applyFont="1" applyFill="1" applyBorder="1" applyAlignment="1">
      <alignment horizontal="right" vertical="center" wrapText="1"/>
    </xf>
    <xf numFmtId="0" fontId="56" fillId="0" borderId="0" xfId="170" applyFont="1" applyBorder="1" applyAlignment="1">
      <alignment vertical="center" wrapText="1"/>
    </xf>
    <xf numFmtId="0" fontId="56" fillId="0" borderId="0" xfId="170" applyFont="1" applyBorder="1" applyAlignment="1">
      <alignment vertical="center"/>
    </xf>
    <xf numFmtId="176" fontId="4" fillId="0" borderId="0" xfId="170" applyNumberFormat="1" applyFont="1" applyBorder="1" applyAlignment="1">
      <alignment vertical="center" wrapText="1"/>
    </xf>
    <xf numFmtId="176" fontId="4" fillId="0" borderId="0" xfId="170" quotePrefix="1" applyNumberFormat="1" applyFont="1" applyBorder="1" applyAlignment="1">
      <alignment vertical="center" wrapText="1"/>
    </xf>
    <xf numFmtId="0" fontId="2" fillId="0" borderId="0" xfId="170" applyFont="1" applyBorder="1" applyAlignment="1">
      <alignment horizontal="left" vertical="center" wrapText="1"/>
    </xf>
    <xf numFmtId="0" fontId="2" fillId="29" borderId="13" xfId="159" applyFont="1" applyFill="1" applyBorder="1" applyAlignment="1">
      <alignment horizontal="center" vertical="center"/>
    </xf>
    <xf numFmtId="0" fontId="55" fillId="43" borderId="0" xfId="170" applyFont="1" applyFill="1" applyBorder="1" applyAlignment="1">
      <alignment vertical="center" wrapText="1"/>
    </xf>
    <xf numFmtId="0" fontId="55" fillId="47" borderId="0" xfId="170" applyFont="1" applyFill="1" applyBorder="1" applyAlignment="1">
      <alignment vertical="center" wrapText="1"/>
    </xf>
    <xf numFmtId="0" fontId="55" fillId="43" borderId="0" xfId="170" applyFont="1" applyFill="1" applyBorder="1" applyAlignment="1">
      <alignment horizontal="right" vertical="center" wrapText="1"/>
    </xf>
    <xf numFmtId="179" fontId="55" fillId="43" borderId="0" xfId="170" applyNumberFormat="1" applyFont="1" applyFill="1" applyBorder="1" applyAlignment="1">
      <alignment horizontal="right" vertical="center" wrapText="1"/>
    </xf>
    <xf numFmtId="0" fontId="64" fillId="35" borderId="0" xfId="170" applyFont="1" applyFill="1" applyBorder="1" applyAlignment="1">
      <alignment horizontal="center" vertical="center" wrapText="1"/>
    </xf>
    <xf numFmtId="0" fontId="59" fillId="0" borderId="0" xfId="0" applyFont="1">
      <alignment vertical="center"/>
    </xf>
    <xf numFmtId="0" fontId="4" fillId="48" borderId="0" xfId="170" applyFont="1" applyFill="1" applyBorder="1" applyAlignment="1">
      <alignment vertical="center" wrapText="1"/>
    </xf>
    <xf numFmtId="176" fontId="4" fillId="48" borderId="0" xfId="170" applyNumberFormat="1" applyFont="1" applyFill="1" applyBorder="1" applyAlignment="1">
      <alignment vertical="center" wrapText="1"/>
    </xf>
    <xf numFmtId="0" fontId="2" fillId="48" borderId="0" xfId="170" applyFont="1" applyFill="1" applyBorder="1" applyAlignment="1">
      <alignment horizontal="center" vertical="center" wrapText="1"/>
    </xf>
    <xf numFmtId="177" fontId="4" fillId="48" borderId="0" xfId="170" applyNumberFormat="1" applyFont="1" applyFill="1" applyBorder="1" applyAlignment="1">
      <alignment vertical="center" wrapText="1"/>
    </xf>
    <xf numFmtId="176" fontId="2" fillId="48" borderId="0" xfId="170" applyNumberFormat="1" applyFont="1" applyFill="1" applyBorder="1" applyAlignment="1">
      <alignment horizontal="center" vertical="center" wrapText="1"/>
    </xf>
    <xf numFmtId="180" fontId="59" fillId="48" borderId="0" xfId="0" applyNumberFormat="1" applyFont="1" applyFill="1">
      <alignment vertical="center"/>
    </xf>
    <xf numFmtId="0" fontId="59" fillId="0" borderId="0" xfId="0" applyFont="1" applyAlignment="1">
      <alignment vertical="center" wrapText="1"/>
    </xf>
    <xf numFmtId="180" fontId="2" fillId="43" borderId="0" xfId="170" applyNumberFormat="1" applyFont="1" applyFill="1" applyBorder="1" applyAlignment="1">
      <alignment horizontal="center" vertical="center" wrapText="1"/>
    </xf>
    <xf numFmtId="0" fontId="59" fillId="48" borderId="0" xfId="0" applyFont="1" applyFill="1">
      <alignment vertical="center"/>
    </xf>
    <xf numFmtId="177" fontId="66" fillId="47" borderId="13" xfId="169" applyNumberFormat="1" applyFont="1" applyFill="1" applyBorder="1" applyAlignment="1">
      <alignment horizontal="center"/>
    </xf>
    <xf numFmtId="0" fontId="64" fillId="35" borderId="0" xfId="170" applyFont="1" applyFill="1" applyBorder="1" applyAlignment="1">
      <alignment vertical="center" wrapText="1"/>
    </xf>
    <xf numFmtId="0" fontId="67" fillId="35" borderId="0" xfId="170" applyFont="1" applyFill="1" applyBorder="1" applyAlignment="1">
      <alignment horizontal="center" vertical="center" wrapText="1"/>
    </xf>
    <xf numFmtId="0" fontId="68" fillId="35" borderId="0" xfId="170" applyFont="1" applyFill="1" applyBorder="1" applyAlignment="1">
      <alignment horizontal="left" vertical="center" wrapText="1"/>
    </xf>
    <xf numFmtId="0" fontId="68" fillId="35" borderId="0" xfId="0" applyFont="1" applyFill="1" applyAlignment="1">
      <alignment horizontal="left" vertical="center"/>
    </xf>
    <xf numFmtId="0" fontId="68" fillId="35" borderId="0" xfId="0" applyFont="1" applyFill="1" applyAlignment="1">
      <alignment horizontal="left" vertical="center" wrapText="1"/>
    </xf>
    <xf numFmtId="0" fontId="68" fillId="35" borderId="0" xfId="170" applyFont="1" applyFill="1" applyBorder="1" applyAlignment="1">
      <alignment horizontal="center" vertical="center" wrapText="1"/>
    </xf>
    <xf numFmtId="0" fontId="2" fillId="35" borderId="0" xfId="170" applyFont="1" applyFill="1" applyBorder="1" applyAlignment="1">
      <alignment vertical="center" wrapText="1"/>
    </xf>
    <xf numFmtId="0" fontId="68" fillId="35" borderId="0" xfId="170" applyFont="1" applyFill="1" applyBorder="1" applyAlignment="1">
      <alignment horizontal="left" vertical="top" wrapText="1"/>
    </xf>
    <xf numFmtId="176" fontId="2" fillId="0" borderId="0" xfId="170" applyNumberFormat="1" applyFont="1" applyBorder="1" applyAlignment="1">
      <alignment vertical="center" wrapText="1"/>
    </xf>
    <xf numFmtId="181" fontId="2" fillId="0" borderId="0" xfId="170" applyNumberFormat="1" applyFont="1" applyBorder="1" applyAlignment="1">
      <alignment vertical="center" wrapText="1"/>
    </xf>
    <xf numFmtId="177" fontId="69" fillId="35" borderId="0" xfId="0" applyNumberFormat="1" applyFont="1" applyFill="1">
      <alignment vertical="center"/>
    </xf>
    <xf numFmtId="0" fontId="67" fillId="35" borderId="0" xfId="170" applyFont="1" applyFill="1" applyBorder="1" applyAlignment="1">
      <alignment vertical="center" wrapText="1"/>
    </xf>
    <xf numFmtId="0" fontId="63" fillId="0" borderId="0" xfId="0" applyFont="1">
      <alignment vertical="center"/>
    </xf>
    <xf numFmtId="0" fontId="70" fillId="0" borderId="0" xfId="0" applyFont="1">
      <alignment vertical="center"/>
    </xf>
    <xf numFmtId="0" fontId="46" fillId="0" borderId="0" xfId="159" applyFont="1" applyFill="1">
      <alignment vertical="center"/>
    </xf>
    <xf numFmtId="0" fontId="63" fillId="0" borderId="0" xfId="0" applyFont="1" applyFill="1">
      <alignment vertical="center"/>
    </xf>
    <xf numFmtId="0" fontId="46" fillId="0" borderId="0" xfId="159" applyFont="1" applyFill="1" applyBorder="1" applyAlignment="1">
      <alignment horizontal="center" vertical="center" wrapText="1"/>
    </xf>
    <xf numFmtId="0" fontId="46" fillId="0" borderId="0" xfId="137" applyFont="1" applyFill="1" applyBorder="1" applyAlignment="1">
      <alignment horizontal="center" vertical="center" wrapText="1"/>
    </xf>
    <xf numFmtId="49" fontId="46" fillId="0" borderId="0" xfId="137" applyNumberFormat="1" applyFont="1" applyFill="1" applyBorder="1" applyAlignment="1">
      <alignment horizontal="center" vertical="center" wrapText="1"/>
    </xf>
    <xf numFmtId="49" fontId="46" fillId="0" borderId="0" xfId="0" applyNumberFormat="1" applyFont="1" applyFill="1" applyAlignment="1">
      <alignment horizontal="center" vertical="center"/>
    </xf>
    <xf numFmtId="0" fontId="46" fillId="0" borderId="0" xfId="1" applyFont="1" applyFill="1" applyAlignment="1">
      <alignment horizontal="center" vertical="center"/>
    </xf>
    <xf numFmtId="0" fontId="46" fillId="0" borderId="0" xfId="159" applyFont="1" applyFill="1" applyAlignment="1">
      <alignment horizontal="center" vertical="center"/>
    </xf>
    <xf numFmtId="0" fontId="46" fillId="0" borderId="0" xfId="0" applyFont="1" applyFill="1" applyAlignment="1">
      <alignment horizontal="center" vertical="center"/>
    </xf>
    <xf numFmtId="49" fontId="46" fillId="0" borderId="0" xfId="159" applyNumberFormat="1" applyFont="1" applyFill="1" applyAlignment="1">
      <alignment horizontal="center" vertical="center"/>
    </xf>
    <xf numFmtId="0" fontId="49" fillId="48" borderId="0" xfId="0" applyFont="1" applyFill="1">
      <alignment vertical="center"/>
    </xf>
    <xf numFmtId="0" fontId="46" fillId="0" borderId="0" xfId="0" applyFont="1" applyAlignment="1">
      <alignment horizontal="center" vertical="center"/>
    </xf>
    <xf numFmtId="0" fontId="46" fillId="0" borderId="0" xfId="0" quotePrefix="1" applyFont="1" applyAlignment="1">
      <alignment horizontal="center" vertical="center"/>
    </xf>
    <xf numFmtId="0" fontId="44" fillId="0" borderId="0" xfId="139" applyFont="1" applyFill="1" applyAlignment="1">
      <alignment horizontal="center" vertical="center"/>
    </xf>
    <xf numFmtId="0" fontId="46" fillId="0" borderId="0" xfId="139" applyFont="1" applyFill="1">
      <alignment vertical="center"/>
    </xf>
    <xf numFmtId="0" fontId="46" fillId="0" borderId="0" xfId="139" applyFont="1" applyFill="1" applyAlignment="1">
      <alignment horizontal="center" vertical="center"/>
    </xf>
    <xf numFmtId="49" fontId="46" fillId="0" borderId="0" xfId="139" applyNumberFormat="1" applyFont="1" applyFill="1" applyAlignment="1">
      <alignment horizontal="center" vertical="center"/>
    </xf>
    <xf numFmtId="0" fontId="46" fillId="0" borderId="0" xfId="139" applyNumberFormat="1" applyFont="1" applyFill="1" applyAlignment="1">
      <alignment horizontal="center" vertical="center"/>
    </xf>
    <xf numFmtId="0" fontId="46" fillId="0" borderId="0" xfId="0" applyFont="1" applyFill="1">
      <alignment vertical="center"/>
    </xf>
    <xf numFmtId="0" fontId="2" fillId="48" borderId="0" xfId="139" applyFill="1">
      <alignment vertical="center"/>
    </xf>
    <xf numFmtId="0" fontId="46" fillId="0" borderId="0" xfId="0" applyFont="1" applyAlignment="1">
      <alignment horizontal="left" vertical="center"/>
    </xf>
    <xf numFmtId="0" fontId="46" fillId="0" borderId="78" xfId="159" applyFont="1" applyFill="1" applyBorder="1" applyAlignment="1">
      <alignment horizontal="center" vertical="center"/>
    </xf>
    <xf numFmtId="0" fontId="65" fillId="0" borderId="0" xfId="0" applyFont="1" applyFill="1">
      <alignment vertical="center"/>
    </xf>
    <xf numFmtId="0" fontId="2" fillId="0" borderId="0" xfId="139" applyFill="1">
      <alignment vertical="center"/>
    </xf>
    <xf numFmtId="49" fontId="46" fillId="0" borderId="78" xfId="159" applyNumberFormat="1" applyFont="1" applyFill="1" applyBorder="1" applyAlignment="1">
      <alignment horizontal="center" vertical="center"/>
    </xf>
    <xf numFmtId="49" fontId="46" fillId="0" borderId="0" xfId="139" applyNumberFormat="1" applyFont="1" applyFill="1" applyBorder="1" applyAlignment="1">
      <alignment horizontal="center" vertical="center"/>
    </xf>
    <xf numFmtId="0" fontId="46" fillId="0" borderId="0" xfId="139" applyFont="1" applyFill="1" applyBorder="1">
      <alignment vertical="center"/>
    </xf>
    <xf numFmtId="0" fontId="46" fillId="0" borderId="0" xfId="0" applyFont="1" applyFill="1" applyBorder="1">
      <alignment vertical="center"/>
    </xf>
    <xf numFmtId="0" fontId="2" fillId="48" borderId="0" xfId="139" applyFont="1" applyFill="1" applyBorder="1">
      <alignment vertical="center"/>
    </xf>
    <xf numFmtId="0" fontId="44" fillId="48" borderId="0" xfId="0" applyFont="1" applyFill="1">
      <alignment vertical="center"/>
    </xf>
    <xf numFmtId="0" fontId="71" fillId="0" borderId="0" xfId="0" applyFont="1">
      <alignment vertical="center"/>
    </xf>
    <xf numFmtId="0" fontId="72" fillId="0" borderId="0" xfId="0" applyFont="1">
      <alignment vertical="center"/>
    </xf>
    <xf numFmtId="49" fontId="46" fillId="0" borderId="0" xfId="0" quotePrefix="1" applyNumberFormat="1" applyFont="1" applyFill="1" applyAlignment="1">
      <alignment horizontal="center" vertical="center"/>
    </xf>
    <xf numFmtId="0" fontId="46" fillId="0" borderId="0" xfId="0" quotePrefix="1" applyFont="1" applyFill="1" applyAlignment="1">
      <alignment horizontal="center" vertical="center"/>
    </xf>
    <xf numFmtId="0" fontId="2" fillId="48" borderId="0" xfId="0" applyFont="1" applyFill="1">
      <alignment vertical="center"/>
    </xf>
    <xf numFmtId="0" fontId="2" fillId="48" borderId="0" xfId="139" applyFont="1" applyFill="1">
      <alignment vertical="center"/>
    </xf>
    <xf numFmtId="0" fontId="2" fillId="48" borderId="0" xfId="139" applyFont="1" applyFill="1" applyAlignment="1">
      <alignment horizontal="center" vertical="center"/>
    </xf>
    <xf numFmtId="0" fontId="70" fillId="0" borderId="0" xfId="0" applyFont="1" applyFill="1">
      <alignment vertical="center"/>
    </xf>
    <xf numFmtId="0" fontId="73" fillId="0" borderId="0" xfId="139" applyFont="1">
      <alignment vertical="center"/>
    </xf>
    <xf numFmtId="0" fontId="46" fillId="0" borderId="0" xfId="159" quotePrefix="1" applyFont="1" applyFill="1">
      <alignment vertical="center"/>
    </xf>
    <xf numFmtId="0" fontId="46" fillId="0" borderId="0" xfId="159" applyFont="1" applyAlignment="1">
      <alignment horizontal="center" vertical="center"/>
    </xf>
    <xf numFmtId="0" fontId="46" fillId="0" borderId="0" xfId="139" applyFont="1" applyAlignment="1">
      <alignment horizontal="center" vertical="center"/>
    </xf>
    <xf numFmtId="49" fontId="46" fillId="0" borderId="0" xfId="139" applyNumberFormat="1" applyFont="1" applyAlignment="1">
      <alignment horizontal="center" vertical="center"/>
    </xf>
    <xf numFmtId="0" fontId="63" fillId="0" borderId="0" xfId="0" applyFont="1" applyAlignment="1">
      <alignment horizontal="center" vertical="center"/>
    </xf>
    <xf numFmtId="0" fontId="2" fillId="48" borderId="0" xfId="0" applyFont="1" applyFill="1" applyAlignment="1">
      <alignment horizontal="center" vertical="center"/>
    </xf>
    <xf numFmtId="0" fontId="46" fillId="0" borderId="0" xfId="139" quotePrefix="1" applyFont="1" applyFill="1" applyAlignment="1">
      <alignment horizontal="center" vertical="center"/>
    </xf>
    <xf numFmtId="0" fontId="44" fillId="48" borderId="0" xfId="159" applyNumberFormat="1" applyFont="1" applyFill="1">
      <alignment vertical="center"/>
    </xf>
    <xf numFmtId="49" fontId="44" fillId="48" borderId="0" xfId="159" applyNumberFormat="1" applyFont="1" applyFill="1">
      <alignment vertical="center"/>
    </xf>
    <xf numFmtId="49" fontId="44" fillId="48" borderId="0" xfId="159" quotePrefix="1" applyNumberFormat="1" applyFont="1" applyFill="1">
      <alignment vertical="center"/>
    </xf>
    <xf numFmtId="49" fontId="46" fillId="0" borderId="0" xfId="159" applyNumberFormat="1" applyFont="1" applyAlignment="1">
      <alignment horizontal="center" vertical="center"/>
    </xf>
    <xf numFmtId="49" fontId="46" fillId="0" borderId="0" xfId="159" quotePrefix="1" applyNumberFormat="1" applyFont="1" applyAlignment="1">
      <alignment horizontal="center" vertical="center"/>
    </xf>
    <xf numFmtId="0" fontId="46" fillId="0" borderId="0" xfId="159" applyNumberFormat="1" applyFont="1" applyAlignment="1">
      <alignment horizontal="center" vertical="center"/>
    </xf>
    <xf numFmtId="0" fontId="46" fillId="0" borderId="0" xfId="139" applyFont="1" applyAlignment="1">
      <alignment horizontal="center" vertical="center" wrapText="1"/>
    </xf>
    <xf numFmtId="0" fontId="46" fillId="0" borderId="0" xfId="159" applyFont="1" applyAlignment="1">
      <alignment horizontal="center" vertical="center" wrapText="1"/>
    </xf>
    <xf numFmtId="0" fontId="46" fillId="0" borderId="0" xfId="139" applyNumberFormat="1" applyFont="1" applyAlignment="1">
      <alignment horizontal="center" vertical="center"/>
    </xf>
    <xf numFmtId="49" fontId="46" fillId="0" borderId="0" xfId="139" quotePrefix="1" applyNumberFormat="1" applyFont="1" applyAlignment="1">
      <alignment horizontal="center" vertical="center"/>
    </xf>
    <xf numFmtId="0" fontId="53" fillId="0" borderId="0" xfId="177" applyFont="1" applyFill="1" applyAlignment="1">
      <alignment horizontal="center" vertical="center"/>
    </xf>
    <xf numFmtId="0" fontId="53" fillId="0" borderId="0" xfId="177" applyFont="1">
      <alignment vertical="center"/>
    </xf>
    <xf numFmtId="0" fontId="53" fillId="0" borderId="0" xfId="177" applyFont="1" applyAlignment="1">
      <alignment horizontal="center" vertical="center" wrapText="1"/>
    </xf>
    <xf numFmtId="0" fontId="53" fillId="0" borderId="0" xfId="177" applyFont="1" applyAlignment="1">
      <alignment vertical="center"/>
    </xf>
    <xf numFmtId="0" fontId="53" fillId="0" borderId="0" xfId="177" applyFont="1" applyAlignment="1">
      <alignment vertical="center" wrapText="1"/>
    </xf>
    <xf numFmtId="0" fontId="53" fillId="0" borderId="0" xfId="177" applyFont="1" applyAlignment="1">
      <alignment horizontal="left" vertical="center"/>
    </xf>
    <xf numFmtId="178" fontId="53" fillId="0" borderId="0" xfId="177" applyNumberFormat="1" applyFont="1" applyAlignment="1">
      <alignment horizontal="left" vertical="center"/>
    </xf>
    <xf numFmtId="0" fontId="53" fillId="0" borderId="0" xfId="177" applyFont="1" applyFill="1" applyAlignment="1">
      <alignment vertical="center" wrapText="1"/>
    </xf>
    <xf numFmtId="49" fontId="76" fillId="0" borderId="0" xfId="182" applyNumberFormat="1" applyFont="1" applyFill="1" applyAlignment="1">
      <alignment vertical="center"/>
    </xf>
    <xf numFmtId="0" fontId="76" fillId="0" borderId="0" xfId="182" applyFont="1" applyAlignment="1">
      <alignment vertical="center"/>
    </xf>
    <xf numFmtId="49" fontId="76" fillId="0" borderId="0" xfId="182" applyNumberFormat="1" applyFont="1" applyAlignment="1">
      <alignment vertical="center"/>
    </xf>
    <xf numFmtId="0" fontId="53" fillId="0" borderId="0" xfId="177" applyFont="1" applyFill="1">
      <alignment vertical="center"/>
    </xf>
    <xf numFmtId="0" fontId="76" fillId="43" borderId="0" xfId="182" applyFont="1" applyFill="1" applyAlignment="1">
      <alignment vertical="center"/>
    </xf>
    <xf numFmtId="0" fontId="53" fillId="0" borderId="15" xfId="177" applyFont="1" applyBorder="1" applyAlignment="1">
      <alignment horizontal="center" vertical="center"/>
    </xf>
    <xf numFmtId="0" fontId="53" fillId="25" borderId="16" xfId="177" applyFont="1" applyFill="1" applyBorder="1" applyAlignment="1">
      <alignment horizontal="center" vertical="center" wrapText="1"/>
    </xf>
    <xf numFmtId="0" fontId="53" fillId="25" borderId="17" xfId="177" applyFont="1" applyFill="1" applyBorder="1" applyAlignment="1">
      <alignment horizontal="center" vertical="center" wrapText="1"/>
    </xf>
    <xf numFmtId="49" fontId="53" fillId="0" borderId="40" xfId="177" applyNumberFormat="1" applyFont="1" applyFill="1" applyBorder="1" applyAlignment="1">
      <alignment horizontal="center" vertical="center"/>
    </xf>
    <xf numFmtId="0" fontId="53" fillId="0" borderId="18" xfId="177" applyFont="1" applyBorder="1" applyAlignment="1">
      <alignment horizontal="center" vertical="center"/>
    </xf>
    <xf numFmtId="49" fontId="77" fillId="0" borderId="0" xfId="182" applyNumberFormat="1" applyFont="1" applyFill="1" applyAlignment="1">
      <alignment vertical="center"/>
    </xf>
    <xf numFmtId="0" fontId="53" fillId="0" borderId="96" xfId="177" applyFont="1" applyFill="1" applyBorder="1" applyAlignment="1">
      <alignment horizontal="center" vertical="center"/>
    </xf>
    <xf numFmtId="0" fontId="53" fillId="0" borderId="97" xfId="177" quotePrefix="1" applyFont="1" applyFill="1" applyBorder="1" applyAlignment="1">
      <alignment horizontal="center" vertical="center"/>
    </xf>
    <xf numFmtId="0" fontId="53" fillId="0" borderId="34" xfId="172" applyFont="1" applyFill="1" applyBorder="1" applyAlignment="1">
      <alignment horizontal="center" vertical="center"/>
    </xf>
    <xf numFmtId="0" fontId="53" fillId="0" borderId="35" xfId="172" applyFont="1" applyFill="1" applyBorder="1" applyAlignment="1">
      <alignment horizontal="center" vertical="center"/>
    </xf>
    <xf numFmtId="0" fontId="53" fillId="0" borderId="36" xfId="172" applyFont="1" applyFill="1" applyBorder="1" applyAlignment="1">
      <alignment horizontal="center" vertical="center"/>
    </xf>
    <xf numFmtId="49" fontId="53" fillId="0" borderId="52" xfId="177" applyNumberFormat="1" applyFont="1" applyFill="1" applyBorder="1" applyAlignment="1">
      <alignment horizontal="center" vertical="center"/>
    </xf>
    <xf numFmtId="0" fontId="53" fillId="0" borderId="98" xfId="177" quotePrefix="1" applyFont="1" applyBorder="1" applyAlignment="1">
      <alignment horizontal="center" vertical="center"/>
    </xf>
    <xf numFmtId="49" fontId="78" fillId="0" borderId="0" xfId="182" applyNumberFormat="1" applyFont="1" applyFill="1" applyAlignment="1">
      <alignment horizontal="center" vertical="center"/>
    </xf>
    <xf numFmtId="49" fontId="78" fillId="0" borderId="0" xfId="182" applyNumberFormat="1" applyFont="1" applyAlignment="1">
      <alignment horizontal="center" vertical="center"/>
    </xf>
    <xf numFmtId="0" fontId="76" fillId="0" borderId="0" xfId="182" applyNumberFormat="1" applyFont="1" applyAlignment="1">
      <alignment vertical="center"/>
    </xf>
    <xf numFmtId="0" fontId="53" fillId="0" borderId="46" xfId="177" quotePrefix="1" applyFont="1" applyFill="1" applyBorder="1" applyAlignment="1">
      <alignment horizontal="center" vertical="center"/>
    </xf>
    <xf numFmtId="0" fontId="53" fillId="0" borderId="22" xfId="172" applyFont="1" applyFill="1" applyBorder="1" applyAlignment="1">
      <alignment horizontal="center" vertical="center"/>
    </xf>
    <xf numFmtId="0" fontId="53" fillId="0" borderId="13" xfId="172" applyFont="1" applyFill="1" applyBorder="1" applyAlignment="1">
      <alignment horizontal="center" vertical="center"/>
    </xf>
    <xf numFmtId="0" fontId="53" fillId="0" borderId="28" xfId="172" applyFont="1" applyFill="1" applyBorder="1" applyAlignment="1">
      <alignment horizontal="center" vertical="center"/>
    </xf>
    <xf numFmtId="49" fontId="53" fillId="0" borderId="47" xfId="177" applyNumberFormat="1" applyFont="1" applyFill="1" applyBorder="1" applyAlignment="1">
      <alignment horizontal="center" vertical="center"/>
    </xf>
    <xf numFmtId="0" fontId="53" fillId="0" borderId="69" xfId="177" quotePrefix="1" applyFont="1" applyBorder="1" applyAlignment="1">
      <alignment horizontal="center" vertical="center"/>
    </xf>
    <xf numFmtId="0" fontId="76" fillId="0" borderId="0" xfId="182" applyFont="1" applyAlignment="1">
      <alignment horizontal="center" vertical="center"/>
    </xf>
    <xf numFmtId="49" fontId="76" fillId="0" borderId="0" xfId="182" applyNumberFormat="1" applyFont="1" applyAlignment="1">
      <alignment horizontal="center" vertical="center"/>
    </xf>
    <xf numFmtId="0" fontId="70" fillId="43" borderId="0" xfId="0" applyFont="1" applyFill="1">
      <alignment vertical="center"/>
    </xf>
    <xf numFmtId="49" fontId="53" fillId="0" borderId="73" xfId="177" applyNumberFormat="1" applyFont="1" applyFill="1" applyBorder="1" applyAlignment="1">
      <alignment horizontal="center" vertical="center"/>
    </xf>
    <xf numFmtId="0" fontId="76" fillId="0" borderId="0" xfId="182" applyFont="1" applyAlignment="1">
      <alignment horizontal="left" vertical="center"/>
    </xf>
    <xf numFmtId="0" fontId="76" fillId="0" borderId="73" xfId="182" applyFont="1" applyFill="1" applyBorder="1" applyAlignment="1">
      <alignment vertical="center"/>
    </xf>
    <xf numFmtId="0" fontId="76" fillId="0" borderId="22" xfId="182" applyFont="1" applyFill="1" applyBorder="1" applyAlignment="1">
      <alignment horizontal="center" vertical="center"/>
    </xf>
    <xf numFmtId="0" fontId="76" fillId="0" borderId="13" xfId="182" applyFont="1" applyFill="1" applyBorder="1" applyAlignment="1">
      <alignment horizontal="center" vertical="center"/>
    </xf>
    <xf numFmtId="49" fontId="53" fillId="0" borderId="47" xfId="177" quotePrefix="1" applyNumberFormat="1" applyFont="1" applyFill="1" applyBorder="1" applyAlignment="1">
      <alignment horizontal="center" vertical="center"/>
    </xf>
    <xf numFmtId="0" fontId="76" fillId="0" borderId="0" xfId="182" applyFont="1" applyFill="1" applyAlignment="1">
      <alignment vertical="center"/>
    </xf>
    <xf numFmtId="0" fontId="76" fillId="0" borderId="96" xfId="177" applyFont="1" applyFill="1" applyBorder="1" applyAlignment="1">
      <alignment horizontal="center" vertical="center"/>
    </xf>
    <xf numFmtId="0" fontId="53" fillId="0" borderId="99" xfId="177" quotePrefix="1" applyFont="1" applyFill="1" applyBorder="1" applyAlignment="1">
      <alignment horizontal="center" vertical="center"/>
    </xf>
    <xf numFmtId="49" fontId="53" fillId="0" borderId="104" xfId="177" applyNumberFormat="1" applyFont="1" applyFill="1" applyBorder="1" applyAlignment="1">
      <alignment horizontal="center" vertical="center"/>
    </xf>
    <xf numFmtId="0" fontId="53" fillId="0" borderId="100" xfId="177" quotePrefix="1" applyFont="1" applyBorder="1" applyAlignment="1">
      <alignment horizontal="center" vertical="center"/>
    </xf>
    <xf numFmtId="0" fontId="53" fillId="0" borderId="0" xfId="182" applyFont="1" applyAlignment="1">
      <alignment vertical="center"/>
    </xf>
    <xf numFmtId="49" fontId="53" fillId="0" borderId="0" xfId="177" applyNumberFormat="1" applyFont="1">
      <alignment vertical="center"/>
    </xf>
    <xf numFmtId="49" fontId="78" fillId="0" borderId="0" xfId="177" applyNumberFormat="1" applyFont="1" applyBorder="1" applyAlignment="1">
      <alignment horizontal="center" vertical="center"/>
    </xf>
    <xf numFmtId="49" fontId="78" fillId="0" borderId="0" xfId="177" quotePrefix="1" applyNumberFormat="1" applyFont="1" applyBorder="1" applyAlignment="1">
      <alignment horizontal="center" vertical="center"/>
    </xf>
    <xf numFmtId="0" fontId="2" fillId="27" borderId="0" xfId="159" applyFont="1" applyFill="1" applyAlignment="1">
      <alignment horizontal="center" vertical="center"/>
    </xf>
    <xf numFmtId="0" fontId="2" fillId="26" borderId="74" xfId="159" applyFont="1" applyFill="1" applyBorder="1" applyAlignment="1">
      <alignment horizontal="center" vertical="center" wrapText="1"/>
    </xf>
    <xf numFmtId="0" fontId="2" fillId="35" borderId="35" xfId="159" applyFont="1" applyFill="1" applyBorder="1" applyAlignment="1">
      <alignment horizontal="center" vertical="center" wrapText="1"/>
    </xf>
    <xf numFmtId="0" fontId="2" fillId="26" borderId="21" xfId="159" applyFont="1" applyFill="1" applyBorder="1" applyAlignment="1">
      <alignment horizontal="center" vertical="center" wrapText="1"/>
    </xf>
    <xf numFmtId="0" fontId="2" fillId="0" borderId="97" xfId="159" quotePrefix="1" applyFont="1" applyBorder="1" applyAlignment="1">
      <alignment horizontal="center" vertical="center"/>
    </xf>
    <xf numFmtId="0" fontId="2" fillId="0" borderId="98" xfId="159" quotePrefix="1" applyFont="1" applyFill="1" applyBorder="1" applyAlignment="1">
      <alignment horizontal="center" vertical="center"/>
    </xf>
    <xf numFmtId="0" fontId="2" fillId="0" borderId="69" xfId="159" quotePrefix="1" applyFont="1" applyFill="1" applyBorder="1" applyAlignment="1">
      <alignment horizontal="center" vertical="center"/>
    </xf>
    <xf numFmtId="0" fontId="2" fillId="0" borderId="107" xfId="159" quotePrefix="1" applyFont="1" applyBorder="1" applyAlignment="1">
      <alignment horizontal="center" vertical="center"/>
    </xf>
    <xf numFmtId="0" fontId="2" fillId="31" borderId="107" xfId="159" quotePrefix="1" applyFont="1" applyFill="1" applyBorder="1" applyAlignment="1">
      <alignment horizontal="center" vertical="center"/>
    </xf>
    <xf numFmtId="49" fontId="2" fillId="31" borderId="53" xfId="159" applyNumberFormat="1" applyFont="1" applyFill="1" applyBorder="1" applyAlignment="1">
      <alignment horizontal="center" vertical="center"/>
    </xf>
    <xf numFmtId="0" fontId="2" fillId="31" borderId="108" xfId="159" quotePrefix="1" applyFont="1" applyFill="1" applyBorder="1" applyAlignment="1">
      <alignment horizontal="center" vertical="center"/>
    </xf>
    <xf numFmtId="0" fontId="2" fillId="0" borderId="108" xfId="159" quotePrefix="1" applyFont="1" applyFill="1" applyBorder="1" applyAlignment="1">
      <alignment horizontal="center" vertical="center"/>
    </xf>
    <xf numFmtId="0" fontId="81" fillId="0" borderId="0" xfId="159" applyFont="1" applyAlignment="1">
      <alignment horizontal="left" vertical="center"/>
    </xf>
    <xf numFmtId="0" fontId="2" fillId="0" borderId="106" xfId="159" quotePrefix="1" applyFont="1" applyBorder="1" applyAlignment="1">
      <alignment horizontal="center" vertical="center"/>
    </xf>
    <xf numFmtId="0" fontId="2" fillId="31" borderId="27" xfId="159" applyFont="1" applyFill="1" applyBorder="1" applyAlignment="1">
      <alignment horizontal="center" vertical="center" wrapText="1"/>
    </xf>
    <xf numFmtId="49" fontId="2" fillId="0" borderId="2" xfId="159" applyNumberFormat="1" applyFont="1" applyFill="1" applyBorder="1" applyAlignment="1">
      <alignment horizontal="center" vertical="center"/>
    </xf>
    <xf numFmtId="0" fontId="2" fillId="0" borderId="48" xfId="159" quotePrefix="1" applyFont="1" applyFill="1" applyBorder="1" applyAlignment="1">
      <alignment horizontal="center" vertical="center"/>
    </xf>
    <xf numFmtId="0" fontId="2" fillId="25" borderId="109" xfId="159" applyFont="1" applyFill="1" applyBorder="1" applyAlignment="1">
      <alignment horizontal="center" vertical="center" wrapText="1"/>
    </xf>
    <xf numFmtId="0" fontId="2" fillId="25" borderId="110" xfId="159" applyFont="1" applyFill="1" applyBorder="1" applyAlignment="1">
      <alignment horizontal="center" vertical="center" wrapText="1"/>
    </xf>
    <xf numFmtId="0" fontId="2" fillId="31" borderId="19" xfId="159" quotePrefix="1" applyFont="1" applyFill="1" applyBorder="1" applyAlignment="1">
      <alignment horizontal="center" vertical="center"/>
    </xf>
    <xf numFmtId="49" fontId="2" fillId="31" borderId="47" xfId="159" applyNumberFormat="1" applyFont="1" applyFill="1" applyBorder="1" applyAlignment="1">
      <alignment horizontal="center" vertical="center"/>
    </xf>
    <xf numFmtId="0" fontId="2" fillId="31" borderId="20" xfId="159" quotePrefix="1" applyFont="1" applyFill="1" applyBorder="1" applyAlignment="1">
      <alignment horizontal="center" vertical="center"/>
    </xf>
    <xf numFmtId="0" fontId="2" fillId="31" borderId="46" xfId="159" quotePrefix="1" applyFont="1" applyFill="1" applyBorder="1" applyAlignment="1">
      <alignment horizontal="center" vertical="center"/>
    </xf>
    <xf numFmtId="0" fontId="2" fillId="31" borderId="69" xfId="159" quotePrefix="1" applyFont="1" applyFill="1" applyBorder="1" applyAlignment="1">
      <alignment horizontal="center" vertical="center"/>
    </xf>
    <xf numFmtId="0" fontId="59" fillId="26" borderId="34" xfId="159" applyFont="1" applyFill="1" applyBorder="1" applyAlignment="1">
      <alignment horizontal="center" vertical="center" wrapText="1"/>
    </xf>
    <xf numFmtId="49" fontId="2" fillId="0" borderId="73" xfId="159" applyNumberFormat="1" applyFont="1" applyFill="1" applyBorder="1" applyAlignment="1">
      <alignment horizontal="center" vertical="center"/>
    </xf>
    <xf numFmtId="0" fontId="44" fillId="48" borderId="0" xfId="139" applyFont="1" applyFill="1" applyAlignment="1">
      <alignment vertical="center" wrapText="1"/>
    </xf>
    <xf numFmtId="0" fontId="44" fillId="48" borderId="0" xfId="159" applyFont="1" applyFill="1" applyAlignment="1">
      <alignmen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47" fillId="0" borderId="13" xfId="139" applyFont="1" applyBorder="1" applyAlignment="1">
      <alignment horizontal="left" vertical="center" wrapText="1" readingOrder="1"/>
    </xf>
    <xf numFmtId="0" fontId="2" fillId="0" borderId="37" xfId="159" applyFont="1" applyBorder="1" applyAlignment="1">
      <alignment vertical="center" wrapText="1"/>
    </xf>
    <xf numFmtId="0" fontId="2" fillId="0" borderId="13" xfId="159" applyFont="1" applyBorder="1" applyAlignment="1">
      <alignment horizontal="left" vertical="top" wrapText="1"/>
    </xf>
    <xf numFmtId="0" fontId="2" fillId="29" borderId="13" xfId="159" applyFont="1" applyFill="1" applyBorder="1" applyAlignment="1">
      <alignment horizontal="center" vertical="center"/>
    </xf>
    <xf numFmtId="0" fontId="45" fillId="0" borderId="13" xfId="139" applyFont="1" applyFill="1" applyBorder="1" applyAlignment="1">
      <alignment horizontal="center" vertical="center"/>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13" xfId="139" applyFont="1" applyBorder="1" applyAlignment="1">
      <alignment horizontal="center" vertical="center"/>
    </xf>
    <xf numFmtId="0" fontId="2" fillId="0" borderId="13" xfId="139" applyFont="1" applyBorder="1" applyAlignment="1">
      <alignment horizontal="left" vertical="center" wrapText="1" readingOrder="1"/>
    </xf>
    <xf numFmtId="49" fontId="46" fillId="47" borderId="0" xfId="159" applyNumberFormat="1" applyFont="1" applyFill="1" applyAlignment="1">
      <alignment horizontal="center" vertical="center"/>
    </xf>
    <xf numFmtId="0" fontId="46" fillId="47" borderId="0" xfId="159" applyNumberFormat="1" applyFont="1" applyFill="1" applyAlignment="1">
      <alignment horizontal="center" vertical="center"/>
    </xf>
    <xf numFmtId="0" fontId="82" fillId="0" borderId="0" xfId="170" applyNumberFormat="1" applyFont="1" applyBorder="1" applyAlignment="1">
      <alignment vertical="center"/>
    </xf>
    <xf numFmtId="0" fontId="0" fillId="0" borderId="0" xfId="0" applyFill="1">
      <alignment vertical="center"/>
    </xf>
    <xf numFmtId="0" fontId="2" fillId="29" borderId="13" xfId="159" applyFont="1" applyFill="1" applyBorder="1" applyAlignment="1">
      <alignment horizontal="left" vertical="center"/>
    </xf>
    <xf numFmtId="0" fontId="2" fillId="0" borderId="85" xfId="159" applyFont="1" applyFill="1" applyBorder="1" applyAlignment="1">
      <alignment horizontal="center" vertical="center"/>
    </xf>
    <xf numFmtId="0" fontId="2" fillId="0" borderId="0" xfId="1" applyFill="1">
      <alignment vertical="center"/>
    </xf>
    <xf numFmtId="49" fontId="0" fillId="0" borderId="0" xfId="0" applyNumberFormat="1" applyFill="1">
      <alignment vertical="center"/>
    </xf>
    <xf numFmtId="0" fontId="83" fillId="0" borderId="0" xfId="0" applyFont="1">
      <alignment vertical="center"/>
    </xf>
    <xf numFmtId="0" fontId="32" fillId="0" borderId="13" xfId="159" applyFont="1" applyBorder="1">
      <alignment vertical="center"/>
    </xf>
    <xf numFmtId="0" fontId="32" fillId="0" borderId="13" xfId="159" applyFont="1" applyBorder="1" applyAlignment="1">
      <alignment horizontal="center" vertical="center"/>
    </xf>
    <xf numFmtId="0" fontId="83" fillId="0" borderId="0" xfId="0" applyFont="1" applyFill="1">
      <alignment vertical="center"/>
    </xf>
    <xf numFmtId="0" fontId="84" fillId="0" borderId="0" xfId="0" applyFont="1">
      <alignment vertical="center"/>
    </xf>
    <xf numFmtId="0" fontId="45" fillId="31" borderId="13" xfId="159" applyFont="1" applyFill="1" applyBorder="1">
      <alignment vertical="center"/>
    </xf>
    <xf numFmtId="0" fontId="45" fillId="31" borderId="13" xfId="159" applyFont="1" applyFill="1" applyBorder="1" applyAlignment="1">
      <alignment horizontal="center" vertical="center"/>
    </xf>
    <xf numFmtId="0" fontId="84" fillId="0" borderId="0" xfId="0" applyFont="1" applyFill="1">
      <alignment vertical="center"/>
    </xf>
    <xf numFmtId="0" fontId="88" fillId="0" borderId="13" xfId="139" applyFont="1" applyBorder="1" applyAlignment="1">
      <alignment horizontal="justify" vertical="center" wrapText="1"/>
    </xf>
    <xf numFmtId="0" fontId="2" fillId="0" borderId="27" xfId="159" applyFont="1" applyFill="1" applyBorder="1" applyAlignment="1">
      <alignment horizontal="left" vertical="center"/>
    </xf>
    <xf numFmtId="0" fontId="34" fillId="0" borderId="0" xfId="139" applyFont="1">
      <alignment vertical="center"/>
    </xf>
    <xf numFmtId="0" fontId="34" fillId="0" borderId="13" xfId="159" applyFont="1" applyFill="1" applyBorder="1">
      <alignment vertical="center"/>
    </xf>
    <xf numFmtId="0" fontId="34" fillId="0" borderId="13" xfId="159" applyFont="1" applyBorder="1" applyAlignment="1">
      <alignment horizontal="center" vertical="center"/>
    </xf>
    <xf numFmtId="0" fontId="88" fillId="0" borderId="0" xfId="0" applyFont="1">
      <alignment vertical="center"/>
    </xf>
    <xf numFmtId="0" fontId="32" fillId="0" borderId="13" xfId="139" applyFont="1" applyBorder="1" applyAlignment="1">
      <alignment horizontal="left" vertical="center"/>
    </xf>
    <xf numFmtId="0" fontId="86" fillId="0" borderId="13" xfId="139" applyFont="1" applyFill="1" applyBorder="1" applyAlignment="1">
      <alignment horizontal="left" vertical="center"/>
    </xf>
    <xf numFmtId="0" fontId="87" fillId="0" borderId="13" xfId="139" applyFont="1" applyFill="1" applyBorder="1" applyAlignment="1">
      <alignment horizontal="left" vertical="center"/>
    </xf>
    <xf numFmtId="0" fontId="89" fillId="0" borderId="13" xfId="139" applyFont="1" applyFill="1" applyBorder="1" applyAlignment="1">
      <alignment horizontal="left" vertical="center"/>
    </xf>
    <xf numFmtId="0" fontId="90" fillId="0" borderId="13" xfId="139" applyFont="1" applyBorder="1" applyAlignment="1">
      <alignment horizontal="left" vertical="center"/>
    </xf>
    <xf numFmtId="0" fontId="2" fillId="0" borderId="0" xfId="0" applyFont="1" applyAlignment="1">
      <alignment vertical="center" wrapText="1"/>
    </xf>
    <xf numFmtId="0" fontId="32" fillId="0" borderId="33" xfId="159" applyFont="1" applyFill="1" applyBorder="1" applyAlignment="1">
      <alignment vertical="center" wrapText="1"/>
    </xf>
    <xf numFmtId="0" fontId="2" fillId="0" borderId="32" xfId="159" applyFont="1" applyBorder="1" applyAlignment="1">
      <alignment horizontal="center" vertical="center" wrapText="1"/>
    </xf>
    <xf numFmtId="0" fontId="2" fillId="0" borderId="56" xfId="159" applyFont="1" applyBorder="1" applyAlignment="1">
      <alignment horizontal="center" vertical="center" wrapText="1"/>
    </xf>
    <xf numFmtId="0" fontId="2" fillId="0" borderId="38" xfId="159" applyFont="1" applyBorder="1" applyAlignment="1">
      <alignment horizontal="center" vertical="center" wrapText="1"/>
    </xf>
    <xf numFmtId="0" fontId="32" fillId="0" borderId="32" xfId="159" applyFont="1" applyFill="1" applyBorder="1" applyAlignment="1">
      <alignment vertical="center" wrapText="1"/>
    </xf>
    <xf numFmtId="0" fontId="32" fillId="0" borderId="32" xfId="159" applyFont="1" applyFill="1" applyBorder="1">
      <alignment vertical="center"/>
    </xf>
    <xf numFmtId="0" fontId="32" fillId="0" borderId="13" xfId="159" applyFont="1" applyFill="1" applyBorder="1">
      <alignment vertical="center"/>
    </xf>
    <xf numFmtId="0" fontId="34" fillId="0" borderId="92" xfId="139" applyFont="1" applyFill="1" applyBorder="1" applyAlignment="1">
      <alignment horizontal="left" vertical="center" wrapText="1" readingOrder="1"/>
    </xf>
    <xf numFmtId="0" fontId="32" fillId="0" borderId="92" xfId="139" applyFont="1" applyFill="1" applyBorder="1" applyAlignment="1">
      <alignment horizontal="left" vertical="center" wrapText="1" readingOrder="1"/>
    </xf>
    <xf numFmtId="0" fontId="34" fillId="0" borderId="94" xfId="139" applyFont="1" applyFill="1" applyBorder="1" applyAlignment="1">
      <alignment horizontal="left" vertical="center" wrapText="1" readingOrder="1"/>
    </xf>
    <xf numFmtId="0" fontId="32" fillId="0" borderId="14" xfId="139" applyFont="1" applyBorder="1" applyAlignment="1">
      <alignment vertical="center"/>
    </xf>
    <xf numFmtId="0" fontId="32" fillId="0" borderId="0" xfId="0" applyFont="1">
      <alignment vertical="center"/>
    </xf>
    <xf numFmtId="0" fontId="2" fillId="0" borderId="37" xfId="159" applyFont="1" applyBorder="1" applyAlignment="1">
      <alignment horizontal="center" vertical="center"/>
    </xf>
    <xf numFmtId="0" fontId="34" fillId="0" borderId="13" xfId="159" applyFont="1" applyBorder="1">
      <alignment vertical="center"/>
    </xf>
    <xf numFmtId="0" fontId="2" fillId="0" borderId="0" xfId="159" quotePrefix="1" applyFont="1">
      <alignment vertical="center"/>
    </xf>
    <xf numFmtId="0" fontId="32" fillId="0" borderId="37" xfId="159" applyFont="1" applyBorder="1" applyAlignment="1">
      <alignment vertical="center" wrapText="1"/>
    </xf>
    <xf numFmtId="0" fontId="90" fillId="0" borderId="92" xfId="139" applyFont="1" applyFill="1" applyBorder="1" applyAlignment="1">
      <alignment horizontal="left" vertical="center" wrapText="1" readingOrder="1"/>
    </xf>
    <xf numFmtId="0" fontId="90" fillId="0" borderId="92" xfId="139" applyFont="1" applyFill="1" applyBorder="1" applyAlignment="1">
      <alignment vertical="center" wrapText="1" readingOrder="1"/>
    </xf>
    <xf numFmtId="0" fontId="90" fillId="0" borderId="13" xfId="139" applyFont="1" applyFill="1" applyBorder="1" applyAlignment="1">
      <alignment vertical="center" readingOrder="1"/>
    </xf>
    <xf numFmtId="0" fontId="3" fillId="0" borderId="13" xfId="139" applyFont="1" applyFill="1" applyBorder="1" applyAlignment="1">
      <alignment vertical="center" readingOrder="1"/>
    </xf>
    <xf numFmtId="0" fontId="32" fillId="0" borderId="13" xfId="139" applyFont="1" applyFill="1" applyBorder="1" applyAlignment="1">
      <alignment vertical="center" readingOrder="1"/>
    </xf>
    <xf numFmtId="0" fontId="3" fillId="0" borderId="0" xfId="0" applyFont="1">
      <alignment vertical="center"/>
    </xf>
    <xf numFmtId="0" fontId="3" fillId="0" borderId="38" xfId="139" applyFont="1" applyFill="1" applyBorder="1" applyAlignment="1">
      <alignment horizontal="center" vertical="center"/>
    </xf>
    <xf numFmtId="0" fontId="3" fillId="0" borderId="56" xfId="159" applyFont="1" applyFill="1" applyBorder="1" applyAlignment="1">
      <alignment horizontal="center" vertical="center"/>
    </xf>
    <xf numFmtId="0" fontId="3" fillId="0" borderId="13" xfId="139" applyFont="1" applyFill="1" applyBorder="1" applyAlignment="1">
      <alignment horizontal="center" vertical="center"/>
    </xf>
    <xf numFmtId="0" fontId="91" fillId="0" borderId="13" xfId="159" applyFont="1" applyBorder="1" applyAlignment="1">
      <alignment vertical="center" wrapText="1"/>
    </xf>
    <xf numFmtId="0" fontId="46" fillId="0" borderId="0" xfId="0" applyFont="1">
      <alignment vertical="center"/>
    </xf>
    <xf numFmtId="0" fontId="90" fillId="0" borderId="13" xfId="159" applyFont="1" applyBorder="1">
      <alignment vertical="center"/>
    </xf>
    <xf numFmtId="0" fontId="94" fillId="0" borderId="13" xfId="159" applyFont="1" applyBorder="1">
      <alignment vertical="center"/>
    </xf>
    <xf numFmtId="0" fontId="45" fillId="0" borderId="0" xfId="170" applyFont="1" applyBorder="1" applyAlignment="1">
      <alignment horizontal="center" vertical="center" wrapText="1"/>
    </xf>
    <xf numFmtId="182" fontId="45" fillId="0" borderId="0" xfId="170" applyNumberFormat="1" applyFont="1" applyBorder="1" applyAlignment="1">
      <alignment horizontal="center" vertical="center" wrapText="1"/>
    </xf>
    <xf numFmtId="0" fontId="2" fillId="48" borderId="0" xfId="139" applyFont="1" applyFill="1" applyBorder="1" applyAlignment="1">
      <alignment horizontal="center" vertical="center"/>
    </xf>
    <xf numFmtId="0" fontId="2" fillId="48" borderId="0" xfId="0" applyFont="1" applyFill="1" applyBorder="1">
      <alignment vertical="center"/>
    </xf>
    <xf numFmtId="0" fontId="4" fillId="0" borderId="32" xfId="0" applyFont="1" applyBorder="1" applyAlignment="1">
      <alignment horizontal="center" vertical="center" wrapText="1"/>
    </xf>
    <xf numFmtId="0" fontId="4" fillId="0" borderId="33" xfId="0" applyFont="1" applyBorder="1" applyAlignment="1">
      <alignment horizontal="center" vertical="center"/>
    </xf>
    <xf numFmtId="0" fontId="4" fillId="0" borderId="14" xfId="0" applyFont="1" applyBorder="1" applyAlignment="1">
      <alignment horizontal="center" vertical="center"/>
    </xf>
    <xf numFmtId="0" fontId="2" fillId="0" borderId="37" xfId="170" applyFont="1" applyBorder="1" applyAlignment="1">
      <alignment horizontal="center" vertical="center" wrapText="1"/>
    </xf>
    <xf numFmtId="0" fontId="2" fillId="0" borderId="2" xfId="170" applyFont="1" applyBorder="1" applyAlignment="1">
      <alignment horizontal="center" vertical="center" wrapText="1"/>
    </xf>
    <xf numFmtId="0" fontId="2" fillId="0" borderId="38" xfId="170" applyFont="1" applyBorder="1" applyAlignment="1">
      <alignment horizontal="center" vertical="center" wrapText="1"/>
    </xf>
    <xf numFmtId="0" fontId="4" fillId="0" borderId="37" xfId="170" applyFont="1" applyBorder="1" applyAlignment="1">
      <alignment horizontal="center" vertical="center" wrapText="1"/>
    </xf>
    <xf numFmtId="0" fontId="4" fillId="0" borderId="2" xfId="170" applyFont="1" applyBorder="1" applyAlignment="1">
      <alignment horizontal="center" vertical="center" wrapText="1"/>
    </xf>
    <xf numFmtId="0" fontId="4" fillId="0" borderId="38" xfId="170" applyFont="1" applyBorder="1" applyAlignment="1">
      <alignment horizontal="center" vertical="center" wrapText="1"/>
    </xf>
    <xf numFmtId="0" fontId="2" fillId="31" borderId="37" xfId="137" applyFont="1" applyFill="1" applyBorder="1" applyAlignment="1">
      <alignment horizontal="center" vertical="center" wrapText="1"/>
    </xf>
    <xf numFmtId="0" fontId="2" fillId="31" borderId="2" xfId="137" applyFont="1" applyFill="1" applyBorder="1" applyAlignment="1">
      <alignment horizontal="center" vertical="center" wrapText="1"/>
    </xf>
    <xf numFmtId="0" fontId="2" fillId="31" borderId="73" xfId="137" applyFont="1" applyFill="1" applyBorder="1" applyAlignment="1">
      <alignment horizontal="center" vertical="center" wrapText="1"/>
    </xf>
    <xf numFmtId="0" fontId="2" fillId="0" borderId="37" xfId="159" applyFont="1" applyBorder="1" applyAlignment="1">
      <alignment horizontal="left" vertical="center" wrapText="1"/>
    </xf>
    <xf numFmtId="0" fontId="2" fillId="0" borderId="2" xfId="159" applyFont="1" applyBorder="1" applyAlignment="1">
      <alignment horizontal="left" vertical="center" wrapText="1"/>
    </xf>
    <xf numFmtId="0" fontId="2" fillId="0" borderId="38" xfId="159" applyFont="1" applyBorder="1" applyAlignment="1">
      <alignment horizontal="left" vertical="center" wrapText="1"/>
    </xf>
    <xf numFmtId="0" fontId="2" fillId="0" borderId="21" xfId="137" applyFont="1" applyFill="1" applyBorder="1" applyAlignment="1">
      <alignment horizontal="center" vertical="center" wrapText="1"/>
    </xf>
    <xf numFmtId="0" fontId="2" fillId="0" borderId="2" xfId="137" applyFont="1" applyFill="1" applyBorder="1" applyAlignment="1">
      <alignment horizontal="center" vertical="center" wrapText="1"/>
    </xf>
    <xf numFmtId="0" fontId="2" fillId="0" borderId="73" xfId="137" applyFont="1" applyFill="1" applyBorder="1" applyAlignment="1">
      <alignment horizontal="center" vertical="center" wrapText="1"/>
    </xf>
    <xf numFmtId="0" fontId="2" fillId="31" borderId="21" xfId="137" applyFont="1" applyFill="1" applyBorder="1" applyAlignment="1">
      <alignment horizontal="center" vertical="center" wrapText="1"/>
    </xf>
    <xf numFmtId="0" fontId="45" fillId="31" borderId="37" xfId="159" applyFont="1" applyFill="1" applyBorder="1" applyAlignment="1">
      <alignment horizontal="left" vertical="center" wrapText="1"/>
    </xf>
    <xf numFmtId="0" fontId="45" fillId="31" borderId="2" xfId="159" applyFont="1" applyFill="1" applyBorder="1" applyAlignment="1">
      <alignment horizontal="left" vertical="center" wrapText="1"/>
    </xf>
    <xf numFmtId="0" fontId="45" fillId="31" borderId="38" xfId="159" applyFont="1" applyFill="1" applyBorder="1" applyAlignment="1">
      <alignment horizontal="left" vertical="center" wrapText="1"/>
    </xf>
    <xf numFmtId="0" fontId="2" fillId="0" borderId="38" xfId="137" applyFont="1" applyFill="1" applyBorder="1" applyAlignment="1">
      <alignment horizontal="center" vertical="center" wrapText="1"/>
    </xf>
    <xf numFmtId="0" fontId="2" fillId="0" borderId="37" xfId="137" applyFont="1" applyFill="1" applyBorder="1" applyAlignment="1">
      <alignment horizontal="center" vertical="center" wrapText="1"/>
    </xf>
    <xf numFmtId="0" fontId="2" fillId="29" borderId="37" xfId="159" applyFont="1" applyFill="1" applyBorder="1" applyAlignment="1">
      <alignment horizontal="center" vertical="center"/>
    </xf>
    <xf numFmtId="0" fontId="2" fillId="29" borderId="2" xfId="159" applyFont="1" applyFill="1" applyBorder="1" applyAlignment="1">
      <alignment horizontal="center" vertical="center"/>
    </xf>
    <xf numFmtId="0" fontId="2" fillId="29" borderId="38" xfId="159" applyFont="1" applyFill="1" applyBorder="1" applyAlignment="1">
      <alignment horizontal="center" vertical="center"/>
    </xf>
    <xf numFmtId="0" fontId="32" fillId="0" borderId="37" xfId="159" applyFont="1" applyBorder="1" applyAlignment="1">
      <alignment horizontal="left" vertical="center" wrapText="1"/>
    </xf>
    <xf numFmtId="0" fontId="32" fillId="0" borderId="2" xfId="159" applyFont="1" applyBorder="1" applyAlignment="1">
      <alignment horizontal="left" vertical="center" wrapText="1"/>
    </xf>
    <xf numFmtId="0" fontId="32" fillId="0" borderId="38" xfId="159" applyFont="1" applyBorder="1" applyAlignment="1">
      <alignment horizontal="left" vertical="center" wrapText="1"/>
    </xf>
    <xf numFmtId="0" fontId="3" fillId="0" borderId="37" xfId="159" applyFont="1" applyBorder="1" applyAlignment="1">
      <alignment horizontal="left" vertical="center" wrapText="1"/>
    </xf>
    <xf numFmtId="0" fontId="3" fillId="0" borderId="2" xfId="159" applyFont="1" applyBorder="1" applyAlignment="1">
      <alignment horizontal="left" vertical="center" wrapText="1"/>
    </xf>
    <xf numFmtId="0" fontId="3" fillId="0" borderId="38" xfId="159" applyFont="1" applyBorder="1" applyAlignment="1">
      <alignment horizontal="left" vertical="center" wrapText="1"/>
    </xf>
    <xf numFmtId="0" fontId="2" fillId="0" borderId="37" xfId="159" applyFont="1" applyBorder="1" applyAlignment="1">
      <alignment vertical="center" wrapText="1"/>
    </xf>
    <xf numFmtId="0" fontId="2" fillId="0" borderId="2" xfId="159" applyFont="1" applyBorder="1" applyAlignment="1">
      <alignment vertical="center" wrapText="1"/>
    </xf>
    <xf numFmtId="0" fontId="2" fillId="0" borderId="38" xfId="159" applyFont="1" applyBorder="1" applyAlignment="1">
      <alignment vertical="center" wrapText="1"/>
    </xf>
    <xf numFmtId="0" fontId="47" fillId="0" borderId="13" xfId="139" applyFont="1" applyBorder="1" applyAlignment="1">
      <alignment horizontal="left" vertical="center" wrapText="1" readingOrder="1"/>
    </xf>
    <xf numFmtId="0" fontId="2" fillId="0" borderId="57" xfId="159" applyFont="1" applyFill="1" applyBorder="1" applyAlignment="1">
      <alignment horizontal="center" vertical="center" wrapText="1"/>
    </xf>
    <xf numFmtId="0" fontId="2" fillId="0" borderId="55" xfId="159" applyFont="1" applyFill="1" applyBorder="1" applyAlignment="1">
      <alignment horizontal="center" vertical="center" wrapText="1"/>
    </xf>
    <xf numFmtId="0" fontId="2" fillId="0" borderId="43" xfId="159" applyFont="1" applyFill="1" applyBorder="1" applyAlignment="1">
      <alignment horizontal="center" vertical="center" wrapText="1"/>
    </xf>
    <xf numFmtId="0" fontId="2" fillId="0" borderId="62" xfId="159" applyFont="1" applyFill="1" applyBorder="1" applyAlignment="1">
      <alignment horizontal="center" vertical="center" wrapText="1"/>
    </xf>
    <xf numFmtId="0" fontId="2" fillId="0" borderId="21" xfId="159" applyFont="1" applyFill="1" applyBorder="1" applyAlignment="1">
      <alignment horizontal="center" vertical="center" wrapText="1"/>
    </xf>
    <xf numFmtId="0" fontId="2" fillId="0" borderId="2" xfId="159" applyFont="1" applyFill="1" applyBorder="1" applyAlignment="1">
      <alignment horizontal="center" vertical="center" wrapText="1"/>
    </xf>
    <xf numFmtId="0" fontId="2" fillId="0" borderId="73" xfId="159" applyFont="1" applyFill="1" applyBorder="1" applyAlignment="1">
      <alignment horizontal="center" vertical="center" wrapText="1"/>
    </xf>
    <xf numFmtId="0" fontId="2" fillId="0" borderId="37" xfId="159" applyFont="1" applyFill="1" applyBorder="1" applyAlignment="1">
      <alignment horizontal="center" vertical="center" wrapText="1"/>
    </xf>
    <xf numFmtId="0" fontId="85" fillId="0" borderId="13" xfId="139" applyFont="1" applyFill="1" applyBorder="1" applyAlignment="1">
      <alignment horizontal="left" vertical="center" wrapText="1" readingOrder="1"/>
    </xf>
    <xf numFmtId="0" fontId="86" fillId="0" borderId="43" xfId="139" applyFont="1" applyFill="1" applyBorder="1" applyAlignment="1">
      <alignment horizontal="left" vertical="center" wrapText="1" readingOrder="1"/>
    </xf>
    <xf numFmtId="0" fontId="86" fillId="0" borderId="71" xfId="139" applyFont="1" applyFill="1" applyBorder="1" applyAlignment="1">
      <alignment horizontal="left" vertical="center" wrapText="1" readingOrder="1"/>
    </xf>
    <xf numFmtId="0" fontId="86" fillId="0" borderId="42" xfId="139" applyFont="1" applyFill="1" applyBorder="1" applyAlignment="1">
      <alignment horizontal="left" vertical="center" wrapText="1" readingOrder="1"/>
    </xf>
    <xf numFmtId="0" fontId="87" fillId="0" borderId="37" xfId="159" applyFont="1" applyFill="1" applyBorder="1" applyAlignment="1">
      <alignment horizontal="left" vertical="center" wrapText="1"/>
    </xf>
    <xf numFmtId="0" fontId="87" fillId="0" borderId="2" xfId="159" applyFont="1" applyFill="1" applyBorder="1" applyAlignment="1">
      <alignment horizontal="left" vertical="center" wrapText="1"/>
    </xf>
    <xf numFmtId="0" fontId="87" fillId="0" borderId="38" xfId="159" applyFont="1" applyFill="1" applyBorder="1" applyAlignment="1">
      <alignment horizontal="left" vertical="center" wrapText="1"/>
    </xf>
    <xf numFmtId="0" fontId="44" fillId="0" borderId="21" xfId="139" applyFont="1" applyFill="1" applyBorder="1" applyAlignment="1">
      <alignment horizontal="center" vertical="center"/>
    </xf>
    <xf numFmtId="0" fontId="44" fillId="0" borderId="2" xfId="139" applyFont="1" applyFill="1" applyBorder="1" applyAlignment="1">
      <alignment horizontal="center" vertical="center"/>
    </xf>
    <xf numFmtId="0" fontId="44" fillId="0" borderId="73" xfId="139" applyFont="1" applyFill="1" applyBorder="1" applyAlignment="1">
      <alignment horizontal="center" vertical="center"/>
    </xf>
    <xf numFmtId="0" fontId="44" fillId="37" borderId="37" xfId="139" applyFont="1" applyFill="1" applyBorder="1" applyAlignment="1">
      <alignment horizontal="center" vertical="center"/>
    </xf>
    <xf numFmtId="0" fontId="44" fillId="37" borderId="2" xfId="139" applyFont="1" applyFill="1" applyBorder="1" applyAlignment="1">
      <alignment horizontal="center" vertical="center"/>
    </xf>
    <xf numFmtId="0" fontId="44" fillId="37" borderId="38" xfId="139" applyFont="1" applyFill="1" applyBorder="1" applyAlignment="1">
      <alignment horizontal="center" vertical="center"/>
    </xf>
    <xf numFmtId="0" fontId="44" fillId="0" borderId="13" xfId="139" applyFont="1" applyBorder="1" applyAlignment="1">
      <alignment horizontal="center"/>
    </xf>
    <xf numFmtId="0" fontId="44" fillId="33" borderId="37" xfId="139" applyFont="1" applyFill="1" applyBorder="1" applyAlignment="1">
      <alignment horizontal="center" vertical="center"/>
    </xf>
    <xf numFmtId="0" fontId="44" fillId="33" borderId="2" xfId="139" applyFont="1" applyFill="1" applyBorder="1" applyAlignment="1">
      <alignment horizontal="center" vertical="center"/>
    </xf>
    <xf numFmtId="0" fontId="44" fillId="33" borderId="38" xfId="139" applyFont="1" applyFill="1" applyBorder="1" applyAlignment="1">
      <alignment horizontal="center" vertical="center"/>
    </xf>
    <xf numFmtId="0" fontId="44" fillId="40" borderId="37" xfId="139" applyFont="1" applyFill="1" applyBorder="1" applyAlignment="1">
      <alignment horizontal="center" vertical="center"/>
    </xf>
    <xf numFmtId="0" fontId="44" fillId="40" borderId="2" xfId="139" applyFont="1" applyFill="1" applyBorder="1" applyAlignment="1">
      <alignment horizontal="center" vertical="center"/>
    </xf>
    <xf numFmtId="0" fontId="44" fillId="40" borderId="38" xfId="139" applyFont="1" applyFill="1" applyBorder="1" applyAlignment="1">
      <alignment horizontal="center" vertical="center"/>
    </xf>
    <xf numFmtId="0" fontId="44" fillId="40" borderId="13" xfId="139" applyFont="1" applyFill="1" applyBorder="1" applyAlignment="1">
      <alignment horizontal="center" vertical="center"/>
    </xf>
    <xf numFmtId="0" fontId="44" fillId="41" borderId="37" xfId="139" applyFont="1" applyFill="1" applyBorder="1" applyAlignment="1">
      <alignment horizontal="center" vertical="center"/>
    </xf>
    <xf numFmtId="0" fontId="44" fillId="41" borderId="2" xfId="139" applyFont="1" applyFill="1" applyBorder="1" applyAlignment="1">
      <alignment horizontal="center" vertical="center"/>
    </xf>
    <xf numFmtId="0" fontId="44" fillId="41" borderId="38" xfId="139" applyFont="1" applyFill="1" applyBorder="1" applyAlignment="1">
      <alignment horizontal="center" vertical="center"/>
    </xf>
    <xf numFmtId="0" fontId="44" fillId="41" borderId="13" xfId="139" applyFont="1" applyFill="1" applyBorder="1" applyAlignment="1">
      <alignment horizontal="center" vertical="center"/>
    </xf>
    <xf numFmtId="0" fontId="44" fillId="0" borderId="37" xfId="159" applyFont="1" applyBorder="1" applyAlignment="1">
      <alignment horizontal="left" vertical="center" wrapText="1"/>
    </xf>
    <xf numFmtId="0" fontId="44" fillId="0" borderId="2" xfId="159" applyFont="1" applyBorder="1" applyAlignment="1">
      <alignment horizontal="left" vertical="center" wrapText="1"/>
    </xf>
    <xf numFmtId="0" fontId="44" fillId="0" borderId="38" xfId="159" applyFont="1" applyBorder="1" applyAlignment="1">
      <alignment horizontal="left" vertical="center" wrapText="1"/>
    </xf>
    <xf numFmtId="0" fontId="44" fillId="32" borderId="37" xfId="159" applyFont="1" applyFill="1" applyBorder="1" applyAlignment="1">
      <alignment horizontal="left" vertical="center" wrapText="1"/>
    </xf>
    <xf numFmtId="0" fontId="44" fillId="32" borderId="2" xfId="159" applyFont="1" applyFill="1" applyBorder="1" applyAlignment="1">
      <alignment horizontal="left" vertical="center" wrapText="1"/>
    </xf>
    <xf numFmtId="0" fontId="44" fillId="32" borderId="38" xfId="159" applyFont="1" applyFill="1" applyBorder="1" applyAlignment="1">
      <alignment horizontal="left" vertical="center" wrapText="1"/>
    </xf>
    <xf numFmtId="0" fontId="44" fillId="35" borderId="13" xfId="137" applyFont="1" applyFill="1" applyBorder="1" applyAlignment="1">
      <alignment horizontal="center" vertical="center" shrinkToFit="1"/>
    </xf>
    <xf numFmtId="0" fontId="44" fillId="0" borderId="13" xfId="137" applyFont="1" applyFill="1" applyBorder="1" applyAlignment="1">
      <alignment horizontal="center" vertical="center" shrinkToFit="1"/>
    </xf>
    <xf numFmtId="0" fontId="44" fillId="31" borderId="13" xfId="137" applyFont="1" applyFill="1" applyBorder="1" applyAlignment="1">
      <alignment horizontal="center" vertical="center" shrinkToFit="1"/>
    </xf>
    <xf numFmtId="0" fontId="44" fillId="0" borderId="13" xfId="139" applyFont="1" applyBorder="1" applyAlignment="1">
      <alignment horizontal="center" vertical="center" shrinkToFit="1"/>
    </xf>
    <xf numFmtId="0" fontId="44" fillId="35" borderId="13" xfId="139" applyFont="1" applyFill="1" applyBorder="1" applyAlignment="1">
      <alignment horizontal="center" vertical="center" shrinkToFit="1"/>
    </xf>
    <xf numFmtId="0" fontId="44" fillId="35" borderId="37" xfId="139" applyFont="1" applyFill="1" applyBorder="1" applyAlignment="1">
      <alignment horizontal="center" vertical="center" shrinkToFit="1"/>
    </xf>
    <xf numFmtId="0" fontId="44" fillId="35" borderId="2" xfId="139" applyFont="1" applyFill="1" applyBorder="1" applyAlignment="1">
      <alignment horizontal="center" vertical="center" shrinkToFit="1"/>
    </xf>
    <xf numFmtId="0" fontId="44" fillId="35" borderId="73" xfId="139" applyFont="1" applyFill="1" applyBorder="1" applyAlignment="1">
      <alignment horizontal="center" vertical="center" shrinkToFit="1"/>
    </xf>
    <xf numFmtId="0" fontId="2" fillId="0" borderId="13" xfId="159" applyFont="1" applyBorder="1" applyAlignment="1">
      <alignment horizontal="left" vertical="top" wrapText="1"/>
    </xf>
    <xf numFmtId="0" fontId="2" fillId="0" borderId="37" xfId="159" applyFont="1" applyBorder="1" applyAlignment="1">
      <alignment horizontal="left" vertical="top" wrapText="1"/>
    </xf>
    <xf numFmtId="0" fontId="2" fillId="0" borderId="2" xfId="159" applyFont="1" applyBorder="1" applyAlignment="1">
      <alignment horizontal="left" vertical="top" wrapText="1"/>
    </xf>
    <xf numFmtId="0" fontId="2" fillId="0" borderId="38" xfId="159" applyFont="1" applyBorder="1" applyAlignment="1">
      <alignment horizontal="left" vertical="top" wrapText="1"/>
    </xf>
    <xf numFmtId="0" fontId="2" fillId="31" borderId="21" xfId="137" applyFont="1" applyFill="1" applyBorder="1" applyAlignment="1">
      <alignment horizontal="center" vertical="center" shrinkToFit="1"/>
    </xf>
    <xf numFmtId="0" fontId="2" fillId="31" borderId="2" xfId="137" applyFont="1" applyFill="1" applyBorder="1" applyAlignment="1">
      <alignment horizontal="center" vertical="center" shrinkToFit="1"/>
    </xf>
    <xf numFmtId="0" fontId="2" fillId="31" borderId="37" xfId="137" applyFont="1" applyFill="1" applyBorder="1" applyAlignment="1">
      <alignment horizontal="center" vertical="center" shrinkToFit="1"/>
    </xf>
    <xf numFmtId="0" fontId="2" fillId="31" borderId="73" xfId="137" applyFont="1" applyFill="1" applyBorder="1" applyAlignment="1">
      <alignment horizontal="center" vertical="center" shrinkToFit="1"/>
    </xf>
    <xf numFmtId="0" fontId="2" fillId="0" borderId="13" xfId="137" applyFont="1" applyFill="1" applyBorder="1" applyAlignment="1">
      <alignment horizontal="center" vertical="center" shrinkToFit="1"/>
    </xf>
    <xf numFmtId="0" fontId="48" fillId="0" borderId="13" xfId="139" applyFont="1" applyBorder="1" applyAlignment="1">
      <alignment horizontal="center" vertical="center" shrinkToFit="1"/>
    </xf>
    <xf numFmtId="0" fontId="48" fillId="0" borderId="28" xfId="139" applyFont="1" applyBorder="1" applyAlignment="1">
      <alignment horizontal="center" vertical="center" shrinkToFit="1"/>
    </xf>
    <xf numFmtId="0" fontId="2" fillId="0" borderId="13" xfId="139" applyFont="1" applyBorder="1" applyAlignment="1">
      <alignment horizontal="center" vertical="center" shrinkToFit="1"/>
    </xf>
    <xf numFmtId="0" fontId="2" fillId="0" borderId="28" xfId="139" applyFont="1" applyBorder="1" applyAlignment="1">
      <alignment horizontal="center" vertical="center" shrinkToFit="1"/>
    </xf>
    <xf numFmtId="0" fontId="2" fillId="0" borderId="22" xfId="137" applyFont="1" applyFill="1" applyBorder="1" applyAlignment="1">
      <alignment horizontal="center" vertical="center" shrinkToFit="1"/>
    </xf>
    <xf numFmtId="0" fontId="2" fillId="0" borderId="13" xfId="100" applyFont="1" applyBorder="1" applyAlignment="1">
      <alignment horizontal="center" vertical="center" shrinkToFit="1"/>
    </xf>
    <xf numFmtId="0" fontId="2" fillId="0" borderId="28" xfId="100" applyFont="1" applyBorder="1" applyAlignment="1">
      <alignment horizontal="center" vertical="center" shrinkToFit="1"/>
    </xf>
    <xf numFmtId="0" fontId="2" fillId="0" borderId="28" xfId="137" applyFont="1" applyFill="1" applyBorder="1" applyAlignment="1">
      <alignment horizontal="center" vertical="center" shrinkToFit="1"/>
    </xf>
    <xf numFmtId="0" fontId="46" fillId="0" borderId="57" xfId="137" applyFont="1" applyFill="1" applyBorder="1" applyAlignment="1">
      <alignment horizontal="center" vertical="center" shrinkToFit="1"/>
    </xf>
    <xf numFmtId="0" fontId="46" fillId="0" borderId="55" xfId="137" applyFont="1" applyFill="1" applyBorder="1" applyAlignment="1">
      <alignment horizontal="center" vertical="center" shrinkToFit="1"/>
    </xf>
    <xf numFmtId="0" fontId="32" fillId="0" borderId="13" xfId="159" applyFont="1" applyBorder="1" applyAlignment="1">
      <alignment horizontal="left" vertical="top" wrapText="1"/>
    </xf>
    <xf numFmtId="0" fontId="2" fillId="35" borderId="13" xfId="137" applyFont="1" applyFill="1" applyBorder="1" applyAlignment="1">
      <alignment horizontal="center" vertical="center" shrinkToFit="1"/>
    </xf>
    <xf numFmtId="0" fontId="2" fillId="35" borderId="28" xfId="137" applyFont="1" applyFill="1" applyBorder="1" applyAlignment="1">
      <alignment horizontal="center" vertical="center" shrinkToFit="1"/>
    </xf>
    <xf numFmtId="0" fontId="2" fillId="35" borderId="22" xfId="137" applyFont="1" applyFill="1" applyBorder="1" applyAlignment="1">
      <alignment horizontal="center" vertical="center" shrinkToFit="1"/>
    </xf>
    <xf numFmtId="0" fontId="2" fillId="35" borderId="13" xfId="100" applyFont="1" applyFill="1" applyBorder="1" applyAlignment="1">
      <alignment horizontal="center" vertical="center" shrinkToFit="1"/>
    </xf>
    <xf numFmtId="0" fontId="2" fillId="35" borderId="28" xfId="100" applyFont="1" applyFill="1" applyBorder="1" applyAlignment="1">
      <alignment horizontal="center" vertical="center" shrinkToFit="1"/>
    </xf>
    <xf numFmtId="0" fontId="2" fillId="31" borderId="13" xfId="137" applyFont="1" applyFill="1" applyBorder="1" applyAlignment="1">
      <alignment horizontal="center" vertical="center" shrinkToFit="1"/>
    </xf>
    <xf numFmtId="0" fontId="2" fillId="31" borderId="28" xfId="137" applyFont="1" applyFill="1" applyBorder="1" applyAlignment="1">
      <alignment horizontal="center" vertical="center" shrinkToFit="1"/>
    </xf>
    <xf numFmtId="0" fontId="2" fillId="31" borderId="13" xfId="159" applyFont="1" applyFill="1" applyBorder="1" applyAlignment="1">
      <alignment horizontal="center" vertical="center" shrinkToFit="1"/>
    </xf>
    <xf numFmtId="0" fontId="2" fillId="31" borderId="28" xfId="159" applyFont="1" applyFill="1" applyBorder="1" applyAlignment="1">
      <alignment horizontal="center" vertical="center" shrinkToFit="1"/>
    </xf>
    <xf numFmtId="0" fontId="2" fillId="31" borderId="22" xfId="137" applyFont="1" applyFill="1" applyBorder="1" applyAlignment="1">
      <alignment horizontal="center" vertical="center" shrinkToFit="1"/>
    </xf>
    <xf numFmtId="0" fontId="2" fillId="31" borderId="13" xfId="139" applyFont="1" applyFill="1" applyBorder="1" applyAlignment="1">
      <alignment horizontal="center" vertical="center" shrinkToFit="1"/>
    </xf>
    <xf numFmtId="0" fontId="2" fillId="31" borderId="28" xfId="139" applyFont="1" applyFill="1" applyBorder="1" applyAlignment="1">
      <alignment horizontal="center" vertical="center" shrinkToFit="1"/>
    </xf>
    <xf numFmtId="0" fontId="2" fillId="35" borderId="22" xfId="137" applyFont="1" applyFill="1" applyBorder="1" applyAlignment="1">
      <alignment horizontal="center" vertical="center" wrapText="1"/>
    </xf>
    <xf numFmtId="0" fontId="2" fillId="35" borderId="13" xfId="137" applyFont="1" applyFill="1" applyBorder="1" applyAlignment="1">
      <alignment horizontal="center" vertical="center" wrapText="1"/>
    </xf>
    <xf numFmtId="0" fontId="2" fillId="35" borderId="28" xfId="137" applyFont="1" applyFill="1" applyBorder="1" applyAlignment="1">
      <alignment horizontal="center" vertical="center" wrapText="1"/>
    </xf>
    <xf numFmtId="0" fontId="48" fillId="0" borderId="13" xfId="0" applyFont="1" applyBorder="1" applyAlignment="1">
      <alignment horizontal="center" vertical="center" shrinkToFit="1"/>
    </xf>
    <xf numFmtId="0" fontId="48" fillId="0" borderId="28" xfId="0" applyFont="1" applyBorder="1" applyAlignment="1">
      <alignment horizontal="center" vertical="center" shrinkToFit="1"/>
    </xf>
    <xf numFmtId="0" fontId="2" fillId="0" borderId="21" xfId="137" applyFont="1" applyFill="1" applyBorder="1" applyAlignment="1">
      <alignment horizontal="center" vertical="center" shrinkToFit="1"/>
    </xf>
    <xf numFmtId="0" fontId="2" fillId="0" borderId="2" xfId="137" applyFont="1" applyFill="1" applyBorder="1" applyAlignment="1">
      <alignment horizontal="center" vertical="center" shrinkToFit="1"/>
    </xf>
    <xf numFmtId="0" fontId="2" fillId="0" borderId="73" xfId="137" applyFont="1" applyFill="1" applyBorder="1" applyAlignment="1">
      <alignment horizontal="center" vertical="center" shrinkToFit="1"/>
    </xf>
    <xf numFmtId="0" fontId="2" fillId="0" borderId="22" xfId="137" applyFont="1" applyFill="1" applyBorder="1" applyAlignment="1">
      <alignment horizontal="center" vertical="center" wrapText="1"/>
    </xf>
    <xf numFmtId="0" fontId="2" fillId="0" borderId="13" xfId="137"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28" xfId="0" applyFont="1" applyBorder="1" applyAlignment="1">
      <alignment horizontal="center" vertical="center" wrapText="1"/>
    </xf>
    <xf numFmtId="0" fontId="48" fillId="35" borderId="13" xfId="139" applyFont="1" applyFill="1" applyBorder="1" applyAlignment="1">
      <alignment horizontal="center" vertical="center" shrinkToFit="1"/>
    </xf>
    <xf numFmtId="0" fontId="48" fillId="35" borderId="28" xfId="139" applyFont="1" applyFill="1" applyBorder="1" applyAlignment="1">
      <alignment horizontal="center" vertical="center" shrinkToFit="1"/>
    </xf>
    <xf numFmtId="0" fontId="48" fillId="0" borderId="13" xfId="139" applyFont="1" applyFill="1" applyBorder="1" applyAlignment="1">
      <alignment horizontal="center" vertical="center" shrinkToFit="1"/>
    </xf>
    <xf numFmtId="0" fontId="48" fillId="0" borderId="28" xfId="139" applyFont="1" applyFill="1" applyBorder="1" applyAlignment="1">
      <alignment horizontal="center" vertical="center" shrinkToFit="1"/>
    </xf>
    <xf numFmtId="0" fontId="44" fillId="0" borderId="37" xfId="137" applyFont="1" applyFill="1" applyBorder="1" applyAlignment="1">
      <alignment horizontal="center" vertical="center" wrapText="1"/>
    </xf>
    <xf numFmtId="0" fontId="44" fillId="0" borderId="73" xfId="137" applyFont="1" applyFill="1" applyBorder="1" applyAlignment="1">
      <alignment horizontal="center" vertical="center" wrapText="1"/>
    </xf>
    <xf numFmtId="0" fontId="2" fillId="0" borderId="79" xfId="137" applyFont="1" applyFill="1" applyBorder="1" applyAlignment="1">
      <alignment horizontal="center" vertical="center" wrapText="1"/>
    </xf>
    <xf numFmtId="0" fontId="2" fillId="0" borderId="80" xfId="137" applyFont="1" applyFill="1" applyBorder="1" applyAlignment="1">
      <alignment horizontal="center" vertical="center" wrapText="1"/>
    </xf>
    <xf numFmtId="0" fontId="34" fillId="0" borderId="37" xfId="159" applyFont="1" applyBorder="1" applyAlignment="1">
      <alignment horizontal="left" vertical="center" wrapText="1"/>
    </xf>
    <xf numFmtId="0" fontId="34" fillId="0" borderId="2" xfId="159" applyFont="1" applyBorder="1" applyAlignment="1">
      <alignment horizontal="left" vertical="center" wrapText="1"/>
    </xf>
    <xf numFmtId="0" fontId="34" fillId="0" borderId="38" xfId="159" applyFont="1" applyBorder="1" applyAlignment="1">
      <alignment horizontal="left" vertical="center" wrapText="1"/>
    </xf>
    <xf numFmtId="0" fontId="2" fillId="0" borderId="37" xfId="139" applyFont="1" applyFill="1" applyBorder="1" applyAlignment="1">
      <alignment horizontal="left" vertical="center" wrapText="1"/>
    </xf>
    <xf numFmtId="0" fontId="2" fillId="0" borderId="2" xfId="139" applyFont="1" applyFill="1" applyBorder="1" applyAlignment="1">
      <alignment horizontal="left" vertical="center" wrapText="1"/>
    </xf>
    <xf numFmtId="0" fontId="2" fillId="0" borderId="38" xfId="139" applyFont="1" applyFill="1" applyBorder="1" applyAlignment="1">
      <alignment horizontal="left" vertical="center" wrapText="1"/>
    </xf>
    <xf numFmtId="0" fontId="45" fillId="0" borderId="37" xfId="139" applyFont="1" applyFill="1" applyBorder="1" applyAlignment="1">
      <alignment horizontal="left" vertical="center" wrapText="1"/>
    </xf>
    <xf numFmtId="0" fontId="45" fillId="0" borderId="2" xfId="139" applyFont="1" applyFill="1" applyBorder="1" applyAlignment="1">
      <alignment horizontal="left" vertical="center" wrapText="1"/>
    </xf>
    <xf numFmtId="0" fontId="45" fillId="0" borderId="38" xfId="139" applyFont="1" applyFill="1" applyBorder="1" applyAlignment="1">
      <alignment horizontal="left" vertical="center" wrapText="1"/>
    </xf>
    <xf numFmtId="0" fontId="86" fillId="0" borderId="37" xfId="139" applyFont="1" applyFill="1" applyBorder="1" applyAlignment="1">
      <alignment horizontal="left" vertical="center" wrapText="1"/>
    </xf>
    <xf numFmtId="0" fontId="86" fillId="0" borderId="2" xfId="139" applyFont="1" applyFill="1" applyBorder="1" applyAlignment="1">
      <alignment horizontal="left" vertical="center" wrapText="1"/>
    </xf>
    <xf numFmtId="0" fontId="86" fillId="0" borderId="38" xfId="139" applyFont="1" applyFill="1" applyBorder="1" applyAlignment="1">
      <alignment horizontal="left" vertical="center" wrapText="1"/>
    </xf>
    <xf numFmtId="0" fontId="2" fillId="0" borderId="37" xfId="139" applyFont="1" applyBorder="1" applyAlignment="1">
      <alignment horizontal="left" vertical="center" wrapText="1"/>
    </xf>
    <xf numFmtId="0" fontId="2" fillId="0" borderId="2" xfId="139" applyFont="1" applyBorder="1" applyAlignment="1">
      <alignment horizontal="left" vertical="center" wrapText="1"/>
    </xf>
    <xf numFmtId="0" fontId="2" fillId="0" borderId="38" xfId="139" applyFont="1" applyBorder="1" applyAlignment="1">
      <alignment horizontal="left" vertical="center" wrapText="1"/>
    </xf>
    <xf numFmtId="0" fontId="32" fillId="0" borderId="37" xfId="139" applyFont="1" applyBorder="1" applyAlignment="1">
      <alignment horizontal="left" vertical="center" wrapText="1"/>
    </xf>
    <xf numFmtId="0" fontId="32" fillId="0" borderId="2" xfId="139" applyFont="1" applyBorder="1" applyAlignment="1">
      <alignment horizontal="left" vertical="center" wrapText="1"/>
    </xf>
    <xf numFmtId="0" fontId="32" fillId="0" borderId="38" xfId="139" applyFont="1" applyBorder="1" applyAlignment="1">
      <alignment horizontal="left" vertical="center" wrapText="1"/>
    </xf>
    <xf numFmtId="0" fontId="2" fillId="0" borderId="37" xfId="139" applyFont="1" applyBorder="1" applyAlignment="1">
      <alignment horizontal="left" vertical="center"/>
    </xf>
    <xf numFmtId="0" fontId="2" fillId="0" borderId="2" xfId="139" applyFont="1" applyBorder="1" applyAlignment="1">
      <alignment horizontal="left" vertical="center"/>
    </xf>
    <xf numFmtId="0" fontId="2" fillId="0" borderId="38" xfId="139" applyFont="1" applyBorder="1" applyAlignment="1">
      <alignment horizontal="left" vertical="center"/>
    </xf>
    <xf numFmtId="0" fontId="32" fillId="0" borderId="2" xfId="139" applyFont="1" applyBorder="1" applyAlignment="1">
      <alignment horizontal="left" vertical="center"/>
    </xf>
    <xf numFmtId="0" fontId="32" fillId="0" borderId="38" xfId="139" applyFont="1" applyBorder="1" applyAlignment="1">
      <alignment horizontal="left" vertical="center"/>
    </xf>
    <xf numFmtId="0" fontId="34" fillId="0" borderId="37" xfId="139" applyFont="1" applyBorder="1" applyAlignment="1">
      <alignment horizontal="left" vertical="center" wrapText="1"/>
    </xf>
    <xf numFmtId="0" fontId="34" fillId="0" borderId="2" xfId="139" applyFont="1" applyBorder="1" applyAlignment="1">
      <alignment horizontal="left" vertical="center"/>
    </xf>
    <xf numFmtId="0" fontId="34" fillId="0" borderId="38" xfId="139" applyFont="1" applyBorder="1" applyAlignment="1">
      <alignment horizontal="left" vertical="center"/>
    </xf>
    <xf numFmtId="0" fontId="32" fillId="0" borderId="37" xfId="139" applyFont="1" applyBorder="1" applyAlignment="1">
      <alignment horizontal="left" vertical="center"/>
    </xf>
    <xf numFmtId="0" fontId="2" fillId="0" borderId="22" xfId="159" applyFont="1" applyFill="1" applyBorder="1" applyAlignment="1">
      <alignment horizontal="center" vertical="center" wrapText="1"/>
    </xf>
    <xf numFmtId="0" fontId="2" fillId="0" borderId="13" xfId="159" applyFont="1" applyFill="1" applyBorder="1" applyAlignment="1">
      <alignment horizontal="center" vertical="center" wrapText="1"/>
    </xf>
    <xf numFmtId="0" fontId="2" fillId="0" borderId="28" xfId="159" applyFont="1" applyFill="1" applyBorder="1" applyAlignment="1">
      <alignment horizontal="center" vertical="center" wrapText="1"/>
    </xf>
    <xf numFmtId="0" fontId="45" fillId="0" borderId="13" xfId="139" applyFont="1" applyFill="1" applyBorder="1" applyAlignment="1">
      <alignment horizontal="center" vertical="center"/>
    </xf>
    <xf numFmtId="0" fontId="45" fillId="0" borderId="28" xfId="139" applyFont="1" applyFill="1" applyBorder="1" applyAlignment="1">
      <alignment horizontal="center" vertical="center"/>
    </xf>
    <xf numFmtId="0" fontId="44" fillId="0" borderId="22" xfId="139" applyFont="1" applyFill="1" applyBorder="1" applyAlignment="1">
      <alignment horizontal="center" vertical="center"/>
    </xf>
    <xf numFmtId="0" fontId="44" fillId="0" borderId="13" xfId="139" applyFont="1" applyFill="1" applyBorder="1" applyAlignment="1">
      <alignment horizontal="center" vertical="center"/>
    </xf>
    <xf numFmtId="0" fontId="44" fillId="0" borderId="28" xfId="139" applyFont="1" applyFill="1" applyBorder="1" applyAlignment="1">
      <alignment horizontal="center" vertical="center"/>
    </xf>
    <xf numFmtId="0" fontId="2" fillId="28" borderId="21" xfId="159" applyFont="1" applyFill="1" applyBorder="1" applyAlignment="1">
      <alignment horizontal="center" vertical="center" wrapText="1"/>
    </xf>
    <xf numFmtId="0" fontId="2" fillId="28" borderId="2" xfId="159" applyFont="1" applyFill="1" applyBorder="1" applyAlignment="1">
      <alignment horizontal="center" vertical="center" wrapText="1"/>
    </xf>
    <xf numFmtId="0" fontId="2" fillId="28" borderId="73" xfId="159" applyFont="1" applyFill="1" applyBorder="1" applyAlignment="1">
      <alignment horizontal="center" vertical="center" wrapText="1"/>
    </xf>
    <xf numFmtId="0" fontId="2" fillId="28" borderId="74" xfId="159" applyFont="1" applyFill="1" applyBorder="1" applyAlignment="1">
      <alignment horizontal="center" vertical="center" wrapText="1"/>
    </xf>
    <xf numFmtId="0" fontId="2" fillId="28" borderId="75" xfId="159" applyFont="1" applyFill="1" applyBorder="1" applyAlignment="1">
      <alignment horizontal="center" vertical="center" wrapText="1"/>
    </xf>
    <xf numFmtId="0" fontId="2" fillId="28" borderId="58" xfId="159" applyFont="1" applyFill="1" applyBorder="1" applyAlignment="1">
      <alignment horizontal="center" vertical="center" wrapText="1"/>
    </xf>
    <xf numFmtId="0" fontId="2" fillId="27" borderId="21" xfId="159" applyFont="1" applyFill="1" applyBorder="1" applyAlignment="1">
      <alignment horizontal="center" vertical="center" wrapText="1"/>
    </xf>
    <xf numFmtId="0" fontId="2" fillId="27" borderId="2" xfId="159" applyFont="1" applyFill="1" applyBorder="1" applyAlignment="1">
      <alignment horizontal="center" vertical="center" wrapText="1"/>
    </xf>
    <xf numFmtId="0" fontId="2" fillId="27" borderId="73" xfId="159" applyFont="1" applyFill="1" applyBorder="1" applyAlignment="1">
      <alignment horizontal="center" vertical="center" wrapText="1"/>
    </xf>
    <xf numFmtId="0" fontId="2" fillId="27" borderId="37" xfId="159" applyFont="1" applyFill="1" applyBorder="1" applyAlignment="1">
      <alignment horizontal="center" vertical="center" wrapText="1"/>
    </xf>
    <xf numFmtId="0" fontId="14" fillId="0" borderId="2" xfId="137" applyBorder="1"/>
    <xf numFmtId="0" fontId="14" fillId="0" borderId="73" xfId="137" applyBorder="1"/>
    <xf numFmtId="0" fontId="2" fillId="0" borderId="37" xfId="159" applyBorder="1" applyAlignment="1">
      <alignment horizontal="left" vertical="center" wrapText="1"/>
    </xf>
    <xf numFmtId="0" fontId="2" fillId="0" borderId="2" xfId="159" applyBorder="1" applyAlignment="1">
      <alignment horizontal="left" vertical="center" wrapText="1"/>
    </xf>
    <xf numFmtId="0" fontId="2" fillId="0" borderId="38" xfId="159" applyBorder="1" applyAlignment="1">
      <alignment horizontal="left" vertical="center" wrapText="1"/>
    </xf>
    <xf numFmtId="0" fontId="2" fillId="32" borderId="21" xfId="159" applyFont="1" applyFill="1" applyBorder="1" applyAlignment="1">
      <alignment horizontal="center" vertical="center" wrapText="1"/>
    </xf>
    <xf numFmtId="0" fontId="14" fillId="32" borderId="38" xfId="137" applyFill="1" applyBorder="1"/>
    <xf numFmtId="0" fontId="2" fillId="0" borderId="2" xfId="159" applyFont="1" applyBorder="1" applyAlignment="1">
      <alignment horizontal="left" vertical="center"/>
    </xf>
    <xf numFmtId="0" fontId="2" fillId="0" borderId="38" xfId="159" applyFont="1" applyBorder="1" applyAlignment="1">
      <alignment horizontal="left" vertical="center"/>
    </xf>
    <xf numFmtId="0" fontId="2" fillId="0" borderId="37" xfId="159" applyFont="1" applyBorder="1" applyAlignment="1">
      <alignment horizontal="left" vertical="center"/>
    </xf>
    <xf numFmtId="0" fontId="2" fillId="27" borderId="38" xfId="159" applyFont="1" applyFill="1" applyBorder="1" applyAlignment="1">
      <alignment horizontal="center" vertical="center" wrapText="1"/>
    </xf>
    <xf numFmtId="0" fontId="2" fillId="27" borderId="37" xfId="159" applyFont="1" applyFill="1" applyBorder="1" applyAlignment="1">
      <alignment horizontal="center" vertical="center"/>
    </xf>
    <xf numFmtId="0" fontId="2" fillId="27" borderId="2" xfId="159" applyFont="1" applyFill="1" applyBorder="1" applyAlignment="1">
      <alignment horizontal="center" vertical="center"/>
    </xf>
    <xf numFmtId="0" fontId="2" fillId="27" borderId="73" xfId="159" applyFont="1" applyFill="1" applyBorder="1" applyAlignment="1">
      <alignment horizontal="center" vertical="center"/>
    </xf>
    <xf numFmtId="0" fontId="2" fillId="28" borderId="21" xfId="159" applyFont="1" applyFill="1" applyBorder="1" applyAlignment="1">
      <alignment horizontal="center" vertical="center"/>
    </xf>
    <xf numFmtId="0" fontId="2" fillId="28" borderId="38" xfId="159" applyFont="1" applyFill="1" applyBorder="1" applyAlignment="1">
      <alignment horizontal="center" vertical="center"/>
    </xf>
    <xf numFmtId="0" fontId="2" fillId="28" borderId="37" xfId="159" applyFont="1" applyFill="1" applyBorder="1" applyAlignment="1">
      <alignment horizontal="center" vertical="center" wrapText="1"/>
    </xf>
    <xf numFmtId="0" fontId="2" fillId="28" borderId="38" xfId="159" applyFont="1" applyFill="1" applyBorder="1" applyAlignment="1">
      <alignment horizontal="center" vertical="center" wrapText="1"/>
    </xf>
    <xf numFmtId="0" fontId="2" fillId="28" borderId="37" xfId="159" applyFont="1" applyFill="1" applyBorder="1" applyAlignment="1">
      <alignment horizontal="center" vertical="center"/>
    </xf>
    <xf numFmtId="0" fontId="2" fillId="28" borderId="2" xfId="159" applyFont="1" applyFill="1" applyBorder="1" applyAlignment="1">
      <alignment horizontal="center" vertical="center"/>
    </xf>
    <xf numFmtId="0" fontId="2" fillId="28" borderId="57" xfId="159" applyFont="1" applyFill="1" applyBorder="1" applyAlignment="1">
      <alignment horizontal="center" vertical="top" wrapText="1"/>
    </xf>
    <xf numFmtId="0" fontId="2" fillId="28" borderId="75" xfId="159" applyFont="1" applyFill="1" applyBorder="1" applyAlignment="1">
      <alignment horizontal="center" vertical="top" wrapText="1"/>
    </xf>
    <xf numFmtId="0" fontId="2" fillId="28" borderId="58" xfId="159" applyFont="1" applyFill="1" applyBorder="1" applyAlignment="1">
      <alignment horizontal="center" vertical="top" wrapText="1"/>
    </xf>
    <xf numFmtId="0" fontId="2" fillId="0" borderId="37" xfId="139" applyFont="1" applyFill="1" applyBorder="1" applyAlignment="1">
      <alignment horizontal="left" vertical="center" wrapText="1" readingOrder="1"/>
    </xf>
    <xf numFmtId="0" fontId="2" fillId="0" borderId="2" xfId="139" applyFont="1" applyFill="1" applyBorder="1" applyAlignment="1">
      <alignment horizontal="left" vertical="center" wrapText="1" readingOrder="1"/>
    </xf>
    <xf numFmtId="0" fontId="2" fillId="0" borderId="38" xfId="139" applyFont="1" applyFill="1" applyBorder="1" applyAlignment="1">
      <alignment horizontal="left" vertical="center" wrapText="1" readingOrder="1"/>
    </xf>
    <xf numFmtId="0" fontId="2" fillId="31" borderId="22" xfId="159" applyFont="1" applyFill="1" applyBorder="1" applyAlignment="1">
      <alignment horizontal="center" vertical="center" wrapText="1"/>
    </xf>
    <xf numFmtId="0" fontId="2" fillId="31" borderId="13" xfId="159" applyFont="1" applyFill="1" applyBorder="1" applyAlignment="1">
      <alignment horizontal="center" vertical="center" wrapText="1"/>
    </xf>
    <xf numFmtId="0" fontId="2" fillId="31" borderId="28" xfId="159" applyFont="1" applyFill="1" applyBorder="1" applyAlignment="1">
      <alignment horizontal="center" vertical="center" wrapText="1"/>
    </xf>
    <xf numFmtId="0" fontId="2" fillId="31" borderId="37" xfId="159" applyFont="1" applyFill="1" applyBorder="1" applyAlignment="1">
      <alignment horizontal="center" vertical="center" wrapText="1"/>
    </xf>
    <xf numFmtId="0" fontId="2" fillId="31" borderId="2" xfId="159" applyFont="1" applyFill="1" applyBorder="1" applyAlignment="1">
      <alignment horizontal="center" vertical="center" wrapText="1"/>
    </xf>
    <xf numFmtId="0" fontId="2" fillId="31" borderId="73" xfId="159" applyFont="1" applyFill="1" applyBorder="1" applyAlignment="1">
      <alignment horizontal="center" vertical="center" wrapText="1"/>
    </xf>
    <xf numFmtId="0" fontId="14" fillId="0" borderId="13" xfId="137" applyFont="1" applyBorder="1"/>
    <xf numFmtId="0" fontId="14" fillId="0" borderId="28" xfId="137" applyFont="1" applyBorder="1"/>
    <xf numFmtId="0" fontId="14" fillId="0" borderId="13" xfId="137" applyBorder="1"/>
    <xf numFmtId="0" fontId="14" fillId="0" borderId="28" xfId="137" applyBorder="1"/>
    <xf numFmtId="0" fontId="14" fillId="0" borderId="2" xfId="137" applyBorder="1" applyAlignment="1">
      <alignment horizontal="left" vertical="center" wrapText="1"/>
    </xf>
    <xf numFmtId="0" fontId="14" fillId="0" borderId="38" xfId="137" applyBorder="1" applyAlignment="1">
      <alignment horizontal="left" vertical="center" wrapText="1"/>
    </xf>
    <xf numFmtId="0" fontId="2" fillId="0" borderId="43" xfId="137" applyFont="1" applyFill="1" applyBorder="1" applyAlignment="1">
      <alignment horizontal="center" vertical="center" wrapText="1"/>
    </xf>
    <xf numFmtId="0" fontId="2" fillId="0" borderId="71" xfId="137" applyFont="1" applyFill="1" applyBorder="1" applyAlignment="1">
      <alignment horizontal="center" vertical="center" wrapText="1"/>
    </xf>
    <xf numFmtId="0" fontId="2" fillId="0" borderId="62" xfId="137" applyFont="1" applyFill="1" applyBorder="1" applyAlignment="1">
      <alignment horizontal="center" vertical="center" wrapText="1"/>
    </xf>
    <xf numFmtId="0" fontId="2" fillId="0" borderId="57" xfId="137" applyFont="1" applyFill="1" applyBorder="1" applyAlignment="1">
      <alignment horizontal="center" vertical="center" wrapText="1"/>
    </xf>
    <xf numFmtId="0" fontId="2" fillId="0" borderId="58" xfId="137" applyFont="1" applyFill="1" applyBorder="1" applyAlignment="1">
      <alignment horizontal="center" vertical="center" wrapText="1"/>
    </xf>
    <xf numFmtId="0" fontId="2" fillId="0" borderId="37" xfId="159" applyFont="1" applyBorder="1" applyAlignment="1">
      <alignment vertical="center"/>
    </xf>
    <xf numFmtId="0" fontId="2" fillId="0" borderId="2" xfId="159" applyFont="1" applyBorder="1" applyAlignment="1">
      <alignment vertical="center"/>
    </xf>
    <xf numFmtId="0" fontId="2" fillId="0" borderId="38" xfId="159" applyFont="1" applyBorder="1" applyAlignment="1">
      <alignment vertical="center"/>
    </xf>
    <xf numFmtId="0" fontId="2" fillId="31" borderId="21" xfId="159" applyFont="1" applyFill="1" applyBorder="1" applyAlignment="1">
      <alignment horizontal="center" vertical="center" wrapText="1"/>
    </xf>
    <xf numFmtId="0" fontId="2" fillId="0" borderId="21" xfId="159" applyFont="1" applyBorder="1" applyAlignment="1">
      <alignment horizontal="center" vertical="center"/>
    </xf>
    <xf numFmtId="0" fontId="2" fillId="0" borderId="2" xfId="159" applyFont="1" applyBorder="1" applyAlignment="1">
      <alignment horizontal="center" vertical="center"/>
    </xf>
    <xf numFmtId="0" fontId="2" fillId="0" borderId="73" xfId="159" applyFont="1" applyBorder="1" applyAlignment="1">
      <alignment horizontal="center" vertical="center"/>
    </xf>
    <xf numFmtId="0" fontId="2" fillId="0" borderId="37" xfId="159" applyFont="1" applyFill="1" applyBorder="1" applyAlignment="1">
      <alignment horizontal="left" vertical="center" wrapText="1"/>
    </xf>
    <xf numFmtId="0" fontId="2" fillId="0" borderId="2" xfId="159" applyFont="1" applyFill="1" applyBorder="1" applyAlignment="1">
      <alignment horizontal="left" vertical="center" wrapText="1"/>
    </xf>
    <xf numFmtId="0" fontId="2" fillId="0" borderId="38" xfId="159" applyFont="1" applyFill="1" applyBorder="1" applyAlignment="1">
      <alignment horizontal="left" vertical="center" wrapText="1"/>
    </xf>
    <xf numFmtId="0" fontId="32" fillId="0" borderId="37" xfId="159" applyFont="1" applyFill="1" applyBorder="1" applyAlignment="1">
      <alignment horizontal="left" vertical="center" wrapText="1"/>
    </xf>
    <xf numFmtId="0" fontId="32" fillId="0" borderId="2" xfId="159" applyFont="1" applyFill="1" applyBorder="1" applyAlignment="1">
      <alignment horizontal="left" vertical="center" wrapText="1"/>
    </xf>
    <xf numFmtId="0" fontId="32" fillId="0" borderId="38" xfId="159" applyFont="1" applyFill="1" applyBorder="1" applyAlignment="1">
      <alignment horizontal="left" vertical="center" wrapText="1"/>
    </xf>
    <xf numFmtId="0" fontId="32" fillId="31" borderId="37" xfId="139" applyFont="1" applyFill="1" applyBorder="1" applyAlignment="1">
      <alignment horizontal="left" vertical="center" wrapText="1" readingOrder="1"/>
    </xf>
    <xf numFmtId="0" fontId="32" fillId="31" borderId="2" xfId="139" applyFont="1" applyFill="1" applyBorder="1" applyAlignment="1">
      <alignment horizontal="left" vertical="center" wrapText="1" readingOrder="1"/>
    </xf>
    <xf numFmtId="0" fontId="32" fillId="31" borderId="38" xfId="139" applyFont="1" applyFill="1" applyBorder="1" applyAlignment="1">
      <alignment horizontal="left" vertical="center" wrapText="1" readingOrder="1"/>
    </xf>
    <xf numFmtId="0" fontId="2" fillId="0" borderId="21" xfId="139" applyFont="1" applyBorder="1" applyAlignment="1">
      <alignment horizontal="center" vertical="center"/>
    </xf>
    <xf numFmtId="0" fontId="2" fillId="0" borderId="2" xfId="139" applyFont="1" applyBorder="1" applyAlignment="1">
      <alignment horizontal="center" vertical="center"/>
    </xf>
    <xf numFmtId="0" fontId="2" fillId="0" borderId="73" xfId="139" applyFont="1" applyBorder="1" applyAlignment="1">
      <alignment horizontal="center" vertical="center"/>
    </xf>
    <xf numFmtId="0" fontId="32" fillId="0" borderId="37" xfId="139" applyFont="1" applyFill="1" applyBorder="1" applyAlignment="1">
      <alignment horizontal="left" vertical="center" wrapText="1" readingOrder="1"/>
    </xf>
    <xf numFmtId="0" fontId="32" fillId="0" borderId="2" xfId="139" applyFont="1" applyFill="1" applyBorder="1" applyAlignment="1">
      <alignment horizontal="left" vertical="center" wrapText="1" readingOrder="1"/>
    </xf>
    <xf numFmtId="0" fontId="32" fillId="0" borderId="38" xfId="139" applyFont="1" applyFill="1" applyBorder="1" applyAlignment="1">
      <alignment horizontal="left" vertical="center" wrapText="1" readingOrder="1"/>
    </xf>
    <xf numFmtId="0" fontId="2" fillId="0" borderId="37" xfId="139" applyFont="1" applyBorder="1" applyAlignment="1">
      <alignment horizontal="center" vertical="center" wrapText="1"/>
    </xf>
    <xf numFmtId="0" fontId="2" fillId="0" borderId="73" xfId="139" applyFont="1" applyBorder="1" applyAlignment="1">
      <alignment horizontal="center" vertical="center" wrapText="1"/>
    </xf>
    <xf numFmtId="0" fontId="2" fillId="0" borderId="81" xfId="139" applyFont="1" applyFill="1" applyBorder="1" applyAlignment="1">
      <alignment horizontal="center" vertical="center"/>
    </xf>
    <xf numFmtId="0" fontId="2" fillId="0" borderId="82" xfId="139" applyFont="1" applyFill="1" applyBorder="1" applyAlignment="1">
      <alignment horizontal="center" vertical="center"/>
    </xf>
    <xf numFmtId="0" fontId="2" fillId="0" borderId="83" xfId="139" applyFont="1" applyFill="1" applyBorder="1" applyAlignment="1">
      <alignment horizontal="center" vertical="center"/>
    </xf>
    <xf numFmtId="0" fontId="32" fillId="0" borderId="84" xfId="139" applyFont="1" applyFill="1" applyBorder="1" applyAlignment="1">
      <alignment horizontal="left" vertical="center" wrapText="1" readingOrder="1"/>
    </xf>
    <xf numFmtId="0" fontId="32" fillId="0" borderId="27" xfId="139" applyFont="1" applyFill="1" applyBorder="1" applyAlignment="1">
      <alignment horizontal="left" vertical="center" wrapText="1" readingOrder="1"/>
    </xf>
    <xf numFmtId="0" fontId="32" fillId="0" borderId="56" xfId="139" applyFont="1" applyFill="1" applyBorder="1" applyAlignment="1">
      <alignment horizontal="left" vertical="center" wrapText="1" readingOrder="1"/>
    </xf>
    <xf numFmtId="0" fontId="2" fillId="0" borderId="38" xfId="139" applyFont="1" applyFill="1" applyBorder="1" applyAlignment="1">
      <alignment horizontal="center" vertical="center"/>
    </xf>
    <xf numFmtId="0" fontId="2" fillId="0" borderId="13" xfId="139" applyFont="1" applyFill="1" applyBorder="1" applyAlignment="1">
      <alignment horizontal="center" vertical="center"/>
    </xf>
    <xf numFmtId="0" fontId="2" fillId="0" borderId="37" xfId="139" applyFont="1" applyFill="1" applyBorder="1" applyAlignment="1">
      <alignment horizontal="center" vertical="center"/>
    </xf>
    <xf numFmtId="0" fontId="2" fillId="0" borderId="13" xfId="139" applyFont="1" applyBorder="1" applyAlignment="1">
      <alignment horizontal="center" vertical="center"/>
    </xf>
    <xf numFmtId="0" fontId="2" fillId="0" borderId="37" xfId="139" applyFont="1" applyBorder="1" applyAlignment="1">
      <alignment horizontal="center" vertical="center"/>
    </xf>
    <xf numFmtId="0" fontId="2" fillId="0" borderId="21" xfId="139" applyFont="1" applyFill="1" applyBorder="1" applyAlignment="1">
      <alignment horizontal="center" vertical="center"/>
    </xf>
    <xf numFmtId="0" fontId="2" fillId="0" borderId="2" xfId="139" applyFont="1" applyFill="1" applyBorder="1" applyAlignment="1">
      <alignment horizontal="center" vertical="center"/>
    </xf>
    <xf numFmtId="0" fontId="2" fillId="0" borderId="73" xfId="139" applyFont="1" applyFill="1" applyBorder="1" applyAlignment="1">
      <alignment horizontal="center" vertical="center"/>
    </xf>
    <xf numFmtId="0" fontId="32" fillId="0" borderId="37" xfId="139" applyFont="1" applyFill="1" applyBorder="1" applyAlignment="1">
      <alignment horizontal="left" vertical="center" wrapText="1"/>
    </xf>
    <xf numFmtId="0" fontId="32" fillId="0" borderId="2" xfId="139" applyFont="1" applyFill="1" applyBorder="1" applyAlignment="1">
      <alignment horizontal="left" vertical="center" wrapText="1"/>
    </xf>
    <xf numFmtId="0" fontId="32" fillId="0" borderId="38" xfId="139" applyFont="1" applyFill="1" applyBorder="1" applyAlignment="1">
      <alignment horizontal="left" vertical="center" wrapText="1"/>
    </xf>
    <xf numFmtId="0" fontId="32" fillId="0" borderId="84" xfId="139" applyFont="1" applyFill="1" applyBorder="1" applyAlignment="1">
      <alignment horizontal="left" vertical="center" wrapText="1"/>
    </xf>
    <xf numFmtId="0" fontId="32" fillId="0" borderId="27" xfId="139" applyFont="1" applyFill="1" applyBorder="1" applyAlignment="1">
      <alignment horizontal="left" vertical="center" wrapText="1"/>
    </xf>
    <xf numFmtId="0" fontId="32" fillId="0" borderId="56" xfId="139" applyFont="1" applyFill="1" applyBorder="1" applyAlignment="1">
      <alignment horizontal="left" vertical="center" wrapText="1"/>
    </xf>
    <xf numFmtId="0" fontId="2" fillId="0" borderId="37" xfId="139" applyFont="1" applyFill="1" applyBorder="1" applyAlignment="1">
      <alignment horizontal="center"/>
    </xf>
    <xf numFmtId="0" fontId="2" fillId="0" borderId="2" xfId="139" applyFont="1" applyFill="1" applyBorder="1" applyAlignment="1">
      <alignment horizontal="center"/>
    </xf>
    <xf numFmtId="0" fontId="2" fillId="0" borderId="73" xfId="139" applyFont="1" applyFill="1" applyBorder="1" applyAlignment="1">
      <alignment horizontal="center"/>
    </xf>
    <xf numFmtId="0" fontId="2" fillId="31" borderId="13" xfId="139" applyFont="1" applyFill="1" applyBorder="1" applyAlignment="1">
      <alignment horizontal="center"/>
    </xf>
    <xf numFmtId="0" fontId="2" fillId="31" borderId="28" xfId="139" applyFont="1" applyFill="1" applyBorder="1" applyAlignment="1">
      <alignment horizontal="center"/>
    </xf>
    <xf numFmtId="0" fontId="2" fillId="0" borderId="22" xfId="139" applyFont="1" applyFill="1" applyBorder="1" applyAlignment="1">
      <alignment horizontal="center"/>
    </xf>
    <xf numFmtId="0" fontId="2" fillId="0" borderId="13" xfId="139" applyFont="1" applyFill="1" applyBorder="1" applyAlignment="1">
      <alignment horizontal="center"/>
    </xf>
    <xf numFmtId="0" fontId="2" fillId="0" borderId="28" xfId="139" applyFont="1" applyFill="1" applyBorder="1" applyAlignment="1">
      <alignment horizontal="center"/>
    </xf>
    <xf numFmtId="0" fontId="2" fillId="0" borderId="13" xfId="139" applyFont="1" applyBorder="1" applyAlignment="1">
      <alignment horizontal="center"/>
    </xf>
    <xf numFmtId="0" fontId="2" fillId="0" borderId="28" xfId="139" applyFont="1" applyBorder="1" applyAlignment="1">
      <alignment horizontal="center"/>
    </xf>
    <xf numFmtId="0" fontId="2" fillId="31" borderId="21" xfId="139" applyFont="1" applyFill="1" applyBorder="1" applyAlignment="1">
      <alignment horizontal="center" vertical="center" wrapText="1"/>
    </xf>
    <xf numFmtId="0" fontId="2" fillId="31" borderId="2" xfId="139" applyFont="1" applyFill="1" applyBorder="1" applyAlignment="1">
      <alignment horizontal="center" vertical="center" wrapText="1"/>
    </xf>
    <xf numFmtId="0" fontId="2" fillId="31" borderId="73" xfId="139" applyFont="1" applyFill="1" applyBorder="1" applyAlignment="1">
      <alignment horizontal="center" vertical="center" wrapText="1"/>
    </xf>
    <xf numFmtId="0" fontId="2" fillId="31" borderId="57" xfId="139" applyFont="1" applyFill="1" applyBorder="1" applyAlignment="1">
      <alignment horizontal="center" vertical="center" wrapText="1"/>
    </xf>
    <xf numFmtId="0" fontId="2" fillId="31" borderId="58" xfId="139" applyFont="1" applyFill="1" applyBorder="1" applyAlignment="1">
      <alignment horizontal="center" vertical="center" wrapText="1"/>
    </xf>
    <xf numFmtId="0" fontId="2" fillId="31" borderId="37" xfId="139" applyFont="1" applyFill="1" applyBorder="1" applyAlignment="1">
      <alignment horizontal="center" vertical="center" wrapText="1"/>
    </xf>
    <xf numFmtId="0" fontId="2" fillId="0" borderId="35" xfId="137" applyFont="1" applyFill="1" applyBorder="1" applyAlignment="1">
      <alignment horizontal="center" vertical="center" shrinkToFit="1"/>
    </xf>
    <xf numFmtId="0" fontId="2" fillId="0" borderId="35" xfId="139" applyFont="1" applyBorder="1" applyAlignment="1">
      <alignment horizontal="center" vertical="center" shrinkToFit="1"/>
    </xf>
    <xf numFmtId="0" fontId="2" fillId="0" borderId="38" xfId="159" applyFont="1" applyFill="1" applyBorder="1" applyAlignment="1">
      <alignment horizontal="center" vertical="center" wrapText="1"/>
    </xf>
    <xf numFmtId="0" fontId="2" fillId="0" borderId="37" xfId="139" applyFont="1" applyFill="1" applyBorder="1" applyAlignment="1">
      <alignment vertical="center" wrapText="1"/>
    </xf>
    <xf numFmtId="0" fontId="2" fillId="0" borderId="2" xfId="139" applyFont="1" applyFill="1" applyBorder="1" applyAlignment="1">
      <alignment vertical="center" wrapText="1"/>
    </xf>
    <xf numFmtId="0" fontId="2" fillId="0" borderId="38" xfId="139" applyFont="1" applyFill="1" applyBorder="1" applyAlignment="1">
      <alignment vertical="center" wrapText="1"/>
    </xf>
    <xf numFmtId="0" fontId="2" fillId="0" borderId="37" xfId="139" applyFont="1" applyBorder="1" applyAlignment="1">
      <alignment vertical="center"/>
    </xf>
    <xf numFmtId="0" fontId="2" fillId="0" borderId="2" xfId="139" applyFont="1" applyBorder="1" applyAlignment="1">
      <alignment vertical="center"/>
    </xf>
    <xf numFmtId="0" fontId="2" fillId="0" borderId="38" xfId="139" applyFont="1" applyBorder="1" applyAlignment="1">
      <alignment vertical="center"/>
    </xf>
    <xf numFmtId="0" fontId="2" fillId="0" borderId="37" xfId="139" applyFont="1" applyBorder="1" applyAlignment="1">
      <alignment vertical="center" wrapText="1"/>
    </xf>
    <xf numFmtId="0" fontId="2" fillId="31" borderId="37" xfId="139" applyFont="1" applyFill="1" applyBorder="1" applyAlignment="1">
      <alignment horizontal="center" vertical="center"/>
    </xf>
    <xf numFmtId="0" fontId="2" fillId="31" borderId="73" xfId="139" applyFont="1" applyFill="1" applyBorder="1" applyAlignment="1">
      <alignment horizontal="center" vertical="center"/>
    </xf>
    <xf numFmtId="0" fontId="2" fillId="0" borderId="2" xfId="139" applyFont="1" applyBorder="1" applyAlignment="1">
      <alignment vertical="center" wrapText="1"/>
    </xf>
    <xf numFmtId="0" fontId="2" fillId="0" borderId="38" xfId="139" applyFont="1" applyBorder="1" applyAlignment="1">
      <alignment vertical="center" wrapText="1"/>
    </xf>
    <xf numFmtId="0" fontId="2" fillId="0" borderId="84" xfId="139" applyFont="1" applyBorder="1" applyAlignment="1">
      <alignment horizontal="left" vertical="center" wrapText="1"/>
    </xf>
    <xf numFmtId="0" fontId="2" fillId="0" borderId="27" xfId="139" applyFont="1" applyBorder="1" applyAlignment="1">
      <alignment horizontal="left" vertical="center" wrapText="1"/>
    </xf>
    <xf numFmtId="0" fontId="2" fillId="0" borderId="56" xfId="139" applyFont="1" applyBorder="1" applyAlignment="1">
      <alignment horizontal="left" vertical="center" wrapText="1"/>
    </xf>
    <xf numFmtId="0" fontId="2" fillId="0" borderId="85" xfId="139" applyFont="1" applyBorder="1" applyAlignment="1">
      <alignment horizontal="left" vertical="center" wrapText="1"/>
    </xf>
    <xf numFmtId="0" fontId="2" fillId="0" borderId="0" xfId="139" applyFont="1" applyBorder="1" applyAlignment="1">
      <alignment horizontal="left" vertical="center" wrapText="1"/>
    </xf>
    <xf numFmtId="0" fontId="2" fillId="0" borderId="72" xfId="139" applyFont="1" applyBorder="1" applyAlignment="1">
      <alignment horizontal="left" vertical="center" wrapText="1"/>
    </xf>
    <xf numFmtId="0" fontId="2" fillId="0" borderId="43" xfId="139" applyFont="1" applyBorder="1" applyAlignment="1">
      <alignment horizontal="left" vertical="center" wrapText="1"/>
    </xf>
    <xf numFmtId="0" fontId="2" fillId="0" borderId="71" xfId="139" applyFont="1" applyBorder="1" applyAlignment="1">
      <alignment horizontal="left" vertical="center" wrapText="1"/>
    </xf>
    <xf numFmtId="0" fontId="2" fillId="0" borderId="42" xfId="139" applyFont="1" applyBorder="1" applyAlignment="1">
      <alignment horizontal="left" vertical="center" wrapText="1"/>
    </xf>
    <xf numFmtId="0" fontId="32" fillId="0" borderId="37" xfId="139" applyFont="1" applyBorder="1" applyAlignment="1">
      <alignment vertical="center" wrapText="1"/>
    </xf>
    <xf numFmtId="0" fontId="32" fillId="0" borderId="2" xfId="139" applyFont="1" applyBorder="1" applyAlignment="1">
      <alignment vertical="center" wrapText="1"/>
    </xf>
    <xf numFmtId="0" fontId="32" fillId="0" borderId="38" xfId="139" applyFont="1" applyBorder="1" applyAlignment="1">
      <alignment vertical="center" wrapText="1"/>
    </xf>
    <xf numFmtId="0" fontId="32" fillId="0" borderId="2" xfId="139" applyFont="1" applyBorder="1" applyAlignment="1">
      <alignment vertical="center"/>
    </xf>
    <xf numFmtId="0" fontId="32" fillId="0" borderId="38" xfId="139" applyFont="1" applyBorder="1" applyAlignment="1">
      <alignment vertical="center"/>
    </xf>
    <xf numFmtId="0" fontId="2" fillId="0" borderId="37" xfId="139" applyFont="1" applyFill="1" applyBorder="1" applyAlignment="1">
      <alignment vertical="center"/>
    </xf>
    <xf numFmtId="0" fontId="2" fillId="0" borderId="2" xfId="139" applyFont="1" applyFill="1" applyBorder="1" applyAlignment="1">
      <alignment vertical="center"/>
    </xf>
    <xf numFmtId="0" fontId="2" fillId="0" borderId="38" xfId="139" applyFont="1" applyFill="1" applyBorder="1" applyAlignment="1">
      <alignment vertical="center"/>
    </xf>
    <xf numFmtId="0" fontId="2" fillId="0" borderId="58" xfId="159" applyFont="1" applyFill="1" applyBorder="1" applyAlignment="1">
      <alignment horizontal="center" vertical="center" wrapText="1"/>
    </xf>
    <xf numFmtId="0" fontId="2" fillId="37" borderId="37" xfId="139" applyFont="1" applyFill="1" applyBorder="1" applyAlignment="1">
      <alignment horizontal="left" vertical="center" wrapText="1"/>
    </xf>
    <xf numFmtId="0" fontId="2" fillId="37" borderId="2" xfId="139" applyFont="1" applyFill="1" applyBorder="1" applyAlignment="1">
      <alignment horizontal="left" vertical="center" wrapText="1"/>
    </xf>
    <xf numFmtId="0" fontId="2" fillId="37" borderId="38" xfId="139" applyFont="1" applyFill="1" applyBorder="1" applyAlignment="1">
      <alignment horizontal="left" vertical="center" wrapText="1"/>
    </xf>
    <xf numFmtId="0" fontId="2" fillId="0" borderId="13" xfId="139" applyFont="1" applyBorder="1" applyAlignment="1">
      <alignment horizontal="left" vertical="center" wrapText="1" readingOrder="1"/>
    </xf>
    <xf numFmtId="0" fontId="2" fillId="36" borderId="37" xfId="139" applyFont="1" applyFill="1" applyBorder="1" applyAlignment="1">
      <alignment horizontal="left" vertical="center" wrapText="1"/>
    </xf>
    <xf numFmtId="0" fontId="2" fillId="36" borderId="2" xfId="139" applyFont="1" applyFill="1" applyBorder="1" applyAlignment="1">
      <alignment horizontal="left" vertical="center" wrapText="1"/>
    </xf>
    <xf numFmtId="0" fontId="2" fillId="36" borderId="38" xfId="139" applyFont="1" applyFill="1" applyBorder="1" applyAlignment="1">
      <alignment horizontal="left" vertical="center" wrapText="1"/>
    </xf>
    <xf numFmtId="0" fontId="32" fillId="0" borderId="13" xfId="139" applyFont="1" applyBorder="1" applyAlignment="1">
      <alignment horizontal="left" vertical="center" wrapText="1" readingOrder="1"/>
    </xf>
    <xf numFmtId="0" fontId="2" fillId="39" borderId="37" xfId="139" applyFont="1" applyFill="1" applyBorder="1" applyAlignment="1">
      <alignment horizontal="left" vertical="center" wrapText="1"/>
    </xf>
    <xf numFmtId="0" fontId="2" fillId="39" borderId="2" xfId="139" applyFont="1" applyFill="1" applyBorder="1" applyAlignment="1">
      <alignment horizontal="left" vertical="center" wrapText="1"/>
    </xf>
    <xf numFmtId="0" fontId="2" fillId="39" borderId="38" xfId="139" applyFont="1" applyFill="1" applyBorder="1" applyAlignment="1">
      <alignment horizontal="left" vertical="center" wrapText="1"/>
    </xf>
    <xf numFmtId="0" fontId="2" fillId="38" borderId="37" xfId="139" applyFont="1" applyFill="1" applyBorder="1" applyAlignment="1">
      <alignment horizontal="left" vertical="center" wrapText="1"/>
    </xf>
    <xf numFmtId="0" fontId="2" fillId="38" borderId="2" xfId="139" applyFont="1" applyFill="1" applyBorder="1" applyAlignment="1">
      <alignment horizontal="left" vertical="center" wrapText="1"/>
    </xf>
    <xf numFmtId="0" fontId="2" fillId="38" borderId="38" xfId="139" applyFont="1" applyFill="1" applyBorder="1" applyAlignment="1">
      <alignment horizontal="left" vertical="center" wrapText="1"/>
    </xf>
    <xf numFmtId="0" fontId="2" fillId="0" borderId="84" xfId="139" applyFont="1" applyFill="1" applyBorder="1" applyAlignment="1">
      <alignment horizontal="left" vertical="center" wrapText="1"/>
    </xf>
    <xf numFmtId="0" fontId="2" fillId="0" borderId="27" xfId="139" applyFont="1" applyFill="1" applyBorder="1" applyAlignment="1">
      <alignment horizontal="left" vertical="center" wrapText="1"/>
    </xf>
    <xf numFmtId="0" fontId="2" fillId="0" borderId="56" xfId="139" applyFont="1" applyFill="1" applyBorder="1" applyAlignment="1">
      <alignment horizontal="left" vertical="center" wrapText="1"/>
    </xf>
    <xf numFmtId="0" fontId="2" fillId="0" borderId="85" xfId="139" applyFont="1" applyFill="1" applyBorder="1" applyAlignment="1">
      <alignment horizontal="left" vertical="center" wrapText="1"/>
    </xf>
    <xf numFmtId="0" fontId="2" fillId="0" borderId="0" xfId="139" applyFont="1" applyFill="1" applyBorder="1" applyAlignment="1">
      <alignment horizontal="left" vertical="center" wrapText="1"/>
    </xf>
    <xf numFmtId="0" fontId="2" fillId="0" borderId="72" xfId="139" applyFont="1" applyFill="1" applyBorder="1" applyAlignment="1">
      <alignment horizontal="left" vertical="center" wrapText="1"/>
    </xf>
    <xf numFmtId="0" fontId="2" fillId="0" borderId="43" xfId="139" applyFont="1" applyFill="1" applyBorder="1" applyAlignment="1">
      <alignment horizontal="left" vertical="center" wrapText="1"/>
    </xf>
    <xf numFmtId="0" fontId="2" fillId="0" borderId="71" xfId="139" applyFont="1" applyFill="1" applyBorder="1" applyAlignment="1">
      <alignment horizontal="left" vertical="center" wrapText="1"/>
    </xf>
    <xf numFmtId="0" fontId="2" fillId="0" borderId="42" xfId="139" applyFont="1" applyFill="1" applyBorder="1" applyAlignment="1">
      <alignment horizontal="left" vertical="center" wrapText="1"/>
    </xf>
    <xf numFmtId="0" fontId="2" fillId="27" borderId="43" xfId="139" applyFont="1" applyFill="1" applyBorder="1" applyAlignment="1">
      <alignment horizontal="center" vertical="center" wrapText="1"/>
    </xf>
    <xf numFmtId="0" fontId="2" fillId="27" borderId="62" xfId="139" applyFont="1" applyFill="1" applyBorder="1" applyAlignment="1">
      <alignment horizontal="center" vertical="center" wrapText="1"/>
    </xf>
    <xf numFmtId="0" fontId="2" fillId="27" borderId="21" xfId="139" applyFont="1" applyFill="1" applyBorder="1" applyAlignment="1">
      <alignment horizontal="center" vertical="center" wrapText="1"/>
    </xf>
    <xf numFmtId="0" fontId="2" fillId="27" borderId="2" xfId="139" applyFont="1" applyFill="1" applyBorder="1" applyAlignment="1">
      <alignment horizontal="center" vertical="center" wrapText="1"/>
    </xf>
    <xf numFmtId="0" fontId="2" fillId="27" borderId="73" xfId="139" applyFont="1" applyFill="1" applyBorder="1" applyAlignment="1">
      <alignment horizontal="center" vertical="center" wrapText="1"/>
    </xf>
    <xf numFmtId="0" fontId="2" fillId="31" borderId="37" xfId="139" applyFont="1" applyFill="1" applyBorder="1" applyAlignment="1">
      <alignment horizontal="left" vertical="center" wrapText="1"/>
    </xf>
    <xf numFmtId="0" fontId="2" fillId="31" borderId="2" xfId="139" applyFont="1" applyFill="1" applyBorder="1" applyAlignment="1">
      <alignment horizontal="left" vertical="center" wrapText="1"/>
    </xf>
    <xf numFmtId="0" fontId="2" fillId="31" borderId="38" xfId="139" applyFont="1" applyFill="1" applyBorder="1" applyAlignment="1">
      <alignment horizontal="left" vertical="center" wrapText="1"/>
    </xf>
    <xf numFmtId="0" fontId="2" fillId="0" borderId="43" xfId="139" applyFont="1" applyBorder="1" applyAlignment="1">
      <alignment horizontal="left" vertical="center" wrapText="1" readingOrder="1"/>
    </xf>
    <xf numFmtId="0" fontId="2" fillId="0" borderId="71" xfId="139" applyFont="1" applyBorder="1" applyAlignment="1">
      <alignment horizontal="left" vertical="center" wrapText="1" readingOrder="1"/>
    </xf>
    <xf numFmtId="0" fontId="2" fillId="0" borderId="42" xfId="139" applyFont="1" applyBorder="1" applyAlignment="1">
      <alignment horizontal="left" vertical="center" wrapText="1" readingOrder="1"/>
    </xf>
    <xf numFmtId="0" fontId="2" fillId="30" borderId="43" xfId="139" applyFont="1" applyFill="1" applyBorder="1" applyAlignment="1">
      <alignment horizontal="center" vertical="center" wrapText="1"/>
    </xf>
    <xf numFmtId="0" fontId="2" fillId="30" borderId="62" xfId="139" applyFont="1" applyFill="1" applyBorder="1" applyAlignment="1">
      <alignment horizontal="center" vertical="center" wrapText="1"/>
    </xf>
    <xf numFmtId="0" fontId="2" fillId="30" borderId="21" xfId="139" applyFont="1" applyFill="1" applyBorder="1" applyAlignment="1">
      <alignment horizontal="center" vertical="center" wrapText="1"/>
    </xf>
    <xf numFmtId="0" fontId="2" fillId="30" borderId="2" xfId="139" applyFont="1" applyFill="1" applyBorder="1" applyAlignment="1">
      <alignment horizontal="center" vertical="center" wrapText="1"/>
    </xf>
    <xf numFmtId="0" fontId="2" fillId="30" borderId="73" xfId="139" applyFont="1" applyFill="1" applyBorder="1" applyAlignment="1">
      <alignment horizontal="center" vertical="center" wrapText="1"/>
    </xf>
    <xf numFmtId="0" fontId="2" fillId="37" borderId="43" xfId="139" applyFont="1" applyFill="1" applyBorder="1" applyAlignment="1">
      <alignment horizontal="center" vertical="center" wrapText="1"/>
    </xf>
    <xf numFmtId="0" fontId="2" fillId="37" borderId="62" xfId="139" applyFont="1" applyFill="1" applyBorder="1" applyAlignment="1">
      <alignment horizontal="center" vertical="center" wrapText="1"/>
    </xf>
    <xf numFmtId="0" fontId="2" fillId="37" borderId="21" xfId="139" applyFont="1" applyFill="1" applyBorder="1" applyAlignment="1">
      <alignment horizontal="center" vertical="center" wrapText="1"/>
    </xf>
    <xf numFmtId="0" fontId="2" fillId="37" borderId="2" xfId="139" applyFont="1" applyFill="1" applyBorder="1" applyAlignment="1">
      <alignment horizontal="center" vertical="center" wrapText="1"/>
    </xf>
    <xf numFmtId="0" fontId="2" fillId="37" borderId="73" xfId="139" applyFont="1" applyFill="1" applyBorder="1" applyAlignment="1">
      <alignment horizontal="center" vertical="center" wrapText="1"/>
    </xf>
    <xf numFmtId="0" fontId="2" fillId="36" borderId="21" xfId="139" applyFont="1" applyFill="1" applyBorder="1" applyAlignment="1">
      <alignment horizontal="center" vertical="center" wrapText="1"/>
    </xf>
    <xf numFmtId="0" fontId="2" fillId="36" borderId="2" xfId="139" applyFont="1" applyFill="1" applyBorder="1" applyAlignment="1">
      <alignment horizontal="center" vertical="center" wrapText="1"/>
    </xf>
    <xf numFmtId="0" fontId="2" fillId="36" borderId="73" xfId="139" applyFont="1" applyFill="1" applyBorder="1" applyAlignment="1">
      <alignment horizontal="center" vertical="center" wrapText="1"/>
    </xf>
    <xf numFmtId="0" fontId="2" fillId="36" borderId="43" xfId="139" applyFont="1" applyFill="1" applyBorder="1" applyAlignment="1">
      <alignment horizontal="center" vertical="center" wrapText="1"/>
    </xf>
    <xf numFmtId="0" fontId="2" fillId="36" borderId="62" xfId="139" applyFont="1" applyFill="1" applyBorder="1" applyAlignment="1">
      <alignment horizontal="center" vertical="center" wrapText="1"/>
    </xf>
    <xf numFmtId="0" fontId="2" fillId="0" borderId="86" xfId="159" applyFont="1" applyFill="1" applyBorder="1" applyAlignment="1">
      <alignment horizontal="center" vertical="center" wrapText="1"/>
    </xf>
    <xf numFmtId="0" fontId="2" fillId="0" borderId="27" xfId="159" applyFont="1" applyFill="1" applyBorder="1" applyAlignment="1">
      <alignment horizontal="center" vertical="center" wrapText="1"/>
    </xf>
    <xf numFmtId="0" fontId="2" fillId="0" borderId="54" xfId="159" applyFont="1" applyFill="1" applyBorder="1" applyAlignment="1">
      <alignment horizontal="center" vertical="center" wrapText="1"/>
    </xf>
    <xf numFmtId="0" fontId="2" fillId="0" borderId="87" xfId="159" applyFont="1" applyFill="1" applyBorder="1" applyAlignment="1">
      <alignment horizontal="center" vertical="center" wrapText="1"/>
    </xf>
    <xf numFmtId="0" fontId="2" fillId="0" borderId="88" xfId="159" applyFont="1" applyFill="1" applyBorder="1" applyAlignment="1">
      <alignment horizontal="center" vertical="center" wrapText="1"/>
    </xf>
    <xf numFmtId="0" fontId="2" fillId="0" borderId="89" xfId="159" applyFont="1" applyFill="1" applyBorder="1" applyAlignment="1">
      <alignment horizontal="center" vertical="center" wrapText="1"/>
    </xf>
    <xf numFmtId="0" fontId="2" fillId="0" borderId="90" xfId="159" applyFont="1" applyFill="1" applyBorder="1" applyAlignment="1">
      <alignment horizontal="center" vertical="center" wrapText="1"/>
    </xf>
    <xf numFmtId="0" fontId="2" fillId="0" borderId="37" xfId="139" applyFont="1" applyBorder="1" applyAlignment="1">
      <alignment horizontal="left" vertical="center" wrapText="1" readingOrder="1"/>
    </xf>
    <xf numFmtId="0" fontId="2" fillId="0" borderId="2" xfId="139" applyFont="1" applyBorder="1" applyAlignment="1">
      <alignment horizontal="left" vertical="center" wrapText="1" readingOrder="1"/>
    </xf>
    <xf numFmtId="0" fontId="2" fillId="0" borderId="38" xfId="139" applyFont="1" applyBorder="1" applyAlignment="1">
      <alignment horizontal="left" vertical="center" wrapText="1" readingOrder="1"/>
    </xf>
    <xf numFmtId="0" fontId="2" fillId="0" borderId="13" xfId="159" applyFont="1" applyBorder="1" applyAlignment="1">
      <alignment horizontal="left" vertical="center" wrapText="1"/>
    </xf>
    <xf numFmtId="0" fontId="2" fillId="0" borderId="13" xfId="139" applyFont="1" applyFill="1" applyBorder="1" applyAlignment="1">
      <alignment horizontal="center" vertical="center" wrapText="1"/>
    </xf>
    <xf numFmtId="0" fontId="45" fillId="31" borderId="37" xfId="139" applyFont="1" applyFill="1" applyBorder="1" applyAlignment="1">
      <alignment horizontal="left" vertical="center" wrapText="1" readingOrder="1"/>
    </xf>
    <xf numFmtId="0" fontId="45" fillId="31" borderId="2" xfId="139" applyFont="1" applyFill="1" applyBorder="1" applyAlignment="1">
      <alignment horizontal="left" vertical="center" wrapText="1" readingOrder="1"/>
    </xf>
    <xf numFmtId="0" fontId="45" fillId="31" borderId="38" xfId="139" applyFont="1" applyFill="1" applyBorder="1" applyAlignment="1">
      <alignment horizontal="left" vertical="center" wrapText="1" readingOrder="1"/>
    </xf>
    <xf numFmtId="0" fontId="2" fillId="0" borderId="71" xfId="159" applyFont="1" applyFill="1" applyBorder="1" applyAlignment="1">
      <alignment horizontal="center" vertical="center" wrapText="1"/>
    </xf>
    <xf numFmtId="0" fontId="2" fillId="0" borderId="13" xfId="139" applyFont="1" applyFill="1" applyBorder="1" applyAlignment="1">
      <alignment horizontal="left" vertical="center" wrapText="1"/>
    </xf>
    <xf numFmtId="0" fontId="2" fillId="0" borderId="84" xfId="139" applyFont="1" applyFill="1" applyBorder="1" applyAlignment="1">
      <alignment horizontal="center" vertical="center" wrapText="1"/>
    </xf>
    <xf numFmtId="0" fontId="2" fillId="0" borderId="56" xfId="139" applyFont="1" applyFill="1" applyBorder="1" applyAlignment="1">
      <alignment horizontal="center" vertical="center" wrapText="1"/>
    </xf>
    <xf numFmtId="0" fontId="2" fillId="0" borderId="85" xfId="139" applyFont="1" applyFill="1" applyBorder="1" applyAlignment="1">
      <alignment horizontal="center" vertical="center" wrapText="1"/>
    </xf>
    <xf numFmtId="0" fontId="2" fillId="0" borderId="72" xfId="139" applyFont="1" applyFill="1" applyBorder="1" applyAlignment="1">
      <alignment horizontal="center" vertical="center" wrapText="1"/>
    </xf>
    <xf numFmtId="0" fontId="2" fillId="0" borderId="43" xfId="139" applyFont="1" applyFill="1" applyBorder="1" applyAlignment="1">
      <alignment horizontal="center" vertical="center" wrapText="1"/>
    </xf>
    <xf numFmtId="0" fontId="2" fillId="0" borderId="42" xfId="139" applyFont="1" applyFill="1" applyBorder="1" applyAlignment="1">
      <alignment horizontal="center" vertical="center" wrapText="1"/>
    </xf>
    <xf numFmtId="0" fontId="45" fillId="31" borderId="84" xfId="139" applyFont="1" applyFill="1" applyBorder="1" applyAlignment="1">
      <alignment horizontal="center" vertical="center" wrapText="1"/>
    </xf>
    <xf numFmtId="0" fontId="45" fillId="31" borderId="56" xfId="139" applyFont="1" applyFill="1" applyBorder="1" applyAlignment="1">
      <alignment horizontal="center" vertical="center" wrapText="1"/>
    </xf>
    <xf numFmtId="0" fontId="45" fillId="31" borderId="85" xfId="139" applyFont="1" applyFill="1" applyBorder="1" applyAlignment="1">
      <alignment horizontal="center" vertical="center" wrapText="1"/>
    </xf>
    <xf numFmtId="0" fontId="45" fillId="31" borderId="72" xfId="139" applyFont="1" applyFill="1" applyBorder="1" applyAlignment="1">
      <alignment horizontal="center" vertical="center" wrapText="1"/>
    </xf>
    <xf numFmtId="0" fontId="45" fillId="31" borderId="13" xfId="139" applyFont="1" applyFill="1" applyBorder="1" applyAlignment="1">
      <alignment horizontal="left" vertical="center" wrapText="1" readingOrder="1"/>
    </xf>
    <xf numFmtId="0" fontId="86" fillId="31" borderId="37" xfId="139" applyFont="1" applyFill="1" applyBorder="1" applyAlignment="1">
      <alignment horizontal="left" vertical="center" wrapText="1"/>
    </xf>
    <xf numFmtId="0" fontId="86" fillId="31" borderId="2" xfId="139" applyFont="1" applyFill="1" applyBorder="1" applyAlignment="1">
      <alignment horizontal="left" vertical="center" wrapText="1"/>
    </xf>
    <xf numFmtId="0" fontId="86" fillId="31" borderId="38" xfId="139" applyFont="1" applyFill="1" applyBorder="1" applyAlignment="1">
      <alignment horizontal="left" vertical="center" wrapText="1"/>
    </xf>
    <xf numFmtId="0" fontId="2" fillId="0" borderId="37" xfId="139" applyFont="1" applyBorder="1" applyAlignment="1">
      <alignment horizontal="left" vertical="top" wrapText="1"/>
    </xf>
    <xf numFmtId="0" fontId="2" fillId="0" borderId="2" xfId="139" applyFont="1" applyBorder="1" applyAlignment="1">
      <alignment horizontal="left" vertical="top"/>
    </xf>
    <xf numFmtId="0" fontId="2" fillId="0" borderId="38" xfId="139" applyFont="1" applyBorder="1" applyAlignment="1">
      <alignment horizontal="left" vertical="top"/>
    </xf>
    <xf numFmtId="0" fontId="2" fillId="0" borderId="37" xfId="139" applyFont="1" applyBorder="1" applyAlignment="1">
      <alignment horizontal="left" vertical="top"/>
    </xf>
    <xf numFmtId="0" fontId="2" fillId="0" borderId="2" xfId="139" applyFont="1" applyBorder="1" applyAlignment="1">
      <alignment horizontal="left" vertical="top" wrapText="1"/>
    </xf>
    <xf numFmtId="0" fontId="2" fillId="0" borderId="38" xfId="139" applyFont="1" applyBorder="1" applyAlignment="1">
      <alignment horizontal="left" vertical="top" wrapText="1"/>
    </xf>
    <xf numFmtId="0" fontId="2" fillId="0" borderId="75" xfId="159" applyFont="1" applyFill="1" applyBorder="1" applyAlignment="1">
      <alignment horizontal="center" vertical="center" wrapText="1"/>
    </xf>
    <xf numFmtId="0" fontId="31" fillId="0" borderId="13" xfId="139" applyFont="1" applyBorder="1" applyAlignment="1">
      <alignment horizontal="center" vertical="center" shrinkToFit="1"/>
    </xf>
    <xf numFmtId="0" fontId="31" fillId="0" borderId="28" xfId="139" applyFont="1" applyBorder="1" applyAlignment="1">
      <alignment horizontal="center" vertical="center" shrinkToFit="1"/>
    </xf>
    <xf numFmtId="0" fontId="31" fillId="0" borderId="13" xfId="139" applyFont="1" applyFill="1" applyBorder="1" applyAlignment="1">
      <alignment horizontal="center" vertical="center" shrinkToFit="1"/>
    </xf>
    <xf numFmtId="0" fontId="31" fillId="0" borderId="28" xfId="139" applyFont="1" applyFill="1" applyBorder="1" applyAlignment="1">
      <alignment horizontal="center" vertical="center" shrinkToFit="1"/>
    </xf>
    <xf numFmtId="0" fontId="2" fillId="31" borderId="22" xfId="139" applyFont="1" applyFill="1" applyBorder="1" applyAlignment="1">
      <alignment horizontal="center" vertical="center" shrinkToFit="1"/>
    </xf>
    <xf numFmtId="0" fontId="2" fillId="35" borderId="21" xfId="137" applyFont="1" applyFill="1" applyBorder="1" applyAlignment="1">
      <alignment horizontal="center" vertical="center" shrinkToFit="1"/>
    </xf>
    <xf numFmtId="0" fontId="2" fillId="35" borderId="2" xfId="137" applyFont="1" applyFill="1" applyBorder="1" applyAlignment="1">
      <alignment horizontal="center" vertical="center" shrinkToFit="1"/>
    </xf>
    <xf numFmtId="0" fontId="2" fillId="35" borderId="73" xfId="137" applyFont="1" applyFill="1" applyBorder="1" applyAlignment="1">
      <alignment horizontal="center" vertical="center" shrinkToFit="1"/>
    </xf>
    <xf numFmtId="0" fontId="2" fillId="31" borderId="37" xfId="139" applyFont="1" applyFill="1" applyBorder="1" applyAlignment="1">
      <alignment horizontal="center" vertical="center" shrinkToFit="1"/>
    </xf>
    <xf numFmtId="0" fontId="2" fillId="31" borderId="2" xfId="139" applyFont="1" applyFill="1" applyBorder="1" applyAlignment="1">
      <alignment horizontal="center" vertical="center" shrinkToFit="1"/>
    </xf>
    <xf numFmtId="0" fontId="2" fillId="31" borderId="73" xfId="139" applyFont="1" applyFill="1" applyBorder="1" applyAlignment="1">
      <alignment horizontal="center" vertical="center" shrinkToFit="1"/>
    </xf>
    <xf numFmtId="0" fontId="44" fillId="35" borderId="37" xfId="137" applyFont="1" applyFill="1" applyBorder="1" applyAlignment="1">
      <alignment horizontal="center" vertical="center" shrinkToFit="1"/>
    </xf>
    <xf numFmtId="0" fontId="44" fillId="35" borderId="2" xfId="137" applyFont="1" applyFill="1" applyBorder="1" applyAlignment="1">
      <alignment horizontal="center" vertical="center" shrinkToFit="1"/>
    </xf>
    <xf numFmtId="0" fontId="44" fillId="35" borderId="73" xfId="137" applyFont="1" applyFill="1" applyBorder="1" applyAlignment="1">
      <alignment horizontal="center" vertical="center" shrinkToFit="1"/>
    </xf>
    <xf numFmtId="0" fontId="44" fillId="0" borderId="22" xfId="137" applyFont="1" applyFill="1" applyBorder="1" applyAlignment="1">
      <alignment horizontal="center" vertical="center" shrinkToFit="1"/>
    </xf>
    <xf numFmtId="0" fontId="44" fillId="0" borderId="13" xfId="139" applyFont="1" applyFill="1" applyBorder="1" applyAlignment="1">
      <alignment horizontal="center" vertical="center" shrinkToFit="1"/>
    </xf>
    <xf numFmtId="0" fontId="44" fillId="0" borderId="37" xfId="139" applyFont="1" applyFill="1" applyBorder="1" applyAlignment="1">
      <alignment horizontal="center" vertical="center" shrinkToFit="1"/>
    </xf>
    <xf numFmtId="0" fontId="91" fillId="0" borderId="37" xfId="159" applyFont="1" applyBorder="1" applyAlignment="1">
      <alignment horizontal="left" vertical="center" wrapText="1"/>
    </xf>
    <xf numFmtId="0" fontId="91" fillId="0" borderId="2" xfId="159" applyFont="1" applyBorder="1" applyAlignment="1">
      <alignment horizontal="left" vertical="center" wrapText="1"/>
    </xf>
    <xf numFmtId="0" fontId="91" fillId="0" borderId="38" xfId="159" applyFont="1" applyBorder="1" applyAlignment="1">
      <alignment horizontal="left" vertical="center" wrapText="1"/>
    </xf>
    <xf numFmtId="0" fontId="44" fillId="0" borderId="29" xfId="137" applyFont="1" applyFill="1" applyBorder="1" applyAlignment="1">
      <alignment horizontal="center" vertical="center" shrinkToFit="1"/>
    </xf>
    <xf numFmtId="0" fontId="44" fillId="0" borderId="30" xfId="139" applyFont="1" applyFill="1" applyBorder="1" applyAlignment="1">
      <alignment horizontal="center" vertical="center" shrinkToFit="1"/>
    </xf>
    <xf numFmtId="0" fontId="44" fillId="0" borderId="95" xfId="139" applyFont="1" applyFill="1" applyBorder="1" applyAlignment="1">
      <alignment horizontal="center" vertical="center" shrinkToFit="1"/>
    </xf>
    <xf numFmtId="0" fontId="44" fillId="0" borderId="37" xfId="139" applyFont="1" applyBorder="1" applyAlignment="1">
      <alignment horizontal="center" vertical="center" shrinkToFit="1"/>
    </xf>
    <xf numFmtId="0" fontId="44" fillId="35" borderId="34" xfId="139" applyFont="1" applyFill="1" applyBorder="1" applyAlignment="1">
      <alignment horizontal="center" vertical="center" shrinkToFit="1"/>
    </xf>
    <xf numFmtId="0" fontId="44" fillId="35" borderId="35" xfId="139" applyFont="1" applyFill="1" applyBorder="1" applyAlignment="1">
      <alignment horizontal="center" vertical="center" shrinkToFit="1"/>
    </xf>
    <xf numFmtId="0" fontId="91" fillId="0" borderId="37" xfId="159" applyFont="1" applyBorder="1" applyAlignment="1">
      <alignment horizontal="left" vertical="top" wrapText="1"/>
    </xf>
    <xf numFmtId="0" fontId="91" fillId="0" borderId="2" xfId="159" applyFont="1" applyBorder="1" applyAlignment="1">
      <alignment horizontal="left" vertical="top" wrapText="1"/>
    </xf>
    <xf numFmtId="0" fontId="91" fillId="0" borderId="38" xfId="159" applyFont="1" applyBorder="1" applyAlignment="1">
      <alignment horizontal="left" vertical="top" wrapText="1"/>
    </xf>
    <xf numFmtId="0" fontId="44" fillId="0" borderId="28" xfId="137" applyFont="1" applyFill="1" applyBorder="1" applyAlignment="1">
      <alignment horizontal="center" vertical="center" shrinkToFit="1"/>
    </xf>
    <xf numFmtId="0" fontId="44" fillId="0" borderId="21" xfId="137" applyFont="1" applyFill="1" applyBorder="1" applyAlignment="1">
      <alignment horizontal="center" vertical="center" shrinkToFit="1"/>
    </xf>
    <xf numFmtId="0" fontId="44" fillId="0" borderId="2" xfId="137" applyFont="1" applyFill="1" applyBorder="1" applyAlignment="1">
      <alignment horizontal="center" vertical="center" shrinkToFit="1"/>
    </xf>
    <xf numFmtId="0" fontId="44" fillId="0" borderId="73" xfId="137" applyFont="1" applyFill="1" applyBorder="1" applyAlignment="1">
      <alignment horizontal="center" vertical="center" shrinkToFit="1"/>
    </xf>
    <xf numFmtId="0" fontId="44" fillId="0" borderId="37" xfId="137" applyFont="1" applyFill="1" applyBorder="1" applyAlignment="1">
      <alignment horizontal="center" vertical="center" shrinkToFit="1"/>
    </xf>
    <xf numFmtId="0" fontId="44" fillId="0" borderId="2" xfId="139" applyFont="1" applyBorder="1" applyAlignment="1">
      <alignment horizontal="center" vertical="center" shrinkToFit="1"/>
    </xf>
    <xf numFmtId="0" fontId="44" fillId="0" borderId="38" xfId="139" applyFont="1" applyBorder="1" applyAlignment="1">
      <alignment horizontal="center" vertical="center" shrinkToFit="1"/>
    </xf>
    <xf numFmtId="0" fontId="44" fillId="0" borderId="28" xfId="139" applyFont="1" applyBorder="1" applyAlignment="1">
      <alignment horizontal="center" vertical="center" shrinkToFit="1"/>
    </xf>
    <xf numFmtId="0" fontId="44" fillId="35" borderId="22" xfId="137" applyFont="1" applyFill="1" applyBorder="1" applyAlignment="1">
      <alignment horizontal="center" vertical="center" shrinkToFit="1"/>
    </xf>
    <xf numFmtId="0" fontId="44" fillId="35" borderId="28" xfId="137" applyFont="1" applyFill="1" applyBorder="1" applyAlignment="1">
      <alignment horizontal="center" vertical="center" shrinkToFit="1"/>
    </xf>
    <xf numFmtId="0" fontId="91" fillId="0" borderId="37" xfId="159" applyFont="1" applyFill="1" applyBorder="1" applyAlignment="1">
      <alignment horizontal="left" vertical="top" wrapText="1"/>
    </xf>
    <xf numFmtId="0" fontId="91" fillId="0" borderId="2" xfId="159" applyFont="1" applyFill="1" applyBorder="1" applyAlignment="1">
      <alignment horizontal="left" vertical="top" wrapText="1"/>
    </xf>
    <xf numFmtId="0" fontId="91" fillId="0" borderId="38" xfId="159" applyFont="1" applyFill="1" applyBorder="1" applyAlignment="1">
      <alignment horizontal="left" vertical="top" wrapText="1"/>
    </xf>
    <xf numFmtId="0" fontId="92" fillId="0" borderId="37" xfId="159" applyFont="1" applyBorder="1" applyAlignment="1">
      <alignment horizontal="left" vertical="top" wrapText="1"/>
    </xf>
    <xf numFmtId="0" fontId="92" fillId="0" borderId="2" xfId="159" applyFont="1" applyBorder="1" applyAlignment="1">
      <alignment horizontal="left" vertical="top" wrapText="1"/>
    </xf>
    <xf numFmtId="0" fontId="92" fillId="0" borderId="38" xfId="159" applyFont="1" applyBorder="1" applyAlignment="1">
      <alignment horizontal="left" vertical="top" wrapText="1"/>
    </xf>
    <xf numFmtId="0" fontId="93" fillId="0" borderId="37" xfId="159" applyFont="1" applyBorder="1" applyAlignment="1">
      <alignment horizontal="left" vertical="top" wrapText="1"/>
    </xf>
    <xf numFmtId="0" fontId="93" fillId="0" borderId="2" xfId="159" applyFont="1" applyBorder="1" applyAlignment="1">
      <alignment horizontal="left" vertical="top" wrapText="1"/>
    </xf>
    <xf numFmtId="0" fontId="93" fillId="0" borderId="38" xfId="159" applyFont="1" applyBorder="1" applyAlignment="1">
      <alignment horizontal="left" vertical="top" wrapText="1"/>
    </xf>
    <xf numFmtId="0" fontId="44" fillId="34" borderId="22" xfId="137" applyFont="1" applyFill="1" applyBorder="1" applyAlignment="1">
      <alignment horizontal="center" vertical="center" shrinkToFit="1"/>
    </xf>
    <xf numFmtId="0" fontId="44" fillId="34" borderId="13" xfId="137" applyFont="1" applyFill="1" applyBorder="1" applyAlignment="1">
      <alignment horizontal="center" vertical="center" shrinkToFit="1"/>
    </xf>
    <xf numFmtId="0" fontId="44" fillId="34" borderId="28" xfId="137" applyFont="1" applyFill="1" applyBorder="1" applyAlignment="1">
      <alignment horizontal="center" vertical="center" shrinkToFit="1"/>
    </xf>
    <xf numFmtId="0" fontId="44" fillId="31" borderId="28" xfId="137" applyFont="1" applyFill="1" applyBorder="1" applyAlignment="1">
      <alignment horizontal="center" vertical="center" shrinkToFit="1"/>
    </xf>
    <xf numFmtId="0" fontId="2" fillId="0" borderId="2" xfId="139" applyFont="1" applyBorder="1" applyAlignment="1">
      <alignment horizontal="center" vertical="center" shrinkToFit="1"/>
    </xf>
    <xf numFmtId="0" fontId="2" fillId="0" borderId="37" xfId="137" applyFont="1" applyFill="1" applyBorder="1" applyAlignment="1">
      <alignment horizontal="center" vertical="center" shrinkToFit="1"/>
    </xf>
    <xf numFmtId="0" fontId="2" fillId="0" borderId="73" xfId="139" applyFont="1" applyBorder="1" applyAlignment="1">
      <alignment horizontal="center" vertical="center" shrinkToFit="1"/>
    </xf>
    <xf numFmtId="0" fontId="2" fillId="0" borderId="2" xfId="139" applyFont="1" applyFill="1" applyBorder="1" applyAlignment="1">
      <alignment horizontal="center" vertical="center" shrinkToFit="1"/>
    </xf>
    <xf numFmtId="0" fontId="2" fillId="35" borderId="2" xfId="139" applyFill="1" applyBorder="1" applyAlignment="1">
      <alignment horizontal="center" vertical="center" shrinkToFit="1"/>
    </xf>
    <xf numFmtId="0" fontId="2" fillId="35" borderId="73" xfId="139" applyFill="1" applyBorder="1" applyAlignment="1">
      <alignment horizontal="center" vertical="center" shrinkToFit="1"/>
    </xf>
    <xf numFmtId="0" fontId="2" fillId="0" borderId="84" xfId="159" applyFont="1" applyBorder="1" applyAlignment="1">
      <alignment horizontal="left" vertical="center" wrapText="1"/>
    </xf>
    <xf numFmtId="0" fontId="2" fillId="0" borderId="27" xfId="159" applyFont="1" applyBorder="1" applyAlignment="1">
      <alignment horizontal="left" vertical="center" wrapText="1"/>
    </xf>
    <xf numFmtId="0" fontId="2" fillId="0" borderId="56" xfId="159" applyFont="1" applyBorder="1" applyAlignment="1">
      <alignment horizontal="left" vertical="center" wrapText="1"/>
    </xf>
    <xf numFmtId="0" fontId="2" fillId="0" borderId="85" xfId="139" applyBorder="1" applyAlignment="1">
      <alignment horizontal="left" vertical="center" wrapText="1"/>
    </xf>
    <xf numFmtId="0" fontId="2" fillId="0" borderId="0" xfId="139" applyAlignment="1">
      <alignment horizontal="left" vertical="center" wrapText="1"/>
    </xf>
    <xf numFmtId="0" fontId="2" fillId="0" borderId="72" xfId="139" applyBorder="1" applyAlignment="1">
      <alignment horizontal="left" vertical="center" wrapText="1"/>
    </xf>
    <xf numFmtId="0" fontId="2" fillId="0" borderId="43" xfId="139" applyBorder="1" applyAlignment="1">
      <alignment horizontal="left" vertical="center" wrapText="1"/>
    </xf>
    <xf numFmtId="0" fontId="2" fillId="0" borderId="71" xfId="139" applyBorder="1" applyAlignment="1">
      <alignment horizontal="left" vertical="center" wrapText="1"/>
    </xf>
    <xf numFmtId="0" fontId="2" fillId="0" borderId="42" xfId="139" applyBorder="1" applyAlignment="1">
      <alignment horizontal="left" vertical="center" wrapText="1"/>
    </xf>
    <xf numFmtId="0" fontId="2" fillId="0" borderId="27" xfId="139" applyBorder="1" applyAlignment="1">
      <alignment horizontal="left" vertical="center" wrapText="1"/>
    </xf>
    <xf numFmtId="0" fontId="2" fillId="0" borderId="56" xfId="139" applyBorder="1" applyAlignment="1">
      <alignment horizontal="left" vertical="center" wrapText="1"/>
    </xf>
    <xf numFmtId="0" fontId="2" fillId="35" borderId="81" xfId="137" applyFont="1" applyFill="1" applyBorder="1" applyAlignment="1">
      <alignment horizontal="center" vertical="center" shrinkToFit="1"/>
    </xf>
    <xf numFmtId="0" fontId="2" fillId="35" borderId="82" xfId="139" applyFill="1" applyBorder="1" applyAlignment="1">
      <alignment horizontal="center" vertical="center" shrinkToFit="1"/>
    </xf>
    <xf numFmtId="0" fontId="2" fillId="35" borderId="83" xfId="139" applyFill="1" applyBorder="1" applyAlignment="1">
      <alignment horizontal="center" vertical="center" shrinkToFit="1"/>
    </xf>
    <xf numFmtId="0" fontId="44" fillId="0" borderId="37" xfId="159" applyFont="1" applyBorder="1" applyAlignment="1">
      <alignment horizontal="left" vertical="top" wrapText="1"/>
    </xf>
    <xf numFmtId="0" fontId="44" fillId="0" borderId="2" xfId="159" applyFont="1" applyBorder="1" applyAlignment="1">
      <alignment horizontal="left" vertical="top" wrapText="1"/>
    </xf>
    <xf numFmtId="0" fontId="44" fillId="0" borderId="38" xfId="159" applyFont="1" applyBorder="1" applyAlignment="1">
      <alignment horizontal="left" vertical="top" wrapText="1"/>
    </xf>
    <xf numFmtId="0" fontId="53" fillId="32" borderId="21" xfId="172" applyFont="1" applyFill="1" applyBorder="1" applyAlignment="1">
      <alignment horizontal="center" vertical="center"/>
    </xf>
    <xf numFmtId="0" fontId="53" fillId="32" borderId="2" xfId="172" applyFont="1" applyFill="1" applyBorder="1" applyAlignment="1">
      <alignment horizontal="center" vertical="center"/>
    </xf>
    <xf numFmtId="0" fontId="53" fillId="32" borderId="73" xfId="172" applyFont="1" applyFill="1" applyBorder="1" applyAlignment="1">
      <alignment horizontal="center" vertical="center"/>
    </xf>
    <xf numFmtId="0" fontId="76" fillId="0" borderId="101" xfId="182" applyFont="1" applyFill="1" applyBorder="1" applyAlignment="1">
      <alignment horizontal="center" vertical="center"/>
    </xf>
    <xf numFmtId="0" fontId="76" fillId="0" borderId="102" xfId="182" applyFont="1" applyFill="1" applyBorder="1" applyAlignment="1">
      <alignment horizontal="center" vertical="center"/>
    </xf>
    <xf numFmtId="0" fontId="76" fillId="0" borderId="103" xfId="182" applyFont="1" applyFill="1" applyBorder="1" applyAlignment="1">
      <alignment horizontal="center" vertical="center"/>
    </xf>
    <xf numFmtId="0" fontId="44" fillId="29" borderId="37" xfId="159" applyFont="1" applyFill="1" applyBorder="1" applyAlignment="1">
      <alignment horizontal="center" vertical="center"/>
    </xf>
    <xf numFmtId="0" fontId="44" fillId="29" borderId="2" xfId="159" applyFont="1" applyFill="1" applyBorder="1" applyAlignment="1">
      <alignment horizontal="center" vertical="center"/>
    </xf>
    <xf numFmtId="0" fontId="44" fillId="29" borderId="38" xfId="159" applyFont="1" applyFill="1" applyBorder="1" applyAlignment="1">
      <alignment horizontal="center" vertical="center"/>
    </xf>
    <xf numFmtId="0" fontId="76" fillId="0" borderId="21" xfId="182" applyFont="1" applyFill="1" applyBorder="1" applyAlignment="1">
      <alignment horizontal="center" vertical="center"/>
    </xf>
    <xf numFmtId="0" fontId="76" fillId="0" borderId="2" xfId="182" applyFont="1" applyFill="1" applyBorder="1" applyAlignment="1">
      <alignment horizontal="center" vertical="center"/>
    </xf>
    <xf numFmtId="0" fontId="76" fillId="0" borderId="73" xfId="182" applyFont="1" applyFill="1" applyBorder="1" applyAlignment="1">
      <alignment horizontal="center" vertical="center"/>
    </xf>
    <xf numFmtId="0" fontId="76" fillId="43" borderId="21" xfId="182" applyFont="1" applyFill="1" applyBorder="1" applyAlignment="1">
      <alignment horizontal="center" vertical="center"/>
    </xf>
    <xf numFmtId="0" fontId="76" fillId="43" borderId="2" xfId="182" applyFont="1" applyFill="1" applyBorder="1" applyAlignment="1">
      <alignment horizontal="center" vertical="center"/>
    </xf>
    <xf numFmtId="0" fontId="76" fillId="43" borderId="73" xfId="182" applyFont="1" applyFill="1" applyBorder="1" applyAlignment="1">
      <alignment horizontal="center" vertical="center"/>
    </xf>
    <xf numFmtId="0" fontId="53" fillId="0" borderId="21" xfId="172" applyFont="1" applyFill="1" applyBorder="1" applyAlignment="1">
      <alignment horizontal="center" vertical="center"/>
    </xf>
    <xf numFmtId="0" fontId="53" fillId="0" borderId="2" xfId="172" applyFont="1" applyFill="1" applyBorder="1" applyAlignment="1">
      <alignment horizontal="center" vertical="center"/>
    </xf>
    <xf numFmtId="0" fontId="53" fillId="0" borderId="73" xfId="172" applyFont="1" applyFill="1" applyBorder="1" applyAlignment="1">
      <alignment horizontal="center" vertical="center"/>
    </xf>
    <xf numFmtId="0" fontId="76" fillId="0" borderId="38" xfId="182" applyFont="1" applyFill="1" applyBorder="1" applyAlignment="1">
      <alignment horizontal="center" vertical="center"/>
    </xf>
    <xf numFmtId="0" fontId="76" fillId="0" borderId="37" xfId="182" applyFont="1" applyFill="1" applyBorder="1" applyAlignment="1">
      <alignment horizontal="center" vertical="center"/>
    </xf>
    <xf numFmtId="0" fontId="53" fillId="0" borderId="21" xfId="182" applyFont="1" applyFill="1" applyBorder="1" applyAlignment="1">
      <alignment horizontal="center" vertical="center"/>
    </xf>
    <xf numFmtId="0" fontId="79" fillId="0" borderId="2" xfId="182" applyFont="1" applyFill="1" applyBorder="1" applyAlignment="1">
      <alignment horizontal="center" vertical="center"/>
    </xf>
    <xf numFmtId="0" fontId="79" fillId="0" borderId="73" xfId="182" applyFont="1" applyFill="1" applyBorder="1" applyAlignment="1">
      <alignment horizontal="center" vertical="center"/>
    </xf>
    <xf numFmtId="0" fontId="53" fillId="0" borderId="38" xfId="172" applyFont="1" applyFill="1" applyBorder="1" applyAlignment="1">
      <alignment horizontal="center" vertical="center"/>
    </xf>
    <xf numFmtId="0" fontId="53" fillId="32" borderId="37" xfId="172" applyFont="1" applyFill="1" applyBorder="1" applyAlignment="1">
      <alignment horizontal="center" vertical="center"/>
    </xf>
    <xf numFmtId="0" fontId="53" fillId="0" borderId="57" xfId="172" applyFont="1" applyFill="1" applyBorder="1" applyAlignment="1">
      <alignment horizontal="center" vertical="center"/>
    </xf>
    <xf numFmtId="0" fontId="53" fillId="0" borderId="58" xfId="172" applyFont="1" applyFill="1" applyBorder="1" applyAlignment="1">
      <alignment horizontal="center" vertical="center"/>
    </xf>
    <xf numFmtId="0" fontId="53" fillId="0" borderId="37" xfId="172" applyFont="1" applyFill="1" applyBorder="1" applyAlignment="1">
      <alignment horizontal="center" vertical="center"/>
    </xf>
    <xf numFmtId="0" fontId="53" fillId="32" borderId="74" xfId="172" applyFont="1" applyFill="1" applyBorder="1" applyAlignment="1">
      <alignment horizontal="center" vertical="center"/>
    </xf>
    <xf numFmtId="0" fontId="53" fillId="32" borderId="75" xfId="172" applyFont="1" applyFill="1" applyBorder="1" applyAlignment="1">
      <alignment horizontal="center" vertical="center"/>
    </xf>
    <xf numFmtId="0" fontId="53" fillId="32" borderId="55" xfId="172" applyFont="1" applyFill="1" applyBorder="1" applyAlignment="1">
      <alignment horizontal="center" vertical="center"/>
    </xf>
    <xf numFmtId="0" fontId="2" fillId="50" borderId="21" xfId="159" applyFont="1" applyFill="1" applyBorder="1" applyAlignment="1">
      <alignment horizontal="center" vertical="center" wrapText="1"/>
    </xf>
    <xf numFmtId="0" fontId="2" fillId="50" borderId="2" xfId="159" applyFont="1" applyFill="1" applyBorder="1" applyAlignment="1">
      <alignment horizontal="center" vertical="center" wrapText="1"/>
    </xf>
    <xf numFmtId="0" fontId="2" fillId="50" borderId="73" xfId="159" applyFont="1" applyFill="1" applyBorder="1" applyAlignment="1">
      <alignment horizontal="center" vertical="center" wrapText="1"/>
    </xf>
    <xf numFmtId="0" fontId="2" fillId="27" borderId="106" xfId="159" quotePrefix="1" applyFont="1" applyFill="1" applyBorder="1" applyAlignment="1">
      <alignment horizontal="center" vertical="center"/>
    </xf>
    <xf numFmtId="0" fontId="2" fillId="27" borderId="2" xfId="159" quotePrefix="1" applyFont="1" applyFill="1" applyBorder="1" applyAlignment="1">
      <alignment horizontal="center" vertical="center"/>
    </xf>
    <xf numFmtId="0" fontId="2" fillId="27" borderId="48" xfId="159" quotePrefix="1" applyFont="1" applyFill="1" applyBorder="1" applyAlignment="1">
      <alignment horizontal="center" vertical="center"/>
    </xf>
    <xf numFmtId="0" fontId="2" fillId="24" borderId="21" xfId="159" applyFont="1" applyFill="1" applyBorder="1" applyAlignment="1">
      <alignment horizontal="center" vertical="center" wrapText="1"/>
    </xf>
    <xf numFmtId="0" fontId="2" fillId="24" borderId="2" xfId="159" applyFont="1" applyFill="1" applyBorder="1" applyAlignment="1">
      <alignment horizontal="center" vertical="center" wrapText="1"/>
    </xf>
    <xf numFmtId="0" fontId="2" fillId="24" borderId="73" xfId="159" applyFont="1" applyFill="1" applyBorder="1" applyAlignment="1">
      <alignment horizontal="center" vertical="center" wrapText="1"/>
    </xf>
    <xf numFmtId="0" fontId="2" fillId="49" borderId="21" xfId="159" applyFont="1" applyFill="1" applyBorder="1" applyAlignment="1">
      <alignment horizontal="center" vertical="center" wrapText="1"/>
    </xf>
    <xf numFmtId="0" fontId="2" fillId="49" borderId="2" xfId="159" applyFont="1" applyFill="1" applyBorder="1" applyAlignment="1">
      <alignment horizontal="center" vertical="center" wrapText="1"/>
    </xf>
    <xf numFmtId="0" fontId="2" fillId="49" borderId="73" xfId="159" applyFont="1" applyFill="1" applyBorder="1" applyAlignment="1">
      <alignment horizontal="center" vertical="center" wrapText="1"/>
    </xf>
    <xf numFmtId="0" fontId="2" fillId="49" borderId="105" xfId="159" applyFont="1" applyFill="1" applyBorder="1" applyAlignment="1">
      <alignment horizontal="center" vertical="center" wrapText="1"/>
    </xf>
    <xf numFmtId="0" fontId="2" fillId="49" borderId="27" xfId="159" applyFont="1" applyFill="1" applyBorder="1" applyAlignment="1">
      <alignment horizontal="center" vertical="center" wrapText="1"/>
    </xf>
    <xf numFmtId="0" fontId="2" fillId="49" borderId="54" xfId="159" applyFont="1" applyFill="1" applyBorder="1" applyAlignment="1">
      <alignment horizontal="center" vertical="center" wrapText="1"/>
    </xf>
    <xf numFmtId="0" fontId="2" fillId="50" borderId="37" xfId="159" applyFont="1" applyFill="1" applyBorder="1" applyAlignment="1">
      <alignment horizontal="center" vertical="center" wrapText="1"/>
    </xf>
    <xf numFmtId="0" fontId="2" fillId="0" borderId="106" xfId="159" quotePrefix="1" applyFont="1" applyBorder="1" applyAlignment="1">
      <alignment horizontal="center" vertical="center"/>
    </xf>
    <xf numFmtId="0" fontId="2" fillId="0" borderId="2" xfId="159" quotePrefix="1" applyFont="1" applyBorder="1" applyAlignment="1">
      <alignment horizontal="center" vertical="center"/>
    </xf>
    <xf numFmtId="0" fontId="2" fillId="0" borderId="48" xfId="159" quotePrefix="1" applyFont="1" applyBorder="1" applyAlignment="1">
      <alignment horizontal="center" vertical="center"/>
    </xf>
    <xf numFmtId="0" fontId="14" fillId="0" borderId="48" xfId="137" applyBorder="1"/>
    <xf numFmtId="0" fontId="2" fillId="24" borderId="37" xfId="159" applyFont="1" applyFill="1" applyBorder="1" applyAlignment="1">
      <alignment horizontal="center" vertical="center" wrapText="1"/>
    </xf>
    <xf numFmtId="0" fontId="2" fillId="49" borderId="37" xfId="159" applyFont="1" applyFill="1" applyBorder="1" applyAlignment="1">
      <alignment horizontal="center" vertical="center" wrapText="1"/>
    </xf>
    <xf numFmtId="0" fontId="2" fillId="49" borderId="57" xfId="159" applyFont="1" applyFill="1" applyBorder="1" applyAlignment="1">
      <alignment horizontal="center" vertical="center" wrapText="1"/>
    </xf>
    <xf numFmtId="0" fontId="2" fillId="49" borderId="75" xfId="159" applyFont="1" applyFill="1" applyBorder="1" applyAlignment="1">
      <alignment horizontal="center" vertical="center" wrapText="1"/>
    </xf>
    <xf numFmtId="0" fontId="2" fillId="49" borderId="55" xfId="159" applyFont="1" applyFill="1" applyBorder="1" applyAlignment="1">
      <alignment horizontal="center" vertical="center" wrapText="1"/>
    </xf>
    <xf numFmtId="0" fontId="2" fillId="31" borderId="106" xfId="159" quotePrefix="1" applyFont="1" applyFill="1" applyBorder="1" applyAlignment="1">
      <alignment horizontal="center" vertical="center"/>
    </xf>
    <xf numFmtId="0" fontId="2" fillId="31" borderId="2" xfId="159" quotePrefix="1" applyFont="1" applyFill="1" applyBorder="1" applyAlignment="1">
      <alignment horizontal="center" vertical="center"/>
    </xf>
    <xf numFmtId="0" fontId="2" fillId="31" borderId="48" xfId="159" quotePrefix="1" applyFont="1" applyFill="1" applyBorder="1" applyAlignment="1">
      <alignment horizontal="center" vertical="center"/>
    </xf>
    <xf numFmtId="0" fontId="2" fillId="31" borderId="35" xfId="159" applyFont="1" applyFill="1" applyBorder="1" applyAlignment="1">
      <alignment horizontal="center" vertical="center" wrapText="1"/>
    </xf>
    <xf numFmtId="0" fontId="2" fillId="31" borderId="36" xfId="159" applyFont="1" applyFill="1" applyBorder="1" applyAlignment="1">
      <alignment horizontal="center" vertical="center" wrapText="1"/>
    </xf>
    <xf numFmtId="0" fontId="2" fillId="31" borderId="27" xfId="159" quotePrefix="1" applyFont="1" applyFill="1" applyBorder="1" applyAlignment="1">
      <alignment horizontal="center" vertical="center"/>
    </xf>
    <xf numFmtId="0" fontId="2" fillId="27" borderId="27" xfId="159" quotePrefix="1" applyFont="1" applyFill="1" applyBorder="1" applyAlignment="1">
      <alignment horizontal="center" vertical="center"/>
    </xf>
    <xf numFmtId="0" fontId="2" fillId="51" borderId="37" xfId="159" applyFont="1" applyFill="1" applyBorder="1" applyAlignment="1">
      <alignment horizontal="center" vertical="center" wrapText="1"/>
    </xf>
    <xf numFmtId="0" fontId="2" fillId="51" borderId="2" xfId="159" applyFont="1" applyFill="1" applyBorder="1" applyAlignment="1">
      <alignment horizontal="center" vertical="center" wrapText="1"/>
    </xf>
    <xf numFmtId="0" fontId="2" fillId="51" borderId="73" xfId="159" applyFont="1" applyFill="1" applyBorder="1" applyAlignment="1">
      <alignment horizontal="center" vertical="center" wrapText="1"/>
    </xf>
    <xf numFmtId="0" fontId="2" fillId="51" borderId="21" xfId="159" applyFont="1" applyFill="1" applyBorder="1" applyAlignment="1">
      <alignment horizontal="center" vertical="center" wrapText="1"/>
    </xf>
    <xf numFmtId="0" fontId="59" fillId="50" borderId="37" xfId="159" applyFont="1" applyFill="1" applyBorder="1" applyAlignment="1">
      <alignment horizontal="center" vertical="center" wrapText="1"/>
    </xf>
    <xf numFmtId="0" fontId="59" fillId="50" borderId="21" xfId="159" applyFont="1" applyFill="1" applyBorder="1" applyAlignment="1">
      <alignment horizontal="center" vertical="center" wrapText="1"/>
    </xf>
    <xf numFmtId="0" fontId="2" fillId="51" borderId="57" xfId="159" applyFont="1" applyFill="1" applyBorder="1" applyAlignment="1">
      <alignment horizontal="center" vertical="center" wrapText="1"/>
    </xf>
    <xf numFmtId="0" fontId="2" fillId="51" borderId="75" xfId="159" applyFont="1" applyFill="1" applyBorder="1" applyAlignment="1">
      <alignment horizontal="center" vertical="center" wrapText="1"/>
    </xf>
    <xf numFmtId="0" fontId="2" fillId="51" borderId="55" xfId="159" applyFont="1" applyFill="1" applyBorder="1" applyAlignment="1">
      <alignment horizontal="center" vertical="center" wrapText="1"/>
    </xf>
    <xf numFmtId="0" fontId="59" fillId="24" borderId="21" xfId="159" applyFont="1" applyFill="1" applyBorder="1" applyAlignment="1">
      <alignment horizontal="center" vertical="center" wrapText="1"/>
    </xf>
    <xf numFmtId="0" fontId="59" fillId="24" borderId="37" xfId="159" applyFont="1" applyFill="1" applyBorder="1" applyAlignment="1">
      <alignment horizontal="center" vertical="center" wrapText="1"/>
    </xf>
    <xf numFmtId="0" fontId="59" fillId="24" borderId="2" xfId="159" applyFont="1" applyFill="1" applyBorder="1" applyAlignment="1">
      <alignment horizontal="center" vertical="center" wrapText="1"/>
    </xf>
    <xf numFmtId="0" fontId="59" fillId="24" borderId="73" xfId="159" applyFont="1" applyFill="1" applyBorder="1" applyAlignment="1">
      <alignment horizontal="center" vertical="center" wrapText="1"/>
    </xf>
    <xf numFmtId="0" fontId="59" fillId="50" borderId="57" xfId="159" applyFont="1" applyFill="1" applyBorder="1" applyAlignment="1">
      <alignment horizontal="center" vertical="center" wrapText="1"/>
    </xf>
    <xf numFmtId="0" fontId="2" fillId="50" borderId="75" xfId="159" applyFont="1" applyFill="1" applyBorder="1" applyAlignment="1">
      <alignment horizontal="center" vertical="center" wrapText="1"/>
    </xf>
    <xf numFmtId="0" fontId="2" fillId="50" borderId="55" xfId="159" applyFont="1" applyFill="1" applyBorder="1" applyAlignment="1">
      <alignment horizontal="center" vertical="center" wrapText="1"/>
    </xf>
    <xf numFmtId="0" fontId="59" fillId="49" borderId="37" xfId="159" applyFont="1" applyFill="1" applyBorder="1" applyAlignment="1">
      <alignment horizontal="center" vertical="center" wrapText="1"/>
    </xf>
    <xf numFmtId="0" fontId="59" fillId="49" borderId="21" xfId="159" applyFont="1" applyFill="1" applyBorder="1" applyAlignment="1">
      <alignment horizontal="center" vertical="center" wrapText="1"/>
    </xf>
    <xf numFmtId="0" fontId="59" fillId="24" borderId="57" xfId="159" applyFont="1" applyFill="1" applyBorder="1" applyAlignment="1">
      <alignment horizontal="center" vertical="center" wrapText="1"/>
    </xf>
    <xf numFmtId="0" fontId="2" fillId="24" borderId="75" xfId="159" applyFont="1" applyFill="1" applyBorder="1" applyAlignment="1">
      <alignment horizontal="center" vertical="center" wrapText="1"/>
    </xf>
    <xf numFmtId="0" fontId="2" fillId="24" borderId="55" xfId="159" applyFont="1" applyFill="1" applyBorder="1" applyAlignment="1">
      <alignment horizontal="center" vertical="center" wrapText="1"/>
    </xf>
    <xf numFmtId="0" fontId="59" fillId="49" borderId="57" xfId="159" applyFont="1" applyFill="1" applyBorder="1" applyAlignment="1">
      <alignment horizontal="center" vertical="center" wrapText="1"/>
    </xf>
    <xf numFmtId="0" fontId="59" fillId="49" borderId="75" xfId="159" applyFont="1" applyFill="1" applyBorder="1" applyAlignment="1">
      <alignment horizontal="center" vertical="center" wrapText="1"/>
    </xf>
    <xf numFmtId="0" fontId="59" fillId="49" borderId="55" xfId="159" applyFont="1" applyFill="1" applyBorder="1" applyAlignment="1">
      <alignment horizontal="center" vertical="center" wrapText="1"/>
    </xf>
    <xf numFmtId="0" fontId="2" fillId="51" borderId="74" xfId="159" applyFont="1" applyFill="1" applyBorder="1" applyAlignment="1">
      <alignment horizontal="center" vertical="center" wrapText="1"/>
    </xf>
    <xf numFmtId="0" fontId="59" fillId="24" borderId="74" xfId="159" applyFont="1" applyFill="1" applyBorder="1" applyAlignment="1">
      <alignment horizontal="center" vertical="center" wrapText="1"/>
    </xf>
    <xf numFmtId="0" fontId="59" fillId="50" borderId="74" xfId="159" applyFont="1" applyFill="1" applyBorder="1" applyAlignment="1">
      <alignment horizontal="center" vertical="center" wrapText="1"/>
    </xf>
    <xf numFmtId="0" fontId="59" fillId="49" borderId="74" xfId="159" applyFont="1" applyFill="1" applyBorder="1" applyAlignment="1">
      <alignment horizontal="center" vertical="center" wrapText="1"/>
    </xf>
    <xf numFmtId="0" fontId="2" fillId="51" borderId="38" xfId="159" applyFont="1" applyFill="1" applyBorder="1" applyAlignment="1">
      <alignment horizontal="center" vertical="center" wrapText="1"/>
    </xf>
    <xf numFmtId="0" fontId="2" fillId="50" borderId="27" xfId="159" applyFont="1" applyFill="1" applyBorder="1" applyAlignment="1">
      <alignment horizontal="center" vertical="center" wrapText="1"/>
    </xf>
    <xf numFmtId="0" fontId="2" fillId="50" borderId="54" xfId="159" applyFont="1" applyFill="1" applyBorder="1" applyAlignment="1">
      <alignment horizontal="center" vertical="center" wrapText="1"/>
    </xf>
    <xf numFmtId="0" fontId="2" fillId="50" borderId="38" xfId="159" applyFont="1" applyFill="1" applyBorder="1" applyAlignment="1">
      <alignment horizontal="center" vertical="center" wrapText="1"/>
    </xf>
    <xf numFmtId="0" fontId="2" fillId="24" borderId="38" xfId="159" applyFont="1" applyFill="1" applyBorder="1" applyAlignment="1">
      <alignment horizontal="center" vertical="center" wrapText="1"/>
    </xf>
    <xf numFmtId="0" fontId="2" fillId="24" borderId="27" xfId="159" applyFont="1" applyFill="1" applyBorder="1" applyAlignment="1">
      <alignment horizontal="center" vertical="center" wrapText="1"/>
    </xf>
    <xf numFmtId="0" fontId="2" fillId="24" borderId="54" xfId="159" applyFont="1" applyFill="1" applyBorder="1" applyAlignment="1">
      <alignment horizontal="center" vertical="center" wrapText="1"/>
    </xf>
  </cellXfs>
  <cellStyles count="183">
    <cellStyle name="_OLED_EVF_TPブロック検証レジスタ設定" xfId="2"/>
    <cellStyle name="=C:\WINDOWS\SYSTEM32\COMMAND.COM" xfId="3"/>
    <cellStyle name="20% - アクセント 1 2" xfId="5"/>
    <cellStyle name="20% - アクセント 1 3" xfId="6"/>
    <cellStyle name="20% - アクセント 1 4" xfId="4"/>
    <cellStyle name="20% - アクセント 2 2" xfId="8"/>
    <cellStyle name="20% - アクセント 2 3" xfId="9"/>
    <cellStyle name="20% - アクセント 2 4" xfId="7"/>
    <cellStyle name="20% - アクセント 3 2" xfId="11"/>
    <cellStyle name="20% - アクセント 3 3" xfId="12"/>
    <cellStyle name="20% - アクセント 3 4" xfId="10"/>
    <cellStyle name="20% - アクセント 4 2" xfId="14"/>
    <cellStyle name="20% - アクセント 4 3" xfId="15"/>
    <cellStyle name="20% - アクセント 4 4" xfId="13"/>
    <cellStyle name="20% - アクセント 5 2" xfId="17"/>
    <cellStyle name="20% - アクセント 5 3" xfId="18"/>
    <cellStyle name="20% - アクセント 5 4" xfId="16"/>
    <cellStyle name="20% - アクセント 6 2" xfId="20"/>
    <cellStyle name="20% - アクセント 6 3" xfId="21"/>
    <cellStyle name="20% - アクセント 6 4" xfId="19"/>
    <cellStyle name="40% - アクセント 1 2" xfId="23"/>
    <cellStyle name="40% - アクセント 1 3" xfId="24"/>
    <cellStyle name="40% - アクセント 1 4" xfId="22"/>
    <cellStyle name="40% - アクセント 2 2" xfId="26"/>
    <cellStyle name="40% - アクセント 2 3" xfId="27"/>
    <cellStyle name="40% - アクセント 2 4" xfId="25"/>
    <cellStyle name="40% - アクセント 3 2" xfId="29"/>
    <cellStyle name="40% - アクセント 3 3" xfId="30"/>
    <cellStyle name="40% - アクセント 3 4" xfId="28"/>
    <cellStyle name="40% - アクセント 4 2" xfId="32"/>
    <cellStyle name="40% - アクセント 4 3" xfId="33"/>
    <cellStyle name="40% - アクセント 4 4" xfId="31"/>
    <cellStyle name="40% - アクセント 5 2" xfId="35"/>
    <cellStyle name="40% - アクセント 5 3" xfId="36"/>
    <cellStyle name="40% - アクセント 5 4" xfId="34"/>
    <cellStyle name="40% - アクセント 6 2" xfId="38"/>
    <cellStyle name="40% - アクセント 6 3" xfId="39"/>
    <cellStyle name="40% - アクセント 6 4" xfId="37"/>
    <cellStyle name="60% - アクセント 1 2" xfId="41"/>
    <cellStyle name="60% - アクセント 1 3" xfId="42"/>
    <cellStyle name="60% - アクセント 1 4" xfId="40"/>
    <cellStyle name="60% - アクセント 2 2" xfId="44"/>
    <cellStyle name="60% - アクセント 2 3" xfId="45"/>
    <cellStyle name="60% - アクセント 2 4" xfId="43"/>
    <cellStyle name="60% - アクセント 3 2" xfId="47"/>
    <cellStyle name="60% - アクセント 3 3" xfId="48"/>
    <cellStyle name="60% - アクセント 3 4" xfId="46"/>
    <cellStyle name="60% - アクセント 4 2" xfId="50"/>
    <cellStyle name="60% - アクセント 4 3" xfId="51"/>
    <cellStyle name="60% - アクセント 4 4" xfId="49"/>
    <cellStyle name="60% - アクセント 5 2" xfId="53"/>
    <cellStyle name="60% - アクセント 5 3" xfId="54"/>
    <cellStyle name="60% - アクセント 5 4" xfId="52"/>
    <cellStyle name="60% - アクセント 6 2" xfId="56"/>
    <cellStyle name="60% - アクセント 6 3" xfId="57"/>
    <cellStyle name="60% - アクセント 6 4" xfId="55"/>
    <cellStyle name="Header1" xfId="58"/>
    <cellStyle name="Header2" xfId="59"/>
    <cellStyle name="terNormal" xfId="60"/>
    <cellStyle name="terText" xfId="61"/>
    <cellStyle name="terText 2" xfId="168"/>
    <cellStyle name="terText 3" xfId="164"/>
    <cellStyle name="アクセント 1 2" xfId="63"/>
    <cellStyle name="アクセント 1 3" xfId="64"/>
    <cellStyle name="アクセント 1 4" xfId="62"/>
    <cellStyle name="アクセント 2 2" xfId="66"/>
    <cellStyle name="アクセント 2 3" xfId="67"/>
    <cellStyle name="アクセント 2 4" xfId="65"/>
    <cellStyle name="アクセント 3 2" xfId="69"/>
    <cellStyle name="アクセント 3 3" xfId="70"/>
    <cellStyle name="アクセント 3 4" xfId="68"/>
    <cellStyle name="アクセント 4 2" xfId="72"/>
    <cellStyle name="アクセント 4 3" xfId="73"/>
    <cellStyle name="アクセント 4 4" xfId="71"/>
    <cellStyle name="アクセント 5 2" xfId="75"/>
    <cellStyle name="アクセント 5 3" xfId="76"/>
    <cellStyle name="アクセント 5 4" xfId="74"/>
    <cellStyle name="アクセント 6 2" xfId="78"/>
    <cellStyle name="アクセント 6 3" xfId="79"/>
    <cellStyle name="アクセント 6 4" xfId="77"/>
    <cellStyle name="スタイル 1" xfId="80"/>
    <cellStyle name="タイトル 2" xfId="82"/>
    <cellStyle name="タイトル 3" xfId="83"/>
    <cellStyle name="タイトル 4" xfId="81"/>
    <cellStyle name="チェック セル 2" xfId="85"/>
    <cellStyle name="チェック セル 3" xfId="86"/>
    <cellStyle name="チェック セル 4" xfId="84"/>
    <cellStyle name="どちらでもない 2" xfId="88"/>
    <cellStyle name="どちらでもない 3" xfId="89"/>
    <cellStyle name="どちらでもない 4" xfId="87"/>
    <cellStyle name="ハイパーリンク 2" xfId="90"/>
    <cellStyle name="メモ 2" xfId="92"/>
    <cellStyle name="メモ 2 2" xfId="173"/>
    <cellStyle name="メモ 3" xfId="93"/>
    <cellStyle name="メモ 3 2" xfId="174"/>
    <cellStyle name="メモ 4" xfId="91"/>
    <cellStyle name="リンク セル 2" xfId="95"/>
    <cellStyle name="リンク セル 3" xfId="96"/>
    <cellStyle name="リンク セル 4" xfId="94"/>
    <cellStyle name="標準 10" xfId="182"/>
    <cellStyle name="標準 2" xfId="137"/>
    <cellStyle name="標準 2 2" xfId="138"/>
    <cellStyle name="標準 2 2 2" xfId="175"/>
    <cellStyle name="標準 2 3" xfId="139"/>
    <cellStyle name="標準 2 4" xfId="140"/>
    <cellStyle name="標準 2 5" xfId="141"/>
    <cellStyle name="標準 2 6" xfId="142"/>
    <cellStyle name="標準 2 7" xfId="143"/>
    <cellStyle name="標準 3" xfId="144"/>
    <cellStyle name="標準 3 2" xfId="145"/>
    <cellStyle name="標準 3 3" xfId="146"/>
    <cellStyle name="標準 3 3 2" xfId="176"/>
    <cellStyle name="標準 3 4" xfId="147"/>
    <cellStyle name="標準 3 5" xfId="148"/>
    <cellStyle name="標準 4" xfId="149"/>
    <cellStyle name="標準 4 2" xfId="150"/>
    <cellStyle name="標準 4 2 2" xfId="177"/>
    <cellStyle name="標準 4 3" xfId="151"/>
    <cellStyle name="標準 4 4" xfId="152"/>
    <cellStyle name="標準 4 5" xfId="153"/>
    <cellStyle name="標準 4 6" xfId="171"/>
    <cellStyle name="標準 5" xfId="154"/>
    <cellStyle name="標準 6" xfId="155"/>
    <cellStyle name="標準 6 2" xfId="165"/>
    <cellStyle name="標準 6 2 2" xfId="180"/>
    <cellStyle name="標準 6 3" xfId="178"/>
    <cellStyle name="標準 7" xfId="156"/>
    <cellStyle name="標準 7 2" xfId="179"/>
    <cellStyle name="標準 8" xfId="157"/>
    <cellStyle name="標準 8 2" xfId="181"/>
    <cellStyle name="標準 9" xfId="1"/>
    <cellStyle name="標準(ロックなし)" xfId="158"/>
    <cellStyle name="標準_D3540GB_CSC_チェックリスト_D3540GB_ES評価チェックリスト_sh_csc_vcom_RAOH_FPGA評価チェックリスト_RX" xfId="170"/>
    <cellStyle name="標準_LCX079_register_setting" xfId="169"/>
    <cellStyle name="標準_REG" xfId="172"/>
    <cellStyle name="標準_RegMap_ver28.0" xfId="159"/>
    <cellStyle name="常规" xfId="0" builtinId="0"/>
    <cellStyle name="出力 2" xfId="126"/>
    <cellStyle name="出力 3" xfId="127"/>
    <cellStyle name="出力 4" xfId="125"/>
    <cellStyle name="悪い 2" xfId="98"/>
    <cellStyle name="悪い 3" xfId="99"/>
    <cellStyle name="悪い 4" xfId="97"/>
    <cellStyle name="桁区切り 2" xfId="108"/>
    <cellStyle name="桁区切り 2 2" xfId="167"/>
    <cellStyle name="桁区切り 3" xfId="109"/>
    <cellStyle name="桁区切り 3 2" xfId="166"/>
    <cellStyle name="集計 2" xfId="123"/>
    <cellStyle name="集計 3" xfId="124"/>
    <cellStyle name="集計 4" xfId="122"/>
    <cellStyle name="計算 2" xfId="103"/>
    <cellStyle name="計算 3" xfId="104"/>
    <cellStyle name="計算 4" xfId="102"/>
    <cellStyle name="見出し 1 2" xfId="111"/>
    <cellStyle name="見出し 1 3" xfId="112"/>
    <cellStyle name="見出し 1 4" xfId="110"/>
    <cellStyle name="見出し 2 2" xfId="114"/>
    <cellStyle name="見出し 2 3" xfId="115"/>
    <cellStyle name="見出し 2 4" xfId="113"/>
    <cellStyle name="見出し 3 2" xfId="117"/>
    <cellStyle name="見出し 3 3" xfId="118"/>
    <cellStyle name="見出し 3 4" xfId="116"/>
    <cellStyle name="見出し 4 2" xfId="120"/>
    <cellStyle name="見出し 4 3" xfId="121"/>
    <cellStyle name="見出し 4 4" xfId="119"/>
    <cellStyle name="警告文 2" xfId="106"/>
    <cellStyle name="警告文 3" xfId="107"/>
    <cellStyle name="警告文 4" xfId="105"/>
    <cellStyle name="良い 2" xfId="161"/>
    <cellStyle name="良い 3" xfId="162"/>
    <cellStyle name="良い 4" xfId="160"/>
    <cellStyle name="入力 2" xfId="135"/>
    <cellStyle name="入力 3" xfId="136"/>
    <cellStyle name="入力 4" xfId="134"/>
    <cellStyle name="説明文 2" xfId="129"/>
    <cellStyle name="説明文 3" xfId="130"/>
    <cellStyle name="説明文 4" xfId="128"/>
    <cellStyle name="通貨 2" xfId="131"/>
    <cellStyle name="通貨 3" xfId="132"/>
    <cellStyle name="通貨 4" xfId="133"/>
    <cellStyle name="一般 2" xfId="100"/>
    <cellStyle name="一般_Gate39329 Pin Assignment_20060804 for 縮短" xfId="101"/>
    <cellStyle name="표준_i2c_data" xfId="163"/>
  </cellStyles>
  <dxfs count="50">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rgb="FFFF0000"/>
      </font>
    </dxf>
    <dxf>
      <font>
        <b/>
        <i val="0"/>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b val="0"/>
        <i/>
        <color rgb="FFFF000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val="0"/>
        <i val="0"/>
        <color theme="0"/>
      </font>
      <fill>
        <patternFill>
          <bgColor rgb="FFFF0000"/>
        </patternFill>
      </fill>
    </dxf>
    <dxf>
      <fill>
        <patternFill>
          <bgColor theme="1" tint="0.499984740745262"/>
        </patternFill>
      </fill>
    </dxf>
    <dxf>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s>
  <tableStyles count="0" defaultTableStyle="TableStyleMedium2" defaultPivotStyle="PivotStyleLight16"/>
  <colors>
    <mruColors>
      <color rgb="FFFF66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400050</xdr:colOff>
      <xdr:row>130</xdr:row>
      <xdr:rowOff>438150</xdr:rowOff>
    </xdr:from>
    <xdr:to>
      <xdr:col>11</xdr:col>
      <xdr:colOff>637474</xdr:colOff>
      <xdr:row>148</xdr:row>
      <xdr:rowOff>76199</xdr:rowOff>
    </xdr:to>
    <xdr:pic>
      <xdr:nvPicPr>
        <xdr:cNvPr id="2" name="図 1">
          <a:extLst>
            <a:ext uri="{FF2B5EF4-FFF2-40B4-BE49-F238E27FC236}">
              <a16:creationId xmlns:a16="http://schemas.microsoft.com/office/drawing/2014/main" xmlns="" id="{2DD17017-A68F-4333-BA65-9FCD97723BFA}"/>
            </a:ext>
          </a:extLst>
        </xdr:cNvPr>
        <xdr:cNvPicPr>
          <a:picLocks noChangeAspect="1"/>
        </xdr:cNvPicPr>
      </xdr:nvPicPr>
      <xdr:blipFill>
        <a:blip xmlns:r="http://schemas.openxmlformats.org/officeDocument/2006/relationships" r:embed="rId1"/>
        <a:stretch>
          <a:fillRect/>
        </a:stretch>
      </xdr:blipFill>
      <xdr:spPr>
        <a:xfrm>
          <a:off x="7743825" y="25250775"/>
          <a:ext cx="6752524" cy="3152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78E86EAC-3368-47C8-AD0B-A20959FB6F2C}"/>
            </a:ext>
          </a:extLst>
        </xdr:cNvPr>
        <xdr:cNvSpPr txBox="1"/>
      </xdr:nvSpPr>
      <xdr:spPr>
        <a:xfrm>
          <a:off x="7886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02BCA6A7-02D3-48E9-B58A-0B3EC39EE33D}"/>
            </a:ext>
          </a:extLst>
        </xdr:cNvPr>
        <xdr:cNvSpPr txBox="1"/>
      </xdr:nvSpPr>
      <xdr:spPr>
        <a:xfrm>
          <a:off x="7973786"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ADFAB74A-5DA0-46E8-A7DE-78CFC425A360}"/>
            </a:ext>
          </a:extLst>
        </xdr:cNvPr>
        <xdr:cNvSpPr txBox="1"/>
      </xdr:nvSpPr>
      <xdr:spPr>
        <a:xfrm>
          <a:off x="7754471"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0B672740-4329-4E45-BCB0-E236635D8025}"/>
            </a:ext>
          </a:extLst>
        </xdr:cNvPr>
        <xdr:cNvSpPr txBox="1"/>
      </xdr:nvSpPr>
      <xdr:spPr>
        <a:xfrm>
          <a:off x="71437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B6BF8CA4-6500-4DED-9599-74FE224EE318}"/>
            </a:ext>
          </a:extLst>
        </xdr:cNvPr>
        <xdr:cNvSpPr txBox="1"/>
      </xdr:nvSpPr>
      <xdr:spPr>
        <a:xfrm>
          <a:off x="9838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314536CE-71C5-49BB-8195-DE3F3CAC2AF0}"/>
            </a:ext>
          </a:extLst>
        </xdr:cNvPr>
        <xdr:cNvSpPr txBox="1"/>
      </xdr:nvSpPr>
      <xdr:spPr>
        <a:xfrm>
          <a:off x="67437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F1217BE1-DCDE-4FDF-9832-CEDE89518B7F}"/>
            </a:ext>
          </a:extLst>
        </xdr:cNvPr>
        <xdr:cNvSpPr txBox="1"/>
      </xdr:nvSpPr>
      <xdr:spPr>
        <a:xfrm>
          <a:off x="791527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60BEF0F6-70AD-49D9-9DD1-512C2D5ADFE1}"/>
            </a:ext>
          </a:extLst>
        </xdr:cNvPr>
        <xdr:cNvSpPr txBox="1"/>
      </xdr:nvSpPr>
      <xdr:spPr>
        <a:xfrm>
          <a:off x="868680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4F9F993A-7FC7-4058-B593-A8AA6F9D0F85}"/>
            </a:ext>
          </a:extLst>
        </xdr:cNvPr>
        <xdr:cNvSpPr txBox="1"/>
      </xdr:nvSpPr>
      <xdr:spPr>
        <a:xfrm>
          <a:off x="7552765"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00500162-F634-44FF-9841-860B6C8F4780}"/>
            </a:ext>
          </a:extLst>
        </xdr:cNvPr>
        <xdr:cNvSpPr txBox="1"/>
      </xdr:nvSpPr>
      <xdr:spPr>
        <a:xfrm>
          <a:off x="8871857"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0</xdr:colOff>
      <xdr:row>0</xdr:row>
      <xdr:rowOff>0</xdr:rowOff>
    </xdr:from>
    <xdr:ext cx="3962400" cy="342786"/>
    <xdr:sp macro="" textlink="">
      <xdr:nvSpPr>
        <xdr:cNvPr id="2" name="テキスト ボックス 1">
          <a:extLst>
            <a:ext uri="{FF2B5EF4-FFF2-40B4-BE49-F238E27FC236}">
              <a16:creationId xmlns:a16="http://schemas.microsoft.com/office/drawing/2014/main" xmlns="" id="{075CE42C-0DDD-4BDD-9F9A-0030B1174FE4}"/>
            </a:ext>
          </a:extLst>
        </xdr:cNvPr>
        <xdr:cNvSpPr txBox="1"/>
      </xdr:nvSpPr>
      <xdr:spPr>
        <a:xfrm>
          <a:off x="7258050" y="0"/>
          <a:ext cx="3962400"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800" b="0" i="0" u="none" strike="noStrike" baseline="0">
              <a:solidFill>
                <a:schemeClr val="tx1"/>
              </a:solidFill>
              <a:latin typeface="+mn-lt"/>
              <a:ea typeface="+mn-ea"/>
              <a:cs typeface="+mn-cs"/>
            </a:rPr>
            <a:t>In MIPI, mini-DSI, INP, TPG, CNV, VKST, CABC, CE, BCHS, FRC, TX, LED blocks, when the register consists of multiple BYTEs, be sure to write all the bits in order of LSB → MSB. </a:t>
          </a:r>
          <a:endParaRPr kumimoji="1" lang="ja-JP" altLang="en-US" sz="8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l1-yys.sabip.semicon.sony.co.jp/DOCUME~1/002020~1/LOCALS~1/Temp/asj52313tmp/CXD3314_PJ&#35336;&#30011;_ES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時期&amp;進捗"/>
      <sheetName val="1. プロジェクト概要"/>
      <sheetName val="プロジェクト概要(添付資料)"/>
      <sheetName val="2.1 参照情報"/>
      <sheetName val="2.2 用語定義"/>
      <sheetName val="2.3 DocuShare構成"/>
      <sheetName val="3.1 製品開発プロジェクト体制"/>
      <sheetName val="3.2 プロジェクト内部体制"/>
      <sheetName val="3.3 プロジェクト会議体"/>
      <sheetName val="4.1 見積もり計画"/>
      <sheetName val="4.2 人員計画"/>
      <sheetName val="4.3 設備調達計画"/>
      <sheetName val="4.4 人材育成計画"/>
      <sheetName val="5.1 品質目標&amp;結果"/>
      <sheetName val="5.2 品質イベント"/>
      <sheetName val="6.1 製品スケジュール"/>
      <sheetName val="6.2 内部スケジュール "/>
      <sheetName val="6.3 レビュースケジュール"/>
      <sheetName val="7 リスク管理テーブル"/>
      <sheetName val="8. ドキュメント&amp;設計データ"/>
      <sheetName val="9. 振り返り分析"/>
      <sheetName val="更新ルール&amp;更新履歴"/>
      <sheetName val="Spline補完イメー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21">
          <cell r="D21" t="str">
            <v>受注可否検討DR</v>
          </cell>
        </row>
      </sheetData>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FF00"/>
  </sheetPr>
  <dimension ref="B4:BL149"/>
  <sheetViews>
    <sheetView tabSelected="1" zoomScaleNormal="100" workbookViewId="0">
      <pane xSplit="100035" topLeftCell="C1"/>
      <selection pane="topRight" activeCell="C18" sqref="C18"/>
    </sheetView>
  </sheetViews>
  <sheetFormatPr defaultRowHeight="14.25" outlineLevelRow="1"/>
  <cols>
    <col min="1" max="1" width="2.375" style="1122" customWidth="1"/>
    <col min="2" max="2" width="25.5" style="1110" customWidth="1"/>
    <col min="3" max="3" width="21.375" style="1110" customWidth="1"/>
    <col min="4" max="4" width="25.75" style="1110" customWidth="1"/>
    <col min="5" max="5" width="21.375" style="1123" customWidth="1"/>
    <col min="6" max="6" width="14.25" style="1122" customWidth="1"/>
    <col min="7" max="13" width="14.25" style="1122" bestFit="1" customWidth="1"/>
    <col min="14" max="29" width="14.375" style="1122" customWidth="1"/>
    <col min="30" max="64" width="14.25" style="1122" customWidth="1"/>
    <col min="65" max="16384" width="9" style="1122"/>
  </cols>
  <sheetData>
    <row r="4" spans="2:64" ht="15" customHeight="1">
      <c r="B4" s="1125" t="s">
        <v>12916</v>
      </c>
      <c r="C4" s="1124"/>
      <c r="D4" s="1391" t="s">
        <v>14199</v>
      </c>
      <c r="K4" s="1121" t="s">
        <v>12917</v>
      </c>
      <c r="L4" s="1120">
        <v>0</v>
      </c>
      <c r="M4" s="1120">
        <v>1</v>
      </c>
      <c r="N4" s="1120">
        <v>2</v>
      </c>
      <c r="O4" s="1120">
        <v>3</v>
      </c>
    </row>
    <row r="5" spans="2:64" ht="15" customHeight="1">
      <c r="B5" s="1119" t="s">
        <v>14200</v>
      </c>
      <c r="C5" s="1119" t="s">
        <v>12918</v>
      </c>
      <c r="D5" s="1123" t="s">
        <v>12919</v>
      </c>
      <c r="E5" s="1119" t="s">
        <v>12920</v>
      </c>
      <c r="F5" s="1119" t="s">
        <v>12921</v>
      </c>
      <c r="G5" s="1119" t="s">
        <v>12922</v>
      </c>
      <c r="H5" s="1119" t="s">
        <v>12923</v>
      </c>
      <c r="I5" s="1119" t="s">
        <v>12924</v>
      </c>
      <c r="J5" s="1118" t="s">
        <v>12925</v>
      </c>
      <c r="K5" s="1121" t="s">
        <v>12926</v>
      </c>
      <c r="L5" s="1120" t="str">
        <f>IF($I6="1F","1F",IF($J6="FID0","1F","1F"))</f>
        <v>1F</v>
      </c>
      <c r="M5" s="1120" t="str">
        <f>IF($I6="1F","1F",IF($J6="FID0","2F","1F"))</f>
        <v>1F</v>
      </c>
      <c r="N5" s="1120" t="str">
        <f>IF($I6="1F","1F",IF($J6="FID0","1F","2F"))</f>
        <v>1F</v>
      </c>
      <c r="O5" s="1120" t="str">
        <f>IF($I6="1F","1F",IF($J6="FID0","2F","2F"))</f>
        <v>1F</v>
      </c>
      <c r="P5" s="1119" t="s">
        <v>12927</v>
      </c>
      <c r="Q5" s="1118" t="s">
        <v>12928</v>
      </c>
      <c r="R5" s="1446" t="s">
        <v>15271</v>
      </c>
    </row>
    <row r="6" spans="2:64" ht="15" customHeight="1">
      <c r="B6" s="1077" t="s">
        <v>12929</v>
      </c>
      <c r="C6" s="1077" t="s">
        <v>13352</v>
      </c>
      <c r="D6" s="1077" t="s">
        <v>13127</v>
      </c>
      <c r="E6" s="1077" t="s">
        <v>12930</v>
      </c>
      <c r="F6" s="1077" t="s">
        <v>12931</v>
      </c>
      <c r="G6" s="1077">
        <v>7</v>
      </c>
      <c r="H6" s="1077">
        <v>11</v>
      </c>
      <c r="I6" s="1077" t="s">
        <v>350</v>
      </c>
      <c r="J6" s="1077" t="s">
        <v>12931</v>
      </c>
      <c r="K6" s="1121" t="s">
        <v>12920</v>
      </c>
      <c r="L6" s="1120" t="str">
        <f>IF($E6="PB",IF(F6="EXTOEFID","NA",IF($F6="FID0","P","P")),IF($E6="P","P","B"))</f>
        <v>P</v>
      </c>
      <c r="M6" s="1120" t="str">
        <f>IF($E6="PB",IF(F6="EXTOEFID","NA",IF($F6="FID0","B","P")),IF($E6="P","P","B"))</f>
        <v>P</v>
      </c>
      <c r="N6" s="1120" t="str">
        <f>IF($E6="PB",IF(F6="EXTOEFID","NA",IF($F6="FID0","P","B")),IF($E6="P","P","B"))</f>
        <v>P</v>
      </c>
      <c r="O6" s="1120" t="str">
        <f>IF($E6="PB",IF(F6="EXTOEFID","NA",IF($F6="FID0","B","B")),IF($E6="P","P","B"))</f>
        <v>P</v>
      </c>
      <c r="P6" s="1077" t="s">
        <v>350</v>
      </c>
      <c r="Q6" s="1077" t="s">
        <v>12931</v>
      </c>
      <c r="R6" s="1447">
        <f>(((1088*(E14*8/16/(E11/2))/1000)+((ROUNDUP(E30+E32+E34,0))*(E14*8/16/(E11/2))/1000))/1000/(1/60))*100</f>
        <v>11.022494583548809</v>
      </c>
      <c r="AE6" s="1117" t="s">
        <v>12932</v>
      </c>
    </row>
    <row r="7" spans="2:64" s="1112" customFormat="1" ht="15" customHeight="1">
      <c r="B7" s="1116"/>
      <c r="C7" s="1116"/>
      <c r="D7" s="1115"/>
      <c r="E7" s="1115"/>
      <c r="F7" s="1115"/>
      <c r="G7" s="1115"/>
      <c r="H7" s="1115"/>
      <c r="I7" s="1115"/>
      <c r="J7" s="1115"/>
      <c r="K7" s="1114"/>
      <c r="L7" s="1113"/>
      <c r="M7" s="1113"/>
      <c r="N7" s="1113"/>
      <c r="O7" s="1113"/>
      <c r="P7" s="1115"/>
      <c r="Q7" s="1115"/>
      <c r="AE7" s="1111"/>
    </row>
    <row r="8" spans="2:64" ht="15" customHeight="1">
      <c r="C8" s="1450" t="s">
        <v>15264</v>
      </c>
      <c r="D8" s="1450" t="s">
        <v>15265</v>
      </c>
      <c r="E8" s="1453" t="s">
        <v>12933</v>
      </c>
      <c r="F8" s="1454"/>
      <c r="G8" s="1454"/>
      <c r="H8" s="1454"/>
      <c r="I8" s="1454"/>
      <c r="J8" s="1454"/>
      <c r="K8" s="1454"/>
      <c r="L8" s="1454"/>
      <c r="M8" s="1454"/>
      <c r="N8" s="1454"/>
      <c r="O8" s="1454"/>
      <c r="P8" s="1454"/>
      <c r="Q8" s="1454"/>
      <c r="R8" s="1454"/>
      <c r="S8" s="1454"/>
      <c r="T8" s="1454"/>
      <c r="U8" s="1454"/>
      <c r="V8" s="1454"/>
      <c r="W8" s="1454"/>
      <c r="X8" s="1454"/>
      <c r="Y8" s="1454"/>
      <c r="Z8" s="1454"/>
      <c r="AA8" s="1454"/>
      <c r="AB8" s="1454"/>
      <c r="AC8" s="1454"/>
      <c r="AD8" s="1455"/>
      <c r="AE8" s="1453" t="s">
        <v>12934</v>
      </c>
      <c r="AF8" s="1454"/>
      <c r="AG8" s="1454"/>
      <c r="AH8" s="1454"/>
      <c r="AI8" s="1454"/>
      <c r="AJ8" s="1454"/>
      <c r="AK8" s="1454"/>
      <c r="AL8" s="1454"/>
      <c r="AM8" s="1454"/>
      <c r="AN8" s="1454"/>
      <c r="AO8" s="1454"/>
      <c r="AP8" s="1454"/>
      <c r="AQ8" s="1454"/>
      <c r="AR8" s="1454"/>
      <c r="AS8" s="1454"/>
      <c r="AT8" s="1454"/>
      <c r="AU8" s="1454"/>
      <c r="AV8" s="1454"/>
      <c r="AW8" s="1454"/>
      <c r="AX8" s="1454"/>
      <c r="AY8" s="1454"/>
      <c r="AZ8" s="1454"/>
      <c r="BA8" s="1454"/>
      <c r="BB8" s="1454"/>
      <c r="BC8" s="1454"/>
      <c r="BD8" s="1454"/>
      <c r="BE8" s="1454"/>
      <c r="BF8" s="1454"/>
      <c r="BG8" s="1454"/>
      <c r="BH8" s="1454"/>
      <c r="BI8" s="1454"/>
      <c r="BJ8" s="1454"/>
      <c r="BK8" s="1454"/>
      <c r="BL8" s="1455"/>
    </row>
    <row r="9" spans="2:64" ht="15" customHeight="1">
      <c r="C9" s="1451"/>
      <c r="D9" s="1451"/>
      <c r="E9" s="1456" t="s">
        <v>12935</v>
      </c>
      <c r="F9" s="1457"/>
      <c r="G9" s="1457"/>
      <c r="H9" s="1457"/>
      <c r="I9" s="1457"/>
      <c r="J9" s="1457"/>
      <c r="K9" s="1457"/>
      <c r="L9" s="1457"/>
      <c r="M9" s="1457"/>
      <c r="N9" s="1457"/>
      <c r="O9" s="1457"/>
      <c r="P9" s="1457"/>
      <c r="Q9" s="1458"/>
      <c r="R9" s="1456" t="s">
        <v>12936</v>
      </c>
      <c r="S9" s="1457"/>
      <c r="T9" s="1457"/>
      <c r="U9" s="1457"/>
      <c r="V9" s="1457"/>
      <c r="W9" s="1457"/>
      <c r="X9" s="1457"/>
      <c r="Y9" s="1457"/>
      <c r="Z9" s="1457"/>
      <c r="AA9" s="1457"/>
      <c r="AB9" s="1457"/>
      <c r="AC9" s="1457"/>
      <c r="AD9" s="1458"/>
      <c r="AE9" s="1453" t="s">
        <v>12935</v>
      </c>
      <c r="AF9" s="1454"/>
      <c r="AG9" s="1454"/>
      <c r="AH9" s="1454"/>
      <c r="AI9" s="1454"/>
      <c r="AJ9" s="1454"/>
      <c r="AK9" s="1454"/>
      <c r="AL9" s="1454"/>
      <c r="AM9" s="1454"/>
      <c r="AN9" s="1454"/>
      <c r="AO9" s="1454"/>
      <c r="AP9" s="1454"/>
      <c r="AQ9" s="1454"/>
      <c r="AR9" s="1454"/>
      <c r="AS9" s="1454"/>
      <c r="AT9" s="1454"/>
      <c r="AU9" s="1455"/>
      <c r="AV9" s="1453" t="s">
        <v>12936</v>
      </c>
      <c r="AW9" s="1454"/>
      <c r="AX9" s="1454"/>
      <c r="AY9" s="1454"/>
      <c r="AZ9" s="1454"/>
      <c r="BA9" s="1454"/>
      <c r="BB9" s="1454"/>
      <c r="BC9" s="1454"/>
      <c r="BD9" s="1454"/>
      <c r="BE9" s="1454"/>
      <c r="BF9" s="1454"/>
      <c r="BG9" s="1454"/>
      <c r="BH9" s="1454"/>
      <c r="BI9" s="1454"/>
      <c r="BJ9" s="1454"/>
      <c r="BK9" s="1454"/>
      <c r="BL9" s="1455"/>
    </row>
    <row r="10" spans="2:64" ht="15" customHeight="1">
      <c r="B10" s="1109"/>
      <c r="C10" s="1452"/>
      <c r="D10" s="1452"/>
      <c r="E10" s="1108" t="s">
        <v>15266</v>
      </c>
      <c r="F10" s="1108">
        <v>0</v>
      </c>
      <c r="G10" s="1108">
        <f>F10+1</f>
        <v>1</v>
      </c>
      <c r="H10" s="1108">
        <f t="shared" ref="H10:AC10" si="0">G10+1</f>
        <v>2</v>
      </c>
      <c r="I10" s="1108">
        <f t="shared" si="0"/>
        <v>3</v>
      </c>
      <c r="J10" s="1108">
        <f t="shared" si="0"/>
        <v>4</v>
      </c>
      <c r="K10" s="1108">
        <f t="shared" si="0"/>
        <v>5</v>
      </c>
      <c r="L10" s="1108">
        <f t="shared" si="0"/>
        <v>6</v>
      </c>
      <c r="M10" s="1108">
        <f t="shared" si="0"/>
        <v>7</v>
      </c>
      <c r="N10" s="1108">
        <f t="shared" si="0"/>
        <v>8</v>
      </c>
      <c r="O10" s="1108">
        <f t="shared" si="0"/>
        <v>9</v>
      </c>
      <c r="P10" s="1108">
        <f t="shared" si="0"/>
        <v>10</v>
      </c>
      <c r="Q10" s="1108">
        <f t="shared" si="0"/>
        <v>11</v>
      </c>
      <c r="R10" s="1108">
        <f t="shared" si="0"/>
        <v>12</v>
      </c>
      <c r="S10" s="1108">
        <f t="shared" si="0"/>
        <v>13</v>
      </c>
      <c r="T10" s="1108">
        <f t="shared" si="0"/>
        <v>14</v>
      </c>
      <c r="U10" s="1108">
        <f t="shared" si="0"/>
        <v>15</v>
      </c>
      <c r="V10" s="1108">
        <f t="shared" si="0"/>
        <v>16</v>
      </c>
      <c r="W10" s="1108">
        <f t="shared" si="0"/>
        <v>17</v>
      </c>
      <c r="X10" s="1108">
        <f t="shared" si="0"/>
        <v>18</v>
      </c>
      <c r="Y10" s="1108">
        <f t="shared" si="0"/>
        <v>19</v>
      </c>
      <c r="Z10" s="1108">
        <f t="shared" si="0"/>
        <v>20</v>
      </c>
      <c r="AA10" s="1108">
        <f t="shared" si="0"/>
        <v>21</v>
      </c>
      <c r="AB10" s="1108">
        <f t="shared" si="0"/>
        <v>22</v>
      </c>
      <c r="AC10" s="1108">
        <f t="shared" si="0"/>
        <v>23</v>
      </c>
      <c r="AD10" s="1108" t="s">
        <v>12937</v>
      </c>
      <c r="AE10" s="1108" t="s">
        <v>12937</v>
      </c>
      <c r="AF10" s="1108">
        <v>0</v>
      </c>
      <c r="AG10" s="1108">
        <f>AF10+1</f>
        <v>1</v>
      </c>
      <c r="AH10" s="1108">
        <f t="shared" ref="AH10:BK10" si="1">AG10+1</f>
        <v>2</v>
      </c>
      <c r="AI10" s="1108">
        <f t="shared" si="1"/>
        <v>3</v>
      </c>
      <c r="AJ10" s="1108">
        <f t="shared" si="1"/>
        <v>4</v>
      </c>
      <c r="AK10" s="1108">
        <f t="shared" si="1"/>
        <v>5</v>
      </c>
      <c r="AL10" s="1108">
        <f t="shared" si="1"/>
        <v>6</v>
      </c>
      <c r="AM10" s="1108">
        <f t="shared" si="1"/>
        <v>7</v>
      </c>
      <c r="AN10" s="1108">
        <f t="shared" si="1"/>
        <v>8</v>
      </c>
      <c r="AO10" s="1108">
        <f t="shared" si="1"/>
        <v>9</v>
      </c>
      <c r="AP10" s="1108">
        <f t="shared" si="1"/>
        <v>10</v>
      </c>
      <c r="AQ10" s="1108">
        <f t="shared" si="1"/>
        <v>11</v>
      </c>
      <c r="AR10" s="1108">
        <f t="shared" si="1"/>
        <v>12</v>
      </c>
      <c r="AS10" s="1108">
        <f t="shared" si="1"/>
        <v>13</v>
      </c>
      <c r="AT10" s="1108">
        <f t="shared" si="1"/>
        <v>14</v>
      </c>
      <c r="AU10" s="1108">
        <f t="shared" si="1"/>
        <v>15</v>
      </c>
      <c r="AV10" s="1108">
        <f t="shared" si="1"/>
        <v>16</v>
      </c>
      <c r="AW10" s="1108">
        <f t="shared" si="1"/>
        <v>17</v>
      </c>
      <c r="AX10" s="1108">
        <f t="shared" si="1"/>
        <v>18</v>
      </c>
      <c r="AY10" s="1108">
        <f t="shared" si="1"/>
        <v>19</v>
      </c>
      <c r="AZ10" s="1108">
        <f t="shared" si="1"/>
        <v>20</v>
      </c>
      <c r="BA10" s="1108">
        <f t="shared" si="1"/>
        <v>21</v>
      </c>
      <c r="BB10" s="1108">
        <f t="shared" si="1"/>
        <v>22</v>
      </c>
      <c r="BC10" s="1108">
        <f t="shared" si="1"/>
        <v>23</v>
      </c>
      <c r="BD10" s="1108">
        <f t="shared" si="1"/>
        <v>24</v>
      </c>
      <c r="BE10" s="1108">
        <f t="shared" si="1"/>
        <v>25</v>
      </c>
      <c r="BF10" s="1108">
        <f t="shared" si="1"/>
        <v>26</v>
      </c>
      <c r="BG10" s="1108">
        <f t="shared" si="1"/>
        <v>27</v>
      </c>
      <c r="BH10" s="1108">
        <f t="shared" si="1"/>
        <v>28</v>
      </c>
      <c r="BI10" s="1108">
        <f t="shared" si="1"/>
        <v>29</v>
      </c>
      <c r="BJ10" s="1108">
        <f t="shared" si="1"/>
        <v>30</v>
      </c>
      <c r="BK10" s="1108">
        <f t="shared" si="1"/>
        <v>31</v>
      </c>
      <c r="BL10" s="1108" t="s">
        <v>12937</v>
      </c>
    </row>
    <row r="11" spans="2:64" ht="15" customHeight="1">
      <c r="B11" s="1107" t="s">
        <v>12938</v>
      </c>
      <c r="C11" s="1106">
        <v>148.5</v>
      </c>
      <c r="D11" s="1105">
        <f>G83</f>
        <v>148.50018945312499</v>
      </c>
      <c r="E11" s="1105">
        <f>E12*16</f>
        <v>1399.9937929687501</v>
      </c>
      <c r="F11" s="1104">
        <f t="shared" ref="F11:M11" si="2">$E11</f>
        <v>1399.9937929687501</v>
      </c>
      <c r="G11" s="1104">
        <f t="shared" si="2"/>
        <v>1399.9937929687501</v>
      </c>
      <c r="H11" s="1104">
        <f t="shared" si="2"/>
        <v>1399.9937929687501</v>
      </c>
      <c r="I11" s="1104">
        <f t="shared" si="2"/>
        <v>1399.9937929687501</v>
      </c>
      <c r="J11" s="1104">
        <f t="shared" si="2"/>
        <v>1399.9937929687501</v>
      </c>
      <c r="K11" s="1104">
        <f t="shared" si="2"/>
        <v>1399.9937929687501</v>
      </c>
      <c r="L11" s="1104">
        <f t="shared" si="2"/>
        <v>1399.9937929687501</v>
      </c>
      <c r="M11" s="1104">
        <f t="shared" si="2"/>
        <v>1399.9937929687501</v>
      </c>
      <c r="N11" s="1104"/>
      <c r="O11" s="1104"/>
      <c r="P11" s="1104"/>
      <c r="Q11" s="1104"/>
      <c r="R11" s="1104"/>
      <c r="S11" s="1104"/>
      <c r="T11" s="1104"/>
      <c r="U11" s="1104"/>
      <c r="V11" s="1104"/>
      <c r="W11" s="1104"/>
      <c r="X11" s="1104"/>
      <c r="Y11" s="1104"/>
      <c r="Z11" s="1104"/>
      <c r="AA11" s="1104"/>
      <c r="AB11" s="1104"/>
      <c r="AC11" s="1104"/>
      <c r="AD11" s="1105">
        <f>$E11</f>
        <v>1399.9937929687501</v>
      </c>
      <c r="AE11" s="1105">
        <f>$E11</f>
        <v>1399.9937929687501</v>
      </c>
      <c r="AF11" s="1104">
        <f>$E11</f>
        <v>1399.9937929687501</v>
      </c>
      <c r="AG11" s="1104">
        <f t="shared" ref="AG11:AQ11" si="3">$E11</f>
        <v>1399.9937929687501</v>
      </c>
      <c r="AH11" s="1104">
        <f t="shared" si="3"/>
        <v>1399.9937929687501</v>
      </c>
      <c r="AI11" s="1104">
        <f t="shared" si="3"/>
        <v>1399.9937929687501</v>
      </c>
      <c r="AJ11" s="1104">
        <f t="shared" si="3"/>
        <v>1399.9937929687501</v>
      </c>
      <c r="AK11" s="1104">
        <f t="shared" si="3"/>
        <v>1399.9937929687501</v>
      </c>
      <c r="AL11" s="1104">
        <f t="shared" si="3"/>
        <v>1399.9937929687501</v>
      </c>
      <c r="AM11" s="1104">
        <f t="shared" si="3"/>
        <v>1399.9937929687501</v>
      </c>
      <c r="AN11" s="1104">
        <f t="shared" si="3"/>
        <v>1399.9937929687501</v>
      </c>
      <c r="AO11" s="1104">
        <f t="shared" si="3"/>
        <v>1399.9937929687501</v>
      </c>
      <c r="AP11" s="1104">
        <f t="shared" si="3"/>
        <v>1399.9937929687501</v>
      </c>
      <c r="AQ11" s="1104">
        <f t="shared" si="3"/>
        <v>1399.9937929687501</v>
      </c>
      <c r="AR11" s="1104"/>
      <c r="AS11" s="1104"/>
      <c r="AT11" s="1104"/>
      <c r="AU11" s="1104"/>
      <c r="AV11" s="1104"/>
      <c r="AW11" s="1104"/>
      <c r="AX11" s="1104"/>
      <c r="AY11" s="1104"/>
      <c r="AZ11" s="1104"/>
      <c r="BA11" s="1104"/>
      <c r="BB11" s="1104"/>
      <c r="BC11" s="1104"/>
      <c r="BD11" s="1104"/>
      <c r="BE11" s="1104"/>
      <c r="BF11" s="1104"/>
      <c r="BG11" s="1104"/>
      <c r="BH11" s="1104"/>
      <c r="BI11" s="1104"/>
      <c r="BJ11" s="1104"/>
      <c r="BK11" s="1104"/>
      <c r="BL11" s="1105">
        <f>$E11</f>
        <v>1399.9937929687501</v>
      </c>
    </row>
    <row r="12" spans="2:64" ht="15" customHeight="1">
      <c r="B12" s="1103" t="s">
        <v>12939</v>
      </c>
      <c r="C12" s="1102">
        <f>C11/2</f>
        <v>74.25</v>
      </c>
      <c r="D12" s="1102">
        <f>D11/2</f>
        <v>74.250094726562494</v>
      </c>
      <c r="E12" s="1096">
        <f>G94/8</f>
        <v>87.49961206054688</v>
      </c>
      <c r="F12" s="1104">
        <f t="shared" ref="F12:I12" si="4">F11/16</f>
        <v>87.49961206054688</v>
      </c>
      <c r="G12" s="1104">
        <f t="shared" si="4"/>
        <v>87.49961206054688</v>
      </c>
      <c r="H12" s="1104">
        <f t="shared" si="4"/>
        <v>87.49961206054688</v>
      </c>
      <c r="I12" s="1104">
        <f t="shared" si="4"/>
        <v>87.49961206054688</v>
      </c>
      <c r="J12" s="1104">
        <f t="shared" ref="J12:M12" si="5">J11/16</f>
        <v>87.49961206054688</v>
      </c>
      <c r="K12" s="1104">
        <f t="shared" si="5"/>
        <v>87.49961206054688</v>
      </c>
      <c r="L12" s="1104">
        <f t="shared" si="5"/>
        <v>87.49961206054688</v>
      </c>
      <c r="M12" s="1104">
        <f t="shared" si="5"/>
        <v>87.49961206054688</v>
      </c>
      <c r="N12" s="1104"/>
      <c r="O12" s="1104"/>
      <c r="P12" s="1104"/>
      <c r="Q12" s="1104"/>
      <c r="R12" s="1104"/>
      <c r="S12" s="1104"/>
      <c r="T12" s="1104"/>
      <c r="U12" s="1104"/>
      <c r="V12" s="1104"/>
      <c r="W12" s="1104"/>
      <c r="X12" s="1104"/>
      <c r="Y12" s="1104"/>
      <c r="Z12" s="1104"/>
      <c r="AA12" s="1104"/>
      <c r="AB12" s="1104"/>
      <c r="AC12" s="1104"/>
      <c r="AD12" s="1102">
        <f>AD11/16</f>
        <v>87.49961206054688</v>
      </c>
      <c r="AE12" s="1102">
        <f>AE11/16</f>
        <v>87.49961206054688</v>
      </c>
      <c r="AF12" s="1104">
        <f t="shared" ref="AF12:AQ12" si="6">AF11/16</f>
        <v>87.49961206054688</v>
      </c>
      <c r="AG12" s="1104">
        <f t="shared" si="6"/>
        <v>87.49961206054688</v>
      </c>
      <c r="AH12" s="1104">
        <f t="shared" si="6"/>
        <v>87.49961206054688</v>
      </c>
      <c r="AI12" s="1104">
        <f t="shared" si="6"/>
        <v>87.49961206054688</v>
      </c>
      <c r="AJ12" s="1104">
        <f t="shared" si="6"/>
        <v>87.49961206054688</v>
      </c>
      <c r="AK12" s="1104">
        <f t="shared" si="6"/>
        <v>87.49961206054688</v>
      </c>
      <c r="AL12" s="1104">
        <f t="shared" si="6"/>
        <v>87.49961206054688</v>
      </c>
      <c r="AM12" s="1104">
        <f t="shared" si="6"/>
        <v>87.49961206054688</v>
      </c>
      <c r="AN12" s="1104">
        <f t="shared" si="6"/>
        <v>87.49961206054688</v>
      </c>
      <c r="AO12" s="1104">
        <f t="shared" si="6"/>
        <v>87.49961206054688</v>
      </c>
      <c r="AP12" s="1104">
        <f t="shared" si="6"/>
        <v>87.49961206054688</v>
      </c>
      <c r="AQ12" s="1104">
        <f t="shared" si="6"/>
        <v>87.49961206054688</v>
      </c>
      <c r="AR12" s="1104"/>
      <c r="AS12" s="1104"/>
      <c r="AT12" s="1104"/>
      <c r="AU12" s="1104"/>
      <c r="AV12" s="1104"/>
      <c r="AW12" s="1104"/>
      <c r="AX12" s="1104"/>
      <c r="AY12" s="1104"/>
      <c r="AZ12" s="1104"/>
      <c r="BA12" s="1104"/>
      <c r="BB12" s="1104"/>
      <c r="BC12" s="1104"/>
      <c r="BD12" s="1104"/>
      <c r="BE12" s="1104"/>
      <c r="BF12" s="1104"/>
      <c r="BG12" s="1104"/>
      <c r="BH12" s="1104"/>
      <c r="BI12" s="1104"/>
      <c r="BJ12" s="1104"/>
      <c r="BK12" s="1104"/>
      <c r="BL12" s="1102">
        <f>BL11/16</f>
        <v>87.49961206054688</v>
      </c>
    </row>
    <row r="13" spans="2:64" ht="15" customHeight="1">
      <c r="B13" s="1101" t="s">
        <v>12940</v>
      </c>
      <c r="C13" s="1102">
        <f t="shared" ref="C13:I13" si="7">1000/C15</f>
        <v>67.500000000000014</v>
      </c>
      <c r="D13" s="1102">
        <f t="shared" si="7"/>
        <v>67.500086115056817</v>
      </c>
      <c r="E13" s="1102">
        <f t="shared" si="7"/>
        <v>616.19445113061192</v>
      </c>
      <c r="F13" s="1104">
        <f t="shared" si="7"/>
        <v>616.19445113061192</v>
      </c>
      <c r="G13" s="1104">
        <f t="shared" si="7"/>
        <v>616.19445113061192</v>
      </c>
      <c r="H13" s="1104">
        <f t="shared" si="7"/>
        <v>616.19445113061192</v>
      </c>
      <c r="I13" s="1104">
        <f t="shared" si="7"/>
        <v>616.19445113061192</v>
      </c>
      <c r="J13" s="1104">
        <f t="shared" ref="J13:M13" si="8">1000/J15</f>
        <v>616.19445113061192</v>
      </c>
      <c r="K13" s="1104">
        <f t="shared" si="8"/>
        <v>616.19445113061192</v>
      </c>
      <c r="L13" s="1104">
        <f t="shared" si="8"/>
        <v>616.19445113061192</v>
      </c>
      <c r="M13" s="1104">
        <f t="shared" si="8"/>
        <v>616.19445113061192</v>
      </c>
      <c r="N13" s="1104"/>
      <c r="O13" s="1104"/>
      <c r="P13" s="1104"/>
      <c r="Q13" s="1104"/>
      <c r="R13" s="1104"/>
      <c r="S13" s="1104"/>
      <c r="T13" s="1104"/>
      <c r="U13" s="1104"/>
      <c r="V13" s="1104"/>
      <c r="W13" s="1104"/>
      <c r="X13" s="1104"/>
      <c r="Y13" s="1104"/>
      <c r="Z13" s="1104"/>
      <c r="AA13" s="1104"/>
      <c r="AB13" s="1104"/>
      <c r="AC13" s="1104"/>
      <c r="AD13" s="1102">
        <f>1000/AD15</f>
        <v>616.19445113061192</v>
      </c>
      <c r="AE13" s="1102">
        <f>1000/AE15</f>
        <v>616.19445113061192</v>
      </c>
      <c r="AF13" s="1104">
        <f t="shared" ref="AF13:AQ13" si="9">1000/AF15</f>
        <v>616.19445113061192</v>
      </c>
      <c r="AG13" s="1104">
        <f t="shared" si="9"/>
        <v>616.19445113061192</v>
      </c>
      <c r="AH13" s="1104">
        <f t="shared" si="9"/>
        <v>616.19445113061192</v>
      </c>
      <c r="AI13" s="1104">
        <f t="shared" si="9"/>
        <v>616.19445113061192</v>
      </c>
      <c r="AJ13" s="1104">
        <f t="shared" si="9"/>
        <v>616.19445113061192</v>
      </c>
      <c r="AK13" s="1104">
        <f t="shared" si="9"/>
        <v>616.19445113061192</v>
      </c>
      <c r="AL13" s="1104">
        <f t="shared" si="9"/>
        <v>616.19445113061192</v>
      </c>
      <c r="AM13" s="1104">
        <f t="shared" si="9"/>
        <v>616.19445113061192</v>
      </c>
      <c r="AN13" s="1104">
        <f t="shared" si="9"/>
        <v>616.19445113061192</v>
      </c>
      <c r="AO13" s="1104">
        <f t="shared" si="9"/>
        <v>616.19445113061192</v>
      </c>
      <c r="AP13" s="1104">
        <f t="shared" si="9"/>
        <v>616.19445113061192</v>
      </c>
      <c r="AQ13" s="1104">
        <f t="shared" si="9"/>
        <v>616.19445113061192</v>
      </c>
      <c r="AR13" s="1104"/>
      <c r="AS13" s="1104"/>
      <c r="AT13" s="1104"/>
      <c r="AU13" s="1104"/>
      <c r="AV13" s="1104"/>
      <c r="AW13" s="1104"/>
      <c r="AX13" s="1104"/>
      <c r="AY13" s="1104"/>
      <c r="AZ13" s="1104"/>
      <c r="BA13" s="1104"/>
      <c r="BB13" s="1104"/>
      <c r="BC13" s="1104"/>
      <c r="BD13" s="1104"/>
      <c r="BE13" s="1104"/>
      <c r="BF13" s="1104"/>
      <c r="BG13" s="1104"/>
      <c r="BH13" s="1104"/>
      <c r="BI13" s="1104"/>
      <c r="BJ13" s="1104"/>
      <c r="BK13" s="1104"/>
      <c r="BL13" s="1102">
        <f>1000/BL15</f>
        <v>616.19445113061192</v>
      </c>
    </row>
    <row r="14" spans="2:64" ht="15" customHeight="1">
      <c r="B14" s="1100" t="s">
        <v>12941</v>
      </c>
      <c r="C14" s="1099">
        <f t="shared" ref="C14:I15" si="10">C16+C18+C20+C22</f>
        <v>2200</v>
      </c>
      <c r="D14" s="1098">
        <v>2200</v>
      </c>
      <c r="E14" s="1098">
        <v>2272</v>
      </c>
      <c r="F14" s="1097">
        <f>$E14</f>
        <v>2272</v>
      </c>
      <c r="G14" s="1097">
        <f t="shared" ref="G14:M14" si="11">$E14</f>
        <v>2272</v>
      </c>
      <c r="H14" s="1097">
        <f t="shared" si="11"/>
        <v>2272</v>
      </c>
      <c r="I14" s="1097">
        <f t="shared" si="11"/>
        <v>2272</v>
      </c>
      <c r="J14" s="1097">
        <f t="shared" si="11"/>
        <v>2272</v>
      </c>
      <c r="K14" s="1097">
        <f t="shared" si="11"/>
        <v>2272</v>
      </c>
      <c r="L14" s="1097">
        <f t="shared" si="11"/>
        <v>2272</v>
      </c>
      <c r="M14" s="1097">
        <f t="shared" si="11"/>
        <v>2272</v>
      </c>
      <c r="N14" s="1097"/>
      <c r="O14" s="1097"/>
      <c r="P14" s="1097"/>
      <c r="Q14" s="1097"/>
      <c r="R14" s="1097"/>
      <c r="S14" s="1097"/>
      <c r="T14" s="1097"/>
      <c r="U14" s="1097"/>
      <c r="V14" s="1097"/>
      <c r="W14" s="1097"/>
      <c r="X14" s="1097"/>
      <c r="Y14" s="1097"/>
      <c r="Z14" s="1097"/>
      <c r="AA14" s="1097"/>
      <c r="AB14" s="1097"/>
      <c r="AC14" s="1097"/>
      <c r="AD14" s="1099">
        <f>$E14</f>
        <v>2272</v>
      </c>
      <c r="AE14" s="1099">
        <f>$E14</f>
        <v>2272</v>
      </c>
      <c r="AF14" s="1097">
        <f>$E14</f>
        <v>2272</v>
      </c>
      <c r="AG14" s="1097">
        <f t="shared" ref="AG14:AQ14" si="12">$E14</f>
        <v>2272</v>
      </c>
      <c r="AH14" s="1097">
        <f t="shared" si="12"/>
        <v>2272</v>
      </c>
      <c r="AI14" s="1097">
        <f t="shared" si="12"/>
        <v>2272</v>
      </c>
      <c r="AJ14" s="1097">
        <f t="shared" si="12"/>
        <v>2272</v>
      </c>
      <c r="AK14" s="1097">
        <f t="shared" si="12"/>
        <v>2272</v>
      </c>
      <c r="AL14" s="1097">
        <f t="shared" si="12"/>
        <v>2272</v>
      </c>
      <c r="AM14" s="1097">
        <f t="shared" si="12"/>
        <v>2272</v>
      </c>
      <c r="AN14" s="1097">
        <f t="shared" si="12"/>
        <v>2272</v>
      </c>
      <c r="AO14" s="1097">
        <f t="shared" si="12"/>
        <v>2272</v>
      </c>
      <c r="AP14" s="1097">
        <f t="shared" si="12"/>
        <v>2272</v>
      </c>
      <c r="AQ14" s="1097">
        <f t="shared" si="12"/>
        <v>2272</v>
      </c>
      <c r="AR14" s="1097"/>
      <c r="AS14" s="1097"/>
      <c r="AT14" s="1097"/>
      <c r="AU14" s="1097"/>
      <c r="AV14" s="1097"/>
      <c r="AW14" s="1097"/>
      <c r="AX14" s="1097"/>
      <c r="AY14" s="1097"/>
      <c r="AZ14" s="1097"/>
      <c r="BA14" s="1097"/>
      <c r="BB14" s="1097"/>
      <c r="BC14" s="1097"/>
      <c r="BD14" s="1097"/>
      <c r="BE14" s="1097"/>
      <c r="BF14" s="1097"/>
      <c r="BG14" s="1097"/>
      <c r="BH14" s="1097"/>
      <c r="BI14" s="1097"/>
      <c r="BJ14" s="1097"/>
      <c r="BK14" s="1097"/>
      <c r="BL14" s="1099">
        <f>$E14</f>
        <v>2272</v>
      </c>
    </row>
    <row r="15" spans="2:64" ht="15" customHeight="1">
      <c r="B15" s="1101" t="s">
        <v>12942</v>
      </c>
      <c r="C15" s="1102">
        <f t="shared" si="10"/>
        <v>14.814814814814813</v>
      </c>
      <c r="D15" s="1102">
        <f t="shared" si="10"/>
        <v>14.814795914414935</v>
      </c>
      <c r="E15" s="1102">
        <f t="shared" si="10"/>
        <v>1.6228643379783285</v>
      </c>
      <c r="F15" s="1104">
        <f>F17+F19+F21+F23</f>
        <v>1.6228643379783285</v>
      </c>
      <c r="G15" s="1104">
        <f t="shared" si="10"/>
        <v>1.6228643379783285</v>
      </c>
      <c r="H15" s="1104">
        <f t="shared" si="10"/>
        <v>1.6228643379783285</v>
      </c>
      <c r="I15" s="1104">
        <f t="shared" si="10"/>
        <v>1.6228643379783285</v>
      </c>
      <c r="J15" s="1104">
        <f t="shared" ref="J15:M15" si="13">J17+J19+J21+J23</f>
        <v>1.6228643379783285</v>
      </c>
      <c r="K15" s="1104">
        <f t="shared" si="13"/>
        <v>1.6228643379783285</v>
      </c>
      <c r="L15" s="1104">
        <f t="shared" si="13"/>
        <v>1.6228643379783285</v>
      </c>
      <c r="M15" s="1104">
        <f t="shared" si="13"/>
        <v>1.6228643379783285</v>
      </c>
      <c r="N15" s="1104"/>
      <c r="O15" s="1104"/>
      <c r="P15" s="1104"/>
      <c r="Q15" s="1104"/>
      <c r="R15" s="1104"/>
      <c r="S15" s="1104"/>
      <c r="T15" s="1104"/>
      <c r="U15" s="1104"/>
      <c r="V15" s="1104"/>
      <c r="W15" s="1104"/>
      <c r="X15" s="1104"/>
      <c r="Y15" s="1104"/>
      <c r="Z15" s="1104"/>
      <c r="AA15" s="1104"/>
      <c r="AB15" s="1104"/>
      <c r="AC15" s="1104"/>
      <c r="AD15" s="1102">
        <f>AD17+AD19+AD21+AD23</f>
        <v>1.6228643379783285</v>
      </c>
      <c r="AE15" s="1102">
        <f>AE17+AE19+AE21+AE23</f>
        <v>1.6228643379783285</v>
      </c>
      <c r="AF15" s="1104">
        <f t="shared" ref="AF15:AQ15" si="14">AF17+AF19+AF21+AF23</f>
        <v>1.6228643379783285</v>
      </c>
      <c r="AG15" s="1104">
        <f t="shared" si="14"/>
        <v>1.6228643379783285</v>
      </c>
      <c r="AH15" s="1104">
        <f t="shared" si="14"/>
        <v>1.6228643379783285</v>
      </c>
      <c r="AI15" s="1104">
        <f t="shared" si="14"/>
        <v>1.6228643379783285</v>
      </c>
      <c r="AJ15" s="1104">
        <f t="shared" si="14"/>
        <v>1.6228643379783285</v>
      </c>
      <c r="AK15" s="1104">
        <f t="shared" si="14"/>
        <v>1.6228643379783285</v>
      </c>
      <c r="AL15" s="1104">
        <f t="shared" si="14"/>
        <v>1.6228643379783285</v>
      </c>
      <c r="AM15" s="1104">
        <f t="shared" si="14"/>
        <v>1.6228643379783285</v>
      </c>
      <c r="AN15" s="1104">
        <f t="shared" si="14"/>
        <v>1.6228643379783285</v>
      </c>
      <c r="AO15" s="1104">
        <f t="shared" si="14"/>
        <v>1.6228643379783285</v>
      </c>
      <c r="AP15" s="1104">
        <f t="shared" si="14"/>
        <v>1.6228643379783285</v>
      </c>
      <c r="AQ15" s="1104">
        <f t="shared" si="14"/>
        <v>1.6228643379783285</v>
      </c>
      <c r="AR15" s="1104"/>
      <c r="AS15" s="1104"/>
      <c r="AT15" s="1104"/>
      <c r="AU15" s="1104"/>
      <c r="AV15" s="1104"/>
      <c r="AW15" s="1104"/>
      <c r="AX15" s="1104"/>
      <c r="AY15" s="1104"/>
      <c r="AZ15" s="1104"/>
      <c r="BA15" s="1104"/>
      <c r="BB15" s="1104"/>
      <c r="BC15" s="1104"/>
      <c r="BD15" s="1104"/>
      <c r="BE15" s="1104"/>
      <c r="BF15" s="1104"/>
      <c r="BG15" s="1104"/>
      <c r="BH15" s="1104"/>
      <c r="BI15" s="1104"/>
      <c r="BJ15" s="1104"/>
      <c r="BK15" s="1104"/>
      <c r="BL15" s="1102">
        <f>BL17+BL19+BL21+BL23</f>
        <v>1.6228643379783285</v>
      </c>
    </row>
    <row r="16" spans="2:64" ht="15" customHeight="1">
      <c r="B16" s="1100" t="s">
        <v>12943</v>
      </c>
      <c r="C16" s="1098">
        <v>1920</v>
      </c>
      <c r="D16" s="1098">
        <v>1920</v>
      </c>
      <c r="E16" s="1099">
        <f>IF(C6="SXRD241",1984,IF(C6="SXRD101",1376,"ERR"))</f>
        <v>1984</v>
      </c>
      <c r="F16" s="1097">
        <f>$E16</f>
        <v>1984</v>
      </c>
      <c r="G16" s="1097">
        <f t="shared" ref="G16:M16" si="15">$E16</f>
        <v>1984</v>
      </c>
      <c r="H16" s="1097">
        <f t="shared" si="15"/>
        <v>1984</v>
      </c>
      <c r="I16" s="1097">
        <f t="shared" si="15"/>
        <v>1984</v>
      </c>
      <c r="J16" s="1097">
        <f t="shared" si="15"/>
        <v>1984</v>
      </c>
      <c r="K16" s="1097">
        <f t="shared" si="15"/>
        <v>1984</v>
      </c>
      <c r="L16" s="1097">
        <f t="shared" si="15"/>
        <v>1984</v>
      </c>
      <c r="M16" s="1097">
        <f t="shared" si="15"/>
        <v>1984</v>
      </c>
      <c r="N16" s="1097"/>
      <c r="O16" s="1097"/>
      <c r="P16" s="1097"/>
      <c r="Q16" s="1097"/>
      <c r="R16" s="1097"/>
      <c r="S16" s="1097"/>
      <c r="T16" s="1097"/>
      <c r="U16" s="1097"/>
      <c r="V16" s="1097"/>
      <c r="W16" s="1097"/>
      <c r="X16" s="1097"/>
      <c r="Y16" s="1097"/>
      <c r="Z16" s="1097"/>
      <c r="AA16" s="1097"/>
      <c r="AB16" s="1097"/>
      <c r="AC16" s="1097"/>
      <c r="AD16" s="1099">
        <f>$E16</f>
        <v>1984</v>
      </c>
      <c r="AE16" s="1099">
        <f>$E16</f>
        <v>1984</v>
      </c>
      <c r="AF16" s="1097">
        <f>$E16</f>
        <v>1984</v>
      </c>
      <c r="AG16" s="1097">
        <f t="shared" ref="AG16:AQ16" si="16">$E16</f>
        <v>1984</v>
      </c>
      <c r="AH16" s="1097">
        <f t="shared" si="16"/>
        <v>1984</v>
      </c>
      <c r="AI16" s="1097">
        <f t="shared" si="16"/>
        <v>1984</v>
      </c>
      <c r="AJ16" s="1097">
        <f t="shared" si="16"/>
        <v>1984</v>
      </c>
      <c r="AK16" s="1097">
        <f t="shared" si="16"/>
        <v>1984</v>
      </c>
      <c r="AL16" s="1097">
        <f t="shared" si="16"/>
        <v>1984</v>
      </c>
      <c r="AM16" s="1097">
        <f t="shared" si="16"/>
        <v>1984</v>
      </c>
      <c r="AN16" s="1097">
        <f t="shared" si="16"/>
        <v>1984</v>
      </c>
      <c r="AO16" s="1097">
        <f t="shared" si="16"/>
        <v>1984</v>
      </c>
      <c r="AP16" s="1097">
        <f t="shared" si="16"/>
        <v>1984</v>
      </c>
      <c r="AQ16" s="1097">
        <f t="shared" si="16"/>
        <v>1984</v>
      </c>
      <c r="AR16" s="1097"/>
      <c r="AS16" s="1097"/>
      <c r="AT16" s="1097"/>
      <c r="AU16" s="1097"/>
      <c r="AV16" s="1097"/>
      <c r="AW16" s="1097"/>
      <c r="AX16" s="1097"/>
      <c r="AY16" s="1097"/>
      <c r="AZ16" s="1097"/>
      <c r="BA16" s="1097"/>
      <c r="BB16" s="1097"/>
      <c r="BC16" s="1097"/>
      <c r="BD16" s="1097"/>
      <c r="BE16" s="1097"/>
      <c r="BF16" s="1097"/>
      <c r="BG16" s="1097"/>
      <c r="BH16" s="1097"/>
      <c r="BI16" s="1097"/>
      <c r="BJ16" s="1097"/>
      <c r="BK16" s="1097"/>
      <c r="BL16" s="1099">
        <f>$E16</f>
        <v>1984</v>
      </c>
    </row>
    <row r="17" spans="2:64" ht="15" customHeight="1">
      <c r="B17" s="1101" t="s">
        <v>12944</v>
      </c>
      <c r="C17" s="1102">
        <f t="shared" ref="C17:I17" si="17">C16/C11</f>
        <v>12.929292929292929</v>
      </c>
      <c r="D17" s="1102">
        <f t="shared" si="17"/>
        <v>12.929276434398489</v>
      </c>
      <c r="E17" s="1102">
        <f t="shared" si="17"/>
        <v>1.4171491402064278</v>
      </c>
      <c r="F17" s="1104">
        <f>F16/F11</f>
        <v>1.4171491402064278</v>
      </c>
      <c r="G17" s="1104">
        <f t="shared" si="17"/>
        <v>1.4171491402064278</v>
      </c>
      <c r="H17" s="1104">
        <f t="shared" si="17"/>
        <v>1.4171491402064278</v>
      </c>
      <c r="I17" s="1104">
        <f t="shared" si="17"/>
        <v>1.4171491402064278</v>
      </c>
      <c r="J17" s="1104">
        <f t="shared" ref="J17:M17" si="18">J16/J11</f>
        <v>1.4171491402064278</v>
      </c>
      <c r="K17" s="1104">
        <f t="shared" si="18"/>
        <v>1.4171491402064278</v>
      </c>
      <c r="L17" s="1104">
        <f t="shared" si="18"/>
        <v>1.4171491402064278</v>
      </c>
      <c r="M17" s="1104">
        <f t="shared" si="18"/>
        <v>1.4171491402064278</v>
      </c>
      <c r="N17" s="1104"/>
      <c r="O17" s="1104"/>
      <c r="P17" s="1104"/>
      <c r="Q17" s="1104"/>
      <c r="R17" s="1104"/>
      <c r="S17" s="1104"/>
      <c r="T17" s="1104"/>
      <c r="U17" s="1104"/>
      <c r="V17" s="1104"/>
      <c r="W17" s="1104"/>
      <c r="X17" s="1104"/>
      <c r="Y17" s="1104"/>
      <c r="Z17" s="1104"/>
      <c r="AA17" s="1104"/>
      <c r="AB17" s="1104"/>
      <c r="AC17" s="1104"/>
      <c r="AD17" s="1102">
        <f>AD16/AD11</f>
        <v>1.4171491402064278</v>
      </c>
      <c r="AE17" s="1102">
        <f>AE16/AE11</f>
        <v>1.4171491402064278</v>
      </c>
      <c r="AF17" s="1104">
        <f t="shared" ref="AF17:AQ17" si="19">AF16/AF11</f>
        <v>1.4171491402064278</v>
      </c>
      <c r="AG17" s="1104">
        <f t="shared" si="19"/>
        <v>1.4171491402064278</v>
      </c>
      <c r="AH17" s="1104">
        <f t="shared" si="19"/>
        <v>1.4171491402064278</v>
      </c>
      <c r="AI17" s="1104">
        <f t="shared" si="19"/>
        <v>1.4171491402064278</v>
      </c>
      <c r="AJ17" s="1104">
        <f t="shared" si="19"/>
        <v>1.4171491402064278</v>
      </c>
      <c r="AK17" s="1104">
        <f t="shared" si="19"/>
        <v>1.4171491402064278</v>
      </c>
      <c r="AL17" s="1104">
        <f t="shared" si="19"/>
        <v>1.4171491402064278</v>
      </c>
      <c r="AM17" s="1104">
        <f t="shared" si="19"/>
        <v>1.4171491402064278</v>
      </c>
      <c r="AN17" s="1104">
        <f t="shared" si="19"/>
        <v>1.4171491402064278</v>
      </c>
      <c r="AO17" s="1104">
        <f t="shared" si="19"/>
        <v>1.4171491402064278</v>
      </c>
      <c r="AP17" s="1104">
        <f t="shared" si="19"/>
        <v>1.4171491402064278</v>
      </c>
      <c r="AQ17" s="1104">
        <f t="shared" si="19"/>
        <v>1.4171491402064278</v>
      </c>
      <c r="AR17" s="1104"/>
      <c r="AS17" s="1104"/>
      <c r="AT17" s="1104"/>
      <c r="AU17" s="1104"/>
      <c r="AV17" s="1104"/>
      <c r="AW17" s="1104"/>
      <c r="AX17" s="1104"/>
      <c r="AY17" s="1104"/>
      <c r="AZ17" s="1104"/>
      <c r="BA17" s="1104"/>
      <c r="BB17" s="1104"/>
      <c r="BC17" s="1104"/>
      <c r="BD17" s="1104"/>
      <c r="BE17" s="1104"/>
      <c r="BF17" s="1104"/>
      <c r="BG17" s="1104"/>
      <c r="BH17" s="1104"/>
      <c r="BI17" s="1104"/>
      <c r="BJ17" s="1104"/>
      <c r="BK17" s="1104"/>
      <c r="BL17" s="1102">
        <f>BL16/BL11</f>
        <v>1.4171491402064278</v>
      </c>
    </row>
    <row r="18" spans="2:64" ht="15" customHeight="1">
      <c r="B18" s="1100" t="s">
        <v>12945</v>
      </c>
      <c r="C18" s="1098">
        <v>44</v>
      </c>
      <c r="D18" s="1098">
        <v>44</v>
      </c>
      <c r="E18" s="1098">
        <v>16</v>
      </c>
      <c r="F18" s="1097">
        <f>$E18</f>
        <v>16</v>
      </c>
      <c r="G18" s="1097">
        <f t="shared" ref="G18:M18" si="20">$E18</f>
        <v>16</v>
      </c>
      <c r="H18" s="1097">
        <f t="shared" si="20"/>
        <v>16</v>
      </c>
      <c r="I18" s="1097">
        <f t="shared" si="20"/>
        <v>16</v>
      </c>
      <c r="J18" s="1097">
        <f t="shared" si="20"/>
        <v>16</v>
      </c>
      <c r="K18" s="1097">
        <f t="shared" si="20"/>
        <v>16</v>
      </c>
      <c r="L18" s="1097">
        <f t="shared" si="20"/>
        <v>16</v>
      </c>
      <c r="M18" s="1097">
        <f t="shared" si="20"/>
        <v>16</v>
      </c>
      <c r="N18" s="1097"/>
      <c r="O18" s="1097"/>
      <c r="P18" s="1097"/>
      <c r="Q18" s="1097"/>
      <c r="R18" s="1097"/>
      <c r="S18" s="1097"/>
      <c r="T18" s="1097"/>
      <c r="U18" s="1097"/>
      <c r="V18" s="1097"/>
      <c r="W18" s="1097"/>
      <c r="X18" s="1097"/>
      <c r="Y18" s="1097"/>
      <c r="Z18" s="1097"/>
      <c r="AA18" s="1097"/>
      <c r="AB18" s="1097"/>
      <c r="AC18" s="1097"/>
      <c r="AD18" s="1099">
        <f>$E18</f>
        <v>16</v>
      </c>
      <c r="AE18" s="1099">
        <f>$E18</f>
        <v>16</v>
      </c>
      <c r="AF18" s="1097">
        <f>$E18</f>
        <v>16</v>
      </c>
      <c r="AG18" s="1097">
        <f t="shared" ref="AG18:AQ18" si="21">$E18</f>
        <v>16</v>
      </c>
      <c r="AH18" s="1097">
        <f t="shared" si="21"/>
        <v>16</v>
      </c>
      <c r="AI18" s="1097">
        <f t="shared" si="21"/>
        <v>16</v>
      </c>
      <c r="AJ18" s="1097">
        <f t="shared" si="21"/>
        <v>16</v>
      </c>
      <c r="AK18" s="1097">
        <f t="shared" si="21"/>
        <v>16</v>
      </c>
      <c r="AL18" s="1097">
        <f t="shared" si="21"/>
        <v>16</v>
      </c>
      <c r="AM18" s="1097">
        <f t="shared" si="21"/>
        <v>16</v>
      </c>
      <c r="AN18" s="1097">
        <f t="shared" si="21"/>
        <v>16</v>
      </c>
      <c r="AO18" s="1097">
        <f t="shared" si="21"/>
        <v>16</v>
      </c>
      <c r="AP18" s="1097">
        <f t="shared" si="21"/>
        <v>16</v>
      </c>
      <c r="AQ18" s="1097">
        <f t="shared" si="21"/>
        <v>16</v>
      </c>
      <c r="AR18" s="1097"/>
      <c r="AS18" s="1097"/>
      <c r="AT18" s="1097"/>
      <c r="AU18" s="1097"/>
      <c r="AV18" s="1097"/>
      <c r="AW18" s="1097"/>
      <c r="AX18" s="1097"/>
      <c r="AY18" s="1097"/>
      <c r="AZ18" s="1097"/>
      <c r="BA18" s="1097"/>
      <c r="BB18" s="1097"/>
      <c r="BC18" s="1097"/>
      <c r="BD18" s="1097"/>
      <c r="BE18" s="1097"/>
      <c r="BF18" s="1097"/>
      <c r="BG18" s="1097"/>
      <c r="BH18" s="1097"/>
      <c r="BI18" s="1097"/>
      <c r="BJ18" s="1097"/>
      <c r="BK18" s="1097"/>
      <c r="BL18" s="1099">
        <f>$E18</f>
        <v>16</v>
      </c>
    </row>
    <row r="19" spans="2:64" ht="15" customHeight="1">
      <c r="B19" s="1101" t="s">
        <v>12946</v>
      </c>
      <c r="C19" s="1102">
        <f t="shared" ref="C19:I19" si="22">C18/C11</f>
        <v>0.29629629629629628</v>
      </c>
      <c r="D19" s="1102">
        <f t="shared" si="22"/>
        <v>0.29629591828829871</v>
      </c>
      <c r="E19" s="1102">
        <f t="shared" si="22"/>
        <v>1.1428622098438935E-2</v>
      </c>
      <c r="F19" s="1104">
        <f>F18/F11</f>
        <v>1.1428622098438935E-2</v>
      </c>
      <c r="G19" s="1104">
        <f t="shared" si="22"/>
        <v>1.1428622098438935E-2</v>
      </c>
      <c r="H19" s="1104">
        <f t="shared" si="22"/>
        <v>1.1428622098438935E-2</v>
      </c>
      <c r="I19" s="1104">
        <f t="shared" si="22"/>
        <v>1.1428622098438935E-2</v>
      </c>
      <c r="J19" s="1104">
        <f t="shared" ref="J19:M19" si="23">J18/J11</f>
        <v>1.1428622098438935E-2</v>
      </c>
      <c r="K19" s="1104">
        <f t="shared" si="23"/>
        <v>1.1428622098438935E-2</v>
      </c>
      <c r="L19" s="1104">
        <f t="shared" si="23"/>
        <v>1.1428622098438935E-2</v>
      </c>
      <c r="M19" s="1104">
        <f t="shared" si="23"/>
        <v>1.1428622098438935E-2</v>
      </c>
      <c r="N19" s="1104"/>
      <c r="O19" s="1104"/>
      <c r="P19" s="1104"/>
      <c r="Q19" s="1104"/>
      <c r="R19" s="1104"/>
      <c r="S19" s="1104"/>
      <c r="T19" s="1104"/>
      <c r="U19" s="1104"/>
      <c r="V19" s="1104"/>
      <c r="W19" s="1104"/>
      <c r="X19" s="1104"/>
      <c r="Y19" s="1104"/>
      <c r="Z19" s="1104"/>
      <c r="AA19" s="1104"/>
      <c r="AB19" s="1104"/>
      <c r="AC19" s="1104"/>
      <c r="AD19" s="1102">
        <f>AD18/AD11</f>
        <v>1.1428622098438935E-2</v>
      </c>
      <c r="AE19" s="1102">
        <f>AE18/AE11</f>
        <v>1.1428622098438935E-2</v>
      </c>
      <c r="AF19" s="1104">
        <f t="shared" ref="AF19:AQ19" si="24">AF18/AF11</f>
        <v>1.1428622098438935E-2</v>
      </c>
      <c r="AG19" s="1104">
        <f t="shared" si="24"/>
        <v>1.1428622098438935E-2</v>
      </c>
      <c r="AH19" s="1104">
        <f t="shared" si="24"/>
        <v>1.1428622098438935E-2</v>
      </c>
      <c r="AI19" s="1104">
        <f t="shared" si="24"/>
        <v>1.1428622098438935E-2</v>
      </c>
      <c r="AJ19" s="1104">
        <f t="shared" si="24"/>
        <v>1.1428622098438935E-2</v>
      </c>
      <c r="AK19" s="1104">
        <f t="shared" si="24"/>
        <v>1.1428622098438935E-2</v>
      </c>
      <c r="AL19" s="1104">
        <f t="shared" si="24"/>
        <v>1.1428622098438935E-2</v>
      </c>
      <c r="AM19" s="1104">
        <f t="shared" si="24"/>
        <v>1.1428622098438935E-2</v>
      </c>
      <c r="AN19" s="1104">
        <f t="shared" si="24"/>
        <v>1.1428622098438935E-2</v>
      </c>
      <c r="AO19" s="1104">
        <f t="shared" si="24"/>
        <v>1.1428622098438935E-2</v>
      </c>
      <c r="AP19" s="1104">
        <f t="shared" si="24"/>
        <v>1.1428622098438935E-2</v>
      </c>
      <c r="AQ19" s="1104">
        <f t="shared" si="24"/>
        <v>1.1428622098438935E-2</v>
      </c>
      <c r="AR19" s="1104"/>
      <c r="AS19" s="1104"/>
      <c r="AT19" s="1104"/>
      <c r="AU19" s="1104"/>
      <c r="AV19" s="1104"/>
      <c r="AW19" s="1104"/>
      <c r="AX19" s="1104"/>
      <c r="AY19" s="1104"/>
      <c r="AZ19" s="1104"/>
      <c r="BA19" s="1104"/>
      <c r="BB19" s="1104"/>
      <c r="BC19" s="1104"/>
      <c r="BD19" s="1104"/>
      <c r="BE19" s="1104"/>
      <c r="BF19" s="1104"/>
      <c r="BG19" s="1104"/>
      <c r="BH19" s="1104"/>
      <c r="BI19" s="1104"/>
      <c r="BJ19" s="1104"/>
      <c r="BK19" s="1104"/>
      <c r="BL19" s="1102">
        <f>BL18/BL11</f>
        <v>1.1428622098438935E-2</v>
      </c>
    </row>
    <row r="20" spans="2:64" ht="15" customHeight="1">
      <c r="B20" s="1100" t="s">
        <v>12947</v>
      </c>
      <c r="C20" s="1098">
        <v>88</v>
      </c>
      <c r="D20" s="1099">
        <f>D14-(D16+D18+D22)</f>
        <v>88</v>
      </c>
      <c r="E20" s="1099">
        <f>E14-E16-E18-E22</f>
        <v>224</v>
      </c>
      <c r="F20" s="1097">
        <f>$E20</f>
        <v>224</v>
      </c>
      <c r="G20" s="1097">
        <f t="shared" ref="G20:M20" si="25">$E20</f>
        <v>224</v>
      </c>
      <c r="H20" s="1097">
        <f t="shared" si="25"/>
        <v>224</v>
      </c>
      <c r="I20" s="1097">
        <f t="shared" si="25"/>
        <v>224</v>
      </c>
      <c r="J20" s="1097">
        <f t="shared" si="25"/>
        <v>224</v>
      </c>
      <c r="K20" s="1097">
        <f t="shared" si="25"/>
        <v>224</v>
      </c>
      <c r="L20" s="1097">
        <f t="shared" si="25"/>
        <v>224</v>
      </c>
      <c r="M20" s="1097">
        <f t="shared" si="25"/>
        <v>224</v>
      </c>
      <c r="N20" s="1097"/>
      <c r="O20" s="1097"/>
      <c r="P20" s="1097"/>
      <c r="Q20" s="1097"/>
      <c r="R20" s="1097"/>
      <c r="S20" s="1097"/>
      <c r="T20" s="1097"/>
      <c r="U20" s="1097"/>
      <c r="V20" s="1097"/>
      <c r="W20" s="1097"/>
      <c r="X20" s="1097"/>
      <c r="Y20" s="1097"/>
      <c r="Z20" s="1097"/>
      <c r="AA20" s="1097"/>
      <c r="AB20" s="1097"/>
      <c r="AC20" s="1097"/>
      <c r="AD20" s="1099">
        <f>AD14-AD16-AD18-AD22</f>
        <v>224</v>
      </c>
      <c r="AE20" s="1099">
        <f>AE14-AE16-AE18-AE22</f>
        <v>224</v>
      </c>
      <c r="AF20" s="1097">
        <f>$E20</f>
        <v>224</v>
      </c>
      <c r="AG20" s="1097">
        <f t="shared" ref="AG20:AQ20" si="26">$E20</f>
        <v>224</v>
      </c>
      <c r="AH20" s="1097">
        <f t="shared" si="26"/>
        <v>224</v>
      </c>
      <c r="AI20" s="1097">
        <f t="shared" si="26"/>
        <v>224</v>
      </c>
      <c r="AJ20" s="1097">
        <f t="shared" si="26"/>
        <v>224</v>
      </c>
      <c r="AK20" s="1097">
        <f t="shared" si="26"/>
        <v>224</v>
      </c>
      <c r="AL20" s="1097">
        <f t="shared" si="26"/>
        <v>224</v>
      </c>
      <c r="AM20" s="1097">
        <f t="shared" si="26"/>
        <v>224</v>
      </c>
      <c r="AN20" s="1097">
        <f t="shared" si="26"/>
        <v>224</v>
      </c>
      <c r="AO20" s="1097">
        <f t="shared" si="26"/>
        <v>224</v>
      </c>
      <c r="AP20" s="1097">
        <f t="shared" si="26"/>
        <v>224</v>
      </c>
      <c r="AQ20" s="1097">
        <f t="shared" si="26"/>
        <v>224</v>
      </c>
      <c r="AR20" s="1097"/>
      <c r="AS20" s="1097"/>
      <c r="AT20" s="1097"/>
      <c r="AU20" s="1097"/>
      <c r="AV20" s="1097"/>
      <c r="AW20" s="1097"/>
      <c r="AX20" s="1097"/>
      <c r="AY20" s="1097"/>
      <c r="AZ20" s="1097"/>
      <c r="BA20" s="1097"/>
      <c r="BB20" s="1097"/>
      <c r="BC20" s="1097"/>
      <c r="BD20" s="1097"/>
      <c r="BE20" s="1097"/>
      <c r="BF20" s="1097"/>
      <c r="BG20" s="1097"/>
      <c r="BH20" s="1097"/>
      <c r="BI20" s="1097"/>
      <c r="BJ20" s="1097"/>
      <c r="BK20" s="1097"/>
      <c r="BL20" s="1099">
        <f>BL14-BL16-BL18-BL22</f>
        <v>224</v>
      </c>
    </row>
    <row r="21" spans="2:64" ht="15" customHeight="1">
      <c r="B21" s="1101" t="s">
        <v>12948</v>
      </c>
      <c r="C21" s="1102">
        <f t="shared" ref="C21:I21" si="27">C20/C11</f>
        <v>0.59259259259259256</v>
      </c>
      <c r="D21" s="1102">
        <f t="shared" si="27"/>
        <v>0.59259183657659742</v>
      </c>
      <c r="E21" s="1102">
        <f>E20/E11</f>
        <v>0.16000070937814509</v>
      </c>
      <c r="F21" s="1104">
        <f>F20/F11</f>
        <v>0.16000070937814509</v>
      </c>
      <c r="G21" s="1104">
        <f t="shared" si="27"/>
        <v>0.16000070937814509</v>
      </c>
      <c r="H21" s="1104">
        <f t="shared" si="27"/>
        <v>0.16000070937814509</v>
      </c>
      <c r="I21" s="1104">
        <f t="shared" si="27"/>
        <v>0.16000070937814509</v>
      </c>
      <c r="J21" s="1104">
        <f t="shared" ref="J21:M21" si="28">J20/J11</f>
        <v>0.16000070937814509</v>
      </c>
      <c r="K21" s="1104">
        <f t="shared" si="28"/>
        <v>0.16000070937814509</v>
      </c>
      <c r="L21" s="1104">
        <f t="shared" si="28"/>
        <v>0.16000070937814509</v>
      </c>
      <c r="M21" s="1104">
        <f t="shared" si="28"/>
        <v>0.16000070937814509</v>
      </c>
      <c r="N21" s="1104"/>
      <c r="O21" s="1104"/>
      <c r="P21" s="1104"/>
      <c r="Q21" s="1104"/>
      <c r="R21" s="1104"/>
      <c r="S21" s="1104"/>
      <c r="T21" s="1104"/>
      <c r="U21" s="1104"/>
      <c r="V21" s="1104"/>
      <c r="W21" s="1104"/>
      <c r="X21" s="1104"/>
      <c r="Y21" s="1104"/>
      <c r="Z21" s="1104"/>
      <c r="AA21" s="1104"/>
      <c r="AB21" s="1104"/>
      <c r="AC21" s="1104"/>
      <c r="AD21" s="1102">
        <f>AD20/AD11</f>
        <v>0.16000070937814509</v>
      </c>
      <c r="AE21" s="1102">
        <f>AE20/AE11</f>
        <v>0.16000070937814509</v>
      </c>
      <c r="AF21" s="1104">
        <f t="shared" ref="AF21:AQ21" si="29">AF20/AF11</f>
        <v>0.16000070937814509</v>
      </c>
      <c r="AG21" s="1104">
        <f t="shared" si="29"/>
        <v>0.16000070937814509</v>
      </c>
      <c r="AH21" s="1104">
        <f t="shared" si="29"/>
        <v>0.16000070937814509</v>
      </c>
      <c r="AI21" s="1104">
        <f t="shared" si="29"/>
        <v>0.16000070937814509</v>
      </c>
      <c r="AJ21" s="1104">
        <f t="shared" si="29"/>
        <v>0.16000070937814509</v>
      </c>
      <c r="AK21" s="1104">
        <f t="shared" si="29"/>
        <v>0.16000070937814509</v>
      </c>
      <c r="AL21" s="1104">
        <f t="shared" si="29"/>
        <v>0.16000070937814509</v>
      </c>
      <c r="AM21" s="1104">
        <f t="shared" si="29"/>
        <v>0.16000070937814509</v>
      </c>
      <c r="AN21" s="1104">
        <f t="shared" si="29"/>
        <v>0.16000070937814509</v>
      </c>
      <c r="AO21" s="1104">
        <f t="shared" si="29"/>
        <v>0.16000070937814509</v>
      </c>
      <c r="AP21" s="1104">
        <f t="shared" si="29"/>
        <v>0.16000070937814509</v>
      </c>
      <c r="AQ21" s="1104">
        <f t="shared" si="29"/>
        <v>0.16000070937814509</v>
      </c>
      <c r="AR21" s="1104"/>
      <c r="AS21" s="1104"/>
      <c r="AT21" s="1104"/>
      <c r="AU21" s="1104"/>
      <c r="AV21" s="1104"/>
      <c r="AW21" s="1104"/>
      <c r="AX21" s="1104"/>
      <c r="AY21" s="1104"/>
      <c r="AZ21" s="1104"/>
      <c r="BA21" s="1104"/>
      <c r="BB21" s="1104"/>
      <c r="BC21" s="1104"/>
      <c r="BD21" s="1104"/>
      <c r="BE21" s="1104"/>
      <c r="BF21" s="1104"/>
      <c r="BG21" s="1104"/>
      <c r="BH21" s="1104"/>
      <c r="BI21" s="1104"/>
      <c r="BJ21" s="1104"/>
      <c r="BK21" s="1104"/>
      <c r="BL21" s="1102">
        <f>BL20/BL11</f>
        <v>0.16000070937814509</v>
      </c>
    </row>
    <row r="22" spans="2:64" ht="15" customHeight="1">
      <c r="B22" s="1100" t="s">
        <v>12949</v>
      </c>
      <c r="C22" s="1098">
        <v>148</v>
      </c>
      <c r="D22" s="1098">
        <v>148</v>
      </c>
      <c r="E22" s="1098">
        <v>48</v>
      </c>
      <c r="F22" s="1097">
        <f>$E22</f>
        <v>48</v>
      </c>
      <c r="G22" s="1097">
        <f t="shared" ref="G22:M22" si="30">$E22</f>
        <v>48</v>
      </c>
      <c r="H22" s="1097">
        <f t="shared" si="30"/>
        <v>48</v>
      </c>
      <c r="I22" s="1097">
        <f t="shared" si="30"/>
        <v>48</v>
      </c>
      <c r="J22" s="1097">
        <f t="shared" si="30"/>
        <v>48</v>
      </c>
      <c r="K22" s="1097">
        <f t="shared" si="30"/>
        <v>48</v>
      </c>
      <c r="L22" s="1097">
        <f t="shared" si="30"/>
        <v>48</v>
      </c>
      <c r="M22" s="1097">
        <f t="shared" si="30"/>
        <v>48</v>
      </c>
      <c r="N22" s="1097"/>
      <c r="O22" s="1097"/>
      <c r="P22" s="1097"/>
      <c r="Q22" s="1097"/>
      <c r="R22" s="1097"/>
      <c r="S22" s="1097"/>
      <c r="T22" s="1097"/>
      <c r="U22" s="1097"/>
      <c r="V22" s="1097"/>
      <c r="W22" s="1097"/>
      <c r="X22" s="1097"/>
      <c r="Y22" s="1097"/>
      <c r="Z22" s="1097"/>
      <c r="AA22" s="1097"/>
      <c r="AB22" s="1097"/>
      <c r="AC22" s="1097"/>
      <c r="AD22" s="1099">
        <f>$E22</f>
        <v>48</v>
      </c>
      <c r="AE22" s="1099">
        <f>$E22</f>
        <v>48</v>
      </c>
      <c r="AF22" s="1097">
        <f>$E22</f>
        <v>48</v>
      </c>
      <c r="AG22" s="1097">
        <f t="shared" ref="AG22:AQ22" si="31">$E22</f>
        <v>48</v>
      </c>
      <c r="AH22" s="1097">
        <f t="shared" si="31"/>
        <v>48</v>
      </c>
      <c r="AI22" s="1097">
        <f t="shared" si="31"/>
        <v>48</v>
      </c>
      <c r="AJ22" s="1097">
        <f t="shared" si="31"/>
        <v>48</v>
      </c>
      <c r="AK22" s="1097">
        <f t="shared" si="31"/>
        <v>48</v>
      </c>
      <c r="AL22" s="1097">
        <f t="shared" si="31"/>
        <v>48</v>
      </c>
      <c r="AM22" s="1097">
        <f t="shared" si="31"/>
        <v>48</v>
      </c>
      <c r="AN22" s="1097">
        <f t="shared" si="31"/>
        <v>48</v>
      </c>
      <c r="AO22" s="1097">
        <f t="shared" si="31"/>
        <v>48</v>
      </c>
      <c r="AP22" s="1097">
        <f t="shared" si="31"/>
        <v>48</v>
      </c>
      <c r="AQ22" s="1097">
        <f t="shared" si="31"/>
        <v>48</v>
      </c>
      <c r="AR22" s="1097"/>
      <c r="AS22" s="1097"/>
      <c r="AT22" s="1097"/>
      <c r="AU22" s="1097"/>
      <c r="AV22" s="1097"/>
      <c r="AW22" s="1097"/>
      <c r="AX22" s="1097"/>
      <c r="AY22" s="1097"/>
      <c r="AZ22" s="1097"/>
      <c r="BA22" s="1097"/>
      <c r="BB22" s="1097"/>
      <c r="BC22" s="1097"/>
      <c r="BD22" s="1097"/>
      <c r="BE22" s="1097"/>
      <c r="BF22" s="1097"/>
      <c r="BG22" s="1097"/>
      <c r="BH22" s="1097"/>
      <c r="BI22" s="1097"/>
      <c r="BJ22" s="1097"/>
      <c r="BK22" s="1097"/>
      <c r="BL22" s="1099">
        <f>$E22</f>
        <v>48</v>
      </c>
    </row>
    <row r="23" spans="2:64" ht="15" customHeight="1">
      <c r="B23" s="1101" t="s">
        <v>12950</v>
      </c>
      <c r="C23" s="1102">
        <f t="shared" ref="C23:I23" si="32">C22/C11</f>
        <v>0.99663299663299665</v>
      </c>
      <c r="D23" s="1102">
        <f t="shared" si="32"/>
        <v>0.99663172515155019</v>
      </c>
      <c r="E23" s="1102">
        <f t="shared" si="32"/>
        <v>3.4285866295316804E-2</v>
      </c>
      <c r="F23" s="1104">
        <f t="shared" si="32"/>
        <v>3.4285866295316804E-2</v>
      </c>
      <c r="G23" s="1104">
        <f t="shared" si="32"/>
        <v>3.4285866295316804E-2</v>
      </c>
      <c r="H23" s="1104">
        <f t="shared" si="32"/>
        <v>3.4285866295316804E-2</v>
      </c>
      <c r="I23" s="1104">
        <f t="shared" si="32"/>
        <v>3.4285866295316804E-2</v>
      </c>
      <c r="J23" s="1104">
        <f t="shared" ref="J23:M23" si="33">J22/J11</f>
        <v>3.4285866295316804E-2</v>
      </c>
      <c r="K23" s="1104">
        <f t="shared" si="33"/>
        <v>3.4285866295316804E-2</v>
      </c>
      <c r="L23" s="1104">
        <f t="shared" si="33"/>
        <v>3.4285866295316804E-2</v>
      </c>
      <c r="M23" s="1104">
        <f t="shared" si="33"/>
        <v>3.4285866295316804E-2</v>
      </c>
      <c r="N23" s="1104"/>
      <c r="O23" s="1104"/>
      <c r="P23" s="1104"/>
      <c r="Q23" s="1104"/>
      <c r="R23" s="1104"/>
      <c r="S23" s="1104"/>
      <c r="T23" s="1104"/>
      <c r="U23" s="1104"/>
      <c r="V23" s="1104"/>
      <c r="W23" s="1104"/>
      <c r="X23" s="1104"/>
      <c r="Y23" s="1104"/>
      <c r="Z23" s="1104"/>
      <c r="AA23" s="1104"/>
      <c r="AB23" s="1104"/>
      <c r="AC23" s="1104"/>
      <c r="AD23" s="1102">
        <f>AD22/AD11</f>
        <v>3.4285866295316804E-2</v>
      </c>
      <c r="AE23" s="1102">
        <f>AE22/AE11</f>
        <v>3.4285866295316804E-2</v>
      </c>
      <c r="AF23" s="1104">
        <f t="shared" ref="AF23:AQ23" si="34">AF22/AF11</f>
        <v>3.4285866295316804E-2</v>
      </c>
      <c r="AG23" s="1104">
        <f t="shared" si="34"/>
        <v>3.4285866295316804E-2</v>
      </c>
      <c r="AH23" s="1104">
        <f t="shared" si="34"/>
        <v>3.4285866295316804E-2</v>
      </c>
      <c r="AI23" s="1104">
        <f t="shared" si="34"/>
        <v>3.4285866295316804E-2</v>
      </c>
      <c r="AJ23" s="1104">
        <f t="shared" si="34"/>
        <v>3.4285866295316804E-2</v>
      </c>
      <c r="AK23" s="1104">
        <f t="shared" si="34"/>
        <v>3.4285866295316804E-2</v>
      </c>
      <c r="AL23" s="1104">
        <f t="shared" si="34"/>
        <v>3.4285866295316804E-2</v>
      </c>
      <c r="AM23" s="1104">
        <f t="shared" si="34"/>
        <v>3.4285866295316804E-2</v>
      </c>
      <c r="AN23" s="1104">
        <f t="shared" si="34"/>
        <v>3.4285866295316804E-2</v>
      </c>
      <c r="AO23" s="1104">
        <f t="shared" si="34"/>
        <v>3.4285866295316804E-2</v>
      </c>
      <c r="AP23" s="1104">
        <f t="shared" si="34"/>
        <v>3.4285866295316804E-2</v>
      </c>
      <c r="AQ23" s="1104">
        <f t="shared" si="34"/>
        <v>3.4285866295316804E-2</v>
      </c>
      <c r="AR23" s="1104"/>
      <c r="AS23" s="1104"/>
      <c r="AT23" s="1104"/>
      <c r="AU23" s="1104"/>
      <c r="AV23" s="1104"/>
      <c r="AW23" s="1104"/>
      <c r="AX23" s="1104"/>
      <c r="AY23" s="1104"/>
      <c r="AZ23" s="1104"/>
      <c r="BA23" s="1104"/>
      <c r="BB23" s="1104"/>
      <c r="BC23" s="1104"/>
      <c r="BD23" s="1104"/>
      <c r="BE23" s="1104"/>
      <c r="BF23" s="1104"/>
      <c r="BG23" s="1104"/>
      <c r="BH23" s="1104"/>
      <c r="BI23" s="1104"/>
      <c r="BJ23" s="1104"/>
      <c r="BK23" s="1104"/>
      <c r="BL23" s="1102">
        <f>BL22/BL11</f>
        <v>3.4285866295316804E-2</v>
      </c>
    </row>
    <row r="24" spans="2:64" ht="15" customHeight="1">
      <c r="B24" s="1101"/>
      <c r="C24" s="1102"/>
      <c r="D24" s="1102"/>
      <c r="E24" s="1102"/>
      <c r="F24" s="1102"/>
      <c r="G24" s="1102"/>
      <c r="H24" s="1102"/>
      <c r="I24" s="1102"/>
      <c r="J24" s="1102"/>
      <c r="K24" s="1102"/>
      <c r="L24" s="1102"/>
      <c r="M24" s="1102"/>
      <c r="N24" s="1102"/>
      <c r="O24" s="1102"/>
      <c r="P24" s="1102"/>
      <c r="Q24" s="1102"/>
      <c r="R24" s="1102"/>
      <c r="S24" s="1102"/>
      <c r="T24" s="1102"/>
      <c r="U24" s="1102"/>
      <c r="V24" s="1102"/>
      <c r="W24" s="1102"/>
      <c r="X24" s="1102"/>
      <c r="Y24" s="1102"/>
      <c r="Z24" s="1102"/>
      <c r="AA24" s="1102"/>
      <c r="AB24" s="1102"/>
      <c r="AC24" s="1102"/>
      <c r="AD24" s="1102"/>
      <c r="AE24" s="1102"/>
      <c r="AF24" s="1102"/>
      <c r="AG24" s="1102"/>
      <c r="AH24" s="1102"/>
      <c r="AI24" s="1102"/>
      <c r="AJ24" s="1102"/>
      <c r="AK24" s="1102"/>
      <c r="AL24" s="1102"/>
      <c r="AM24" s="1102"/>
      <c r="AN24" s="1102"/>
      <c r="AO24" s="1102"/>
      <c r="AP24" s="1102"/>
      <c r="AQ24" s="1102"/>
      <c r="AR24" s="1102"/>
      <c r="AS24" s="1102"/>
      <c r="AT24" s="1102"/>
      <c r="AU24" s="1102"/>
      <c r="AV24" s="1102"/>
      <c r="AW24" s="1102"/>
      <c r="AX24" s="1102"/>
      <c r="AY24" s="1102"/>
      <c r="AZ24" s="1102"/>
      <c r="BA24" s="1102"/>
      <c r="BB24" s="1102"/>
      <c r="BC24" s="1102"/>
      <c r="BD24" s="1102"/>
      <c r="BE24" s="1102"/>
      <c r="BF24" s="1102"/>
      <c r="BG24" s="1102"/>
      <c r="BH24" s="1102"/>
      <c r="BI24" s="1102"/>
      <c r="BJ24" s="1102"/>
      <c r="BK24" s="1102"/>
      <c r="BL24" s="1102"/>
    </row>
    <row r="25" spans="2:64" ht="15" customHeight="1">
      <c r="B25" s="1101" t="s">
        <v>12951</v>
      </c>
      <c r="C25" s="1105">
        <f t="shared" ref="C25:I25" si="35">1000000/C27</f>
        <v>60.000000000000007</v>
      </c>
      <c r="D25" s="1105">
        <f>C25</f>
        <v>60.000000000000007</v>
      </c>
      <c r="E25" s="1105">
        <f>IF($D6="Frame lock",$C25,1000000/E27)</f>
        <v>60.000000000000007</v>
      </c>
      <c r="F25" s="1102">
        <f t="shared" si="35"/>
        <v>480.27626744396872</v>
      </c>
      <c r="G25" s="1102">
        <f t="shared" si="35"/>
        <v>480.27626744396872</v>
      </c>
      <c r="H25" s="1102">
        <f t="shared" si="35"/>
        <v>480.27626744396872</v>
      </c>
      <c r="I25" s="1102">
        <f t="shared" si="35"/>
        <v>480.27626744396872</v>
      </c>
      <c r="J25" s="1102">
        <f t="shared" ref="J25:M25" si="36">1000000/J27</f>
        <v>480.27626744396872</v>
      </c>
      <c r="K25" s="1102">
        <f t="shared" si="36"/>
        <v>480.27626744396872</v>
      </c>
      <c r="L25" s="1102">
        <f t="shared" si="36"/>
        <v>480.27626744396872</v>
      </c>
      <c r="M25" s="1102">
        <f t="shared" si="36"/>
        <v>480.27626744396872</v>
      </c>
      <c r="N25" s="1102"/>
      <c r="O25" s="1102"/>
      <c r="P25" s="1102"/>
      <c r="Q25" s="1102"/>
      <c r="R25" s="1102"/>
      <c r="S25" s="1102"/>
      <c r="T25" s="1102"/>
      <c r="U25" s="1102"/>
      <c r="V25" s="1102"/>
      <c r="W25" s="1102"/>
      <c r="X25" s="1102"/>
      <c r="Y25" s="1102"/>
      <c r="Z25" s="1102"/>
      <c r="AA25" s="1102"/>
      <c r="AB25" s="1102"/>
      <c r="AC25" s="1102"/>
      <c r="AD25" s="1105">
        <f>IF($D6="Frame lock",$C25,1000000/AD27)</f>
        <v>60.000000000000007</v>
      </c>
      <c r="AE25" s="1105">
        <f>IF($D6="Frame lock",$C25,1000000/AE27)</f>
        <v>60.000000000000007</v>
      </c>
      <c r="AF25" s="1102">
        <f>1000000/AF27</f>
        <v>779.99297611469865</v>
      </c>
      <c r="AG25" s="1102">
        <f t="shared" ref="AG25:AQ25" si="37">1000000/AG27</f>
        <v>779.99297611469865</v>
      </c>
      <c r="AH25" s="1102">
        <f t="shared" si="37"/>
        <v>779.99297611469865</v>
      </c>
      <c r="AI25" s="1102">
        <f t="shared" si="37"/>
        <v>779.99297611469865</v>
      </c>
      <c r="AJ25" s="1102">
        <f t="shared" si="37"/>
        <v>779.99297611469865</v>
      </c>
      <c r="AK25" s="1102">
        <f t="shared" si="37"/>
        <v>779.99297611469865</v>
      </c>
      <c r="AL25" s="1102">
        <f t="shared" si="37"/>
        <v>779.99297611469865</v>
      </c>
      <c r="AM25" s="1102">
        <f t="shared" si="37"/>
        <v>779.99297611469865</v>
      </c>
      <c r="AN25" s="1102">
        <f t="shared" si="37"/>
        <v>779.99297611469865</v>
      </c>
      <c r="AO25" s="1102">
        <f t="shared" si="37"/>
        <v>779.99297611469865</v>
      </c>
      <c r="AP25" s="1102">
        <f t="shared" si="37"/>
        <v>779.99297611469865</v>
      </c>
      <c r="AQ25" s="1102">
        <f t="shared" si="37"/>
        <v>779.99297611469865</v>
      </c>
      <c r="AR25" s="1102"/>
      <c r="AS25" s="1102"/>
      <c r="AT25" s="1102"/>
      <c r="AU25" s="1102"/>
      <c r="AV25" s="1102"/>
      <c r="AW25" s="1102"/>
      <c r="AX25" s="1102"/>
      <c r="AY25" s="1102"/>
      <c r="AZ25" s="1102"/>
      <c r="BA25" s="1102"/>
      <c r="BB25" s="1102"/>
      <c r="BC25" s="1102"/>
      <c r="BD25" s="1102"/>
      <c r="BE25" s="1102"/>
      <c r="BF25" s="1102"/>
      <c r="BG25" s="1102"/>
      <c r="BH25" s="1102"/>
      <c r="BI25" s="1102"/>
      <c r="BJ25" s="1102"/>
      <c r="BK25" s="1102"/>
      <c r="BL25" s="1105">
        <f>IF($D6="Frame lock",$C25,1000000/BL27)</f>
        <v>60.000000000000007</v>
      </c>
    </row>
    <row r="26" spans="2:64" ht="15" customHeight="1">
      <c r="B26" s="1100" t="s">
        <v>12952</v>
      </c>
      <c r="C26" s="1099">
        <f>C28+C30+C32+C34</f>
        <v>1125</v>
      </c>
      <c r="D26" s="1099">
        <f>C26</f>
        <v>1125</v>
      </c>
      <c r="E26" s="1099">
        <f>IF($I6="1F",SUM(F26:AC26),SUM(F26:Q26))</f>
        <v>10264</v>
      </c>
      <c r="F26" s="1226">
        <v>1283</v>
      </c>
      <c r="G26" s="1098">
        <v>1283</v>
      </c>
      <c r="H26" s="1098">
        <v>1283</v>
      </c>
      <c r="I26" s="1098">
        <v>1283</v>
      </c>
      <c r="J26" s="1098">
        <v>1283</v>
      </c>
      <c r="K26" s="1098">
        <v>1283</v>
      </c>
      <c r="L26" s="1098">
        <v>1283</v>
      </c>
      <c r="M26" s="1098">
        <v>1283</v>
      </c>
      <c r="N26" s="1098"/>
      <c r="O26" s="1098"/>
      <c r="P26" s="1098"/>
      <c r="Q26" s="1098"/>
      <c r="R26" s="1098"/>
      <c r="S26" s="1098"/>
      <c r="T26" s="1098"/>
      <c r="U26" s="1098"/>
      <c r="V26" s="1098"/>
      <c r="W26" s="1098"/>
      <c r="X26" s="1098"/>
      <c r="Y26" s="1098"/>
      <c r="Z26" s="1098"/>
      <c r="AA26" s="1098"/>
      <c r="AB26" s="1098"/>
      <c r="AC26" s="1098"/>
      <c r="AD26" s="1099">
        <f>SUM(R26:AC26)</f>
        <v>0</v>
      </c>
      <c r="AE26" s="1099">
        <f>IF($I6="1F",SUM(AF26:BK26),SUM(AF26:AU26))</f>
        <v>9480</v>
      </c>
      <c r="AF26" s="1098">
        <v>790</v>
      </c>
      <c r="AG26" s="1098">
        <v>790</v>
      </c>
      <c r="AH26" s="1098">
        <v>790</v>
      </c>
      <c r="AI26" s="1098">
        <v>790</v>
      </c>
      <c r="AJ26" s="1098">
        <v>790</v>
      </c>
      <c r="AK26" s="1098">
        <v>790</v>
      </c>
      <c r="AL26" s="1098">
        <v>790</v>
      </c>
      <c r="AM26" s="1098">
        <v>790</v>
      </c>
      <c r="AN26" s="1098">
        <v>790</v>
      </c>
      <c r="AO26" s="1098">
        <v>790</v>
      </c>
      <c r="AP26" s="1098">
        <v>790</v>
      </c>
      <c r="AQ26" s="1098">
        <v>790</v>
      </c>
      <c r="AR26" s="1098"/>
      <c r="AS26" s="1098"/>
      <c r="AT26" s="1098"/>
      <c r="AU26" s="1098"/>
      <c r="AV26" s="1098"/>
      <c r="AW26" s="1098"/>
      <c r="AX26" s="1098"/>
      <c r="AY26" s="1098"/>
      <c r="AZ26" s="1098"/>
      <c r="BA26" s="1098"/>
      <c r="BB26" s="1098"/>
      <c r="BC26" s="1098"/>
      <c r="BD26" s="1098"/>
      <c r="BE26" s="1098"/>
      <c r="BF26" s="1098"/>
      <c r="BG26" s="1098"/>
      <c r="BH26" s="1098"/>
      <c r="BI26" s="1098"/>
      <c r="BJ26" s="1098"/>
      <c r="BK26" s="1098"/>
      <c r="BL26" s="1099">
        <f>SUM(AV26:BK26)</f>
        <v>0</v>
      </c>
    </row>
    <row r="27" spans="2:64" ht="15" customHeight="1">
      <c r="B27" s="1101" t="s">
        <v>12953</v>
      </c>
      <c r="C27" s="1102">
        <f>C29+C31+C33+C35</f>
        <v>16666.666666666664</v>
      </c>
      <c r="D27" s="1102">
        <f>D29+D31+D33+D35</f>
        <v>16666.645403716801</v>
      </c>
      <c r="E27" s="1096">
        <f>E26*E15</f>
        <v>16657.079565009564</v>
      </c>
      <c r="F27" s="1102">
        <f>F26*F15</f>
        <v>2082.1349456261955</v>
      </c>
      <c r="G27" s="1102">
        <f t="shared" ref="G27:I27" si="38">G26*G15</f>
        <v>2082.1349456261955</v>
      </c>
      <c r="H27" s="1102">
        <f t="shared" si="38"/>
        <v>2082.1349456261955</v>
      </c>
      <c r="I27" s="1102">
        <f t="shared" si="38"/>
        <v>2082.1349456261955</v>
      </c>
      <c r="J27" s="1102">
        <f t="shared" ref="J27:M27" si="39">J26*J15</f>
        <v>2082.1349456261955</v>
      </c>
      <c r="K27" s="1102">
        <f t="shared" si="39"/>
        <v>2082.1349456261955</v>
      </c>
      <c r="L27" s="1102">
        <f t="shared" si="39"/>
        <v>2082.1349456261955</v>
      </c>
      <c r="M27" s="1102">
        <f t="shared" si="39"/>
        <v>2082.1349456261955</v>
      </c>
      <c r="N27" s="1102"/>
      <c r="O27" s="1102"/>
      <c r="P27" s="1102"/>
      <c r="Q27" s="1102"/>
      <c r="R27" s="1102"/>
      <c r="S27" s="1102"/>
      <c r="T27" s="1102"/>
      <c r="U27" s="1102"/>
      <c r="V27" s="1102"/>
      <c r="W27" s="1102"/>
      <c r="X27" s="1102"/>
      <c r="Y27" s="1102"/>
      <c r="Z27" s="1102"/>
      <c r="AA27" s="1102"/>
      <c r="AB27" s="1102"/>
      <c r="AC27" s="1102"/>
      <c r="AD27" s="1096">
        <f>AD26*AD15</f>
        <v>0</v>
      </c>
      <c r="AE27" s="1096">
        <f>AE26*AE15</f>
        <v>15384.753924034554</v>
      </c>
      <c r="AF27" s="1102">
        <f t="shared" ref="AF27:AQ27" si="40">AF26*AF15</f>
        <v>1282.0628270028794</v>
      </c>
      <c r="AG27" s="1102">
        <f t="shared" si="40"/>
        <v>1282.0628270028794</v>
      </c>
      <c r="AH27" s="1102">
        <f t="shared" si="40"/>
        <v>1282.0628270028794</v>
      </c>
      <c r="AI27" s="1102">
        <f t="shared" si="40"/>
        <v>1282.0628270028794</v>
      </c>
      <c r="AJ27" s="1102">
        <f t="shared" si="40"/>
        <v>1282.0628270028794</v>
      </c>
      <c r="AK27" s="1102">
        <f t="shared" si="40"/>
        <v>1282.0628270028794</v>
      </c>
      <c r="AL27" s="1102">
        <f t="shared" si="40"/>
        <v>1282.0628270028794</v>
      </c>
      <c r="AM27" s="1102">
        <f t="shared" si="40"/>
        <v>1282.0628270028794</v>
      </c>
      <c r="AN27" s="1102">
        <f t="shared" si="40"/>
        <v>1282.0628270028794</v>
      </c>
      <c r="AO27" s="1102">
        <f t="shared" si="40"/>
        <v>1282.0628270028794</v>
      </c>
      <c r="AP27" s="1102">
        <f t="shared" si="40"/>
        <v>1282.0628270028794</v>
      </c>
      <c r="AQ27" s="1102">
        <f t="shared" si="40"/>
        <v>1282.0628270028794</v>
      </c>
      <c r="AR27" s="1102"/>
      <c r="AS27" s="1102"/>
      <c r="AT27" s="1102"/>
      <c r="AU27" s="1102"/>
      <c r="AV27" s="1102"/>
      <c r="AW27" s="1102"/>
      <c r="AX27" s="1102"/>
      <c r="AY27" s="1102"/>
      <c r="AZ27" s="1102"/>
      <c r="BA27" s="1102"/>
      <c r="BB27" s="1102"/>
      <c r="BC27" s="1102"/>
      <c r="BD27" s="1102"/>
      <c r="BE27" s="1102"/>
      <c r="BF27" s="1102"/>
      <c r="BG27" s="1102"/>
      <c r="BH27" s="1102"/>
      <c r="BI27" s="1102"/>
      <c r="BJ27" s="1102"/>
      <c r="BK27" s="1102"/>
      <c r="BL27" s="1096">
        <f>BL26*BL15</f>
        <v>0</v>
      </c>
    </row>
    <row r="28" spans="2:64" ht="15" customHeight="1">
      <c r="B28" s="1100" t="s">
        <v>12954</v>
      </c>
      <c r="C28" s="1098">
        <v>1080</v>
      </c>
      <c r="D28" s="1098">
        <v>1080</v>
      </c>
      <c r="E28" s="1099">
        <f>IF(C6="SXRD241",1088,IF(C6="SXRD101",776,"NA"))</f>
        <v>1088</v>
      </c>
      <c r="F28" s="1097">
        <f>$E28</f>
        <v>1088</v>
      </c>
      <c r="G28" s="1097">
        <f t="shared" ref="G28:M30" si="41">$E28</f>
        <v>1088</v>
      </c>
      <c r="H28" s="1097">
        <f t="shared" si="41"/>
        <v>1088</v>
      </c>
      <c r="I28" s="1097">
        <f t="shared" si="41"/>
        <v>1088</v>
      </c>
      <c r="J28" s="1097">
        <f t="shared" si="41"/>
        <v>1088</v>
      </c>
      <c r="K28" s="1097">
        <f t="shared" si="41"/>
        <v>1088</v>
      </c>
      <c r="L28" s="1097">
        <f t="shared" si="41"/>
        <v>1088</v>
      </c>
      <c r="M28" s="1097">
        <f t="shared" si="41"/>
        <v>1088</v>
      </c>
      <c r="N28" s="1097"/>
      <c r="O28" s="1097"/>
      <c r="P28" s="1097"/>
      <c r="Q28" s="1097"/>
      <c r="R28" s="1097"/>
      <c r="S28" s="1097"/>
      <c r="T28" s="1097"/>
      <c r="U28" s="1097"/>
      <c r="V28" s="1097"/>
      <c r="W28" s="1097"/>
      <c r="X28" s="1097"/>
      <c r="Y28" s="1097"/>
      <c r="Z28" s="1097"/>
      <c r="AA28" s="1097"/>
      <c r="AB28" s="1097"/>
      <c r="AC28" s="1097"/>
      <c r="AD28" s="1099">
        <f>$E28</f>
        <v>1088</v>
      </c>
      <c r="AE28" s="1099">
        <f>$E28/2</f>
        <v>544</v>
      </c>
      <c r="AF28" s="1097">
        <f>$E28/2</f>
        <v>544</v>
      </c>
      <c r="AG28" s="1097">
        <f t="shared" ref="AG28:AQ28" si="42">$E28/2</f>
        <v>544</v>
      </c>
      <c r="AH28" s="1097">
        <f t="shared" si="42"/>
        <v>544</v>
      </c>
      <c r="AI28" s="1097">
        <f t="shared" si="42"/>
        <v>544</v>
      </c>
      <c r="AJ28" s="1097">
        <f t="shared" si="42"/>
        <v>544</v>
      </c>
      <c r="AK28" s="1097">
        <f t="shared" si="42"/>
        <v>544</v>
      </c>
      <c r="AL28" s="1097">
        <f t="shared" si="42"/>
        <v>544</v>
      </c>
      <c r="AM28" s="1097">
        <f t="shared" si="42"/>
        <v>544</v>
      </c>
      <c r="AN28" s="1097">
        <f t="shared" si="42"/>
        <v>544</v>
      </c>
      <c r="AO28" s="1097">
        <f t="shared" si="42"/>
        <v>544</v>
      </c>
      <c r="AP28" s="1097">
        <f t="shared" si="42"/>
        <v>544</v>
      </c>
      <c r="AQ28" s="1097">
        <f t="shared" si="42"/>
        <v>544</v>
      </c>
      <c r="AR28" s="1097"/>
      <c r="AS28" s="1097"/>
      <c r="AT28" s="1097"/>
      <c r="AU28" s="1097"/>
      <c r="AV28" s="1097"/>
      <c r="AW28" s="1097"/>
      <c r="AX28" s="1097"/>
      <c r="AY28" s="1097"/>
      <c r="AZ28" s="1097"/>
      <c r="BA28" s="1097"/>
      <c r="BB28" s="1097"/>
      <c r="BC28" s="1097"/>
      <c r="BD28" s="1097"/>
      <c r="BE28" s="1097"/>
      <c r="BF28" s="1097"/>
      <c r="BG28" s="1097"/>
      <c r="BH28" s="1097"/>
      <c r="BI28" s="1097"/>
      <c r="BJ28" s="1097"/>
      <c r="BK28" s="1097"/>
      <c r="BL28" s="1099">
        <f>$E28/2</f>
        <v>544</v>
      </c>
    </row>
    <row r="29" spans="2:64" ht="15" customHeight="1">
      <c r="B29" s="1101" t="s">
        <v>12955</v>
      </c>
      <c r="C29" s="1102">
        <f t="shared" ref="C29:I29" si="43">C15*C28</f>
        <v>15999.999999999998</v>
      </c>
      <c r="D29" s="1096">
        <f t="shared" si="43"/>
        <v>15999.97958756813</v>
      </c>
      <c r="E29" s="1102">
        <f t="shared" si="43"/>
        <v>1765.6763997204214</v>
      </c>
      <c r="F29" s="1104">
        <f>F15*F28</f>
        <v>1765.6763997204214</v>
      </c>
      <c r="G29" s="1104">
        <f t="shared" si="43"/>
        <v>1765.6763997204214</v>
      </c>
      <c r="H29" s="1104">
        <f t="shared" si="43"/>
        <v>1765.6763997204214</v>
      </c>
      <c r="I29" s="1104">
        <f t="shared" si="43"/>
        <v>1765.6763997204214</v>
      </c>
      <c r="J29" s="1104">
        <f t="shared" ref="J29:M29" si="44">J15*J28</f>
        <v>1765.6763997204214</v>
      </c>
      <c r="K29" s="1104">
        <f t="shared" si="44"/>
        <v>1765.6763997204214</v>
      </c>
      <c r="L29" s="1104">
        <f t="shared" si="44"/>
        <v>1765.6763997204214</v>
      </c>
      <c r="M29" s="1104">
        <f t="shared" si="44"/>
        <v>1765.6763997204214</v>
      </c>
      <c r="N29" s="1104"/>
      <c r="O29" s="1104"/>
      <c r="P29" s="1104"/>
      <c r="Q29" s="1104"/>
      <c r="R29" s="1104"/>
      <c r="S29" s="1104"/>
      <c r="T29" s="1104"/>
      <c r="U29" s="1104"/>
      <c r="V29" s="1104"/>
      <c r="W29" s="1104"/>
      <c r="X29" s="1104"/>
      <c r="Y29" s="1104"/>
      <c r="Z29" s="1104"/>
      <c r="AA29" s="1104"/>
      <c r="AB29" s="1104"/>
      <c r="AC29" s="1104"/>
      <c r="AD29" s="1102">
        <f>AD15*AD28</f>
        <v>1765.6763997204214</v>
      </c>
      <c r="AE29" s="1102">
        <f>AE15*AE28</f>
        <v>882.83819986021069</v>
      </c>
      <c r="AF29" s="1104">
        <f t="shared" ref="AF29:AQ29" si="45">AF15*AF28</f>
        <v>882.83819986021069</v>
      </c>
      <c r="AG29" s="1104">
        <f t="shared" si="45"/>
        <v>882.83819986021069</v>
      </c>
      <c r="AH29" s="1104">
        <f t="shared" si="45"/>
        <v>882.83819986021069</v>
      </c>
      <c r="AI29" s="1104">
        <f t="shared" si="45"/>
        <v>882.83819986021069</v>
      </c>
      <c r="AJ29" s="1104">
        <f t="shared" si="45"/>
        <v>882.83819986021069</v>
      </c>
      <c r="AK29" s="1104">
        <f t="shared" si="45"/>
        <v>882.83819986021069</v>
      </c>
      <c r="AL29" s="1104">
        <f t="shared" si="45"/>
        <v>882.83819986021069</v>
      </c>
      <c r="AM29" s="1104">
        <f t="shared" si="45"/>
        <v>882.83819986021069</v>
      </c>
      <c r="AN29" s="1104">
        <f t="shared" si="45"/>
        <v>882.83819986021069</v>
      </c>
      <c r="AO29" s="1104">
        <f t="shared" si="45"/>
        <v>882.83819986021069</v>
      </c>
      <c r="AP29" s="1104">
        <f t="shared" si="45"/>
        <v>882.83819986021069</v>
      </c>
      <c r="AQ29" s="1104">
        <f t="shared" si="45"/>
        <v>882.83819986021069</v>
      </c>
      <c r="AR29" s="1104"/>
      <c r="AS29" s="1104"/>
      <c r="AT29" s="1104"/>
      <c r="AU29" s="1104"/>
      <c r="AV29" s="1104"/>
      <c r="AW29" s="1104"/>
      <c r="AX29" s="1104"/>
      <c r="AY29" s="1104"/>
      <c r="AZ29" s="1104"/>
      <c r="BA29" s="1104"/>
      <c r="BB29" s="1104"/>
      <c r="BC29" s="1104"/>
      <c r="BD29" s="1104"/>
      <c r="BE29" s="1104"/>
      <c r="BF29" s="1104"/>
      <c r="BG29" s="1104"/>
      <c r="BH29" s="1104"/>
      <c r="BI29" s="1104"/>
      <c r="BJ29" s="1104"/>
      <c r="BK29" s="1104"/>
      <c r="BL29" s="1102">
        <f>BL15*BL28</f>
        <v>882.83819986021069</v>
      </c>
    </row>
    <row r="30" spans="2:64" ht="15" customHeight="1">
      <c r="B30" s="1100" t="s">
        <v>12956</v>
      </c>
      <c r="C30" s="1098">
        <v>5</v>
      </c>
      <c r="D30" s="1099">
        <f>C30</f>
        <v>5</v>
      </c>
      <c r="E30" s="1098">
        <v>6</v>
      </c>
      <c r="F30" s="1097">
        <f>$E30</f>
        <v>6</v>
      </c>
      <c r="G30" s="1097">
        <f t="shared" si="41"/>
        <v>6</v>
      </c>
      <c r="H30" s="1097">
        <f t="shared" si="41"/>
        <v>6</v>
      </c>
      <c r="I30" s="1097">
        <f t="shared" si="41"/>
        <v>6</v>
      </c>
      <c r="J30" s="1097">
        <f t="shared" si="41"/>
        <v>6</v>
      </c>
      <c r="K30" s="1097">
        <f t="shared" si="41"/>
        <v>6</v>
      </c>
      <c r="L30" s="1097">
        <f t="shared" si="41"/>
        <v>6</v>
      </c>
      <c r="M30" s="1097">
        <f t="shared" si="41"/>
        <v>6</v>
      </c>
      <c r="N30" s="1097"/>
      <c r="O30" s="1097"/>
      <c r="P30" s="1097"/>
      <c r="Q30" s="1097"/>
      <c r="R30" s="1097"/>
      <c r="S30" s="1097"/>
      <c r="T30" s="1097"/>
      <c r="U30" s="1097"/>
      <c r="V30" s="1097"/>
      <c r="W30" s="1097"/>
      <c r="X30" s="1097"/>
      <c r="Y30" s="1097"/>
      <c r="Z30" s="1097"/>
      <c r="AA30" s="1097"/>
      <c r="AB30" s="1097"/>
      <c r="AC30" s="1097"/>
      <c r="AD30" s="1099">
        <f>$E30</f>
        <v>6</v>
      </c>
      <c r="AE30" s="1099">
        <f>$E30/2</f>
        <v>3</v>
      </c>
      <c r="AF30" s="1097">
        <f>$E30/2</f>
        <v>3</v>
      </c>
      <c r="AG30" s="1097">
        <f t="shared" ref="AG30:AQ30" si="46">$E30/2</f>
        <v>3</v>
      </c>
      <c r="AH30" s="1097">
        <f t="shared" si="46"/>
        <v>3</v>
      </c>
      <c r="AI30" s="1097">
        <f t="shared" si="46"/>
        <v>3</v>
      </c>
      <c r="AJ30" s="1097">
        <f t="shared" si="46"/>
        <v>3</v>
      </c>
      <c r="AK30" s="1097">
        <f t="shared" si="46"/>
        <v>3</v>
      </c>
      <c r="AL30" s="1097">
        <f t="shared" si="46"/>
        <v>3</v>
      </c>
      <c r="AM30" s="1097">
        <f t="shared" si="46"/>
        <v>3</v>
      </c>
      <c r="AN30" s="1097">
        <f t="shared" si="46"/>
        <v>3</v>
      </c>
      <c r="AO30" s="1097">
        <f t="shared" si="46"/>
        <v>3</v>
      </c>
      <c r="AP30" s="1097">
        <f t="shared" si="46"/>
        <v>3</v>
      </c>
      <c r="AQ30" s="1097">
        <f t="shared" si="46"/>
        <v>3</v>
      </c>
      <c r="AR30" s="1097"/>
      <c r="AS30" s="1097"/>
      <c r="AT30" s="1097"/>
      <c r="AU30" s="1097"/>
      <c r="AV30" s="1097"/>
      <c r="AW30" s="1097"/>
      <c r="AX30" s="1097"/>
      <c r="AY30" s="1097"/>
      <c r="AZ30" s="1097"/>
      <c r="BA30" s="1097"/>
      <c r="BB30" s="1097"/>
      <c r="BC30" s="1097"/>
      <c r="BD30" s="1097"/>
      <c r="BE30" s="1097"/>
      <c r="BF30" s="1097"/>
      <c r="BG30" s="1097"/>
      <c r="BH30" s="1097"/>
      <c r="BI30" s="1097"/>
      <c r="BJ30" s="1097"/>
      <c r="BK30" s="1097"/>
      <c r="BL30" s="1099">
        <f>$E30/2</f>
        <v>3</v>
      </c>
    </row>
    <row r="31" spans="2:64" ht="15" customHeight="1">
      <c r="B31" s="1101" t="s">
        <v>12957</v>
      </c>
      <c r="C31" s="1102">
        <f t="shared" ref="C31:I31" si="47">C15*C30</f>
        <v>74.074074074074062</v>
      </c>
      <c r="D31" s="1096">
        <f t="shared" si="47"/>
        <v>74.073979572074677</v>
      </c>
      <c r="E31" s="1102">
        <f t="shared" si="47"/>
        <v>9.7371860278699707</v>
      </c>
      <c r="F31" s="1104">
        <f t="shared" si="47"/>
        <v>9.7371860278699707</v>
      </c>
      <c r="G31" s="1104">
        <f t="shared" si="47"/>
        <v>9.7371860278699707</v>
      </c>
      <c r="H31" s="1104">
        <f t="shared" si="47"/>
        <v>9.7371860278699707</v>
      </c>
      <c r="I31" s="1104">
        <f t="shared" si="47"/>
        <v>9.7371860278699707</v>
      </c>
      <c r="J31" s="1104">
        <f t="shared" ref="J31:M31" si="48">J15*J30</f>
        <v>9.7371860278699707</v>
      </c>
      <c r="K31" s="1104">
        <f t="shared" si="48"/>
        <v>9.7371860278699707</v>
      </c>
      <c r="L31" s="1104">
        <f t="shared" si="48"/>
        <v>9.7371860278699707</v>
      </c>
      <c r="M31" s="1104">
        <f t="shared" si="48"/>
        <v>9.7371860278699707</v>
      </c>
      <c r="N31" s="1104"/>
      <c r="O31" s="1104"/>
      <c r="P31" s="1104"/>
      <c r="Q31" s="1104"/>
      <c r="R31" s="1104"/>
      <c r="S31" s="1104"/>
      <c r="T31" s="1104"/>
      <c r="U31" s="1104"/>
      <c r="V31" s="1104"/>
      <c r="W31" s="1104"/>
      <c r="X31" s="1104"/>
      <c r="Y31" s="1104"/>
      <c r="Z31" s="1104"/>
      <c r="AA31" s="1104"/>
      <c r="AB31" s="1104"/>
      <c r="AC31" s="1104"/>
      <c r="AD31" s="1102">
        <f>AD15*AD30</f>
        <v>9.7371860278699707</v>
      </c>
      <c r="AE31" s="1102">
        <f>AE15*AE30</f>
        <v>4.8685930139349853</v>
      </c>
      <c r="AF31" s="1104">
        <f>AF15*AF30</f>
        <v>4.8685930139349853</v>
      </c>
      <c r="AG31" s="1104">
        <f t="shared" ref="AG31:AQ31" si="49">AG15*AG30</f>
        <v>4.8685930139349853</v>
      </c>
      <c r="AH31" s="1104">
        <f t="shared" si="49"/>
        <v>4.8685930139349853</v>
      </c>
      <c r="AI31" s="1104">
        <f t="shared" si="49"/>
        <v>4.8685930139349853</v>
      </c>
      <c r="AJ31" s="1104">
        <f t="shared" si="49"/>
        <v>4.8685930139349853</v>
      </c>
      <c r="AK31" s="1104">
        <f t="shared" si="49"/>
        <v>4.8685930139349853</v>
      </c>
      <c r="AL31" s="1104">
        <f t="shared" si="49"/>
        <v>4.8685930139349853</v>
      </c>
      <c r="AM31" s="1104">
        <f t="shared" si="49"/>
        <v>4.8685930139349853</v>
      </c>
      <c r="AN31" s="1104">
        <f t="shared" si="49"/>
        <v>4.8685930139349853</v>
      </c>
      <c r="AO31" s="1104">
        <f t="shared" si="49"/>
        <v>4.8685930139349853</v>
      </c>
      <c r="AP31" s="1104">
        <f t="shared" si="49"/>
        <v>4.8685930139349853</v>
      </c>
      <c r="AQ31" s="1104">
        <f t="shared" si="49"/>
        <v>4.8685930139349853</v>
      </c>
      <c r="AR31" s="1104"/>
      <c r="AS31" s="1104"/>
      <c r="AT31" s="1104"/>
      <c r="AU31" s="1104"/>
      <c r="AV31" s="1104"/>
      <c r="AW31" s="1104"/>
      <c r="AX31" s="1104"/>
      <c r="AY31" s="1104"/>
      <c r="AZ31" s="1104"/>
      <c r="BA31" s="1104"/>
      <c r="BB31" s="1104"/>
      <c r="BC31" s="1104"/>
      <c r="BD31" s="1104"/>
      <c r="BE31" s="1104"/>
      <c r="BF31" s="1104"/>
      <c r="BG31" s="1104"/>
      <c r="BH31" s="1104"/>
      <c r="BI31" s="1104"/>
      <c r="BJ31" s="1104"/>
      <c r="BK31" s="1104"/>
      <c r="BL31" s="1102">
        <f>BL15*BL30</f>
        <v>4.8685930139349853</v>
      </c>
    </row>
    <row r="32" spans="2:64" ht="15" customHeight="1">
      <c r="B32" s="1100" t="s">
        <v>12958</v>
      </c>
      <c r="C32" s="1098">
        <v>4</v>
      </c>
      <c r="D32" s="1099">
        <f>C32</f>
        <v>4</v>
      </c>
      <c r="E32" s="1184">
        <f>IF(E33/E15&lt;0,"NG",E33/E15)</f>
        <v>5.9075188435301103</v>
      </c>
      <c r="F32" s="1104">
        <f>F26-F28-F30-F34</f>
        <v>157</v>
      </c>
      <c r="G32" s="1104">
        <f t="shared" ref="G32:I32" si="50">G26-G28-G30-G34</f>
        <v>157</v>
      </c>
      <c r="H32" s="1104">
        <f t="shared" si="50"/>
        <v>157</v>
      </c>
      <c r="I32" s="1104">
        <f t="shared" si="50"/>
        <v>157</v>
      </c>
      <c r="J32" s="1104">
        <f t="shared" ref="J32:M32" si="51">J26-J28-J30-J34</f>
        <v>157</v>
      </c>
      <c r="K32" s="1104">
        <f t="shared" si="51"/>
        <v>157</v>
      </c>
      <c r="L32" s="1104">
        <f t="shared" si="51"/>
        <v>157</v>
      </c>
      <c r="M32" s="1104">
        <f t="shared" si="51"/>
        <v>157</v>
      </c>
      <c r="N32" s="1104"/>
      <c r="O32" s="1104"/>
      <c r="P32" s="1104"/>
      <c r="Q32" s="1104"/>
      <c r="R32" s="1104"/>
      <c r="S32" s="1104"/>
      <c r="T32" s="1104"/>
      <c r="U32" s="1104"/>
      <c r="V32" s="1104"/>
      <c r="W32" s="1104"/>
      <c r="X32" s="1104"/>
      <c r="Y32" s="1104"/>
      <c r="Z32" s="1104"/>
      <c r="AA32" s="1104"/>
      <c r="AB32" s="1104"/>
      <c r="AC32" s="1104"/>
      <c r="AD32" s="1095">
        <f>AD33/AD15</f>
        <v>10269.907518843531</v>
      </c>
      <c r="AE32" s="1095">
        <f>AE33/AE15</f>
        <v>789.90751884353051</v>
      </c>
      <c r="AF32" s="1104">
        <f>AF26-AF28-AF30-AF34</f>
        <v>227</v>
      </c>
      <c r="AG32" s="1104">
        <f t="shared" ref="AG32:AQ32" si="52">AG26-AG28-AG30-AG34</f>
        <v>227</v>
      </c>
      <c r="AH32" s="1104">
        <f t="shared" si="52"/>
        <v>227</v>
      </c>
      <c r="AI32" s="1104">
        <f t="shared" si="52"/>
        <v>227</v>
      </c>
      <c r="AJ32" s="1104">
        <f t="shared" si="52"/>
        <v>227</v>
      </c>
      <c r="AK32" s="1104">
        <f t="shared" si="52"/>
        <v>227</v>
      </c>
      <c r="AL32" s="1104">
        <f t="shared" si="52"/>
        <v>227</v>
      </c>
      <c r="AM32" s="1104">
        <f t="shared" si="52"/>
        <v>227</v>
      </c>
      <c r="AN32" s="1104">
        <f t="shared" si="52"/>
        <v>227</v>
      </c>
      <c r="AO32" s="1104">
        <f t="shared" si="52"/>
        <v>227</v>
      </c>
      <c r="AP32" s="1104">
        <f t="shared" si="52"/>
        <v>227</v>
      </c>
      <c r="AQ32" s="1104">
        <f t="shared" si="52"/>
        <v>227</v>
      </c>
      <c r="AR32" s="1104"/>
      <c r="AS32" s="1104"/>
      <c r="AT32" s="1104"/>
      <c r="AU32" s="1104"/>
      <c r="AV32" s="1104"/>
      <c r="AW32" s="1104"/>
      <c r="AX32" s="1104"/>
      <c r="AY32" s="1104"/>
      <c r="AZ32" s="1104"/>
      <c r="BA32" s="1104"/>
      <c r="BB32" s="1104"/>
      <c r="BC32" s="1104"/>
      <c r="BD32" s="1104"/>
      <c r="BE32" s="1104"/>
      <c r="BF32" s="1104"/>
      <c r="BG32" s="1104"/>
      <c r="BH32" s="1104"/>
      <c r="BI32" s="1104"/>
      <c r="BJ32" s="1104"/>
      <c r="BK32" s="1104"/>
      <c r="BL32" s="1095">
        <f>BL33/BL15</f>
        <v>10269.907518843531</v>
      </c>
    </row>
    <row r="33" spans="2:64" ht="15" customHeight="1">
      <c r="B33" s="1101" t="s">
        <v>12959</v>
      </c>
      <c r="C33" s="1102">
        <f>C15*C32</f>
        <v>59.259259259259252</v>
      </c>
      <c r="D33" s="1096">
        <f>D15*D32</f>
        <v>59.25918365765974</v>
      </c>
      <c r="E33" s="1102">
        <f>IF($D6="Frame lock",($C27-E27),SUM(F33:Q33)/($G6+1))</f>
        <v>9.5871016570999927</v>
      </c>
      <c r="F33" s="1104">
        <f>F15*F32</f>
        <v>254.78970106259757</v>
      </c>
      <c r="G33" s="1104">
        <f t="shared" ref="G33:I33" si="53">G15*G32</f>
        <v>254.78970106259757</v>
      </c>
      <c r="H33" s="1104">
        <f t="shared" si="53"/>
        <v>254.78970106259757</v>
      </c>
      <c r="I33" s="1104">
        <f t="shared" si="53"/>
        <v>254.78970106259757</v>
      </c>
      <c r="J33" s="1104">
        <f t="shared" ref="J33:M33" si="54">J15*J32</f>
        <v>254.78970106259757</v>
      </c>
      <c r="K33" s="1104">
        <f t="shared" si="54"/>
        <v>254.78970106259757</v>
      </c>
      <c r="L33" s="1104">
        <f t="shared" si="54"/>
        <v>254.78970106259757</v>
      </c>
      <c r="M33" s="1104">
        <f t="shared" si="54"/>
        <v>254.78970106259757</v>
      </c>
      <c r="N33" s="1104"/>
      <c r="O33" s="1104"/>
      <c r="P33" s="1104"/>
      <c r="Q33" s="1104"/>
      <c r="R33" s="1104"/>
      <c r="S33" s="1104"/>
      <c r="T33" s="1104"/>
      <c r="U33" s="1104"/>
      <c r="V33" s="1104"/>
      <c r="W33" s="1104"/>
      <c r="X33" s="1104"/>
      <c r="Y33" s="1104"/>
      <c r="Z33" s="1104"/>
      <c r="AA33" s="1104"/>
      <c r="AB33" s="1104"/>
      <c r="AC33" s="1104"/>
      <c r="AD33" s="1102">
        <f>IF($D6="Frame lock",(C27-AD27),SUM(R33:AC33)/($G6+1))</f>
        <v>16666.666666666664</v>
      </c>
      <c r="AE33" s="1102">
        <f>IF($D6="Frame lock",($C27-AE27),SUM(AF33:BK33)/($H6+1))</f>
        <v>1281.9127426321102</v>
      </c>
      <c r="AF33" s="1104">
        <f>AF15*AF32</f>
        <v>368.39020472108058</v>
      </c>
      <c r="AG33" s="1104">
        <f t="shared" ref="AG33:AQ33" si="55">AG15*AG32</f>
        <v>368.39020472108058</v>
      </c>
      <c r="AH33" s="1104">
        <f t="shared" si="55"/>
        <v>368.39020472108058</v>
      </c>
      <c r="AI33" s="1104">
        <f t="shared" si="55"/>
        <v>368.39020472108058</v>
      </c>
      <c r="AJ33" s="1104">
        <f t="shared" si="55"/>
        <v>368.39020472108058</v>
      </c>
      <c r="AK33" s="1104">
        <f t="shared" si="55"/>
        <v>368.39020472108058</v>
      </c>
      <c r="AL33" s="1104">
        <f t="shared" si="55"/>
        <v>368.39020472108058</v>
      </c>
      <c r="AM33" s="1104">
        <f t="shared" si="55"/>
        <v>368.39020472108058</v>
      </c>
      <c r="AN33" s="1104">
        <f t="shared" si="55"/>
        <v>368.39020472108058</v>
      </c>
      <c r="AO33" s="1104">
        <f t="shared" si="55"/>
        <v>368.39020472108058</v>
      </c>
      <c r="AP33" s="1104">
        <f t="shared" si="55"/>
        <v>368.39020472108058</v>
      </c>
      <c r="AQ33" s="1104">
        <f t="shared" si="55"/>
        <v>368.39020472108058</v>
      </c>
      <c r="AR33" s="1104"/>
      <c r="AS33" s="1104"/>
      <c r="AT33" s="1104"/>
      <c r="AU33" s="1104"/>
      <c r="AV33" s="1104"/>
      <c r="AW33" s="1104"/>
      <c r="AX33" s="1104"/>
      <c r="AY33" s="1104"/>
      <c r="AZ33" s="1104"/>
      <c r="BA33" s="1104"/>
      <c r="BB33" s="1104"/>
      <c r="BC33" s="1104"/>
      <c r="BD33" s="1104"/>
      <c r="BE33" s="1104"/>
      <c r="BF33" s="1104"/>
      <c r="BG33" s="1104"/>
      <c r="BH33" s="1104"/>
      <c r="BI33" s="1104"/>
      <c r="BJ33" s="1104"/>
      <c r="BK33" s="1104"/>
      <c r="BL33" s="1102">
        <f>IF(D6="Frame lock",(C27-BL27),SUM(AV33:BK33)/($H6+1))</f>
        <v>16666.666666666664</v>
      </c>
    </row>
    <row r="34" spans="2:64" ht="15" customHeight="1">
      <c r="B34" s="1100" t="s">
        <v>12960</v>
      </c>
      <c r="C34" s="1098">
        <v>36</v>
      </c>
      <c r="D34" s="1099">
        <f>C34</f>
        <v>36</v>
      </c>
      <c r="E34" s="1098">
        <v>32</v>
      </c>
      <c r="F34" s="1097">
        <f>$E34</f>
        <v>32</v>
      </c>
      <c r="G34" s="1097">
        <f t="shared" ref="G34:M34" si="56">$E34</f>
        <v>32</v>
      </c>
      <c r="H34" s="1097">
        <f t="shared" si="56"/>
        <v>32</v>
      </c>
      <c r="I34" s="1097">
        <f t="shared" si="56"/>
        <v>32</v>
      </c>
      <c r="J34" s="1097">
        <f t="shared" si="56"/>
        <v>32</v>
      </c>
      <c r="K34" s="1097">
        <f t="shared" si="56"/>
        <v>32</v>
      </c>
      <c r="L34" s="1097">
        <f t="shared" si="56"/>
        <v>32</v>
      </c>
      <c r="M34" s="1097">
        <f t="shared" si="56"/>
        <v>32</v>
      </c>
      <c r="N34" s="1097"/>
      <c r="O34" s="1097"/>
      <c r="P34" s="1097"/>
      <c r="Q34" s="1097"/>
      <c r="R34" s="1097"/>
      <c r="S34" s="1097"/>
      <c r="T34" s="1097"/>
      <c r="U34" s="1097"/>
      <c r="V34" s="1097"/>
      <c r="W34" s="1097"/>
      <c r="X34" s="1097"/>
      <c r="Y34" s="1097"/>
      <c r="Z34" s="1097"/>
      <c r="AA34" s="1097"/>
      <c r="AB34" s="1097"/>
      <c r="AC34" s="1097"/>
      <c r="AD34" s="1099">
        <f>$E34</f>
        <v>32</v>
      </c>
      <c r="AE34" s="1099">
        <f>$E34/2</f>
        <v>16</v>
      </c>
      <c r="AF34" s="1097">
        <f>$E34/2</f>
        <v>16</v>
      </c>
      <c r="AG34" s="1097">
        <f t="shared" ref="AG34:AQ34" si="57">$E34/2</f>
        <v>16</v>
      </c>
      <c r="AH34" s="1097">
        <f t="shared" si="57"/>
        <v>16</v>
      </c>
      <c r="AI34" s="1097">
        <f t="shared" si="57"/>
        <v>16</v>
      </c>
      <c r="AJ34" s="1097">
        <f t="shared" si="57"/>
        <v>16</v>
      </c>
      <c r="AK34" s="1097">
        <f t="shared" si="57"/>
        <v>16</v>
      </c>
      <c r="AL34" s="1097">
        <f t="shared" si="57"/>
        <v>16</v>
      </c>
      <c r="AM34" s="1097">
        <f t="shared" si="57"/>
        <v>16</v>
      </c>
      <c r="AN34" s="1097">
        <f t="shared" si="57"/>
        <v>16</v>
      </c>
      <c r="AO34" s="1097">
        <f t="shared" si="57"/>
        <v>16</v>
      </c>
      <c r="AP34" s="1097">
        <f t="shared" si="57"/>
        <v>16</v>
      </c>
      <c r="AQ34" s="1097">
        <f t="shared" si="57"/>
        <v>16</v>
      </c>
      <c r="AR34" s="1097"/>
      <c r="AS34" s="1097"/>
      <c r="AT34" s="1097"/>
      <c r="AU34" s="1097"/>
      <c r="AV34" s="1097"/>
      <c r="AW34" s="1097"/>
      <c r="AX34" s="1097"/>
      <c r="AY34" s="1097"/>
      <c r="AZ34" s="1097"/>
      <c r="BA34" s="1097"/>
      <c r="BB34" s="1097"/>
      <c r="BC34" s="1097"/>
      <c r="BD34" s="1097"/>
      <c r="BE34" s="1097"/>
      <c r="BF34" s="1097"/>
      <c r="BG34" s="1097"/>
      <c r="BH34" s="1097"/>
      <c r="BI34" s="1097"/>
      <c r="BJ34" s="1097"/>
      <c r="BK34" s="1097"/>
      <c r="BL34" s="1099">
        <f>$E34/2</f>
        <v>16</v>
      </c>
    </row>
    <row r="35" spans="2:64" ht="15" customHeight="1">
      <c r="B35" s="1101" t="s">
        <v>12955</v>
      </c>
      <c r="C35" s="1102">
        <f t="shared" ref="C35:I35" si="58">C15*C34</f>
        <v>533.33333333333326</v>
      </c>
      <c r="D35" s="1102">
        <f t="shared" si="58"/>
        <v>533.3326529189377</v>
      </c>
      <c r="E35" s="1102">
        <f t="shared" si="58"/>
        <v>51.931658815306513</v>
      </c>
      <c r="F35" s="1104">
        <f t="shared" si="58"/>
        <v>51.931658815306513</v>
      </c>
      <c r="G35" s="1104">
        <f t="shared" si="58"/>
        <v>51.931658815306513</v>
      </c>
      <c r="H35" s="1104">
        <f t="shared" si="58"/>
        <v>51.931658815306513</v>
      </c>
      <c r="I35" s="1104">
        <f t="shared" si="58"/>
        <v>51.931658815306513</v>
      </c>
      <c r="J35" s="1104">
        <f t="shared" ref="J35:M35" si="59">J15*J34</f>
        <v>51.931658815306513</v>
      </c>
      <c r="K35" s="1104">
        <f t="shared" si="59"/>
        <v>51.931658815306513</v>
      </c>
      <c r="L35" s="1104">
        <f t="shared" si="59"/>
        <v>51.931658815306513</v>
      </c>
      <c r="M35" s="1104">
        <f t="shared" si="59"/>
        <v>51.931658815306513</v>
      </c>
      <c r="N35" s="1104"/>
      <c r="O35" s="1104"/>
      <c r="P35" s="1104"/>
      <c r="Q35" s="1104"/>
      <c r="R35" s="1104"/>
      <c r="S35" s="1104"/>
      <c r="T35" s="1104"/>
      <c r="U35" s="1104"/>
      <c r="V35" s="1104"/>
      <c r="W35" s="1104"/>
      <c r="X35" s="1104"/>
      <c r="Y35" s="1104"/>
      <c r="Z35" s="1104"/>
      <c r="AA35" s="1104"/>
      <c r="AB35" s="1104"/>
      <c r="AC35" s="1104"/>
      <c r="AD35" s="1102">
        <f>AD15*AD34</f>
        <v>51.931658815306513</v>
      </c>
      <c r="AE35" s="1102">
        <f>AE15*AE34</f>
        <v>25.965829407653256</v>
      </c>
      <c r="AF35" s="1104">
        <f t="shared" ref="AF35:AQ35" si="60">AF15*AF34</f>
        <v>25.965829407653256</v>
      </c>
      <c r="AG35" s="1104">
        <f t="shared" si="60"/>
        <v>25.965829407653256</v>
      </c>
      <c r="AH35" s="1104">
        <f t="shared" si="60"/>
        <v>25.965829407653256</v>
      </c>
      <c r="AI35" s="1104">
        <f t="shared" si="60"/>
        <v>25.965829407653256</v>
      </c>
      <c r="AJ35" s="1104">
        <f t="shared" si="60"/>
        <v>25.965829407653256</v>
      </c>
      <c r="AK35" s="1104">
        <f t="shared" si="60"/>
        <v>25.965829407653256</v>
      </c>
      <c r="AL35" s="1104">
        <f t="shared" si="60"/>
        <v>25.965829407653256</v>
      </c>
      <c r="AM35" s="1104">
        <f t="shared" si="60"/>
        <v>25.965829407653256</v>
      </c>
      <c r="AN35" s="1104">
        <f t="shared" si="60"/>
        <v>25.965829407653256</v>
      </c>
      <c r="AO35" s="1104">
        <f t="shared" si="60"/>
        <v>25.965829407653256</v>
      </c>
      <c r="AP35" s="1104">
        <f t="shared" si="60"/>
        <v>25.965829407653256</v>
      </c>
      <c r="AQ35" s="1104">
        <f t="shared" si="60"/>
        <v>25.965829407653256</v>
      </c>
      <c r="AR35" s="1104"/>
      <c r="AS35" s="1104"/>
      <c r="AT35" s="1104"/>
      <c r="AU35" s="1104"/>
      <c r="AV35" s="1104"/>
      <c r="AW35" s="1104"/>
      <c r="AX35" s="1104"/>
      <c r="AY35" s="1104"/>
      <c r="AZ35" s="1104"/>
      <c r="BA35" s="1104"/>
      <c r="BB35" s="1104"/>
      <c r="BC35" s="1104"/>
      <c r="BD35" s="1104"/>
      <c r="BE35" s="1104"/>
      <c r="BF35" s="1104"/>
      <c r="BG35" s="1104"/>
      <c r="BH35" s="1104"/>
      <c r="BI35" s="1104"/>
      <c r="BJ35" s="1104"/>
      <c r="BK35" s="1104"/>
      <c r="BL35" s="1102">
        <f>BL15*BL34</f>
        <v>25.965829407653256</v>
      </c>
    </row>
    <row r="36" spans="2:64" ht="15" customHeight="1">
      <c r="B36" s="1094" t="s">
        <v>12961</v>
      </c>
      <c r="C36" s="1093">
        <f>C23+C21+C19</f>
        <v>1.8855218855218854</v>
      </c>
      <c r="D36" s="1093"/>
      <c r="E36" s="1092" t="s">
        <v>12962</v>
      </c>
      <c r="F36" s="1093">
        <f t="shared" ref="F36:AC36" si="61">F23+F21+F19</f>
        <v>0.20571519777190081</v>
      </c>
      <c r="G36" s="1093">
        <f t="shared" si="61"/>
        <v>0.20571519777190081</v>
      </c>
      <c r="H36" s="1093">
        <f t="shared" si="61"/>
        <v>0.20571519777190081</v>
      </c>
      <c r="I36" s="1093">
        <f t="shared" si="61"/>
        <v>0.20571519777190081</v>
      </c>
      <c r="J36" s="1093">
        <f t="shared" si="61"/>
        <v>0.20571519777190081</v>
      </c>
      <c r="K36" s="1093">
        <f t="shared" si="61"/>
        <v>0.20571519777190081</v>
      </c>
      <c r="L36" s="1093">
        <f t="shared" si="61"/>
        <v>0.20571519777190081</v>
      </c>
      <c r="M36" s="1093">
        <f t="shared" si="61"/>
        <v>0.20571519777190081</v>
      </c>
      <c r="N36" s="1093">
        <f t="shared" si="61"/>
        <v>0</v>
      </c>
      <c r="O36" s="1093">
        <f t="shared" si="61"/>
        <v>0</v>
      </c>
      <c r="P36" s="1093">
        <f t="shared" si="61"/>
        <v>0</v>
      </c>
      <c r="Q36" s="1093">
        <f t="shared" si="61"/>
        <v>0</v>
      </c>
      <c r="R36" s="1093">
        <f t="shared" si="61"/>
        <v>0</v>
      </c>
      <c r="S36" s="1093">
        <f t="shared" si="61"/>
        <v>0</v>
      </c>
      <c r="T36" s="1093">
        <f t="shared" si="61"/>
        <v>0</v>
      </c>
      <c r="U36" s="1093">
        <f t="shared" si="61"/>
        <v>0</v>
      </c>
      <c r="V36" s="1093">
        <f t="shared" si="61"/>
        <v>0</v>
      </c>
      <c r="W36" s="1093">
        <f t="shared" si="61"/>
        <v>0</v>
      </c>
      <c r="X36" s="1093">
        <f t="shared" si="61"/>
        <v>0</v>
      </c>
      <c r="Y36" s="1093">
        <f t="shared" si="61"/>
        <v>0</v>
      </c>
      <c r="Z36" s="1093">
        <f t="shared" si="61"/>
        <v>0</v>
      </c>
      <c r="AA36" s="1093">
        <f t="shared" si="61"/>
        <v>0</v>
      </c>
      <c r="AB36" s="1093">
        <f t="shared" si="61"/>
        <v>0</v>
      </c>
      <c r="AC36" s="1093">
        <f t="shared" si="61"/>
        <v>0</v>
      </c>
      <c r="AD36" s="1092" t="s">
        <v>12962</v>
      </c>
      <c r="AE36" s="1092" t="s">
        <v>12962</v>
      </c>
      <c r="AF36" s="1093">
        <f t="shared" ref="AF36:BK36" si="62">AF23+AF21+AF19</f>
        <v>0.20571519777190081</v>
      </c>
      <c r="AG36" s="1093">
        <f t="shared" si="62"/>
        <v>0.20571519777190081</v>
      </c>
      <c r="AH36" s="1093">
        <f t="shared" si="62"/>
        <v>0.20571519777190081</v>
      </c>
      <c r="AI36" s="1093">
        <f t="shared" si="62"/>
        <v>0.20571519777190081</v>
      </c>
      <c r="AJ36" s="1093">
        <f t="shared" si="62"/>
        <v>0.20571519777190081</v>
      </c>
      <c r="AK36" s="1093">
        <f t="shared" si="62"/>
        <v>0.20571519777190081</v>
      </c>
      <c r="AL36" s="1093">
        <f t="shared" si="62"/>
        <v>0.20571519777190081</v>
      </c>
      <c r="AM36" s="1093">
        <f t="shared" si="62"/>
        <v>0.20571519777190081</v>
      </c>
      <c r="AN36" s="1093">
        <f t="shared" si="62"/>
        <v>0.20571519777190081</v>
      </c>
      <c r="AO36" s="1093">
        <f t="shared" si="62"/>
        <v>0.20571519777190081</v>
      </c>
      <c r="AP36" s="1093">
        <f t="shared" si="62"/>
        <v>0.20571519777190081</v>
      </c>
      <c r="AQ36" s="1093">
        <f t="shared" si="62"/>
        <v>0.20571519777190081</v>
      </c>
      <c r="AR36" s="1093">
        <f t="shared" si="62"/>
        <v>0</v>
      </c>
      <c r="AS36" s="1093">
        <f t="shared" si="62"/>
        <v>0</v>
      </c>
      <c r="AT36" s="1093">
        <f t="shared" si="62"/>
        <v>0</v>
      </c>
      <c r="AU36" s="1093">
        <f t="shared" si="62"/>
        <v>0</v>
      </c>
      <c r="AV36" s="1093">
        <f t="shared" si="62"/>
        <v>0</v>
      </c>
      <c r="AW36" s="1093">
        <f t="shared" si="62"/>
        <v>0</v>
      </c>
      <c r="AX36" s="1093">
        <f t="shared" si="62"/>
        <v>0</v>
      </c>
      <c r="AY36" s="1093">
        <f t="shared" si="62"/>
        <v>0</v>
      </c>
      <c r="AZ36" s="1093">
        <f t="shared" si="62"/>
        <v>0</v>
      </c>
      <c r="BA36" s="1093">
        <f t="shared" si="62"/>
        <v>0</v>
      </c>
      <c r="BB36" s="1093">
        <f t="shared" si="62"/>
        <v>0</v>
      </c>
      <c r="BC36" s="1093">
        <f t="shared" si="62"/>
        <v>0</v>
      </c>
      <c r="BD36" s="1093">
        <f t="shared" si="62"/>
        <v>0</v>
      </c>
      <c r="BE36" s="1093">
        <f t="shared" si="62"/>
        <v>0</v>
      </c>
      <c r="BF36" s="1093">
        <f t="shared" si="62"/>
        <v>0</v>
      </c>
      <c r="BG36" s="1093">
        <f t="shared" si="62"/>
        <v>0</v>
      </c>
      <c r="BH36" s="1093">
        <f t="shared" si="62"/>
        <v>0</v>
      </c>
      <c r="BI36" s="1093">
        <f t="shared" si="62"/>
        <v>0</v>
      </c>
      <c r="BJ36" s="1093">
        <f t="shared" si="62"/>
        <v>0</v>
      </c>
      <c r="BK36" s="1093">
        <f t="shared" si="62"/>
        <v>0</v>
      </c>
      <c r="BL36" s="1092" t="s">
        <v>12962</v>
      </c>
    </row>
    <row r="37" spans="2:64" ht="15" customHeight="1">
      <c r="B37" s="1091" t="s">
        <v>12963</v>
      </c>
      <c r="C37" s="1090">
        <f>C31+C33+C35</f>
        <v>666.66666666666652</v>
      </c>
      <c r="D37" s="1090"/>
      <c r="E37" s="1089" t="s">
        <v>12962</v>
      </c>
      <c r="F37" s="1090">
        <f t="shared" ref="F37:AC37" si="63">F31+F33+F35</f>
        <v>316.45854590577403</v>
      </c>
      <c r="G37" s="1090">
        <f t="shared" si="63"/>
        <v>316.45854590577403</v>
      </c>
      <c r="H37" s="1090">
        <f t="shared" si="63"/>
        <v>316.45854590577403</v>
      </c>
      <c r="I37" s="1090">
        <f t="shared" si="63"/>
        <v>316.45854590577403</v>
      </c>
      <c r="J37" s="1090">
        <f t="shared" si="63"/>
        <v>316.45854590577403</v>
      </c>
      <c r="K37" s="1090">
        <f t="shared" si="63"/>
        <v>316.45854590577403</v>
      </c>
      <c r="L37" s="1090">
        <f t="shared" si="63"/>
        <v>316.45854590577403</v>
      </c>
      <c r="M37" s="1090">
        <f t="shared" si="63"/>
        <v>316.45854590577403</v>
      </c>
      <c r="N37" s="1090">
        <f t="shared" si="63"/>
        <v>0</v>
      </c>
      <c r="O37" s="1090">
        <f t="shared" si="63"/>
        <v>0</v>
      </c>
      <c r="P37" s="1090">
        <f t="shared" si="63"/>
        <v>0</v>
      </c>
      <c r="Q37" s="1090">
        <f t="shared" si="63"/>
        <v>0</v>
      </c>
      <c r="R37" s="1090">
        <f t="shared" si="63"/>
        <v>0</v>
      </c>
      <c r="S37" s="1090">
        <f t="shared" si="63"/>
        <v>0</v>
      </c>
      <c r="T37" s="1090">
        <f t="shared" si="63"/>
        <v>0</v>
      </c>
      <c r="U37" s="1090">
        <f t="shared" si="63"/>
        <v>0</v>
      </c>
      <c r="V37" s="1090">
        <f t="shared" si="63"/>
        <v>0</v>
      </c>
      <c r="W37" s="1090">
        <f t="shared" si="63"/>
        <v>0</v>
      </c>
      <c r="X37" s="1090">
        <f t="shared" si="63"/>
        <v>0</v>
      </c>
      <c r="Y37" s="1090">
        <f t="shared" si="63"/>
        <v>0</v>
      </c>
      <c r="Z37" s="1090">
        <f t="shared" si="63"/>
        <v>0</v>
      </c>
      <c r="AA37" s="1090">
        <f t="shared" si="63"/>
        <v>0</v>
      </c>
      <c r="AB37" s="1090">
        <f t="shared" si="63"/>
        <v>0</v>
      </c>
      <c r="AC37" s="1090">
        <f t="shared" si="63"/>
        <v>0</v>
      </c>
      <c r="AD37" s="1089" t="s">
        <v>12962</v>
      </c>
      <c r="AE37" s="1089" t="s">
        <v>12962</v>
      </c>
      <c r="AF37" s="1090">
        <f t="shared" ref="AF37:BK37" si="64">AF31+AF33+AF35</f>
        <v>399.22462714266879</v>
      </c>
      <c r="AG37" s="1090">
        <f t="shared" si="64"/>
        <v>399.22462714266879</v>
      </c>
      <c r="AH37" s="1090">
        <f t="shared" si="64"/>
        <v>399.22462714266879</v>
      </c>
      <c r="AI37" s="1090">
        <f t="shared" si="64"/>
        <v>399.22462714266879</v>
      </c>
      <c r="AJ37" s="1090">
        <f t="shared" si="64"/>
        <v>399.22462714266879</v>
      </c>
      <c r="AK37" s="1090">
        <f t="shared" si="64"/>
        <v>399.22462714266879</v>
      </c>
      <c r="AL37" s="1090">
        <f t="shared" si="64"/>
        <v>399.22462714266879</v>
      </c>
      <c r="AM37" s="1090">
        <f t="shared" si="64"/>
        <v>399.22462714266879</v>
      </c>
      <c r="AN37" s="1090">
        <f t="shared" si="64"/>
        <v>399.22462714266879</v>
      </c>
      <c r="AO37" s="1090">
        <f t="shared" si="64"/>
        <v>399.22462714266879</v>
      </c>
      <c r="AP37" s="1090">
        <f t="shared" si="64"/>
        <v>399.22462714266879</v>
      </c>
      <c r="AQ37" s="1090">
        <f t="shared" si="64"/>
        <v>399.22462714266879</v>
      </c>
      <c r="AR37" s="1090">
        <f t="shared" si="64"/>
        <v>0</v>
      </c>
      <c r="AS37" s="1090">
        <f t="shared" si="64"/>
        <v>0</v>
      </c>
      <c r="AT37" s="1090">
        <f t="shared" si="64"/>
        <v>0</v>
      </c>
      <c r="AU37" s="1090">
        <f t="shared" si="64"/>
        <v>0</v>
      </c>
      <c r="AV37" s="1090">
        <f t="shared" si="64"/>
        <v>0</v>
      </c>
      <c r="AW37" s="1090">
        <f t="shared" si="64"/>
        <v>0</v>
      </c>
      <c r="AX37" s="1090">
        <f t="shared" si="64"/>
        <v>0</v>
      </c>
      <c r="AY37" s="1090">
        <f t="shared" si="64"/>
        <v>0</v>
      </c>
      <c r="AZ37" s="1090">
        <f t="shared" si="64"/>
        <v>0</v>
      </c>
      <c r="BA37" s="1090">
        <f t="shared" si="64"/>
        <v>0</v>
      </c>
      <c r="BB37" s="1090">
        <f t="shared" si="64"/>
        <v>0</v>
      </c>
      <c r="BC37" s="1090">
        <f t="shared" si="64"/>
        <v>0</v>
      </c>
      <c r="BD37" s="1090">
        <f t="shared" si="64"/>
        <v>0</v>
      </c>
      <c r="BE37" s="1090">
        <f t="shared" si="64"/>
        <v>0</v>
      </c>
      <c r="BF37" s="1090">
        <f t="shared" si="64"/>
        <v>0</v>
      </c>
      <c r="BG37" s="1090">
        <f t="shared" si="64"/>
        <v>0</v>
      </c>
      <c r="BH37" s="1090">
        <f t="shared" si="64"/>
        <v>0</v>
      </c>
      <c r="BI37" s="1090">
        <f t="shared" si="64"/>
        <v>0</v>
      </c>
      <c r="BJ37" s="1090">
        <f t="shared" si="64"/>
        <v>0</v>
      </c>
      <c r="BK37" s="1090">
        <f t="shared" si="64"/>
        <v>0</v>
      </c>
      <c r="BL37" s="1089" t="s">
        <v>12962</v>
      </c>
    </row>
    <row r="38" spans="2:64" ht="15" customHeight="1">
      <c r="B38" s="1091" t="s">
        <v>12964</v>
      </c>
      <c r="C38" s="1090"/>
      <c r="D38" s="1090"/>
      <c r="E38" s="1089"/>
      <c r="F38" s="1088" t="s">
        <v>12965</v>
      </c>
      <c r="G38" s="1088" t="s">
        <v>769</v>
      </c>
      <c r="H38" s="1088" t="s">
        <v>12966</v>
      </c>
      <c r="I38" s="1088" t="s">
        <v>12966</v>
      </c>
      <c r="J38" s="1088" t="s">
        <v>13128</v>
      </c>
      <c r="K38" s="1088" t="s">
        <v>13129</v>
      </c>
      <c r="L38" s="1088" t="s">
        <v>13130</v>
      </c>
      <c r="M38" s="1088" t="s">
        <v>13130</v>
      </c>
      <c r="N38" s="1087"/>
      <c r="O38" s="1087"/>
      <c r="P38" s="1087"/>
      <c r="Q38" s="1087"/>
      <c r="R38" s="1087"/>
      <c r="S38" s="1087"/>
      <c r="T38" s="1087"/>
      <c r="U38" s="1087"/>
      <c r="V38" s="1087"/>
      <c r="W38" s="1087"/>
      <c r="X38" s="1087"/>
      <c r="Y38" s="1087"/>
      <c r="Z38" s="1087"/>
      <c r="AA38" s="1087"/>
      <c r="AB38" s="1087"/>
      <c r="AC38" s="1087"/>
      <c r="AE38" s="1089"/>
      <c r="AF38" s="1088" t="s">
        <v>769</v>
      </c>
      <c r="AG38" s="1088" t="s">
        <v>12966</v>
      </c>
      <c r="AH38" s="1088" t="s">
        <v>12967</v>
      </c>
      <c r="AI38" s="1088" t="s">
        <v>12968</v>
      </c>
      <c r="AJ38" s="1088" t="s">
        <v>12966</v>
      </c>
      <c r="AK38" s="1088" t="s">
        <v>12967</v>
      </c>
      <c r="AL38" s="1088" t="s">
        <v>12968</v>
      </c>
      <c r="AM38" s="1088" t="s">
        <v>12966</v>
      </c>
      <c r="AN38" s="1088" t="s">
        <v>12967</v>
      </c>
      <c r="AO38" s="1088" t="s">
        <v>12968</v>
      </c>
      <c r="AP38" s="1088" t="s">
        <v>12966</v>
      </c>
      <c r="AQ38" s="1088" t="s">
        <v>12967</v>
      </c>
      <c r="AR38" s="1087"/>
      <c r="AS38" s="1087"/>
      <c r="AT38" s="1087"/>
      <c r="AU38" s="1087"/>
      <c r="AV38" s="1087"/>
      <c r="AW38" s="1087"/>
      <c r="AX38" s="1087"/>
      <c r="AY38" s="1087"/>
      <c r="AZ38" s="1087"/>
      <c r="BA38" s="1087"/>
      <c r="BB38" s="1087"/>
      <c r="BC38" s="1087"/>
      <c r="BD38" s="1087"/>
      <c r="BE38" s="1087"/>
      <c r="BF38" s="1087"/>
      <c r="BG38" s="1087"/>
      <c r="BH38" s="1087"/>
      <c r="BI38" s="1087"/>
      <c r="BJ38" s="1087"/>
      <c r="BK38" s="1087"/>
    </row>
    <row r="39" spans="2:64" ht="15" customHeight="1">
      <c r="B39" s="1091" t="s">
        <v>12969</v>
      </c>
      <c r="C39" s="1090"/>
      <c r="D39" s="1090"/>
      <c r="E39" s="1089"/>
      <c r="F39" s="1087" t="s">
        <v>12970</v>
      </c>
      <c r="G39" s="1087" t="s">
        <v>12962</v>
      </c>
      <c r="H39" s="1087" t="s">
        <v>12970</v>
      </c>
      <c r="I39" s="1087" t="s">
        <v>12962</v>
      </c>
      <c r="J39" s="1087" t="s">
        <v>12970</v>
      </c>
      <c r="K39" s="1087" t="s">
        <v>12962</v>
      </c>
      <c r="L39" s="1087" t="s">
        <v>12970</v>
      </c>
      <c r="M39" s="1087" t="s">
        <v>12962</v>
      </c>
      <c r="N39" s="1087"/>
      <c r="O39" s="1087"/>
      <c r="P39" s="1087"/>
      <c r="Q39" s="1087"/>
      <c r="R39" s="1087"/>
      <c r="S39" s="1087"/>
      <c r="T39" s="1087"/>
      <c r="U39" s="1087"/>
      <c r="V39" s="1087"/>
      <c r="W39" s="1087"/>
      <c r="X39" s="1087"/>
      <c r="Y39" s="1087"/>
      <c r="Z39" s="1087"/>
      <c r="AA39" s="1087"/>
      <c r="AB39" s="1087"/>
      <c r="AC39" s="1087"/>
      <c r="AE39" s="1089"/>
      <c r="AF39" s="1087" t="s">
        <v>12962</v>
      </c>
      <c r="AG39" s="1087" t="s">
        <v>12962</v>
      </c>
      <c r="AH39" s="1087" t="s">
        <v>12962</v>
      </c>
      <c r="AI39" s="1087" t="s">
        <v>12962</v>
      </c>
      <c r="AJ39" s="1087" t="s">
        <v>12962</v>
      </c>
      <c r="AK39" s="1087" t="s">
        <v>12962</v>
      </c>
      <c r="AL39" s="1087" t="s">
        <v>12970</v>
      </c>
      <c r="AM39" s="1087" t="s">
        <v>12970</v>
      </c>
      <c r="AN39" s="1087" t="s">
        <v>12970</v>
      </c>
      <c r="AO39" s="1087" t="s">
        <v>12970</v>
      </c>
      <c r="AP39" s="1087" t="s">
        <v>12970</v>
      </c>
      <c r="AQ39" s="1087" t="s">
        <v>12970</v>
      </c>
      <c r="AR39" s="1087"/>
      <c r="AS39" s="1087"/>
      <c r="AT39" s="1087"/>
      <c r="AU39" s="1087"/>
      <c r="AV39" s="1087"/>
      <c r="AW39" s="1087"/>
      <c r="AX39" s="1087"/>
      <c r="AY39" s="1087"/>
      <c r="AZ39" s="1087"/>
      <c r="BA39" s="1087"/>
      <c r="BB39" s="1087"/>
      <c r="BC39" s="1087"/>
      <c r="BD39" s="1087"/>
      <c r="BE39" s="1087"/>
      <c r="BF39" s="1087"/>
      <c r="BG39" s="1087"/>
      <c r="BH39" s="1087"/>
      <c r="BI39" s="1087"/>
      <c r="BJ39" s="1087"/>
      <c r="BK39" s="1087"/>
    </row>
    <row r="40" spans="2:64" ht="15" customHeight="1">
      <c r="B40" s="1091" t="s">
        <v>12971</v>
      </c>
      <c r="C40" s="1090"/>
      <c r="D40" s="1090"/>
      <c r="E40" s="1089"/>
      <c r="F40" s="1086"/>
      <c r="G40" s="1086"/>
      <c r="H40" s="1086"/>
      <c r="I40" s="1086"/>
      <c r="J40" s="1086"/>
      <c r="K40" s="1086"/>
      <c r="L40" s="1086"/>
      <c r="M40" s="1086"/>
      <c r="N40" s="1086"/>
      <c r="O40" s="1086"/>
      <c r="P40" s="1086"/>
      <c r="Q40" s="1086"/>
      <c r="R40" s="1086"/>
      <c r="S40" s="1086"/>
      <c r="T40" s="1086"/>
      <c r="U40" s="1086"/>
      <c r="V40" s="1086"/>
      <c r="W40" s="1086"/>
      <c r="X40" s="1086"/>
      <c r="Y40" s="1086"/>
      <c r="Z40" s="1086"/>
      <c r="AA40" s="1086"/>
      <c r="AB40" s="1086"/>
      <c r="AC40" s="1086"/>
      <c r="AE40" s="1089"/>
      <c r="AF40" s="1087" t="s">
        <v>12962</v>
      </c>
      <c r="AG40" s="1087" t="s">
        <v>12970</v>
      </c>
      <c r="AH40" s="1087" t="s">
        <v>12962</v>
      </c>
      <c r="AI40" s="1087" t="s">
        <v>12970</v>
      </c>
      <c r="AJ40" s="1087" t="s">
        <v>12962</v>
      </c>
      <c r="AK40" s="1087" t="s">
        <v>12970</v>
      </c>
      <c r="AL40" s="1087" t="s">
        <v>12962</v>
      </c>
      <c r="AM40" s="1087" t="s">
        <v>12970</v>
      </c>
      <c r="AN40" s="1087" t="s">
        <v>12962</v>
      </c>
      <c r="AO40" s="1087" t="s">
        <v>12970</v>
      </c>
      <c r="AP40" s="1087" t="s">
        <v>12962</v>
      </c>
      <c r="AQ40" s="1087" t="s">
        <v>12970</v>
      </c>
      <c r="AR40" s="1087"/>
      <c r="AS40" s="1087"/>
      <c r="AT40" s="1087"/>
      <c r="AU40" s="1087"/>
      <c r="AV40" s="1087"/>
      <c r="AW40" s="1087"/>
      <c r="AX40" s="1087"/>
      <c r="AY40" s="1087"/>
      <c r="AZ40" s="1087"/>
      <c r="BA40" s="1087"/>
      <c r="BB40" s="1087"/>
      <c r="BC40" s="1087"/>
      <c r="BD40" s="1087"/>
      <c r="BE40" s="1087"/>
      <c r="BF40" s="1087"/>
      <c r="BG40" s="1087"/>
      <c r="BH40" s="1087"/>
      <c r="BI40" s="1087"/>
      <c r="BJ40" s="1087"/>
      <c r="BK40" s="1087"/>
    </row>
    <row r="41" spans="2:64" ht="15" customHeight="1">
      <c r="B41" s="1085" t="s">
        <v>12972</v>
      </c>
      <c r="F41" s="1088" t="s">
        <v>12968</v>
      </c>
      <c r="G41" s="1088" t="s">
        <v>12968</v>
      </c>
      <c r="H41" s="1088" t="s">
        <v>12966</v>
      </c>
      <c r="I41" s="1088" t="s">
        <v>12966</v>
      </c>
      <c r="J41" s="1088" t="s">
        <v>13343</v>
      </c>
      <c r="K41" s="1088" t="s">
        <v>13343</v>
      </c>
      <c r="L41" s="1088" t="s">
        <v>12966</v>
      </c>
      <c r="M41" s="1088" t="s">
        <v>12966</v>
      </c>
      <c r="N41" s="1087"/>
      <c r="O41" s="1087"/>
      <c r="P41" s="1087"/>
      <c r="Q41" s="1087"/>
      <c r="R41" s="1087"/>
      <c r="S41" s="1087"/>
      <c r="T41" s="1087"/>
      <c r="U41" s="1087"/>
      <c r="V41" s="1087"/>
      <c r="W41" s="1087"/>
      <c r="X41" s="1087"/>
      <c r="Y41" s="1087"/>
      <c r="Z41" s="1087"/>
      <c r="AA41" s="1087"/>
      <c r="AB41" s="1087"/>
      <c r="AC41" s="1087"/>
      <c r="AF41" s="1088" t="s">
        <v>12968</v>
      </c>
      <c r="AG41" s="1088" t="s">
        <v>12968</v>
      </c>
      <c r="AH41" s="1088" t="s">
        <v>12966</v>
      </c>
      <c r="AI41" s="1088" t="s">
        <v>12966</v>
      </c>
      <c r="AJ41" s="1088" t="s">
        <v>12967</v>
      </c>
      <c r="AK41" s="1088" t="s">
        <v>12967</v>
      </c>
      <c r="AL41" s="1088" t="s">
        <v>12968</v>
      </c>
      <c r="AM41" s="1088" t="s">
        <v>12968</v>
      </c>
      <c r="AN41" s="1088" t="s">
        <v>12966</v>
      </c>
      <c r="AO41" s="1088" t="s">
        <v>12966</v>
      </c>
      <c r="AP41" s="1088" t="s">
        <v>12967</v>
      </c>
      <c r="AQ41" s="1088" t="s">
        <v>12967</v>
      </c>
      <c r="AR41" s="1084"/>
      <c r="AS41" s="1084"/>
      <c r="AT41" s="1084"/>
      <c r="AU41" s="1084"/>
      <c r="AV41" s="1084"/>
      <c r="AW41" s="1084"/>
      <c r="AX41" s="1084"/>
      <c r="AY41" s="1084"/>
      <c r="AZ41" s="1084"/>
      <c r="BA41" s="1084"/>
      <c r="BB41" s="1084"/>
      <c r="BC41" s="1084"/>
      <c r="BD41" s="1084"/>
      <c r="BE41" s="1084"/>
      <c r="BF41" s="1084"/>
      <c r="BG41" s="1084"/>
      <c r="BH41" s="1084"/>
      <c r="BI41" s="1084"/>
      <c r="BJ41" s="1084"/>
      <c r="BK41" s="1084"/>
    </row>
    <row r="42" spans="2:64" ht="15" customHeight="1">
      <c r="B42" s="1085" t="s">
        <v>14201</v>
      </c>
      <c r="F42" s="1083">
        <f>IF(F$10&gt;$G$6,0,0)</f>
        <v>0</v>
      </c>
      <c r="G42" s="1083">
        <f>IF(G$10&gt;$G$6,0,F42+F26)</f>
        <v>1283</v>
      </c>
      <c r="H42" s="1083">
        <f t="shared" ref="H42:P42" si="65">IF(H$10&gt;$G$6,0,G42+G26)</f>
        <v>2566</v>
      </c>
      <c r="I42" s="1083">
        <f t="shared" si="65"/>
        <v>3849</v>
      </c>
      <c r="J42" s="1083">
        <f t="shared" si="65"/>
        <v>5132</v>
      </c>
      <c r="K42" s="1083">
        <f t="shared" si="65"/>
        <v>6415</v>
      </c>
      <c r="L42" s="1083">
        <f t="shared" si="65"/>
        <v>7698</v>
      </c>
      <c r="M42" s="1083">
        <f t="shared" si="65"/>
        <v>8981</v>
      </c>
      <c r="N42" s="1083">
        <f t="shared" si="65"/>
        <v>0</v>
      </c>
      <c r="O42" s="1083">
        <f t="shared" si="65"/>
        <v>0</v>
      </c>
      <c r="P42" s="1083">
        <f t="shared" si="65"/>
        <v>0</v>
      </c>
      <c r="Q42" s="1083">
        <f>IF(Q$10&gt;$G$6,0,P42+P26)</f>
        <v>0</v>
      </c>
      <c r="R42" s="1083">
        <f>IF($P$6="1F",IF(R$10&gt;$G$6,0,Q42+Q26),IF(R$10-12&gt;$G$6,0,0))</f>
        <v>0</v>
      </c>
      <c r="S42" s="1083">
        <f>IF($P$6="1F",IF(S$10&gt;$G$6,0,R42+R26),IF(S$10-12&gt;$G$6,0,R42+R26))</f>
        <v>0</v>
      </c>
      <c r="T42" s="1083">
        <f t="shared" ref="T42:AC42" si="66">IF($P$6="1F",IF(T$10&gt;$G$6,0,S42+S26),IF(T$10-12&gt;$G$6,0,S42+S26))</f>
        <v>0</v>
      </c>
      <c r="U42" s="1083">
        <f t="shared" si="66"/>
        <v>0</v>
      </c>
      <c r="V42" s="1083">
        <f t="shared" si="66"/>
        <v>0</v>
      </c>
      <c r="W42" s="1083">
        <f t="shared" si="66"/>
        <v>0</v>
      </c>
      <c r="X42" s="1083">
        <f t="shared" si="66"/>
        <v>0</v>
      </c>
      <c r="Y42" s="1083">
        <f t="shared" si="66"/>
        <v>0</v>
      </c>
      <c r="Z42" s="1083">
        <f t="shared" si="66"/>
        <v>0</v>
      </c>
      <c r="AA42" s="1083">
        <f t="shared" si="66"/>
        <v>0</v>
      </c>
      <c r="AB42" s="1083">
        <f t="shared" si="66"/>
        <v>0</v>
      </c>
      <c r="AC42" s="1083">
        <f t="shared" si="66"/>
        <v>0</v>
      </c>
      <c r="AF42" s="1083">
        <f>IF(AF$10&gt;$H$6,0,0)</f>
        <v>0</v>
      </c>
      <c r="AG42" s="1083">
        <f>IF(AG$10&gt;$H$6,0,AF42+AF26)</f>
        <v>790</v>
      </c>
      <c r="AH42" s="1083">
        <f t="shared" ref="AH42:AT42" si="67">IF(AH$10&gt;$H$6,0,AG42+AG26)</f>
        <v>1580</v>
      </c>
      <c r="AI42" s="1083">
        <f t="shared" si="67"/>
        <v>2370</v>
      </c>
      <c r="AJ42" s="1083">
        <f t="shared" si="67"/>
        <v>3160</v>
      </c>
      <c r="AK42" s="1083">
        <f t="shared" si="67"/>
        <v>3950</v>
      </c>
      <c r="AL42" s="1083">
        <f t="shared" si="67"/>
        <v>4740</v>
      </c>
      <c r="AM42" s="1083">
        <f t="shared" si="67"/>
        <v>5530</v>
      </c>
      <c r="AN42" s="1083">
        <f t="shared" si="67"/>
        <v>6320</v>
      </c>
      <c r="AO42" s="1083">
        <f t="shared" si="67"/>
        <v>7110</v>
      </c>
      <c r="AP42" s="1083">
        <f t="shared" si="67"/>
        <v>7900</v>
      </c>
      <c r="AQ42" s="1083">
        <f t="shared" si="67"/>
        <v>8690</v>
      </c>
      <c r="AR42" s="1083">
        <f t="shared" si="67"/>
        <v>0</v>
      </c>
      <c r="AS42" s="1083">
        <f t="shared" si="67"/>
        <v>0</v>
      </c>
      <c r="AT42" s="1083">
        <f t="shared" si="67"/>
        <v>0</v>
      </c>
      <c r="AU42" s="1083">
        <f>IF(AU$10&gt;$H$6,0,AT42+AT26)</f>
        <v>0</v>
      </c>
      <c r="AV42" s="1083">
        <f>IF($P$6="1F",IF(AV$10&gt;$H$6,0,AU42+AU26),IF(AV$10-16&gt;$H$6,0,0))</f>
        <v>0</v>
      </c>
      <c r="AW42" s="1083">
        <f>IF($P$6="1F",IF(AW$10&gt;$H$6,0,AV42+AV26),IF(AW$10-16&gt;$H$6,0,AV42+AV26))</f>
        <v>0</v>
      </c>
      <c r="AX42" s="1083">
        <f t="shared" ref="AX42:BK42" si="68">IF($P$6="1F",IF(AX$10&gt;$H$6,0,AW42+AW26),IF(AX$10-16&gt;$H$6,0,AW42+AW26))</f>
        <v>0</v>
      </c>
      <c r="AY42" s="1083">
        <f t="shared" si="68"/>
        <v>0</v>
      </c>
      <c r="AZ42" s="1083">
        <f t="shared" si="68"/>
        <v>0</v>
      </c>
      <c r="BA42" s="1083">
        <f t="shared" si="68"/>
        <v>0</v>
      </c>
      <c r="BB42" s="1083">
        <f t="shared" si="68"/>
        <v>0</v>
      </c>
      <c r="BC42" s="1083">
        <f t="shared" si="68"/>
        <v>0</v>
      </c>
      <c r="BD42" s="1083">
        <f t="shared" si="68"/>
        <v>0</v>
      </c>
      <c r="BE42" s="1083">
        <f t="shared" si="68"/>
        <v>0</v>
      </c>
      <c r="BF42" s="1083">
        <f t="shared" si="68"/>
        <v>0</v>
      </c>
      <c r="BG42" s="1083">
        <f t="shared" si="68"/>
        <v>0</v>
      </c>
      <c r="BH42" s="1083">
        <f t="shared" si="68"/>
        <v>0</v>
      </c>
      <c r="BI42" s="1083">
        <f t="shared" si="68"/>
        <v>0</v>
      </c>
      <c r="BJ42" s="1083">
        <f t="shared" si="68"/>
        <v>0</v>
      </c>
      <c r="BK42" s="1083">
        <f t="shared" si="68"/>
        <v>0</v>
      </c>
    </row>
    <row r="43" spans="2:64" ht="15" customHeight="1">
      <c r="B43" s="1085" t="s">
        <v>14202</v>
      </c>
      <c r="F43" s="1083">
        <f>IF(F$10&gt;$G$6,0,F42+(F26))</f>
        <v>1283</v>
      </c>
      <c r="G43" s="1083">
        <f>IF(G$10&gt;$G$6,0,G42+(G26))</f>
        <v>2566</v>
      </c>
      <c r="H43" s="1083">
        <f t="shared" ref="H43:Q43" si="69">IF(H$10&gt;$G$6,0,H42+(H26))</f>
        <v>3849</v>
      </c>
      <c r="I43" s="1083">
        <f t="shared" si="69"/>
        <v>5132</v>
      </c>
      <c r="J43" s="1083">
        <f t="shared" si="69"/>
        <v>6415</v>
      </c>
      <c r="K43" s="1083">
        <f t="shared" si="69"/>
        <v>7698</v>
      </c>
      <c r="L43" s="1083">
        <f t="shared" si="69"/>
        <v>8981</v>
      </c>
      <c r="M43" s="1083">
        <f t="shared" si="69"/>
        <v>10264</v>
      </c>
      <c r="N43" s="1083">
        <f t="shared" si="69"/>
        <v>0</v>
      </c>
      <c r="O43" s="1083">
        <f t="shared" si="69"/>
        <v>0</v>
      </c>
      <c r="P43" s="1083">
        <f t="shared" si="69"/>
        <v>0</v>
      </c>
      <c r="Q43" s="1083">
        <f t="shared" si="69"/>
        <v>0</v>
      </c>
      <c r="R43" s="1083">
        <f>IF($P$6="1F",IF(R$10&gt;$G$6,0,R42+R26),IF(R$10-12&gt;$G$6,0,R42+R26))</f>
        <v>0</v>
      </c>
      <c r="S43" s="1083">
        <f>IF($P$6="1F",IF(S$10&gt;$G$6,0,S42+S26),IF(S$10-12&gt;$G$6,0,S42+S26))</f>
        <v>0</v>
      </c>
      <c r="T43" s="1083">
        <f t="shared" ref="T43:AC43" si="70">IF($P$6="1F",IF(T$10&gt;$G$6,0,T42+T26),IF(T$10-12&gt;$G$6,0,T42+T26))</f>
        <v>0</v>
      </c>
      <c r="U43" s="1083">
        <f t="shared" si="70"/>
        <v>0</v>
      </c>
      <c r="V43" s="1083">
        <f t="shared" si="70"/>
        <v>0</v>
      </c>
      <c r="W43" s="1083">
        <f t="shared" si="70"/>
        <v>0</v>
      </c>
      <c r="X43" s="1083">
        <f t="shared" si="70"/>
        <v>0</v>
      </c>
      <c r="Y43" s="1083">
        <f t="shared" si="70"/>
        <v>0</v>
      </c>
      <c r="Z43" s="1083">
        <f t="shared" si="70"/>
        <v>0</v>
      </c>
      <c r="AA43" s="1083">
        <f t="shared" si="70"/>
        <v>0</v>
      </c>
      <c r="AB43" s="1083">
        <f t="shared" si="70"/>
        <v>0</v>
      </c>
      <c r="AC43" s="1083">
        <f t="shared" si="70"/>
        <v>0</v>
      </c>
      <c r="AF43" s="1083">
        <f>IF(AF$10&gt;$H$6,0,AF42+(AF26))</f>
        <v>790</v>
      </c>
      <c r="AG43" s="1083">
        <f>IF(AG$10&gt;$H$6,0,AG42+(AG26))</f>
        <v>1580</v>
      </c>
      <c r="AH43" s="1083">
        <f t="shared" ref="AH43:AT43" si="71">IF(AH$10&gt;$H$6,0,AH42+(AH26))</f>
        <v>2370</v>
      </c>
      <c r="AI43" s="1083">
        <f t="shared" si="71"/>
        <v>3160</v>
      </c>
      <c r="AJ43" s="1083">
        <f t="shared" si="71"/>
        <v>3950</v>
      </c>
      <c r="AK43" s="1083">
        <f t="shared" si="71"/>
        <v>4740</v>
      </c>
      <c r="AL43" s="1083">
        <f t="shared" si="71"/>
        <v>5530</v>
      </c>
      <c r="AM43" s="1083">
        <f t="shared" si="71"/>
        <v>6320</v>
      </c>
      <c r="AN43" s="1083">
        <f t="shared" si="71"/>
        <v>7110</v>
      </c>
      <c r="AO43" s="1083">
        <f t="shared" si="71"/>
        <v>7900</v>
      </c>
      <c r="AP43" s="1083">
        <f t="shared" si="71"/>
        <v>8690</v>
      </c>
      <c r="AQ43" s="1083">
        <f t="shared" si="71"/>
        <v>9480</v>
      </c>
      <c r="AR43" s="1083">
        <f t="shared" si="71"/>
        <v>0</v>
      </c>
      <c r="AS43" s="1083">
        <f t="shared" si="71"/>
        <v>0</v>
      </c>
      <c r="AT43" s="1083">
        <f t="shared" si="71"/>
        <v>0</v>
      </c>
      <c r="AU43" s="1083">
        <f>IF(AU$10&gt;$H$6,0,AU42+(AU26))</f>
        <v>0</v>
      </c>
      <c r="AV43" s="1083">
        <f>IF($P$6="1F",IF(AV$10&gt;$H$6,0,AV42+AV26),IF(AV$10-16&gt;$H$6,0,AV42+AV26))</f>
        <v>0</v>
      </c>
      <c r="AW43" s="1083">
        <f>IF($P$6="1F",IF(AW$10&gt;$H$6,0,AW42+AW26),IF(AW$10-16&gt;$H$6,0,AW42+AW26))</f>
        <v>0</v>
      </c>
      <c r="AX43" s="1083">
        <f t="shared" ref="AX43:BK43" si="72">IF($P$6="1F",IF(AX$10&gt;$H$6,0,AX42+AX26),IF(AX$10-16&gt;$H$6,0,AX42+AX26))</f>
        <v>0</v>
      </c>
      <c r="AY43" s="1083">
        <f t="shared" si="72"/>
        <v>0</v>
      </c>
      <c r="AZ43" s="1083">
        <f t="shared" si="72"/>
        <v>0</v>
      </c>
      <c r="BA43" s="1083">
        <f t="shared" si="72"/>
        <v>0</v>
      </c>
      <c r="BB43" s="1083">
        <f t="shared" si="72"/>
        <v>0</v>
      </c>
      <c r="BC43" s="1083">
        <f t="shared" si="72"/>
        <v>0</v>
      </c>
      <c r="BD43" s="1083">
        <f t="shared" si="72"/>
        <v>0</v>
      </c>
      <c r="BE43" s="1083">
        <f t="shared" si="72"/>
        <v>0</v>
      </c>
      <c r="BF43" s="1083">
        <f t="shared" si="72"/>
        <v>0</v>
      </c>
      <c r="BG43" s="1083">
        <f t="shared" si="72"/>
        <v>0</v>
      </c>
      <c r="BH43" s="1083">
        <f t="shared" si="72"/>
        <v>0</v>
      </c>
      <c r="BI43" s="1083">
        <f t="shared" si="72"/>
        <v>0</v>
      </c>
      <c r="BJ43" s="1083">
        <f t="shared" si="72"/>
        <v>0</v>
      </c>
      <c r="BK43" s="1083">
        <f t="shared" si="72"/>
        <v>0</v>
      </c>
    </row>
    <row r="44" spans="2:64" ht="15" customHeight="1">
      <c r="B44" s="1085" t="s">
        <v>14203</v>
      </c>
      <c r="F44" s="1084">
        <v>0</v>
      </c>
      <c r="G44" s="1084">
        <v>0</v>
      </c>
      <c r="H44" s="1084">
        <v>0</v>
      </c>
      <c r="I44" s="1084">
        <v>0</v>
      </c>
      <c r="J44" s="1084">
        <v>0</v>
      </c>
      <c r="K44" s="1084">
        <v>0</v>
      </c>
      <c r="L44" s="1084">
        <v>0</v>
      </c>
      <c r="M44" s="1084">
        <v>0</v>
      </c>
      <c r="N44" s="1084">
        <v>0</v>
      </c>
      <c r="O44" s="1084">
        <v>0</v>
      </c>
      <c r="P44" s="1084">
        <v>0</v>
      </c>
      <c r="Q44" s="1084">
        <v>0</v>
      </c>
      <c r="R44" s="1084">
        <v>0</v>
      </c>
      <c r="S44" s="1084">
        <v>0</v>
      </c>
      <c r="T44" s="1084">
        <v>0</v>
      </c>
      <c r="U44" s="1084">
        <v>0</v>
      </c>
      <c r="V44" s="1084">
        <v>0</v>
      </c>
      <c r="W44" s="1084">
        <v>0</v>
      </c>
      <c r="X44" s="1084">
        <v>0</v>
      </c>
      <c r="Y44" s="1084">
        <v>0</v>
      </c>
      <c r="Z44" s="1084">
        <v>0</v>
      </c>
      <c r="AA44" s="1084">
        <v>0</v>
      </c>
      <c r="AB44" s="1084">
        <v>0</v>
      </c>
      <c r="AC44" s="1084">
        <v>0</v>
      </c>
      <c r="AF44" s="1084">
        <v>0</v>
      </c>
      <c r="AG44" s="1084">
        <v>0</v>
      </c>
      <c r="AH44" s="1084">
        <v>0</v>
      </c>
      <c r="AI44" s="1084">
        <v>0</v>
      </c>
      <c r="AJ44" s="1084">
        <v>0</v>
      </c>
      <c r="AK44" s="1084">
        <v>0</v>
      </c>
      <c r="AL44" s="1084">
        <v>0</v>
      </c>
      <c r="AM44" s="1084">
        <v>0</v>
      </c>
      <c r="AN44" s="1084">
        <v>0</v>
      </c>
      <c r="AO44" s="1084">
        <v>0</v>
      </c>
      <c r="AP44" s="1084">
        <v>0</v>
      </c>
      <c r="AQ44" s="1084">
        <v>0</v>
      </c>
      <c r="AR44" s="1084">
        <v>0</v>
      </c>
      <c r="AS44" s="1084">
        <v>0</v>
      </c>
      <c r="AT44" s="1084">
        <v>0</v>
      </c>
      <c r="AU44" s="1084">
        <v>0</v>
      </c>
      <c r="AV44" s="1084">
        <v>0</v>
      </c>
      <c r="AW44" s="1084">
        <v>0</v>
      </c>
      <c r="AX44" s="1084">
        <v>0</v>
      </c>
      <c r="AY44" s="1084">
        <v>0</v>
      </c>
      <c r="AZ44" s="1084">
        <v>0</v>
      </c>
      <c r="BA44" s="1084">
        <v>0</v>
      </c>
      <c r="BB44" s="1084">
        <v>0</v>
      </c>
      <c r="BC44" s="1084">
        <v>0</v>
      </c>
      <c r="BD44" s="1084">
        <v>0</v>
      </c>
      <c r="BE44" s="1084">
        <v>0</v>
      </c>
      <c r="BF44" s="1084">
        <v>0</v>
      </c>
      <c r="BG44" s="1084">
        <v>0</v>
      </c>
      <c r="BH44" s="1084">
        <v>0</v>
      </c>
      <c r="BI44" s="1084">
        <v>0</v>
      </c>
      <c r="BJ44" s="1084">
        <v>0</v>
      </c>
      <c r="BK44" s="1084">
        <v>0</v>
      </c>
    </row>
    <row r="45" spans="2:64" ht="15" customHeight="1">
      <c r="B45" s="1085" t="s">
        <v>14204</v>
      </c>
      <c r="F45" s="1084">
        <v>0</v>
      </c>
      <c r="G45" s="1084">
        <v>0</v>
      </c>
      <c r="H45" s="1084">
        <v>0</v>
      </c>
      <c r="I45" s="1084">
        <v>0</v>
      </c>
      <c r="J45" s="1084">
        <v>0</v>
      </c>
      <c r="K45" s="1084">
        <v>0</v>
      </c>
      <c r="L45" s="1084">
        <v>0</v>
      </c>
      <c r="M45" s="1084">
        <v>0</v>
      </c>
      <c r="N45" s="1084">
        <v>0</v>
      </c>
      <c r="O45" s="1084">
        <v>0</v>
      </c>
      <c r="P45" s="1084">
        <v>0</v>
      </c>
      <c r="Q45" s="1084">
        <v>0</v>
      </c>
      <c r="R45" s="1084">
        <v>0</v>
      </c>
      <c r="S45" s="1084">
        <v>0</v>
      </c>
      <c r="T45" s="1084">
        <v>0</v>
      </c>
      <c r="U45" s="1084">
        <v>0</v>
      </c>
      <c r="V45" s="1084">
        <v>0</v>
      </c>
      <c r="W45" s="1084">
        <v>0</v>
      </c>
      <c r="X45" s="1084">
        <v>0</v>
      </c>
      <c r="Y45" s="1084">
        <v>0</v>
      </c>
      <c r="Z45" s="1084">
        <v>0</v>
      </c>
      <c r="AA45" s="1084">
        <v>0</v>
      </c>
      <c r="AB45" s="1084">
        <v>0</v>
      </c>
      <c r="AC45" s="1084">
        <v>0</v>
      </c>
      <c r="AF45" s="1084">
        <v>0</v>
      </c>
      <c r="AG45" s="1084">
        <v>0</v>
      </c>
      <c r="AH45" s="1084">
        <v>0</v>
      </c>
      <c r="AI45" s="1084">
        <v>0</v>
      </c>
      <c r="AJ45" s="1084">
        <v>0</v>
      </c>
      <c r="AK45" s="1084">
        <v>0</v>
      </c>
      <c r="AL45" s="1084">
        <v>0</v>
      </c>
      <c r="AM45" s="1084">
        <v>0</v>
      </c>
      <c r="AN45" s="1084">
        <v>0</v>
      </c>
      <c r="AO45" s="1084">
        <v>0</v>
      </c>
      <c r="AP45" s="1084">
        <v>0</v>
      </c>
      <c r="AQ45" s="1084">
        <v>0</v>
      </c>
      <c r="AR45" s="1084">
        <v>0</v>
      </c>
      <c r="AS45" s="1084">
        <v>0</v>
      </c>
      <c r="AT45" s="1084">
        <v>0</v>
      </c>
      <c r="AU45" s="1084">
        <v>0</v>
      </c>
      <c r="AV45" s="1084">
        <v>0</v>
      </c>
      <c r="AW45" s="1084">
        <v>0</v>
      </c>
      <c r="AX45" s="1084">
        <v>0</v>
      </c>
      <c r="AY45" s="1084">
        <v>0</v>
      </c>
      <c r="AZ45" s="1084">
        <v>0</v>
      </c>
      <c r="BA45" s="1084">
        <v>0</v>
      </c>
      <c r="BB45" s="1084">
        <v>0</v>
      </c>
      <c r="BC45" s="1084">
        <v>0</v>
      </c>
      <c r="BD45" s="1084">
        <v>0</v>
      </c>
      <c r="BE45" s="1084">
        <v>0</v>
      </c>
      <c r="BF45" s="1084">
        <v>0</v>
      </c>
      <c r="BG45" s="1084">
        <v>0</v>
      </c>
      <c r="BH45" s="1084">
        <v>0</v>
      </c>
      <c r="BI45" s="1084">
        <v>0</v>
      </c>
      <c r="BJ45" s="1084">
        <v>0</v>
      </c>
      <c r="BK45" s="1084">
        <v>0</v>
      </c>
    </row>
    <row r="46" spans="2:64" ht="15" customHeight="1">
      <c r="B46" s="1085" t="s">
        <v>14205</v>
      </c>
      <c r="F46" s="1122">
        <f>ROUND(F42+F44/100*$E$26,0)</f>
        <v>0</v>
      </c>
      <c r="G46" s="1122">
        <f t="shared" ref="G46:Q46" si="73">ROUND(G42+G44/100*$E$26,0)</f>
        <v>1283</v>
      </c>
      <c r="H46" s="1122">
        <f t="shared" si="73"/>
        <v>2566</v>
      </c>
      <c r="I46" s="1122">
        <f t="shared" si="73"/>
        <v>3849</v>
      </c>
      <c r="J46" s="1122">
        <f t="shared" si="73"/>
        <v>5132</v>
      </c>
      <c r="K46" s="1122">
        <f t="shared" si="73"/>
        <v>6415</v>
      </c>
      <c r="L46" s="1122">
        <f t="shared" si="73"/>
        <v>7698</v>
      </c>
      <c r="M46" s="1122">
        <f t="shared" si="73"/>
        <v>8981</v>
      </c>
      <c r="N46" s="1122">
        <f t="shared" si="73"/>
        <v>0</v>
      </c>
      <c r="O46" s="1122">
        <f t="shared" si="73"/>
        <v>0</v>
      </c>
      <c r="P46" s="1122">
        <f t="shared" si="73"/>
        <v>0</v>
      </c>
      <c r="Q46" s="1122">
        <f t="shared" si="73"/>
        <v>0</v>
      </c>
      <c r="R46" s="1122">
        <f>IF(I6="1F",ROUND(R42+R44/100*$E$26,0),ROUND(R42+R44/100*$AD$26,0))</f>
        <v>0</v>
      </c>
      <c r="S46" s="1122">
        <f t="shared" ref="S46:AC46" si="74">IF(J6="1F",ROUND(S42+S44/100*$E$26,0),ROUND(S42+S44/100*$AD$26,0))</f>
        <v>0</v>
      </c>
      <c r="T46" s="1122">
        <f t="shared" si="74"/>
        <v>0</v>
      </c>
      <c r="U46" s="1122">
        <f t="shared" si="74"/>
        <v>0</v>
      </c>
      <c r="V46" s="1122">
        <f t="shared" si="74"/>
        <v>0</v>
      </c>
      <c r="W46" s="1122">
        <f t="shared" si="74"/>
        <v>0</v>
      </c>
      <c r="X46" s="1122">
        <f t="shared" si="74"/>
        <v>0</v>
      </c>
      <c r="Y46" s="1122">
        <f t="shared" si="74"/>
        <v>0</v>
      </c>
      <c r="Z46" s="1122">
        <f t="shared" si="74"/>
        <v>0</v>
      </c>
      <c r="AA46" s="1122">
        <f t="shared" si="74"/>
        <v>0</v>
      </c>
      <c r="AB46" s="1122">
        <f t="shared" si="74"/>
        <v>0</v>
      </c>
      <c r="AC46" s="1122">
        <f t="shared" si="74"/>
        <v>0</v>
      </c>
      <c r="AF46" s="1122">
        <f>ROUND(AF42+AF44/100*$AE$26,0)</f>
        <v>0</v>
      </c>
      <c r="AG46" s="1122">
        <f t="shared" ref="AG46:AU46" si="75">ROUND(AG42+AG44/100*$AE$26,0)</f>
        <v>790</v>
      </c>
      <c r="AH46" s="1122">
        <f t="shared" si="75"/>
        <v>1580</v>
      </c>
      <c r="AI46" s="1122">
        <f t="shared" si="75"/>
        <v>2370</v>
      </c>
      <c r="AJ46" s="1122">
        <f t="shared" si="75"/>
        <v>3160</v>
      </c>
      <c r="AK46" s="1122">
        <f t="shared" si="75"/>
        <v>3950</v>
      </c>
      <c r="AL46" s="1122">
        <f t="shared" si="75"/>
        <v>4740</v>
      </c>
      <c r="AM46" s="1122">
        <f t="shared" si="75"/>
        <v>5530</v>
      </c>
      <c r="AN46" s="1122">
        <f t="shared" si="75"/>
        <v>6320</v>
      </c>
      <c r="AO46" s="1122">
        <f t="shared" si="75"/>
        <v>7110</v>
      </c>
      <c r="AP46" s="1122">
        <f t="shared" si="75"/>
        <v>7900</v>
      </c>
      <c r="AQ46" s="1122">
        <f t="shared" si="75"/>
        <v>8690</v>
      </c>
      <c r="AR46" s="1122">
        <f t="shared" si="75"/>
        <v>0</v>
      </c>
      <c r="AS46" s="1122">
        <f t="shared" si="75"/>
        <v>0</v>
      </c>
      <c r="AT46" s="1122">
        <f t="shared" si="75"/>
        <v>0</v>
      </c>
      <c r="AU46" s="1122">
        <f t="shared" si="75"/>
        <v>0</v>
      </c>
      <c r="AV46" s="1122">
        <f>IF(AM6="1F",ROUND(AV42+AV44/100*$AE$26,0),ROUND(AV42+AV44/100*$BL$26,0))</f>
        <v>0</v>
      </c>
      <c r="AW46" s="1122">
        <f t="shared" ref="AW46:BK46" si="76">IF(AN6="1F",ROUND(AW42+AW44/100*$AE$26,0),ROUND(AW42+AW44/100*$BL$26,0))</f>
        <v>0</v>
      </c>
      <c r="AX46" s="1122">
        <f t="shared" si="76"/>
        <v>0</v>
      </c>
      <c r="AY46" s="1122">
        <f t="shared" si="76"/>
        <v>0</v>
      </c>
      <c r="AZ46" s="1122">
        <f t="shared" si="76"/>
        <v>0</v>
      </c>
      <c r="BA46" s="1122">
        <f t="shared" si="76"/>
        <v>0</v>
      </c>
      <c r="BB46" s="1122">
        <f t="shared" si="76"/>
        <v>0</v>
      </c>
      <c r="BC46" s="1122">
        <f t="shared" si="76"/>
        <v>0</v>
      </c>
      <c r="BD46" s="1122">
        <f t="shared" si="76"/>
        <v>0</v>
      </c>
      <c r="BE46" s="1122">
        <f t="shared" si="76"/>
        <v>0</v>
      </c>
      <c r="BF46" s="1122">
        <f t="shared" si="76"/>
        <v>0</v>
      </c>
      <c r="BG46" s="1122">
        <f t="shared" si="76"/>
        <v>0</v>
      </c>
      <c r="BH46" s="1122">
        <f t="shared" si="76"/>
        <v>0</v>
      </c>
      <c r="BI46" s="1122">
        <f t="shared" si="76"/>
        <v>0</v>
      </c>
      <c r="BJ46" s="1122">
        <f t="shared" si="76"/>
        <v>0</v>
      </c>
      <c r="BK46" s="1122">
        <f t="shared" si="76"/>
        <v>0</v>
      </c>
    </row>
    <row r="47" spans="2:64" ht="15" customHeight="1">
      <c r="B47" s="1085" t="s">
        <v>14206</v>
      </c>
      <c r="F47" s="1122">
        <f>ROUND(F43-F45/100*$E$26,0)</f>
        <v>1283</v>
      </c>
      <c r="G47" s="1122">
        <f t="shared" ref="G47:Q47" si="77">ROUND(G43-G45/100*$E$26,0)</f>
        <v>2566</v>
      </c>
      <c r="H47" s="1122">
        <f t="shared" si="77"/>
        <v>3849</v>
      </c>
      <c r="I47" s="1122">
        <f t="shared" si="77"/>
        <v>5132</v>
      </c>
      <c r="J47" s="1122">
        <f t="shared" si="77"/>
        <v>6415</v>
      </c>
      <c r="K47" s="1122">
        <f t="shared" si="77"/>
        <v>7698</v>
      </c>
      <c r="L47" s="1122">
        <f t="shared" si="77"/>
        <v>8981</v>
      </c>
      <c r="M47" s="1122">
        <f t="shared" si="77"/>
        <v>10264</v>
      </c>
      <c r="N47" s="1122">
        <f t="shared" si="77"/>
        <v>0</v>
      </c>
      <c r="O47" s="1122">
        <f t="shared" si="77"/>
        <v>0</v>
      </c>
      <c r="P47" s="1122">
        <f t="shared" si="77"/>
        <v>0</v>
      </c>
      <c r="Q47" s="1122">
        <f t="shared" si="77"/>
        <v>0</v>
      </c>
      <c r="R47" s="1122">
        <f>IF(I6="1F",ROUND(R43-R45/100*$E$26,0),ROUND(R43-R45/100*$AD$26,0))</f>
        <v>0</v>
      </c>
      <c r="S47" s="1122">
        <f t="shared" ref="S47:AC47" si="78">IF(J6="1F",ROUND(S43-S45/100*$E$26,0),ROUND(S43-S45/100*$AD$26,0))</f>
        <v>0</v>
      </c>
      <c r="T47" s="1122">
        <f t="shared" si="78"/>
        <v>0</v>
      </c>
      <c r="U47" s="1122">
        <f t="shared" si="78"/>
        <v>0</v>
      </c>
      <c r="V47" s="1122">
        <f t="shared" si="78"/>
        <v>0</v>
      </c>
      <c r="W47" s="1122">
        <f t="shared" si="78"/>
        <v>0</v>
      </c>
      <c r="X47" s="1122">
        <f t="shared" si="78"/>
        <v>0</v>
      </c>
      <c r="Y47" s="1122">
        <f t="shared" si="78"/>
        <v>0</v>
      </c>
      <c r="Z47" s="1122">
        <f t="shared" si="78"/>
        <v>0</v>
      </c>
      <c r="AA47" s="1122">
        <f t="shared" si="78"/>
        <v>0</v>
      </c>
      <c r="AB47" s="1122">
        <f t="shared" si="78"/>
        <v>0</v>
      </c>
      <c r="AC47" s="1122">
        <f t="shared" si="78"/>
        <v>0</v>
      </c>
      <c r="AF47" s="1122">
        <f>ROUND(AF43-AF45/100*$AE$26,0)</f>
        <v>790</v>
      </c>
      <c r="AG47" s="1122">
        <f t="shared" ref="AG47:AU47" si="79">ROUND(AG43-AG45/100*$AE$26,0)</f>
        <v>1580</v>
      </c>
      <c r="AH47" s="1122">
        <f t="shared" si="79"/>
        <v>2370</v>
      </c>
      <c r="AI47" s="1122">
        <f t="shared" si="79"/>
        <v>3160</v>
      </c>
      <c r="AJ47" s="1122">
        <f t="shared" si="79"/>
        <v>3950</v>
      </c>
      <c r="AK47" s="1122">
        <f t="shared" si="79"/>
        <v>4740</v>
      </c>
      <c r="AL47" s="1122">
        <f t="shared" si="79"/>
        <v>5530</v>
      </c>
      <c r="AM47" s="1122">
        <f t="shared" si="79"/>
        <v>6320</v>
      </c>
      <c r="AN47" s="1122">
        <f t="shared" si="79"/>
        <v>7110</v>
      </c>
      <c r="AO47" s="1122">
        <f t="shared" si="79"/>
        <v>7900</v>
      </c>
      <c r="AP47" s="1122">
        <f t="shared" si="79"/>
        <v>8690</v>
      </c>
      <c r="AQ47" s="1122">
        <f t="shared" si="79"/>
        <v>9480</v>
      </c>
      <c r="AR47" s="1122">
        <f t="shared" si="79"/>
        <v>0</v>
      </c>
      <c r="AS47" s="1122">
        <f t="shared" si="79"/>
        <v>0</v>
      </c>
      <c r="AT47" s="1122">
        <f t="shared" si="79"/>
        <v>0</v>
      </c>
      <c r="AU47" s="1122">
        <f t="shared" si="79"/>
        <v>0</v>
      </c>
      <c r="AV47" s="1122">
        <f>IF(AM6="1F",ROUND(AV43-AV45/100*$AE$26,0),ROUND(AV43-AV45/100*$BL$26,0))</f>
        <v>0</v>
      </c>
      <c r="AW47" s="1122">
        <f t="shared" ref="AW47:BK47" si="80">IF(AN6="1F",ROUND(AW43-AW45/100*$AE$26,0),ROUND(AW43-AW45/100*$BL$26,0))</f>
        <v>0</v>
      </c>
      <c r="AX47" s="1122">
        <f t="shared" si="80"/>
        <v>0</v>
      </c>
      <c r="AY47" s="1122">
        <f t="shared" si="80"/>
        <v>0</v>
      </c>
      <c r="AZ47" s="1122">
        <f t="shared" si="80"/>
        <v>0</v>
      </c>
      <c r="BA47" s="1122">
        <f t="shared" si="80"/>
        <v>0</v>
      </c>
      <c r="BB47" s="1122">
        <f t="shared" si="80"/>
        <v>0</v>
      </c>
      <c r="BC47" s="1122">
        <f t="shared" si="80"/>
        <v>0</v>
      </c>
      <c r="BD47" s="1122">
        <f t="shared" si="80"/>
        <v>0</v>
      </c>
      <c r="BE47" s="1122">
        <f t="shared" si="80"/>
        <v>0</v>
      </c>
      <c r="BF47" s="1122">
        <f t="shared" si="80"/>
        <v>0</v>
      </c>
      <c r="BG47" s="1122">
        <f t="shared" si="80"/>
        <v>0</v>
      </c>
      <c r="BH47" s="1122">
        <f t="shared" si="80"/>
        <v>0</v>
      </c>
      <c r="BI47" s="1122">
        <f t="shared" si="80"/>
        <v>0</v>
      </c>
      <c r="BJ47" s="1122">
        <f t="shared" si="80"/>
        <v>0</v>
      </c>
      <c r="BK47" s="1122">
        <f t="shared" si="80"/>
        <v>0</v>
      </c>
    </row>
    <row r="48" spans="2:64">
      <c r="E48" s="1232" t="str">
        <f>"→Mindutycheck "&amp;ROUNDUP(R6,2)&amp;" %"</f>
        <v>→Mindutycheck 11.03 %</v>
      </c>
      <c r="F48" s="1227" t="str">
        <f t="shared" ref="F48:J48" si="81">IF(F26="", "", IF((F26/(SUM($F26:$AC26)))*100&gt;$R$6,"ok"))</f>
        <v>ok</v>
      </c>
      <c r="G48" s="1227" t="str">
        <f t="shared" si="81"/>
        <v>ok</v>
      </c>
      <c r="H48" s="1227" t="str">
        <f t="shared" si="81"/>
        <v>ok</v>
      </c>
      <c r="I48" s="1227" t="str">
        <f t="shared" si="81"/>
        <v>ok</v>
      </c>
      <c r="J48" s="1227" t="str">
        <f t="shared" si="81"/>
        <v>ok</v>
      </c>
      <c r="K48" s="1227" t="str">
        <f>IF(K26="", "", IF((K26/(SUM($F26:$AC26)))*100&gt;$R$6,"ok"))</f>
        <v>ok</v>
      </c>
      <c r="L48" s="1227" t="str">
        <f t="shared" ref="L48:AC48" si="82">IF(L26="", "", IF((L26/(SUM($F26:$AC26)))*100&gt;$R$6,"ok"))</f>
        <v>ok</v>
      </c>
      <c r="M48" s="1227" t="str">
        <f t="shared" si="82"/>
        <v>ok</v>
      </c>
      <c r="N48" s="1227" t="str">
        <f t="shared" si="82"/>
        <v/>
      </c>
      <c r="O48" s="1227" t="str">
        <f t="shared" si="82"/>
        <v/>
      </c>
      <c r="P48" s="1227" t="str">
        <f t="shared" si="82"/>
        <v/>
      </c>
      <c r="Q48" s="1227" t="str">
        <f t="shared" si="82"/>
        <v/>
      </c>
      <c r="R48" s="1227" t="str">
        <f t="shared" si="82"/>
        <v/>
      </c>
      <c r="S48" s="1227" t="str">
        <f t="shared" si="82"/>
        <v/>
      </c>
      <c r="T48" s="1227" t="str">
        <f t="shared" si="82"/>
        <v/>
      </c>
      <c r="U48" s="1227" t="str">
        <f t="shared" si="82"/>
        <v/>
      </c>
      <c r="V48" s="1227" t="str">
        <f t="shared" si="82"/>
        <v/>
      </c>
      <c r="W48" s="1227" t="str">
        <f t="shared" si="82"/>
        <v/>
      </c>
      <c r="X48" s="1227" t="str">
        <f t="shared" si="82"/>
        <v/>
      </c>
      <c r="Y48" s="1227" t="str">
        <f t="shared" si="82"/>
        <v/>
      </c>
      <c r="Z48" s="1227" t="str">
        <f t="shared" si="82"/>
        <v/>
      </c>
      <c r="AA48" s="1227" t="str">
        <f t="shared" si="82"/>
        <v/>
      </c>
      <c r="AB48" s="1227" t="str">
        <f t="shared" si="82"/>
        <v/>
      </c>
      <c r="AC48" s="1227" t="str">
        <f t="shared" si="82"/>
        <v/>
      </c>
    </row>
    <row r="49" spans="2:29">
      <c r="E49" s="1228" t="s">
        <v>13546</v>
      </c>
    </row>
    <row r="50" spans="2:29">
      <c r="E50" s="1229" t="s">
        <v>13547</v>
      </c>
      <c r="F50" s="1227" t="str">
        <f t="shared" ref="F50:J50" si="83">IF(F30="","",IF(F30+F34&gt;=3,"ok"))</f>
        <v>ok</v>
      </c>
      <c r="G50" s="1227" t="str">
        <f t="shared" si="83"/>
        <v>ok</v>
      </c>
      <c r="H50" s="1227" t="str">
        <f t="shared" si="83"/>
        <v>ok</v>
      </c>
      <c r="I50" s="1227" t="str">
        <f t="shared" si="83"/>
        <v>ok</v>
      </c>
      <c r="J50" s="1227" t="str">
        <f t="shared" si="83"/>
        <v>ok</v>
      </c>
      <c r="K50" s="1227" t="str">
        <f>IF(K30="","",IF(K30+K34&gt;=3,"ok"))</f>
        <v>ok</v>
      </c>
      <c r="L50" s="1227" t="str">
        <f t="shared" ref="L50:AC50" si="84">IF(L30="","",IF(L30+L34&gt;=3,"ok"))</f>
        <v>ok</v>
      </c>
      <c r="M50" s="1227" t="str">
        <f t="shared" si="84"/>
        <v>ok</v>
      </c>
      <c r="N50" s="1227" t="str">
        <f t="shared" si="84"/>
        <v/>
      </c>
      <c r="O50" s="1227" t="str">
        <f t="shared" si="84"/>
        <v/>
      </c>
      <c r="P50" s="1227" t="str">
        <f t="shared" si="84"/>
        <v/>
      </c>
      <c r="Q50" s="1227" t="str">
        <f t="shared" si="84"/>
        <v/>
      </c>
      <c r="R50" s="1227" t="str">
        <f t="shared" si="84"/>
        <v/>
      </c>
      <c r="S50" s="1227" t="str">
        <f t="shared" si="84"/>
        <v/>
      </c>
      <c r="T50" s="1227" t="str">
        <f t="shared" si="84"/>
        <v/>
      </c>
      <c r="U50" s="1227" t="str">
        <f t="shared" si="84"/>
        <v/>
      </c>
      <c r="V50" s="1227" t="str">
        <f t="shared" si="84"/>
        <v/>
      </c>
      <c r="W50" s="1227" t="str">
        <f t="shared" si="84"/>
        <v/>
      </c>
      <c r="X50" s="1227" t="str">
        <f t="shared" si="84"/>
        <v/>
      </c>
      <c r="Y50" s="1227" t="str">
        <f t="shared" si="84"/>
        <v/>
      </c>
      <c r="Z50" s="1227" t="str">
        <f t="shared" si="84"/>
        <v/>
      </c>
      <c r="AA50" s="1227" t="str">
        <f t="shared" si="84"/>
        <v/>
      </c>
      <c r="AB50" s="1227" t="str">
        <f t="shared" si="84"/>
        <v/>
      </c>
      <c r="AC50" s="1227" t="str">
        <f t="shared" si="84"/>
        <v/>
      </c>
    </row>
    <row r="51" spans="2:29" ht="15" customHeight="1" outlineLevel="1">
      <c r="B51" s="1125" t="s">
        <v>12973</v>
      </c>
      <c r="E51" s="1230" t="s">
        <v>13548</v>
      </c>
      <c r="F51" s="1227" t="str">
        <f t="shared" ref="F51:J51" si="85">IF(F32="", "", IF(F32&gt;=1, "ok"))</f>
        <v>ok</v>
      </c>
      <c r="G51" s="1227" t="str">
        <f t="shared" si="85"/>
        <v>ok</v>
      </c>
      <c r="H51" s="1227" t="str">
        <f t="shared" si="85"/>
        <v>ok</v>
      </c>
      <c r="I51" s="1227" t="str">
        <f t="shared" si="85"/>
        <v>ok</v>
      </c>
      <c r="J51" s="1227" t="str">
        <f t="shared" si="85"/>
        <v>ok</v>
      </c>
      <c r="K51" s="1227" t="str">
        <f>IF(K32="", "", IF(K32&gt;=1, "ok"))</f>
        <v>ok</v>
      </c>
      <c r="L51" s="1227" t="str">
        <f t="shared" ref="L51:AC51" si="86">IF(L32="", "", IF(L32&gt;=1, "ok"))</f>
        <v>ok</v>
      </c>
      <c r="M51" s="1227" t="str">
        <f t="shared" si="86"/>
        <v>ok</v>
      </c>
      <c r="N51" s="1227" t="str">
        <f t="shared" si="86"/>
        <v/>
      </c>
      <c r="O51" s="1227" t="str">
        <f t="shared" si="86"/>
        <v/>
      </c>
      <c r="P51" s="1227" t="str">
        <f t="shared" si="86"/>
        <v/>
      </c>
      <c r="Q51" s="1227" t="str">
        <f t="shared" si="86"/>
        <v/>
      </c>
      <c r="R51" s="1227" t="str">
        <f t="shared" si="86"/>
        <v/>
      </c>
      <c r="S51" s="1227" t="str">
        <f t="shared" si="86"/>
        <v/>
      </c>
      <c r="T51" s="1227" t="str">
        <f t="shared" si="86"/>
        <v/>
      </c>
      <c r="U51" s="1227" t="str">
        <f t="shared" si="86"/>
        <v/>
      </c>
      <c r="V51" s="1227" t="str">
        <f t="shared" si="86"/>
        <v/>
      </c>
      <c r="W51" s="1227" t="str">
        <f t="shared" si="86"/>
        <v/>
      </c>
      <c r="X51" s="1227" t="str">
        <f t="shared" si="86"/>
        <v/>
      </c>
      <c r="Y51" s="1227" t="str">
        <f t="shared" si="86"/>
        <v/>
      </c>
      <c r="Z51" s="1227" t="str">
        <f t="shared" si="86"/>
        <v/>
      </c>
      <c r="AA51" s="1227" t="str">
        <f t="shared" si="86"/>
        <v/>
      </c>
      <c r="AB51" s="1227" t="str">
        <f t="shared" si="86"/>
        <v/>
      </c>
      <c r="AC51" s="1227" t="str">
        <f t="shared" si="86"/>
        <v/>
      </c>
    </row>
    <row r="52" spans="2:29" ht="15" customHeight="1" outlineLevel="1">
      <c r="B52" s="1110" t="s">
        <v>12974</v>
      </c>
      <c r="C52" s="1082">
        <v>600</v>
      </c>
      <c r="D52" s="1110" t="s">
        <v>12975</v>
      </c>
      <c r="E52" s="1230" t="s">
        <v>13549</v>
      </c>
      <c r="F52" s="1227" t="str">
        <f t="shared" ref="F52:J52" si="87">IF(F18="","",IF(F18+F20+F22&gt;=4,"ok"))</f>
        <v>ok</v>
      </c>
      <c r="G52" s="1227" t="str">
        <f t="shared" si="87"/>
        <v>ok</v>
      </c>
      <c r="H52" s="1227" t="str">
        <f t="shared" si="87"/>
        <v>ok</v>
      </c>
      <c r="I52" s="1227" t="str">
        <f t="shared" si="87"/>
        <v>ok</v>
      </c>
      <c r="J52" s="1227" t="str">
        <f t="shared" si="87"/>
        <v>ok</v>
      </c>
      <c r="K52" s="1227" t="str">
        <f>IF(K18="","",IF(K18+K20+K22&gt;=4,"ok"))</f>
        <v>ok</v>
      </c>
      <c r="L52" s="1227" t="str">
        <f t="shared" ref="L52:AC52" si="88">IF(L18="","",IF(L18+L20+L22&gt;=4,"ok"))</f>
        <v>ok</v>
      </c>
      <c r="M52" s="1227" t="str">
        <f t="shared" si="88"/>
        <v>ok</v>
      </c>
      <c r="N52" s="1227" t="str">
        <f t="shared" si="88"/>
        <v/>
      </c>
      <c r="O52" s="1227" t="str">
        <f t="shared" si="88"/>
        <v/>
      </c>
      <c r="P52" s="1227" t="str">
        <f t="shared" si="88"/>
        <v/>
      </c>
      <c r="Q52" s="1227" t="str">
        <f t="shared" si="88"/>
        <v/>
      </c>
      <c r="R52" s="1227" t="str">
        <f t="shared" si="88"/>
        <v/>
      </c>
      <c r="S52" s="1227" t="str">
        <f t="shared" si="88"/>
        <v/>
      </c>
      <c r="T52" s="1227" t="str">
        <f t="shared" si="88"/>
        <v/>
      </c>
      <c r="U52" s="1227" t="str">
        <f t="shared" si="88"/>
        <v/>
      </c>
      <c r="V52" s="1227" t="str">
        <f t="shared" si="88"/>
        <v/>
      </c>
      <c r="W52" s="1227" t="str">
        <f t="shared" si="88"/>
        <v/>
      </c>
      <c r="X52" s="1227" t="str">
        <f t="shared" si="88"/>
        <v/>
      </c>
      <c r="Y52" s="1227" t="str">
        <f t="shared" si="88"/>
        <v/>
      </c>
      <c r="Z52" s="1227" t="str">
        <f t="shared" si="88"/>
        <v/>
      </c>
      <c r="AA52" s="1227" t="str">
        <f t="shared" si="88"/>
        <v/>
      </c>
      <c r="AB52" s="1227" t="str">
        <f t="shared" si="88"/>
        <v/>
      </c>
      <c r="AC52" s="1227" t="str">
        <f t="shared" si="88"/>
        <v/>
      </c>
    </row>
    <row r="53" spans="2:29" ht="15" customHeight="1" outlineLevel="1">
      <c r="B53" s="1085" t="s">
        <v>12976</v>
      </c>
      <c r="C53" s="1082">
        <v>1</v>
      </c>
      <c r="E53" s="1229" t="s">
        <v>13550</v>
      </c>
      <c r="F53" s="1227" t="str">
        <f t="shared" ref="F53:J53" si="89">IF(F18="","",IF(F18+F22&gt;=32,"ok"))</f>
        <v>ok</v>
      </c>
      <c r="G53" s="1227" t="str">
        <f t="shared" si="89"/>
        <v>ok</v>
      </c>
      <c r="H53" s="1227" t="str">
        <f t="shared" si="89"/>
        <v>ok</v>
      </c>
      <c r="I53" s="1227" t="str">
        <f t="shared" si="89"/>
        <v>ok</v>
      </c>
      <c r="J53" s="1227" t="str">
        <f t="shared" si="89"/>
        <v>ok</v>
      </c>
      <c r="K53" s="1227" t="str">
        <f>IF(K18="","",IF(K18+K22&gt;=32,"ok"))</f>
        <v>ok</v>
      </c>
      <c r="L53" s="1227" t="str">
        <f t="shared" ref="L53:AC53" si="90">IF(L18="","",IF(L18+L22&gt;=32,"ok"))</f>
        <v>ok</v>
      </c>
      <c r="M53" s="1227" t="str">
        <f t="shared" si="90"/>
        <v>ok</v>
      </c>
      <c r="N53" s="1227" t="str">
        <f t="shared" si="90"/>
        <v/>
      </c>
      <c r="O53" s="1227" t="str">
        <f t="shared" si="90"/>
        <v/>
      </c>
      <c r="P53" s="1227" t="str">
        <f t="shared" si="90"/>
        <v/>
      </c>
      <c r="Q53" s="1227" t="str">
        <f t="shared" si="90"/>
        <v/>
      </c>
      <c r="R53" s="1227" t="str">
        <f t="shared" si="90"/>
        <v/>
      </c>
      <c r="S53" s="1227" t="str">
        <f t="shared" si="90"/>
        <v/>
      </c>
      <c r="T53" s="1227" t="str">
        <f t="shared" si="90"/>
        <v/>
      </c>
      <c r="U53" s="1227" t="str">
        <f t="shared" si="90"/>
        <v/>
      </c>
      <c r="V53" s="1227" t="str">
        <f t="shared" si="90"/>
        <v/>
      </c>
      <c r="W53" s="1227" t="str">
        <f t="shared" si="90"/>
        <v/>
      </c>
      <c r="X53" s="1227" t="str">
        <f t="shared" si="90"/>
        <v/>
      </c>
      <c r="Y53" s="1227" t="str">
        <f t="shared" si="90"/>
        <v/>
      </c>
      <c r="Z53" s="1227" t="str">
        <f t="shared" si="90"/>
        <v/>
      </c>
      <c r="AA53" s="1227" t="str">
        <f t="shared" si="90"/>
        <v/>
      </c>
      <c r="AB53" s="1227" t="str">
        <f t="shared" si="90"/>
        <v/>
      </c>
      <c r="AC53" s="1227" t="str">
        <f t="shared" si="90"/>
        <v/>
      </c>
    </row>
    <row r="54" spans="2:29" ht="15" customHeight="1" outlineLevel="1">
      <c r="B54" s="1085" t="s">
        <v>12977</v>
      </c>
      <c r="C54" s="1082">
        <v>1</v>
      </c>
      <c r="E54" s="1231" t="s">
        <v>13551</v>
      </c>
      <c r="F54" s="1227" t="str">
        <f t="shared" ref="F54:J54" si="91">IF(F20="","",IF(F20&gt;=32,"ok"))</f>
        <v>ok</v>
      </c>
      <c r="G54" s="1227" t="str">
        <f t="shared" si="91"/>
        <v>ok</v>
      </c>
      <c r="H54" s="1227" t="str">
        <f t="shared" si="91"/>
        <v>ok</v>
      </c>
      <c r="I54" s="1227" t="str">
        <f t="shared" si="91"/>
        <v>ok</v>
      </c>
      <c r="J54" s="1227" t="str">
        <f t="shared" si="91"/>
        <v>ok</v>
      </c>
      <c r="K54" s="1227" t="str">
        <f>IF(K20="","",IF(K20&gt;=32,"ok"))</f>
        <v>ok</v>
      </c>
      <c r="L54" s="1227" t="str">
        <f t="shared" ref="L54:AC54" si="92">IF(L20="","",IF(L20&gt;=32,"ok"))</f>
        <v>ok</v>
      </c>
      <c r="M54" s="1227" t="str">
        <f t="shared" si="92"/>
        <v>ok</v>
      </c>
      <c r="N54" s="1227" t="str">
        <f t="shared" si="92"/>
        <v/>
      </c>
      <c r="O54" s="1227" t="str">
        <f t="shared" si="92"/>
        <v/>
      </c>
      <c r="P54" s="1227" t="str">
        <f t="shared" si="92"/>
        <v/>
      </c>
      <c r="Q54" s="1227" t="str">
        <f t="shared" si="92"/>
        <v/>
      </c>
      <c r="R54" s="1227" t="str">
        <f t="shared" si="92"/>
        <v/>
      </c>
      <c r="S54" s="1227" t="str">
        <f t="shared" si="92"/>
        <v/>
      </c>
      <c r="T54" s="1227" t="str">
        <f t="shared" si="92"/>
        <v/>
      </c>
      <c r="U54" s="1227" t="str">
        <f t="shared" si="92"/>
        <v/>
      </c>
      <c r="V54" s="1227" t="str">
        <f t="shared" si="92"/>
        <v/>
      </c>
      <c r="W54" s="1227" t="str">
        <f t="shared" si="92"/>
        <v/>
      </c>
      <c r="X54" s="1227" t="str">
        <f t="shared" si="92"/>
        <v/>
      </c>
      <c r="Y54" s="1227" t="str">
        <f t="shared" si="92"/>
        <v/>
      </c>
      <c r="Z54" s="1227" t="str">
        <f t="shared" si="92"/>
        <v/>
      </c>
      <c r="AA54" s="1227" t="str">
        <f t="shared" si="92"/>
        <v/>
      </c>
      <c r="AB54" s="1227" t="str">
        <f t="shared" si="92"/>
        <v/>
      </c>
      <c r="AC54" s="1227" t="str">
        <f t="shared" si="92"/>
        <v/>
      </c>
    </row>
    <row r="55" spans="2:29" ht="15" customHeight="1" outlineLevel="1">
      <c r="B55" s="1110" t="s">
        <v>13083</v>
      </c>
      <c r="C55" s="1077" t="s">
        <v>12978</v>
      </c>
      <c r="E55" s="1229" t="s">
        <v>13552</v>
      </c>
      <c r="F55" s="1227"/>
      <c r="G55" s="1227"/>
      <c r="H55" s="1227"/>
      <c r="I55" s="1227"/>
      <c r="J55" s="1227"/>
      <c r="K55" s="1227"/>
      <c r="L55" s="1227"/>
      <c r="M55" s="1227"/>
      <c r="N55" s="1227"/>
      <c r="O55" s="1227"/>
      <c r="P55" s="1227"/>
      <c r="Q55" s="1227"/>
      <c r="R55" s="1227"/>
      <c r="S55" s="1227"/>
      <c r="T55" s="1227"/>
      <c r="U55" s="1227"/>
      <c r="V55" s="1227"/>
      <c r="W55" s="1227"/>
      <c r="X55" s="1227"/>
      <c r="Y55" s="1227"/>
      <c r="Z55" s="1227"/>
      <c r="AA55" s="1227"/>
      <c r="AB55" s="1227"/>
      <c r="AC55" s="1227"/>
    </row>
    <row r="56" spans="2:29" ht="15" customHeight="1" outlineLevel="1">
      <c r="B56" s="1110" t="s">
        <v>13080</v>
      </c>
      <c r="C56" s="1077" t="s">
        <v>12979</v>
      </c>
      <c r="E56" s="1229" t="s">
        <v>13553</v>
      </c>
      <c r="F56" s="1227" t="str">
        <f t="shared" ref="F56:J56" si="93">IF(F26="","",IF(F26&gt;=1130,IF(F26&lt;=3136,"ok")))</f>
        <v>ok</v>
      </c>
      <c r="G56" s="1227" t="str">
        <f t="shared" si="93"/>
        <v>ok</v>
      </c>
      <c r="H56" s="1227" t="str">
        <f t="shared" si="93"/>
        <v>ok</v>
      </c>
      <c r="I56" s="1227" t="str">
        <f t="shared" si="93"/>
        <v>ok</v>
      </c>
      <c r="J56" s="1227" t="str">
        <f t="shared" si="93"/>
        <v>ok</v>
      </c>
      <c r="K56" s="1227" t="str">
        <f>IF(K26="","",IF(K26&gt;=1130,IF(K26&lt;=3136,"ok")))</f>
        <v>ok</v>
      </c>
      <c r="L56" s="1227" t="str">
        <f t="shared" ref="L56:AC56" si="94">IF(L26="","",IF(L26&gt;=1130,IF(L26&lt;=3136,"ok")))</f>
        <v>ok</v>
      </c>
      <c r="M56" s="1227" t="str">
        <f t="shared" si="94"/>
        <v>ok</v>
      </c>
      <c r="N56" s="1227" t="str">
        <f t="shared" si="94"/>
        <v/>
      </c>
      <c r="O56" s="1227" t="str">
        <f t="shared" si="94"/>
        <v/>
      </c>
      <c r="P56" s="1227" t="str">
        <f t="shared" si="94"/>
        <v/>
      </c>
      <c r="Q56" s="1227" t="str">
        <f t="shared" si="94"/>
        <v/>
      </c>
      <c r="R56" s="1227" t="str">
        <f t="shared" si="94"/>
        <v/>
      </c>
      <c r="S56" s="1227" t="str">
        <f t="shared" si="94"/>
        <v/>
      </c>
      <c r="T56" s="1227" t="str">
        <f t="shared" si="94"/>
        <v/>
      </c>
      <c r="U56" s="1227" t="str">
        <f t="shared" si="94"/>
        <v/>
      </c>
      <c r="V56" s="1227" t="str">
        <f t="shared" si="94"/>
        <v/>
      </c>
      <c r="W56" s="1227" t="str">
        <f t="shared" si="94"/>
        <v/>
      </c>
      <c r="X56" s="1227" t="str">
        <f t="shared" si="94"/>
        <v/>
      </c>
      <c r="Y56" s="1227" t="str">
        <f t="shared" si="94"/>
        <v/>
      </c>
      <c r="Z56" s="1227" t="str">
        <f t="shared" si="94"/>
        <v/>
      </c>
      <c r="AA56" s="1227" t="str">
        <f t="shared" si="94"/>
        <v/>
      </c>
      <c r="AB56" s="1227" t="str">
        <f t="shared" si="94"/>
        <v/>
      </c>
      <c r="AC56" s="1227" t="str">
        <f t="shared" si="94"/>
        <v/>
      </c>
    </row>
    <row r="57" spans="2:29" ht="15" customHeight="1" outlineLevel="1">
      <c r="B57" s="1110" t="s">
        <v>13081</v>
      </c>
      <c r="C57" s="1077" t="s">
        <v>12979</v>
      </c>
      <c r="E57" s="1229" t="s">
        <v>13554</v>
      </c>
      <c r="F57" s="1227" t="str">
        <f t="shared" ref="F57:J57" si="95">IF(F30="","",IF(F30+F32+F34&gt;=42,IF(F30+F32+F34&lt;=2048,"ok")))</f>
        <v>ok</v>
      </c>
      <c r="G57" s="1227" t="str">
        <f t="shared" si="95"/>
        <v>ok</v>
      </c>
      <c r="H57" s="1227" t="str">
        <f t="shared" si="95"/>
        <v>ok</v>
      </c>
      <c r="I57" s="1227" t="str">
        <f t="shared" si="95"/>
        <v>ok</v>
      </c>
      <c r="J57" s="1227" t="str">
        <f t="shared" si="95"/>
        <v>ok</v>
      </c>
      <c r="K57" s="1227" t="str">
        <f>IF(K30="","",IF(K30+K32+K34&gt;=42,IF(K30+K32+K34&lt;=2048,"ok")))</f>
        <v>ok</v>
      </c>
      <c r="L57" s="1227" t="str">
        <f t="shared" ref="L57:AC57" si="96">IF(L30="","",IF(L30+L32+L34&gt;=42,IF(L30+L32+L34&lt;=2048,"ok")))</f>
        <v>ok</v>
      </c>
      <c r="M57" s="1227" t="str">
        <f t="shared" si="96"/>
        <v>ok</v>
      </c>
      <c r="N57" s="1227" t="str">
        <f t="shared" si="96"/>
        <v/>
      </c>
      <c r="O57" s="1227" t="str">
        <f t="shared" si="96"/>
        <v/>
      </c>
      <c r="P57" s="1227" t="str">
        <f t="shared" si="96"/>
        <v/>
      </c>
      <c r="Q57" s="1227" t="str">
        <f t="shared" si="96"/>
        <v/>
      </c>
      <c r="R57" s="1227" t="str">
        <f t="shared" si="96"/>
        <v/>
      </c>
      <c r="S57" s="1227" t="str">
        <f t="shared" si="96"/>
        <v/>
      </c>
      <c r="T57" s="1227" t="str">
        <f t="shared" si="96"/>
        <v/>
      </c>
      <c r="U57" s="1227" t="str">
        <f t="shared" si="96"/>
        <v/>
      </c>
      <c r="V57" s="1227" t="str">
        <f t="shared" si="96"/>
        <v/>
      </c>
      <c r="W57" s="1227" t="str">
        <f t="shared" si="96"/>
        <v/>
      </c>
      <c r="X57" s="1227" t="str">
        <f t="shared" si="96"/>
        <v/>
      </c>
      <c r="Y57" s="1227" t="str">
        <f t="shared" si="96"/>
        <v/>
      </c>
      <c r="Z57" s="1227" t="str">
        <f t="shared" si="96"/>
        <v/>
      </c>
      <c r="AA57" s="1227" t="str">
        <f t="shared" si="96"/>
        <v/>
      </c>
      <c r="AB57" s="1227" t="str">
        <f t="shared" si="96"/>
        <v/>
      </c>
      <c r="AC57" s="1227" t="str">
        <f t="shared" si="96"/>
        <v/>
      </c>
    </row>
    <row r="58" spans="2:29" ht="15" customHeight="1" outlineLevel="1">
      <c r="B58" s="1110" t="s">
        <v>13084</v>
      </c>
      <c r="C58" s="1077" t="s">
        <v>13085</v>
      </c>
      <c r="E58" s="1229" t="s">
        <v>13555</v>
      </c>
      <c r="F58" s="1227" t="str">
        <f t="shared" ref="F58:J58" si="97">IF(F28="","",IF(F28=1088,"ok"))</f>
        <v>ok</v>
      </c>
      <c r="G58" s="1227" t="str">
        <f t="shared" si="97"/>
        <v>ok</v>
      </c>
      <c r="H58" s="1227" t="str">
        <f t="shared" si="97"/>
        <v>ok</v>
      </c>
      <c r="I58" s="1227" t="str">
        <f t="shared" si="97"/>
        <v>ok</v>
      </c>
      <c r="J58" s="1227" t="str">
        <f t="shared" si="97"/>
        <v>ok</v>
      </c>
      <c r="K58" s="1227" t="str">
        <f>IF(K28="","",IF(K28=1088,"ok"))</f>
        <v>ok</v>
      </c>
      <c r="L58" s="1227" t="str">
        <f t="shared" ref="L58:AC58" si="98">IF(L28="","",IF(L28=1088,"ok"))</f>
        <v>ok</v>
      </c>
      <c r="M58" s="1227" t="str">
        <f t="shared" si="98"/>
        <v>ok</v>
      </c>
      <c r="N58" s="1227" t="str">
        <f t="shared" si="98"/>
        <v/>
      </c>
      <c r="O58" s="1227" t="str">
        <f t="shared" si="98"/>
        <v/>
      </c>
      <c r="P58" s="1227" t="str">
        <f t="shared" si="98"/>
        <v/>
      </c>
      <c r="Q58" s="1227" t="str">
        <f t="shared" si="98"/>
        <v/>
      </c>
      <c r="R58" s="1227" t="str">
        <f t="shared" si="98"/>
        <v/>
      </c>
      <c r="S58" s="1227" t="str">
        <f t="shared" si="98"/>
        <v/>
      </c>
      <c r="T58" s="1227" t="str">
        <f t="shared" si="98"/>
        <v/>
      </c>
      <c r="U58" s="1227" t="str">
        <f t="shared" si="98"/>
        <v/>
      </c>
      <c r="V58" s="1227" t="str">
        <f t="shared" si="98"/>
        <v/>
      </c>
      <c r="W58" s="1227" t="str">
        <f t="shared" si="98"/>
        <v/>
      </c>
      <c r="X58" s="1227" t="str">
        <f t="shared" si="98"/>
        <v/>
      </c>
      <c r="Y58" s="1227" t="str">
        <f t="shared" si="98"/>
        <v/>
      </c>
      <c r="Z58" s="1227" t="str">
        <f t="shared" si="98"/>
        <v/>
      </c>
      <c r="AA58" s="1227" t="str">
        <f t="shared" si="98"/>
        <v/>
      </c>
      <c r="AB58" s="1227" t="str">
        <f t="shared" si="98"/>
        <v/>
      </c>
      <c r="AC58" s="1227" t="str">
        <f t="shared" si="98"/>
        <v/>
      </c>
    </row>
    <row r="59" spans="2:29" ht="15" customHeight="1" outlineLevel="1">
      <c r="B59" s="1110" t="s">
        <v>13086</v>
      </c>
      <c r="C59" s="1077" t="s">
        <v>13087</v>
      </c>
      <c r="E59" s="1230" t="s">
        <v>13556</v>
      </c>
      <c r="F59" s="1227" t="str">
        <f t="shared" ref="F59:J59" si="99">IF(F14="","",IF(F14&gt;=2240,IF(F14&lt;=2288,"ok")))</f>
        <v>ok</v>
      </c>
      <c r="G59" s="1227" t="str">
        <f t="shared" si="99"/>
        <v>ok</v>
      </c>
      <c r="H59" s="1227" t="str">
        <f t="shared" si="99"/>
        <v>ok</v>
      </c>
      <c r="I59" s="1227" t="str">
        <f t="shared" si="99"/>
        <v>ok</v>
      </c>
      <c r="J59" s="1227" t="str">
        <f t="shared" si="99"/>
        <v>ok</v>
      </c>
      <c r="K59" s="1227" t="str">
        <f>IF(K14="","",IF(K14&gt;=2240,IF(K14&lt;=2288,"ok")))</f>
        <v>ok</v>
      </c>
      <c r="L59" s="1227" t="str">
        <f t="shared" ref="L59:AC59" si="100">IF(L14="","",IF(L14&gt;=2240,IF(L14&lt;=2288,"ok")))</f>
        <v>ok</v>
      </c>
      <c r="M59" s="1227" t="str">
        <f t="shared" si="100"/>
        <v>ok</v>
      </c>
      <c r="N59" s="1227" t="str">
        <f t="shared" si="100"/>
        <v/>
      </c>
      <c r="O59" s="1227" t="str">
        <f t="shared" si="100"/>
        <v/>
      </c>
      <c r="P59" s="1227" t="str">
        <f t="shared" si="100"/>
        <v/>
      </c>
      <c r="Q59" s="1227" t="str">
        <f t="shared" si="100"/>
        <v/>
      </c>
      <c r="R59" s="1227" t="str">
        <f t="shared" si="100"/>
        <v/>
      </c>
      <c r="S59" s="1227" t="str">
        <f t="shared" si="100"/>
        <v/>
      </c>
      <c r="T59" s="1227" t="str">
        <f t="shared" si="100"/>
        <v/>
      </c>
      <c r="U59" s="1227" t="str">
        <f t="shared" si="100"/>
        <v/>
      </c>
      <c r="V59" s="1227" t="str">
        <f t="shared" si="100"/>
        <v/>
      </c>
      <c r="W59" s="1227" t="str">
        <f t="shared" si="100"/>
        <v/>
      </c>
      <c r="X59" s="1227" t="str">
        <f t="shared" si="100"/>
        <v/>
      </c>
      <c r="Y59" s="1227" t="str">
        <f t="shared" si="100"/>
        <v/>
      </c>
      <c r="Z59" s="1227" t="str">
        <f t="shared" si="100"/>
        <v/>
      </c>
      <c r="AA59" s="1227" t="str">
        <f t="shared" si="100"/>
        <v/>
      </c>
      <c r="AB59" s="1227" t="str">
        <f t="shared" si="100"/>
        <v/>
      </c>
      <c r="AC59" s="1227" t="str">
        <f t="shared" si="100"/>
        <v/>
      </c>
    </row>
    <row r="60" spans="2:29">
      <c r="E60" s="1230" t="s">
        <v>13557</v>
      </c>
      <c r="F60" s="1227" t="str">
        <f t="shared" ref="F60:J60" si="101">IF(F16="","",IF(F16=1984,"ok"))</f>
        <v>ok</v>
      </c>
      <c r="G60" s="1227" t="str">
        <f t="shared" si="101"/>
        <v>ok</v>
      </c>
      <c r="H60" s="1227" t="str">
        <f t="shared" si="101"/>
        <v>ok</v>
      </c>
      <c r="I60" s="1227" t="str">
        <f t="shared" si="101"/>
        <v>ok</v>
      </c>
      <c r="J60" s="1227" t="str">
        <f t="shared" si="101"/>
        <v>ok</v>
      </c>
      <c r="K60" s="1227" t="str">
        <f>IF(K16="","",IF(K16=1984,"ok"))</f>
        <v>ok</v>
      </c>
      <c r="L60" s="1227" t="str">
        <f t="shared" ref="L60:AC60" si="102">IF(L16="","",IF(L16=1984,"ok"))</f>
        <v>ok</v>
      </c>
      <c r="M60" s="1227" t="str">
        <f t="shared" si="102"/>
        <v>ok</v>
      </c>
      <c r="N60" s="1227" t="str">
        <f t="shared" si="102"/>
        <v/>
      </c>
      <c r="O60" s="1227" t="str">
        <f t="shared" si="102"/>
        <v/>
      </c>
      <c r="P60" s="1227" t="str">
        <f t="shared" si="102"/>
        <v/>
      </c>
      <c r="Q60" s="1227" t="str">
        <f t="shared" si="102"/>
        <v/>
      </c>
      <c r="R60" s="1227" t="str">
        <f t="shared" si="102"/>
        <v/>
      </c>
      <c r="S60" s="1227" t="str">
        <f t="shared" si="102"/>
        <v/>
      </c>
      <c r="T60" s="1227" t="str">
        <f t="shared" si="102"/>
        <v/>
      </c>
      <c r="U60" s="1227" t="str">
        <f t="shared" si="102"/>
        <v/>
      </c>
      <c r="V60" s="1227" t="str">
        <f t="shared" si="102"/>
        <v/>
      </c>
      <c r="W60" s="1227" t="str">
        <f t="shared" si="102"/>
        <v/>
      </c>
      <c r="X60" s="1227" t="str">
        <f t="shared" si="102"/>
        <v/>
      </c>
      <c r="Y60" s="1227" t="str">
        <f t="shared" si="102"/>
        <v/>
      </c>
      <c r="Z60" s="1227" t="str">
        <f t="shared" si="102"/>
        <v/>
      </c>
      <c r="AA60" s="1227" t="str">
        <f t="shared" si="102"/>
        <v/>
      </c>
      <c r="AB60" s="1227" t="str">
        <f t="shared" si="102"/>
        <v/>
      </c>
      <c r="AC60" s="1227" t="str">
        <f t="shared" si="102"/>
        <v/>
      </c>
    </row>
    <row r="61" spans="2:29" ht="15" customHeight="1" outlineLevel="1">
      <c r="B61" s="1110" t="s">
        <v>12980</v>
      </c>
      <c r="E61" s="1229" t="s">
        <v>13558</v>
      </c>
      <c r="F61" s="1227" t="str">
        <f t="shared" ref="F61:J61" si="103">IF(F18="","",IF(F18+F20+F22&gt;=256,IF(18+F20+F22&lt;=304,"ok")))</f>
        <v>ok</v>
      </c>
      <c r="G61" s="1227" t="str">
        <f t="shared" si="103"/>
        <v>ok</v>
      </c>
      <c r="H61" s="1227" t="str">
        <f t="shared" si="103"/>
        <v>ok</v>
      </c>
      <c r="I61" s="1227" t="str">
        <f t="shared" si="103"/>
        <v>ok</v>
      </c>
      <c r="J61" s="1227" t="str">
        <f t="shared" si="103"/>
        <v>ok</v>
      </c>
      <c r="K61" s="1227" t="str">
        <f>IF(K18="","",IF(K18+K20+K22&gt;=256,IF(18+K20+K22&lt;=304,"ok")))</f>
        <v>ok</v>
      </c>
      <c r="L61" s="1227" t="str">
        <f t="shared" ref="L61:AC61" si="104">IF(L18="","",IF(L18+L20+L22&gt;=256,IF(18+L20+L22&lt;=304,"ok")))</f>
        <v>ok</v>
      </c>
      <c r="M61" s="1227" t="str">
        <f t="shared" si="104"/>
        <v>ok</v>
      </c>
      <c r="N61" s="1227" t="str">
        <f t="shared" si="104"/>
        <v/>
      </c>
      <c r="O61" s="1227" t="str">
        <f t="shared" si="104"/>
        <v/>
      </c>
      <c r="P61" s="1227" t="str">
        <f t="shared" si="104"/>
        <v/>
      </c>
      <c r="Q61" s="1227" t="str">
        <f t="shared" si="104"/>
        <v/>
      </c>
      <c r="R61" s="1227" t="str">
        <f t="shared" si="104"/>
        <v/>
      </c>
      <c r="S61" s="1227" t="str">
        <f t="shared" si="104"/>
        <v/>
      </c>
      <c r="T61" s="1227" t="str">
        <f t="shared" si="104"/>
        <v/>
      </c>
      <c r="U61" s="1227" t="str">
        <f t="shared" si="104"/>
        <v/>
      </c>
      <c r="V61" s="1227" t="str">
        <f t="shared" si="104"/>
        <v/>
      </c>
      <c r="W61" s="1227" t="str">
        <f t="shared" si="104"/>
        <v/>
      </c>
      <c r="X61" s="1227" t="str">
        <f t="shared" si="104"/>
        <v/>
      </c>
      <c r="Y61" s="1227" t="str">
        <f t="shared" si="104"/>
        <v/>
      </c>
      <c r="Z61" s="1227" t="str">
        <f t="shared" si="104"/>
        <v/>
      </c>
      <c r="AA61" s="1227" t="str">
        <f t="shared" si="104"/>
        <v/>
      </c>
      <c r="AB61" s="1227" t="str">
        <f t="shared" si="104"/>
        <v/>
      </c>
      <c r="AC61" s="1227" t="str">
        <f t="shared" si="104"/>
        <v/>
      </c>
    </row>
    <row r="62" spans="2:29" ht="15" customHeight="1" outlineLevel="1">
      <c r="B62" s="1110" t="s">
        <v>12981</v>
      </c>
      <c r="C62" s="1030">
        <v>4</v>
      </c>
      <c r="D62" s="1110" t="s">
        <v>13054</v>
      </c>
      <c r="E62" s="1232" t="s">
        <v>13559</v>
      </c>
      <c r="F62" s="1233"/>
      <c r="G62" s="1234" t="s">
        <v>13560</v>
      </c>
    </row>
    <row r="63" spans="2:29" ht="15" customHeight="1" outlineLevel="1">
      <c r="B63" s="1110" t="s">
        <v>12982</v>
      </c>
      <c r="C63" s="1077" t="s">
        <v>13341</v>
      </c>
      <c r="E63" s="1234" t="s">
        <v>13561</v>
      </c>
      <c r="F63" s="1227" t="str">
        <f>IF(C26&gt;=4,IF(C26&lt;=4096,"ok"))</f>
        <v>ok</v>
      </c>
      <c r="G63" s="1227" t="str">
        <f>IF(C27&lt;(G64-C33)+(0+SUM(F27:M27)-M33),"ok")</f>
        <v>ok</v>
      </c>
      <c r="H63" s="1235"/>
      <c r="I63" s="1236"/>
    </row>
    <row r="64" spans="2:29" ht="15" customHeight="1" outlineLevel="1">
      <c r="B64" s="1085" t="s">
        <v>12983</v>
      </c>
      <c r="C64" s="1110">
        <f>IF(C63="L",C62,C62*2)</f>
        <v>4</v>
      </c>
      <c r="D64" s="1110" t="s">
        <v>13055</v>
      </c>
      <c r="E64" s="1234" t="s">
        <v>13562</v>
      </c>
      <c r="F64" s="1227" t="str">
        <f>IF(C30+C32+C34&gt;=18, "ok")</f>
        <v>ok</v>
      </c>
      <c r="G64" s="1237">
        <v>1125</v>
      </c>
      <c r="H64" s="1238" t="s">
        <v>13563</v>
      </c>
    </row>
    <row r="65" spans="2:9" ht="21">
      <c r="E65" s="1234" t="s">
        <v>13564</v>
      </c>
      <c r="F65" s="1227" t="str">
        <f>IF(C28&gt;=192,IF(C28&lt;=1200,"ok"))</f>
        <v>ok</v>
      </c>
    </row>
    <row r="66" spans="2:9" ht="15" customHeight="1" outlineLevel="1">
      <c r="B66" s="1029" t="s">
        <v>13049</v>
      </c>
      <c r="C66" s="1028"/>
      <c r="E66" s="1234" t="s">
        <v>13565</v>
      </c>
      <c r="F66" s="1227" t="str">
        <f>IF(C30+C34&gt;=8, "ok")</f>
        <v>ok</v>
      </c>
      <c r="G66" s="1198"/>
    </row>
    <row r="67" spans="2:9" ht="15" customHeight="1" outlineLevel="1">
      <c r="B67" s="1028" t="s">
        <v>13050</v>
      </c>
      <c r="C67" s="1077" t="s">
        <v>13053</v>
      </c>
      <c r="E67" s="1234" t="s">
        <v>13566</v>
      </c>
      <c r="F67" s="1227" t="str">
        <f>IF(C32&gt;=3, "ok")</f>
        <v>ok</v>
      </c>
      <c r="G67" s="1198"/>
    </row>
    <row r="68" spans="2:9" ht="15" customHeight="1" outlineLevel="1">
      <c r="B68" s="1028" t="s">
        <v>13131</v>
      </c>
      <c r="C68" s="1077">
        <v>1</v>
      </c>
      <c r="E68" s="1234" t="s">
        <v>13567</v>
      </c>
      <c r="F68" s="1227" t="str">
        <f>IF(C14&gt;C16*(1.5-COS(RADIANS(30))/2)+50,IF(C14&lt;8192,"ok"))</f>
        <v>ok</v>
      </c>
      <c r="G68" s="1198"/>
    </row>
    <row r="69" spans="2:9" ht="15" customHeight="1" outlineLevel="1">
      <c r="B69" s="1028" t="s">
        <v>13132</v>
      </c>
      <c r="C69" s="1183" t="s">
        <v>13134</v>
      </c>
      <c r="E69" s="1234" t="s">
        <v>13568</v>
      </c>
      <c r="F69" s="1227" t="str">
        <f>IF(C16&gt;=192,IF(C16&lt;=2048,"ok"))</f>
        <v>ok</v>
      </c>
    </row>
    <row r="70" spans="2:9" ht="21" outlineLevel="1">
      <c r="B70" s="1110" t="s">
        <v>13051</v>
      </c>
      <c r="C70" s="1077" t="s">
        <v>13126</v>
      </c>
      <c r="E70" s="1234" t="s">
        <v>13569</v>
      </c>
      <c r="F70" s="1227" t="str">
        <f>IF(C18+C20+C22&gt;=86,"ok")</f>
        <v>ok</v>
      </c>
    </row>
    <row r="71" spans="2:9" ht="31.5" outlineLevel="1">
      <c r="B71" s="1110" t="s">
        <v>13052</v>
      </c>
      <c r="C71" s="1077" t="s">
        <v>13126</v>
      </c>
      <c r="E71" s="1234" t="s">
        <v>13570</v>
      </c>
      <c r="F71" s="1227" t="str">
        <f>IF(C18+C22&gt;=136,"ok")</f>
        <v>ok</v>
      </c>
    </row>
    <row r="72" spans="2:9" ht="21">
      <c r="E72" s="1234" t="s">
        <v>13571</v>
      </c>
      <c r="F72" s="1227" t="str">
        <f>IF(C20&gt;=8, "ok")</f>
        <v>ok</v>
      </c>
    </row>
    <row r="73" spans="2:9" ht="21" outlineLevel="1">
      <c r="B73" s="1110" t="s">
        <v>13099</v>
      </c>
      <c r="E73" s="1234" t="s">
        <v>15272</v>
      </c>
      <c r="F73" s="1227" t="str">
        <f>IF(G94&lt;=800, "ok")</f>
        <v>ok</v>
      </c>
    </row>
    <row r="74" spans="2:9" outlineLevel="1">
      <c r="B74" s="1110" t="s">
        <v>13098</v>
      </c>
      <c r="C74" s="1082">
        <v>24.576000000000001</v>
      </c>
      <c r="D74" s="1110" t="s">
        <v>13097</v>
      </c>
    </row>
    <row r="75" spans="2:9" outlineLevel="1"/>
    <row r="76" spans="2:9" outlineLevel="1">
      <c r="B76" s="1110" t="s">
        <v>13105</v>
      </c>
    </row>
    <row r="77" spans="2:9" outlineLevel="1">
      <c r="B77" s="1110" t="s">
        <v>13100</v>
      </c>
      <c r="C77" s="1082">
        <v>2</v>
      </c>
      <c r="D77" s="1110" t="str">
        <f>DEC2HEX(C77,2)</f>
        <v>02</v>
      </c>
      <c r="F77" s="1122" t="s">
        <v>13106</v>
      </c>
      <c r="G77" s="1122">
        <f>($C$74/C77)*(C78+C79/(2^24))</f>
        <v>445.50056835937499</v>
      </c>
      <c r="H77" s="1181" t="s">
        <v>13135</v>
      </c>
      <c r="I77" s="1117" t="s">
        <v>13120</v>
      </c>
    </row>
    <row r="78" spans="2:9" outlineLevel="1">
      <c r="B78" s="1110" t="s">
        <v>13101</v>
      </c>
      <c r="C78" s="1082">
        <v>36</v>
      </c>
      <c r="D78" s="1110" t="str">
        <f>DEC2HEX(C78,4)</f>
        <v>0024</v>
      </c>
      <c r="F78" s="1182" t="s">
        <v>13107</v>
      </c>
      <c r="G78" s="1182">
        <f>G77/C80/C81</f>
        <v>148.50018945312499</v>
      </c>
      <c r="H78" s="1122" t="s">
        <v>13329</v>
      </c>
      <c r="I78" s="1117" t="s">
        <v>13121</v>
      </c>
    </row>
    <row r="79" spans="2:9" outlineLevel="1">
      <c r="B79" s="1110" t="s">
        <v>13104</v>
      </c>
      <c r="C79" s="1082">
        <v>4277000</v>
      </c>
      <c r="D79" s="1110" t="str">
        <f>DEC2HEX(C79,6)</f>
        <v>414308</v>
      </c>
      <c r="F79" s="1122" t="s">
        <v>13108</v>
      </c>
      <c r="G79" s="1122">
        <f>G78/2</f>
        <v>74.250094726562494</v>
      </c>
      <c r="I79" s="1117" t="s">
        <v>13122</v>
      </c>
    </row>
    <row r="80" spans="2:9" outlineLevel="1">
      <c r="B80" s="1110" t="s">
        <v>13102</v>
      </c>
      <c r="C80" s="1082">
        <v>3</v>
      </c>
      <c r="D80" s="1110" t="str">
        <f>DEC2HEX(C80,1)</f>
        <v>3</v>
      </c>
      <c r="F80" s="1122" t="s">
        <v>13109</v>
      </c>
      <c r="G80" s="1122">
        <f>G79/2</f>
        <v>37.125047363281247</v>
      </c>
      <c r="H80" s="1117"/>
    </row>
    <row r="81" spans="2:10" outlineLevel="1">
      <c r="B81" s="1110" t="s">
        <v>13103</v>
      </c>
      <c r="C81" s="1082">
        <v>1</v>
      </c>
      <c r="D81" s="1110" t="str">
        <f>DEC2HEX(C81,1)</f>
        <v>1</v>
      </c>
      <c r="F81" s="1122" t="s">
        <v>13110</v>
      </c>
      <c r="G81" s="1122">
        <f>G79/3</f>
        <v>24.750031575520833</v>
      </c>
      <c r="H81" s="1117"/>
    </row>
    <row r="82" spans="2:10" outlineLevel="1">
      <c r="B82" s="1110" t="s">
        <v>13355</v>
      </c>
      <c r="C82" s="1030" t="s">
        <v>13126</v>
      </c>
      <c r="F82" s="1122" t="s">
        <v>13111</v>
      </c>
      <c r="G82" s="1122">
        <f>G79/4</f>
        <v>18.562523681640624</v>
      </c>
      <c r="H82" s="1117"/>
    </row>
    <row r="83" spans="2:10" ht="24" outlineLevel="1">
      <c r="B83" s="1110" t="s">
        <v>13479</v>
      </c>
      <c r="C83" s="1030" t="s">
        <v>13480</v>
      </c>
      <c r="F83" s="1122" t="s">
        <v>13489</v>
      </c>
      <c r="G83" s="1122">
        <f>IF(C82="OFF",G78,IF(C83="Center spread",G78,G78-G78*(C85/2)))</f>
        <v>148.50018945312499</v>
      </c>
      <c r="H83" s="1117"/>
    </row>
    <row r="84" spans="2:10" outlineLevel="1">
      <c r="B84" s="1110" t="s">
        <v>13484</v>
      </c>
      <c r="C84" s="1030">
        <v>32</v>
      </c>
      <c r="D84" s="1110" t="str">
        <f>"kHz, Range:32~"&amp;J84&amp;"kHz"</f>
        <v>kHz, Range:32~96kHz</v>
      </c>
      <c r="F84" s="1085" t="s">
        <v>13485</v>
      </c>
      <c r="G84" s="1122">
        <f>CKG!T16</f>
        <v>32</v>
      </c>
      <c r="H84" s="1117" t="s">
        <v>13486</v>
      </c>
      <c r="I84" s="1205" t="s">
        <v>13487</v>
      </c>
      <c r="J84" s="1205">
        <f>$C$74/C77/(1*128)*1000</f>
        <v>96</v>
      </c>
    </row>
    <row r="85" spans="2:10" outlineLevel="1">
      <c r="B85" s="1110" t="s">
        <v>13482</v>
      </c>
      <c r="C85" s="1204">
        <v>3.1E-2</v>
      </c>
      <c r="D85" s="1085" t="s">
        <v>13488</v>
      </c>
      <c r="H85" s="1117"/>
    </row>
    <row r="86" spans="2:10" outlineLevel="1"/>
    <row r="87" spans="2:10" outlineLevel="1">
      <c r="B87" s="1110" t="s">
        <v>13123</v>
      </c>
    </row>
    <row r="88" spans="2:10" outlineLevel="1">
      <c r="B88" s="1110" t="s">
        <v>13100</v>
      </c>
      <c r="C88" s="1211">
        <v>2</v>
      </c>
      <c r="D88" s="1110" t="str">
        <f>DEC2HEX(C88,2)</f>
        <v>02</v>
      </c>
      <c r="F88" s="1122" t="s">
        <v>13106</v>
      </c>
      <c r="G88" s="1122">
        <f>($C$74/C88)*(C89+C90/(2^24))</f>
        <v>699.99689648437504</v>
      </c>
      <c r="H88" s="1181" t="s">
        <v>13135</v>
      </c>
      <c r="I88" s="1117" t="s">
        <v>13120</v>
      </c>
    </row>
    <row r="89" spans="2:10" outlineLevel="1">
      <c r="B89" s="1110" t="s">
        <v>13101</v>
      </c>
      <c r="C89" s="1212">
        <v>56</v>
      </c>
      <c r="D89" s="1110" t="str">
        <f>DEC2HEX(C89,4)</f>
        <v>0038</v>
      </c>
      <c r="F89" s="1182" t="s">
        <v>13107</v>
      </c>
      <c r="G89" s="1182">
        <f>G88/C91/C92</f>
        <v>699.99689648437504</v>
      </c>
      <c r="H89" s="1122" t="s">
        <v>13330</v>
      </c>
      <c r="I89" s="1117" t="s">
        <v>13121</v>
      </c>
    </row>
    <row r="90" spans="2:10" outlineLevel="1">
      <c r="B90" s="1110" t="s">
        <v>13104</v>
      </c>
      <c r="C90" s="1212">
        <v>16205000</v>
      </c>
      <c r="D90" s="1110" t="str">
        <f>DEC2HEX(C90,6)</f>
        <v>F744C8</v>
      </c>
      <c r="F90" s="1122" t="s">
        <v>13108</v>
      </c>
      <c r="G90" s="1122">
        <f>G89/2</f>
        <v>349.99844824218752</v>
      </c>
      <c r="I90" s="1117" t="s">
        <v>13122</v>
      </c>
    </row>
    <row r="91" spans="2:10" outlineLevel="1">
      <c r="B91" s="1110" t="s">
        <v>13102</v>
      </c>
      <c r="C91" s="1211">
        <v>1</v>
      </c>
      <c r="D91" s="1110" t="str">
        <f>DEC2HEX(C91,1)</f>
        <v>1</v>
      </c>
      <c r="F91" s="1122" t="s">
        <v>13109</v>
      </c>
      <c r="G91" s="1122">
        <f>G90/2</f>
        <v>174.99922412109376</v>
      </c>
      <c r="H91" s="1117"/>
    </row>
    <row r="92" spans="2:10" outlineLevel="1">
      <c r="B92" s="1110" t="s">
        <v>13103</v>
      </c>
      <c r="C92" s="1211">
        <v>1</v>
      </c>
      <c r="D92" s="1110" t="str">
        <f>DEC2HEX(C92,1)</f>
        <v>1</v>
      </c>
      <c r="F92" s="1122" t="s">
        <v>13110</v>
      </c>
      <c r="G92" s="1122">
        <f>G90/3</f>
        <v>116.6661494140625</v>
      </c>
      <c r="H92" s="1117"/>
    </row>
    <row r="93" spans="2:10" outlineLevel="1">
      <c r="B93" s="1110" t="s">
        <v>13355</v>
      </c>
      <c r="C93" s="1213" t="s">
        <v>13126</v>
      </c>
      <c r="F93" s="1122" t="s">
        <v>13111</v>
      </c>
      <c r="G93" s="1122">
        <f>G90/4</f>
        <v>87.49961206054688</v>
      </c>
      <c r="H93" s="1117"/>
    </row>
    <row r="94" spans="2:10" ht="24" outlineLevel="1">
      <c r="B94" s="1110" t="s">
        <v>13479</v>
      </c>
      <c r="C94" s="1213" t="s">
        <v>13480</v>
      </c>
      <c r="F94" s="1122" t="s">
        <v>13489</v>
      </c>
      <c r="G94" s="1122">
        <f>IF(C93="OFF",G89,IF(C94="Center spread",G89,G89-G89*(C96/2)))</f>
        <v>699.99689648437504</v>
      </c>
      <c r="H94" s="1117"/>
    </row>
    <row r="95" spans="2:10" outlineLevel="1">
      <c r="B95" s="1110" t="s">
        <v>13481</v>
      </c>
      <c r="C95" s="1213">
        <v>32</v>
      </c>
      <c r="D95" s="1110" t="str">
        <f>"kHz, Range:32~"&amp;J95&amp;"kHz"</f>
        <v>kHz, Range:32~96kHz</v>
      </c>
      <c r="F95" s="1085" t="s">
        <v>13485</v>
      </c>
      <c r="G95" s="1122">
        <f>CKG!T32</f>
        <v>32</v>
      </c>
      <c r="H95" s="1117" t="s">
        <v>13486</v>
      </c>
      <c r="I95" s="1205" t="s">
        <v>13487</v>
      </c>
      <c r="J95" s="1206">
        <f>$C$74/C88/(1*128)*1000</f>
        <v>96</v>
      </c>
    </row>
    <row r="96" spans="2:10" outlineLevel="1">
      <c r="B96" s="1110" t="s">
        <v>13482</v>
      </c>
      <c r="C96" s="1214">
        <v>3.1E-2</v>
      </c>
      <c r="D96" s="1110" t="s">
        <v>13483</v>
      </c>
      <c r="H96" s="1117"/>
    </row>
    <row r="97" spans="2:9" outlineLevel="1"/>
    <row r="98" spans="2:9" outlineLevel="1">
      <c r="B98" s="1110" t="s">
        <v>13124</v>
      </c>
    </row>
    <row r="99" spans="2:9" outlineLevel="1">
      <c r="B99" s="1110" t="s">
        <v>13100</v>
      </c>
      <c r="C99" s="1082">
        <v>1</v>
      </c>
      <c r="D99" s="1110" t="str">
        <f>DEC2HEX(C99,2)</f>
        <v>01</v>
      </c>
      <c r="F99" s="1122" t="s">
        <v>13106</v>
      </c>
      <c r="G99" s="1122">
        <f>($C$74/C99)*(C100+C101/(2^24))</f>
        <v>1065.8558964843751</v>
      </c>
      <c r="H99" s="1181" t="s">
        <v>13135</v>
      </c>
      <c r="I99" s="1117" t="s">
        <v>13120</v>
      </c>
    </row>
    <row r="100" spans="2:9" outlineLevel="1">
      <c r="B100" s="1110" t="s">
        <v>13101</v>
      </c>
      <c r="C100" s="1082">
        <v>43</v>
      </c>
      <c r="D100" s="1110" t="str">
        <f>DEC2HEX(C100,4)</f>
        <v>002B</v>
      </c>
      <c r="F100" s="1122" t="s">
        <v>13107</v>
      </c>
      <c r="G100" s="1122">
        <f>G99/C102/C103</f>
        <v>1065.8558964843751</v>
      </c>
      <c r="I100" s="1117" t="s">
        <v>13121</v>
      </c>
    </row>
    <row r="101" spans="2:9" outlineLevel="1">
      <c r="B101" s="1110" t="s">
        <v>13104</v>
      </c>
      <c r="C101" s="1082">
        <v>6204004</v>
      </c>
      <c r="D101" s="1110" t="str">
        <f>DEC2HEX(C101,6)</f>
        <v>5EAA64</v>
      </c>
      <c r="F101" s="1182" t="s">
        <v>13108</v>
      </c>
      <c r="G101" s="1182">
        <f>G100/2</f>
        <v>532.92794824218754</v>
      </c>
      <c r="H101" s="1117" t="s">
        <v>13331</v>
      </c>
      <c r="I101" s="1117" t="s">
        <v>13122</v>
      </c>
    </row>
    <row r="102" spans="2:9" outlineLevel="1">
      <c r="B102" s="1110" t="s">
        <v>13102</v>
      </c>
      <c r="C102" s="1082">
        <v>1</v>
      </c>
      <c r="D102" s="1110" t="str">
        <f>DEC2HEX(C102,1)</f>
        <v>1</v>
      </c>
      <c r="F102" s="1122" t="s">
        <v>13109</v>
      </c>
      <c r="G102" s="1122">
        <f>G101/2</f>
        <v>266.46397412109377</v>
      </c>
      <c r="H102" s="1117"/>
    </row>
    <row r="103" spans="2:9" outlineLevel="1">
      <c r="B103" s="1110" t="s">
        <v>13103</v>
      </c>
      <c r="C103" s="1082">
        <v>1</v>
      </c>
      <c r="D103" s="1110" t="str">
        <f>DEC2HEX(C103,1)</f>
        <v>1</v>
      </c>
      <c r="F103" s="1122" t="s">
        <v>13110</v>
      </c>
      <c r="G103" s="1122">
        <f>G101/3</f>
        <v>177.6426494140625</v>
      </c>
      <c r="H103" s="1117"/>
    </row>
    <row r="104" spans="2:9" outlineLevel="1">
      <c r="F104" s="1122" t="s">
        <v>13111</v>
      </c>
      <c r="G104" s="1122">
        <f>G101/4</f>
        <v>133.23198706054689</v>
      </c>
      <c r="H104" s="1117"/>
    </row>
    <row r="105" spans="2:9" outlineLevel="1">
      <c r="B105" s="1110" t="s">
        <v>13125</v>
      </c>
    </row>
    <row r="106" spans="2:9" outlineLevel="1">
      <c r="B106" s="1110" t="s">
        <v>13100</v>
      </c>
      <c r="C106" s="1082">
        <v>1</v>
      </c>
      <c r="D106" s="1110" t="str">
        <f>DEC2HEX(C106,2)</f>
        <v>01</v>
      </c>
      <c r="F106" s="1122" t="s">
        <v>13106</v>
      </c>
      <c r="G106" s="1122">
        <f>($C$74/C106)*(C107+C108/(2^24))</f>
        <v>1065.8558964843751</v>
      </c>
      <c r="H106" s="1181" t="s">
        <v>13135</v>
      </c>
      <c r="I106" s="1117" t="s">
        <v>13120</v>
      </c>
    </row>
    <row r="107" spans="2:9" outlineLevel="1">
      <c r="B107" s="1110" t="s">
        <v>13101</v>
      </c>
      <c r="C107" s="1082">
        <v>43</v>
      </c>
      <c r="D107" s="1110" t="str">
        <f>DEC2HEX(C107,4)</f>
        <v>002B</v>
      </c>
      <c r="F107" s="1122" t="s">
        <v>13107</v>
      </c>
      <c r="G107" s="1122">
        <f>G106/C109/C110</f>
        <v>1065.8558964843751</v>
      </c>
      <c r="I107" s="1117" t="s">
        <v>13121</v>
      </c>
    </row>
    <row r="108" spans="2:9" outlineLevel="1">
      <c r="B108" s="1110" t="s">
        <v>13104</v>
      </c>
      <c r="C108" s="1082">
        <v>6204004</v>
      </c>
      <c r="D108" s="1110" t="str">
        <f>DEC2HEX(C108,6)</f>
        <v>5EAA64</v>
      </c>
      <c r="F108" s="1182" t="s">
        <v>13108</v>
      </c>
      <c r="G108" s="1182">
        <f>G107/2</f>
        <v>532.92794824218754</v>
      </c>
      <c r="H108" s="1117" t="s">
        <v>13332</v>
      </c>
      <c r="I108" s="1117" t="s">
        <v>13122</v>
      </c>
    </row>
    <row r="109" spans="2:9" outlineLevel="1">
      <c r="B109" s="1110" t="s">
        <v>13102</v>
      </c>
      <c r="C109" s="1082">
        <v>1</v>
      </c>
      <c r="D109" s="1110" t="str">
        <f>DEC2HEX(C109,1)</f>
        <v>1</v>
      </c>
      <c r="F109" s="1122" t="s">
        <v>13109</v>
      </c>
      <c r="G109" s="1122">
        <f>G108/2</f>
        <v>266.46397412109377</v>
      </c>
      <c r="H109" s="1117"/>
    </row>
    <row r="110" spans="2:9" outlineLevel="1">
      <c r="B110" s="1110" t="s">
        <v>13103</v>
      </c>
      <c r="C110" s="1082">
        <v>1</v>
      </c>
      <c r="D110" s="1110" t="str">
        <f>DEC2HEX(C110,1)</f>
        <v>1</v>
      </c>
      <c r="F110" s="1122" t="s">
        <v>13110</v>
      </c>
      <c r="G110" s="1122">
        <f>G108/3</f>
        <v>177.6426494140625</v>
      </c>
      <c r="H110" s="1117"/>
    </row>
    <row r="111" spans="2:9">
      <c r="F111" s="1122" t="s">
        <v>13111</v>
      </c>
      <c r="G111" s="1122">
        <f>G108/4</f>
        <v>133.23198706054689</v>
      </c>
      <c r="H111" s="1117"/>
    </row>
    <row r="112" spans="2:9" outlineLevel="1">
      <c r="B112" s="1110" t="s">
        <v>13338</v>
      </c>
      <c r="F112" s="66"/>
      <c r="G112" s="66"/>
      <c r="H112" s="66"/>
      <c r="I112" s="66"/>
    </row>
    <row r="113" spans="2:9" outlineLevel="1">
      <c r="B113" s="1110" t="s">
        <v>13339</v>
      </c>
      <c r="C113" s="1030" t="s">
        <v>13340</v>
      </c>
      <c r="F113" s="66"/>
      <c r="G113" s="66"/>
      <c r="H113" s="66"/>
      <c r="I113" s="66"/>
    </row>
    <row r="114" spans="2:9" outlineLevel="1">
      <c r="B114" s="1110" t="s">
        <v>13347</v>
      </c>
      <c r="C114" s="1030" t="s">
        <v>13346</v>
      </c>
      <c r="F114" s="66"/>
      <c r="G114" s="66"/>
      <c r="H114" s="66"/>
      <c r="I114" s="66"/>
    </row>
    <row r="115" spans="2:9" outlineLevel="1">
      <c r="B115" s="1110" t="s">
        <v>13348</v>
      </c>
      <c r="C115" s="1197">
        <v>0.6</v>
      </c>
      <c r="F115" s="66"/>
      <c r="G115" s="66"/>
      <c r="H115" s="66"/>
      <c r="I115" s="66"/>
    </row>
    <row r="116" spans="2:9" outlineLevel="1">
      <c r="B116" s="1110" t="s">
        <v>13349</v>
      </c>
      <c r="C116" s="1030" t="s">
        <v>13346</v>
      </c>
      <c r="F116" s="66"/>
      <c r="G116" s="66"/>
      <c r="H116" s="66"/>
      <c r="I116" s="66"/>
    </row>
    <row r="117" spans="2:9" outlineLevel="1">
      <c r="B117" s="1110" t="s">
        <v>13350</v>
      </c>
      <c r="C117" s="1030" t="s">
        <v>13351</v>
      </c>
      <c r="F117" s="66"/>
      <c r="G117" s="66"/>
      <c r="H117" s="66"/>
      <c r="I117" s="66"/>
    </row>
    <row r="118" spans="2:9">
      <c r="B118" s="1110" t="s">
        <v>13418</v>
      </c>
      <c r="C118" s="1201">
        <v>1066</v>
      </c>
      <c r="F118" s="66"/>
      <c r="G118" s="66"/>
      <c r="H118" s="66"/>
      <c r="I118" s="66"/>
    </row>
    <row r="119" spans="2:9">
      <c r="F119" s="66"/>
      <c r="G119" s="66"/>
      <c r="H119" s="66"/>
      <c r="I119" s="66"/>
    </row>
    <row r="120" spans="2:9">
      <c r="B120" s="1110" t="s">
        <v>13345</v>
      </c>
      <c r="F120" s="66"/>
      <c r="G120" s="66"/>
      <c r="H120" s="66"/>
      <c r="I120" s="66"/>
    </row>
    <row r="121" spans="2:9">
      <c r="B121" s="1110" t="s">
        <v>13344</v>
      </c>
      <c r="C121" s="1077" t="s">
        <v>13514</v>
      </c>
    </row>
    <row r="123" spans="2:9">
      <c r="B123" s="1110" t="s">
        <v>13511</v>
      </c>
    </row>
    <row r="124" spans="2:9">
      <c r="B124" s="1110" t="s">
        <v>13504</v>
      </c>
      <c r="C124" s="1208" t="s">
        <v>13505</v>
      </c>
      <c r="D124" s="1207">
        <f>D$15</f>
        <v>14.814795914414935</v>
      </c>
      <c r="E124" s="1209" t="s">
        <v>13508</v>
      </c>
    </row>
    <row r="125" spans="2:9">
      <c r="B125" s="1110" t="s">
        <v>13501</v>
      </c>
      <c r="C125" s="1082" t="s">
        <v>13503</v>
      </c>
      <c r="D125" s="1207">
        <f>IF(C125="ON",D$27,0)</f>
        <v>16666.645403716801</v>
      </c>
      <c r="E125" s="1209" t="s">
        <v>13508</v>
      </c>
    </row>
    <row r="126" spans="2:9">
      <c r="B126" s="1110" t="s">
        <v>13502</v>
      </c>
      <c r="C126" s="1082" t="s">
        <v>13503</v>
      </c>
      <c r="D126" s="1207">
        <f>IF(C126="ON",D$15,0)</f>
        <v>14.814795914414935</v>
      </c>
      <c r="E126" s="1209" t="s">
        <v>13508</v>
      </c>
    </row>
    <row r="127" spans="2:9">
      <c r="B127" s="1110" t="s">
        <v>13506</v>
      </c>
      <c r="C127" s="1208" t="s">
        <v>13505</v>
      </c>
      <c r="D127" s="1110">
        <f>D15*(D28+D30+D34)+(HEX2DEC(FRC!M291&amp;FRC!M290)*256+2)*(1000/D12)/1000</f>
        <v>16607.413156051716</v>
      </c>
      <c r="E127" s="1209" t="s">
        <v>13509</v>
      </c>
    </row>
    <row r="128" spans="2:9">
      <c r="B128" s="1110" t="s">
        <v>13507</v>
      </c>
      <c r="C128" s="1208" t="s">
        <v>13505</v>
      </c>
      <c r="D128" s="1110">
        <f>(2*E14+42)*(1000/E12)/1000</f>
        <v>52.411660943440957</v>
      </c>
      <c r="E128" s="1209" t="s">
        <v>13508</v>
      </c>
    </row>
    <row r="129" spans="2:5">
      <c r="B129" s="1110" t="s">
        <v>13510</v>
      </c>
      <c r="C129" s="1208" t="s">
        <v>13505</v>
      </c>
      <c r="D129" s="1207">
        <f>SUM(D124:D128)</f>
        <v>33356.099812540793</v>
      </c>
      <c r="E129" s="1209" t="s">
        <v>13508</v>
      </c>
    </row>
    <row r="131" spans="2:5" ht="42.75">
      <c r="B131" s="1110" t="s">
        <v>13515</v>
      </c>
      <c r="C131" s="1110" t="s">
        <v>13516</v>
      </c>
      <c r="D131" s="1110" t="s">
        <v>13517</v>
      </c>
      <c r="E131" s="1215" t="str">
        <f>IF((D17+D19+D23)-(E143+E140)-0.6&lt;0,"OK", "NG")</f>
        <v>OK</v>
      </c>
    </row>
    <row r="133" spans="2:5">
      <c r="B133" s="1216" t="s">
        <v>13518</v>
      </c>
      <c r="C133" s="1082">
        <v>960</v>
      </c>
      <c r="D133" s="1110" t="s">
        <v>13519</v>
      </c>
    </row>
    <row r="134" spans="2:5">
      <c r="B134" s="1216" t="s">
        <v>13520</v>
      </c>
      <c r="C134" s="1082">
        <v>4</v>
      </c>
      <c r="D134" s="1110" t="s">
        <v>13054</v>
      </c>
    </row>
    <row r="135" spans="2:5">
      <c r="B135" s="1216" t="s">
        <v>13521</v>
      </c>
      <c r="C135" s="1217">
        <f>C133*C134</f>
        <v>3840</v>
      </c>
      <c r="D135" s="1110" t="s">
        <v>13519</v>
      </c>
    </row>
    <row r="137" spans="2:5">
      <c r="B137" s="1110" t="s">
        <v>13522</v>
      </c>
      <c r="D137" s="1110" t="s">
        <v>13523</v>
      </c>
    </row>
    <row r="138" spans="2:5">
      <c r="B138" s="1216" t="s">
        <v>13524</v>
      </c>
      <c r="C138" s="1218">
        <f>C11</f>
        <v>148.5</v>
      </c>
      <c r="D138" s="1110" t="s">
        <v>13525</v>
      </c>
      <c r="E138" s="1219">
        <f>C149*C140</f>
        <v>46080</v>
      </c>
    </row>
    <row r="139" spans="2:5">
      <c r="B139" s="1216" t="s">
        <v>13526</v>
      </c>
      <c r="C139" s="1220">
        <f>C14</f>
        <v>2200</v>
      </c>
      <c r="D139" s="1216" t="s">
        <v>13527</v>
      </c>
      <c r="E139" s="1221">
        <f>E140+E142+E143</f>
        <v>14.814814814814815</v>
      </c>
    </row>
    <row r="140" spans="2:5">
      <c r="B140" s="1216" t="s">
        <v>13528</v>
      </c>
      <c r="C140" s="1220">
        <f>C16</f>
        <v>1920</v>
      </c>
      <c r="D140" s="1110" t="s">
        <v>13529</v>
      </c>
      <c r="E140" s="1219">
        <f>E138/C135</f>
        <v>12</v>
      </c>
    </row>
    <row r="141" spans="2:5">
      <c r="B141" s="1216" t="s">
        <v>13530</v>
      </c>
      <c r="C141" s="1220">
        <f>C18</f>
        <v>44</v>
      </c>
      <c r="D141" s="1110" t="s">
        <v>2427</v>
      </c>
    </row>
    <row r="142" spans="2:5">
      <c r="B142" s="1216" t="s">
        <v>13531</v>
      </c>
      <c r="C142" s="1220">
        <f>C20</f>
        <v>88</v>
      </c>
      <c r="D142" s="1216" t="s">
        <v>13532</v>
      </c>
      <c r="E142" s="1222">
        <f>C139/C138-(E140+E143)</f>
        <v>1.0148148148148142</v>
      </c>
    </row>
    <row r="143" spans="2:5" ht="27">
      <c r="B143" s="1216" t="s">
        <v>13533</v>
      </c>
      <c r="C143" s="1217">
        <v>148</v>
      </c>
      <c r="D143" s="1223" t="s">
        <v>13534</v>
      </c>
      <c r="E143" s="1224">
        <v>1.8</v>
      </c>
    </row>
    <row r="144" spans="2:5">
      <c r="B144" s="1216" t="s">
        <v>13535</v>
      </c>
      <c r="C144" s="1220">
        <f>C26</f>
        <v>1125</v>
      </c>
      <c r="D144" s="1110" t="s">
        <v>13536</v>
      </c>
      <c r="E144" s="1219">
        <f>C144*E139/1000</f>
        <v>16.666666666666668</v>
      </c>
    </row>
    <row r="145" spans="2:5">
      <c r="B145" s="1216" t="s">
        <v>13537</v>
      </c>
      <c r="C145" s="1220">
        <f>C28</f>
        <v>1080</v>
      </c>
      <c r="D145" s="1216" t="s">
        <v>13538</v>
      </c>
      <c r="E145" s="1225">
        <f>E139*C145/1000</f>
        <v>16</v>
      </c>
    </row>
    <row r="146" spans="2:5">
      <c r="B146" s="1216" t="s">
        <v>13539</v>
      </c>
      <c r="C146" s="1220">
        <f>C30</f>
        <v>5</v>
      </c>
      <c r="D146" s="1110" t="s">
        <v>2427</v>
      </c>
    </row>
    <row r="147" spans="2:5">
      <c r="B147" s="1216" t="s">
        <v>13540</v>
      </c>
      <c r="C147" s="1220">
        <f>C32</f>
        <v>4</v>
      </c>
      <c r="D147" s="1216" t="s">
        <v>13541</v>
      </c>
      <c r="E147" s="1219">
        <f>(C147)*E139/1000</f>
        <v>5.9259259259259262E-2</v>
      </c>
    </row>
    <row r="148" spans="2:5">
      <c r="B148" s="1216" t="s">
        <v>13542</v>
      </c>
      <c r="C148" s="1220">
        <f>C34</f>
        <v>36</v>
      </c>
      <c r="D148" s="1216" t="s">
        <v>13543</v>
      </c>
      <c r="E148" s="1219">
        <f>(C146+C148)*E139/1000</f>
        <v>0.6074074074074074</v>
      </c>
    </row>
    <row r="149" spans="2:5">
      <c r="B149" s="1216" t="s">
        <v>13544</v>
      </c>
      <c r="C149" s="1082">
        <v>24</v>
      </c>
      <c r="D149" s="1216" t="s">
        <v>13545</v>
      </c>
      <c r="E149" s="1219">
        <f>1000/E144</f>
        <v>59.999999999999993</v>
      </c>
    </row>
  </sheetData>
  <mergeCells count="8">
    <mergeCell ref="C8:C10"/>
    <mergeCell ref="D8:D10"/>
    <mergeCell ref="E8:AD8"/>
    <mergeCell ref="AE8:BL8"/>
    <mergeCell ref="E9:Q9"/>
    <mergeCell ref="R9:AD9"/>
    <mergeCell ref="AE9:AU9"/>
    <mergeCell ref="AV9:BL9"/>
  </mergeCells>
  <phoneticPr fontId="1"/>
  <conditionalFormatting sqref="G6:G7">
    <cfRule type="expression" dxfId="49" priority="36">
      <formula>$E6="B"</formula>
    </cfRule>
  </conditionalFormatting>
  <conditionalFormatting sqref="H6:H7">
    <cfRule type="expression" dxfId="48" priority="37">
      <formula>$E6="P"</formula>
    </cfRule>
  </conditionalFormatting>
  <conditionalFormatting sqref="F6:F7">
    <cfRule type="expression" dxfId="47" priority="38">
      <formula>$E6="B"</formula>
    </cfRule>
    <cfRule type="expression" dxfId="46" priority="39">
      <formula>$E6="P"</formula>
    </cfRule>
  </conditionalFormatting>
  <conditionalFormatting sqref="J6:J7">
    <cfRule type="expression" dxfId="45" priority="40">
      <formula>$I6="1F"</formula>
    </cfRule>
  </conditionalFormatting>
  <conditionalFormatting sqref="Q6">
    <cfRule type="expression" dxfId="44" priority="35">
      <formula>$P$6="1F"</formula>
    </cfRule>
  </conditionalFormatting>
  <conditionalFormatting sqref="E32">
    <cfRule type="cellIs" dxfId="43" priority="34" operator="lessThan">
      <formula>0</formula>
    </cfRule>
  </conditionalFormatting>
  <conditionalFormatting sqref="AD32">
    <cfRule type="cellIs" dxfId="42" priority="33" operator="lessThan">
      <formula>0</formula>
    </cfRule>
  </conditionalFormatting>
  <conditionalFormatting sqref="AE32">
    <cfRule type="cellIs" dxfId="41" priority="32" operator="lessThan">
      <formula>0</formula>
    </cfRule>
  </conditionalFormatting>
  <conditionalFormatting sqref="BL32">
    <cfRule type="cellIs" dxfId="40" priority="31" operator="lessThan">
      <formula>0</formula>
    </cfRule>
  </conditionalFormatting>
  <conditionalFormatting sqref="F39:AC39">
    <cfRule type="expression" dxfId="39" priority="30">
      <formula>$C$6="SXRD101"</formula>
    </cfRule>
  </conditionalFormatting>
  <conditionalFormatting sqref="AE8:BL47">
    <cfRule type="expression" dxfId="38" priority="29">
      <formula>$C$6="SXRD101"</formula>
    </cfRule>
  </conditionalFormatting>
  <conditionalFormatting sqref="C77:C81">
    <cfRule type="expression" dxfId="37" priority="27">
      <formula>$G$77&gt;1200</formula>
    </cfRule>
  </conditionalFormatting>
  <conditionalFormatting sqref="C99:C103">
    <cfRule type="expression" dxfId="36" priority="19">
      <formula>$G$99&gt;1200</formula>
    </cfRule>
  </conditionalFormatting>
  <conditionalFormatting sqref="C106:C110">
    <cfRule type="expression" dxfId="35" priority="18">
      <formula>$G$106&gt;1200</formula>
    </cfRule>
  </conditionalFormatting>
  <conditionalFormatting sqref="G77 G88 G99 G106">
    <cfRule type="cellIs" dxfId="34" priority="17" operator="greaterThan">
      <formula>1200</formula>
    </cfRule>
  </conditionalFormatting>
  <conditionalFormatting sqref="C88 C91:C92">
    <cfRule type="expression" dxfId="33" priority="16">
      <formula>$G$88&gt;1200</formula>
    </cfRule>
  </conditionalFormatting>
  <conditionalFormatting sqref="C89:C90">
    <cfRule type="expression" dxfId="32" priority="15">
      <formula>$G$88&gt;1200</formula>
    </cfRule>
  </conditionalFormatting>
  <conditionalFormatting sqref="E131">
    <cfRule type="notContainsText" dxfId="31" priority="14" operator="notContains" text="ok">
      <formula>ISERROR(SEARCH("ok",E131))</formula>
    </cfRule>
  </conditionalFormatting>
  <conditionalFormatting sqref="F73">
    <cfRule type="notContainsText" dxfId="30" priority="5" operator="notContains" text="ok">
      <formula>ISERROR(SEARCH("ok",F73))</formula>
    </cfRule>
  </conditionalFormatting>
  <conditionalFormatting sqref="K50:K61">
    <cfRule type="notContainsText" dxfId="29" priority="8" operator="notContains" text="ok">
      <formula>ISERROR(SEARCH("ok",K50))</formula>
    </cfRule>
  </conditionalFormatting>
  <conditionalFormatting sqref="G63 F63:F72">
    <cfRule type="notContainsText" dxfId="28" priority="7" operator="notContains" text="ok">
      <formula>ISERROR(SEARCH("ok",F63))</formula>
    </cfRule>
  </conditionalFormatting>
  <conditionalFormatting sqref="K48">
    <cfRule type="notContainsText" dxfId="27" priority="6" operator="notContains" text="ok">
      <formula>ISERROR(SEARCH("ok",K48))</formula>
    </cfRule>
  </conditionalFormatting>
  <conditionalFormatting sqref="L50:AC61">
    <cfRule type="notContainsText" dxfId="26" priority="4" operator="notContains" text="ok">
      <formula>ISERROR(SEARCH("ok",L50))</formula>
    </cfRule>
  </conditionalFormatting>
  <conditionalFormatting sqref="L48:AC48">
    <cfRule type="notContainsText" dxfId="25" priority="3" operator="notContains" text="ok">
      <formula>ISERROR(SEARCH("ok",L48))</formula>
    </cfRule>
  </conditionalFormatting>
  <conditionalFormatting sqref="F50:J61">
    <cfRule type="notContainsText" dxfId="24" priority="2" operator="notContains" text="ok">
      <formula>ISERROR(SEARCH("ok",F50))</formula>
    </cfRule>
  </conditionalFormatting>
  <conditionalFormatting sqref="F48:J48">
    <cfRule type="notContainsText" dxfId="23" priority="1" operator="notContains" text="ok">
      <formula>ISERROR(SEARCH("ok",F48))</formula>
    </cfRule>
  </conditionalFormatting>
  <dataValidations count="31">
    <dataValidation type="list" allowBlank="1" showInputMessage="1" showErrorMessage="1" sqref="C67">
      <formula1>"External,Free-run"</formula1>
    </dataValidation>
    <dataValidation type="list" allowBlank="1" showInputMessage="1" showErrorMessage="1" sqref="C56:C57">
      <formula1>"Internal,FID0_external,FID0&amp;1_external"</formula1>
    </dataValidation>
    <dataValidation type="list" allowBlank="1" showInputMessage="1" showErrorMessage="1" sqref="C62">
      <formula1>"1,2,3,4"</formula1>
    </dataValidation>
    <dataValidation type="list" allowBlank="1" showInputMessage="1" showErrorMessage="1" sqref="C63">
      <formula1>"L,L/R"</formula1>
    </dataValidation>
    <dataValidation type="list" allowBlank="1" showInputMessage="1" showErrorMessage="1" sqref="C55">
      <formula1>"Use, Not use"</formula1>
    </dataValidation>
    <dataValidation type="list" allowBlank="1" showInputMessage="1" showErrorMessage="1" sqref="F38:AC38 AF38:BK38">
      <formula1>"R,G,B,W,A"</formula1>
    </dataValidation>
    <dataValidation type="list" allowBlank="1" showInputMessage="1" showErrorMessage="1" sqref="AF41:BK41 F41:AC41">
      <formula1>"R,G,B,W,A,RGB,RG,GB,RB,RGB'"</formula1>
    </dataValidation>
    <dataValidation type="list" allowBlank="1" showInputMessage="1" showErrorMessage="1" sqref="F6">
      <formula1>"FID0,FID1,EXTOEFID"</formula1>
    </dataValidation>
    <dataValidation type="list" allowBlank="1" showInputMessage="1" showErrorMessage="1" sqref="C6">
      <formula1>"SXRD241,SXRD101"</formula1>
    </dataValidation>
    <dataValidation type="list" allowBlank="1" showInputMessage="1" showErrorMessage="1" sqref="D6">
      <formula1>"Frame lock, Free run"</formula1>
    </dataValidation>
    <dataValidation type="list" allowBlank="1" showInputMessage="1" showErrorMessage="1" sqref="P6 I6">
      <formula1>"1F,2F"</formula1>
    </dataValidation>
    <dataValidation type="list" allowBlank="1" showInputMessage="1" showErrorMessage="1" sqref="E6">
      <formula1>"P,B,PB"</formula1>
    </dataValidation>
    <dataValidation type="list" allowBlank="1" showInputMessage="1" showErrorMessage="1" sqref="J6 Q6">
      <formula1>"FID0,FID1"</formula1>
    </dataValidation>
    <dataValidation type="list" allowBlank="1" showInputMessage="1" showErrorMessage="1" sqref="B6">
      <formula1>"Full HD,WXGA"</formula1>
    </dataValidation>
    <dataValidation type="list" allowBlank="1" showInputMessage="1" showErrorMessage="1" sqref="C70:C71 C125:C126">
      <formula1>"ON,OFF"</formula1>
    </dataValidation>
    <dataValidation type="list" allowBlank="1" showInputMessage="1" showErrorMessage="1" sqref="C53:C54">
      <formula1>"1,0"</formula1>
    </dataValidation>
    <dataValidation type="list" allowBlank="1" showInputMessage="1" showErrorMessage="1" sqref="C58">
      <formula1>"invalid,valid"</formula1>
    </dataValidation>
    <dataValidation type="list" allowBlank="1" showInputMessage="1" showErrorMessage="1" sqref="C59">
      <formula1>"Low mute,High mute"</formula1>
    </dataValidation>
    <dataValidation type="list" allowBlank="1" showInputMessage="1" showErrorMessage="1" sqref="C68">
      <formula1>"0,1"</formula1>
    </dataValidation>
    <dataValidation type="list" allowBlank="1" showInputMessage="1" showErrorMessage="1" sqref="C69">
      <formula1>"Valid,Invalid,Valid except for clock illigal"</formula1>
    </dataValidation>
    <dataValidation type="custom" allowBlank="1" showInputMessage="1" showErrorMessage="1" error="Set 20(dec) or more!" sqref="C78 C107 C100 C89">
      <formula1>C78&gt;=20</formula1>
    </dataValidation>
    <dataValidation type="list" allowBlank="1" showInputMessage="1" showErrorMessage="1" sqref="C113">
      <formula1>"128M,256M,512M"</formula1>
    </dataValidation>
    <dataValidation type="list" allowBlank="1" showInputMessage="1" showErrorMessage="1" sqref="C121">
      <formula1>"CrossLink,Others"</formula1>
    </dataValidation>
    <dataValidation type="list" allowBlank="1" showInputMessage="1" showErrorMessage="1" sqref="C114 C116">
      <formula1>"None,150 ohm,75 ohm,50 ohm"</formula1>
    </dataValidation>
    <dataValidation type="list" allowBlank="1" showInputMessage="1" showErrorMessage="1" sqref="C115">
      <formula1>"60%,Full"</formula1>
    </dataValidation>
    <dataValidation type="list" allowBlank="1" showInputMessage="1" showErrorMessage="1" sqref="C117">
      <formula1>"Reduced strength,Full strength"</formula1>
    </dataValidation>
    <dataValidation type="list" allowBlank="1" showInputMessage="1" showErrorMessage="1" sqref="C82 C93">
      <formula1>"OFF,ON"</formula1>
    </dataValidation>
    <dataValidation type="list" allowBlank="1" showInputMessage="1" showErrorMessage="1" sqref="C118">
      <formula1>"1066,800"</formula1>
    </dataValidation>
    <dataValidation type="list" allowBlank="1" showInputMessage="1" showErrorMessage="1" sqref="C83 C94">
      <formula1>"Center spread, Down spread"</formula1>
    </dataValidation>
    <dataValidation type="decimal" allowBlank="1" showInputMessage="1" showErrorMessage="1" sqref="C85 C96">
      <formula1>0</formula1>
      <formula2>0.031</formula2>
    </dataValidation>
    <dataValidation type="decimal" allowBlank="1" showInputMessage="1" showErrorMessage="1" sqref="C84 C95">
      <formula1>32</formula1>
      <formula2>J84</formula2>
    </dataValidation>
  </dataValidation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C53"/>
  <sheetViews>
    <sheetView zoomScaleNormal="100" workbookViewId="0"/>
  </sheetViews>
  <sheetFormatPr defaultRowHeight="13.5"/>
  <cols>
    <col min="2" max="2" width="15.25" customWidth="1"/>
    <col min="3" max="3" width="16.25" customWidth="1"/>
  </cols>
  <sheetData>
    <row r="2" spans="2:3">
      <c r="B2" s="1194" t="s">
        <v>13177</v>
      </c>
      <c r="C2" s="1194" t="s">
        <v>13178</v>
      </c>
    </row>
    <row r="3" spans="2:3">
      <c r="B3" s="1195" t="s">
        <v>13136</v>
      </c>
      <c r="C3" s="1195" t="s">
        <v>13176</v>
      </c>
    </row>
    <row r="4" spans="2:3">
      <c r="B4" s="1195" t="s">
        <v>13138</v>
      </c>
      <c r="C4" s="1195" t="s">
        <v>13180</v>
      </c>
    </row>
    <row r="5" spans="2:3">
      <c r="B5" s="1195" t="s">
        <v>13139</v>
      </c>
      <c r="C5" s="1195" t="s">
        <v>13181</v>
      </c>
    </row>
    <row r="6" spans="2:3">
      <c r="B6" s="1195" t="s">
        <v>13173</v>
      </c>
      <c r="C6" s="1195" t="s">
        <v>13306</v>
      </c>
    </row>
    <row r="7" spans="2:3">
      <c r="B7" s="1195" t="s">
        <v>13175</v>
      </c>
      <c r="C7" s="1195" t="s">
        <v>13308</v>
      </c>
    </row>
    <row r="8" spans="2:3">
      <c r="B8" s="1195" t="s">
        <v>13137</v>
      </c>
      <c r="C8" s="1195" t="s">
        <v>13179</v>
      </c>
    </row>
    <row r="9" spans="2:3">
      <c r="B9" s="1195" t="s">
        <v>13174</v>
      </c>
      <c r="C9" s="1195" t="s">
        <v>13307</v>
      </c>
    </row>
    <row r="10" spans="2:3">
      <c r="B10" s="1195" t="s">
        <v>13172</v>
      </c>
      <c r="C10" s="1195" t="s">
        <v>13305</v>
      </c>
    </row>
    <row r="11" spans="2:3">
      <c r="B11" s="1195" t="s">
        <v>13140</v>
      </c>
      <c r="C11" s="1195" t="s">
        <v>13182</v>
      </c>
    </row>
    <row r="12" spans="2:3">
      <c r="B12" s="1195" t="s">
        <v>13141</v>
      </c>
      <c r="C12" s="1195" t="s">
        <v>13183</v>
      </c>
    </row>
    <row r="13" spans="2:3">
      <c r="B13" s="1195" t="s">
        <v>13142</v>
      </c>
      <c r="C13" s="1195" t="s">
        <v>13184</v>
      </c>
    </row>
    <row r="14" spans="2:3">
      <c r="B14" s="1195" t="s">
        <v>13145</v>
      </c>
      <c r="C14" s="1195" t="s">
        <v>13278</v>
      </c>
    </row>
    <row r="15" spans="2:3">
      <c r="B15" s="1195" t="s">
        <v>13187</v>
      </c>
      <c r="C15" s="1195" t="s">
        <v>13277</v>
      </c>
    </row>
    <row r="16" spans="2:3">
      <c r="B16" s="1195" t="s">
        <v>13144</v>
      </c>
      <c r="C16" s="1195" t="s">
        <v>13186</v>
      </c>
    </row>
    <row r="17" spans="2:3">
      <c r="B17" s="1195" t="s">
        <v>13143</v>
      </c>
      <c r="C17" s="1195" t="s">
        <v>13185</v>
      </c>
    </row>
    <row r="18" spans="2:3">
      <c r="B18" s="1195" t="s">
        <v>13146</v>
      </c>
      <c r="C18" s="1195" t="s">
        <v>13279</v>
      </c>
    </row>
    <row r="19" spans="2:3">
      <c r="B19" s="1195" t="s">
        <v>13147</v>
      </c>
      <c r="C19" s="1195" t="s">
        <v>13280</v>
      </c>
    </row>
    <row r="20" spans="2:3">
      <c r="B20" s="1195" t="s">
        <v>13149</v>
      </c>
      <c r="C20" s="1195" t="s">
        <v>13282</v>
      </c>
    </row>
    <row r="21" spans="2:3">
      <c r="B21" s="1195" t="s">
        <v>13150</v>
      </c>
      <c r="C21" s="1195" t="s">
        <v>13283</v>
      </c>
    </row>
    <row r="22" spans="2:3">
      <c r="B22" s="1195" t="s">
        <v>13148</v>
      </c>
      <c r="C22" s="1195" t="s">
        <v>13281</v>
      </c>
    </row>
    <row r="23" spans="2:3">
      <c r="B23" s="1195" t="s">
        <v>13151</v>
      </c>
      <c r="C23" s="1195" t="s">
        <v>13284</v>
      </c>
    </row>
    <row r="24" spans="2:3">
      <c r="B24" s="1195" t="s">
        <v>13152</v>
      </c>
      <c r="C24" s="1195" t="s">
        <v>13285</v>
      </c>
    </row>
    <row r="25" spans="2:3">
      <c r="B25" s="1195" t="s">
        <v>13153</v>
      </c>
      <c r="C25" s="1195" t="s">
        <v>13286</v>
      </c>
    </row>
    <row r="26" spans="2:3">
      <c r="B26" s="1195" t="s">
        <v>13154</v>
      </c>
      <c r="C26" s="1195" t="s">
        <v>13287</v>
      </c>
    </row>
    <row r="27" spans="2:3">
      <c r="B27" s="1195" t="s">
        <v>13155</v>
      </c>
      <c r="C27" s="1195" t="s">
        <v>13288</v>
      </c>
    </row>
    <row r="28" spans="2:3">
      <c r="B28" s="1195" t="s">
        <v>13156</v>
      </c>
      <c r="C28" s="1195" t="s">
        <v>13289</v>
      </c>
    </row>
    <row r="29" spans="2:3">
      <c r="B29" s="1195" t="s">
        <v>13157</v>
      </c>
      <c r="C29" s="1195" t="s">
        <v>13290</v>
      </c>
    </row>
    <row r="30" spans="2:3">
      <c r="B30" s="1195" t="s">
        <v>13158</v>
      </c>
      <c r="C30" s="1195" t="s">
        <v>13291</v>
      </c>
    </row>
    <row r="31" spans="2:3">
      <c r="B31" s="1195" t="s">
        <v>13159</v>
      </c>
      <c r="C31" s="1195" t="s">
        <v>13292</v>
      </c>
    </row>
    <row r="32" spans="2:3">
      <c r="B32" s="1195" t="s">
        <v>13160</v>
      </c>
      <c r="C32" s="1195" t="s">
        <v>13293</v>
      </c>
    </row>
    <row r="33" spans="2:3">
      <c r="B33" s="1195" t="s">
        <v>13161</v>
      </c>
      <c r="C33" s="1195" t="s">
        <v>13294</v>
      </c>
    </row>
    <row r="34" spans="2:3">
      <c r="B34" s="1195" t="s">
        <v>13162</v>
      </c>
      <c r="C34" s="1195" t="s">
        <v>13295</v>
      </c>
    </row>
    <row r="35" spans="2:3">
      <c r="B35" s="1195" t="s">
        <v>13163</v>
      </c>
      <c r="C35" s="1195" t="s">
        <v>13296</v>
      </c>
    </row>
    <row r="36" spans="2:3">
      <c r="B36" s="1195" t="s">
        <v>13164</v>
      </c>
      <c r="C36" s="1195" t="s">
        <v>13297</v>
      </c>
    </row>
    <row r="37" spans="2:3">
      <c r="B37" s="1195" t="s">
        <v>13165</v>
      </c>
      <c r="C37" s="1195" t="s">
        <v>13298</v>
      </c>
    </row>
    <row r="38" spans="2:3">
      <c r="B38" s="1195" t="s">
        <v>13166</v>
      </c>
      <c r="C38" s="1195" t="s">
        <v>13299</v>
      </c>
    </row>
    <row r="39" spans="2:3">
      <c r="B39" s="1195" t="s">
        <v>13168</v>
      </c>
      <c r="C39" s="1195" t="s">
        <v>13301</v>
      </c>
    </row>
    <row r="40" spans="2:3">
      <c r="B40" s="1195" t="s">
        <v>13167</v>
      </c>
      <c r="C40" s="1195" t="s">
        <v>13300</v>
      </c>
    </row>
    <row r="41" spans="2:3">
      <c r="B41" s="1195" t="s">
        <v>13169</v>
      </c>
      <c r="C41" s="1195" t="s">
        <v>13302</v>
      </c>
    </row>
    <row r="42" spans="2:3">
      <c r="B42" s="1195" t="s">
        <v>13170</v>
      </c>
      <c r="C42" s="1195" t="s">
        <v>13303</v>
      </c>
    </row>
    <row r="43" spans="2:3">
      <c r="B43" s="1195" t="s">
        <v>13171</v>
      </c>
      <c r="C43" s="1195" t="s">
        <v>13304</v>
      </c>
    </row>
    <row r="44" spans="2:3">
      <c r="B44" s="1196" t="s">
        <v>13309</v>
      </c>
      <c r="C44" s="1196" t="s">
        <v>13310</v>
      </c>
    </row>
    <row r="45" spans="2:3">
      <c r="B45" s="1196" t="s">
        <v>13311</v>
      </c>
      <c r="C45" s="1196" t="s">
        <v>13312</v>
      </c>
    </row>
    <row r="46" spans="2:3">
      <c r="B46" s="1196" t="s">
        <v>13313</v>
      </c>
      <c r="C46" s="1196" t="s">
        <v>13314</v>
      </c>
    </row>
    <row r="47" spans="2:3">
      <c r="B47" s="1196" t="s">
        <v>13315</v>
      </c>
      <c r="C47" s="1196" t="s">
        <v>13322</v>
      </c>
    </row>
    <row r="48" spans="2:3">
      <c r="B48" s="1196" t="s">
        <v>13316</v>
      </c>
      <c r="C48" s="1196" t="s">
        <v>13323</v>
      </c>
    </row>
    <row r="49" spans="2:3">
      <c r="B49" s="1196" t="s">
        <v>13317</v>
      </c>
      <c r="C49" s="1196" t="s">
        <v>13324</v>
      </c>
    </row>
    <row r="50" spans="2:3">
      <c r="B50" s="1196" t="s">
        <v>13318</v>
      </c>
      <c r="C50" s="1196" t="s">
        <v>13325</v>
      </c>
    </row>
    <row r="51" spans="2:3">
      <c r="B51" s="1196" t="s">
        <v>13319</v>
      </c>
      <c r="C51" s="1196" t="s">
        <v>13326</v>
      </c>
    </row>
    <row r="52" spans="2:3">
      <c r="B52" s="1196" t="s">
        <v>13320</v>
      </c>
      <c r="C52" s="1196" t="s">
        <v>13327</v>
      </c>
    </row>
    <row r="53" spans="2:3">
      <c r="B53" s="1196" t="s">
        <v>13321</v>
      </c>
      <c r="C53" s="1196" t="s">
        <v>13328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W474"/>
  <sheetViews>
    <sheetView zoomScaleNormal="100" workbookViewId="0"/>
  </sheetViews>
  <sheetFormatPr defaultRowHeight="13.5"/>
  <cols>
    <col min="2" max="2" width="12.25" customWidth="1"/>
    <col min="3" max="3" width="20.625" bestFit="1" customWidth="1"/>
    <col min="4" max="4" width="23" bestFit="1" customWidth="1"/>
    <col min="5" max="5" width="19.375" bestFit="1" customWidth="1"/>
    <col min="6" max="6" width="23.75" bestFit="1" customWidth="1"/>
    <col min="7" max="7" width="18.5" bestFit="1" customWidth="1"/>
    <col min="8" max="8" width="17.25" bestFit="1" customWidth="1"/>
    <col min="9" max="9" width="18.125" bestFit="1" customWidth="1"/>
    <col min="10" max="10" width="20.625" bestFit="1" customWidth="1"/>
    <col min="13" max="13" width="9" style="1242"/>
    <col min="15" max="15" width="9" style="1198"/>
  </cols>
  <sheetData>
    <row r="1" spans="1:23">
      <c r="A1" s="1"/>
      <c r="B1" s="1"/>
      <c r="C1" s="1"/>
      <c r="D1" s="5"/>
      <c r="E1" s="1"/>
      <c r="F1" s="1"/>
      <c r="G1" s="1"/>
      <c r="H1" s="1"/>
      <c r="I1" s="1"/>
      <c r="J1" s="1"/>
      <c r="K1" s="1"/>
      <c r="L1" s="1"/>
    </row>
    <row r="2" spans="1:23" ht="14.25">
      <c r="A2" s="1"/>
      <c r="B2" s="6" t="s">
        <v>1</v>
      </c>
      <c r="C2" s="7"/>
      <c r="D2" s="8" t="s">
        <v>0</v>
      </c>
      <c r="E2" s="9"/>
      <c r="F2" s="10" t="s">
        <v>7379</v>
      </c>
      <c r="G2" s="11"/>
      <c r="H2" s="11"/>
      <c r="I2" s="11"/>
      <c r="J2" s="11"/>
      <c r="K2" s="12"/>
      <c r="L2" s="1"/>
    </row>
    <row r="3" spans="1:23" ht="14.25" thickBot="1">
      <c r="A3" s="1"/>
      <c r="B3" s="4"/>
      <c r="C3" s="11"/>
      <c r="D3" s="11"/>
      <c r="E3" s="11"/>
      <c r="F3" s="11"/>
      <c r="G3" s="11"/>
      <c r="H3" s="11"/>
      <c r="I3" s="11"/>
      <c r="J3" s="11"/>
      <c r="K3" s="12"/>
      <c r="L3" s="1"/>
    </row>
    <row r="4" spans="1:23" ht="14.25" thickBot="1">
      <c r="A4" s="1"/>
      <c r="B4" s="13" t="s">
        <v>2</v>
      </c>
      <c r="C4" s="14" t="s">
        <v>3</v>
      </c>
      <c r="D4" s="14" t="s">
        <v>4</v>
      </c>
      <c r="E4" s="14" t="s">
        <v>5</v>
      </c>
      <c r="F4" s="14" t="s">
        <v>6</v>
      </c>
      <c r="G4" s="14" t="s">
        <v>7</v>
      </c>
      <c r="H4" s="14" t="s">
        <v>8</v>
      </c>
      <c r="I4" s="14" t="s">
        <v>9</v>
      </c>
      <c r="J4" s="15" t="s">
        <v>10</v>
      </c>
      <c r="K4" s="16" t="s">
        <v>815</v>
      </c>
      <c r="L4" s="17" t="s">
        <v>2</v>
      </c>
      <c r="M4" s="1243" t="s">
        <v>13574</v>
      </c>
      <c r="O4" s="1240" t="s">
        <v>13572</v>
      </c>
    </row>
    <row r="5" spans="1:23" ht="14.25" thickTop="1">
      <c r="A5" s="3">
        <v>0</v>
      </c>
      <c r="B5" s="18" t="s">
        <v>12</v>
      </c>
      <c r="C5" s="34" t="s">
        <v>13</v>
      </c>
      <c r="D5" s="35" t="s">
        <v>13</v>
      </c>
      <c r="E5" s="35" t="s">
        <v>13</v>
      </c>
      <c r="F5" s="30" t="s">
        <v>14</v>
      </c>
      <c r="G5" s="30" t="s">
        <v>724</v>
      </c>
      <c r="H5" s="30" t="s">
        <v>723</v>
      </c>
      <c r="I5" s="30" t="s">
        <v>722</v>
      </c>
      <c r="J5" s="31" t="s">
        <v>15</v>
      </c>
      <c r="K5" s="19" t="s">
        <v>16</v>
      </c>
      <c r="L5" s="20" t="s">
        <v>12</v>
      </c>
      <c r="M5" s="1244" t="s">
        <v>13056</v>
      </c>
      <c r="O5" s="1240" t="s">
        <v>13573</v>
      </c>
    </row>
    <row r="6" spans="1:23">
      <c r="A6" s="3">
        <v>1</v>
      </c>
      <c r="B6" s="18" t="s">
        <v>17</v>
      </c>
      <c r="C6" s="27" t="s">
        <v>721</v>
      </c>
      <c r="D6" s="28" t="s">
        <v>720</v>
      </c>
      <c r="E6" s="28" t="s">
        <v>719</v>
      </c>
      <c r="F6" s="28" t="s">
        <v>718</v>
      </c>
      <c r="G6" s="33" t="s">
        <v>13</v>
      </c>
      <c r="H6" s="28" t="s">
        <v>717</v>
      </c>
      <c r="I6" s="28" t="s">
        <v>716</v>
      </c>
      <c r="J6" s="29" t="s">
        <v>18</v>
      </c>
      <c r="K6" s="19" t="s">
        <v>16</v>
      </c>
      <c r="L6" s="20" t="s">
        <v>17</v>
      </c>
      <c r="M6" s="1244" t="s">
        <v>13057</v>
      </c>
      <c r="O6" s="1240" t="s">
        <v>13573</v>
      </c>
      <c r="W6" s="1198"/>
    </row>
    <row r="7" spans="1:23">
      <c r="A7" s="3">
        <v>2</v>
      </c>
      <c r="B7" s="21" t="s">
        <v>19</v>
      </c>
      <c r="C7" s="27" t="s">
        <v>715</v>
      </c>
      <c r="D7" s="28" t="s">
        <v>714</v>
      </c>
      <c r="E7" s="28" t="s">
        <v>713</v>
      </c>
      <c r="F7" s="28" t="s">
        <v>712</v>
      </c>
      <c r="G7" s="28" t="s">
        <v>711</v>
      </c>
      <c r="H7" s="28" t="s">
        <v>710</v>
      </c>
      <c r="I7" s="28" t="s">
        <v>709</v>
      </c>
      <c r="J7" s="29" t="s">
        <v>706</v>
      </c>
      <c r="K7" s="19" t="s">
        <v>16</v>
      </c>
      <c r="L7" s="20" t="s">
        <v>19</v>
      </c>
      <c r="M7" s="1244" t="s">
        <v>13058</v>
      </c>
      <c r="O7" s="1240" t="s">
        <v>13573</v>
      </c>
      <c r="W7" s="1198"/>
    </row>
    <row r="8" spans="1:23">
      <c r="A8" s="3">
        <v>3</v>
      </c>
      <c r="B8" s="21" t="s">
        <v>20</v>
      </c>
      <c r="C8" s="32" t="s">
        <v>13</v>
      </c>
      <c r="D8" s="33" t="s">
        <v>13</v>
      </c>
      <c r="E8" s="33" t="s">
        <v>13</v>
      </c>
      <c r="F8" s="33" t="s">
        <v>13</v>
      </c>
      <c r="G8" s="33" t="s">
        <v>13</v>
      </c>
      <c r="H8" s="33" t="s">
        <v>13</v>
      </c>
      <c r="I8" s="1473" t="s">
        <v>21</v>
      </c>
      <c r="J8" s="1467"/>
      <c r="K8" s="19" t="s">
        <v>16</v>
      </c>
      <c r="L8" s="20" t="s">
        <v>20</v>
      </c>
      <c r="M8" s="1245" t="s">
        <v>13059</v>
      </c>
      <c r="W8" s="1198"/>
    </row>
    <row r="9" spans="1:23">
      <c r="A9" s="3">
        <v>4</v>
      </c>
      <c r="B9" s="21" t="s">
        <v>23</v>
      </c>
      <c r="C9" s="1465" t="s">
        <v>24</v>
      </c>
      <c r="D9" s="1472"/>
      <c r="E9" s="1473" t="s">
        <v>25</v>
      </c>
      <c r="F9" s="1472"/>
      <c r="G9" s="1473" t="s">
        <v>26</v>
      </c>
      <c r="H9" s="1472"/>
      <c r="I9" s="1473" t="s">
        <v>27</v>
      </c>
      <c r="J9" s="1467"/>
      <c r="K9" s="19" t="s">
        <v>16</v>
      </c>
      <c r="L9" s="20" t="s">
        <v>23</v>
      </c>
      <c r="M9" s="1246" t="s">
        <v>13060</v>
      </c>
      <c r="W9" s="1198"/>
    </row>
    <row r="10" spans="1:23">
      <c r="A10" s="3">
        <v>5</v>
      </c>
      <c r="B10" s="21" t="s">
        <v>28</v>
      </c>
      <c r="C10" s="1465" t="s">
        <v>29</v>
      </c>
      <c r="D10" s="1472"/>
      <c r="E10" s="1473" t="s">
        <v>30</v>
      </c>
      <c r="F10" s="1472"/>
      <c r="G10" s="1473" t="s">
        <v>31</v>
      </c>
      <c r="H10" s="1472"/>
      <c r="I10" s="1473" t="s">
        <v>32</v>
      </c>
      <c r="J10" s="1467"/>
      <c r="K10" s="19" t="s">
        <v>16</v>
      </c>
      <c r="L10" s="20" t="s">
        <v>28</v>
      </c>
      <c r="M10" s="1246" t="s">
        <v>13059</v>
      </c>
      <c r="W10" s="1198"/>
    </row>
    <row r="11" spans="1:23">
      <c r="A11" s="3">
        <v>6</v>
      </c>
      <c r="B11" s="21" t="s">
        <v>33</v>
      </c>
      <c r="C11" s="32" t="s">
        <v>13</v>
      </c>
      <c r="D11" s="33" t="s">
        <v>13</v>
      </c>
      <c r="E11" s="1473" t="s">
        <v>34</v>
      </c>
      <c r="F11" s="1472"/>
      <c r="G11" s="1473" t="s">
        <v>35</v>
      </c>
      <c r="H11" s="1472"/>
      <c r="I11" s="1473" t="s">
        <v>36</v>
      </c>
      <c r="J11" s="1467"/>
      <c r="K11" s="19" t="s">
        <v>16</v>
      </c>
      <c r="L11" s="20" t="s">
        <v>33</v>
      </c>
      <c r="M11" s="1246" t="s">
        <v>13060</v>
      </c>
      <c r="W11" s="1198"/>
    </row>
    <row r="12" spans="1:23">
      <c r="A12" s="3">
        <v>7</v>
      </c>
      <c r="B12" s="21" t="s">
        <v>37</v>
      </c>
      <c r="C12" s="1465" t="s">
        <v>38</v>
      </c>
      <c r="D12" s="1472"/>
      <c r="E12" s="1473" t="s">
        <v>39</v>
      </c>
      <c r="F12" s="1472"/>
      <c r="G12" s="1473" t="s">
        <v>40</v>
      </c>
      <c r="H12" s="1472"/>
      <c r="I12" s="1473" t="s">
        <v>41</v>
      </c>
      <c r="J12" s="1467"/>
      <c r="K12" s="19" t="s">
        <v>16</v>
      </c>
      <c r="L12" s="20" t="s">
        <v>37</v>
      </c>
      <c r="M12" s="1246" t="s">
        <v>13060</v>
      </c>
      <c r="W12" s="1198"/>
    </row>
    <row r="13" spans="1:23">
      <c r="A13" s="3">
        <v>8</v>
      </c>
      <c r="B13" s="21" t="s">
        <v>42</v>
      </c>
      <c r="C13" s="1465" t="s">
        <v>43</v>
      </c>
      <c r="D13" s="1472"/>
      <c r="E13" s="1473" t="s">
        <v>44</v>
      </c>
      <c r="F13" s="1472"/>
      <c r="G13" s="1473" t="s">
        <v>45</v>
      </c>
      <c r="H13" s="1472"/>
      <c r="I13" s="1473" t="s">
        <v>46</v>
      </c>
      <c r="J13" s="1467"/>
      <c r="K13" s="19" t="s">
        <v>16</v>
      </c>
      <c r="L13" s="20" t="s">
        <v>42</v>
      </c>
      <c r="M13" s="1246" t="s">
        <v>13060</v>
      </c>
      <c r="W13" s="1198"/>
    </row>
    <row r="14" spans="1:23">
      <c r="A14" s="3">
        <v>9</v>
      </c>
      <c r="B14" s="21" t="s">
        <v>47</v>
      </c>
      <c r="C14" s="32" t="s">
        <v>13</v>
      </c>
      <c r="D14" s="33" t="s">
        <v>13</v>
      </c>
      <c r="E14" s="33" t="s">
        <v>13</v>
      </c>
      <c r="F14" s="33" t="s">
        <v>13</v>
      </c>
      <c r="G14" s="33" t="s">
        <v>13</v>
      </c>
      <c r="H14" s="1473" t="s">
        <v>48</v>
      </c>
      <c r="I14" s="1466"/>
      <c r="J14" s="1467"/>
      <c r="K14" s="19" t="s">
        <v>259</v>
      </c>
      <c r="L14" s="20" t="s">
        <v>47</v>
      </c>
      <c r="M14" s="1246" t="s">
        <v>13061</v>
      </c>
      <c r="W14" s="1198"/>
    </row>
    <row r="15" spans="1:23">
      <c r="A15" s="3">
        <v>10</v>
      </c>
      <c r="B15" s="21" t="s">
        <v>49</v>
      </c>
      <c r="C15" s="32" t="s">
        <v>13</v>
      </c>
      <c r="D15" s="33" t="s">
        <v>13</v>
      </c>
      <c r="E15" s="33" t="s">
        <v>13</v>
      </c>
      <c r="F15" s="33" t="s">
        <v>13</v>
      </c>
      <c r="G15" s="1473" t="s">
        <v>50</v>
      </c>
      <c r="H15" s="1466"/>
      <c r="I15" s="1466"/>
      <c r="J15" s="1467"/>
      <c r="K15" s="19" t="s">
        <v>16</v>
      </c>
      <c r="L15" s="20" t="s">
        <v>49</v>
      </c>
      <c r="M15" s="1246" t="s">
        <v>13060</v>
      </c>
      <c r="W15" s="1198"/>
    </row>
    <row r="16" spans="1:23">
      <c r="A16" s="3">
        <v>11</v>
      </c>
      <c r="B16" s="21" t="s">
        <v>51</v>
      </c>
      <c r="C16" s="1465" t="s">
        <v>816</v>
      </c>
      <c r="D16" s="1466"/>
      <c r="E16" s="1466"/>
      <c r="F16" s="1466"/>
      <c r="G16" s="1466"/>
      <c r="H16" s="1466"/>
      <c r="I16" s="1466"/>
      <c r="J16" s="1467"/>
      <c r="K16" s="19" t="s">
        <v>16</v>
      </c>
      <c r="L16" s="20" t="s">
        <v>51</v>
      </c>
      <c r="M16" s="1246" t="s">
        <v>13060</v>
      </c>
      <c r="W16" s="1198"/>
    </row>
    <row r="17" spans="1:23">
      <c r="A17" s="3">
        <v>12</v>
      </c>
      <c r="B17" s="21" t="s">
        <v>52</v>
      </c>
      <c r="C17" s="32" t="s">
        <v>13</v>
      </c>
      <c r="D17" s="33" t="s">
        <v>13</v>
      </c>
      <c r="E17" s="33" t="s">
        <v>13</v>
      </c>
      <c r="F17" s="33" t="s">
        <v>13</v>
      </c>
      <c r="G17" s="1473" t="s">
        <v>53</v>
      </c>
      <c r="H17" s="1466"/>
      <c r="I17" s="1466"/>
      <c r="J17" s="1467"/>
      <c r="K17" s="19" t="s">
        <v>16</v>
      </c>
      <c r="L17" s="20" t="s">
        <v>52</v>
      </c>
      <c r="M17" s="1246" t="s">
        <v>13060</v>
      </c>
      <c r="W17" s="1198"/>
    </row>
    <row r="18" spans="1:23">
      <c r="A18" s="3">
        <v>13</v>
      </c>
      <c r="B18" s="21" t="s">
        <v>54</v>
      </c>
      <c r="C18" s="1465" t="s">
        <v>817</v>
      </c>
      <c r="D18" s="1466"/>
      <c r="E18" s="1466"/>
      <c r="F18" s="1466"/>
      <c r="G18" s="1466"/>
      <c r="H18" s="1466"/>
      <c r="I18" s="1466"/>
      <c r="J18" s="1467"/>
      <c r="K18" s="19" t="s">
        <v>16</v>
      </c>
      <c r="L18" s="20" t="s">
        <v>54</v>
      </c>
      <c r="M18" s="1246" t="s">
        <v>13060</v>
      </c>
      <c r="W18" s="1198"/>
    </row>
    <row r="19" spans="1:23">
      <c r="A19" s="3">
        <v>14</v>
      </c>
      <c r="B19" s="21" t="s">
        <v>55</v>
      </c>
      <c r="C19" s="1465" t="s">
        <v>818</v>
      </c>
      <c r="D19" s="1466"/>
      <c r="E19" s="1466"/>
      <c r="F19" s="1466"/>
      <c r="G19" s="1466"/>
      <c r="H19" s="1466"/>
      <c r="I19" s="1466"/>
      <c r="J19" s="1467"/>
      <c r="K19" s="19" t="s">
        <v>16</v>
      </c>
      <c r="L19" s="20" t="s">
        <v>55</v>
      </c>
      <c r="M19" s="1246" t="s">
        <v>13060</v>
      </c>
      <c r="W19" s="1198"/>
    </row>
    <row r="20" spans="1:23">
      <c r="A20" s="3">
        <v>15</v>
      </c>
      <c r="B20" s="21" t="s">
        <v>56</v>
      </c>
      <c r="C20" s="27" t="s">
        <v>754</v>
      </c>
      <c r="D20" s="28" t="s">
        <v>753</v>
      </c>
      <c r="E20" s="28" t="s">
        <v>752</v>
      </c>
      <c r="F20" s="28" t="s">
        <v>751</v>
      </c>
      <c r="G20" s="33" t="s">
        <v>13</v>
      </c>
      <c r="H20" s="33" t="s">
        <v>13</v>
      </c>
      <c r="I20" s="33" t="s">
        <v>13</v>
      </c>
      <c r="J20" s="29" t="s">
        <v>749</v>
      </c>
      <c r="K20" s="19" t="s">
        <v>819</v>
      </c>
      <c r="L20" s="20" t="s">
        <v>56</v>
      </c>
      <c r="M20" s="1247" t="s">
        <v>819</v>
      </c>
      <c r="W20" s="1198"/>
    </row>
    <row r="21" spans="1:23">
      <c r="A21" s="3">
        <v>16</v>
      </c>
      <c r="B21" s="21" t="s">
        <v>57</v>
      </c>
      <c r="C21" s="1465" t="s">
        <v>820</v>
      </c>
      <c r="D21" s="1466"/>
      <c r="E21" s="1466"/>
      <c r="F21" s="1466"/>
      <c r="G21" s="1466"/>
      <c r="H21" s="1466"/>
      <c r="I21" s="1466"/>
      <c r="J21" s="1467"/>
      <c r="K21" s="19" t="s">
        <v>58</v>
      </c>
      <c r="L21" s="20" t="s">
        <v>57</v>
      </c>
      <c r="M21" s="1248" t="s">
        <v>58</v>
      </c>
      <c r="W21" s="1198"/>
    </row>
    <row r="22" spans="1:23">
      <c r="A22" s="3">
        <v>17</v>
      </c>
      <c r="B22" s="21" t="s">
        <v>59</v>
      </c>
      <c r="C22" s="1465" t="s">
        <v>60</v>
      </c>
      <c r="D22" s="1472"/>
      <c r="E22" s="1473" t="s">
        <v>61</v>
      </c>
      <c r="F22" s="1472"/>
      <c r="G22" s="1473" t="s">
        <v>62</v>
      </c>
      <c r="H22" s="1472"/>
      <c r="I22" s="1473" t="s">
        <v>63</v>
      </c>
      <c r="J22" s="1467"/>
      <c r="K22" s="19" t="s">
        <v>16</v>
      </c>
      <c r="L22" s="20" t="s">
        <v>59</v>
      </c>
      <c r="M22" s="1247" t="s">
        <v>16</v>
      </c>
      <c r="W22" s="1198"/>
    </row>
    <row r="23" spans="1:23">
      <c r="A23" s="3">
        <v>18</v>
      </c>
      <c r="B23" s="21" t="s">
        <v>64</v>
      </c>
      <c r="C23" s="1465" t="s">
        <v>821</v>
      </c>
      <c r="D23" s="1466"/>
      <c r="E23" s="1466"/>
      <c r="F23" s="1466"/>
      <c r="G23" s="1466"/>
      <c r="H23" s="1466"/>
      <c r="I23" s="1466"/>
      <c r="J23" s="1467"/>
      <c r="K23" s="19" t="s">
        <v>16</v>
      </c>
      <c r="L23" s="20" t="s">
        <v>64</v>
      </c>
      <c r="M23" s="1247" t="s">
        <v>16</v>
      </c>
      <c r="W23" s="1198"/>
    </row>
    <row r="24" spans="1:23">
      <c r="A24" s="3">
        <v>19</v>
      </c>
      <c r="B24" s="21" t="s">
        <v>65</v>
      </c>
      <c r="C24" s="1465" t="s">
        <v>822</v>
      </c>
      <c r="D24" s="1466"/>
      <c r="E24" s="1466"/>
      <c r="F24" s="1466"/>
      <c r="G24" s="1466"/>
      <c r="H24" s="1466"/>
      <c r="I24" s="1466"/>
      <c r="J24" s="1467"/>
      <c r="K24" s="19" t="s">
        <v>16</v>
      </c>
      <c r="L24" s="20" t="s">
        <v>65</v>
      </c>
      <c r="M24" s="1247" t="s">
        <v>16</v>
      </c>
      <c r="W24" s="1198"/>
    </row>
    <row r="25" spans="1:23">
      <c r="A25" s="3">
        <v>20</v>
      </c>
      <c r="B25" s="21" t="s">
        <v>66</v>
      </c>
      <c r="C25" s="1465" t="s">
        <v>823</v>
      </c>
      <c r="D25" s="1466"/>
      <c r="E25" s="1466"/>
      <c r="F25" s="1466"/>
      <c r="G25" s="1466"/>
      <c r="H25" s="1466"/>
      <c r="I25" s="1466"/>
      <c r="J25" s="1467"/>
      <c r="K25" s="19" t="s">
        <v>16</v>
      </c>
      <c r="L25" s="20" t="s">
        <v>66</v>
      </c>
      <c r="M25" s="1247" t="s">
        <v>16</v>
      </c>
      <c r="W25" s="1198"/>
    </row>
    <row r="26" spans="1:23">
      <c r="A26" s="3">
        <v>21</v>
      </c>
      <c r="B26" s="21" t="s">
        <v>67</v>
      </c>
      <c r="C26" s="1465" t="s">
        <v>824</v>
      </c>
      <c r="D26" s="1466"/>
      <c r="E26" s="1466"/>
      <c r="F26" s="1466"/>
      <c r="G26" s="1466"/>
      <c r="H26" s="1466"/>
      <c r="I26" s="1466"/>
      <c r="J26" s="1467"/>
      <c r="K26" s="19" t="s">
        <v>16</v>
      </c>
      <c r="L26" s="20" t="s">
        <v>67</v>
      </c>
      <c r="M26" s="1247" t="s">
        <v>16</v>
      </c>
      <c r="W26" s="1198"/>
    </row>
    <row r="27" spans="1:23">
      <c r="A27" s="3">
        <v>22</v>
      </c>
      <c r="B27" s="21" t="s">
        <v>68</v>
      </c>
      <c r="C27" s="1465" t="s">
        <v>825</v>
      </c>
      <c r="D27" s="1466"/>
      <c r="E27" s="1466"/>
      <c r="F27" s="1466"/>
      <c r="G27" s="1466"/>
      <c r="H27" s="1466"/>
      <c r="I27" s="1466"/>
      <c r="J27" s="1467"/>
      <c r="K27" s="19" t="s">
        <v>16</v>
      </c>
      <c r="L27" s="20" t="s">
        <v>68</v>
      </c>
      <c r="M27" s="1247" t="s">
        <v>16</v>
      </c>
      <c r="W27" s="1198"/>
    </row>
    <row r="28" spans="1:23">
      <c r="A28" s="3">
        <v>23</v>
      </c>
      <c r="B28" s="21" t="s">
        <v>69</v>
      </c>
      <c r="C28" s="1465" t="s">
        <v>826</v>
      </c>
      <c r="D28" s="1466"/>
      <c r="E28" s="1466"/>
      <c r="F28" s="1466"/>
      <c r="G28" s="1466"/>
      <c r="H28" s="1466"/>
      <c r="I28" s="1466"/>
      <c r="J28" s="1467"/>
      <c r="K28" s="19" t="s">
        <v>16</v>
      </c>
      <c r="L28" s="20" t="s">
        <v>69</v>
      </c>
      <c r="M28" s="1247" t="s">
        <v>16</v>
      </c>
      <c r="W28" s="1198"/>
    </row>
    <row r="29" spans="1:23">
      <c r="A29" s="3">
        <v>24</v>
      </c>
      <c r="B29" s="21" t="s">
        <v>70</v>
      </c>
      <c r="C29" s="1465" t="s">
        <v>827</v>
      </c>
      <c r="D29" s="1466"/>
      <c r="E29" s="1466"/>
      <c r="F29" s="1466"/>
      <c r="G29" s="1466"/>
      <c r="H29" s="1466"/>
      <c r="I29" s="1466"/>
      <c r="J29" s="1467"/>
      <c r="K29" s="19" t="s">
        <v>16</v>
      </c>
      <c r="L29" s="20" t="s">
        <v>70</v>
      </c>
      <c r="M29" s="1247" t="s">
        <v>16</v>
      </c>
      <c r="W29" s="1198"/>
    </row>
    <row r="30" spans="1:23">
      <c r="A30" s="3">
        <v>25</v>
      </c>
      <c r="B30" s="21" t="s">
        <v>71</v>
      </c>
      <c r="C30" s="1465" t="s">
        <v>828</v>
      </c>
      <c r="D30" s="1466"/>
      <c r="E30" s="1466"/>
      <c r="F30" s="1466"/>
      <c r="G30" s="1466"/>
      <c r="H30" s="1466"/>
      <c r="I30" s="1466"/>
      <c r="J30" s="1467"/>
      <c r="K30" s="19" t="s">
        <v>16</v>
      </c>
      <c r="L30" s="20" t="s">
        <v>71</v>
      </c>
      <c r="M30" s="1247" t="s">
        <v>16</v>
      </c>
      <c r="W30" s="1198"/>
    </row>
    <row r="31" spans="1:23">
      <c r="A31" s="3">
        <v>26</v>
      </c>
      <c r="B31" s="21" t="s">
        <v>72</v>
      </c>
      <c r="C31" s="32" t="s">
        <v>13</v>
      </c>
      <c r="D31" s="33" t="s">
        <v>13</v>
      </c>
      <c r="E31" s="33" t="s">
        <v>13</v>
      </c>
      <c r="F31" s="33" t="s">
        <v>13</v>
      </c>
      <c r="G31" s="1473" t="s">
        <v>73</v>
      </c>
      <c r="H31" s="1466"/>
      <c r="I31" s="1466"/>
      <c r="J31" s="1467"/>
      <c r="K31" s="19" t="s">
        <v>16</v>
      </c>
      <c r="L31" s="20" t="s">
        <v>72</v>
      </c>
      <c r="M31" s="1247" t="s">
        <v>16</v>
      </c>
      <c r="W31" s="1198"/>
    </row>
    <row r="32" spans="1:23">
      <c r="A32" s="3">
        <v>27</v>
      </c>
      <c r="B32" s="21" t="s">
        <v>74</v>
      </c>
      <c r="C32" s="1465" t="s">
        <v>829</v>
      </c>
      <c r="D32" s="1466"/>
      <c r="E32" s="1466"/>
      <c r="F32" s="1466"/>
      <c r="G32" s="1466"/>
      <c r="H32" s="1466"/>
      <c r="I32" s="1466"/>
      <c r="J32" s="1467"/>
      <c r="K32" s="19" t="s">
        <v>16</v>
      </c>
      <c r="L32" s="20" t="s">
        <v>74</v>
      </c>
      <c r="M32" s="1247" t="s">
        <v>16</v>
      </c>
      <c r="W32" s="1198"/>
    </row>
    <row r="33" spans="1:23">
      <c r="A33" s="3">
        <v>28</v>
      </c>
      <c r="B33" s="21" t="s">
        <v>75</v>
      </c>
      <c r="C33" s="32" t="s">
        <v>13</v>
      </c>
      <c r="D33" s="33" t="s">
        <v>13</v>
      </c>
      <c r="E33" s="33" t="s">
        <v>13</v>
      </c>
      <c r="F33" s="33" t="s">
        <v>13</v>
      </c>
      <c r="G33" s="1473" t="s">
        <v>76</v>
      </c>
      <c r="H33" s="1466"/>
      <c r="I33" s="1466"/>
      <c r="J33" s="1467"/>
      <c r="K33" s="19" t="s">
        <v>16</v>
      </c>
      <c r="L33" s="20" t="s">
        <v>75</v>
      </c>
      <c r="M33" s="1249" t="s">
        <v>16</v>
      </c>
      <c r="W33" s="1198"/>
    </row>
    <row r="34" spans="1:23">
      <c r="A34" s="3">
        <v>29</v>
      </c>
      <c r="B34" s="21" t="s">
        <v>77</v>
      </c>
      <c r="C34" s="1465" t="s">
        <v>830</v>
      </c>
      <c r="D34" s="1466"/>
      <c r="E34" s="1466"/>
      <c r="F34" s="1466"/>
      <c r="G34" s="1466"/>
      <c r="H34" s="1466"/>
      <c r="I34" s="1466"/>
      <c r="J34" s="1467"/>
      <c r="K34" s="19" t="s">
        <v>16</v>
      </c>
      <c r="L34" s="20" t="s">
        <v>77</v>
      </c>
      <c r="M34" s="1249" t="s">
        <v>16</v>
      </c>
      <c r="W34" s="1198"/>
    </row>
    <row r="35" spans="1:23">
      <c r="A35" s="3">
        <v>30</v>
      </c>
      <c r="B35" s="21" t="s">
        <v>78</v>
      </c>
      <c r="C35" s="32" t="s">
        <v>13</v>
      </c>
      <c r="D35" s="33" t="s">
        <v>13</v>
      </c>
      <c r="E35" s="33" t="s">
        <v>13</v>
      </c>
      <c r="F35" s="33" t="s">
        <v>13</v>
      </c>
      <c r="G35" s="33" t="s">
        <v>13</v>
      </c>
      <c r="H35" s="33" t="s">
        <v>13</v>
      </c>
      <c r="I35" s="33" t="s">
        <v>13</v>
      </c>
      <c r="J35" s="29" t="s">
        <v>762</v>
      </c>
      <c r="K35" s="19" t="s">
        <v>16</v>
      </c>
      <c r="L35" s="20" t="s">
        <v>78</v>
      </c>
      <c r="M35" s="1249" t="s">
        <v>16</v>
      </c>
      <c r="W35" s="1198"/>
    </row>
    <row r="36" spans="1:23">
      <c r="A36" s="3">
        <v>31</v>
      </c>
      <c r="B36" s="21" t="s">
        <v>79</v>
      </c>
      <c r="C36" s="32" t="s">
        <v>13</v>
      </c>
      <c r="D36" s="33" t="s">
        <v>13</v>
      </c>
      <c r="E36" s="1473" t="s">
        <v>80</v>
      </c>
      <c r="F36" s="1472"/>
      <c r="G36" s="33" t="s">
        <v>13</v>
      </c>
      <c r="H36" s="1473" t="s">
        <v>831</v>
      </c>
      <c r="I36" s="1466"/>
      <c r="J36" s="1467"/>
      <c r="K36" s="19" t="s">
        <v>259</v>
      </c>
      <c r="L36" s="20" t="s">
        <v>79</v>
      </c>
      <c r="M36" s="1246" t="s">
        <v>13062</v>
      </c>
      <c r="W36" s="1198"/>
    </row>
    <row r="37" spans="1:23">
      <c r="A37" s="3">
        <v>32</v>
      </c>
      <c r="B37" s="21" t="s">
        <v>81</v>
      </c>
      <c r="C37" s="1465" t="s">
        <v>832</v>
      </c>
      <c r="D37" s="1466"/>
      <c r="E37" s="1466"/>
      <c r="F37" s="1466"/>
      <c r="G37" s="1466"/>
      <c r="H37" s="1466"/>
      <c r="I37" s="1466"/>
      <c r="J37" s="1467"/>
      <c r="K37" s="19" t="s">
        <v>16</v>
      </c>
      <c r="L37" s="20" t="s">
        <v>81</v>
      </c>
      <c r="M37" s="1249" t="s">
        <v>16</v>
      </c>
      <c r="W37" s="1198"/>
    </row>
    <row r="38" spans="1:23">
      <c r="A38" s="3">
        <v>33</v>
      </c>
      <c r="B38" s="21" t="s">
        <v>82</v>
      </c>
      <c r="C38" s="1465" t="s">
        <v>833</v>
      </c>
      <c r="D38" s="1466"/>
      <c r="E38" s="1466"/>
      <c r="F38" s="1466"/>
      <c r="G38" s="1466"/>
      <c r="H38" s="1466"/>
      <c r="I38" s="1466"/>
      <c r="J38" s="1467"/>
      <c r="K38" s="19" t="s">
        <v>16</v>
      </c>
      <c r="L38" s="20" t="s">
        <v>82</v>
      </c>
      <c r="M38" s="1249" t="s">
        <v>16</v>
      </c>
      <c r="W38" s="1198"/>
    </row>
    <row r="39" spans="1:23">
      <c r="A39" s="3">
        <v>34</v>
      </c>
      <c r="B39" s="21" t="s">
        <v>83</v>
      </c>
      <c r="C39" s="32" t="s">
        <v>13</v>
      </c>
      <c r="D39" s="33" t="s">
        <v>13</v>
      </c>
      <c r="E39" s="1473" t="s">
        <v>84</v>
      </c>
      <c r="F39" s="1466"/>
      <c r="G39" s="1466"/>
      <c r="H39" s="1466"/>
      <c r="I39" s="1466"/>
      <c r="J39" s="1467"/>
      <c r="K39" s="19" t="s">
        <v>16</v>
      </c>
      <c r="L39" s="20" t="s">
        <v>83</v>
      </c>
      <c r="M39" s="1249" t="s">
        <v>16</v>
      </c>
      <c r="W39" s="1198"/>
    </row>
    <row r="40" spans="1:23">
      <c r="A40" s="3">
        <v>35</v>
      </c>
      <c r="B40" s="21" t="s">
        <v>85</v>
      </c>
      <c r="C40" s="1465" t="s">
        <v>834</v>
      </c>
      <c r="D40" s="1466"/>
      <c r="E40" s="1466"/>
      <c r="F40" s="1466"/>
      <c r="G40" s="1466"/>
      <c r="H40" s="1466"/>
      <c r="I40" s="1466"/>
      <c r="J40" s="1467"/>
      <c r="K40" s="19" t="s">
        <v>16</v>
      </c>
      <c r="L40" s="20" t="s">
        <v>85</v>
      </c>
      <c r="M40" s="1249" t="s">
        <v>16</v>
      </c>
      <c r="W40" s="1198"/>
    </row>
    <row r="41" spans="1:23">
      <c r="A41" s="3">
        <v>36</v>
      </c>
      <c r="B41" s="21" t="s">
        <v>86</v>
      </c>
      <c r="C41" s="32" t="s">
        <v>13</v>
      </c>
      <c r="D41" s="33" t="s">
        <v>13</v>
      </c>
      <c r="E41" s="1473" t="s">
        <v>87</v>
      </c>
      <c r="F41" s="1466"/>
      <c r="G41" s="1466"/>
      <c r="H41" s="1466"/>
      <c r="I41" s="1466"/>
      <c r="J41" s="1467"/>
      <c r="K41" s="19" t="s">
        <v>16</v>
      </c>
      <c r="L41" s="20" t="s">
        <v>86</v>
      </c>
      <c r="M41" s="1249" t="s">
        <v>16</v>
      </c>
      <c r="W41" s="1198"/>
    </row>
    <row r="42" spans="1:23">
      <c r="A42" s="3">
        <v>37</v>
      </c>
      <c r="B42" s="21" t="s">
        <v>88</v>
      </c>
      <c r="C42" s="1465" t="s">
        <v>835</v>
      </c>
      <c r="D42" s="1466"/>
      <c r="E42" s="1466"/>
      <c r="F42" s="1466"/>
      <c r="G42" s="1466"/>
      <c r="H42" s="1466"/>
      <c r="I42" s="1466"/>
      <c r="J42" s="1467"/>
      <c r="K42" s="19" t="s">
        <v>16</v>
      </c>
      <c r="L42" s="20" t="s">
        <v>88</v>
      </c>
      <c r="M42" s="1249" t="s">
        <v>16</v>
      </c>
      <c r="W42" s="1198"/>
    </row>
    <row r="43" spans="1:23">
      <c r="A43" s="3">
        <v>38</v>
      </c>
      <c r="B43" s="21" t="s">
        <v>89</v>
      </c>
      <c r="C43" s="32" t="s">
        <v>13</v>
      </c>
      <c r="D43" s="33" t="s">
        <v>13</v>
      </c>
      <c r="E43" s="1473" t="s">
        <v>90</v>
      </c>
      <c r="F43" s="1466"/>
      <c r="G43" s="1466"/>
      <c r="H43" s="1466"/>
      <c r="I43" s="1466"/>
      <c r="J43" s="1467"/>
      <c r="K43" s="19" t="s">
        <v>16</v>
      </c>
      <c r="L43" s="20" t="s">
        <v>89</v>
      </c>
      <c r="M43" s="1249" t="s">
        <v>16</v>
      </c>
      <c r="W43" s="1198"/>
    </row>
    <row r="44" spans="1:23">
      <c r="A44" s="3">
        <v>39</v>
      </c>
      <c r="B44" s="21" t="s">
        <v>91</v>
      </c>
      <c r="C44" s="1465" t="s">
        <v>836</v>
      </c>
      <c r="D44" s="1466"/>
      <c r="E44" s="1466"/>
      <c r="F44" s="1466"/>
      <c r="G44" s="1466"/>
      <c r="H44" s="1466"/>
      <c r="I44" s="1466"/>
      <c r="J44" s="1467"/>
      <c r="K44" s="19" t="s">
        <v>16</v>
      </c>
      <c r="L44" s="20" t="s">
        <v>91</v>
      </c>
      <c r="M44" s="1249" t="s">
        <v>16</v>
      </c>
      <c r="W44" s="1198"/>
    </row>
    <row r="45" spans="1:23">
      <c r="A45" s="3">
        <v>40</v>
      </c>
      <c r="B45" s="21" t="s">
        <v>92</v>
      </c>
      <c r="C45" s="32" t="s">
        <v>13</v>
      </c>
      <c r="D45" s="33" t="s">
        <v>13</v>
      </c>
      <c r="E45" s="1473" t="s">
        <v>93</v>
      </c>
      <c r="F45" s="1466"/>
      <c r="G45" s="1466"/>
      <c r="H45" s="1466"/>
      <c r="I45" s="1466"/>
      <c r="J45" s="1467"/>
      <c r="K45" s="19" t="s">
        <v>16</v>
      </c>
      <c r="L45" s="20" t="s">
        <v>92</v>
      </c>
      <c r="M45" s="1249" t="s">
        <v>16</v>
      </c>
      <c r="W45" s="1198"/>
    </row>
    <row r="46" spans="1:23">
      <c r="A46" s="3">
        <v>41</v>
      </c>
      <c r="B46" s="21" t="s">
        <v>94</v>
      </c>
      <c r="C46" s="1465" t="s">
        <v>837</v>
      </c>
      <c r="D46" s="1466"/>
      <c r="E46" s="1466"/>
      <c r="F46" s="1466"/>
      <c r="G46" s="1466"/>
      <c r="H46" s="1466"/>
      <c r="I46" s="1466"/>
      <c r="J46" s="1467"/>
      <c r="K46" s="19" t="s">
        <v>16</v>
      </c>
      <c r="L46" s="20" t="s">
        <v>94</v>
      </c>
      <c r="M46" s="1249" t="s">
        <v>16</v>
      </c>
      <c r="W46" s="1198"/>
    </row>
    <row r="47" spans="1:23">
      <c r="A47" s="3">
        <v>42</v>
      </c>
      <c r="B47" s="21" t="s">
        <v>95</v>
      </c>
      <c r="C47" s="32" t="s">
        <v>13</v>
      </c>
      <c r="D47" s="33" t="s">
        <v>13</v>
      </c>
      <c r="E47" s="1473" t="s">
        <v>96</v>
      </c>
      <c r="F47" s="1466"/>
      <c r="G47" s="1466"/>
      <c r="H47" s="1466"/>
      <c r="I47" s="1466"/>
      <c r="J47" s="1467"/>
      <c r="K47" s="19" t="s">
        <v>16</v>
      </c>
      <c r="L47" s="20" t="s">
        <v>95</v>
      </c>
      <c r="M47" s="1249" t="s">
        <v>16</v>
      </c>
      <c r="W47" s="1198"/>
    </row>
    <row r="48" spans="1:23">
      <c r="A48" s="3">
        <v>43</v>
      </c>
      <c r="B48" s="21" t="s">
        <v>97</v>
      </c>
      <c r="C48" s="1465" t="s">
        <v>838</v>
      </c>
      <c r="D48" s="1466"/>
      <c r="E48" s="1466"/>
      <c r="F48" s="1466"/>
      <c r="G48" s="1466"/>
      <c r="H48" s="1466"/>
      <c r="I48" s="1466"/>
      <c r="J48" s="1467"/>
      <c r="K48" s="19" t="s">
        <v>16</v>
      </c>
      <c r="L48" s="20" t="s">
        <v>97</v>
      </c>
      <c r="M48" s="1249" t="s">
        <v>16</v>
      </c>
      <c r="W48" s="1198"/>
    </row>
    <row r="49" spans="1:23">
      <c r="A49" s="3">
        <v>44</v>
      </c>
      <c r="B49" s="21" t="s">
        <v>98</v>
      </c>
      <c r="C49" s="32" t="s">
        <v>13</v>
      </c>
      <c r="D49" s="33" t="s">
        <v>13</v>
      </c>
      <c r="E49" s="1473" t="s">
        <v>99</v>
      </c>
      <c r="F49" s="1466"/>
      <c r="G49" s="1466"/>
      <c r="H49" s="1466"/>
      <c r="I49" s="1466"/>
      <c r="J49" s="1467"/>
      <c r="K49" s="19" t="s">
        <v>16</v>
      </c>
      <c r="L49" s="20" t="s">
        <v>98</v>
      </c>
      <c r="M49" s="1249" t="s">
        <v>16</v>
      </c>
      <c r="W49" s="1198"/>
    </row>
    <row r="50" spans="1:23">
      <c r="A50" s="3">
        <v>45</v>
      </c>
      <c r="B50" s="21" t="s">
        <v>100</v>
      </c>
      <c r="C50" s="1465" t="s">
        <v>101</v>
      </c>
      <c r="D50" s="1466"/>
      <c r="E50" s="1466"/>
      <c r="F50" s="1466"/>
      <c r="G50" s="1466"/>
      <c r="H50" s="1466"/>
      <c r="I50" s="1466"/>
      <c r="J50" s="1467"/>
      <c r="K50" s="19" t="s">
        <v>16</v>
      </c>
      <c r="L50" s="20" t="s">
        <v>100</v>
      </c>
      <c r="M50" s="1249" t="s">
        <v>16</v>
      </c>
      <c r="W50" s="1198"/>
    </row>
    <row r="51" spans="1:23">
      <c r="A51" s="3">
        <v>46</v>
      </c>
      <c r="B51" s="21" t="s">
        <v>102</v>
      </c>
      <c r="C51" s="32" t="s">
        <v>13</v>
      </c>
      <c r="D51" s="33" t="s">
        <v>13</v>
      </c>
      <c r="E51" s="1473" t="s">
        <v>103</v>
      </c>
      <c r="F51" s="1466"/>
      <c r="G51" s="1466"/>
      <c r="H51" s="1466"/>
      <c r="I51" s="1466"/>
      <c r="J51" s="1467"/>
      <c r="K51" s="19" t="s">
        <v>16</v>
      </c>
      <c r="L51" s="20" t="s">
        <v>102</v>
      </c>
      <c r="M51" s="1249" t="s">
        <v>16</v>
      </c>
      <c r="W51" s="1198"/>
    </row>
    <row r="52" spans="1:23">
      <c r="A52" s="3">
        <v>47</v>
      </c>
      <c r="B52" s="21" t="s">
        <v>104</v>
      </c>
      <c r="C52" s="1465" t="s">
        <v>105</v>
      </c>
      <c r="D52" s="1466"/>
      <c r="E52" s="1466"/>
      <c r="F52" s="1466"/>
      <c r="G52" s="1466"/>
      <c r="H52" s="1466"/>
      <c r="I52" s="1466"/>
      <c r="J52" s="1467"/>
      <c r="K52" s="19" t="s">
        <v>16</v>
      </c>
      <c r="L52" s="20" t="s">
        <v>104</v>
      </c>
      <c r="M52" s="1249" t="s">
        <v>16</v>
      </c>
      <c r="W52" s="1198"/>
    </row>
    <row r="53" spans="1:23">
      <c r="A53" s="3">
        <v>48</v>
      </c>
      <c r="B53" s="21" t="s">
        <v>106</v>
      </c>
      <c r="C53" s="32" t="s">
        <v>13</v>
      </c>
      <c r="D53" s="33" t="s">
        <v>13</v>
      </c>
      <c r="E53" s="1473" t="s">
        <v>107</v>
      </c>
      <c r="F53" s="1466"/>
      <c r="G53" s="1466"/>
      <c r="H53" s="1466"/>
      <c r="I53" s="1466"/>
      <c r="J53" s="1467"/>
      <c r="K53" s="19" t="s">
        <v>16</v>
      </c>
      <c r="L53" s="20" t="s">
        <v>106</v>
      </c>
      <c r="M53" s="1249" t="s">
        <v>16</v>
      </c>
      <c r="W53" s="1198"/>
    </row>
    <row r="54" spans="1:23">
      <c r="A54" s="3">
        <v>49</v>
      </c>
      <c r="B54" s="21" t="s">
        <v>108</v>
      </c>
      <c r="C54" s="1465" t="s">
        <v>109</v>
      </c>
      <c r="D54" s="1466"/>
      <c r="E54" s="1466"/>
      <c r="F54" s="1466"/>
      <c r="G54" s="1466"/>
      <c r="H54" s="1466"/>
      <c r="I54" s="1466"/>
      <c r="J54" s="1467"/>
      <c r="K54" s="19" t="s">
        <v>16</v>
      </c>
      <c r="L54" s="20" t="s">
        <v>108</v>
      </c>
      <c r="M54" s="1249" t="s">
        <v>16</v>
      </c>
      <c r="W54" s="1198"/>
    </row>
    <row r="55" spans="1:23">
      <c r="A55" s="3">
        <v>50</v>
      </c>
      <c r="B55" s="21" t="s">
        <v>110</v>
      </c>
      <c r="C55" s="32" t="s">
        <v>13</v>
      </c>
      <c r="D55" s="33" t="s">
        <v>13</v>
      </c>
      <c r="E55" s="1473" t="s">
        <v>111</v>
      </c>
      <c r="F55" s="1466"/>
      <c r="G55" s="1466"/>
      <c r="H55" s="1466"/>
      <c r="I55" s="1466"/>
      <c r="J55" s="1467"/>
      <c r="K55" s="19" t="s">
        <v>16</v>
      </c>
      <c r="L55" s="20" t="s">
        <v>110</v>
      </c>
      <c r="M55" s="1249" t="s">
        <v>16</v>
      </c>
      <c r="W55" s="1198"/>
    </row>
    <row r="56" spans="1:23">
      <c r="A56" s="3">
        <v>51</v>
      </c>
      <c r="B56" s="21" t="s">
        <v>112</v>
      </c>
      <c r="C56" s="1465" t="s">
        <v>113</v>
      </c>
      <c r="D56" s="1466"/>
      <c r="E56" s="1466"/>
      <c r="F56" s="1466"/>
      <c r="G56" s="1466"/>
      <c r="H56" s="1466"/>
      <c r="I56" s="1466"/>
      <c r="J56" s="1467"/>
      <c r="K56" s="19" t="s">
        <v>16</v>
      </c>
      <c r="L56" s="20" t="s">
        <v>112</v>
      </c>
      <c r="M56" s="1249" t="s">
        <v>16</v>
      </c>
      <c r="W56" s="1198"/>
    </row>
    <row r="57" spans="1:23">
      <c r="A57" s="3">
        <v>52</v>
      </c>
      <c r="B57" s="21" t="s">
        <v>114</v>
      </c>
      <c r="C57" s="32" t="s">
        <v>13</v>
      </c>
      <c r="D57" s="33" t="s">
        <v>13</v>
      </c>
      <c r="E57" s="33" t="s">
        <v>13</v>
      </c>
      <c r="F57" s="33" t="s">
        <v>13</v>
      </c>
      <c r="G57" s="33" t="s">
        <v>13</v>
      </c>
      <c r="H57" s="33" t="s">
        <v>13</v>
      </c>
      <c r="I57" s="33" t="s">
        <v>13</v>
      </c>
      <c r="J57" s="37" t="s">
        <v>13</v>
      </c>
      <c r="K57" s="19" t="s">
        <v>16</v>
      </c>
      <c r="L57" s="20" t="s">
        <v>114</v>
      </c>
      <c r="M57" s="1249" t="s">
        <v>16</v>
      </c>
      <c r="W57" s="1198"/>
    </row>
    <row r="58" spans="1:23">
      <c r="A58" s="3">
        <v>53</v>
      </c>
      <c r="B58" s="21" t="s">
        <v>115</v>
      </c>
      <c r="C58" s="32" t="s">
        <v>13</v>
      </c>
      <c r="D58" s="33" t="s">
        <v>13</v>
      </c>
      <c r="E58" s="33" t="s">
        <v>13</v>
      </c>
      <c r="F58" s="33" t="s">
        <v>13</v>
      </c>
      <c r="G58" s="33" t="s">
        <v>13</v>
      </c>
      <c r="H58" s="33" t="s">
        <v>13</v>
      </c>
      <c r="I58" s="33" t="s">
        <v>13</v>
      </c>
      <c r="J58" s="37" t="s">
        <v>13</v>
      </c>
      <c r="K58" s="19" t="s">
        <v>16</v>
      </c>
      <c r="L58" s="20" t="s">
        <v>115</v>
      </c>
      <c r="M58" s="1249" t="s">
        <v>16</v>
      </c>
      <c r="W58" s="1198"/>
    </row>
    <row r="59" spans="1:23">
      <c r="A59" s="3">
        <v>54</v>
      </c>
      <c r="B59" s="21" t="s">
        <v>116</v>
      </c>
      <c r="C59" s="32" t="s">
        <v>13</v>
      </c>
      <c r="D59" s="33" t="s">
        <v>13</v>
      </c>
      <c r="E59" s="1473" t="s">
        <v>117</v>
      </c>
      <c r="F59" s="1466"/>
      <c r="G59" s="1466"/>
      <c r="H59" s="1466"/>
      <c r="I59" s="1466"/>
      <c r="J59" s="1467"/>
      <c r="K59" s="19" t="s">
        <v>16</v>
      </c>
      <c r="L59" s="20" t="s">
        <v>116</v>
      </c>
      <c r="M59" s="1249" t="s">
        <v>16</v>
      </c>
      <c r="W59" s="1198"/>
    </row>
    <row r="60" spans="1:23">
      <c r="A60" s="3">
        <v>55</v>
      </c>
      <c r="B60" s="21" t="s">
        <v>118</v>
      </c>
      <c r="C60" s="1465" t="s">
        <v>119</v>
      </c>
      <c r="D60" s="1466"/>
      <c r="E60" s="1466"/>
      <c r="F60" s="1466"/>
      <c r="G60" s="1466"/>
      <c r="H60" s="1466"/>
      <c r="I60" s="1466"/>
      <c r="J60" s="1467"/>
      <c r="K60" s="19" t="s">
        <v>16</v>
      </c>
      <c r="L60" s="20" t="s">
        <v>118</v>
      </c>
      <c r="M60" s="1249" t="s">
        <v>16</v>
      </c>
      <c r="W60" s="1198"/>
    </row>
    <row r="61" spans="1:23">
      <c r="A61" s="3">
        <v>56</v>
      </c>
      <c r="B61" s="21" t="s">
        <v>120</v>
      </c>
      <c r="C61" s="32" t="s">
        <v>13</v>
      </c>
      <c r="D61" s="33" t="s">
        <v>13</v>
      </c>
      <c r="E61" s="1473" t="s">
        <v>121</v>
      </c>
      <c r="F61" s="1466"/>
      <c r="G61" s="1466"/>
      <c r="H61" s="1466"/>
      <c r="I61" s="1466"/>
      <c r="J61" s="1467"/>
      <c r="K61" s="19" t="s">
        <v>16</v>
      </c>
      <c r="L61" s="20" t="s">
        <v>120</v>
      </c>
      <c r="M61" s="1249" t="s">
        <v>16</v>
      </c>
      <c r="W61" s="1198"/>
    </row>
    <row r="62" spans="1:23">
      <c r="A62" s="3">
        <v>57</v>
      </c>
      <c r="B62" s="21" t="s">
        <v>122</v>
      </c>
      <c r="C62" s="1465" t="s">
        <v>123</v>
      </c>
      <c r="D62" s="1466"/>
      <c r="E62" s="1466"/>
      <c r="F62" s="1466"/>
      <c r="G62" s="1466"/>
      <c r="H62" s="1466"/>
      <c r="I62" s="1466"/>
      <c r="J62" s="1467"/>
      <c r="K62" s="19" t="s">
        <v>16</v>
      </c>
      <c r="L62" s="20" t="s">
        <v>122</v>
      </c>
      <c r="M62" s="1249" t="s">
        <v>16</v>
      </c>
      <c r="W62" s="1198"/>
    </row>
    <row r="63" spans="1:23">
      <c r="A63" s="3">
        <v>58</v>
      </c>
      <c r="B63" s="21" t="s">
        <v>124</v>
      </c>
      <c r="C63" s="32" t="s">
        <v>13</v>
      </c>
      <c r="D63" s="33" t="s">
        <v>13</v>
      </c>
      <c r="E63" s="1473" t="s">
        <v>125</v>
      </c>
      <c r="F63" s="1466"/>
      <c r="G63" s="1466"/>
      <c r="H63" s="1466"/>
      <c r="I63" s="1466"/>
      <c r="J63" s="1467"/>
      <c r="K63" s="19" t="s">
        <v>16</v>
      </c>
      <c r="L63" s="20" t="s">
        <v>124</v>
      </c>
      <c r="M63" s="1249" t="s">
        <v>16</v>
      </c>
      <c r="W63" s="1198"/>
    </row>
    <row r="64" spans="1:23">
      <c r="A64" s="3">
        <v>59</v>
      </c>
      <c r="B64" s="21" t="s">
        <v>126</v>
      </c>
      <c r="C64" s="1465" t="s">
        <v>127</v>
      </c>
      <c r="D64" s="1466"/>
      <c r="E64" s="1466"/>
      <c r="F64" s="1466"/>
      <c r="G64" s="1466"/>
      <c r="H64" s="1466"/>
      <c r="I64" s="1466"/>
      <c r="J64" s="1467"/>
      <c r="K64" s="19" t="s">
        <v>16</v>
      </c>
      <c r="L64" s="20" t="s">
        <v>126</v>
      </c>
      <c r="M64" s="1249" t="s">
        <v>16</v>
      </c>
      <c r="W64" s="1198"/>
    </row>
    <row r="65" spans="1:23">
      <c r="A65" s="3">
        <v>60</v>
      </c>
      <c r="B65" s="21" t="s">
        <v>128</v>
      </c>
      <c r="C65" s="32" t="s">
        <v>13</v>
      </c>
      <c r="D65" s="33" t="s">
        <v>13</v>
      </c>
      <c r="E65" s="1473" t="s">
        <v>129</v>
      </c>
      <c r="F65" s="1466"/>
      <c r="G65" s="1466"/>
      <c r="H65" s="1466"/>
      <c r="I65" s="1466"/>
      <c r="J65" s="1467"/>
      <c r="K65" s="19" t="s">
        <v>16</v>
      </c>
      <c r="L65" s="20" t="s">
        <v>128</v>
      </c>
      <c r="M65" s="1249" t="s">
        <v>16</v>
      </c>
      <c r="W65" s="1198"/>
    </row>
    <row r="66" spans="1:23">
      <c r="A66" s="3">
        <v>61</v>
      </c>
      <c r="B66" s="21" t="s">
        <v>130</v>
      </c>
      <c r="C66" s="1465" t="s">
        <v>131</v>
      </c>
      <c r="D66" s="1466"/>
      <c r="E66" s="1466"/>
      <c r="F66" s="1466"/>
      <c r="G66" s="1466"/>
      <c r="H66" s="1466"/>
      <c r="I66" s="1466"/>
      <c r="J66" s="1467"/>
      <c r="K66" s="19" t="s">
        <v>16</v>
      </c>
      <c r="L66" s="20" t="s">
        <v>130</v>
      </c>
      <c r="M66" s="1249" t="s">
        <v>16</v>
      </c>
      <c r="W66" s="1198"/>
    </row>
    <row r="67" spans="1:23">
      <c r="A67" s="3">
        <v>62</v>
      </c>
      <c r="B67" s="21" t="s">
        <v>132</v>
      </c>
      <c r="C67" s="32" t="s">
        <v>13</v>
      </c>
      <c r="D67" s="33" t="s">
        <v>13</v>
      </c>
      <c r="E67" s="1473" t="s">
        <v>133</v>
      </c>
      <c r="F67" s="1466"/>
      <c r="G67" s="1466"/>
      <c r="H67" s="1466"/>
      <c r="I67" s="1466"/>
      <c r="J67" s="1467"/>
      <c r="K67" s="19" t="s">
        <v>16</v>
      </c>
      <c r="L67" s="20" t="s">
        <v>132</v>
      </c>
      <c r="M67" s="1249" t="s">
        <v>16</v>
      </c>
      <c r="W67" s="1198"/>
    </row>
    <row r="68" spans="1:23">
      <c r="A68" s="3">
        <v>63</v>
      </c>
      <c r="B68" s="21" t="s">
        <v>134</v>
      </c>
      <c r="C68" s="1465" t="s">
        <v>135</v>
      </c>
      <c r="D68" s="1466"/>
      <c r="E68" s="1466"/>
      <c r="F68" s="1466"/>
      <c r="G68" s="1466"/>
      <c r="H68" s="1466"/>
      <c r="I68" s="1466"/>
      <c r="J68" s="1467"/>
      <c r="K68" s="19" t="s">
        <v>16</v>
      </c>
      <c r="L68" s="20" t="s">
        <v>134</v>
      </c>
      <c r="M68" s="1249" t="s">
        <v>16</v>
      </c>
      <c r="W68" s="1198"/>
    </row>
    <row r="69" spans="1:23">
      <c r="A69" s="3">
        <v>64</v>
      </c>
      <c r="B69" s="21" t="s">
        <v>136</v>
      </c>
      <c r="C69" s="32" t="s">
        <v>13</v>
      </c>
      <c r="D69" s="33" t="s">
        <v>13</v>
      </c>
      <c r="E69" s="1473" t="s">
        <v>137</v>
      </c>
      <c r="F69" s="1466"/>
      <c r="G69" s="1466"/>
      <c r="H69" s="1466"/>
      <c r="I69" s="1466"/>
      <c r="J69" s="1467"/>
      <c r="K69" s="19" t="s">
        <v>16</v>
      </c>
      <c r="L69" s="20" t="s">
        <v>136</v>
      </c>
      <c r="M69" s="1249" t="s">
        <v>16</v>
      </c>
      <c r="W69" s="1198"/>
    </row>
    <row r="70" spans="1:23">
      <c r="A70" s="3">
        <v>65</v>
      </c>
      <c r="B70" s="21" t="s">
        <v>138</v>
      </c>
      <c r="C70" s="1465" t="s">
        <v>139</v>
      </c>
      <c r="D70" s="1466"/>
      <c r="E70" s="1466"/>
      <c r="F70" s="1466"/>
      <c r="G70" s="1466"/>
      <c r="H70" s="1466"/>
      <c r="I70" s="1466"/>
      <c r="J70" s="1467"/>
      <c r="K70" s="19" t="s">
        <v>16</v>
      </c>
      <c r="L70" s="20" t="s">
        <v>138</v>
      </c>
      <c r="M70" s="1249" t="s">
        <v>16</v>
      </c>
      <c r="W70" s="1198"/>
    </row>
    <row r="71" spans="1:23">
      <c r="A71" s="3">
        <v>66</v>
      </c>
      <c r="B71" s="21" t="s">
        <v>140</v>
      </c>
      <c r="C71" s="32" t="s">
        <v>13</v>
      </c>
      <c r="D71" s="33" t="s">
        <v>13</v>
      </c>
      <c r="E71" s="1473" t="s">
        <v>141</v>
      </c>
      <c r="F71" s="1466"/>
      <c r="G71" s="1466"/>
      <c r="H71" s="1466"/>
      <c r="I71" s="1466"/>
      <c r="J71" s="1467"/>
      <c r="K71" s="19" t="s">
        <v>16</v>
      </c>
      <c r="L71" s="20" t="s">
        <v>140</v>
      </c>
      <c r="M71" s="1249" t="s">
        <v>16</v>
      </c>
      <c r="W71" s="1198"/>
    </row>
    <row r="72" spans="1:23">
      <c r="A72" s="3">
        <v>67</v>
      </c>
      <c r="B72" s="21" t="s">
        <v>142</v>
      </c>
      <c r="C72" s="1465" t="s">
        <v>143</v>
      </c>
      <c r="D72" s="1466"/>
      <c r="E72" s="1466"/>
      <c r="F72" s="1466"/>
      <c r="G72" s="1466"/>
      <c r="H72" s="1466"/>
      <c r="I72" s="1466"/>
      <c r="J72" s="1467"/>
      <c r="K72" s="19" t="s">
        <v>16</v>
      </c>
      <c r="L72" s="20" t="s">
        <v>142</v>
      </c>
      <c r="M72" s="1249" t="s">
        <v>16</v>
      </c>
      <c r="W72" s="1198"/>
    </row>
    <row r="73" spans="1:23">
      <c r="A73" s="3">
        <v>68</v>
      </c>
      <c r="B73" s="21" t="s">
        <v>144</v>
      </c>
      <c r="C73" s="32" t="s">
        <v>13</v>
      </c>
      <c r="D73" s="33" t="s">
        <v>13</v>
      </c>
      <c r="E73" s="1473" t="s">
        <v>145</v>
      </c>
      <c r="F73" s="1466"/>
      <c r="G73" s="1466"/>
      <c r="H73" s="1466"/>
      <c r="I73" s="1466"/>
      <c r="J73" s="1467"/>
      <c r="K73" s="19" t="s">
        <v>16</v>
      </c>
      <c r="L73" s="20" t="s">
        <v>144</v>
      </c>
      <c r="M73" s="1249" t="s">
        <v>16</v>
      </c>
      <c r="W73" s="1198"/>
    </row>
    <row r="74" spans="1:23">
      <c r="A74" s="3">
        <v>69</v>
      </c>
      <c r="B74" s="21" t="s">
        <v>146</v>
      </c>
      <c r="C74" s="1465" t="s">
        <v>147</v>
      </c>
      <c r="D74" s="1466"/>
      <c r="E74" s="1466"/>
      <c r="F74" s="1466"/>
      <c r="G74" s="1466"/>
      <c r="H74" s="1466"/>
      <c r="I74" s="1466"/>
      <c r="J74" s="1467"/>
      <c r="K74" s="19" t="s">
        <v>16</v>
      </c>
      <c r="L74" s="20" t="s">
        <v>146</v>
      </c>
      <c r="M74" s="1249" t="s">
        <v>16</v>
      </c>
      <c r="W74" s="1198"/>
    </row>
    <row r="75" spans="1:23">
      <c r="A75" s="3">
        <v>70</v>
      </c>
      <c r="B75" s="21" t="s">
        <v>148</v>
      </c>
      <c r="C75" s="32" t="s">
        <v>13</v>
      </c>
      <c r="D75" s="33" t="s">
        <v>13</v>
      </c>
      <c r="E75" s="1473" t="s">
        <v>149</v>
      </c>
      <c r="F75" s="1466"/>
      <c r="G75" s="1466"/>
      <c r="H75" s="1466"/>
      <c r="I75" s="1466"/>
      <c r="J75" s="1467"/>
      <c r="K75" s="19" t="s">
        <v>16</v>
      </c>
      <c r="L75" s="20" t="s">
        <v>148</v>
      </c>
      <c r="M75" s="1249" t="s">
        <v>16</v>
      </c>
      <c r="W75" s="1198"/>
    </row>
    <row r="76" spans="1:23">
      <c r="A76" s="3">
        <v>71</v>
      </c>
      <c r="B76" s="21" t="s">
        <v>150</v>
      </c>
      <c r="C76" s="1465" t="s">
        <v>151</v>
      </c>
      <c r="D76" s="1466"/>
      <c r="E76" s="1466"/>
      <c r="F76" s="1466"/>
      <c r="G76" s="1466"/>
      <c r="H76" s="1466"/>
      <c r="I76" s="1466"/>
      <c r="J76" s="1467"/>
      <c r="K76" s="19" t="s">
        <v>16</v>
      </c>
      <c r="L76" s="20" t="s">
        <v>150</v>
      </c>
      <c r="M76" s="1249" t="s">
        <v>16</v>
      </c>
      <c r="W76" s="1198"/>
    </row>
    <row r="77" spans="1:23">
      <c r="A77" s="3">
        <v>72</v>
      </c>
      <c r="B77" s="21" t="s">
        <v>152</v>
      </c>
      <c r="C77" s="32" t="s">
        <v>13</v>
      </c>
      <c r="D77" s="33" t="s">
        <v>13</v>
      </c>
      <c r="E77" s="33" t="s">
        <v>13</v>
      </c>
      <c r="F77" s="33" t="s">
        <v>13</v>
      </c>
      <c r="G77" s="33" t="s">
        <v>13</v>
      </c>
      <c r="H77" s="33" t="s">
        <v>13</v>
      </c>
      <c r="I77" s="33" t="s">
        <v>13</v>
      </c>
      <c r="J77" s="37" t="s">
        <v>13</v>
      </c>
      <c r="K77" s="19" t="s">
        <v>16</v>
      </c>
      <c r="L77" s="20" t="s">
        <v>152</v>
      </c>
      <c r="M77" s="1249" t="s">
        <v>16</v>
      </c>
      <c r="W77" s="1198"/>
    </row>
    <row r="78" spans="1:23">
      <c r="A78" s="3">
        <v>73</v>
      </c>
      <c r="B78" s="21" t="s">
        <v>153</v>
      </c>
      <c r="C78" s="32" t="s">
        <v>13</v>
      </c>
      <c r="D78" s="33" t="s">
        <v>13</v>
      </c>
      <c r="E78" s="33" t="s">
        <v>13</v>
      </c>
      <c r="F78" s="33" t="s">
        <v>13</v>
      </c>
      <c r="G78" s="33" t="s">
        <v>13</v>
      </c>
      <c r="H78" s="33" t="s">
        <v>13</v>
      </c>
      <c r="I78" s="33" t="s">
        <v>13</v>
      </c>
      <c r="J78" s="37" t="s">
        <v>13</v>
      </c>
      <c r="K78" s="19" t="s">
        <v>16</v>
      </c>
      <c r="L78" s="20" t="s">
        <v>153</v>
      </c>
      <c r="M78" s="1249" t="s">
        <v>16</v>
      </c>
      <c r="W78" s="1198"/>
    </row>
    <row r="79" spans="1:23">
      <c r="A79" s="3">
        <v>74</v>
      </c>
      <c r="B79" s="47" t="s">
        <v>154</v>
      </c>
      <c r="C79" s="32" t="s">
        <v>13</v>
      </c>
      <c r="D79" s="33" t="s">
        <v>13</v>
      </c>
      <c r="E79" s="33" t="s">
        <v>13</v>
      </c>
      <c r="F79" s="28" t="s">
        <v>155</v>
      </c>
      <c r="G79" s="33" t="s">
        <v>13</v>
      </c>
      <c r="H79" s="33" t="s">
        <v>13</v>
      </c>
      <c r="I79" s="28" t="s">
        <v>156</v>
      </c>
      <c r="J79" s="33" t="s">
        <v>13</v>
      </c>
      <c r="K79" s="19" t="s">
        <v>16</v>
      </c>
      <c r="L79" s="20" t="s">
        <v>154</v>
      </c>
      <c r="M79" s="1249" t="s">
        <v>16</v>
      </c>
      <c r="O79" s="1240" t="s">
        <v>13573</v>
      </c>
      <c r="W79" s="1198"/>
    </row>
    <row r="80" spans="1:23">
      <c r="A80" s="3">
        <v>75</v>
      </c>
      <c r="B80" s="47" t="s">
        <v>157</v>
      </c>
      <c r="C80" s="28" t="s">
        <v>158</v>
      </c>
      <c r="D80" s="28" t="s">
        <v>800</v>
      </c>
      <c r="E80" s="28" t="s">
        <v>799</v>
      </c>
      <c r="F80" s="33" t="s">
        <v>13</v>
      </c>
      <c r="G80" s="33" t="s">
        <v>13</v>
      </c>
      <c r="H80" s="28" t="s">
        <v>159</v>
      </c>
      <c r="I80" s="28" t="s">
        <v>798</v>
      </c>
      <c r="J80" s="37" t="s">
        <v>13</v>
      </c>
      <c r="K80" s="19" t="s">
        <v>16</v>
      </c>
      <c r="L80" s="20" t="s">
        <v>157</v>
      </c>
      <c r="M80" s="1249" t="s">
        <v>16</v>
      </c>
      <c r="O80" s="1240" t="s">
        <v>13573</v>
      </c>
      <c r="W80" s="1198"/>
    </row>
    <row r="81" spans="1:23">
      <c r="A81" s="3">
        <v>76</v>
      </c>
      <c r="B81" s="47" t="s">
        <v>160</v>
      </c>
      <c r="C81" s="32" t="s">
        <v>13</v>
      </c>
      <c r="D81" s="33" t="s">
        <v>13</v>
      </c>
      <c r="E81" s="33" t="s">
        <v>13</v>
      </c>
      <c r="F81" s="28" t="s">
        <v>797</v>
      </c>
      <c r="G81" s="28" t="s">
        <v>161</v>
      </c>
      <c r="H81" s="33" t="s">
        <v>13</v>
      </c>
      <c r="I81" s="33" t="s">
        <v>13</v>
      </c>
      <c r="J81" s="33" t="s">
        <v>13</v>
      </c>
      <c r="K81" s="19" t="s">
        <v>16</v>
      </c>
      <c r="L81" s="20" t="s">
        <v>160</v>
      </c>
      <c r="M81" s="1249" t="s">
        <v>16</v>
      </c>
      <c r="W81" s="1198"/>
    </row>
    <row r="82" spans="1:23">
      <c r="A82" s="3">
        <v>77</v>
      </c>
      <c r="B82" s="47" t="s">
        <v>162</v>
      </c>
      <c r="C82" s="32" t="s">
        <v>13</v>
      </c>
      <c r="D82" s="33" t="s">
        <v>13</v>
      </c>
      <c r="E82" s="33" t="s">
        <v>13</v>
      </c>
      <c r="F82" s="38" t="s">
        <v>163</v>
      </c>
      <c r="G82" s="33" t="s">
        <v>13</v>
      </c>
      <c r="H82" s="33" t="s">
        <v>13</v>
      </c>
      <c r="I82" s="38" t="s">
        <v>164</v>
      </c>
      <c r="J82" s="37" t="s">
        <v>13</v>
      </c>
      <c r="K82" s="19" t="s">
        <v>16</v>
      </c>
      <c r="L82" s="20" t="s">
        <v>162</v>
      </c>
      <c r="M82" s="1249" t="s">
        <v>16</v>
      </c>
      <c r="W82" s="1198"/>
    </row>
    <row r="83" spans="1:23">
      <c r="A83" s="3">
        <v>78</v>
      </c>
      <c r="B83" s="47" t="s">
        <v>165</v>
      </c>
      <c r="C83" s="38" t="s">
        <v>166</v>
      </c>
      <c r="D83" s="38" t="s">
        <v>167</v>
      </c>
      <c r="E83" s="38" t="s">
        <v>168</v>
      </c>
      <c r="F83" s="33" t="s">
        <v>13</v>
      </c>
      <c r="G83" s="33" t="s">
        <v>13</v>
      </c>
      <c r="H83" s="38" t="s">
        <v>169</v>
      </c>
      <c r="I83" s="38" t="s">
        <v>170</v>
      </c>
      <c r="J83" s="37" t="s">
        <v>13</v>
      </c>
      <c r="K83" s="19" t="s">
        <v>16</v>
      </c>
      <c r="L83" s="20" t="s">
        <v>165</v>
      </c>
      <c r="M83" s="1249" t="s">
        <v>16</v>
      </c>
      <c r="W83" s="1198"/>
    </row>
    <row r="84" spans="1:23">
      <c r="A84" s="3">
        <v>79</v>
      </c>
      <c r="B84" s="47" t="s">
        <v>171</v>
      </c>
      <c r="C84" s="32" t="s">
        <v>13</v>
      </c>
      <c r="D84" s="33" t="s">
        <v>13</v>
      </c>
      <c r="E84" s="33" t="s">
        <v>13</v>
      </c>
      <c r="F84" s="38" t="s">
        <v>172</v>
      </c>
      <c r="G84" s="38" t="s">
        <v>173</v>
      </c>
      <c r="H84" s="33" t="s">
        <v>13</v>
      </c>
      <c r="I84" s="33" t="s">
        <v>13</v>
      </c>
      <c r="J84" s="33" t="s">
        <v>13</v>
      </c>
      <c r="K84" s="19" t="s">
        <v>16</v>
      </c>
      <c r="L84" s="20" t="s">
        <v>171</v>
      </c>
      <c r="M84" s="1249" t="s">
        <v>16</v>
      </c>
      <c r="W84" s="1198"/>
    </row>
    <row r="85" spans="1:23">
      <c r="A85" s="3">
        <v>80</v>
      </c>
      <c r="B85" s="47" t="s">
        <v>174</v>
      </c>
      <c r="C85" s="32" t="s">
        <v>13</v>
      </c>
      <c r="D85" s="33" t="s">
        <v>13</v>
      </c>
      <c r="E85" s="33" t="s">
        <v>13</v>
      </c>
      <c r="F85" s="33" t="s">
        <v>13</v>
      </c>
      <c r="G85" s="33" t="s">
        <v>13</v>
      </c>
      <c r="H85" s="33" t="s">
        <v>13</v>
      </c>
      <c r="I85" s="33" t="s">
        <v>13</v>
      </c>
      <c r="J85" s="29" t="s">
        <v>175</v>
      </c>
      <c r="K85" s="19" t="s">
        <v>16</v>
      </c>
      <c r="L85" s="20" t="s">
        <v>174</v>
      </c>
      <c r="M85" s="1249" t="s">
        <v>16</v>
      </c>
      <c r="W85" s="1198"/>
    </row>
    <row r="86" spans="1:23">
      <c r="A86" s="3">
        <v>81</v>
      </c>
      <c r="B86" s="47" t="s">
        <v>176</v>
      </c>
      <c r="C86" s="32" t="s">
        <v>13</v>
      </c>
      <c r="D86" s="33" t="s">
        <v>13</v>
      </c>
      <c r="E86" s="33" t="s">
        <v>13</v>
      </c>
      <c r="F86" s="33" t="s">
        <v>13</v>
      </c>
      <c r="G86" s="33" t="s">
        <v>13</v>
      </c>
      <c r="H86" s="33" t="s">
        <v>13</v>
      </c>
      <c r="I86" s="33" t="s">
        <v>13</v>
      </c>
      <c r="J86" s="29" t="s">
        <v>177</v>
      </c>
      <c r="K86" s="19" t="s">
        <v>16</v>
      </c>
      <c r="L86" s="20" t="s">
        <v>176</v>
      </c>
      <c r="M86" s="1249" t="s">
        <v>16</v>
      </c>
      <c r="W86" s="1198"/>
    </row>
    <row r="87" spans="1:23">
      <c r="A87" s="3">
        <v>82</v>
      </c>
      <c r="B87" s="21" t="s">
        <v>178</v>
      </c>
      <c r="C87" s="32" t="s">
        <v>13</v>
      </c>
      <c r="D87" s="33" t="s">
        <v>13</v>
      </c>
      <c r="E87" s="33" t="s">
        <v>13</v>
      </c>
      <c r="F87" s="28" t="s">
        <v>179</v>
      </c>
      <c r="G87" s="33" t="s">
        <v>13</v>
      </c>
      <c r="H87" s="33" t="s">
        <v>13</v>
      </c>
      <c r="I87" s="33" t="s">
        <v>13</v>
      </c>
      <c r="J87" s="29" t="s">
        <v>180</v>
      </c>
      <c r="K87" s="19" t="s">
        <v>181</v>
      </c>
      <c r="L87" s="20" t="s">
        <v>178</v>
      </c>
      <c r="M87" s="1249" t="s">
        <v>16</v>
      </c>
      <c r="W87" s="1198"/>
    </row>
    <row r="88" spans="1:23">
      <c r="A88" s="3">
        <v>83</v>
      </c>
      <c r="B88" s="21" t="s">
        <v>182</v>
      </c>
      <c r="C88" s="32" t="s">
        <v>13</v>
      </c>
      <c r="D88" s="33" t="s">
        <v>13</v>
      </c>
      <c r="E88" s="33" t="s">
        <v>13</v>
      </c>
      <c r="F88" s="33" t="s">
        <v>13</v>
      </c>
      <c r="G88" s="33" t="s">
        <v>13</v>
      </c>
      <c r="H88" s="33" t="s">
        <v>13</v>
      </c>
      <c r="I88" s="1473" t="s">
        <v>183</v>
      </c>
      <c r="J88" s="1467"/>
      <c r="K88" s="19" t="s">
        <v>16</v>
      </c>
      <c r="L88" s="20" t="s">
        <v>182</v>
      </c>
      <c r="M88" s="1249" t="s">
        <v>16</v>
      </c>
      <c r="W88" s="1198"/>
    </row>
    <row r="89" spans="1:23">
      <c r="A89" s="3">
        <v>84</v>
      </c>
      <c r="B89" s="21" t="s">
        <v>184</v>
      </c>
      <c r="C89" s="32" t="s">
        <v>13</v>
      </c>
      <c r="D89" s="33" t="s">
        <v>13</v>
      </c>
      <c r="E89" s="33" t="s">
        <v>13</v>
      </c>
      <c r="F89" s="33" t="s">
        <v>13</v>
      </c>
      <c r="G89" s="33" t="s">
        <v>13</v>
      </c>
      <c r="H89" s="33" t="s">
        <v>13</v>
      </c>
      <c r="I89" s="33" t="s">
        <v>13</v>
      </c>
      <c r="J89" s="37" t="s">
        <v>13</v>
      </c>
      <c r="K89" s="19" t="s">
        <v>16</v>
      </c>
      <c r="L89" s="20" t="s">
        <v>184</v>
      </c>
      <c r="M89" s="1249" t="s">
        <v>16</v>
      </c>
      <c r="W89" s="1198"/>
    </row>
    <row r="90" spans="1:23">
      <c r="A90" s="3">
        <v>85</v>
      </c>
      <c r="B90" s="21" t="s">
        <v>185</v>
      </c>
      <c r="C90" s="32" t="s">
        <v>13</v>
      </c>
      <c r="D90" s="33" t="s">
        <v>13</v>
      </c>
      <c r="E90" s="33" t="s">
        <v>13</v>
      </c>
      <c r="F90" s="33" t="s">
        <v>13</v>
      </c>
      <c r="G90" s="33" t="s">
        <v>13</v>
      </c>
      <c r="H90" s="33" t="s">
        <v>13</v>
      </c>
      <c r="I90" s="33" t="s">
        <v>13</v>
      </c>
      <c r="J90" s="37" t="s">
        <v>13</v>
      </c>
      <c r="K90" s="19" t="s">
        <v>16</v>
      </c>
      <c r="L90" s="20" t="s">
        <v>185</v>
      </c>
      <c r="M90" s="1249" t="s">
        <v>16</v>
      </c>
      <c r="W90" s="1198"/>
    </row>
    <row r="91" spans="1:23">
      <c r="A91" s="3">
        <v>86</v>
      </c>
      <c r="B91" s="21" t="s">
        <v>186</v>
      </c>
      <c r="C91" s="32" t="s">
        <v>13</v>
      </c>
      <c r="D91" s="33" t="s">
        <v>13</v>
      </c>
      <c r="E91" s="33" t="s">
        <v>13</v>
      </c>
      <c r="F91" s="33" t="s">
        <v>13</v>
      </c>
      <c r="G91" s="33" t="s">
        <v>13</v>
      </c>
      <c r="H91" s="33" t="s">
        <v>13</v>
      </c>
      <c r="I91" s="33" t="s">
        <v>13</v>
      </c>
      <c r="J91" s="37" t="s">
        <v>13</v>
      </c>
      <c r="K91" s="19" t="s">
        <v>16</v>
      </c>
      <c r="L91" s="20" t="s">
        <v>186</v>
      </c>
      <c r="M91" s="1249" t="s">
        <v>16</v>
      </c>
      <c r="W91" s="1198"/>
    </row>
    <row r="92" spans="1:23">
      <c r="A92" s="3">
        <v>87</v>
      </c>
      <c r="B92" s="21" t="s">
        <v>187</v>
      </c>
      <c r="C92" s="32" t="s">
        <v>13</v>
      </c>
      <c r="D92" s="33" t="s">
        <v>13</v>
      </c>
      <c r="E92" s="33" t="s">
        <v>13</v>
      </c>
      <c r="F92" s="33" t="s">
        <v>13</v>
      </c>
      <c r="G92" s="33" t="s">
        <v>13</v>
      </c>
      <c r="H92" s="33" t="s">
        <v>13</v>
      </c>
      <c r="I92" s="33" t="s">
        <v>13</v>
      </c>
      <c r="J92" s="37" t="s">
        <v>13</v>
      </c>
      <c r="K92" s="19" t="s">
        <v>16</v>
      </c>
      <c r="L92" s="20" t="s">
        <v>187</v>
      </c>
      <c r="M92" s="1249" t="s">
        <v>16</v>
      </c>
      <c r="W92" s="1198"/>
    </row>
    <row r="93" spans="1:23">
      <c r="A93" s="3">
        <v>88</v>
      </c>
      <c r="B93" s="21" t="s">
        <v>188</v>
      </c>
      <c r="C93" s="32" t="s">
        <v>13</v>
      </c>
      <c r="D93" s="33" t="s">
        <v>13</v>
      </c>
      <c r="E93" s="33" t="s">
        <v>13</v>
      </c>
      <c r="F93" s="33" t="s">
        <v>13</v>
      </c>
      <c r="G93" s="33" t="s">
        <v>13</v>
      </c>
      <c r="H93" s="33" t="s">
        <v>13</v>
      </c>
      <c r="I93" s="33" t="s">
        <v>13</v>
      </c>
      <c r="J93" s="37" t="s">
        <v>13</v>
      </c>
      <c r="K93" s="19" t="s">
        <v>16</v>
      </c>
      <c r="L93" s="20" t="s">
        <v>188</v>
      </c>
      <c r="M93" s="1249" t="s">
        <v>16</v>
      </c>
      <c r="W93" s="1198"/>
    </row>
    <row r="94" spans="1:23">
      <c r="A94" s="3">
        <v>89</v>
      </c>
      <c r="B94" s="21" t="s">
        <v>189</v>
      </c>
      <c r="C94" s="32" t="s">
        <v>13</v>
      </c>
      <c r="D94" s="33" t="s">
        <v>13</v>
      </c>
      <c r="E94" s="33" t="s">
        <v>13</v>
      </c>
      <c r="F94" s="33" t="s">
        <v>13</v>
      </c>
      <c r="G94" s="33" t="s">
        <v>13</v>
      </c>
      <c r="H94" s="33" t="s">
        <v>13</v>
      </c>
      <c r="I94" s="33" t="s">
        <v>13</v>
      </c>
      <c r="J94" s="37" t="s">
        <v>13</v>
      </c>
      <c r="K94" s="19" t="s">
        <v>16</v>
      </c>
      <c r="L94" s="20" t="s">
        <v>189</v>
      </c>
      <c r="M94" s="1249" t="s">
        <v>16</v>
      </c>
      <c r="W94" s="1198"/>
    </row>
    <row r="95" spans="1:23">
      <c r="A95" s="3">
        <v>90</v>
      </c>
      <c r="B95" s="21" t="s">
        <v>190</v>
      </c>
      <c r="C95" s="32" t="s">
        <v>13</v>
      </c>
      <c r="D95" s="33" t="s">
        <v>13</v>
      </c>
      <c r="E95" s="33" t="s">
        <v>13</v>
      </c>
      <c r="F95" s="33" t="s">
        <v>13</v>
      </c>
      <c r="G95" s="33" t="s">
        <v>13</v>
      </c>
      <c r="H95" s="33" t="s">
        <v>13</v>
      </c>
      <c r="I95" s="33" t="s">
        <v>13</v>
      </c>
      <c r="J95" s="37" t="s">
        <v>13</v>
      </c>
      <c r="K95" s="19" t="s">
        <v>16</v>
      </c>
      <c r="L95" s="20" t="s">
        <v>190</v>
      </c>
      <c r="M95" s="1249" t="s">
        <v>16</v>
      </c>
      <c r="W95" s="1198"/>
    </row>
    <row r="96" spans="1:23">
      <c r="A96" s="3">
        <v>91</v>
      </c>
      <c r="B96" s="21" t="s">
        <v>191</v>
      </c>
      <c r="C96" s="32" t="s">
        <v>13</v>
      </c>
      <c r="D96" s="33" t="s">
        <v>13</v>
      </c>
      <c r="E96" s="33" t="s">
        <v>13</v>
      </c>
      <c r="F96" s="33" t="s">
        <v>13</v>
      </c>
      <c r="G96" s="33" t="s">
        <v>13</v>
      </c>
      <c r="H96" s="33" t="s">
        <v>13</v>
      </c>
      <c r="I96" s="33" t="s">
        <v>13</v>
      </c>
      <c r="J96" s="37" t="s">
        <v>13</v>
      </c>
      <c r="K96" s="19" t="s">
        <v>16</v>
      </c>
      <c r="L96" s="20" t="s">
        <v>191</v>
      </c>
      <c r="M96" s="1249" t="s">
        <v>16</v>
      </c>
      <c r="W96" s="1198"/>
    </row>
    <row r="97" spans="1:23">
      <c r="A97" s="3">
        <v>92</v>
      </c>
      <c r="B97" s="21" t="s">
        <v>192</v>
      </c>
      <c r="C97" s="32" t="s">
        <v>13</v>
      </c>
      <c r="D97" s="33" t="s">
        <v>13</v>
      </c>
      <c r="E97" s="33" t="s">
        <v>13</v>
      </c>
      <c r="F97" s="33" t="s">
        <v>13</v>
      </c>
      <c r="G97" s="33" t="s">
        <v>13</v>
      </c>
      <c r="H97" s="33" t="s">
        <v>13</v>
      </c>
      <c r="I97" s="33" t="s">
        <v>13</v>
      </c>
      <c r="J97" s="37" t="s">
        <v>13</v>
      </c>
      <c r="K97" s="19" t="s">
        <v>16</v>
      </c>
      <c r="L97" s="20" t="s">
        <v>192</v>
      </c>
      <c r="M97" s="1249" t="s">
        <v>16</v>
      </c>
      <c r="N97" s="1"/>
      <c r="O97" s="1"/>
      <c r="W97" s="1198"/>
    </row>
    <row r="98" spans="1:23">
      <c r="A98" s="3">
        <v>93</v>
      </c>
      <c r="B98" s="21" t="s">
        <v>193</v>
      </c>
      <c r="C98" s="32" t="s">
        <v>13</v>
      </c>
      <c r="D98" s="33" t="s">
        <v>13</v>
      </c>
      <c r="E98" s="33" t="s">
        <v>13</v>
      </c>
      <c r="F98" s="33" t="s">
        <v>13</v>
      </c>
      <c r="G98" s="33" t="s">
        <v>13</v>
      </c>
      <c r="H98" s="33" t="s">
        <v>13</v>
      </c>
      <c r="I98" s="33" t="s">
        <v>13</v>
      </c>
      <c r="J98" s="37" t="s">
        <v>13</v>
      </c>
      <c r="K98" s="19" t="s">
        <v>16</v>
      </c>
      <c r="L98" s="20" t="s">
        <v>193</v>
      </c>
      <c r="M98" s="1249" t="s">
        <v>16</v>
      </c>
      <c r="N98" s="1"/>
      <c r="O98" s="1"/>
      <c r="W98" s="1198"/>
    </row>
    <row r="99" spans="1:23">
      <c r="A99" s="3">
        <v>94</v>
      </c>
      <c r="B99" s="21" t="s">
        <v>194</v>
      </c>
      <c r="C99" s="32" t="s">
        <v>13</v>
      </c>
      <c r="D99" s="33" t="s">
        <v>13</v>
      </c>
      <c r="E99" s="33" t="s">
        <v>13</v>
      </c>
      <c r="F99" s="33" t="s">
        <v>13</v>
      </c>
      <c r="G99" s="33" t="s">
        <v>13</v>
      </c>
      <c r="H99" s="33" t="s">
        <v>13</v>
      </c>
      <c r="I99" s="33" t="s">
        <v>13</v>
      </c>
      <c r="J99" s="37" t="s">
        <v>13</v>
      </c>
      <c r="K99" s="19" t="s">
        <v>16</v>
      </c>
      <c r="L99" s="20" t="s">
        <v>194</v>
      </c>
      <c r="M99" s="1249" t="s">
        <v>16</v>
      </c>
      <c r="N99" s="1"/>
      <c r="O99" s="1"/>
      <c r="W99" s="1198"/>
    </row>
    <row r="100" spans="1:23">
      <c r="A100" s="3">
        <v>95</v>
      </c>
      <c r="B100" s="21" t="s">
        <v>195</v>
      </c>
      <c r="C100" s="32" t="s">
        <v>13</v>
      </c>
      <c r="D100" s="33" t="s">
        <v>13</v>
      </c>
      <c r="E100" s="33" t="s">
        <v>13</v>
      </c>
      <c r="F100" s="33" t="s">
        <v>13</v>
      </c>
      <c r="G100" s="33" t="s">
        <v>13</v>
      </c>
      <c r="H100" s="33" t="s">
        <v>13</v>
      </c>
      <c r="I100" s="33" t="s">
        <v>13</v>
      </c>
      <c r="J100" s="37" t="s">
        <v>13</v>
      </c>
      <c r="K100" s="19" t="s">
        <v>16</v>
      </c>
      <c r="L100" s="20" t="s">
        <v>195</v>
      </c>
      <c r="M100" s="1249" t="s">
        <v>16</v>
      </c>
      <c r="N100" s="1"/>
      <c r="O100" s="1"/>
      <c r="W100" s="1198"/>
    </row>
    <row r="101" spans="1:23">
      <c r="A101" s="3">
        <v>96</v>
      </c>
      <c r="B101" s="21" t="s">
        <v>196</v>
      </c>
      <c r="C101" s="39" t="s">
        <v>767</v>
      </c>
      <c r="D101" s="28" t="s">
        <v>197</v>
      </c>
      <c r="E101" s="38" t="s">
        <v>198</v>
      </c>
      <c r="F101" s="28" t="s">
        <v>199</v>
      </c>
      <c r="G101" s="38" t="s">
        <v>200</v>
      </c>
      <c r="H101" s="28" t="s">
        <v>765</v>
      </c>
      <c r="I101" s="38" t="s">
        <v>766</v>
      </c>
      <c r="J101" s="29" t="s">
        <v>764</v>
      </c>
      <c r="K101" s="19" t="s">
        <v>201</v>
      </c>
      <c r="L101" s="20" t="s">
        <v>196</v>
      </c>
      <c r="M101" s="1248" t="s">
        <v>13063</v>
      </c>
      <c r="N101" s="1"/>
      <c r="W101" s="1198"/>
    </row>
    <row r="102" spans="1:23">
      <c r="A102" s="3">
        <v>97</v>
      </c>
      <c r="B102" s="21" t="s">
        <v>202</v>
      </c>
      <c r="C102" s="39" t="s">
        <v>203</v>
      </c>
      <c r="D102" s="28" t="s">
        <v>204</v>
      </c>
      <c r="E102" s="38" t="s">
        <v>205</v>
      </c>
      <c r="F102" s="28" t="s">
        <v>206</v>
      </c>
      <c r="G102" s="38" t="s">
        <v>207</v>
      </c>
      <c r="H102" s="28" t="s">
        <v>208</v>
      </c>
      <c r="I102" s="38" t="s">
        <v>209</v>
      </c>
      <c r="J102" s="29" t="s">
        <v>210</v>
      </c>
      <c r="K102" s="19" t="s">
        <v>201</v>
      </c>
      <c r="L102" s="20" t="s">
        <v>202</v>
      </c>
      <c r="M102" s="1248" t="s">
        <v>13063</v>
      </c>
      <c r="N102" s="1"/>
      <c r="W102" s="1198"/>
    </row>
    <row r="103" spans="1:23">
      <c r="A103" s="3">
        <v>98</v>
      </c>
      <c r="B103" s="21" t="s">
        <v>211</v>
      </c>
      <c r="C103" s="39" t="s">
        <v>212</v>
      </c>
      <c r="D103" s="28" t="s">
        <v>213</v>
      </c>
      <c r="E103" s="38" t="s">
        <v>214</v>
      </c>
      <c r="F103" s="28" t="s">
        <v>215</v>
      </c>
      <c r="G103" s="38" t="s">
        <v>216</v>
      </c>
      <c r="H103" s="28" t="s">
        <v>217</v>
      </c>
      <c r="I103" s="38" t="s">
        <v>218</v>
      </c>
      <c r="J103" s="29" t="s">
        <v>219</v>
      </c>
      <c r="K103" s="19" t="s">
        <v>201</v>
      </c>
      <c r="L103" s="20" t="s">
        <v>211</v>
      </c>
      <c r="M103" s="1248" t="s">
        <v>13063</v>
      </c>
      <c r="N103" s="1"/>
      <c r="W103" s="1198"/>
    </row>
    <row r="104" spans="1:23">
      <c r="A104" s="3">
        <v>99</v>
      </c>
      <c r="B104" s="21" t="s">
        <v>220</v>
      </c>
      <c r="C104" s="39" t="s">
        <v>221</v>
      </c>
      <c r="D104" s="28" t="s">
        <v>222</v>
      </c>
      <c r="E104" s="38" t="s">
        <v>223</v>
      </c>
      <c r="F104" s="28" t="s">
        <v>224</v>
      </c>
      <c r="G104" s="38" t="s">
        <v>225</v>
      </c>
      <c r="H104" s="28" t="s">
        <v>226</v>
      </c>
      <c r="I104" s="38" t="s">
        <v>227</v>
      </c>
      <c r="J104" s="29" t="s">
        <v>228</v>
      </c>
      <c r="K104" s="19" t="s">
        <v>201</v>
      </c>
      <c r="L104" s="20" t="s">
        <v>220</v>
      </c>
      <c r="M104" s="1248" t="s">
        <v>13063</v>
      </c>
      <c r="N104" s="1"/>
      <c r="W104" s="1198"/>
    </row>
    <row r="105" spans="1:23">
      <c r="A105" s="3">
        <v>100</v>
      </c>
      <c r="B105" s="21" t="s">
        <v>229</v>
      </c>
      <c r="C105" s="39" t="s">
        <v>230</v>
      </c>
      <c r="D105" s="28" t="s">
        <v>231</v>
      </c>
      <c r="E105" s="38" t="s">
        <v>232</v>
      </c>
      <c r="F105" s="28" t="s">
        <v>233</v>
      </c>
      <c r="G105" s="38" t="s">
        <v>234</v>
      </c>
      <c r="H105" s="28" t="s">
        <v>235</v>
      </c>
      <c r="I105" s="38" t="s">
        <v>236</v>
      </c>
      <c r="J105" s="29" t="s">
        <v>237</v>
      </c>
      <c r="K105" s="19" t="s">
        <v>201</v>
      </c>
      <c r="L105" s="20" t="s">
        <v>229</v>
      </c>
      <c r="M105" s="1248" t="s">
        <v>13063</v>
      </c>
      <c r="N105" s="1"/>
      <c r="W105" s="1198"/>
    </row>
    <row r="106" spans="1:23">
      <c r="A106" s="3">
        <v>101</v>
      </c>
      <c r="B106" s="21" t="s">
        <v>238</v>
      </c>
      <c r="C106" s="39" t="s">
        <v>239</v>
      </c>
      <c r="D106" s="28" t="s">
        <v>240</v>
      </c>
      <c r="E106" s="38" t="s">
        <v>241</v>
      </c>
      <c r="F106" s="28" t="s">
        <v>242</v>
      </c>
      <c r="G106" s="38" t="s">
        <v>243</v>
      </c>
      <c r="H106" s="28" t="s">
        <v>244</v>
      </c>
      <c r="I106" s="38" t="s">
        <v>245</v>
      </c>
      <c r="J106" s="29" t="s">
        <v>246</v>
      </c>
      <c r="K106" s="19" t="s">
        <v>201</v>
      </c>
      <c r="L106" s="20" t="s">
        <v>238</v>
      </c>
      <c r="M106" s="1248" t="s">
        <v>13063</v>
      </c>
      <c r="N106" s="1"/>
      <c r="W106" s="1198"/>
    </row>
    <row r="107" spans="1:23">
      <c r="A107" s="3">
        <v>102</v>
      </c>
      <c r="B107" s="21" t="s">
        <v>247</v>
      </c>
      <c r="C107" s="39" t="s">
        <v>248</v>
      </c>
      <c r="D107" s="28" t="s">
        <v>249</v>
      </c>
      <c r="E107" s="38" t="s">
        <v>250</v>
      </c>
      <c r="F107" s="28" t="s">
        <v>251</v>
      </c>
      <c r="G107" s="38" t="s">
        <v>252</v>
      </c>
      <c r="H107" s="28" t="s">
        <v>253</v>
      </c>
      <c r="I107" s="38" t="s">
        <v>254</v>
      </c>
      <c r="J107" s="29" t="s">
        <v>255</v>
      </c>
      <c r="K107" s="19" t="s">
        <v>201</v>
      </c>
      <c r="L107" s="20" t="s">
        <v>247</v>
      </c>
      <c r="M107" s="1248" t="s">
        <v>13063</v>
      </c>
      <c r="N107" s="1"/>
      <c r="W107" s="1198"/>
    </row>
    <row r="108" spans="1:23">
      <c r="A108" s="3">
        <v>103</v>
      </c>
      <c r="B108" s="21" t="s">
        <v>256</v>
      </c>
      <c r="C108" s="32" t="s">
        <v>13</v>
      </c>
      <c r="D108" s="33" t="s">
        <v>13</v>
      </c>
      <c r="E108" s="33" t="s">
        <v>13</v>
      </c>
      <c r="F108" s="33" t="s">
        <v>13</v>
      </c>
      <c r="G108" s="33" t="s">
        <v>13</v>
      </c>
      <c r="H108" s="33" t="s">
        <v>13</v>
      </c>
      <c r="I108" s="38" t="s">
        <v>257</v>
      </c>
      <c r="J108" s="29" t="s">
        <v>258</v>
      </c>
      <c r="K108" s="19" t="s">
        <v>259</v>
      </c>
      <c r="L108" s="20" t="s">
        <v>256</v>
      </c>
      <c r="M108" s="1250" t="s">
        <v>13062</v>
      </c>
      <c r="N108" s="1"/>
      <c r="W108" s="1198"/>
    </row>
    <row r="109" spans="1:23">
      <c r="A109" s="3">
        <v>104</v>
      </c>
      <c r="B109" s="21" t="s">
        <v>260</v>
      </c>
      <c r="C109" s="32" t="s">
        <v>13</v>
      </c>
      <c r="D109" s="33" t="s">
        <v>13</v>
      </c>
      <c r="E109" s="33" t="s">
        <v>13</v>
      </c>
      <c r="F109" s="33" t="s">
        <v>13</v>
      </c>
      <c r="G109" s="33" t="s">
        <v>13</v>
      </c>
      <c r="H109" s="33" t="s">
        <v>13</v>
      </c>
      <c r="I109" s="33" t="s">
        <v>13</v>
      </c>
      <c r="J109" s="40" t="s">
        <v>261</v>
      </c>
      <c r="K109" s="19" t="s">
        <v>16</v>
      </c>
      <c r="L109" s="20" t="s">
        <v>260</v>
      </c>
      <c r="M109" s="1249" t="s">
        <v>16</v>
      </c>
      <c r="N109" s="1"/>
      <c r="W109" s="1198"/>
    </row>
    <row r="110" spans="1:23">
      <c r="A110" s="3">
        <v>105</v>
      </c>
      <c r="B110" s="21" t="s">
        <v>262</v>
      </c>
      <c r="C110" s="1465" t="s">
        <v>839</v>
      </c>
      <c r="D110" s="1466"/>
      <c r="E110" s="1466"/>
      <c r="F110" s="1466"/>
      <c r="G110" s="1466"/>
      <c r="H110" s="1466"/>
      <c r="I110" s="1466"/>
      <c r="J110" s="1467"/>
      <c r="K110" s="19" t="s">
        <v>16</v>
      </c>
      <c r="L110" s="20" t="s">
        <v>262</v>
      </c>
      <c r="M110" s="1249" t="s">
        <v>16</v>
      </c>
      <c r="N110" s="1"/>
      <c r="W110" s="1198"/>
    </row>
    <row r="111" spans="1:23">
      <c r="A111" s="3">
        <v>106</v>
      </c>
      <c r="B111" s="21" t="s">
        <v>263</v>
      </c>
      <c r="C111" s="1468" t="s">
        <v>840</v>
      </c>
      <c r="D111" s="1460"/>
      <c r="E111" s="1460"/>
      <c r="F111" s="1460"/>
      <c r="G111" s="1460"/>
      <c r="H111" s="1460"/>
      <c r="I111" s="1460"/>
      <c r="J111" s="1461"/>
      <c r="K111" s="19" t="s">
        <v>201</v>
      </c>
      <c r="L111" s="20" t="s">
        <v>263</v>
      </c>
      <c r="M111" s="1248" t="s">
        <v>13063</v>
      </c>
      <c r="N111" s="1"/>
      <c r="W111" s="1198"/>
    </row>
    <row r="112" spans="1:23">
      <c r="A112" s="3">
        <v>107</v>
      </c>
      <c r="B112" s="21" t="s">
        <v>264</v>
      </c>
      <c r="C112" s="46" t="s">
        <v>841</v>
      </c>
      <c r="D112" s="33" t="s">
        <v>13</v>
      </c>
      <c r="E112" s="33" t="s">
        <v>13</v>
      </c>
      <c r="F112" s="33" t="s">
        <v>13</v>
      </c>
      <c r="G112" s="33" t="s">
        <v>13</v>
      </c>
      <c r="H112" s="33" t="s">
        <v>13</v>
      </c>
      <c r="I112" s="33" t="s">
        <v>13</v>
      </c>
      <c r="J112" s="37" t="s">
        <v>13</v>
      </c>
      <c r="K112" s="19" t="s">
        <v>265</v>
      </c>
      <c r="L112" s="20" t="s">
        <v>264</v>
      </c>
      <c r="M112" s="1248">
        <v>80</v>
      </c>
      <c r="N112" s="1"/>
      <c r="W112" s="1198"/>
    </row>
    <row r="113" spans="1:23">
      <c r="A113" s="3">
        <v>108</v>
      </c>
      <c r="B113" s="21" t="s">
        <v>266</v>
      </c>
      <c r="C113" s="32" t="s">
        <v>13</v>
      </c>
      <c r="D113" s="33" t="s">
        <v>13</v>
      </c>
      <c r="E113" s="33" t="s">
        <v>13</v>
      </c>
      <c r="F113" s="33" t="s">
        <v>13</v>
      </c>
      <c r="G113" s="33" t="s">
        <v>13</v>
      </c>
      <c r="H113" s="45" t="s">
        <v>772</v>
      </c>
      <c r="I113" s="45" t="s">
        <v>771</v>
      </c>
      <c r="J113" s="44" t="s">
        <v>770</v>
      </c>
      <c r="K113" s="19" t="s">
        <v>267</v>
      </c>
      <c r="L113" s="20" t="s">
        <v>266</v>
      </c>
      <c r="M113" s="1246" t="s">
        <v>13064</v>
      </c>
      <c r="W113" s="1198"/>
    </row>
    <row r="114" spans="1:23">
      <c r="A114" s="3">
        <v>109</v>
      </c>
      <c r="B114" s="21" t="s">
        <v>268</v>
      </c>
      <c r="C114" s="32" t="s">
        <v>13</v>
      </c>
      <c r="D114" s="33" t="s">
        <v>13</v>
      </c>
      <c r="E114" s="33" t="s">
        <v>13</v>
      </c>
      <c r="F114" s="33" t="s">
        <v>13</v>
      </c>
      <c r="G114" s="33" t="s">
        <v>13</v>
      </c>
      <c r="H114" s="33" t="s">
        <v>13</v>
      </c>
      <c r="I114" s="33" t="s">
        <v>13</v>
      </c>
      <c r="J114" s="43" t="s">
        <v>773</v>
      </c>
      <c r="K114" s="19" t="s">
        <v>16</v>
      </c>
      <c r="L114" s="20" t="s">
        <v>268</v>
      </c>
      <c r="M114" s="1249" t="s">
        <v>16</v>
      </c>
      <c r="W114" s="1198"/>
    </row>
    <row r="115" spans="1:23">
      <c r="A115" s="3">
        <v>110</v>
      </c>
      <c r="B115" s="21" t="s">
        <v>269</v>
      </c>
      <c r="C115" s="32" t="s">
        <v>13</v>
      </c>
      <c r="D115" s="33" t="s">
        <v>13</v>
      </c>
      <c r="E115" s="33" t="s">
        <v>13</v>
      </c>
      <c r="F115" s="33" t="s">
        <v>13</v>
      </c>
      <c r="G115" s="33" t="s">
        <v>13</v>
      </c>
      <c r="H115" s="33" t="s">
        <v>13</v>
      </c>
      <c r="I115" s="33" t="s">
        <v>13</v>
      </c>
      <c r="J115" s="38" t="s">
        <v>270</v>
      </c>
      <c r="K115" s="19" t="s">
        <v>16</v>
      </c>
      <c r="L115" s="20" t="s">
        <v>269</v>
      </c>
      <c r="M115" s="1250" t="s">
        <v>13065</v>
      </c>
      <c r="O115" s="1239"/>
      <c r="W115" s="1198"/>
    </row>
    <row r="116" spans="1:23">
      <c r="A116" s="3">
        <v>111</v>
      </c>
      <c r="B116" s="21" t="s">
        <v>271</v>
      </c>
      <c r="C116" s="32" t="s">
        <v>13</v>
      </c>
      <c r="D116" s="33" t="s">
        <v>13</v>
      </c>
      <c r="E116" s="33" t="s">
        <v>13</v>
      </c>
      <c r="F116" s="33" t="s">
        <v>13</v>
      </c>
      <c r="G116" s="33" t="s">
        <v>13</v>
      </c>
      <c r="H116" s="33" t="s">
        <v>13</v>
      </c>
      <c r="I116" s="33" t="s">
        <v>13</v>
      </c>
      <c r="J116" s="44" t="s">
        <v>272</v>
      </c>
      <c r="K116" s="19" t="s">
        <v>181</v>
      </c>
      <c r="L116" s="20" t="s">
        <v>271</v>
      </c>
      <c r="M116" s="1249" t="s">
        <v>16</v>
      </c>
      <c r="W116" s="1198"/>
    </row>
    <row r="117" spans="1:23">
      <c r="A117" s="3">
        <v>112</v>
      </c>
      <c r="B117" s="21" t="s">
        <v>273</v>
      </c>
      <c r="C117" s="32" t="s">
        <v>13</v>
      </c>
      <c r="D117" s="33" t="s">
        <v>13</v>
      </c>
      <c r="E117" s="33" t="s">
        <v>13</v>
      </c>
      <c r="F117" s="1459" t="s">
        <v>274</v>
      </c>
      <c r="G117" s="1460"/>
      <c r="H117" s="1460"/>
      <c r="I117" s="1460"/>
      <c r="J117" s="1461"/>
      <c r="K117" s="19" t="s">
        <v>16</v>
      </c>
      <c r="L117" s="20" t="s">
        <v>273</v>
      </c>
      <c r="M117" s="1249" t="s">
        <v>16</v>
      </c>
      <c r="W117" s="1198"/>
    </row>
    <row r="118" spans="1:23">
      <c r="A118" s="3">
        <v>113</v>
      </c>
      <c r="B118" s="21" t="s">
        <v>275</v>
      </c>
      <c r="C118" s="32" t="s">
        <v>13</v>
      </c>
      <c r="D118" s="33" t="s">
        <v>13</v>
      </c>
      <c r="E118" s="33" t="s">
        <v>13</v>
      </c>
      <c r="F118" s="1459" t="s">
        <v>276</v>
      </c>
      <c r="G118" s="1460"/>
      <c r="H118" s="1460"/>
      <c r="I118" s="1460"/>
      <c r="J118" s="1461"/>
      <c r="K118" s="19" t="s">
        <v>16</v>
      </c>
      <c r="L118" s="20" t="s">
        <v>275</v>
      </c>
      <c r="M118" s="1249" t="s">
        <v>16</v>
      </c>
      <c r="W118" s="1198"/>
    </row>
    <row r="119" spans="1:23">
      <c r="A119" s="3">
        <v>114</v>
      </c>
      <c r="B119" s="21" t="s">
        <v>277</v>
      </c>
      <c r="C119" s="32" t="s">
        <v>13</v>
      </c>
      <c r="D119" s="33" t="s">
        <v>13</v>
      </c>
      <c r="E119" s="33" t="s">
        <v>13</v>
      </c>
      <c r="F119" s="1459" t="s">
        <v>278</v>
      </c>
      <c r="G119" s="1460"/>
      <c r="H119" s="1460"/>
      <c r="I119" s="1460"/>
      <c r="J119" s="1461"/>
      <c r="K119" s="19" t="s">
        <v>16</v>
      </c>
      <c r="L119" s="20" t="s">
        <v>277</v>
      </c>
      <c r="M119" s="1249" t="s">
        <v>16</v>
      </c>
      <c r="W119" s="1198"/>
    </row>
    <row r="120" spans="1:23">
      <c r="A120" s="3">
        <v>115</v>
      </c>
      <c r="B120" s="21" t="s">
        <v>279</v>
      </c>
      <c r="C120" s="32" t="s">
        <v>13</v>
      </c>
      <c r="D120" s="33" t="s">
        <v>13</v>
      </c>
      <c r="E120" s="33" t="s">
        <v>13</v>
      </c>
      <c r="F120" s="1459" t="s">
        <v>280</v>
      </c>
      <c r="G120" s="1460"/>
      <c r="H120" s="1460"/>
      <c r="I120" s="1460"/>
      <c r="J120" s="1461"/>
      <c r="K120" s="19" t="s">
        <v>16</v>
      </c>
      <c r="L120" s="20" t="s">
        <v>279</v>
      </c>
      <c r="M120" s="1249" t="s">
        <v>16</v>
      </c>
      <c r="W120" s="1198"/>
    </row>
    <row r="121" spans="1:23">
      <c r="A121" s="3">
        <v>116</v>
      </c>
      <c r="B121" s="21" t="s">
        <v>281</v>
      </c>
      <c r="C121" s="32" t="s">
        <v>13</v>
      </c>
      <c r="D121" s="33" t="s">
        <v>13</v>
      </c>
      <c r="E121" s="33" t="s">
        <v>13</v>
      </c>
      <c r="F121" s="1459" t="s">
        <v>282</v>
      </c>
      <c r="G121" s="1460"/>
      <c r="H121" s="1460"/>
      <c r="I121" s="1460"/>
      <c r="J121" s="1461"/>
      <c r="K121" s="19" t="s">
        <v>16</v>
      </c>
      <c r="L121" s="20" t="s">
        <v>281</v>
      </c>
      <c r="M121" s="1249" t="s">
        <v>16</v>
      </c>
      <c r="W121" s="1198"/>
    </row>
    <row r="122" spans="1:23">
      <c r="A122" s="3">
        <v>117</v>
      </c>
      <c r="B122" s="21" t="s">
        <v>283</v>
      </c>
      <c r="C122" s="32" t="s">
        <v>13</v>
      </c>
      <c r="D122" s="33" t="s">
        <v>13</v>
      </c>
      <c r="E122" s="33" t="s">
        <v>13</v>
      </c>
      <c r="F122" s="1459" t="s">
        <v>284</v>
      </c>
      <c r="G122" s="1460"/>
      <c r="H122" s="1460"/>
      <c r="I122" s="1460"/>
      <c r="J122" s="1461"/>
      <c r="K122" s="19" t="s">
        <v>16</v>
      </c>
      <c r="L122" s="20" t="s">
        <v>283</v>
      </c>
      <c r="M122" s="1249" t="s">
        <v>16</v>
      </c>
      <c r="W122" s="1198"/>
    </row>
    <row r="123" spans="1:23">
      <c r="A123" s="3">
        <v>118</v>
      </c>
      <c r="B123" s="21" t="s">
        <v>285</v>
      </c>
      <c r="C123" s="32" t="s">
        <v>13</v>
      </c>
      <c r="D123" s="33" t="s">
        <v>13</v>
      </c>
      <c r="E123" s="33" t="s">
        <v>13</v>
      </c>
      <c r="F123" s="1459" t="s">
        <v>286</v>
      </c>
      <c r="G123" s="1460"/>
      <c r="H123" s="1460"/>
      <c r="I123" s="1460"/>
      <c r="J123" s="1461"/>
      <c r="K123" s="19" t="s">
        <v>16</v>
      </c>
      <c r="L123" s="20" t="s">
        <v>285</v>
      </c>
      <c r="M123" s="1249" t="s">
        <v>16</v>
      </c>
      <c r="W123" s="1198"/>
    </row>
    <row r="124" spans="1:23">
      <c r="A124" s="3">
        <v>119</v>
      </c>
      <c r="B124" s="21" t="s">
        <v>287</v>
      </c>
      <c r="C124" s="32" t="s">
        <v>13</v>
      </c>
      <c r="D124" s="33" t="s">
        <v>13</v>
      </c>
      <c r="E124" s="33" t="s">
        <v>13</v>
      </c>
      <c r="F124" s="1459" t="s">
        <v>288</v>
      </c>
      <c r="G124" s="1460"/>
      <c r="H124" s="1460"/>
      <c r="I124" s="1460"/>
      <c r="J124" s="1461"/>
      <c r="K124" s="19" t="s">
        <v>16</v>
      </c>
      <c r="L124" s="20" t="s">
        <v>287</v>
      </c>
      <c r="M124" s="1249" t="s">
        <v>16</v>
      </c>
      <c r="W124" s="1198"/>
    </row>
    <row r="125" spans="1:23">
      <c r="A125" s="3">
        <v>120</v>
      </c>
      <c r="B125" s="21" t="s">
        <v>289</v>
      </c>
      <c r="C125" s="32" t="s">
        <v>13</v>
      </c>
      <c r="D125" s="33" t="s">
        <v>13</v>
      </c>
      <c r="E125" s="33" t="s">
        <v>13</v>
      </c>
      <c r="F125" s="1459" t="s">
        <v>290</v>
      </c>
      <c r="G125" s="1460"/>
      <c r="H125" s="1460"/>
      <c r="I125" s="1460"/>
      <c r="J125" s="1461"/>
      <c r="K125" s="19" t="s">
        <v>16</v>
      </c>
      <c r="L125" s="20" t="s">
        <v>289</v>
      </c>
      <c r="M125" s="1249" t="s">
        <v>16</v>
      </c>
      <c r="W125" s="1198"/>
    </row>
    <row r="126" spans="1:23">
      <c r="A126" s="3">
        <v>121</v>
      </c>
      <c r="B126" s="21" t="s">
        <v>291</v>
      </c>
      <c r="C126" s="32" t="s">
        <v>13</v>
      </c>
      <c r="D126" s="33" t="s">
        <v>13</v>
      </c>
      <c r="E126" s="33" t="s">
        <v>13</v>
      </c>
      <c r="F126" s="1459" t="s">
        <v>292</v>
      </c>
      <c r="G126" s="1460"/>
      <c r="H126" s="1460"/>
      <c r="I126" s="1460"/>
      <c r="J126" s="1461"/>
      <c r="K126" s="19" t="s">
        <v>16</v>
      </c>
      <c r="L126" s="20" t="s">
        <v>291</v>
      </c>
      <c r="M126" s="1249" t="s">
        <v>16</v>
      </c>
      <c r="W126" s="1198"/>
    </row>
    <row r="127" spans="1:23">
      <c r="A127" s="3">
        <v>122</v>
      </c>
      <c r="B127" s="21" t="s">
        <v>293</v>
      </c>
      <c r="C127" s="32" t="s">
        <v>13</v>
      </c>
      <c r="D127" s="33" t="s">
        <v>13</v>
      </c>
      <c r="E127" s="33" t="s">
        <v>13</v>
      </c>
      <c r="F127" s="1459" t="s">
        <v>294</v>
      </c>
      <c r="G127" s="1460"/>
      <c r="H127" s="1460"/>
      <c r="I127" s="1460"/>
      <c r="J127" s="1461"/>
      <c r="K127" s="19" t="s">
        <v>16</v>
      </c>
      <c r="L127" s="20" t="s">
        <v>293</v>
      </c>
      <c r="M127" s="1249" t="s">
        <v>16</v>
      </c>
      <c r="W127" s="1198"/>
    </row>
    <row r="128" spans="1:23">
      <c r="A128" s="3">
        <v>123</v>
      </c>
      <c r="B128" s="21" t="s">
        <v>295</v>
      </c>
      <c r="C128" s="32" t="s">
        <v>13</v>
      </c>
      <c r="D128" s="33" t="s">
        <v>13</v>
      </c>
      <c r="E128" s="33" t="s">
        <v>13</v>
      </c>
      <c r="F128" s="1459" t="s">
        <v>296</v>
      </c>
      <c r="G128" s="1460"/>
      <c r="H128" s="1460"/>
      <c r="I128" s="1460"/>
      <c r="J128" s="1461"/>
      <c r="K128" s="19" t="s">
        <v>16</v>
      </c>
      <c r="L128" s="20" t="s">
        <v>295</v>
      </c>
      <c r="M128" s="1249" t="s">
        <v>16</v>
      </c>
      <c r="W128" s="1198"/>
    </row>
    <row r="129" spans="1:23">
      <c r="A129" s="3">
        <v>124</v>
      </c>
      <c r="B129" s="21" t="s">
        <v>297</v>
      </c>
      <c r="C129" s="32" t="s">
        <v>13</v>
      </c>
      <c r="D129" s="33" t="s">
        <v>13</v>
      </c>
      <c r="E129" s="33" t="s">
        <v>13</v>
      </c>
      <c r="F129" s="1459" t="s">
        <v>298</v>
      </c>
      <c r="G129" s="1460"/>
      <c r="H129" s="1460"/>
      <c r="I129" s="1460"/>
      <c r="J129" s="1461"/>
      <c r="K129" s="19" t="s">
        <v>16</v>
      </c>
      <c r="L129" s="20" t="s">
        <v>297</v>
      </c>
      <c r="M129" s="1249" t="s">
        <v>16</v>
      </c>
      <c r="W129" s="1198"/>
    </row>
    <row r="130" spans="1:23">
      <c r="A130" s="3">
        <v>125</v>
      </c>
      <c r="B130" s="21" t="s">
        <v>299</v>
      </c>
      <c r="C130" s="32" t="s">
        <v>13</v>
      </c>
      <c r="D130" s="33" t="s">
        <v>13</v>
      </c>
      <c r="E130" s="33" t="s">
        <v>13</v>
      </c>
      <c r="F130" s="1459" t="s">
        <v>300</v>
      </c>
      <c r="G130" s="1460"/>
      <c r="H130" s="1460"/>
      <c r="I130" s="1460"/>
      <c r="J130" s="1461"/>
      <c r="K130" s="19" t="s">
        <v>16</v>
      </c>
      <c r="L130" s="20" t="s">
        <v>299</v>
      </c>
      <c r="M130" s="1249" t="s">
        <v>16</v>
      </c>
      <c r="W130" s="1198"/>
    </row>
    <row r="131" spans="1:23">
      <c r="A131" s="3">
        <v>126</v>
      </c>
      <c r="B131" s="21" t="s">
        <v>301</v>
      </c>
      <c r="C131" s="32" t="s">
        <v>13</v>
      </c>
      <c r="D131" s="33" t="s">
        <v>13</v>
      </c>
      <c r="E131" s="33" t="s">
        <v>13</v>
      </c>
      <c r="F131" s="1459" t="s">
        <v>302</v>
      </c>
      <c r="G131" s="1460"/>
      <c r="H131" s="1460"/>
      <c r="I131" s="1460"/>
      <c r="J131" s="1461"/>
      <c r="K131" s="19" t="s">
        <v>16</v>
      </c>
      <c r="L131" s="20" t="s">
        <v>301</v>
      </c>
      <c r="M131" s="1249" t="s">
        <v>16</v>
      </c>
      <c r="W131" s="1198"/>
    </row>
    <row r="132" spans="1:23">
      <c r="A132" s="3">
        <v>127</v>
      </c>
      <c r="B132" s="21" t="s">
        <v>303</v>
      </c>
      <c r="C132" s="32" t="s">
        <v>13</v>
      </c>
      <c r="D132" s="33" t="s">
        <v>13</v>
      </c>
      <c r="E132" s="33" t="s">
        <v>13</v>
      </c>
      <c r="F132" s="1459" t="s">
        <v>304</v>
      </c>
      <c r="G132" s="1460"/>
      <c r="H132" s="1460"/>
      <c r="I132" s="1460"/>
      <c r="J132" s="1461"/>
      <c r="K132" s="19" t="s">
        <v>16</v>
      </c>
      <c r="L132" s="20" t="s">
        <v>303</v>
      </c>
      <c r="M132" s="1249" t="s">
        <v>16</v>
      </c>
      <c r="W132" s="1198"/>
    </row>
    <row r="133" spans="1:23">
      <c r="A133" s="3">
        <v>128</v>
      </c>
      <c r="B133" s="21" t="s">
        <v>305</v>
      </c>
      <c r="C133" s="32" t="s">
        <v>13</v>
      </c>
      <c r="D133" s="33" t="s">
        <v>13</v>
      </c>
      <c r="E133" s="33" t="s">
        <v>13</v>
      </c>
      <c r="F133" s="33" t="s">
        <v>13</v>
      </c>
      <c r="G133" s="33" t="s">
        <v>13</v>
      </c>
      <c r="H133" s="33" t="s">
        <v>13</v>
      </c>
      <c r="I133" s="33" t="s">
        <v>13</v>
      </c>
      <c r="J133" s="29" t="s">
        <v>789</v>
      </c>
      <c r="K133" s="19" t="s">
        <v>16</v>
      </c>
      <c r="L133" s="20" t="s">
        <v>305</v>
      </c>
      <c r="M133" s="1249" t="s">
        <v>16</v>
      </c>
      <c r="W133" s="1198"/>
    </row>
    <row r="134" spans="1:23">
      <c r="A134" s="3">
        <v>129</v>
      </c>
      <c r="B134" s="21" t="s">
        <v>306</v>
      </c>
      <c r="C134" s="32" t="s">
        <v>13</v>
      </c>
      <c r="D134" s="33" t="s">
        <v>13</v>
      </c>
      <c r="E134" s="33" t="s">
        <v>13</v>
      </c>
      <c r="F134" s="33" t="s">
        <v>13</v>
      </c>
      <c r="G134" s="33" t="s">
        <v>13</v>
      </c>
      <c r="H134" s="33" t="s">
        <v>13</v>
      </c>
      <c r="I134" s="33" t="s">
        <v>13</v>
      </c>
      <c r="J134" s="37" t="s">
        <v>13</v>
      </c>
      <c r="K134" s="19" t="s">
        <v>16</v>
      </c>
      <c r="L134" s="20" t="s">
        <v>306</v>
      </c>
      <c r="M134" s="1249" t="s">
        <v>16</v>
      </c>
      <c r="W134" s="1198"/>
    </row>
    <row r="135" spans="1:23">
      <c r="A135" s="3">
        <v>130</v>
      </c>
      <c r="B135" s="21" t="s">
        <v>307</v>
      </c>
      <c r="C135" s="32" t="s">
        <v>13</v>
      </c>
      <c r="D135" s="33" t="s">
        <v>13</v>
      </c>
      <c r="E135" s="33" t="s">
        <v>13</v>
      </c>
      <c r="F135" s="33" t="s">
        <v>13</v>
      </c>
      <c r="G135" s="33" t="s">
        <v>13</v>
      </c>
      <c r="H135" s="33" t="s">
        <v>13</v>
      </c>
      <c r="I135" s="33" t="s">
        <v>13</v>
      </c>
      <c r="J135" s="37" t="s">
        <v>13</v>
      </c>
      <c r="K135" s="19" t="s">
        <v>16</v>
      </c>
      <c r="L135" s="20" t="s">
        <v>307</v>
      </c>
      <c r="M135" s="1249" t="s">
        <v>16</v>
      </c>
      <c r="W135" s="1198"/>
    </row>
    <row r="136" spans="1:23">
      <c r="A136" s="3">
        <v>131</v>
      </c>
      <c r="B136" s="21" t="s">
        <v>308</v>
      </c>
      <c r="C136" s="32" t="s">
        <v>13</v>
      </c>
      <c r="D136" s="33" t="s">
        <v>13</v>
      </c>
      <c r="E136" s="33" t="s">
        <v>13</v>
      </c>
      <c r="F136" s="33" t="s">
        <v>13</v>
      </c>
      <c r="G136" s="33" t="s">
        <v>13</v>
      </c>
      <c r="H136" s="33" t="s">
        <v>13</v>
      </c>
      <c r="I136" s="33" t="s">
        <v>13</v>
      </c>
      <c r="J136" s="37" t="s">
        <v>13</v>
      </c>
      <c r="K136" s="19" t="s">
        <v>16</v>
      </c>
      <c r="L136" s="20" t="s">
        <v>308</v>
      </c>
      <c r="M136" s="1249" t="s">
        <v>16</v>
      </c>
      <c r="W136" s="1198"/>
    </row>
    <row r="137" spans="1:23">
      <c r="A137" s="3">
        <v>132</v>
      </c>
      <c r="B137" s="21" t="s">
        <v>309</v>
      </c>
      <c r="C137" s="1465" t="s">
        <v>310</v>
      </c>
      <c r="D137" s="1466"/>
      <c r="E137" s="1466"/>
      <c r="F137" s="1472"/>
      <c r="G137" s="33" t="s">
        <v>13</v>
      </c>
      <c r="H137" s="33" t="s">
        <v>13</v>
      </c>
      <c r="I137" s="1473" t="s">
        <v>311</v>
      </c>
      <c r="J137" s="1467"/>
      <c r="K137" s="19" t="s">
        <v>58</v>
      </c>
      <c r="L137" s="20" t="s">
        <v>309</v>
      </c>
      <c r="M137" s="1250" t="s">
        <v>13066</v>
      </c>
      <c r="W137" s="1198"/>
    </row>
    <row r="138" spans="1:23">
      <c r="A138" s="3">
        <v>133</v>
      </c>
      <c r="B138" s="21" t="s">
        <v>312</v>
      </c>
      <c r="C138" s="32" t="s">
        <v>13</v>
      </c>
      <c r="D138" s="33" t="s">
        <v>13</v>
      </c>
      <c r="E138" s="33" t="s">
        <v>13</v>
      </c>
      <c r="F138" s="33" t="s">
        <v>13</v>
      </c>
      <c r="G138" s="33" t="s">
        <v>13</v>
      </c>
      <c r="H138" s="33" t="s">
        <v>13</v>
      </c>
      <c r="I138" s="33" t="s">
        <v>13</v>
      </c>
      <c r="J138" s="37" t="s">
        <v>13</v>
      </c>
      <c r="K138" s="19" t="s">
        <v>16</v>
      </c>
      <c r="L138" s="20" t="s">
        <v>312</v>
      </c>
      <c r="M138" s="1249" t="s">
        <v>16</v>
      </c>
      <c r="W138" s="1198"/>
    </row>
    <row r="139" spans="1:23">
      <c r="A139" s="3">
        <v>134</v>
      </c>
      <c r="B139" s="21" t="s">
        <v>313</v>
      </c>
      <c r="C139" s="32" t="s">
        <v>13</v>
      </c>
      <c r="D139" s="33" t="s">
        <v>13</v>
      </c>
      <c r="E139" s="33" t="s">
        <v>13</v>
      </c>
      <c r="F139" s="33" t="s">
        <v>13</v>
      </c>
      <c r="G139" s="33" t="s">
        <v>13</v>
      </c>
      <c r="H139" s="33" t="s">
        <v>13</v>
      </c>
      <c r="I139" s="33" t="s">
        <v>13</v>
      </c>
      <c r="J139" s="37" t="s">
        <v>13</v>
      </c>
      <c r="K139" s="19" t="s">
        <v>16</v>
      </c>
      <c r="L139" s="20" t="s">
        <v>313</v>
      </c>
      <c r="M139" s="1249" t="s">
        <v>16</v>
      </c>
      <c r="W139" s="1198"/>
    </row>
    <row r="140" spans="1:23">
      <c r="A140" s="3">
        <v>135</v>
      </c>
      <c r="B140" s="21" t="s">
        <v>314</v>
      </c>
      <c r="C140" s="32" t="s">
        <v>13</v>
      </c>
      <c r="D140" s="33" t="s">
        <v>13</v>
      </c>
      <c r="E140" s="33" t="s">
        <v>13</v>
      </c>
      <c r="F140" s="33" t="s">
        <v>13</v>
      </c>
      <c r="G140" s="33" t="s">
        <v>13</v>
      </c>
      <c r="H140" s="33" t="s">
        <v>13</v>
      </c>
      <c r="I140" s="33" t="s">
        <v>13</v>
      </c>
      <c r="J140" s="37" t="s">
        <v>13</v>
      </c>
      <c r="K140" s="19" t="s">
        <v>16</v>
      </c>
      <c r="L140" s="20" t="s">
        <v>314</v>
      </c>
      <c r="M140" s="1249" t="s">
        <v>16</v>
      </c>
      <c r="W140" s="1198"/>
    </row>
    <row r="141" spans="1:23">
      <c r="A141" s="3">
        <v>136</v>
      </c>
      <c r="B141" s="21" t="s">
        <v>315</v>
      </c>
      <c r="C141" s="32" t="s">
        <v>13</v>
      </c>
      <c r="D141" s="33" t="s">
        <v>13</v>
      </c>
      <c r="E141" s="36" t="s">
        <v>793</v>
      </c>
      <c r="F141" s="36" t="s">
        <v>792</v>
      </c>
      <c r="G141" s="33" t="s">
        <v>13</v>
      </c>
      <c r="H141" s="41" t="s">
        <v>316</v>
      </c>
      <c r="I141" s="41" t="s">
        <v>317</v>
      </c>
      <c r="J141" s="42" t="s">
        <v>318</v>
      </c>
      <c r="K141" s="19" t="s">
        <v>16</v>
      </c>
      <c r="L141" s="20" t="s">
        <v>315</v>
      </c>
      <c r="M141" s="1249" t="s">
        <v>16</v>
      </c>
      <c r="W141" s="1198"/>
    </row>
    <row r="142" spans="1:23">
      <c r="A142" s="3">
        <v>137</v>
      </c>
      <c r="B142" s="21" t="s">
        <v>319</v>
      </c>
      <c r="C142" s="32" t="s">
        <v>13</v>
      </c>
      <c r="D142" s="33" t="s">
        <v>13</v>
      </c>
      <c r="E142" s="33" t="s">
        <v>13</v>
      </c>
      <c r="F142" s="33" t="s">
        <v>13</v>
      </c>
      <c r="G142" s="33" t="s">
        <v>13</v>
      </c>
      <c r="H142" s="33" t="s">
        <v>13</v>
      </c>
      <c r="I142" s="33" t="s">
        <v>13</v>
      </c>
      <c r="J142" s="37" t="s">
        <v>13</v>
      </c>
      <c r="K142" s="19" t="s">
        <v>16</v>
      </c>
      <c r="L142" s="20" t="s">
        <v>319</v>
      </c>
      <c r="M142" s="1249" t="s">
        <v>16</v>
      </c>
      <c r="W142" s="1198"/>
    </row>
    <row r="143" spans="1:23">
      <c r="A143" s="3">
        <v>138</v>
      </c>
      <c r="B143" s="21" t="s">
        <v>320</v>
      </c>
      <c r="C143" s="32" t="s">
        <v>13</v>
      </c>
      <c r="D143" s="33" t="s">
        <v>13</v>
      </c>
      <c r="E143" s="33" t="s">
        <v>13</v>
      </c>
      <c r="F143" s="33" t="s">
        <v>13</v>
      </c>
      <c r="G143" s="33" t="s">
        <v>13</v>
      </c>
      <c r="H143" s="33" t="s">
        <v>13</v>
      </c>
      <c r="I143" s="33" t="s">
        <v>13</v>
      </c>
      <c r="J143" s="37" t="s">
        <v>13</v>
      </c>
      <c r="K143" s="19" t="s">
        <v>16</v>
      </c>
      <c r="L143" s="20" t="s">
        <v>320</v>
      </c>
      <c r="M143" s="1249" t="s">
        <v>16</v>
      </c>
      <c r="W143" s="1198"/>
    </row>
    <row r="144" spans="1:23">
      <c r="A144" s="3">
        <v>139</v>
      </c>
      <c r="B144" s="21" t="s">
        <v>321</v>
      </c>
      <c r="C144" s="32" t="s">
        <v>13</v>
      </c>
      <c r="D144" s="33" t="s">
        <v>13</v>
      </c>
      <c r="E144" s="33" t="s">
        <v>13</v>
      </c>
      <c r="F144" s="33" t="s">
        <v>13</v>
      </c>
      <c r="G144" s="33" t="s">
        <v>13</v>
      </c>
      <c r="H144" s="33" t="s">
        <v>13</v>
      </c>
      <c r="I144" s="33" t="s">
        <v>13</v>
      </c>
      <c r="J144" s="37" t="s">
        <v>13</v>
      </c>
      <c r="K144" s="19" t="s">
        <v>16</v>
      </c>
      <c r="L144" s="20" t="s">
        <v>321</v>
      </c>
      <c r="M144" s="1249" t="s">
        <v>16</v>
      </c>
      <c r="W144" s="1198"/>
    </row>
    <row r="145" spans="1:23">
      <c r="A145" s="3">
        <v>140</v>
      </c>
      <c r="B145" s="21" t="s">
        <v>322</v>
      </c>
      <c r="C145" s="32" t="s">
        <v>13</v>
      </c>
      <c r="D145" s="33" t="s">
        <v>13</v>
      </c>
      <c r="E145" s="33" t="s">
        <v>13</v>
      </c>
      <c r="F145" s="33" t="s">
        <v>13</v>
      </c>
      <c r="G145" s="33" t="s">
        <v>13</v>
      </c>
      <c r="H145" s="33" t="s">
        <v>13</v>
      </c>
      <c r="I145" s="33" t="s">
        <v>13</v>
      </c>
      <c r="J145" s="37" t="s">
        <v>13</v>
      </c>
      <c r="K145" s="19" t="s">
        <v>16</v>
      </c>
      <c r="L145" s="20" t="s">
        <v>322</v>
      </c>
      <c r="M145" s="1249" t="s">
        <v>16</v>
      </c>
      <c r="W145" s="1198"/>
    </row>
    <row r="146" spans="1:23">
      <c r="A146" s="3">
        <v>141</v>
      </c>
      <c r="B146" s="21" t="s">
        <v>323</v>
      </c>
      <c r="C146" s="32" t="s">
        <v>13</v>
      </c>
      <c r="D146" s="33" t="s">
        <v>13</v>
      </c>
      <c r="E146" s="33" t="s">
        <v>13</v>
      </c>
      <c r="F146" s="33" t="s">
        <v>13</v>
      </c>
      <c r="G146" s="33" t="s">
        <v>13</v>
      </c>
      <c r="H146" s="33" t="s">
        <v>13</v>
      </c>
      <c r="I146" s="33" t="s">
        <v>13</v>
      </c>
      <c r="J146" s="37" t="s">
        <v>13</v>
      </c>
      <c r="K146" s="19" t="s">
        <v>16</v>
      </c>
      <c r="L146" s="20" t="s">
        <v>323</v>
      </c>
      <c r="M146" s="1249" t="s">
        <v>16</v>
      </c>
      <c r="W146" s="1198"/>
    </row>
    <row r="147" spans="1:23">
      <c r="A147" s="3">
        <v>142</v>
      </c>
      <c r="B147" s="21" t="s">
        <v>324</v>
      </c>
      <c r="C147" s="32" t="s">
        <v>13</v>
      </c>
      <c r="D147" s="33" t="s">
        <v>13</v>
      </c>
      <c r="E147" s="33" t="s">
        <v>13</v>
      </c>
      <c r="F147" s="33" t="s">
        <v>13</v>
      </c>
      <c r="G147" s="33" t="s">
        <v>13</v>
      </c>
      <c r="H147" s="33" t="s">
        <v>13</v>
      </c>
      <c r="I147" s="33" t="s">
        <v>13</v>
      </c>
      <c r="J147" s="37" t="s">
        <v>13</v>
      </c>
      <c r="K147" s="19" t="s">
        <v>16</v>
      </c>
      <c r="L147" s="20" t="s">
        <v>324</v>
      </c>
      <c r="M147" s="1249" t="s">
        <v>16</v>
      </c>
      <c r="W147" s="1198"/>
    </row>
    <row r="148" spans="1:23">
      <c r="A148" s="3">
        <v>143</v>
      </c>
      <c r="B148" s="21" t="s">
        <v>325</v>
      </c>
      <c r="C148" s="32" t="s">
        <v>13</v>
      </c>
      <c r="D148" s="33" t="s">
        <v>13</v>
      </c>
      <c r="E148" s="33" t="s">
        <v>13</v>
      </c>
      <c r="F148" s="33" t="s">
        <v>13</v>
      </c>
      <c r="G148" s="33" t="s">
        <v>13</v>
      </c>
      <c r="H148" s="33" t="s">
        <v>13</v>
      </c>
      <c r="I148" s="33" t="s">
        <v>13</v>
      </c>
      <c r="J148" s="37" t="s">
        <v>13</v>
      </c>
      <c r="K148" s="19" t="s">
        <v>16</v>
      </c>
      <c r="L148" s="20" t="s">
        <v>325</v>
      </c>
      <c r="M148" s="1249" t="s">
        <v>16</v>
      </c>
      <c r="W148" s="1198"/>
    </row>
    <row r="149" spans="1:23">
      <c r="A149" s="3">
        <v>144</v>
      </c>
      <c r="B149" s="21" t="s">
        <v>326</v>
      </c>
      <c r="C149" s="32" t="s">
        <v>13</v>
      </c>
      <c r="D149" s="33" t="s">
        <v>13</v>
      </c>
      <c r="E149" s="33" t="s">
        <v>13</v>
      </c>
      <c r="F149" s="33" t="s">
        <v>13</v>
      </c>
      <c r="G149" s="33" t="s">
        <v>13</v>
      </c>
      <c r="H149" s="33" t="s">
        <v>13</v>
      </c>
      <c r="I149" s="33" t="s">
        <v>13</v>
      </c>
      <c r="J149" s="29" t="s">
        <v>327</v>
      </c>
      <c r="K149" s="19" t="s">
        <v>819</v>
      </c>
      <c r="L149" s="20" t="s">
        <v>326</v>
      </c>
      <c r="M149" s="1249" t="str">
        <f>IF(TimingFormat!C53=1,"01",IF(TimingFormat!C53=0,"00","ERR"))</f>
        <v>01</v>
      </c>
      <c r="W149" s="1198"/>
    </row>
    <row r="150" spans="1:23">
      <c r="A150" s="3">
        <v>145</v>
      </c>
      <c r="B150" s="21" t="s">
        <v>328</v>
      </c>
      <c r="C150" s="32" t="s">
        <v>13</v>
      </c>
      <c r="D150" s="33" t="s">
        <v>13</v>
      </c>
      <c r="E150" s="33" t="s">
        <v>13</v>
      </c>
      <c r="F150" s="33" t="s">
        <v>13</v>
      </c>
      <c r="G150" s="33" t="s">
        <v>13</v>
      </c>
      <c r="H150" s="33" t="s">
        <v>13</v>
      </c>
      <c r="I150" s="33" t="s">
        <v>13</v>
      </c>
      <c r="J150" s="29" t="s">
        <v>329</v>
      </c>
      <c r="K150" s="19" t="s">
        <v>819</v>
      </c>
      <c r="L150" s="20" t="s">
        <v>328</v>
      </c>
      <c r="M150" s="1249" t="str">
        <f>IF(TimingFormat!C54=1,"01",IF(TimingFormat!C54=0,"00","ERR"))</f>
        <v>01</v>
      </c>
      <c r="W150" s="1198"/>
    </row>
    <row r="151" spans="1:23">
      <c r="A151" s="3">
        <v>146</v>
      </c>
      <c r="B151" s="21" t="s">
        <v>330</v>
      </c>
      <c r="C151" s="32" t="s">
        <v>13</v>
      </c>
      <c r="D151" s="33" t="s">
        <v>13</v>
      </c>
      <c r="E151" s="33" t="s">
        <v>13</v>
      </c>
      <c r="F151" s="33" t="s">
        <v>13</v>
      </c>
      <c r="G151" s="33" t="s">
        <v>13</v>
      </c>
      <c r="H151" s="33" t="s">
        <v>13</v>
      </c>
      <c r="I151" s="33" t="s">
        <v>13</v>
      </c>
      <c r="J151" s="37" t="s">
        <v>13</v>
      </c>
      <c r="K151" s="19" t="s">
        <v>16</v>
      </c>
      <c r="L151" s="20" t="s">
        <v>330</v>
      </c>
      <c r="M151" s="1249" t="s">
        <v>16</v>
      </c>
      <c r="W151" s="1198"/>
    </row>
    <row r="152" spans="1:23">
      <c r="A152" s="3">
        <v>147</v>
      </c>
      <c r="B152" s="21" t="s">
        <v>331</v>
      </c>
      <c r="C152" s="32" t="s">
        <v>13</v>
      </c>
      <c r="D152" s="33" t="s">
        <v>13</v>
      </c>
      <c r="E152" s="33" t="s">
        <v>13</v>
      </c>
      <c r="F152" s="33" t="s">
        <v>13</v>
      </c>
      <c r="G152" s="33" t="s">
        <v>13</v>
      </c>
      <c r="H152" s="33" t="s">
        <v>13</v>
      </c>
      <c r="I152" s="33" t="s">
        <v>13</v>
      </c>
      <c r="J152" s="37" t="s">
        <v>13</v>
      </c>
      <c r="K152" s="19" t="s">
        <v>16</v>
      </c>
      <c r="L152" s="20" t="s">
        <v>331</v>
      </c>
      <c r="M152" s="1249" t="s">
        <v>16</v>
      </c>
      <c r="W152" s="1198"/>
    </row>
    <row r="153" spans="1:23">
      <c r="A153" s="3">
        <v>148</v>
      </c>
      <c r="B153" s="21" t="s">
        <v>332</v>
      </c>
      <c r="C153" s="32" t="s">
        <v>13</v>
      </c>
      <c r="D153" s="33" t="s">
        <v>13</v>
      </c>
      <c r="E153" s="33" t="s">
        <v>13</v>
      </c>
      <c r="F153" s="33" t="s">
        <v>13</v>
      </c>
      <c r="G153" s="33" t="s">
        <v>13</v>
      </c>
      <c r="H153" s="33" t="s">
        <v>13</v>
      </c>
      <c r="I153" s="33" t="s">
        <v>13</v>
      </c>
      <c r="J153" s="29" t="s">
        <v>794</v>
      </c>
      <c r="K153" s="19" t="s">
        <v>16</v>
      </c>
      <c r="L153" s="20" t="s">
        <v>332</v>
      </c>
      <c r="M153" s="1249" t="s">
        <v>16</v>
      </c>
      <c r="W153" s="1198"/>
    </row>
    <row r="154" spans="1:23">
      <c r="A154" s="3">
        <v>149</v>
      </c>
      <c r="B154" s="21" t="s">
        <v>333</v>
      </c>
      <c r="C154" s="32" t="s">
        <v>13</v>
      </c>
      <c r="D154" s="33" t="s">
        <v>13</v>
      </c>
      <c r="E154" s="33" t="s">
        <v>13</v>
      </c>
      <c r="F154" s="33" t="s">
        <v>13</v>
      </c>
      <c r="G154" s="33" t="s">
        <v>13</v>
      </c>
      <c r="H154" s="33" t="s">
        <v>13</v>
      </c>
      <c r="I154" s="33" t="s">
        <v>13</v>
      </c>
      <c r="J154" s="29" t="s">
        <v>795</v>
      </c>
      <c r="K154" s="19" t="s">
        <v>16</v>
      </c>
      <c r="L154" s="20" t="s">
        <v>333</v>
      </c>
      <c r="M154" s="1249" t="s">
        <v>16</v>
      </c>
      <c r="W154" s="1198"/>
    </row>
    <row r="155" spans="1:23">
      <c r="A155" s="3">
        <v>150</v>
      </c>
      <c r="B155" s="21" t="s">
        <v>334</v>
      </c>
      <c r="C155" s="32" t="s">
        <v>13</v>
      </c>
      <c r="D155" s="33" t="s">
        <v>13</v>
      </c>
      <c r="E155" s="33" t="s">
        <v>13</v>
      </c>
      <c r="F155" s="33" t="s">
        <v>13</v>
      </c>
      <c r="G155" s="33" t="s">
        <v>13</v>
      </c>
      <c r="H155" s="33" t="s">
        <v>13</v>
      </c>
      <c r="I155" s="33" t="s">
        <v>13</v>
      </c>
      <c r="J155" s="37" t="s">
        <v>13</v>
      </c>
      <c r="K155" s="19" t="s">
        <v>16</v>
      </c>
      <c r="L155" s="20" t="s">
        <v>334</v>
      </c>
      <c r="M155" s="1249" t="s">
        <v>16</v>
      </c>
      <c r="W155" s="1198"/>
    </row>
    <row r="156" spans="1:23">
      <c r="A156" s="3">
        <v>151</v>
      </c>
      <c r="B156" s="21" t="s">
        <v>335</v>
      </c>
      <c r="C156" s="32" t="s">
        <v>13</v>
      </c>
      <c r="D156" s="33" t="s">
        <v>13</v>
      </c>
      <c r="E156" s="33" t="s">
        <v>13</v>
      </c>
      <c r="F156" s="33" t="s">
        <v>13</v>
      </c>
      <c r="G156" s="33" t="s">
        <v>13</v>
      </c>
      <c r="H156" s="33" t="s">
        <v>13</v>
      </c>
      <c r="I156" s="33" t="s">
        <v>13</v>
      </c>
      <c r="J156" s="37" t="s">
        <v>13</v>
      </c>
      <c r="K156" s="19" t="s">
        <v>16</v>
      </c>
      <c r="L156" s="20" t="s">
        <v>335</v>
      </c>
      <c r="M156" s="1249" t="s">
        <v>16</v>
      </c>
      <c r="W156" s="1198"/>
    </row>
    <row r="157" spans="1:23">
      <c r="A157" s="3">
        <v>152</v>
      </c>
      <c r="B157" s="21" t="s">
        <v>336</v>
      </c>
      <c r="C157" s="32" t="s">
        <v>13</v>
      </c>
      <c r="D157" s="33" t="s">
        <v>13</v>
      </c>
      <c r="E157" s="33" t="s">
        <v>13</v>
      </c>
      <c r="F157" s="33" t="s">
        <v>13</v>
      </c>
      <c r="G157" s="33" t="s">
        <v>13</v>
      </c>
      <c r="H157" s="33" t="s">
        <v>13</v>
      </c>
      <c r="I157" s="33" t="s">
        <v>13</v>
      </c>
      <c r="J157" s="29" t="s">
        <v>796</v>
      </c>
      <c r="K157" s="19" t="s">
        <v>16</v>
      </c>
      <c r="L157" s="20" t="s">
        <v>336</v>
      </c>
      <c r="M157" s="1249" t="str">
        <f>IF(TimingFormat!C55="Not use","00","01")</f>
        <v>00</v>
      </c>
      <c r="W157" s="1198"/>
    </row>
    <row r="158" spans="1:23">
      <c r="A158" s="3">
        <v>153</v>
      </c>
      <c r="B158" s="21" t="s">
        <v>337</v>
      </c>
      <c r="C158" s="32" t="s">
        <v>13</v>
      </c>
      <c r="D158" s="33" t="s">
        <v>13</v>
      </c>
      <c r="E158" s="33" t="s">
        <v>13</v>
      </c>
      <c r="F158" s="33" t="s">
        <v>13</v>
      </c>
      <c r="G158" s="33" t="s">
        <v>13</v>
      </c>
      <c r="H158" s="33" t="s">
        <v>13</v>
      </c>
      <c r="I158" s="33" t="s">
        <v>13</v>
      </c>
      <c r="J158" s="37" t="s">
        <v>13</v>
      </c>
      <c r="K158" s="19" t="s">
        <v>16</v>
      </c>
      <c r="L158" s="20" t="s">
        <v>337</v>
      </c>
      <c r="M158" s="1249" t="s">
        <v>16</v>
      </c>
      <c r="W158" s="1198"/>
    </row>
    <row r="159" spans="1:23">
      <c r="A159" s="3">
        <v>154</v>
      </c>
      <c r="B159" s="21" t="s">
        <v>338</v>
      </c>
      <c r="C159" s="32" t="s">
        <v>13</v>
      </c>
      <c r="D159" s="33" t="s">
        <v>13</v>
      </c>
      <c r="E159" s="33" t="s">
        <v>13</v>
      </c>
      <c r="F159" s="33" t="s">
        <v>13</v>
      </c>
      <c r="G159" s="33" t="s">
        <v>13</v>
      </c>
      <c r="H159" s="33" t="s">
        <v>13</v>
      </c>
      <c r="I159" s="33" t="s">
        <v>13</v>
      </c>
      <c r="J159" s="37" t="s">
        <v>13</v>
      </c>
      <c r="K159" s="19" t="s">
        <v>16</v>
      </c>
      <c r="L159" s="20" t="s">
        <v>338</v>
      </c>
      <c r="M159" s="1249" t="s">
        <v>16</v>
      </c>
      <c r="W159" s="1198"/>
    </row>
    <row r="160" spans="1:23">
      <c r="A160" s="3">
        <v>155</v>
      </c>
      <c r="B160" s="21" t="s">
        <v>339</v>
      </c>
      <c r="C160" s="32" t="s">
        <v>13</v>
      </c>
      <c r="D160" s="33" t="s">
        <v>13</v>
      </c>
      <c r="E160" s="33" t="s">
        <v>13</v>
      </c>
      <c r="F160" s="33" t="s">
        <v>13</v>
      </c>
      <c r="G160" s="33" t="s">
        <v>13</v>
      </c>
      <c r="H160" s="33" t="s">
        <v>13</v>
      </c>
      <c r="I160" s="33" t="s">
        <v>13</v>
      </c>
      <c r="J160" s="37" t="s">
        <v>13</v>
      </c>
      <c r="K160" s="19" t="s">
        <v>16</v>
      </c>
      <c r="L160" s="20" t="s">
        <v>339</v>
      </c>
      <c r="M160" s="1249" t="s">
        <v>16</v>
      </c>
      <c r="W160" s="1198"/>
    </row>
    <row r="161" spans="1:23">
      <c r="A161" s="3">
        <v>156</v>
      </c>
      <c r="B161" s="21" t="s">
        <v>340</v>
      </c>
      <c r="C161" s="32" t="s">
        <v>13</v>
      </c>
      <c r="D161" s="33" t="s">
        <v>13</v>
      </c>
      <c r="E161" s="33" t="s">
        <v>13</v>
      </c>
      <c r="F161" s="33" t="s">
        <v>13</v>
      </c>
      <c r="G161" s="33" t="s">
        <v>13</v>
      </c>
      <c r="H161" s="33" t="s">
        <v>13</v>
      </c>
      <c r="I161" s="33" t="s">
        <v>13</v>
      </c>
      <c r="J161" s="37" t="s">
        <v>13</v>
      </c>
      <c r="K161" s="19" t="s">
        <v>16</v>
      </c>
      <c r="L161" s="20" t="s">
        <v>340</v>
      </c>
      <c r="M161" s="1249" t="s">
        <v>16</v>
      </c>
      <c r="W161" s="1198"/>
    </row>
    <row r="162" spans="1:23">
      <c r="A162" s="3">
        <v>157</v>
      </c>
      <c r="B162" s="21" t="s">
        <v>341</v>
      </c>
      <c r="C162" s="32" t="s">
        <v>13</v>
      </c>
      <c r="D162" s="33" t="s">
        <v>13</v>
      </c>
      <c r="E162" s="33" t="s">
        <v>13</v>
      </c>
      <c r="F162" s="33" t="s">
        <v>13</v>
      </c>
      <c r="G162" s="33" t="s">
        <v>13</v>
      </c>
      <c r="H162" s="33" t="s">
        <v>13</v>
      </c>
      <c r="I162" s="33" t="s">
        <v>13</v>
      </c>
      <c r="J162" s="37" t="s">
        <v>13</v>
      </c>
      <c r="K162" s="19" t="s">
        <v>16</v>
      </c>
      <c r="L162" s="20" t="s">
        <v>341</v>
      </c>
      <c r="M162" s="1249" t="s">
        <v>16</v>
      </c>
      <c r="W162" s="1198"/>
    </row>
    <row r="163" spans="1:23">
      <c r="A163" s="3">
        <v>158</v>
      </c>
      <c r="B163" s="21" t="s">
        <v>342</v>
      </c>
      <c r="C163" s="32" t="s">
        <v>13</v>
      </c>
      <c r="D163" s="33" t="s">
        <v>13</v>
      </c>
      <c r="E163" s="33" t="s">
        <v>13</v>
      </c>
      <c r="F163" s="33" t="s">
        <v>13</v>
      </c>
      <c r="G163" s="33" t="s">
        <v>13</v>
      </c>
      <c r="H163" s="33" t="s">
        <v>13</v>
      </c>
      <c r="I163" s="33" t="s">
        <v>13</v>
      </c>
      <c r="J163" s="37" t="s">
        <v>13</v>
      </c>
      <c r="K163" s="19" t="s">
        <v>16</v>
      </c>
      <c r="L163" s="20" t="s">
        <v>342</v>
      </c>
      <c r="M163" s="1249" t="s">
        <v>16</v>
      </c>
      <c r="W163" s="1198"/>
    </row>
    <row r="164" spans="1:23">
      <c r="A164" s="3">
        <v>159</v>
      </c>
      <c r="B164" s="21" t="s">
        <v>343</v>
      </c>
      <c r="C164" s="32" t="s">
        <v>13</v>
      </c>
      <c r="D164" s="33" t="s">
        <v>13</v>
      </c>
      <c r="E164" s="33" t="s">
        <v>13</v>
      </c>
      <c r="F164" s="33" t="s">
        <v>13</v>
      </c>
      <c r="G164" s="33" t="s">
        <v>13</v>
      </c>
      <c r="H164" s="33" t="s">
        <v>13</v>
      </c>
      <c r="I164" s="33" t="s">
        <v>13</v>
      </c>
      <c r="J164" s="37" t="s">
        <v>13</v>
      </c>
      <c r="K164" s="19" t="s">
        <v>16</v>
      </c>
      <c r="L164" s="20" t="s">
        <v>343</v>
      </c>
      <c r="M164" s="1249" t="s">
        <v>16</v>
      </c>
      <c r="W164" s="1198"/>
    </row>
    <row r="165" spans="1:23">
      <c r="A165" s="3">
        <v>160</v>
      </c>
      <c r="B165" s="21" t="s">
        <v>344</v>
      </c>
      <c r="C165" s="32" t="s">
        <v>13</v>
      </c>
      <c r="D165" s="33" t="s">
        <v>13</v>
      </c>
      <c r="E165" s="33" t="s">
        <v>13</v>
      </c>
      <c r="F165" s="41" t="s">
        <v>345</v>
      </c>
      <c r="G165" s="41" t="s">
        <v>346</v>
      </c>
      <c r="H165" s="41" t="s">
        <v>347</v>
      </c>
      <c r="I165" s="41" t="s">
        <v>348</v>
      </c>
      <c r="J165" s="29" t="s">
        <v>349</v>
      </c>
      <c r="K165" s="19" t="s">
        <v>350</v>
      </c>
      <c r="L165" s="20" t="s">
        <v>344</v>
      </c>
      <c r="M165" s="1249" t="s">
        <v>13067</v>
      </c>
      <c r="W165" s="1198"/>
    </row>
    <row r="166" spans="1:23">
      <c r="A166" s="3">
        <v>161</v>
      </c>
      <c r="B166" s="21" t="s">
        <v>351</v>
      </c>
      <c r="C166" s="32" t="s">
        <v>13</v>
      </c>
      <c r="D166" s="33" t="s">
        <v>13</v>
      </c>
      <c r="E166" s="33" t="s">
        <v>13</v>
      </c>
      <c r="F166" s="33" t="s">
        <v>13</v>
      </c>
      <c r="G166" s="33" t="s">
        <v>13</v>
      </c>
      <c r="H166" s="33" t="s">
        <v>13</v>
      </c>
      <c r="I166" s="33" t="s">
        <v>13</v>
      </c>
      <c r="J166" s="37" t="s">
        <v>13</v>
      </c>
      <c r="K166" s="19" t="s">
        <v>16</v>
      </c>
      <c r="L166" s="20" t="s">
        <v>351</v>
      </c>
    </row>
    <row r="167" spans="1:23">
      <c r="A167" s="3">
        <v>162</v>
      </c>
      <c r="B167" s="21" t="s">
        <v>352</v>
      </c>
      <c r="C167" s="32" t="s">
        <v>13</v>
      </c>
      <c r="D167" s="33" t="s">
        <v>13</v>
      </c>
      <c r="E167" s="33" t="s">
        <v>13</v>
      </c>
      <c r="F167" s="33" t="s">
        <v>13</v>
      </c>
      <c r="G167" s="33" t="s">
        <v>13</v>
      </c>
      <c r="H167" s="33" t="s">
        <v>13</v>
      </c>
      <c r="I167" s="33" t="s">
        <v>13</v>
      </c>
      <c r="J167" s="37" t="s">
        <v>13</v>
      </c>
      <c r="K167" s="19" t="s">
        <v>16</v>
      </c>
      <c r="L167" s="20" t="s">
        <v>352</v>
      </c>
    </row>
    <row r="168" spans="1:23">
      <c r="A168" s="3">
        <v>163</v>
      </c>
      <c r="B168" s="21" t="s">
        <v>353</v>
      </c>
      <c r="C168" s="32" t="s">
        <v>13</v>
      </c>
      <c r="D168" s="33" t="s">
        <v>13</v>
      </c>
      <c r="E168" s="33" t="s">
        <v>13</v>
      </c>
      <c r="F168" s="33" t="s">
        <v>13</v>
      </c>
      <c r="G168" s="33" t="s">
        <v>13</v>
      </c>
      <c r="H168" s="33" t="s">
        <v>13</v>
      </c>
      <c r="I168" s="33" t="s">
        <v>13</v>
      </c>
      <c r="J168" s="37" t="s">
        <v>13</v>
      </c>
      <c r="K168" s="19" t="s">
        <v>16</v>
      </c>
      <c r="L168" s="20" t="s">
        <v>353</v>
      </c>
    </row>
    <row r="169" spans="1:23">
      <c r="A169" s="3">
        <v>164</v>
      </c>
      <c r="B169" s="21" t="s">
        <v>354</v>
      </c>
      <c r="C169" s="32" t="s">
        <v>13</v>
      </c>
      <c r="D169" s="33" t="s">
        <v>13</v>
      </c>
      <c r="E169" s="33" t="s">
        <v>13</v>
      </c>
      <c r="F169" s="33" t="s">
        <v>13</v>
      </c>
      <c r="G169" s="33" t="s">
        <v>13</v>
      </c>
      <c r="H169" s="33" t="s">
        <v>13</v>
      </c>
      <c r="I169" s="33" t="s">
        <v>13</v>
      </c>
      <c r="J169" s="37" t="s">
        <v>13</v>
      </c>
      <c r="K169" s="19" t="s">
        <v>16</v>
      </c>
      <c r="L169" s="20" t="s">
        <v>354</v>
      </c>
    </row>
    <row r="170" spans="1:23">
      <c r="A170" s="3">
        <v>165</v>
      </c>
      <c r="B170" s="21" t="s">
        <v>355</v>
      </c>
      <c r="C170" s="32" t="s">
        <v>13</v>
      </c>
      <c r="D170" s="33" t="s">
        <v>13</v>
      </c>
      <c r="E170" s="33" t="s">
        <v>13</v>
      </c>
      <c r="F170" s="33" t="s">
        <v>13</v>
      </c>
      <c r="G170" s="33" t="s">
        <v>13</v>
      </c>
      <c r="H170" s="33" t="s">
        <v>13</v>
      </c>
      <c r="I170" s="33" t="s">
        <v>13</v>
      </c>
      <c r="J170" s="37" t="s">
        <v>13</v>
      </c>
      <c r="K170" s="19" t="s">
        <v>16</v>
      </c>
      <c r="L170" s="20" t="s">
        <v>355</v>
      </c>
    </row>
    <row r="171" spans="1:23">
      <c r="A171" s="3">
        <v>166</v>
      </c>
      <c r="B171" s="21" t="s">
        <v>356</v>
      </c>
      <c r="C171" s="32" t="s">
        <v>13</v>
      </c>
      <c r="D171" s="33" t="s">
        <v>13</v>
      </c>
      <c r="E171" s="33" t="s">
        <v>13</v>
      </c>
      <c r="F171" s="33" t="s">
        <v>13</v>
      </c>
      <c r="G171" s="33" t="s">
        <v>13</v>
      </c>
      <c r="H171" s="33" t="s">
        <v>13</v>
      </c>
      <c r="I171" s="33" t="s">
        <v>13</v>
      </c>
      <c r="J171" s="37" t="s">
        <v>13</v>
      </c>
      <c r="K171" s="19" t="s">
        <v>16</v>
      </c>
      <c r="L171" s="20" t="s">
        <v>356</v>
      </c>
    </row>
    <row r="172" spans="1:23">
      <c r="A172" s="3">
        <v>167</v>
      </c>
      <c r="B172" s="21" t="s">
        <v>357</v>
      </c>
      <c r="C172" s="32" t="s">
        <v>13</v>
      </c>
      <c r="D172" s="33" t="s">
        <v>13</v>
      </c>
      <c r="E172" s="33" t="s">
        <v>13</v>
      </c>
      <c r="F172" s="33" t="s">
        <v>13</v>
      </c>
      <c r="G172" s="33" t="s">
        <v>13</v>
      </c>
      <c r="H172" s="33" t="s">
        <v>13</v>
      </c>
      <c r="I172" s="33" t="s">
        <v>13</v>
      </c>
      <c r="J172" s="37" t="s">
        <v>13</v>
      </c>
      <c r="K172" s="19" t="s">
        <v>16</v>
      </c>
      <c r="L172" s="20" t="s">
        <v>357</v>
      </c>
    </row>
    <row r="173" spans="1:23">
      <c r="A173" s="3">
        <v>168</v>
      </c>
      <c r="B173" s="21" t="s">
        <v>358</v>
      </c>
      <c r="C173" s="32" t="s">
        <v>13</v>
      </c>
      <c r="D173" s="33" t="s">
        <v>13</v>
      </c>
      <c r="E173" s="33" t="s">
        <v>13</v>
      </c>
      <c r="F173" s="33" t="s">
        <v>13</v>
      </c>
      <c r="G173" s="33" t="s">
        <v>13</v>
      </c>
      <c r="H173" s="33" t="s">
        <v>13</v>
      </c>
      <c r="I173" s="33" t="s">
        <v>13</v>
      </c>
      <c r="J173" s="37" t="s">
        <v>13</v>
      </c>
      <c r="K173" s="19" t="s">
        <v>16</v>
      </c>
      <c r="L173" s="20" t="s">
        <v>358</v>
      </c>
    </row>
    <row r="174" spans="1:23">
      <c r="A174" s="3">
        <v>169</v>
      </c>
      <c r="B174" s="21" t="s">
        <v>359</v>
      </c>
      <c r="C174" s="32" t="s">
        <v>13</v>
      </c>
      <c r="D174" s="33" t="s">
        <v>13</v>
      </c>
      <c r="E174" s="33" t="s">
        <v>13</v>
      </c>
      <c r="F174" s="33" t="s">
        <v>13</v>
      </c>
      <c r="G174" s="33" t="s">
        <v>13</v>
      </c>
      <c r="H174" s="33" t="s">
        <v>13</v>
      </c>
      <c r="I174" s="33" t="s">
        <v>13</v>
      </c>
      <c r="J174" s="37" t="s">
        <v>13</v>
      </c>
      <c r="K174" s="19" t="s">
        <v>16</v>
      </c>
      <c r="L174" s="20" t="s">
        <v>359</v>
      </c>
    </row>
    <row r="175" spans="1:23">
      <c r="A175" s="3">
        <v>170</v>
      </c>
      <c r="B175" s="21" t="s">
        <v>360</v>
      </c>
      <c r="C175" s="32" t="s">
        <v>13</v>
      </c>
      <c r="D175" s="33" t="s">
        <v>13</v>
      </c>
      <c r="E175" s="33" t="s">
        <v>13</v>
      </c>
      <c r="F175" s="33" t="s">
        <v>13</v>
      </c>
      <c r="G175" s="33" t="s">
        <v>13</v>
      </c>
      <c r="H175" s="33" t="s">
        <v>13</v>
      </c>
      <c r="I175" s="33" t="s">
        <v>13</v>
      </c>
      <c r="J175" s="37" t="s">
        <v>13</v>
      </c>
      <c r="K175" s="19" t="s">
        <v>16</v>
      </c>
      <c r="L175" s="20" t="s">
        <v>360</v>
      </c>
    </row>
    <row r="176" spans="1:23">
      <c r="A176" s="3">
        <v>171</v>
      </c>
      <c r="B176" s="21" t="s">
        <v>361</v>
      </c>
      <c r="C176" s="32" t="s">
        <v>13</v>
      </c>
      <c r="D176" s="33" t="s">
        <v>13</v>
      </c>
      <c r="E176" s="33" t="s">
        <v>13</v>
      </c>
      <c r="F176" s="33" t="s">
        <v>13</v>
      </c>
      <c r="G176" s="33" t="s">
        <v>13</v>
      </c>
      <c r="H176" s="33" t="s">
        <v>13</v>
      </c>
      <c r="I176" s="33" t="s">
        <v>13</v>
      </c>
      <c r="J176" s="37" t="s">
        <v>13</v>
      </c>
      <c r="K176" s="19" t="s">
        <v>16</v>
      </c>
      <c r="L176" s="20" t="s">
        <v>361</v>
      </c>
    </row>
    <row r="177" spans="1:12">
      <c r="A177" s="3">
        <v>172</v>
      </c>
      <c r="B177" s="21" t="s">
        <v>362</v>
      </c>
      <c r="C177" s="32" t="s">
        <v>13</v>
      </c>
      <c r="D177" s="33" t="s">
        <v>13</v>
      </c>
      <c r="E177" s="33" t="s">
        <v>13</v>
      </c>
      <c r="F177" s="33" t="s">
        <v>13</v>
      </c>
      <c r="G177" s="33" t="s">
        <v>13</v>
      </c>
      <c r="H177" s="33" t="s">
        <v>13</v>
      </c>
      <c r="I177" s="33" t="s">
        <v>13</v>
      </c>
      <c r="J177" s="37" t="s">
        <v>13</v>
      </c>
      <c r="K177" s="19" t="s">
        <v>16</v>
      </c>
      <c r="L177" s="20" t="s">
        <v>362</v>
      </c>
    </row>
    <row r="178" spans="1:12">
      <c r="A178" s="3">
        <v>173</v>
      </c>
      <c r="B178" s="21" t="s">
        <v>363</v>
      </c>
      <c r="C178" s="32" t="s">
        <v>13</v>
      </c>
      <c r="D178" s="33" t="s">
        <v>13</v>
      </c>
      <c r="E178" s="33" t="s">
        <v>13</v>
      </c>
      <c r="F178" s="33" t="s">
        <v>13</v>
      </c>
      <c r="G178" s="33" t="s">
        <v>13</v>
      </c>
      <c r="H178" s="33" t="s">
        <v>13</v>
      </c>
      <c r="I178" s="33" t="s">
        <v>13</v>
      </c>
      <c r="J178" s="37" t="s">
        <v>13</v>
      </c>
      <c r="K178" s="19" t="s">
        <v>16</v>
      </c>
      <c r="L178" s="20" t="s">
        <v>363</v>
      </c>
    </row>
    <row r="179" spans="1:12">
      <c r="A179" s="3">
        <v>174</v>
      </c>
      <c r="B179" s="21" t="s">
        <v>364</v>
      </c>
      <c r="C179" s="32" t="s">
        <v>13</v>
      </c>
      <c r="D179" s="33" t="s">
        <v>13</v>
      </c>
      <c r="E179" s="33" t="s">
        <v>13</v>
      </c>
      <c r="F179" s="33" t="s">
        <v>13</v>
      </c>
      <c r="G179" s="33" t="s">
        <v>13</v>
      </c>
      <c r="H179" s="33" t="s">
        <v>13</v>
      </c>
      <c r="I179" s="33" t="s">
        <v>13</v>
      </c>
      <c r="J179" s="37" t="s">
        <v>13</v>
      </c>
      <c r="K179" s="19" t="s">
        <v>16</v>
      </c>
      <c r="L179" s="20" t="s">
        <v>364</v>
      </c>
    </row>
    <row r="180" spans="1:12">
      <c r="A180" s="3">
        <v>175</v>
      </c>
      <c r="B180" s="21" t="s">
        <v>365</v>
      </c>
      <c r="C180" s="32" t="s">
        <v>13</v>
      </c>
      <c r="D180" s="33" t="s">
        <v>13</v>
      </c>
      <c r="E180" s="33" t="s">
        <v>13</v>
      </c>
      <c r="F180" s="33" t="s">
        <v>13</v>
      </c>
      <c r="G180" s="33" t="s">
        <v>13</v>
      </c>
      <c r="H180" s="33" t="s">
        <v>13</v>
      </c>
      <c r="I180" s="33" t="s">
        <v>13</v>
      </c>
      <c r="J180" s="37" t="s">
        <v>13</v>
      </c>
      <c r="K180" s="19" t="s">
        <v>16</v>
      </c>
      <c r="L180" s="20" t="s">
        <v>365</v>
      </c>
    </row>
    <row r="181" spans="1:12">
      <c r="A181" s="3">
        <v>176</v>
      </c>
      <c r="B181" s="21" t="s">
        <v>366</v>
      </c>
      <c r="C181" s="32" t="s">
        <v>13</v>
      </c>
      <c r="D181" s="33" t="s">
        <v>13</v>
      </c>
      <c r="E181" s="33" t="s">
        <v>13</v>
      </c>
      <c r="F181" s="33" t="s">
        <v>13</v>
      </c>
      <c r="G181" s="33" t="s">
        <v>13</v>
      </c>
      <c r="H181" s="33" t="s">
        <v>13</v>
      </c>
      <c r="I181" s="33" t="s">
        <v>13</v>
      </c>
      <c r="J181" s="37" t="s">
        <v>13</v>
      </c>
      <c r="K181" s="19" t="s">
        <v>16</v>
      </c>
      <c r="L181" s="20" t="s">
        <v>366</v>
      </c>
    </row>
    <row r="182" spans="1:12">
      <c r="A182" s="3">
        <v>177</v>
      </c>
      <c r="B182" s="21" t="s">
        <v>367</v>
      </c>
      <c r="C182" s="32" t="s">
        <v>13</v>
      </c>
      <c r="D182" s="33" t="s">
        <v>13</v>
      </c>
      <c r="E182" s="33" t="s">
        <v>13</v>
      </c>
      <c r="F182" s="33" t="s">
        <v>13</v>
      </c>
      <c r="G182" s="33" t="s">
        <v>13</v>
      </c>
      <c r="H182" s="33" t="s">
        <v>13</v>
      </c>
      <c r="I182" s="33" t="s">
        <v>13</v>
      </c>
      <c r="J182" s="37" t="s">
        <v>13</v>
      </c>
      <c r="K182" s="19" t="s">
        <v>16</v>
      </c>
      <c r="L182" s="20" t="s">
        <v>367</v>
      </c>
    </row>
    <row r="183" spans="1:12">
      <c r="A183" s="3">
        <v>178</v>
      </c>
      <c r="B183" s="21" t="s">
        <v>368</v>
      </c>
      <c r="C183" s="32" t="s">
        <v>13</v>
      </c>
      <c r="D183" s="33" t="s">
        <v>13</v>
      </c>
      <c r="E183" s="33" t="s">
        <v>13</v>
      </c>
      <c r="F183" s="33" t="s">
        <v>13</v>
      </c>
      <c r="G183" s="33" t="s">
        <v>13</v>
      </c>
      <c r="H183" s="33" t="s">
        <v>13</v>
      </c>
      <c r="I183" s="33" t="s">
        <v>13</v>
      </c>
      <c r="J183" s="37" t="s">
        <v>13</v>
      </c>
      <c r="K183" s="19" t="s">
        <v>16</v>
      </c>
      <c r="L183" s="20" t="s">
        <v>368</v>
      </c>
    </row>
    <row r="184" spans="1:12">
      <c r="A184" s="3">
        <v>179</v>
      </c>
      <c r="B184" s="21" t="s">
        <v>369</v>
      </c>
      <c r="C184" s="32" t="s">
        <v>13</v>
      </c>
      <c r="D184" s="33" t="s">
        <v>13</v>
      </c>
      <c r="E184" s="33" t="s">
        <v>13</v>
      </c>
      <c r="F184" s="33" t="s">
        <v>13</v>
      </c>
      <c r="G184" s="33" t="s">
        <v>13</v>
      </c>
      <c r="H184" s="33" t="s">
        <v>13</v>
      </c>
      <c r="I184" s="33" t="s">
        <v>13</v>
      </c>
      <c r="J184" s="37" t="s">
        <v>13</v>
      </c>
      <c r="K184" s="19" t="s">
        <v>16</v>
      </c>
      <c r="L184" s="20" t="s">
        <v>369</v>
      </c>
    </row>
    <row r="185" spans="1:12">
      <c r="A185" s="3">
        <v>180</v>
      </c>
      <c r="B185" s="21" t="s">
        <v>370</v>
      </c>
      <c r="C185" s="32" t="s">
        <v>13</v>
      </c>
      <c r="D185" s="33" t="s">
        <v>13</v>
      </c>
      <c r="E185" s="33" t="s">
        <v>13</v>
      </c>
      <c r="F185" s="33" t="s">
        <v>13</v>
      </c>
      <c r="G185" s="33" t="s">
        <v>13</v>
      </c>
      <c r="H185" s="33" t="s">
        <v>13</v>
      </c>
      <c r="I185" s="33" t="s">
        <v>13</v>
      </c>
      <c r="J185" s="37" t="s">
        <v>13</v>
      </c>
      <c r="K185" s="19" t="s">
        <v>16</v>
      </c>
      <c r="L185" s="20" t="s">
        <v>370</v>
      </c>
    </row>
    <row r="186" spans="1:12">
      <c r="A186" s="3">
        <v>181</v>
      </c>
      <c r="B186" s="21" t="s">
        <v>371</v>
      </c>
      <c r="C186" s="32" t="s">
        <v>13</v>
      </c>
      <c r="D186" s="33" t="s">
        <v>13</v>
      </c>
      <c r="E186" s="33" t="s">
        <v>13</v>
      </c>
      <c r="F186" s="33" t="s">
        <v>13</v>
      </c>
      <c r="G186" s="33" t="s">
        <v>13</v>
      </c>
      <c r="H186" s="33" t="s">
        <v>13</v>
      </c>
      <c r="I186" s="33" t="s">
        <v>13</v>
      </c>
      <c r="J186" s="37" t="s">
        <v>13</v>
      </c>
      <c r="K186" s="19" t="s">
        <v>16</v>
      </c>
      <c r="L186" s="20" t="s">
        <v>371</v>
      </c>
    </row>
    <row r="187" spans="1:12">
      <c r="A187" s="3">
        <v>182</v>
      </c>
      <c r="B187" s="21" t="s">
        <v>372</v>
      </c>
      <c r="C187" s="32" t="s">
        <v>13</v>
      </c>
      <c r="D187" s="33" t="s">
        <v>13</v>
      </c>
      <c r="E187" s="33" t="s">
        <v>13</v>
      </c>
      <c r="F187" s="33" t="s">
        <v>13</v>
      </c>
      <c r="G187" s="33" t="s">
        <v>13</v>
      </c>
      <c r="H187" s="33" t="s">
        <v>13</v>
      </c>
      <c r="I187" s="33" t="s">
        <v>13</v>
      </c>
      <c r="J187" s="37" t="s">
        <v>13</v>
      </c>
      <c r="K187" s="19" t="s">
        <v>16</v>
      </c>
      <c r="L187" s="20" t="s">
        <v>372</v>
      </c>
    </row>
    <row r="188" spans="1:12">
      <c r="A188" s="3">
        <v>183</v>
      </c>
      <c r="B188" s="21" t="s">
        <v>373</v>
      </c>
      <c r="C188" s="32" t="s">
        <v>13</v>
      </c>
      <c r="D188" s="33" t="s">
        <v>13</v>
      </c>
      <c r="E188" s="33" t="s">
        <v>13</v>
      </c>
      <c r="F188" s="33" t="s">
        <v>13</v>
      </c>
      <c r="G188" s="33" t="s">
        <v>13</v>
      </c>
      <c r="H188" s="33" t="s">
        <v>13</v>
      </c>
      <c r="I188" s="33" t="s">
        <v>13</v>
      </c>
      <c r="J188" s="37" t="s">
        <v>13</v>
      </c>
      <c r="K188" s="19" t="s">
        <v>16</v>
      </c>
      <c r="L188" s="20" t="s">
        <v>373</v>
      </c>
    </row>
    <row r="189" spans="1:12">
      <c r="A189" s="3">
        <v>184</v>
      </c>
      <c r="B189" s="21" t="s">
        <v>374</v>
      </c>
      <c r="C189" s="32" t="s">
        <v>13</v>
      </c>
      <c r="D189" s="33" t="s">
        <v>13</v>
      </c>
      <c r="E189" s="33" t="s">
        <v>13</v>
      </c>
      <c r="F189" s="33" t="s">
        <v>13</v>
      </c>
      <c r="G189" s="33" t="s">
        <v>13</v>
      </c>
      <c r="H189" s="33" t="s">
        <v>13</v>
      </c>
      <c r="I189" s="33" t="s">
        <v>13</v>
      </c>
      <c r="J189" s="37" t="s">
        <v>13</v>
      </c>
      <c r="K189" s="19" t="s">
        <v>16</v>
      </c>
      <c r="L189" s="20" t="s">
        <v>374</v>
      </c>
    </row>
    <row r="190" spans="1:12">
      <c r="A190" s="3">
        <v>185</v>
      </c>
      <c r="B190" s="21" t="s">
        <v>375</v>
      </c>
      <c r="C190" s="32" t="s">
        <v>13</v>
      </c>
      <c r="D190" s="33" t="s">
        <v>13</v>
      </c>
      <c r="E190" s="33" t="s">
        <v>13</v>
      </c>
      <c r="F190" s="33" t="s">
        <v>13</v>
      </c>
      <c r="G190" s="33" t="s">
        <v>13</v>
      </c>
      <c r="H190" s="33" t="s">
        <v>13</v>
      </c>
      <c r="I190" s="33" t="s">
        <v>13</v>
      </c>
      <c r="J190" s="37" t="s">
        <v>13</v>
      </c>
      <c r="K190" s="19" t="s">
        <v>16</v>
      </c>
      <c r="L190" s="20" t="s">
        <v>375</v>
      </c>
    </row>
    <row r="191" spans="1:12">
      <c r="A191" s="3">
        <v>186</v>
      </c>
      <c r="B191" s="21" t="s">
        <v>376</v>
      </c>
      <c r="C191" s="32" t="s">
        <v>13</v>
      </c>
      <c r="D191" s="33" t="s">
        <v>13</v>
      </c>
      <c r="E191" s="33" t="s">
        <v>13</v>
      </c>
      <c r="F191" s="33" t="s">
        <v>13</v>
      </c>
      <c r="G191" s="33" t="s">
        <v>13</v>
      </c>
      <c r="H191" s="33" t="s">
        <v>13</v>
      </c>
      <c r="I191" s="33" t="s">
        <v>13</v>
      </c>
      <c r="J191" s="37" t="s">
        <v>13</v>
      </c>
      <c r="K191" s="19" t="s">
        <v>16</v>
      </c>
      <c r="L191" s="20" t="s">
        <v>376</v>
      </c>
    </row>
    <row r="192" spans="1:12">
      <c r="A192" s="3">
        <v>187</v>
      </c>
      <c r="B192" s="21" t="s">
        <v>377</v>
      </c>
      <c r="C192" s="32" t="s">
        <v>13</v>
      </c>
      <c r="D192" s="33" t="s">
        <v>13</v>
      </c>
      <c r="E192" s="33" t="s">
        <v>13</v>
      </c>
      <c r="F192" s="33" t="s">
        <v>13</v>
      </c>
      <c r="G192" s="33" t="s">
        <v>13</v>
      </c>
      <c r="H192" s="33" t="s">
        <v>13</v>
      </c>
      <c r="I192" s="33" t="s">
        <v>13</v>
      </c>
      <c r="J192" s="37" t="s">
        <v>13</v>
      </c>
      <c r="K192" s="19" t="s">
        <v>16</v>
      </c>
      <c r="L192" s="20" t="s">
        <v>377</v>
      </c>
    </row>
    <row r="193" spans="1:12">
      <c r="A193" s="3">
        <v>188</v>
      </c>
      <c r="B193" s="21" t="s">
        <v>378</v>
      </c>
      <c r="C193" s="32" t="s">
        <v>13</v>
      </c>
      <c r="D193" s="33" t="s">
        <v>13</v>
      </c>
      <c r="E193" s="33" t="s">
        <v>13</v>
      </c>
      <c r="F193" s="33" t="s">
        <v>13</v>
      </c>
      <c r="G193" s="33" t="s">
        <v>13</v>
      </c>
      <c r="H193" s="33" t="s">
        <v>13</v>
      </c>
      <c r="I193" s="33" t="s">
        <v>13</v>
      </c>
      <c r="J193" s="37" t="s">
        <v>13</v>
      </c>
      <c r="K193" s="19" t="s">
        <v>16</v>
      </c>
      <c r="L193" s="20" t="s">
        <v>378</v>
      </c>
    </row>
    <row r="194" spans="1:12">
      <c r="A194" s="3">
        <v>189</v>
      </c>
      <c r="B194" s="21" t="s">
        <v>379</v>
      </c>
      <c r="C194" s="32" t="s">
        <v>13</v>
      </c>
      <c r="D194" s="33" t="s">
        <v>13</v>
      </c>
      <c r="E194" s="33" t="s">
        <v>13</v>
      </c>
      <c r="F194" s="33" t="s">
        <v>13</v>
      </c>
      <c r="G194" s="33" t="s">
        <v>13</v>
      </c>
      <c r="H194" s="33" t="s">
        <v>13</v>
      </c>
      <c r="I194" s="33" t="s">
        <v>13</v>
      </c>
      <c r="J194" s="37" t="s">
        <v>13</v>
      </c>
      <c r="K194" s="19" t="s">
        <v>16</v>
      </c>
      <c r="L194" s="20" t="s">
        <v>379</v>
      </c>
    </row>
    <row r="195" spans="1:12">
      <c r="A195" s="3">
        <v>190</v>
      </c>
      <c r="B195" s="21" t="s">
        <v>380</v>
      </c>
      <c r="C195" s="32" t="s">
        <v>13</v>
      </c>
      <c r="D195" s="33" t="s">
        <v>13</v>
      </c>
      <c r="E195" s="33" t="s">
        <v>13</v>
      </c>
      <c r="F195" s="33" t="s">
        <v>13</v>
      </c>
      <c r="G195" s="33" t="s">
        <v>13</v>
      </c>
      <c r="H195" s="33" t="s">
        <v>13</v>
      </c>
      <c r="I195" s="33" t="s">
        <v>13</v>
      </c>
      <c r="J195" s="37" t="s">
        <v>13</v>
      </c>
      <c r="K195" s="19" t="s">
        <v>16</v>
      </c>
      <c r="L195" s="20" t="s">
        <v>380</v>
      </c>
    </row>
    <row r="196" spans="1:12">
      <c r="A196" s="3">
        <v>191</v>
      </c>
      <c r="B196" s="21" t="s">
        <v>381</v>
      </c>
      <c r="C196" s="32" t="s">
        <v>13</v>
      </c>
      <c r="D196" s="33" t="s">
        <v>13</v>
      </c>
      <c r="E196" s="33" t="s">
        <v>13</v>
      </c>
      <c r="F196" s="33" t="s">
        <v>13</v>
      </c>
      <c r="G196" s="33" t="s">
        <v>13</v>
      </c>
      <c r="H196" s="33" t="s">
        <v>13</v>
      </c>
      <c r="I196" s="33" t="s">
        <v>13</v>
      </c>
      <c r="J196" s="37" t="s">
        <v>13</v>
      </c>
      <c r="K196" s="19" t="s">
        <v>16</v>
      </c>
      <c r="L196" s="20" t="s">
        <v>381</v>
      </c>
    </row>
    <row r="197" spans="1:12">
      <c r="A197" s="3">
        <v>192</v>
      </c>
      <c r="B197" s="21" t="s">
        <v>382</v>
      </c>
      <c r="C197" s="32" t="s">
        <v>13</v>
      </c>
      <c r="D197" s="33" t="s">
        <v>13</v>
      </c>
      <c r="E197" s="33" t="s">
        <v>13</v>
      </c>
      <c r="F197" s="33" t="s">
        <v>13</v>
      </c>
      <c r="G197" s="33" t="s">
        <v>13</v>
      </c>
      <c r="H197" s="33" t="s">
        <v>13</v>
      </c>
      <c r="I197" s="33" t="s">
        <v>13</v>
      </c>
      <c r="J197" s="37" t="s">
        <v>13</v>
      </c>
      <c r="K197" s="19" t="s">
        <v>16</v>
      </c>
      <c r="L197" s="20" t="s">
        <v>382</v>
      </c>
    </row>
    <row r="198" spans="1:12">
      <c r="A198" s="3">
        <v>193</v>
      </c>
      <c r="B198" s="21" t="s">
        <v>383</v>
      </c>
      <c r="C198" s="32" t="s">
        <v>13</v>
      </c>
      <c r="D198" s="33" t="s">
        <v>13</v>
      </c>
      <c r="E198" s="33" t="s">
        <v>13</v>
      </c>
      <c r="F198" s="33" t="s">
        <v>13</v>
      </c>
      <c r="G198" s="33" t="s">
        <v>13</v>
      </c>
      <c r="H198" s="33" t="s">
        <v>13</v>
      </c>
      <c r="I198" s="33" t="s">
        <v>13</v>
      </c>
      <c r="J198" s="37" t="s">
        <v>13</v>
      </c>
      <c r="K198" s="19" t="s">
        <v>16</v>
      </c>
      <c r="L198" s="20" t="s">
        <v>383</v>
      </c>
    </row>
    <row r="199" spans="1:12">
      <c r="A199" s="3">
        <v>194</v>
      </c>
      <c r="B199" s="21" t="s">
        <v>384</v>
      </c>
      <c r="C199" s="32" t="s">
        <v>13</v>
      </c>
      <c r="D199" s="33" t="s">
        <v>13</v>
      </c>
      <c r="E199" s="33" t="s">
        <v>13</v>
      </c>
      <c r="F199" s="33" t="s">
        <v>13</v>
      </c>
      <c r="G199" s="33" t="s">
        <v>13</v>
      </c>
      <c r="H199" s="33" t="s">
        <v>13</v>
      </c>
      <c r="I199" s="33" t="s">
        <v>13</v>
      </c>
      <c r="J199" s="37" t="s">
        <v>13</v>
      </c>
      <c r="K199" s="19" t="s">
        <v>16</v>
      </c>
      <c r="L199" s="20" t="s">
        <v>384</v>
      </c>
    </row>
    <row r="200" spans="1:12">
      <c r="A200" s="3">
        <v>195</v>
      </c>
      <c r="B200" s="21" t="s">
        <v>385</v>
      </c>
      <c r="C200" s="32" t="s">
        <v>13</v>
      </c>
      <c r="D200" s="33" t="s">
        <v>13</v>
      </c>
      <c r="E200" s="33" t="s">
        <v>13</v>
      </c>
      <c r="F200" s="33" t="s">
        <v>13</v>
      </c>
      <c r="G200" s="33" t="s">
        <v>13</v>
      </c>
      <c r="H200" s="33" t="s">
        <v>13</v>
      </c>
      <c r="I200" s="33" t="s">
        <v>13</v>
      </c>
      <c r="J200" s="37" t="s">
        <v>13</v>
      </c>
      <c r="K200" s="19" t="s">
        <v>16</v>
      </c>
      <c r="L200" s="20" t="s">
        <v>385</v>
      </c>
    </row>
    <row r="201" spans="1:12">
      <c r="A201" s="3">
        <v>196</v>
      </c>
      <c r="B201" s="21" t="s">
        <v>386</v>
      </c>
      <c r="C201" s="32" t="s">
        <v>13</v>
      </c>
      <c r="D201" s="33" t="s">
        <v>13</v>
      </c>
      <c r="E201" s="33" t="s">
        <v>13</v>
      </c>
      <c r="F201" s="33" t="s">
        <v>13</v>
      </c>
      <c r="G201" s="33" t="s">
        <v>13</v>
      </c>
      <c r="H201" s="33" t="s">
        <v>13</v>
      </c>
      <c r="I201" s="33" t="s">
        <v>13</v>
      </c>
      <c r="J201" s="37" t="s">
        <v>13</v>
      </c>
      <c r="K201" s="19" t="s">
        <v>16</v>
      </c>
      <c r="L201" s="20" t="s">
        <v>386</v>
      </c>
    </row>
    <row r="202" spans="1:12">
      <c r="A202" s="3">
        <v>197</v>
      </c>
      <c r="B202" s="21" t="s">
        <v>387</v>
      </c>
      <c r="C202" s="32" t="s">
        <v>13</v>
      </c>
      <c r="D202" s="33" t="s">
        <v>13</v>
      </c>
      <c r="E202" s="33" t="s">
        <v>13</v>
      </c>
      <c r="F202" s="33" t="s">
        <v>13</v>
      </c>
      <c r="G202" s="33" t="s">
        <v>13</v>
      </c>
      <c r="H202" s="33" t="s">
        <v>13</v>
      </c>
      <c r="I202" s="33" t="s">
        <v>13</v>
      </c>
      <c r="J202" s="37" t="s">
        <v>13</v>
      </c>
      <c r="K202" s="19" t="s">
        <v>16</v>
      </c>
      <c r="L202" s="20" t="s">
        <v>387</v>
      </c>
    </row>
    <row r="203" spans="1:12">
      <c r="A203" s="3">
        <v>198</v>
      </c>
      <c r="B203" s="21" t="s">
        <v>388</v>
      </c>
      <c r="C203" s="32" t="s">
        <v>13</v>
      </c>
      <c r="D203" s="33" t="s">
        <v>13</v>
      </c>
      <c r="E203" s="33" t="s">
        <v>13</v>
      </c>
      <c r="F203" s="33" t="s">
        <v>13</v>
      </c>
      <c r="G203" s="33" t="s">
        <v>13</v>
      </c>
      <c r="H203" s="33" t="s">
        <v>13</v>
      </c>
      <c r="I203" s="33" t="s">
        <v>13</v>
      </c>
      <c r="J203" s="37" t="s">
        <v>13</v>
      </c>
      <c r="K203" s="19" t="s">
        <v>16</v>
      </c>
      <c r="L203" s="20" t="s">
        <v>388</v>
      </c>
    </row>
    <row r="204" spans="1:12">
      <c r="A204" s="3">
        <v>199</v>
      </c>
      <c r="B204" s="21" t="s">
        <v>389</v>
      </c>
      <c r="C204" s="32" t="s">
        <v>13</v>
      </c>
      <c r="D204" s="33" t="s">
        <v>13</v>
      </c>
      <c r="E204" s="33" t="s">
        <v>13</v>
      </c>
      <c r="F204" s="33" t="s">
        <v>13</v>
      </c>
      <c r="G204" s="33" t="s">
        <v>13</v>
      </c>
      <c r="H204" s="33" t="s">
        <v>13</v>
      </c>
      <c r="I204" s="33" t="s">
        <v>13</v>
      </c>
      <c r="J204" s="37" t="s">
        <v>13</v>
      </c>
      <c r="K204" s="19" t="s">
        <v>16</v>
      </c>
      <c r="L204" s="20" t="s">
        <v>389</v>
      </c>
    </row>
    <row r="205" spans="1:12">
      <c r="A205" s="3">
        <v>200</v>
      </c>
      <c r="B205" s="21" t="s">
        <v>390</v>
      </c>
      <c r="C205" s="32" t="s">
        <v>13</v>
      </c>
      <c r="D205" s="33" t="s">
        <v>13</v>
      </c>
      <c r="E205" s="33" t="s">
        <v>13</v>
      </c>
      <c r="F205" s="33" t="s">
        <v>13</v>
      </c>
      <c r="G205" s="33" t="s">
        <v>13</v>
      </c>
      <c r="H205" s="33" t="s">
        <v>13</v>
      </c>
      <c r="I205" s="33" t="s">
        <v>13</v>
      </c>
      <c r="J205" s="37" t="s">
        <v>13</v>
      </c>
      <c r="K205" s="19" t="s">
        <v>16</v>
      </c>
      <c r="L205" s="20" t="s">
        <v>390</v>
      </c>
    </row>
    <row r="206" spans="1:12">
      <c r="A206" s="3">
        <v>201</v>
      </c>
      <c r="B206" s="21" t="s">
        <v>391</v>
      </c>
      <c r="C206" s="32" t="s">
        <v>13</v>
      </c>
      <c r="D206" s="33" t="s">
        <v>13</v>
      </c>
      <c r="E206" s="33" t="s">
        <v>13</v>
      </c>
      <c r="F206" s="33" t="s">
        <v>13</v>
      </c>
      <c r="G206" s="33" t="s">
        <v>13</v>
      </c>
      <c r="H206" s="33" t="s">
        <v>13</v>
      </c>
      <c r="I206" s="33" t="s">
        <v>13</v>
      </c>
      <c r="J206" s="37" t="s">
        <v>13</v>
      </c>
      <c r="K206" s="19" t="s">
        <v>16</v>
      </c>
      <c r="L206" s="20" t="s">
        <v>391</v>
      </c>
    </row>
    <row r="207" spans="1:12">
      <c r="A207" s="3">
        <v>202</v>
      </c>
      <c r="B207" s="21" t="s">
        <v>392</v>
      </c>
      <c r="C207" s="32" t="s">
        <v>13</v>
      </c>
      <c r="D207" s="33" t="s">
        <v>13</v>
      </c>
      <c r="E207" s="33" t="s">
        <v>13</v>
      </c>
      <c r="F207" s="33" t="s">
        <v>13</v>
      </c>
      <c r="G207" s="33" t="s">
        <v>13</v>
      </c>
      <c r="H207" s="33" t="s">
        <v>13</v>
      </c>
      <c r="I207" s="33" t="s">
        <v>13</v>
      </c>
      <c r="J207" s="37" t="s">
        <v>13</v>
      </c>
      <c r="K207" s="19" t="s">
        <v>16</v>
      </c>
      <c r="L207" s="20" t="s">
        <v>392</v>
      </c>
    </row>
    <row r="208" spans="1:12">
      <c r="A208" s="3">
        <v>203</v>
      </c>
      <c r="B208" s="21" t="s">
        <v>393</v>
      </c>
      <c r="C208" s="32" t="s">
        <v>13</v>
      </c>
      <c r="D208" s="33" t="s">
        <v>13</v>
      </c>
      <c r="E208" s="33" t="s">
        <v>13</v>
      </c>
      <c r="F208" s="33" t="s">
        <v>13</v>
      </c>
      <c r="G208" s="33" t="s">
        <v>13</v>
      </c>
      <c r="H208" s="33" t="s">
        <v>13</v>
      </c>
      <c r="I208" s="33" t="s">
        <v>13</v>
      </c>
      <c r="J208" s="37" t="s">
        <v>13</v>
      </c>
      <c r="K208" s="19" t="s">
        <v>16</v>
      </c>
      <c r="L208" s="20" t="s">
        <v>393</v>
      </c>
    </row>
    <row r="209" spans="1:12">
      <c r="A209" s="3">
        <v>204</v>
      </c>
      <c r="B209" s="21" t="s">
        <v>394</v>
      </c>
      <c r="C209" s="32" t="s">
        <v>13</v>
      </c>
      <c r="D209" s="33" t="s">
        <v>13</v>
      </c>
      <c r="E209" s="33" t="s">
        <v>13</v>
      </c>
      <c r="F209" s="33" t="s">
        <v>13</v>
      </c>
      <c r="G209" s="33" t="s">
        <v>13</v>
      </c>
      <c r="H209" s="33" t="s">
        <v>13</v>
      </c>
      <c r="I209" s="33" t="s">
        <v>13</v>
      </c>
      <c r="J209" s="37" t="s">
        <v>13</v>
      </c>
      <c r="K209" s="19" t="s">
        <v>16</v>
      </c>
      <c r="L209" s="20" t="s">
        <v>394</v>
      </c>
    </row>
    <row r="210" spans="1:12">
      <c r="A210" s="3">
        <v>205</v>
      </c>
      <c r="B210" s="21" t="s">
        <v>395</v>
      </c>
      <c r="C210" s="32" t="s">
        <v>13</v>
      </c>
      <c r="D210" s="33" t="s">
        <v>13</v>
      </c>
      <c r="E210" s="33" t="s">
        <v>13</v>
      </c>
      <c r="F210" s="33" t="s">
        <v>13</v>
      </c>
      <c r="G210" s="33" t="s">
        <v>13</v>
      </c>
      <c r="H210" s="33" t="s">
        <v>13</v>
      </c>
      <c r="I210" s="33" t="s">
        <v>13</v>
      </c>
      <c r="J210" s="37" t="s">
        <v>13</v>
      </c>
      <c r="K210" s="19" t="s">
        <v>16</v>
      </c>
      <c r="L210" s="20" t="s">
        <v>395</v>
      </c>
    </row>
    <row r="211" spans="1:12">
      <c r="A211" s="3">
        <v>206</v>
      </c>
      <c r="B211" s="21" t="s">
        <v>396</v>
      </c>
      <c r="C211" s="32" t="s">
        <v>13</v>
      </c>
      <c r="D211" s="33" t="s">
        <v>13</v>
      </c>
      <c r="E211" s="33" t="s">
        <v>13</v>
      </c>
      <c r="F211" s="33" t="s">
        <v>13</v>
      </c>
      <c r="G211" s="33" t="s">
        <v>13</v>
      </c>
      <c r="H211" s="33" t="s">
        <v>13</v>
      </c>
      <c r="I211" s="33" t="s">
        <v>13</v>
      </c>
      <c r="J211" s="37" t="s">
        <v>13</v>
      </c>
      <c r="K211" s="19" t="s">
        <v>16</v>
      </c>
      <c r="L211" s="20" t="s">
        <v>396</v>
      </c>
    </row>
    <row r="212" spans="1:12">
      <c r="A212" s="3">
        <v>207</v>
      </c>
      <c r="B212" s="21" t="s">
        <v>397</v>
      </c>
      <c r="C212" s="32" t="s">
        <v>13</v>
      </c>
      <c r="D212" s="33" t="s">
        <v>13</v>
      </c>
      <c r="E212" s="33" t="s">
        <v>13</v>
      </c>
      <c r="F212" s="33" t="s">
        <v>13</v>
      </c>
      <c r="G212" s="33" t="s">
        <v>13</v>
      </c>
      <c r="H212" s="33" t="s">
        <v>13</v>
      </c>
      <c r="I212" s="33" t="s">
        <v>13</v>
      </c>
      <c r="J212" s="37" t="s">
        <v>13</v>
      </c>
      <c r="K212" s="19" t="s">
        <v>16</v>
      </c>
      <c r="L212" s="20" t="s">
        <v>397</v>
      </c>
    </row>
    <row r="213" spans="1:12">
      <c r="A213" s="3">
        <v>208</v>
      </c>
      <c r="B213" s="21" t="s">
        <v>398</v>
      </c>
      <c r="C213" s="32" t="s">
        <v>13</v>
      </c>
      <c r="D213" s="33" t="s">
        <v>13</v>
      </c>
      <c r="E213" s="33" t="s">
        <v>13</v>
      </c>
      <c r="F213" s="33" t="s">
        <v>13</v>
      </c>
      <c r="G213" s="33" t="s">
        <v>13</v>
      </c>
      <c r="H213" s="33" t="s">
        <v>13</v>
      </c>
      <c r="I213" s="33" t="s">
        <v>13</v>
      </c>
      <c r="J213" s="37" t="s">
        <v>13</v>
      </c>
      <c r="K213" s="19" t="s">
        <v>16</v>
      </c>
      <c r="L213" s="20" t="s">
        <v>398</v>
      </c>
    </row>
    <row r="214" spans="1:12">
      <c r="A214" s="3">
        <v>209</v>
      </c>
      <c r="B214" s="21" t="s">
        <v>399</v>
      </c>
      <c r="C214" s="32" t="s">
        <v>13</v>
      </c>
      <c r="D214" s="33" t="s">
        <v>13</v>
      </c>
      <c r="E214" s="33" t="s">
        <v>13</v>
      </c>
      <c r="F214" s="33" t="s">
        <v>13</v>
      </c>
      <c r="G214" s="33" t="s">
        <v>13</v>
      </c>
      <c r="H214" s="33" t="s">
        <v>13</v>
      </c>
      <c r="I214" s="33" t="s">
        <v>13</v>
      </c>
      <c r="J214" s="37" t="s">
        <v>13</v>
      </c>
      <c r="K214" s="19" t="s">
        <v>16</v>
      </c>
      <c r="L214" s="20" t="s">
        <v>399</v>
      </c>
    </row>
    <row r="215" spans="1:12">
      <c r="A215" s="3">
        <v>210</v>
      </c>
      <c r="B215" s="21" t="s">
        <v>400</v>
      </c>
      <c r="C215" s="32" t="s">
        <v>13</v>
      </c>
      <c r="D215" s="33" t="s">
        <v>13</v>
      </c>
      <c r="E215" s="33" t="s">
        <v>13</v>
      </c>
      <c r="F215" s="33" t="s">
        <v>13</v>
      </c>
      <c r="G215" s="33" t="s">
        <v>13</v>
      </c>
      <c r="H215" s="33" t="s">
        <v>13</v>
      </c>
      <c r="I215" s="33" t="s">
        <v>13</v>
      </c>
      <c r="J215" s="37" t="s">
        <v>13</v>
      </c>
      <c r="K215" s="19" t="s">
        <v>16</v>
      </c>
      <c r="L215" s="20" t="s">
        <v>400</v>
      </c>
    </row>
    <row r="216" spans="1:12">
      <c r="A216" s="3">
        <v>211</v>
      </c>
      <c r="B216" s="21" t="s">
        <v>401</v>
      </c>
      <c r="C216" s="32" t="s">
        <v>13</v>
      </c>
      <c r="D216" s="33" t="s">
        <v>13</v>
      </c>
      <c r="E216" s="33" t="s">
        <v>13</v>
      </c>
      <c r="F216" s="33" t="s">
        <v>13</v>
      </c>
      <c r="G216" s="33" t="s">
        <v>13</v>
      </c>
      <c r="H216" s="33" t="s">
        <v>13</v>
      </c>
      <c r="I216" s="33" t="s">
        <v>13</v>
      </c>
      <c r="J216" s="37" t="s">
        <v>13</v>
      </c>
      <c r="K216" s="19" t="s">
        <v>16</v>
      </c>
      <c r="L216" s="20" t="s">
        <v>401</v>
      </c>
    </row>
    <row r="217" spans="1:12">
      <c r="A217" s="3">
        <v>212</v>
      </c>
      <c r="B217" s="21" t="s">
        <v>402</v>
      </c>
      <c r="C217" s="32" t="s">
        <v>13</v>
      </c>
      <c r="D217" s="33" t="s">
        <v>13</v>
      </c>
      <c r="E217" s="33" t="s">
        <v>13</v>
      </c>
      <c r="F217" s="33" t="s">
        <v>13</v>
      </c>
      <c r="G217" s="33" t="s">
        <v>13</v>
      </c>
      <c r="H217" s="33" t="s">
        <v>13</v>
      </c>
      <c r="I217" s="33" t="s">
        <v>13</v>
      </c>
      <c r="J217" s="37" t="s">
        <v>13</v>
      </c>
      <c r="K217" s="19" t="s">
        <v>16</v>
      </c>
      <c r="L217" s="20" t="s">
        <v>402</v>
      </c>
    </row>
    <row r="218" spans="1:12">
      <c r="A218" s="3">
        <v>213</v>
      </c>
      <c r="B218" s="21" t="s">
        <v>403</v>
      </c>
      <c r="C218" s="32" t="s">
        <v>13</v>
      </c>
      <c r="D218" s="33" t="s">
        <v>13</v>
      </c>
      <c r="E218" s="33" t="s">
        <v>13</v>
      </c>
      <c r="F218" s="33" t="s">
        <v>13</v>
      </c>
      <c r="G218" s="33" t="s">
        <v>13</v>
      </c>
      <c r="H218" s="33" t="s">
        <v>13</v>
      </c>
      <c r="I218" s="33" t="s">
        <v>13</v>
      </c>
      <c r="J218" s="37" t="s">
        <v>13</v>
      </c>
      <c r="K218" s="19" t="s">
        <v>16</v>
      </c>
      <c r="L218" s="20" t="s">
        <v>403</v>
      </c>
    </row>
    <row r="219" spans="1:12">
      <c r="A219" s="3">
        <v>214</v>
      </c>
      <c r="B219" s="21" t="s">
        <v>404</v>
      </c>
      <c r="C219" s="32" t="s">
        <v>13</v>
      </c>
      <c r="D219" s="33" t="s">
        <v>13</v>
      </c>
      <c r="E219" s="33" t="s">
        <v>13</v>
      </c>
      <c r="F219" s="33" t="s">
        <v>13</v>
      </c>
      <c r="G219" s="33" t="s">
        <v>13</v>
      </c>
      <c r="H219" s="33" t="s">
        <v>13</v>
      </c>
      <c r="I219" s="33" t="s">
        <v>13</v>
      </c>
      <c r="J219" s="37" t="s">
        <v>13</v>
      </c>
      <c r="K219" s="19" t="s">
        <v>16</v>
      </c>
      <c r="L219" s="20" t="s">
        <v>404</v>
      </c>
    </row>
    <row r="220" spans="1:12">
      <c r="A220" s="3">
        <v>215</v>
      </c>
      <c r="B220" s="21" t="s">
        <v>405</v>
      </c>
      <c r="C220" s="32" t="s">
        <v>13</v>
      </c>
      <c r="D220" s="33" t="s">
        <v>13</v>
      </c>
      <c r="E220" s="33" t="s">
        <v>13</v>
      </c>
      <c r="F220" s="33" t="s">
        <v>13</v>
      </c>
      <c r="G220" s="33" t="s">
        <v>13</v>
      </c>
      <c r="H220" s="33" t="s">
        <v>13</v>
      </c>
      <c r="I220" s="33" t="s">
        <v>13</v>
      </c>
      <c r="J220" s="37" t="s">
        <v>13</v>
      </c>
      <c r="K220" s="19" t="s">
        <v>16</v>
      </c>
      <c r="L220" s="20" t="s">
        <v>405</v>
      </c>
    </row>
    <row r="221" spans="1:12">
      <c r="A221" s="3">
        <v>216</v>
      </c>
      <c r="B221" s="21" t="s">
        <v>406</v>
      </c>
      <c r="C221" s="32" t="s">
        <v>13</v>
      </c>
      <c r="D221" s="33" t="s">
        <v>13</v>
      </c>
      <c r="E221" s="33" t="s">
        <v>13</v>
      </c>
      <c r="F221" s="33" t="s">
        <v>13</v>
      </c>
      <c r="G221" s="33" t="s">
        <v>13</v>
      </c>
      <c r="H221" s="33" t="s">
        <v>13</v>
      </c>
      <c r="I221" s="33" t="s">
        <v>13</v>
      </c>
      <c r="J221" s="37" t="s">
        <v>13</v>
      </c>
      <c r="K221" s="19" t="s">
        <v>16</v>
      </c>
      <c r="L221" s="20" t="s">
        <v>406</v>
      </c>
    </row>
    <row r="222" spans="1:12">
      <c r="A222" s="3">
        <v>217</v>
      </c>
      <c r="B222" s="21" t="s">
        <v>407</v>
      </c>
      <c r="C222" s="32" t="s">
        <v>13</v>
      </c>
      <c r="D222" s="33" t="s">
        <v>13</v>
      </c>
      <c r="E222" s="33" t="s">
        <v>13</v>
      </c>
      <c r="F222" s="33" t="s">
        <v>13</v>
      </c>
      <c r="G222" s="33" t="s">
        <v>13</v>
      </c>
      <c r="H222" s="33" t="s">
        <v>13</v>
      </c>
      <c r="I222" s="33" t="s">
        <v>13</v>
      </c>
      <c r="J222" s="37" t="s">
        <v>13</v>
      </c>
      <c r="K222" s="19" t="s">
        <v>16</v>
      </c>
      <c r="L222" s="20" t="s">
        <v>407</v>
      </c>
    </row>
    <row r="223" spans="1:12">
      <c r="A223" s="3">
        <v>218</v>
      </c>
      <c r="B223" s="21" t="s">
        <v>408</v>
      </c>
      <c r="C223" s="32" t="s">
        <v>13</v>
      </c>
      <c r="D223" s="33" t="s">
        <v>13</v>
      </c>
      <c r="E223" s="33" t="s">
        <v>13</v>
      </c>
      <c r="F223" s="33" t="s">
        <v>13</v>
      </c>
      <c r="G223" s="33" t="s">
        <v>13</v>
      </c>
      <c r="H223" s="33" t="s">
        <v>13</v>
      </c>
      <c r="I223" s="33" t="s">
        <v>13</v>
      </c>
      <c r="J223" s="37" t="s">
        <v>13</v>
      </c>
      <c r="K223" s="19" t="s">
        <v>16</v>
      </c>
      <c r="L223" s="20" t="s">
        <v>408</v>
      </c>
    </row>
    <row r="224" spans="1:12">
      <c r="A224" s="3">
        <v>219</v>
      </c>
      <c r="B224" s="21" t="s">
        <v>409</v>
      </c>
      <c r="C224" s="32" t="s">
        <v>13</v>
      </c>
      <c r="D224" s="33" t="s">
        <v>13</v>
      </c>
      <c r="E224" s="33" t="s">
        <v>13</v>
      </c>
      <c r="F224" s="33" t="s">
        <v>13</v>
      </c>
      <c r="G224" s="33" t="s">
        <v>13</v>
      </c>
      <c r="H224" s="33" t="s">
        <v>13</v>
      </c>
      <c r="I224" s="33" t="s">
        <v>13</v>
      </c>
      <c r="J224" s="37" t="s">
        <v>13</v>
      </c>
      <c r="K224" s="19" t="s">
        <v>16</v>
      </c>
      <c r="L224" s="20" t="s">
        <v>409</v>
      </c>
    </row>
    <row r="225" spans="1:12">
      <c r="A225" s="3">
        <v>220</v>
      </c>
      <c r="B225" s="21" t="s">
        <v>410</v>
      </c>
      <c r="C225" s="32" t="s">
        <v>13</v>
      </c>
      <c r="D225" s="33" t="s">
        <v>13</v>
      </c>
      <c r="E225" s="33" t="s">
        <v>13</v>
      </c>
      <c r="F225" s="33" t="s">
        <v>13</v>
      </c>
      <c r="G225" s="33" t="s">
        <v>13</v>
      </c>
      <c r="H225" s="33" t="s">
        <v>13</v>
      </c>
      <c r="I225" s="33" t="s">
        <v>13</v>
      </c>
      <c r="J225" s="37" t="s">
        <v>13</v>
      </c>
      <c r="K225" s="19" t="s">
        <v>16</v>
      </c>
      <c r="L225" s="20" t="s">
        <v>410</v>
      </c>
    </row>
    <row r="226" spans="1:12">
      <c r="A226" s="3">
        <v>221</v>
      </c>
      <c r="B226" s="21" t="s">
        <v>411</v>
      </c>
      <c r="C226" s="32" t="s">
        <v>13</v>
      </c>
      <c r="D226" s="33" t="s">
        <v>13</v>
      </c>
      <c r="E226" s="33" t="s">
        <v>13</v>
      </c>
      <c r="F226" s="33" t="s">
        <v>13</v>
      </c>
      <c r="G226" s="33" t="s">
        <v>13</v>
      </c>
      <c r="H226" s="33" t="s">
        <v>13</v>
      </c>
      <c r="I226" s="33" t="s">
        <v>13</v>
      </c>
      <c r="J226" s="37" t="s">
        <v>13</v>
      </c>
      <c r="K226" s="19" t="s">
        <v>16</v>
      </c>
      <c r="L226" s="20" t="s">
        <v>411</v>
      </c>
    </row>
    <row r="227" spans="1:12">
      <c r="A227" s="3">
        <v>222</v>
      </c>
      <c r="B227" s="21" t="s">
        <v>412</v>
      </c>
      <c r="C227" s="32" t="s">
        <v>13</v>
      </c>
      <c r="D227" s="33" t="s">
        <v>13</v>
      </c>
      <c r="E227" s="33" t="s">
        <v>13</v>
      </c>
      <c r="F227" s="33" t="s">
        <v>13</v>
      </c>
      <c r="G227" s="33" t="s">
        <v>13</v>
      </c>
      <c r="H227" s="33" t="s">
        <v>13</v>
      </c>
      <c r="I227" s="33" t="s">
        <v>13</v>
      </c>
      <c r="J227" s="37" t="s">
        <v>13</v>
      </c>
      <c r="K227" s="19" t="s">
        <v>16</v>
      </c>
      <c r="L227" s="20" t="s">
        <v>412</v>
      </c>
    </row>
    <row r="228" spans="1:12">
      <c r="A228" s="3">
        <v>223</v>
      </c>
      <c r="B228" s="21" t="s">
        <v>413</v>
      </c>
      <c r="C228" s="32" t="s">
        <v>13</v>
      </c>
      <c r="D228" s="33" t="s">
        <v>13</v>
      </c>
      <c r="E228" s="33" t="s">
        <v>13</v>
      </c>
      <c r="F228" s="33" t="s">
        <v>13</v>
      </c>
      <c r="G228" s="33" t="s">
        <v>13</v>
      </c>
      <c r="H228" s="33" t="s">
        <v>13</v>
      </c>
      <c r="I228" s="33" t="s">
        <v>13</v>
      </c>
      <c r="J228" s="37" t="s">
        <v>13</v>
      </c>
      <c r="K228" s="19" t="s">
        <v>16</v>
      </c>
      <c r="L228" s="20" t="s">
        <v>413</v>
      </c>
    </row>
    <row r="229" spans="1:12">
      <c r="A229" s="3">
        <v>224</v>
      </c>
      <c r="B229" s="21" t="s">
        <v>414</v>
      </c>
      <c r="C229" s="32" t="s">
        <v>13</v>
      </c>
      <c r="D229" s="33" t="s">
        <v>13</v>
      </c>
      <c r="E229" s="33" t="s">
        <v>13</v>
      </c>
      <c r="F229" s="33" t="s">
        <v>13</v>
      </c>
      <c r="G229" s="33" t="s">
        <v>13</v>
      </c>
      <c r="H229" s="33" t="s">
        <v>13</v>
      </c>
      <c r="I229" s="33" t="s">
        <v>13</v>
      </c>
      <c r="J229" s="37" t="s">
        <v>13</v>
      </c>
      <c r="K229" s="19" t="s">
        <v>16</v>
      </c>
      <c r="L229" s="20" t="s">
        <v>414</v>
      </c>
    </row>
    <row r="230" spans="1:12">
      <c r="A230" s="3">
        <v>225</v>
      </c>
      <c r="B230" s="21" t="s">
        <v>415</v>
      </c>
      <c r="C230" s="32" t="s">
        <v>13</v>
      </c>
      <c r="D230" s="33" t="s">
        <v>13</v>
      </c>
      <c r="E230" s="33" t="s">
        <v>13</v>
      </c>
      <c r="F230" s="33" t="s">
        <v>13</v>
      </c>
      <c r="G230" s="33" t="s">
        <v>13</v>
      </c>
      <c r="H230" s="33" t="s">
        <v>13</v>
      </c>
      <c r="I230" s="33" t="s">
        <v>13</v>
      </c>
      <c r="J230" s="37" t="s">
        <v>13</v>
      </c>
      <c r="K230" s="19" t="s">
        <v>16</v>
      </c>
      <c r="L230" s="20" t="s">
        <v>415</v>
      </c>
    </row>
    <row r="231" spans="1:12">
      <c r="A231" s="3">
        <v>226</v>
      </c>
      <c r="B231" s="21" t="s">
        <v>416</v>
      </c>
      <c r="C231" s="32" t="s">
        <v>13</v>
      </c>
      <c r="D231" s="33" t="s">
        <v>13</v>
      </c>
      <c r="E231" s="33" t="s">
        <v>13</v>
      </c>
      <c r="F231" s="33" t="s">
        <v>13</v>
      </c>
      <c r="G231" s="33" t="s">
        <v>13</v>
      </c>
      <c r="H231" s="33" t="s">
        <v>13</v>
      </c>
      <c r="I231" s="33" t="s">
        <v>13</v>
      </c>
      <c r="J231" s="37" t="s">
        <v>13</v>
      </c>
      <c r="K231" s="19" t="s">
        <v>16</v>
      </c>
      <c r="L231" s="20" t="s">
        <v>416</v>
      </c>
    </row>
    <row r="232" spans="1:12">
      <c r="A232" s="3">
        <v>227</v>
      </c>
      <c r="B232" s="21" t="s">
        <v>417</v>
      </c>
      <c r="C232" s="32" t="s">
        <v>13</v>
      </c>
      <c r="D232" s="33" t="s">
        <v>13</v>
      </c>
      <c r="E232" s="33" t="s">
        <v>13</v>
      </c>
      <c r="F232" s="33" t="s">
        <v>13</v>
      </c>
      <c r="G232" s="33" t="s">
        <v>13</v>
      </c>
      <c r="H232" s="33" t="s">
        <v>13</v>
      </c>
      <c r="I232" s="33" t="s">
        <v>13</v>
      </c>
      <c r="J232" s="37" t="s">
        <v>13</v>
      </c>
      <c r="K232" s="19" t="s">
        <v>16</v>
      </c>
      <c r="L232" s="20" t="s">
        <v>417</v>
      </c>
    </row>
    <row r="233" spans="1:12">
      <c r="A233" s="3">
        <v>228</v>
      </c>
      <c r="B233" s="21" t="s">
        <v>418</v>
      </c>
      <c r="C233" s="32" t="s">
        <v>13</v>
      </c>
      <c r="D233" s="33" t="s">
        <v>13</v>
      </c>
      <c r="E233" s="33" t="s">
        <v>13</v>
      </c>
      <c r="F233" s="33" t="s">
        <v>13</v>
      </c>
      <c r="G233" s="33" t="s">
        <v>13</v>
      </c>
      <c r="H233" s="33" t="s">
        <v>13</v>
      </c>
      <c r="I233" s="33" t="s">
        <v>13</v>
      </c>
      <c r="J233" s="37" t="s">
        <v>13</v>
      </c>
      <c r="K233" s="19" t="s">
        <v>16</v>
      </c>
      <c r="L233" s="20" t="s">
        <v>418</v>
      </c>
    </row>
    <row r="234" spans="1:12">
      <c r="A234" s="3">
        <v>229</v>
      </c>
      <c r="B234" s="21" t="s">
        <v>419</v>
      </c>
      <c r="C234" s="32" t="s">
        <v>13</v>
      </c>
      <c r="D234" s="33" t="s">
        <v>13</v>
      </c>
      <c r="E234" s="33" t="s">
        <v>13</v>
      </c>
      <c r="F234" s="33" t="s">
        <v>13</v>
      </c>
      <c r="G234" s="33" t="s">
        <v>13</v>
      </c>
      <c r="H234" s="33" t="s">
        <v>13</v>
      </c>
      <c r="I234" s="33" t="s">
        <v>13</v>
      </c>
      <c r="J234" s="37" t="s">
        <v>13</v>
      </c>
      <c r="K234" s="19" t="s">
        <v>16</v>
      </c>
      <c r="L234" s="20" t="s">
        <v>419</v>
      </c>
    </row>
    <row r="235" spans="1:12">
      <c r="A235" s="3">
        <v>230</v>
      </c>
      <c r="B235" s="21" t="s">
        <v>420</v>
      </c>
      <c r="C235" s="32" t="s">
        <v>13</v>
      </c>
      <c r="D235" s="33" t="s">
        <v>13</v>
      </c>
      <c r="E235" s="33" t="s">
        <v>13</v>
      </c>
      <c r="F235" s="33" t="s">
        <v>13</v>
      </c>
      <c r="G235" s="33" t="s">
        <v>13</v>
      </c>
      <c r="H235" s="33" t="s">
        <v>13</v>
      </c>
      <c r="I235" s="33" t="s">
        <v>13</v>
      </c>
      <c r="J235" s="37" t="s">
        <v>13</v>
      </c>
      <c r="K235" s="19" t="s">
        <v>16</v>
      </c>
      <c r="L235" s="20" t="s">
        <v>420</v>
      </c>
    </row>
    <row r="236" spans="1:12">
      <c r="A236" s="3">
        <v>231</v>
      </c>
      <c r="B236" s="21" t="s">
        <v>421</v>
      </c>
      <c r="C236" s="32" t="s">
        <v>13</v>
      </c>
      <c r="D236" s="33" t="s">
        <v>13</v>
      </c>
      <c r="E236" s="33" t="s">
        <v>13</v>
      </c>
      <c r="F236" s="33" t="s">
        <v>13</v>
      </c>
      <c r="G236" s="33" t="s">
        <v>13</v>
      </c>
      <c r="H236" s="33" t="s">
        <v>13</v>
      </c>
      <c r="I236" s="33" t="s">
        <v>13</v>
      </c>
      <c r="J236" s="37" t="s">
        <v>13</v>
      </c>
      <c r="K236" s="19" t="s">
        <v>16</v>
      </c>
      <c r="L236" s="20" t="s">
        <v>421</v>
      </c>
    </row>
    <row r="237" spans="1:12">
      <c r="A237" s="3">
        <v>232</v>
      </c>
      <c r="B237" s="21" t="s">
        <v>422</v>
      </c>
      <c r="C237" s="32" t="s">
        <v>13</v>
      </c>
      <c r="D237" s="33" t="s">
        <v>13</v>
      </c>
      <c r="E237" s="33" t="s">
        <v>13</v>
      </c>
      <c r="F237" s="33" t="s">
        <v>13</v>
      </c>
      <c r="G237" s="33" t="s">
        <v>13</v>
      </c>
      <c r="H237" s="33" t="s">
        <v>13</v>
      </c>
      <c r="I237" s="33" t="s">
        <v>13</v>
      </c>
      <c r="J237" s="37" t="s">
        <v>13</v>
      </c>
      <c r="K237" s="19" t="s">
        <v>16</v>
      </c>
      <c r="L237" s="20" t="s">
        <v>422</v>
      </c>
    </row>
    <row r="238" spans="1:12">
      <c r="A238" s="3">
        <v>233</v>
      </c>
      <c r="B238" s="21" t="s">
        <v>423</v>
      </c>
      <c r="C238" s="32" t="s">
        <v>13</v>
      </c>
      <c r="D238" s="33" t="s">
        <v>13</v>
      </c>
      <c r="E238" s="33" t="s">
        <v>13</v>
      </c>
      <c r="F238" s="33" t="s">
        <v>13</v>
      </c>
      <c r="G238" s="33" t="s">
        <v>13</v>
      </c>
      <c r="H238" s="33" t="s">
        <v>13</v>
      </c>
      <c r="I238" s="33" t="s">
        <v>13</v>
      </c>
      <c r="J238" s="37" t="s">
        <v>13</v>
      </c>
      <c r="K238" s="19" t="s">
        <v>16</v>
      </c>
      <c r="L238" s="20" t="s">
        <v>423</v>
      </c>
    </row>
    <row r="239" spans="1:12">
      <c r="A239" s="3">
        <v>234</v>
      </c>
      <c r="B239" s="21" t="s">
        <v>424</v>
      </c>
      <c r="C239" s="32" t="s">
        <v>13</v>
      </c>
      <c r="D239" s="33" t="s">
        <v>13</v>
      </c>
      <c r="E239" s="33" t="s">
        <v>13</v>
      </c>
      <c r="F239" s="33" t="s">
        <v>13</v>
      </c>
      <c r="G239" s="33" t="s">
        <v>13</v>
      </c>
      <c r="H239" s="33" t="s">
        <v>13</v>
      </c>
      <c r="I239" s="33" t="s">
        <v>13</v>
      </c>
      <c r="J239" s="37" t="s">
        <v>13</v>
      </c>
      <c r="K239" s="19" t="s">
        <v>16</v>
      </c>
      <c r="L239" s="20" t="s">
        <v>424</v>
      </c>
    </row>
    <row r="240" spans="1:12">
      <c r="A240" s="3">
        <v>235</v>
      </c>
      <c r="B240" s="21" t="s">
        <v>425</v>
      </c>
      <c r="C240" s="32" t="s">
        <v>13</v>
      </c>
      <c r="D240" s="33" t="s">
        <v>13</v>
      </c>
      <c r="E240" s="33" t="s">
        <v>13</v>
      </c>
      <c r="F240" s="33" t="s">
        <v>13</v>
      </c>
      <c r="G240" s="33" t="s">
        <v>13</v>
      </c>
      <c r="H240" s="33" t="s">
        <v>13</v>
      </c>
      <c r="I240" s="33" t="s">
        <v>13</v>
      </c>
      <c r="J240" s="37" t="s">
        <v>13</v>
      </c>
      <c r="K240" s="19" t="s">
        <v>16</v>
      </c>
      <c r="L240" s="20" t="s">
        <v>425</v>
      </c>
    </row>
    <row r="241" spans="1:12">
      <c r="A241" s="3">
        <v>236</v>
      </c>
      <c r="B241" s="21" t="s">
        <v>426</v>
      </c>
      <c r="C241" s="32" t="s">
        <v>13</v>
      </c>
      <c r="D241" s="33" t="s">
        <v>13</v>
      </c>
      <c r="E241" s="33" t="s">
        <v>13</v>
      </c>
      <c r="F241" s="33" t="s">
        <v>13</v>
      </c>
      <c r="G241" s="33" t="s">
        <v>13</v>
      </c>
      <c r="H241" s="33" t="s">
        <v>13</v>
      </c>
      <c r="I241" s="33" t="s">
        <v>13</v>
      </c>
      <c r="J241" s="37" t="s">
        <v>13</v>
      </c>
      <c r="K241" s="19" t="s">
        <v>16</v>
      </c>
      <c r="L241" s="20" t="s">
        <v>426</v>
      </c>
    </row>
    <row r="242" spans="1:12">
      <c r="A242" s="3">
        <v>237</v>
      </c>
      <c r="B242" s="21" t="s">
        <v>427</v>
      </c>
      <c r="C242" s="32" t="s">
        <v>13</v>
      </c>
      <c r="D242" s="33" t="s">
        <v>13</v>
      </c>
      <c r="E242" s="33" t="s">
        <v>13</v>
      </c>
      <c r="F242" s="33" t="s">
        <v>13</v>
      </c>
      <c r="G242" s="33" t="s">
        <v>13</v>
      </c>
      <c r="H242" s="33" t="s">
        <v>13</v>
      </c>
      <c r="I242" s="33" t="s">
        <v>13</v>
      </c>
      <c r="J242" s="37" t="s">
        <v>13</v>
      </c>
      <c r="K242" s="19" t="s">
        <v>16</v>
      </c>
      <c r="L242" s="20" t="s">
        <v>427</v>
      </c>
    </row>
    <row r="243" spans="1:12">
      <c r="A243" s="3">
        <v>238</v>
      </c>
      <c r="B243" s="21" t="s">
        <v>428</v>
      </c>
      <c r="C243" s="32" t="s">
        <v>13</v>
      </c>
      <c r="D243" s="33" t="s">
        <v>13</v>
      </c>
      <c r="E243" s="33" t="s">
        <v>13</v>
      </c>
      <c r="F243" s="33" t="s">
        <v>13</v>
      </c>
      <c r="G243" s="33" t="s">
        <v>13</v>
      </c>
      <c r="H243" s="33" t="s">
        <v>13</v>
      </c>
      <c r="I243" s="33" t="s">
        <v>13</v>
      </c>
      <c r="J243" s="37" t="s">
        <v>13</v>
      </c>
      <c r="K243" s="19" t="s">
        <v>16</v>
      </c>
      <c r="L243" s="20" t="s">
        <v>428</v>
      </c>
    </row>
    <row r="244" spans="1:12">
      <c r="A244" s="3">
        <v>239</v>
      </c>
      <c r="B244" s="21" t="s">
        <v>429</v>
      </c>
      <c r="C244" s="32" t="s">
        <v>13</v>
      </c>
      <c r="D244" s="33" t="s">
        <v>13</v>
      </c>
      <c r="E244" s="33" t="s">
        <v>13</v>
      </c>
      <c r="F244" s="33" t="s">
        <v>13</v>
      </c>
      <c r="G244" s="33" t="s">
        <v>13</v>
      </c>
      <c r="H244" s="33" t="s">
        <v>13</v>
      </c>
      <c r="I244" s="33" t="s">
        <v>13</v>
      </c>
      <c r="J244" s="37" t="s">
        <v>13</v>
      </c>
      <c r="K244" s="19" t="s">
        <v>16</v>
      </c>
      <c r="L244" s="20" t="s">
        <v>429</v>
      </c>
    </row>
    <row r="245" spans="1:12">
      <c r="A245" s="3">
        <v>240</v>
      </c>
      <c r="B245" s="21" t="s">
        <v>430</v>
      </c>
      <c r="C245" s="32" t="s">
        <v>13</v>
      </c>
      <c r="D245" s="33" t="s">
        <v>13</v>
      </c>
      <c r="E245" s="33" t="s">
        <v>13</v>
      </c>
      <c r="F245" s="33" t="s">
        <v>13</v>
      </c>
      <c r="G245" s="33" t="s">
        <v>13</v>
      </c>
      <c r="H245" s="33" t="s">
        <v>13</v>
      </c>
      <c r="I245" s="33" t="s">
        <v>13</v>
      </c>
      <c r="J245" s="37" t="s">
        <v>13</v>
      </c>
      <c r="K245" s="19" t="s">
        <v>16</v>
      </c>
      <c r="L245" s="20" t="s">
        <v>430</v>
      </c>
    </row>
    <row r="246" spans="1:12">
      <c r="A246" s="3">
        <v>241</v>
      </c>
      <c r="B246" s="21" t="s">
        <v>431</v>
      </c>
      <c r="C246" s="32" t="s">
        <v>13</v>
      </c>
      <c r="D246" s="33" t="s">
        <v>13</v>
      </c>
      <c r="E246" s="33" t="s">
        <v>13</v>
      </c>
      <c r="F246" s="33" t="s">
        <v>13</v>
      </c>
      <c r="G246" s="33" t="s">
        <v>13</v>
      </c>
      <c r="H246" s="33" t="s">
        <v>13</v>
      </c>
      <c r="I246" s="33" t="s">
        <v>13</v>
      </c>
      <c r="J246" s="37" t="s">
        <v>13</v>
      </c>
      <c r="K246" s="19" t="s">
        <v>16</v>
      </c>
      <c r="L246" s="20" t="s">
        <v>431</v>
      </c>
    </row>
    <row r="247" spans="1:12">
      <c r="A247" s="3">
        <v>242</v>
      </c>
      <c r="B247" s="21" t="s">
        <v>432</v>
      </c>
      <c r="C247" s="32" t="s">
        <v>13</v>
      </c>
      <c r="D247" s="33" t="s">
        <v>13</v>
      </c>
      <c r="E247" s="33" t="s">
        <v>13</v>
      </c>
      <c r="F247" s="33" t="s">
        <v>13</v>
      </c>
      <c r="G247" s="33" t="s">
        <v>13</v>
      </c>
      <c r="H247" s="33" t="s">
        <v>13</v>
      </c>
      <c r="I247" s="33" t="s">
        <v>13</v>
      </c>
      <c r="J247" s="37" t="s">
        <v>13</v>
      </c>
      <c r="K247" s="19" t="s">
        <v>16</v>
      </c>
      <c r="L247" s="20" t="s">
        <v>432</v>
      </c>
    </row>
    <row r="248" spans="1:12">
      <c r="A248" s="3">
        <v>243</v>
      </c>
      <c r="B248" s="21" t="s">
        <v>433</v>
      </c>
      <c r="C248" s="32" t="s">
        <v>13</v>
      </c>
      <c r="D248" s="33" t="s">
        <v>13</v>
      </c>
      <c r="E248" s="33" t="s">
        <v>13</v>
      </c>
      <c r="F248" s="33" t="s">
        <v>13</v>
      </c>
      <c r="G248" s="33" t="s">
        <v>13</v>
      </c>
      <c r="H248" s="33" t="s">
        <v>13</v>
      </c>
      <c r="I248" s="33" t="s">
        <v>13</v>
      </c>
      <c r="J248" s="37" t="s">
        <v>13</v>
      </c>
      <c r="K248" s="19" t="s">
        <v>16</v>
      </c>
      <c r="L248" s="20" t="s">
        <v>433</v>
      </c>
    </row>
    <row r="249" spans="1:12">
      <c r="A249" s="3">
        <v>244</v>
      </c>
      <c r="B249" s="21" t="s">
        <v>434</v>
      </c>
      <c r="C249" s="32" t="s">
        <v>13</v>
      </c>
      <c r="D249" s="33" t="s">
        <v>13</v>
      </c>
      <c r="E249" s="33" t="s">
        <v>13</v>
      </c>
      <c r="F249" s="33" t="s">
        <v>13</v>
      </c>
      <c r="G249" s="33" t="s">
        <v>13</v>
      </c>
      <c r="H249" s="33" t="s">
        <v>13</v>
      </c>
      <c r="I249" s="33" t="s">
        <v>13</v>
      </c>
      <c r="J249" s="37" t="s">
        <v>13</v>
      </c>
      <c r="K249" s="19" t="s">
        <v>16</v>
      </c>
      <c r="L249" s="20" t="s">
        <v>434</v>
      </c>
    </row>
    <row r="250" spans="1:12">
      <c r="A250" s="3">
        <v>245</v>
      </c>
      <c r="B250" s="21" t="s">
        <v>435</v>
      </c>
      <c r="C250" s="32" t="s">
        <v>13</v>
      </c>
      <c r="D250" s="33" t="s">
        <v>13</v>
      </c>
      <c r="E250" s="33" t="s">
        <v>13</v>
      </c>
      <c r="F250" s="33" t="s">
        <v>13</v>
      </c>
      <c r="G250" s="33" t="s">
        <v>13</v>
      </c>
      <c r="H250" s="33" t="s">
        <v>13</v>
      </c>
      <c r="I250" s="33" t="s">
        <v>13</v>
      </c>
      <c r="J250" s="37" t="s">
        <v>13</v>
      </c>
      <c r="K250" s="19" t="s">
        <v>16</v>
      </c>
      <c r="L250" s="20" t="s">
        <v>435</v>
      </c>
    </row>
    <row r="251" spans="1:12">
      <c r="A251" s="3">
        <v>246</v>
      </c>
      <c r="B251" s="21" t="s">
        <v>436</v>
      </c>
      <c r="C251" s="32" t="s">
        <v>13</v>
      </c>
      <c r="D251" s="33" t="s">
        <v>13</v>
      </c>
      <c r="E251" s="33" t="s">
        <v>13</v>
      </c>
      <c r="F251" s="33" t="s">
        <v>13</v>
      </c>
      <c r="G251" s="33" t="s">
        <v>13</v>
      </c>
      <c r="H251" s="33" t="s">
        <v>13</v>
      </c>
      <c r="I251" s="33" t="s">
        <v>13</v>
      </c>
      <c r="J251" s="37" t="s">
        <v>13</v>
      </c>
      <c r="K251" s="19" t="s">
        <v>16</v>
      </c>
      <c r="L251" s="20" t="s">
        <v>436</v>
      </c>
    </row>
    <row r="252" spans="1:12">
      <c r="A252" s="3">
        <v>247</v>
      </c>
      <c r="B252" s="21" t="s">
        <v>437</v>
      </c>
      <c r="C252" s="32" t="s">
        <v>13</v>
      </c>
      <c r="D252" s="33" t="s">
        <v>13</v>
      </c>
      <c r="E252" s="33" t="s">
        <v>13</v>
      </c>
      <c r="F252" s="33" t="s">
        <v>13</v>
      </c>
      <c r="G252" s="33" t="s">
        <v>13</v>
      </c>
      <c r="H252" s="33" t="s">
        <v>13</v>
      </c>
      <c r="I252" s="33" t="s">
        <v>13</v>
      </c>
      <c r="J252" s="37" t="s">
        <v>13</v>
      </c>
      <c r="K252" s="19" t="s">
        <v>16</v>
      </c>
      <c r="L252" s="20" t="s">
        <v>437</v>
      </c>
    </row>
    <row r="253" spans="1:12">
      <c r="A253" s="3">
        <v>248</v>
      </c>
      <c r="B253" s="21" t="s">
        <v>438</v>
      </c>
      <c r="C253" s="32" t="s">
        <v>13</v>
      </c>
      <c r="D253" s="33" t="s">
        <v>13</v>
      </c>
      <c r="E253" s="33" t="s">
        <v>13</v>
      </c>
      <c r="F253" s="33" t="s">
        <v>13</v>
      </c>
      <c r="G253" s="33" t="s">
        <v>13</v>
      </c>
      <c r="H253" s="33" t="s">
        <v>13</v>
      </c>
      <c r="I253" s="33" t="s">
        <v>13</v>
      </c>
      <c r="J253" s="37" t="s">
        <v>13</v>
      </c>
      <c r="K253" s="19" t="s">
        <v>16</v>
      </c>
      <c r="L253" s="20" t="s">
        <v>438</v>
      </c>
    </row>
    <row r="254" spans="1:12">
      <c r="A254" s="3">
        <v>249</v>
      </c>
      <c r="B254" s="21" t="s">
        <v>439</v>
      </c>
      <c r="C254" s="32" t="s">
        <v>13</v>
      </c>
      <c r="D254" s="33" t="s">
        <v>13</v>
      </c>
      <c r="E254" s="33" t="s">
        <v>13</v>
      </c>
      <c r="F254" s="33" t="s">
        <v>13</v>
      </c>
      <c r="G254" s="33" t="s">
        <v>13</v>
      </c>
      <c r="H254" s="33" t="s">
        <v>13</v>
      </c>
      <c r="I254" s="33" t="s">
        <v>13</v>
      </c>
      <c r="J254" s="37" t="s">
        <v>13</v>
      </c>
      <c r="K254" s="19" t="s">
        <v>16</v>
      </c>
      <c r="L254" s="20" t="s">
        <v>439</v>
      </c>
    </row>
    <row r="255" spans="1:12">
      <c r="A255" s="3">
        <v>250</v>
      </c>
      <c r="B255" s="21" t="s">
        <v>440</v>
      </c>
      <c r="C255" s="32" t="s">
        <v>13</v>
      </c>
      <c r="D255" s="33" t="s">
        <v>13</v>
      </c>
      <c r="E255" s="33" t="s">
        <v>13</v>
      </c>
      <c r="F255" s="33" t="s">
        <v>13</v>
      </c>
      <c r="G255" s="33" t="s">
        <v>13</v>
      </c>
      <c r="H255" s="33" t="s">
        <v>13</v>
      </c>
      <c r="I255" s="33" t="s">
        <v>13</v>
      </c>
      <c r="J255" s="37" t="s">
        <v>13</v>
      </c>
      <c r="K255" s="19" t="s">
        <v>16</v>
      </c>
      <c r="L255" s="20" t="s">
        <v>440</v>
      </c>
    </row>
    <row r="256" spans="1:12">
      <c r="A256" s="3">
        <v>251</v>
      </c>
      <c r="B256" s="21" t="s">
        <v>441</v>
      </c>
      <c r="C256" s="32" t="s">
        <v>13</v>
      </c>
      <c r="D256" s="33" t="s">
        <v>13</v>
      </c>
      <c r="E256" s="33" t="s">
        <v>13</v>
      </c>
      <c r="F256" s="33" t="s">
        <v>13</v>
      </c>
      <c r="G256" s="33" t="s">
        <v>13</v>
      </c>
      <c r="H256" s="33" t="s">
        <v>13</v>
      </c>
      <c r="I256" s="33" t="s">
        <v>13</v>
      </c>
      <c r="J256" s="37" t="s">
        <v>13</v>
      </c>
      <c r="K256" s="19" t="s">
        <v>16</v>
      </c>
      <c r="L256" s="20" t="s">
        <v>441</v>
      </c>
    </row>
    <row r="257" spans="1:13">
      <c r="A257" s="3">
        <v>252</v>
      </c>
      <c r="B257" s="21" t="s">
        <v>442</v>
      </c>
      <c r="C257" s="32" t="s">
        <v>13</v>
      </c>
      <c r="D257" s="33" t="s">
        <v>13</v>
      </c>
      <c r="E257" s="33" t="s">
        <v>13</v>
      </c>
      <c r="F257" s="33" t="s">
        <v>13</v>
      </c>
      <c r="G257" s="33" t="s">
        <v>13</v>
      </c>
      <c r="H257" s="33" t="s">
        <v>13</v>
      </c>
      <c r="I257" s="33" t="s">
        <v>13</v>
      </c>
      <c r="J257" s="37" t="s">
        <v>13</v>
      </c>
      <c r="K257" s="19" t="s">
        <v>16</v>
      </c>
      <c r="L257" s="20" t="s">
        <v>442</v>
      </c>
    </row>
    <row r="258" spans="1:13">
      <c r="A258" s="3">
        <v>253</v>
      </c>
      <c r="B258" s="21" t="s">
        <v>443</v>
      </c>
      <c r="C258" s="32" t="s">
        <v>13</v>
      </c>
      <c r="D258" s="33" t="s">
        <v>13</v>
      </c>
      <c r="E258" s="33" t="s">
        <v>13</v>
      </c>
      <c r="F258" s="33" t="s">
        <v>13</v>
      </c>
      <c r="G258" s="33" t="s">
        <v>13</v>
      </c>
      <c r="H258" s="33" t="s">
        <v>13</v>
      </c>
      <c r="I258" s="33" t="s">
        <v>13</v>
      </c>
      <c r="J258" s="37" t="s">
        <v>13</v>
      </c>
      <c r="K258" s="19" t="s">
        <v>16</v>
      </c>
      <c r="L258" s="20" t="s">
        <v>443</v>
      </c>
    </row>
    <row r="259" spans="1:13">
      <c r="A259" s="3">
        <v>254</v>
      </c>
      <c r="B259" s="21" t="s">
        <v>444</v>
      </c>
      <c r="C259" s="32" t="s">
        <v>13</v>
      </c>
      <c r="D259" s="33" t="s">
        <v>13</v>
      </c>
      <c r="E259" s="33" t="s">
        <v>13</v>
      </c>
      <c r="F259" s="33" t="s">
        <v>13</v>
      </c>
      <c r="G259" s="33" t="s">
        <v>13</v>
      </c>
      <c r="H259" s="33" t="s">
        <v>13</v>
      </c>
      <c r="I259" s="33" t="s">
        <v>13</v>
      </c>
      <c r="J259" s="37" t="s">
        <v>13</v>
      </c>
      <c r="K259" s="19" t="s">
        <v>16</v>
      </c>
      <c r="L259" s="20" t="s">
        <v>444</v>
      </c>
    </row>
    <row r="260" spans="1:13" ht="14.25" thickBot="1">
      <c r="A260" s="3">
        <v>255</v>
      </c>
      <c r="B260" s="21" t="s">
        <v>445</v>
      </c>
      <c r="C260" s="32" t="s">
        <v>13</v>
      </c>
      <c r="D260" s="33" t="s">
        <v>13</v>
      </c>
      <c r="E260" s="33" t="s">
        <v>13</v>
      </c>
      <c r="F260" s="33" t="s">
        <v>13</v>
      </c>
      <c r="G260" s="33" t="s">
        <v>13</v>
      </c>
      <c r="H260" s="33" t="s">
        <v>13</v>
      </c>
      <c r="I260" s="33" t="s">
        <v>13</v>
      </c>
      <c r="J260" s="37" t="s">
        <v>13</v>
      </c>
      <c r="K260" s="19" t="s">
        <v>16</v>
      </c>
      <c r="L260" s="20" t="s">
        <v>445</v>
      </c>
    </row>
    <row r="261" spans="1:13" ht="15" thickTop="1" thickBot="1">
      <c r="A261" s="1"/>
      <c r="B261" s="22" t="s">
        <v>2</v>
      </c>
      <c r="C261" s="23" t="s">
        <v>3</v>
      </c>
      <c r="D261" s="23" t="s">
        <v>4</v>
      </c>
      <c r="E261" s="23" t="s">
        <v>5</v>
      </c>
      <c r="F261" s="23" t="s">
        <v>6</v>
      </c>
      <c r="G261" s="23" t="s">
        <v>7</v>
      </c>
      <c r="H261" s="23" t="s">
        <v>8</v>
      </c>
      <c r="I261" s="23" t="s">
        <v>9</v>
      </c>
      <c r="J261" s="24" t="s">
        <v>10</v>
      </c>
      <c r="K261" s="25" t="s">
        <v>815</v>
      </c>
      <c r="L261" s="26" t="s">
        <v>2</v>
      </c>
    </row>
    <row r="263" spans="1:13" s="1198" customFormat="1">
      <c r="A263" s="1"/>
      <c r="B263" s="1"/>
      <c r="C263" s="1132" t="s">
        <v>6829</v>
      </c>
      <c r="D263" s="1128"/>
      <c r="E263" s="1128"/>
      <c r="F263" s="1128"/>
      <c r="G263" s="1128"/>
      <c r="H263" s="1128"/>
      <c r="I263" s="1128"/>
      <c r="J263" s="1128"/>
      <c r="K263" s="1128"/>
      <c r="L263" s="1128"/>
      <c r="M263" s="1392"/>
    </row>
    <row r="264" spans="1:13" s="1198" customFormat="1">
      <c r="M264" s="1392"/>
    </row>
    <row r="265" spans="1:13" s="1198" customFormat="1">
      <c r="A265" s="1"/>
      <c r="B265" s="1"/>
      <c r="C265" s="1393" t="s">
        <v>6830</v>
      </c>
      <c r="D265" s="1383" t="s">
        <v>6831</v>
      </c>
      <c r="E265" s="1383" t="s">
        <v>6832</v>
      </c>
      <c r="F265" s="1383" t="s">
        <v>6833</v>
      </c>
      <c r="G265" s="1474" t="s">
        <v>6834</v>
      </c>
      <c r="H265" s="1475"/>
      <c r="I265" s="1475"/>
      <c r="J265" s="1475"/>
      <c r="K265" s="1475"/>
      <c r="L265" s="1476"/>
      <c r="M265" s="1392"/>
    </row>
    <row r="266" spans="1:13" s="1198" customFormat="1" ht="13.15" customHeight="1">
      <c r="A266" s="1"/>
      <c r="B266" s="1"/>
      <c r="C266" s="1153" t="s">
        <v>706</v>
      </c>
      <c r="D266" s="1154">
        <v>1</v>
      </c>
      <c r="E266" s="1154" t="s">
        <v>707</v>
      </c>
      <c r="F266" s="1154" t="s">
        <v>708</v>
      </c>
      <c r="G266" s="1462" t="s">
        <v>14207</v>
      </c>
      <c r="H266" s="1463"/>
      <c r="I266" s="1463"/>
      <c r="J266" s="1463"/>
      <c r="K266" s="1463"/>
      <c r="L266" s="1464"/>
    </row>
    <row r="267" spans="1:13" s="1198" customFormat="1" ht="13.15" customHeight="1">
      <c r="A267" s="1"/>
      <c r="B267" s="1"/>
      <c r="C267" s="1153" t="s">
        <v>709</v>
      </c>
      <c r="D267" s="1154">
        <v>1</v>
      </c>
      <c r="E267" s="1154" t="s">
        <v>707</v>
      </c>
      <c r="F267" s="1154" t="s">
        <v>708</v>
      </c>
      <c r="G267" s="1462" t="s">
        <v>14208</v>
      </c>
      <c r="H267" s="1463"/>
      <c r="I267" s="1463"/>
      <c r="J267" s="1463"/>
      <c r="K267" s="1463"/>
      <c r="L267" s="1464"/>
    </row>
    <row r="268" spans="1:13" s="1198" customFormat="1" ht="13.15" customHeight="1">
      <c r="A268" s="1"/>
      <c r="B268" s="1"/>
      <c r="C268" s="1153" t="s">
        <v>710</v>
      </c>
      <c r="D268" s="1154">
        <v>1</v>
      </c>
      <c r="E268" s="1154" t="s">
        <v>707</v>
      </c>
      <c r="F268" s="1154" t="s">
        <v>708</v>
      </c>
      <c r="G268" s="1462" t="s">
        <v>14209</v>
      </c>
      <c r="H268" s="1463"/>
      <c r="I268" s="1463"/>
      <c r="J268" s="1463"/>
      <c r="K268" s="1463"/>
      <c r="L268" s="1464"/>
    </row>
    <row r="269" spans="1:13" s="1198" customFormat="1" ht="13.15" customHeight="1">
      <c r="A269" s="1"/>
      <c r="B269" s="1"/>
      <c r="C269" s="1153" t="s">
        <v>711</v>
      </c>
      <c r="D269" s="1154">
        <v>1</v>
      </c>
      <c r="E269" s="1154" t="s">
        <v>707</v>
      </c>
      <c r="F269" s="1154" t="s">
        <v>708</v>
      </c>
      <c r="G269" s="1462" t="s">
        <v>14210</v>
      </c>
      <c r="H269" s="1463"/>
      <c r="I269" s="1463"/>
      <c r="J269" s="1463"/>
      <c r="K269" s="1463"/>
      <c r="L269" s="1464"/>
    </row>
    <row r="270" spans="1:13" s="1198" customFormat="1" ht="13.15" customHeight="1">
      <c r="A270" s="1"/>
      <c r="B270" s="1"/>
      <c r="C270" s="1153" t="s">
        <v>712</v>
      </c>
      <c r="D270" s="1154">
        <v>1</v>
      </c>
      <c r="E270" s="1154" t="s">
        <v>707</v>
      </c>
      <c r="F270" s="1154" t="s">
        <v>708</v>
      </c>
      <c r="G270" s="1462" t="s">
        <v>14211</v>
      </c>
      <c r="H270" s="1463"/>
      <c r="I270" s="1463"/>
      <c r="J270" s="1463"/>
      <c r="K270" s="1463"/>
      <c r="L270" s="1464"/>
    </row>
    <row r="271" spans="1:13" s="1198" customFormat="1" ht="13.15" customHeight="1">
      <c r="A271" s="1"/>
      <c r="B271" s="1"/>
      <c r="C271" s="1153" t="s">
        <v>713</v>
      </c>
      <c r="D271" s="1154">
        <v>1</v>
      </c>
      <c r="E271" s="1154" t="s">
        <v>707</v>
      </c>
      <c r="F271" s="1154" t="s">
        <v>708</v>
      </c>
      <c r="G271" s="1462" t="s">
        <v>14212</v>
      </c>
      <c r="H271" s="1463"/>
      <c r="I271" s="1463"/>
      <c r="J271" s="1463"/>
      <c r="K271" s="1463"/>
      <c r="L271" s="1464"/>
    </row>
    <row r="272" spans="1:13" s="1198" customFormat="1" ht="13.15" customHeight="1">
      <c r="A272" s="1"/>
      <c r="B272" s="1"/>
      <c r="C272" s="1153" t="s">
        <v>714</v>
      </c>
      <c r="D272" s="1154">
        <v>1</v>
      </c>
      <c r="E272" s="1154" t="s">
        <v>707</v>
      </c>
      <c r="F272" s="1154" t="s">
        <v>708</v>
      </c>
      <c r="G272" s="1462" t="s">
        <v>14213</v>
      </c>
      <c r="H272" s="1463"/>
      <c r="I272" s="1463"/>
      <c r="J272" s="1463"/>
      <c r="K272" s="1463"/>
      <c r="L272" s="1464"/>
    </row>
    <row r="273" spans="3:12" s="1198" customFormat="1" ht="13.15" customHeight="1">
      <c r="C273" s="1153" t="s">
        <v>715</v>
      </c>
      <c r="D273" s="1154">
        <v>1</v>
      </c>
      <c r="E273" s="1154" t="s">
        <v>707</v>
      </c>
      <c r="F273" s="1154" t="s">
        <v>708</v>
      </c>
      <c r="G273" s="1462" t="s">
        <v>14214</v>
      </c>
      <c r="H273" s="1463"/>
      <c r="I273" s="1463"/>
      <c r="J273" s="1463"/>
      <c r="K273" s="1463"/>
      <c r="L273" s="1464"/>
    </row>
    <row r="274" spans="3:12" s="1198" customFormat="1" ht="13.15" customHeight="1">
      <c r="C274" s="1153" t="s">
        <v>18</v>
      </c>
      <c r="D274" s="1154">
        <v>1</v>
      </c>
      <c r="E274" s="1154" t="s">
        <v>707</v>
      </c>
      <c r="F274" s="1154" t="s">
        <v>708</v>
      </c>
      <c r="G274" s="1462" t="s">
        <v>14215</v>
      </c>
      <c r="H274" s="1463"/>
      <c r="I274" s="1463"/>
      <c r="J274" s="1463"/>
      <c r="K274" s="1463"/>
      <c r="L274" s="1464"/>
    </row>
    <row r="275" spans="3:12" s="1198" customFormat="1" ht="13.15" customHeight="1">
      <c r="C275" s="1153" t="s">
        <v>716</v>
      </c>
      <c r="D275" s="1154">
        <v>1</v>
      </c>
      <c r="E275" s="1154" t="s">
        <v>707</v>
      </c>
      <c r="F275" s="1154" t="s">
        <v>708</v>
      </c>
      <c r="G275" s="1462" t="s">
        <v>14216</v>
      </c>
      <c r="H275" s="1463"/>
      <c r="I275" s="1463"/>
      <c r="J275" s="1463"/>
      <c r="K275" s="1463"/>
      <c r="L275" s="1464"/>
    </row>
    <row r="276" spans="3:12" s="1198" customFormat="1" ht="13.15" customHeight="1">
      <c r="C276" s="1153" t="s">
        <v>717</v>
      </c>
      <c r="D276" s="1154">
        <v>1</v>
      </c>
      <c r="E276" s="1154" t="s">
        <v>707</v>
      </c>
      <c r="F276" s="1154" t="s">
        <v>708</v>
      </c>
      <c r="G276" s="1462" t="s">
        <v>14217</v>
      </c>
      <c r="H276" s="1463"/>
      <c r="I276" s="1463"/>
      <c r="J276" s="1463"/>
      <c r="K276" s="1463"/>
      <c r="L276" s="1464"/>
    </row>
    <row r="277" spans="3:12" s="1198" customFormat="1" ht="13.15" customHeight="1">
      <c r="C277" s="1153" t="s">
        <v>718</v>
      </c>
      <c r="D277" s="1154">
        <v>1</v>
      </c>
      <c r="E277" s="1154" t="s">
        <v>707</v>
      </c>
      <c r="F277" s="1154" t="s">
        <v>708</v>
      </c>
      <c r="G277" s="1462" t="s">
        <v>14218</v>
      </c>
      <c r="H277" s="1463"/>
      <c r="I277" s="1463"/>
      <c r="J277" s="1463"/>
      <c r="K277" s="1463"/>
      <c r="L277" s="1464"/>
    </row>
    <row r="278" spans="3:12" s="1198" customFormat="1" ht="13.15" customHeight="1">
      <c r="C278" s="1153" t="s">
        <v>719</v>
      </c>
      <c r="D278" s="1154">
        <v>1</v>
      </c>
      <c r="E278" s="1154" t="s">
        <v>707</v>
      </c>
      <c r="F278" s="1154" t="s">
        <v>708</v>
      </c>
      <c r="G278" s="1462" t="s">
        <v>14219</v>
      </c>
      <c r="H278" s="1463"/>
      <c r="I278" s="1463"/>
      <c r="J278" s="1463"/>
      <c r="K278" s="1463"/>
      <c r="L278" s="1464"/>
    </row>
    <row r="279" spans="3:12" s="1198" customFormat="1" ht="13.15" customHeight="1">
      <c r="C279" s="1153" t="s">
        <v>720</v>
      </c>
      <c r="D279" s="1154">
        <v>1</v>
      </c>
      <c r="E279" s="1154" t="s">
        <v>707</v>
      </c>
      <c r="F279" s="1154" t="s">
        <v>708</v>
      </c>
      <c r="G279" s="1462" t="s">
        <v>14220</v>
      </c>
      <c r="H279" s="1463"/>
      <c r="I279" s="1463"/>
      <c r="J279" s="1463"/>
      <c r="K279" s="1463"/>
      <c r="L279" s="1464"/>
    </row>
    <row r="280" spans="3:12" s="1198" customFormat="1" ht="13.15" customHeight="1">
      <c r="C280" s="1153" t="s">
        <v>721</v>
      </c>
      <c r="D280" s="1154">
        <v>1</v>
      </c>
      <c r="E280" s="1154" t="s">
        <v>707</v>
      </c>
      <c r="F280" s="1154" t="s">
        <v>708</v>
      </c>
      <c r="G280" s="1462" t="s">
        <v>14221</v>
      </c>
      <c r="H280" s="1463"/>
      <c r="I280" s="1463"/>
      <c r="J280" s="1463"/>
      <c r="K280" s="1463"/>
      <c r="L280" s="1464"/>
    </row>
    <row r="281" spans="3:12" s="1198" customFormat="1" ht="13.15" customHeight="1">
      <c r="C281" s="1153" t="s">
        <v>15</v>
      </c>
      <c r="D281" s="1154">
        <v>1</v>
      </c>
      <c r="E281" s="1154" t="s">
        <v>707</v>
      </c>
      <c r="F281" s="1154" t="s">
        <v>708</v>
      </c>
      <c r="G281" s="1462" t="s">
        <v>14222</v>
      </c>
      <c r="H281" s="1463"/>
      <c r="I281" s="1463"/>
      <c r="J281" s="1463"/>
      <c r="K281" s="1463"/>
      <c r="L281" s="1464"/>
    </row>
    <row r="282" spans="3:12" s="1198" customFormat="1" ht="13.15" customHeight="1">
      <c r="C282" s="1153" t="s">
        <v>722</v>
      </c>
      <c r="D282" s="1154">
        <v>1</v>
      </c>
      <c r="E282" s="1154" t="s">
        <v>707</v>
      </c>
      <c r="F282" s="1154" t="s">
        <v>708</v>
      </c>
      <c r="G282" s="1462" t="s">
        <v>14223</v>
      </c>
      <c r="H282" s="1463"/>
      <c r="I282" s="1463"/>
      <c r="J282" s="1463"/>
      <c r="K282" s="1463"/>
      <c r="L282" s="1464"/>
    </row>
    <row r="283" spans="3:12" s="1198" customFormat="1" ht="13.15" customHeight="1">
      <c r="C283" s="1153" t="s">
        <v>723</v>
      </c>
      <c r="D283" s="1154">
        <v>1</v>
      </c>
      <c r="E283" s="1154" t="s">
        <v>707</v>
      </c>
      <c r="F283" s="1154" t="s">
        <v>708</v>
      </c>
      <c r="G283" s="1462" t="s">
        <v>14224</v>
      </c>
      <c r="H283" s="1463"/>
      <c r="I283" s="1463"/>
      <c r="J283" s="1463"/>
      <c r="K283" s="1463"/>
      <c r="L283" s="1464"/>
    </row>
    <row r="284" spans="3:12" s="1198" customFormat="1" ht="13.15" customHeight="1">
      <c r="C284" s="1153" t="s">
        <v>724</v>
      </c>
      <c r="D284" s="1154">
        <v>1</v>
      </c>
      <c r="E284" s="1154" t="s">
        <v>707</v>
      </c>
      <c r="F284" s="1154" t="s">
        <v>708</v>
      </c>
      <c r="G284" s="1462" t="s">
        <v>14225</v>
      </c>
      <c r="H284" s="1463"/>
      <c r="I284" s="1463"/>
      <c r="J284" s="1463"/>
      <c r="K284" s="1463"/>
      <c r="L284" s="1464"/>
    </row>
    <row r="285" spans="3:12" s="1198" customFormat="1" ht="13.15" customHeight="1">
      <c r="C285" s="1153" t="s">
        <v>14</v>
      </c>
      <c r="D285" s="1154">
        <v>1</v>
      </c>
      <c r="E285" s="1154" t="s">
        <v>707</v>
      </c>
      <c r="F285" s="1154" t="s">
        <v>708</v>
      </c>
      <c r="G285" s="1462" t="s">
        <v>14226</v>
      </c>
      <c r="H285" s="1463"/>
      <c r="I285" s="1463"/>
      <c r="J285" s="1463"/>
      <c r="K285" s="1463"/>
      <c r="L285" s="1464"/>
    </row>
    <row r="286" spans="3:12" s="1198" customFormat="1">
      <c r="C286" s="1153" t="s">
        <v>725</v>
      </c>
      <c r="D286" s="1154">
        <v>2</v>
      </c>
      <c r="E286" s="1154" t="s">
        <v>707</v>
      </c>
      <c r="F286" s="1154" t="s">
        <v>708</v>
      </c>
      <c r="G286" s="1462" t="s">
        <v>14227</v>
      </c>
      <c r="H286" s="1463"/>
      <c r="I286" s="1463"/>
      <c r="J286" s="1463"/>
      <c r="K286" s="1463"/>
      <c r="L286" s="1464"/>
    </row>
    <row r="287" spans="3:12" s="1198" customFormat="1" ht="13.15" customHeight="1">
      <c r="C287" s="1153" t="s">
        <v>726</v>
      </c>
      <c r="D287" s="1154">
        <v>2</v>
      </c>
      <c r="E287" s="1154" t="s">
        <v>707</v>
      </c>
      <c r="F287" s="1154" t="s">
        <v>708</v>
      </c>
      <c r="G287" s="1462" t="s">
        <v>14228</v>
      </c>
      <c r="H287" s="1463"/>
      <c r="I287" s="1463"/>
      <c r="J287" s="1463"/>
      <c r="K287" s="1463"/>
      <c r="L287" s="1464"/>
    </row>
    <row r="288" spans="3:12" s="1198" customFormat="1" ht="13.15" customHeight="1">
      <c r="C288" s="1153" t="s">
        <v>727</v>
      </c>
      <c r="D288" s="1154">
        <v>2</v>
      </c>
      <c r="E288" s="1154" t="s">
        <v>707</v>
      </c>
      <c r="F288" s="1154" t="s">
        <v>708</v>
      </c>
      <c r="G288" s="1462" t="s">
        <v>14229</v>
      </c>
      <c r="H288" s="1463"/>
      <c r="I288" s="1463"/>
      <c r="J288" s="1463"/>
      <c r="K288" s="1463"/>
      <c r="L288" s="1464"/>
    </row>
    <row r="289" spans="3:12" s="1198" customFormat="1" ht="13.15" customHeight="1">
      <c r="C289" s="1153" t="s">
        <v>728</v>
      </c>
      <c r="D289" s="1154">
        <v>2</v>
      </c>
      <c r="E289" s="1154" t="s">
        <v>707</v>
      </c>
      <c r="F289" s="1154" t="s">
        <v>708</v>
      </c>
      <c r="G289" s="1462" t="s">
        <v>14230</v>
      </c>
      <c r="H289" s="1463"/>
      <c r="I289" s="1463"/>
      <c r="J289" s="1463"/>
      <c r="K289" s="1463"/>
      <c r="L289" s="1464"/>
    </row>
    <row r="290" spans="3:12" s="1198" customFormat="1" ht="13.15" customHeight="1">
      <c r="C290" s="1153" t="s">
        <v>729</v>
      </c>
      <c r="D290" s="1154">
        <v>2</v>
      </c>
      <c r="E290" s="1154" t="s">
        <v>707</v>
      </c>
      <c r="F290" s="1154" t="s">
        <v>708</v>
      </c>
      <c r="G290" s="1462" t="s">
        <v>14231</v>
      </c>
      <c r="H290" s="1463"/>
      <c r="I290" s="1463"/>
      <c r="J290" s="1463"/>
      <c r="K290" s="1463"/>
      <c r="L290" s="1464"/>
    </row>
    <row r="291" spans="3:12" s="1198" customFormat="1" ht="13.15" customHeight="1">
      <c r="C291" s="1153" t="s">
        <v>730</v>
      </c>
      <c r="D291" s="1154">
        <v>2</v>
      </c>
      <c r="E291" s="1154" t="s">
        <v>707</v>
      </c>
      <c r="F291" s="1154" t="s">
        <v>708</v>
      </c>
      <c r="G291" s="1462" t="s">
        <v>14232</v>
      </c>
      <c r="H291" s="1463"/>
      <c r="I291" s="1463"/>
      <c r="J291" s="1463"/>
      <c r="K291" s="1463"/>
      <c r="L291" s="1464"/>
    </row>
    <row r="292" spans="3:12" s="1198" customFormat="1" ht="13.15" customHeight="1">
      <c r="C292" s="1153" t="s">
        <v>731</v>
      </c>
      <c r="D292" s="1154">
        <v>2</v>
      </c>
      <c r="E292" s="1154" t="s">
        <v>707</v>
      </c>
      <c r="F292" s="1154" t="s">
        <v>708</v>
      </c>
      <c r="G292" s="1462" t="s">
        <v>14233</v>
      </c>
      <c r="H292" s="1463"/>
      <c r="I292" s="1463"/>
      <c r="J292" s="1463"/>
      <c r="K292" s="1463"/>
      <c r="L292" s="1464"/>
    </row>
    <row r="293" spans="3:12" s="1198" customFormat="1" ht="13.15" customHeight="1">
      <c r="C293" s="1153" t="s">
        <v>732</v>
      </c>
      <c r="D293" s="1154">
        <v>2</v>
      </c>
      <c r="E293" s="1154" t="s">
        <v>707</v>
      </c>
      <c r="F293" s="1154" t="s">
        <v>708</v>
      </c>
      <c r="G293" s="1462" t="s">
        <v>14234</v>
      </c>
      <c r="H293" s="1463"/>
      <c r="I293" s="1463"/>
      <c r="J293" s="1463"/>
      <c r="K293" s="1463"/>
      <c r="L293" s="1464"/>
    </row>
    <row r="294" spans="3:12" s="1198" customFormat="1" ht="13.15" customHeight="1">
      <c r="C294" s="1153" t="s">
        <v>733</v>
      </c>
      <c r="D294" s="1154">
        <v>2</v>
      </c>
      <c r="E294" s="1154" t="s">
        <v>707</v>
      </c>
      <c r="F294" s="1154" t="s">
        <v>708</v>
      </c>
      <c r="G294" s="1462" t="s">
        <v>14235</v>
      </c>
      <c r="H294" s="1463"/>
      <c r="I294" s="1463"/>
      <c r="J294" s="1463"/>
      <c r="K294" s="1463"/>
      <c r="L294" s="1464"/>
    </row>
    <row r="295" spans="3:12" s="1198" customFormat="1" ht="13.15" customHeight="1">
      <c r="C295" s="1153" t="s">
        <v>734</v>
      </c>
      <c r="D295" s="1154">
        <v>2</v>
      </c>
      <c r="E295" s="1154" t="s">
        <v>707</v>
      </c>
      <c r="F295" s="1154" t="s">
        <v>708</v>
      </c>
      <c r="G295" s="1462" t="s">
        <v>14236</v>
      </c>
      <c r="H295" s="1463"/>
      <c r="I295" s="1463"/>
      <c r="J295" s="1463"/>
      <c r="K295" s="1463"/>
      <c r="L295" s="1464"/>
    </row>
    <row r="296" spans="3:12" s="1198" customFormat="1" ht="13.15" customHeight="1">
      <c r="C296" s="1153" t="s">
        <v>735</v>
      </c>
      <c r="D296" s="1154">
        <v>2</v>
      </c>
      <c r="E296" s="1154" t="s">
        <v>707</v>
      </c>
      <c r="F296" s="1154" t="s">
        <v>708</v>
      </c>
      <c r="G296" s="1462" t="s">
        <v>14237</v>
      </c>
      <c r="H296" s="1463"/>
      <c r="I296" s="1463"/>
      <c r="J296" s="1463"/>
      <c r="K296" s="1463"/>
      <c r="L296" s="1464"/>
    </row>
    <row r="297" spans="3:12" s="1198" customFormat="1" ht="13.15" customHeight="1">
      <c r="C297" s="1153" t="s">
        <v>736</v>
      </c>
      <c r="D297" s="1154">
        <v>2</v>
      </c>
      <c r="E297" s="1154" t="s">
        <v>707</v>
      </c>
      <c r="F297" s="1154" t="s">
        <v>708</v>
      </c>
      <c r="G297" s="1462" t="s">
        <v>14238</v>
      </c>
      <c r="H297" s="1463"/>
      <c r="I297" s="1463"/>
      <c r="J297" s="1463"/>
      <c r="K297" s="1463"/>
      <c r="L297" s="1464"/>
    </row>
    <row r="298" spans="3:12" s="1198" customFormat="1" ht="13.15" customHeight="1">
      <c r="C298" s="1153" t="s">
        <v>737</v>
      </c>
      <c r="D298" s="1154">
        <v>2</v>
      </c>
      <c r="E298" s="1154" t="s">
        <v>707</v>
      </c>
      <c r="F298" s="1154" t="s">
        <v>708</v>
      </c>
      <c r="G298" s="1462" t="s">
        <v>14239</v>
      </c>
      <c r="H298" s="1463"/>
      <c r="I298" s="1463"/>
      <c r="J298" s="1463"/>
      <c r="K298" s="1463"/>
      <c r="L298" s="1464"/>
    </row>
    <row r="299" spans="3:12" s="1198" customFormat="1" ht="13.15" customHeight="1">
      <c r="C299" s="1153" t="s">
        <v>738</v>
      </c>
      <c r="D299" s="1154">
        <v>2</v>
      </c>
      <c r="E299" s="1154" t="s">
        <v>707</v>
      </c>
      <c r="F299" s="1154" t="s">
        <v>708</v>
      </c>
      <c r="G299" s="1462" t="s">
        <v>14240</v>
      </c>
      <c r="H299" s="1463"/>
      <c r="I299" s="1463"/>
      <c r="J299" s="1463"/>
      <c r="K299" s="1463"/>
      <c r="L299" s="1464"/>
    </row>
    <row r="300" spans="3:12" s="1198" customFormat="1" ht="13.15" customHeight="1">
      <c r="C300" s="1153" t="s">
        <v>739</v>
      </c>
      <c r="D300" s="1154">
        <v>2</v>
      </c>
      <c r="E300" s="1154" t="s">
        <v>707</v>
      </c>
      <c r="F300" s="1154" t="s">
        <v>708</v>
      </c>
      <c r="G300" s="1462" t="s">
        <v>14241</v>
      </c>
      <c r="H300" s="1463"/>
      <c r="I300" s="1463"/>
      <c r="J300" s="1463"/>
      <c r="K300" s="1463"/>
      <c r="L300" s="1464"/>
    </row>
    <row r="301" spans="3:12" s="1198" customFormat="1" ht="13.15" customHeight="1">
      <c r="C301" s="1153" t="s">
        <v>740</v>
      </c>
      <c r="D301" s="1154">
        <v>2</v>
      </c>
      <c r="E301" s="1154" t="s">
        <v>707</v>
      </c>
      <c r="F301" s="1154" t="s">
        <v>708</v>
      </c>
      <c r="G301" s="1462" t="s">
        <v>14242</v>
      </c>
      <c r="H301" s="1463"/>
      <c r="I301" s="1463"/>
      <c r="J301" s="1463"/>
      <c r="K301" s="1463"/>
      <c r="L301" s="1464"/>
    </row>
    <row r="302" spans="3:12" s="1198" customFormat="1" ht="13.15" customHeight="1">
      <c r="C302" s="1153" t="s">
        <v>741</v>
      </c>
      <c r="D302" s="1154">
        <v>2</v>
      </c>
      <c r="E302" s="1154" t="s">
        <v>707</v>
      </c>
      <c r="F302" s="1154" t="s">
        <v>708</v>
      </c>
      <c r="G302" s="1462" t="s">
        <v>14243</v>
      </c>
      <c r="H302" s="1463"/>
      <c r="I302" s="1463"/>
      <c r="J302" s="1463"/>
      <c r="K302" s="1463"/>
      <c r="L302" s="1464"/>
    </row>
    <row r="303" spans="3:12" s="1198" customFormat="1" ht="13.15" customHeight="1">
      <c r="C303" s="1153" t="s">
        <v>742</v>
      </c>
      <c r="D303" s="1154">
        <v>2</v>
      </c>
      <c r="E303" s="1154" t="s">
        <v>707</v>
      </c>
      <c r="F303" s="1154" t="s">
        <v>708</v>
      </c>
      <c r="G303" s="1462" t="s">
        <v>14244</v>
      </c>
      <c r="H303" s="1463"/>
      <c r="I303" s="1463"/>
      <c r="J303" s="1463"/>
      <c r="K303" s="1463"/>
      <c r="L303" s="1464"/>
    </row>
    <row r="304" spans="3:12" s="1198" customFormat="1" ht="13.15" customHeight="1">
      <c r="C304" s="1153" t="s">
        <v>743</v>
      </c>
      <c r="D304" s="1154">
        <v>2</v>
      </c>
      <c r="E304" s="1154" t="s">
        <v>707</v>
      </c>
      <c r="F304" s="1154" t="s">
        <v>708</v>
      </c>
      <c r="G304" s="1462" t="s">
        <v>14245</v>
      </c>
      <c r="H304" s="1463"/>
      <c r="I304" s="1463"/>
      <c r="J304" s="1463"/>
      <c r="K304" s="1463"/>
      <c r="L304" s="1464"/>
    </row>
    <row r="305" spans="3:12" s="1198" customFormat="1" ht="13.15" customHeight="1">
      <c r="C305" s="1153" t="s">
        <v>744</v>
      </c>
      <c r="D305" s="1154">
        <v>2</v>
      </c>
      <c r="E305" s="1154" t="s">
        <v>707</v>
      </c>
      <c r="F305" s="1154" t="s">
        <v>708</v>
      </c>
      <c r="G305" s="1462" t="s">
        <v>14246</v>
      </c>
      <c r="H305" s="1463"/>
      <c r="I305" s="1463"/>
      <c r="J305" s="1463"/>
      <c r="K305" s="1463"/>
      <c r="L305" s="1464"/>
    </row>
    <row r="306" spans="3:12" s="1198" customFormat="1">
      <c r="C306" s="1153" t="s">
        <v>745</v>
      </c>
      <c r="D306" s="1154">
        <v>3</v>
      </c>
      <c r="E306" s="1154" t="s">
        <v>707</v>
      </c>
      <c r="F306" s="1154" t="s">
        <v>708</v>
      </c>
      <c r="G306" s="1477" t="s">
        <v>14247</v>
      </c>
      <c r="H306" s="1478"/>
      <c r="I306" s="1478"/>
      <c r="J306" s="1478"/>
      <c r="K306" s="1478"/>
      <c r="L306" s="1479"/>
    </row>
    <row r="307" spans="3:12" s="1198" customFormat="1">
      <c r="C307" s="1153" t="s">
        <v>746</v>
      </c>
      <c r="D307" s="1154">
        <v>12</v>
      </c>
      <c r="E307" s="1154" t="s">
        <v>707</v>
      </c>
      <c r="F307" s="1154" t="s">
        <v>708</v>
      </c>
      <c r="G307" s="1462" t="s">
        <v>14248</v>
      </c>
      <c r="H307" s="1463"/>
      <c r="I307" s="1463"/>
      <c r="J307" s="1463"/>
      <c r="K307" s="1463"/>
      <c r="L307" s="1464"/>
    </row>
    <row r="308" spans="3:12" s="1198" customFormat="1">
      <c r="C308" s="1153" t="s">
        <v>747</v>
      </c>
      <c r="D308" s="1154">
        <v>12</v>
      </c>
      <c r="E308" s="1154" t="s">
        <v>707</v>
      </c>
      <c r="F308" s="1154" t="s">
        <v>708</v>
      </c>
      <c r="G308" s="1462" t="s">
        <v>14249</v>
      </c>
      <c r="H308" s="1463"/>
      <c r="I308" s="1463"/>
      <c r="J308" s="1463"/>
      <c r="K308" s="1463"/>
      <c r="L308" s="1464"/>
    </row>
    <row r="309" spans="3:12" s="1198" customFormat="1">
      <c r="C309" s="1153" t="s">
        <v>748</v>
      </c>
      <c r="D309" s="1154">
        <v>8</v>
      </c>
      <c r="E309" s="1154" t="s">
        <v>707</v>
      </c>
      <c r="F309" s="1154" t="s">
        <v>708</v>
      </c>
      <c r="G309" s="1462" t="s">
        <v>14250</v>
      </c>
      <c r="H309" s="1463"/>
      <c r="I309" s="1463"/>
      <c r="J309" s="1463"/>
      <c r="K309" s="1463"/>
      <c r="L309" s="1464"/>
    </row>
    <row r="310" spans="3:12" s="1198" customFormat="1">
      <c r="C310" s="1153" t="s">
        <v>14251</v>
      </c>
      <c r="D310" s="1154">
        <v>1</v>
      </c>
      <c r="E310" s="1154" t="s">
        <v>707</v>
      </c>
      <c r="F310" s="1154" t="s">
        <v>708</v>
      </c>
      <c r="G310" s="1462" t="s">
        <v>14252</v>
      </c>
      <c r="H310" s="1463"/>
      <c r="I310" s="1463"/>
      <c r="J310" s="1463"/>
      <c r="K310" s="1463"/>
      <c r="L310" s="1464"/>
    </row>
    <row r="311" spans="3:12" s="1198" customFormat="1">
      <c r="C311" s="1153" t="s">
        <v>750</v>
      </c>
      <c r="D311" s="1154">
        <v>8</v>
      </c>
      <c r="E311" s="1154" t="s">
        <v>707</v>
      </c>
      <c r="F311" s="1154" t="s">
        <v>708</v>
      </c>
      <c r="G311" s="1462" t="s">
        <v>14253</v>
      </c>
      <c r="H311" s="1463"/>
      <c r="I311" s="1463"/>
      <c r="J311" s="1463"/>
      <c r="K311" s="1463"/>
      <c r="L311" s="1464"/>
    </row>
    <row r="312" spans="3:12" s="1198" customFormat="1">
      <c r="C312" s="921" t="s">
        <v>14254</v>
      </c>
      <c r="D312" s="1154">
        <v>1</v>
      </c>
      <c r="E312" s="1154" t="s">
        <v>707</v>
      </c>
      <c r="F312" s="1154" t="s">
        <v>708</v>
      </c>
      <c r="G312" s="1462" t="s">
        <v>14255</v>
      </c>
      <c r="H312" s="1463"/>
      <c r="I312" s="1463"/>
      <c r="J312" s="1463"/>
      <c r="K312" s="1463"/>
      <c r="L312" s="1464"/>
    </row>
    <row r="313" spans="3:12" s="1198" customFormat="1" ht="13.15" customHeight="1">
      <c r="C313" s="921" t="s">
        <v>752</v>
      </c>
      <c r="D313" s="1154">
        <v>1</v>
      </c>
      <c r="E313" s="1154" t="s">
        <v>707</v>
      </c>
      <c r="F313" s="1154" t="s">
        <v>708</v>
      </c>
      <c r="G313" s="1462" t="s">
        <v>14256</v>
      </c>
      <c r="H313" s="1463"/>
      <c r="I313" s="1463"/>
      <c r="J313" s="1463"/>
      <c r="K313" s="1463"/>
      <c r="L313" s="1464"/>
    </row>
    <row r="314" spans="3:12" s="1198" customFormat="1" ht="13.15" customHeight="1">
      <c r="C314" s="921" t="s">
        <v>753</v>
      </c>
      <c r="D314" s="1154">
        <v>1</v>
      </c>
      <c r="E314" s="1154" t="s">
        <v>707</v>
      </c>
      <c r="F314" s="1154" t="s">
        <v>708</v>
      </c>
      <c r="G314" s="1462" t="s">
        <v>14257</v>
      </c>
      <c r="H314" s="1463"/>
      <c r="I314" s="1463"/>
      <c r="J314" s="1463"/>
      <c r="K314" s="1463"/>
      <c r="L314" s="1464"/>
    </row>
    <row r="315" spans="3:12" s="1198" customFormat="1" ht="13.15" customHeight="1">
      <c r="C315" s="921" t="s">
        <v>754</v>
      </c>
      <c r="D315" s="1154">
        <v>1</v>
      </c>
      <c r="E315" s="1154" t="s">
        <v>707</v>
      </c>
      <c r="F315" s="1154" t="s">
        <v>708</v>
      </c>
      <c r="G315" s="1462" t="s">
        <v>14258</v>
      </c>
      <c r="H315" s="1463"/>
      <c r="I315" s="1463"/>
      <c r="J315" s="1463"/>
      <c r="K315" s="1463"/>
      <c r="L315" s="1464"/>
    </row>
    <row r="316" spans="3:12" s="1198" customFormat="1">
      <c r="C316" s="1153" t="s">
        <v>14259</v>
      </c>
      <c r="D316" s="1154">
        <v>2</v>
      </c>
      <c r="E316" s="1154" t="s">
        <v>707</v>
      </c>
      <c r="F316" s="1154" t="s">
        <v>708</v>
      </c>
      <c r="G316" s="1462" t="s">
        <v>14260</v>
      </c>
      <c r="H316" s="1463"/>
      <c r="I316" s="1463"/>
      <c r="J316" s="1463"/>
      <c r="K316" s="1463"/>
      <c r="L316" s="1464"/>
    </row>
    <row r="317" spans="3:12" s="1198" customFormat="1" ht="13.15" customHeight="1">
      <c r="C317" s="1153" t="s">
        <v>755</v>
      </c>
      <c r="D317" s="1154">
        <v>2</v>
      </c>
      <c r="E317" s="1154" t="s">
        <v>707</v>
      </c>
      <c r="F317" s="1154" t="s">
        <v>708</v>
      </c>
      <c r="G317" s="1462" t="s">
        <v>14261</v>
      </c>
      <c r="H317" s="1463"/>
      <c r="I317" s="1463"/>
      <c r="J317" s="1463"/>
      <c r="K317" s="1463"/>
      <c r="L317" s="1464"/>
    </row>
    <row r="318" spans="3:12" s="1198" customFormat="1" ht="13.15" customHeight="1">
      <c r="C318" s="1153" t="s">
        <v>756</v>
      </c>
      <c r="D318" s="1154">
        <v>2</v>
      </c>
      <c r="E318" s="1154" t="s">
        <v>707</v>
      </c>
      <c r="F318" s="1154" t="s">
        <v>708</v>
      </c>
      <c r="G318" s="1462" t="s">
        <v>14262</v>
      </c>
      <c r="H318" s="1463"/>
      <c r="I318" s="1463"/>
      <c r="J318" s="1463"/>
      <c r="K318" s="1463"/>
      <c r="L318" s="1464"/>
    </row>
    <row r="319" spans="3:12" s="1198" customFormat="1" ht="13.15" customHeight="1">
      <c r="C319" s="1153" t="s">
        <v>757</v>
      </c>
      <c r="D319" s="1154">
        <v>2</v>
      </c>
      <c r="E319" s="1154" t="s">
        <v>707</v>
      </c>
      <c r="F319" s="1154" t="s">
        <v>708</v>
      </c>
      <c r="G319" s="1462" t="s">
        <v>14263</v>
      </c>
      <c r="H319" s="1463"/>
      <c r="I319" s="1463"/>
      <c r="J319" s="1463"/>
      <c r="K319" s="1463"/>
      <c r="L319" s="1464"/>
    </row>
    <row r="320" spans="3:12" s="1198" customFormat="1">
      <c r="C320" s="1153" t="s">
        <v>14264</v>
      </c>
      <c r="D320" s="1154">
        <v>16</v>
      </c>
      <c r="E320" s="1154" t="s">
        <v>707</v>
      </c>
      <c r="F320" s="1154" t="s">
        <v>708</v>
      </c>
      <c r="G320" s="1462" t="s">
        <v>14265</v>
      </c>
      <c r="H320" s="1463"/>
      <c r="I320" s="1463"/>
      <c r="J320" s="1463"/>
      <c r="K320" s="1463"/>
      <c r="L320" s="1464"/>
    </row>
    <row r="321" spans="3:13" s="1198" customFormat="1" ht="13.15" customHeight="1">
      <c r="C321" s="1153" t="s">
        <v>758</v>
      </c>
      <c r="D321" s="1154">
        <v>16</v>
      </c>
      <c r="E321" s="1154" t="s">
        <v>707</v>
      </c>
      <c r="F321" s="1154" t="s">
        <v>708</v>
      </c>
      <c r="G321" s="1462" t="s">
        <v>14266</v>
      </c>
      <c r="H321" s="1463"/>
      <c r="I321" s="1463"/>
      <c r="J321" s="1463"/>
      <c r="K321" s="1463"/>
      <c r="L321" s="1464"/>
      <c r="M321" s="1392"/>
    </row>
    <row r="322" spans="3:13" s="1198" customFormat="1" ht="13.15" customHeight="1">
      <c r="C322" s="1153" t="s">
        <v>759</v>
      </c>
      <c r="D322" s="1154">
        <v>16</v>
      </c>
      <c r="E322" s="1154" t="s">
        <v>707</v>
      </c>
      <c r="F322" s="1154" t="s">
        <v>708</v>
      </c>
      <c r="G322" s="1462" t="s">
        <v>14267</v>
      </c>
      <c r="H322" s="1463"/>
      <c r="I322" s="1463"/>
      <c r="J322" s="1463"/>
      <c r="K322" s="1463"/>
      <c r="L322" s="1464"/>
      <c r="M322" s="1392"/>
    </row>
    <row r="323" spans="3:13" s="1198" customFormat="1" ht="13.15" customHeight="1">
      <c r="C323" s="1153" t="s">
        <v>760</v>
      </c>
      <c r="D323" s="1154">
        <v>16</v>
      </c>
      <c r="E323" s="1154" t="s">
        <v>707</v>
      </c>
      <c r="F323" s="1154" t="s">
        <v>708</v>
      </c>
      <c r="G323" s="1462" t="s">
        <v>14268</v>
      </c>
      <c r="H323" s="1463"/>
      <c r="I323" s="1463"/>
      <c r="J323" s="1463"/>
      <c r="K323" s="1463"/>
      <c r="L323" s="1464"/>
      <c r="M323" s="1392"/>
    </row>
    <row r="324" spans="3:13" s="1198" customFormat="1">
      <c r="C324" s="1153" t="s">
        <v>14269</v>
      </c>
      <c r="D324" s="1154">
        <v>12</v>
      </c>
      <c r="E324" s="1154" t="s">
        <v>707</v>
      </c>
      <c r="F324" s="1154" t="s">
        <v>708</v>
      </c>
      <c r="G324" s="1462" t="s">
        <v>14270</v>
      </c>
      <c r="H324" s="1463"/>
      <c r="I324" s="1463"/>
      <c r="J324" s="1463"/>
      <c r="K324" s="1463"/>
      <c r="L324" s="1464"/>
      <c r="M324" s="1392"/>
    </row>
    <row r="325" spans="3:13" s="1198" customFormat="1">
      <c r="C325" s="1153" t="s">
        <v>761</v>
      </c>
      <c r="D325" s="1154">
        <v>12</v>
      </c>
      <c r="E325" s="1154" t="s">
        <v>707</v>
      </c>
      <c r="F325" s="1154" t="s">
        <v>708</v>
      </c>
      <c r="G325" s="1462" t="s">
        <v>14271</v>
      </c>
      <c r="H325" s="1463"/>
      <c r="I325" s="1463"/>
      <c r="J325" s="1463"/>
      <c r="K325" s="1463"/>
      <c r="L325" s="1464"/>
      <c r="M325" s="1392"/>
    </row>
    <row r="326" spans="3:13" s="1198" customFormat="1">
      <c r="C326" s="1153" t="s">
        <v>14272</v>
      </c>
      <c r="D326" s="1154">
        <v>1</v>
      </c>
      <c r="E326" s="1154" t="s">
        <v>707</v>
      </c>
      <c r="F326" s="1154" t="s">
        <v>708</v>
      </c>
      <c r="G326" s="1462" t="s">
        <v>14273</v>
      </c>
      <c r="H326" s="1463"/>
      <c r="I326" s="1463"/>
      <c r="J326" s="1463"/>
      <c r="K326" s="1463"/>
      <c r="L326" s="1464"/>
      <c r="M326" s="1392"/>
    </row>
    <row r="327" spans="3:13" s="1198" customFormat="1" ht="19.149999999999999" customHeight="1">
      <c r="C327" s="1153" t="s">
        <v>763</v>
      </c>
      <c r="D327" s="1154">
        <v>3</v>
      </c>
      <c r="E327" s="1154" t="s">
        <v>707</v>
      </c>
      <c r="F327" s="1154" t="s">
        <v>708</v>
      </c>
      <c r="G327" s="1480" t="s">
        <v>14274</v>
      </c>
      <c r="H327" s="1481"/>
      <c r="I327" s="1481"/>
      <c r="J327" s="1481"/>
      <c r="K327" s="1481"/>
      <c r="L327" s="1482"/>
      <c r="M327" s="1392"/>
    </row>
    <row r="328" spans="3:13" s="1198" customFormat="1">
      <c r="C328" s="1153" t="s">
        <v>14275</v>
      </c>
      <c r="D328" s="1154">
        <v>2</v>
      </c>
      <c r="E328" s="1154" t="s">
        <v>707</v>
      </c>
      <c r="F328" s="1154" t="s">
        <v>708</v>
      </c>
      <c r="G328" s="1462" t="s">
        <v>14276</v>
      </c>
      <c r="H328" s="1463"/>
      <c r="I328" s="1463"/>
      <c r="J328" s="1463"/>
      <c r="K328" s="1463"/>
      <c r="L328" s="1464"/>
      <c r="M328" s="1392"/>
    </row>
    <row r="329" spans="3:13" s="1198" customFormat="1">
      <c r="C329" s="1153" t="s">
        <v>14277</v>
      </c>
      <c r="D329" s="1154">
        <v>1</v>
      </c>
      <c r="E329" s="1154" t="s">
        <v>707</v>
      </c>
      <c r="F329" s="1154" t="s">
        <v>708</v>
      </c>
      <c r="G329" s="1462" t="s">
        <v>14278</v>
      </c>
      <c r="H329" s="1463"/>
      <c r="I329" s="1463"/>
      <c r="J329" s="1463"/>
      <c r="K329" s="1463"/>
      <c r="L329" s="1464"/>
      <c r="M329" s="1392"/>
    </row>
    <row r="330" spans="3:13" s="1198" customFormat="1" ht="13.15" customHeight="1">
      <c r="C330" s="1153" t="s">
        <v>765</v>
      </c>
      <c r="D330" s="1154">
        <v>1</v>
      </c>
      <c r="E330" s="1154" t="s">
        <v>707</v>
      </c>
      <c r="F330" s="1154" t="s">
        <v>708</v>
      </c>
      <c r="G330" s="1462" t="s">
        <v>14279</v>
      </c>
      <c r="H330" s="1463"/>
      <c r="I330" s="1463"/>
      <c r="J330" s="1463"/>
      <c r="K330" s="1463"/>
      <c r="L330" s="1464"/>
      <c r="M330" s="1394"/>
    </row>
    <row r="331" spans="3:13" s="1198" customFormat="1" ht="13.15" customHeight="1">
      <c r="C331" s="1153" t="s">
        <v>199</v>
      </c>
      <c r="D331" s="1154">
        <v>1</v>
      </c>
      <c r="E331" s="1154" t="s">
        <v>707</v>
      </c>
      <c r="F331" s="1154" t="s">
        <v>708</v>
      </c>
      <c r="G331" s="1462" t="s">
        <v>14280</v>
      </c>
      <c r="H331" s="1463"/>
      <c r="I331" s="1463"/>
      <c r="J331" s="1463"/>
      <c r="K331" s="1463"/>
      <c r="L331" s="1464"/>
      <c r="M331" s="1394"/>
    </row>
    <row r="332" spans="3:13" s="1198" customFormat="1" ht="13.15" customHeight="1">
      <c r="C332" s="1153" t="s">
        <v>197</v>
      </c>
      <c r="D332" s="1154">
        <v>1</v>
      </c>
      <c r="E332" s="1154" t="s">
        <v>707</v>
      </c>
      <c r="F332" s="1154" t="s">
        <v>708</v>
      </c>
      <c r="G332" s="1462" t="s">
        <v>14281</v>
      </c>
      <c r="H332" s="1463"/>
      <c r="I332" s="1463"/>
      <c r="J332" s="1463"/>
      <c r="K332" s="1463"/>
      <c r="L332" s="1464"/>
      <c r="M332" s="1394"/>
    </row>
    <row r="333" spans="3:13" s="1198" customFormat="1" ht="13.15" customHeight="1">
      <c r="C333" s="1153" t="s">
        <v>210</v>
      </c>
      <c r="D333" s="1154">
        <v>1</v>
      </c>
      <c r="E333" s="1154" t="s">
        <v>707</v>
      </c>
      <c r="F333" s="1154" t="s">
        <v>708</v>
      </c>
      <c r="G333" s="1462" t="s">
        <v>14282</v>
      </c>
      <c r="H333" s="1463"/>
      <c r="I333" s="1463"/>
      <c r="J333" s="1463"/>
      <c r="K333" s="1463"/>
      <c r="L333" s="1464"/>
      <c r="M333" s="1394"/>
    </row>
    <row r="334" spans="3:13" s="1198" customFormat="1" ht="13.15" customHeight="1">
      <c r="C334" s="1153" t="s">
        <v>208</v>
      </c>
      <c r="D334" s="1154">
        <v>1</v>
      </c>
      <c r="E334" s="1154" t="s">
        <v>707</v>
      </c>
      <c r="F334" s="1154" t="s">
        <v>708</v>
      </c>
      <c r="G334" s="1462" t="s">
        <v>14283</v>
      </c>
      <c r="H334" s="1463"/>
      <c r="I334" s="1463"/>
      <c r="J334" s="1463"/>
      <c r="K334" s="1463"/>
      <c r="L334" s="1464"/>
      <c r="M334" s="1394"/>
    </row>
    <row r="335" spans="3:13" s="1198" customFormat="1" ht="13.15" customHeight="1">
      <c r="C335" s="1153" t="s">
        <v>206</v>
      </c>
      <c r="D335" s="1154">
        <v>1</v>
      </c>
      <c r="E335" s="1154" t="s">
        <v>707</v>
      </c>
      <c r="F335" s="1154" t="s">
        <v>708</v>
      </c>
      <c r="G335" s="1462" t="s">
        <v>14284</v>
      </c>
      <c r="H335" s="1463"/>
      <c r="I335" s="1463"/>
      <c r="J335" s="1463"/>
      <c r="K335" s="1463"/>
      <c r="L335" s="1464"/>
      <c r="M335" s="1394"/>
    </row>
    <row r="336" spans="3:13" s="1198" customFormat="1" ht="13.15" customHeight="1">
      <c r="C336" s="1153" t="s">
        <v>204</v>
      </c>
      <c r="D336" s="1154">
        <v>1</v>
      </c>
      <c r="E336" s="1154" t="s">
        <v>707</v>
      </c>
      <c r="F336" s="1154" t="s">
        <v>708</v>
      </c>
      <c r="G336" s="1462" t="s">
        <v>14285</v>
      </c>
      <c r="H336" s="1463"/>
      <c r="I336" s="1463"/>
      <c r="J336" s="1463"/>
      <c r="K336" s="1463"/>
      <c r="L336" s="1464"/>
      <c r="M336" s="1394"/>
    </row>
    <row r="337" spans="3:13" s="1198" customFormat="1" ht="13.15" customHeight="1">
      <c r="C337" s="1153" t="s">
        <v>219</v>
      </c>
      <c r="D337" s="1154">
        <v>1</v>
      </c>
      <c r="E337" s="1154" t="s">
        <v>707</v>
      </c>
      <c r="F337" s="1154" t="s">
        <v>708</v>
      </c>
      <c r="G337" s="1462" t="s">
        <v>14286</v>
      </c>
      <c r="H337" s="1463"/>
      <c r="I337" s="1463"/>
      <c r="J337" s="1463"/>
      <c r="K337" s="1463"/>
      <c r="L337" s="1464"/>
      <c r="M337" s="1394"/>
    </row>
    <row r="338" spans="3:13" s="1198" customFormat="1" ht="13.15" customHeight="1">
      <c r="C338" s="1153" t="s">
        <v>217</v>
      </c>
      <c r="D338" s="1154">
        <v>1</v>
      </c>
      <c r="E338" s="1154" t="s">
        <v>707</v>
      </c>
      <c r="F338" s="1154" t="s">
        <v>708</v>
      </c>
      <c r="G338" s="1462" t="s">
        <v>14287</v>
      </c>
      <c r="H338" s="1463"/>
      <c r="I338" s="1463"/>
      <c r="J338" s="1463"/>
      <c r="K338" s="1463"/>
      <c r="L338" s="1464"/>
      <c r="M338" s="1394"/>
    </row>
    <row r="339" spans="3:13" s="1198" customFormat="1" ht="13.15" customHeight="1">
      <c r="C339" s="1153" t="s">
        <v>215</v>
      </c>
      <c r="D339" s="1154">
        <v>1</v>
      </c>
      <c r="E339" s="1154" t="s">
        <v>707</v>
      </c>
      <c r="F339" s="1154" t="s">
        <v>708</v>
      </c>
      <c r="G339" s="1462" t="s">
        <v>14288</v>
      </c>
      <c r="H339" s="1463"/>
      <c r="I339" s="1463"/>
      <c r="J339" s="1463"/>
      <c r="K339" s="1463"/>
      <c r="L339" s="1464"/>
      <c r="M339" s="1394"/>
    </row>
    <row r="340" spans="3:13" s="1198" customFormat="1" ht="13.15" customHeight="1">
      <c r="C340" s="1153" t="s">
        <v>213</v>
      </c>
      <c r="D340" s="1154">
        <v>1</v>
      </c>
      <c r="E340" s="1154" t="s">
        <v>707</v>
      </c>
      <c r="F340" s="1154" t="s">
        <v>708</v>
      </c>
      <c r="G340" s="1462" t="s">
        <v>14289</v>
      </c>
      <c r="H340" s="1463"/>
      <c r="I340" s="1463"/>
      <c r="J340" s="1463"/>
      <c r="K340" s="1463"/>
      <c r="L340" s="1464"/>
      <c r="M340" s="1394"/>
    </row>
    <row r="341" spans="3:13" s="1198" customFormat="1" ht="13.15" customHeight="1">
      <c r="C341" s="1153" t="s">
        <v>228</v>
      </c>
      <c r="D341" s="1154">
        <v>1</v>
      </c>
      <c r="E341" s="1154" t="s">
        <v>707</v>
      </c>
      <c r="F341" s="1154" t="s">
        <v>708</v>
      </c>
      <c r="G341" s="1462" t="s">
        <v>14290</v>
      </c>
      <c r="H341" s="1463"/>
      <c r="I341" s="1463"/>
      <c r="J341" s="1463"/>
      <c r="K341" s="1463"/>
      <c r="L341" s="1464"/>
      <c r="M341" s="1394"/>
    </row>
    <row r="342" spans="3:13" s="1198" customFormat="1" ht="13.15" customHeight="1">
      <c r="C342" s="1153" t="s">
        <v>226</v>
      </c>
      <c r="D342" s="1154">
        <v>1</v>
      </c>
      <c r="E342" s="1154" t="s">
        <v>707</v>
      </c>
      <c r="F342" s="1154" t="s">
        <v>708</v>
      </c>
      <c r="G342" s="1462" t="s">
        <v>14291</v>
      </c>
      <c r="H342" s="1463"/>
      <c r="I342" s="1463"/>
      <c r="J342" s="1463"/>
      <c r="K342" s="1463"/>
      <c r="L342" s="1464"/>
      <c r="M342" s="1394"/>
    </row>
    <row r="343" spans="3:13" s="1198" customFormat="1" ht="13.15" customHeight="1">
      <c r="C343" s="1153" t="s">
        <v>224</v>
      </c>
      <c r="D343" s="1154">
        <v>1</v>
      </c>
      <c r="E343" s="1154" t="s">
        <v>707</v>
      </c>
      <c r="F343" s="1154" t="s">
        <v>708</v>
      </c>
      <c r="G343" s="1462" t="s">
        <v>14292</v>
      </c>
      <c r="H343" s="1463"/>
      <c r="I343" s="1463"/>
      <c r="J343" s="1463"/>
      <c r="K343" s="1463"/>
      <c r="L343" s="1464"/>
      <c r="M343" s="1394"/>
    </row>
    <row r="344" spans="3:13" s="1198" customFormat="1" ht="13.15" customHeight="1">
      <c r="C344" s="1153" t="s">
        <v>222</v>
      </c>
      <c r="D344" s="1154">
        <v>1</v>
      </c>
      <c r="E344" s="1154" t="s">
        <v>707</v>
      </c>
      <c r="F344" s="1154" t="s">
        <v>708</v>
      </c>
      <c r="G344" s="1462" t="s">
        <v>14293</v>
      </c>
      <c r="H344" s="1463"/>
      <c r="I344" s="1463"/>
      <c r="J344" s="1463"/>
      <c r="K344" s="1463"/>
      <c r="L344" s="1464"/>
      <c r="M344" s="1394"/>
    </row>
    <row r="345" spans="3:13" s="1198" customFormat="1" ht="13.15" customHeight="1">
      <c r="C345" s="1153" t="s">
        <v>237</v>
      </c>
      <c r="D345" s="1154">
        <v>1</v>
      </c>
      <c r="E345" s="1154" t="s">
        <v>707</v>
      </c>
      <c r="F345" s="1154" t="s">
        <v>708</v>
      </c>
      <c r="G345" s="1462" t="s">
        <v>14294</v>
      </c>
      <c r="H345" s="1463"/>
      <c r="I345" s="1463"/>
      <c r="J345" s="1463"/>
      <c r="K345" s="1463"/>
      <c r="L345" s="1464"/>
      <c r="M345" s="1394"/>
    </row>
    <row r="346" spans="3:13" s="1198" customFormat="1" ht="13.15" customHeight="1">
      <c r="C346" s="1153" t="s">
        <v>235</v>
      </c>
      <c r="D346" s="1154">
        <v>1</v>
      </c>
      <c r="E346" s="1154" t="s">
        <v>707</v>
      </c>
      <c r="F346" s="1154" t="s">
        <v>708</v>
      </c>
      <c r="G346" s="1462" t="s">
        <v>14295</v>
      </c>
      <c r="H346" s="1463"/>
      <c r="I346" s="1463"/>
      <c r="J346" s="1463"/>
      <c r="K346" s="1463"/>
      <c r="L346" s="1464"/>
      <c r="M346" s="1394"/>
    </row>
    <row r="347" spans="3:13" s="1198" customFormat="1" ht="13.15" customHeight="1">
      <c r="C347" s="1153" t="s">
        <v>233</v>
      </c>
      <c r="D347" s="1154">
        <v>1</v>
      </c>
      <c r="E347" s="1154" t="s">
        <v>707</v>
      </c>
      <c r="F347" s="1154" t="s">
        <v>708</v>
      </c>
      <c r="G347" s="1462" t="s">
        <v>14296</v>
      </c>
      <c r="H347" s="1463"/>
      <c r="I347" s="1463"/>
      <c r="J347" s="1463"/>
      <c r="K347" s="1463"/>
      <c r="L347" s="1464"/>
      <c r="M347" s="1394"/>
    </row>
    <row r="348" spans="3:13" s="1198" customFormat="1" ht="13.15" customHeight="1">
      <c r="C348" s="1153" t="s">
        <v>231</v>
      </c>
      <c r="D348" s="1154">
        <v>1</v>
      </c>
      <c r="E348" s="1154" t="s">
        <v>707</v>
      </c>
      <c r="F348" s="1154" t="s">
        <v>708</v>
      </c>
      <c r="G348" s="1462" t="s">
        <v>14297</v>
      </c>
      <c r="H348" s="1463"/>
      <c r="I348" s="1463"/>
      <c r="J348" s="1463"/>
      <c r="K348" s="1463"/>
      <c r="L348" s="1464"/>
      <c r="M348" s="1394"/>
    </row>
    <row r="349" spans="3:13" s="1198" customFormat="1" ht="13.15" customHeight="1">
      <c r="C349" s="1153" t="s">
        <v>246</v>
      </c>
      <c r="D349" s="1154">
        <v>1</v>
      </c>
      <c r="E349" s="1154" t="s">
        <v>707</v>
      </c>
      <c r="F349" s="1154" t="s">
        <v>708</v>
      </c>
      <c r="G349" s="1462" t="s">
        <v>14298</v>
      </c>
      <c r="H349" s="1463"/>
      <c r="I349" s="1463"/>
      <c r="J349" s="1463"/>
      <c r="K349" s="1463"/>
      <c r="L349" s="1464"/>
      <c r="M349" s="1394"/>
    </row>
    <row r="350" spans="3:13" s="1198" customFormat="1" ht="13.15" customHeight="1">
      <c r="C350" s="1153" t="s">
        <v>244</v>
      </c>
      <c r="D350" s="1154">
        <v>1</v>
      </c>
      <c r="E350" s="1154" t="s">
        <v>707</v>
      </c>
      <c r="F350" s="1154" t="s">
        <v>708</v>
      </c>
      <c r="G350" s="1462" t="s">
        <v>14299</v>
      </c>
      <c r="H350" s="1463"/>
      <c r="I350" s="1463"/>
      <c r="J350" s="1463"/>
      <c r="K350" s="1463"/>
      <c r="L350" s="1464"/>
      <c r="M350" s="1394"/>
    </row>
    <row r="351" spans="3:13" s="1198" customFormat="1" ht="13.15" customHeight="1">
      <c r="C351" s="1153" t="s">
        <v>242</v>
      </c>
      <c r="D351" s="1154">
        <v>1</v>
      </c>
      <c r="E351" s="1154" t="s">
        <v>707</v>
      </c>
      <c r="F351" s="1154" t="s">
        <v>708</v>
      </c>
      <c r="G351" s="1462" t="s">
        <v>14300</v>
      </c>
      <c r="H351" s="1463"/>
      <c r="I351" s="1463"/>
      <c r="J351" s="1463"/>
      <c r="K351" s="1463"/>
      <c r="L351" s="1464"/>
      <c r="M351" s="1394"/>
    </row>
    <row r="352" spans="3:13" s="1198" customFormat="1" ht="13.15" customHeight="1">
      <c r="C352" s="1153" t="s">
        <v>240</v>
      </c>
      <c r="D352" s="1154">
        <v>1</v>
      </c>
      <c r="E352" s="1154" t="s">
        <v>707</v>
      </c>
      <c r="F352" s="1154" t="s">
        <v>708</v>
      </c>
      <c r="G352" s="1462" t="s">
        <v>14301</v>
      </c>
      <c r="H352" s="1463"/>
      <c r="I352" s="1463"/>
      <c r="J352" s="1463"/>
      <c r="K352" s="1463"/>
      <c r="L352" s="1464"/>
      <c r="M352" s="1394"/>
    </row>
    <row r="353" spans="3:13" s="1198" customFormat="1" ht="13.15" customHeight="1">
      <c r="C353" s="1153" t="s">
        <v>255</v>
      </c>
      <c r="D353" s="1154">
        <v>1</v>
      </c>
      <c r="E353" s="1154" t="s">
        <v>707</v>
      </c>
      <c r="F353" s="1154" t="s">
        <v>708</v>
      </c>
      <c r="G353" s="1462" t="s">
        <v>14302</v>
      </c>
      <c r="H353" s="1463"/>
      <c r="I353" s="1463"/>
      <c r="J353" s="1463"/>
      <c r="K353" s="1463"/>
      <c r="L353" s="1464"/>
      <c r="M353" s="1395"/>
    </row>
    <row r="354" spans="3:13" s="1198" customFormat="1" ht="13.15" customHeight="1">
      <c r="C354" s="1153" t="s">
        <v>253</v>
      </c>
      <c r="D354" s="1154">
        <v>1</v>
      </c>
      <c r="E354" s="1154" t="s">
        <v>707</v>
      </c>
      <c r="F354" s="1154" t="s">
        <v>708</v>
      </c>
      <c r="G354" s="1462" t="s">
        <v>14303</v>
      </c>
      <c r="H354" s="1463"/>
      <c r="I354" s="1463"/>
      <c r="J354" s="1463"/>
      <c r="K354" s="1463"/>
      <c r="L354" s="1464"/>
      <c r="M354" s="1395"/>
    </row>
    <row r="355" spans="3:13" s="1198" customFormat="1" ht="13.15" customHeight="1">
      <c r="C355" s="1153" t="s">
        <v>251</v>
      </c>
      <c r="D355" s="1154">
        <v>1</v>
      </c>
      <c r="E355" s="1154" t="s">
        <v>707</v>
      </c>
      <c r="F355" s="1154" t="s">
        <v>708</v>
      </c>
      <c r="G355" s="1462" t="s">
        <v>14304</v>
      </c>
      <c r="H355" s="1463"/>
      <c r="I355" s="1463"/>
      <c r="J355" s="1463"/>
      <c r="K355" s="1463"/>
      <c r="L355" s="1464"/>
      <c r="M355" s="1395"/>
    </row>
    <row r="356" spans="3:13" s="1198" customFormat="1" ht="13.15" customHeight="1">
      <c r="C356" s="1153" t="s">
        <v>249</v>
      </c>
      <c r="D356" s="1154">
        <v>1</v>
      </c>
      <c r="E356" s="1154" t="s">
        <v>707</v>
      </c>
      <c r="F356" s="1154" t="s">
        <v>708</v>
      </c>
      <c r="G356" s="1462" t="s">
        <v>14305</v>
      </c>
      <c r="H356" s="1463"/>
      <c r="I356" s="1463"/>
      <c r="J356" s="1463"/>
      <c r="K356" s="1463"/>
      <c r="L356" s="1464"/>
      <c r="M356" s="1395"/>
    </row>
    <row r="357" spans="3:13" s="1198" customFormat="1" ht="13.15" customHeight="1">
      <c r="C357" s="1153" t="s">
        <v>14306</v>
      </c>
      <c r="D357" s="1154">
        <v>1</v>
      </c>
      <c r="E357" s="1154" t="s">
        <v>707</v>
      </c>
      <c r="F357" s="1154" t="s">
        <v>708</v>
      </c>
      <c r="G357" s="1462" t="s">
        <v>14307</v>
      </c>
      <c r="H357" s="1463"/>
      <c r="I357" s="1463"/>
      <c r="J357" s="1463"/>
      <c r="K357" s="1463"/>
      <c r="L357" s="1464"/>
      <c r="M357" s="1395"/>
    </row>
    <row r="358" spans="3:13" s="1198" customFormat="1">
      <c r="C358" s="1153" t="s">
        <v>14308</v>
      </c>
      <c r="D358" s="1154">
        <v>1</v>
      </c>
      <c r="E358" s="1154" t="s">
        <v>707</v>
      </c>
      <c r="F358" s="1154" t="s">
        <v>708</v>
      </c>
      <c r="G358" s="1462" t="s">
        <v>14309</v>
      </c>
      <c r="H358" s="1463"/>
      <c r="I358" s="1463"/>
      <c r="J358" s="1463"/>
      <c r="K358" s="1463"/>
      <c r="L358" s="1464"/>
      <c r="M358" s="1395"/>
    </row>
    <row r="359" spans="3:13" s="1198" customFormat="1">
      <c r="C359" s="1153" t="s">
        <v>14310</v>
      </c>
      <c r="D359" s="1154">
        <v>1</v>
      </c>
      <c r="E359" s="1154" t="s">
        <v>707</v>
      </c>
      <c r="F359" s="1154" t="s">
        <v>708</v>
      </c>
      <c r="G359" s="1462" t="s">
        <v>14311</v>
      </c>
      <c r="H359" s="1463"/>
      <c r="I359" s="1463"/>
      <c r="J359" s="1463"/>
      <c r="K359" s="1463"/>
      <c r="L359" s="1464"/>
      <c r="M359" s="1395"/>
    </row>
    <row r="360" spans="3:13" s="1198" customFormat="1" ht="13.15" customHeight="1">
      <c r="C360" s="1153" t="s">
        <v>198</v>
      </c>
      <c r="D360" s="1154">
        <v>1</v>
      </c>
      <c r="E360" s="1154" t="s">
        <v>707</v>
      </c>
      <c r="F360" s="1154" t="s">
        <v>708</v>
      </c>
      <c r="G360" s="1462" t="s">
        <v>14312</v>
      </c>
      <c r="H360" s="1463"/>
      <c r="I360" s="1463"/>
      <c r="J360" s="1463"/>
      <c r="K360" s="1463"/>
      <c r="L360" s="1464"/>
      <c r="M360" s="1395"/>
    </row>
    <row r="361" spans="3:13" s="1198" customFormat="1" ht="13.15" customHeight="1">
      <c r="C361" s="1153" t="s">
        <v>767</v>
      </c>
      <c r="D361" s="1154">
        <v>1</v>
      </c>
      <c r="E361" s="1154" t="s">
        <v>707</v>
      </c>
      <c r="F361" s="1154" t="s">
        <v>708</v>
      </c>
      <c r="G361" s="1462" t="s">
        <v>14313</v>
      </c>
      <c r="H361" s="1463"/>
      <c r="I361" s="1463"/>
      <c r="J361" s="1463"/>
      <c r="K361" s="1463"/>
      <c r="L361" s="1464"/>
      <c r="M361" s="1395"/>
    </row>
    <row r="362" spans="3:13" s="1198" customFormat="1" ht="13.15" customHeight="1">
      <c r="C362" s="1153" t="s">
        <v>209</v>
      </c>
      <c r="D362" s="1154">
        <v>1</v>
      </c>
      <c r="E362" s="1154" t="s">
        <v>707</v>
      </c>
      <c r="F362" s="1154" t="s">
        <v>708</v>
      </c>
      <c r="G362" s="1462" t="s">
        <v>14314</v>
      </c>
      <c r="H362" s="1463"/>
      <c r="I362" s="1463"/>
      <c r="J362" s="1463"/>
      <c r="K362" s="1463"/>
      <c r="L362" s="1464"/>
      <c r="M362" s="1395"/>
    </row>
    <row r="363" spans="3:13" s="1198" customFormat="1" ht="13.15" customHeight="1">
      <c r="C363" s="1153" t="s">
        <v>207</v>
      </c>
      <c r="D363" s="1154">
        <v>1</v>
      </c>
      <c r="E363" s="1154" t="s">
        <v>707</v>
      </c>
      <c r="F363" s="1154" t="s">
        <v>708</v>
      </c>
      <c r="G363" s="1462" t="s">
        <v>14315</v>
      </c>
      <c r="H363" s="1463"/>
      <c r="I363" s="1463"/>
      <c r="J363" s="1463"/>
      <c r="K363" s="1463"/>
      <c r="L363" s="1464"/>
      <c r="M363" s="1395"/>
    </row>
    <row r="364" spans="3:13" s="1198" customFormat="1" ht="13.15" customHeight="1">
      <c r="C364" s="1153" t="s">
        <v>205</v>
      </c>
      <c r="D364" s="1154">
        <v>1</v>
      </c>
      <c r="E364" s="1154" t="s">
        <v>707</v>
      </c>
      <c r="F364" s="1154" t="s">
        <v>708</v>
      </c>
      <c r="G364" s="1462" t="s">
        <v>14316</v>
      </c>
      <c r="H364" s="1463"/>
      <c r="I364" s="1463"/>
      <c r="J364" s="1463"/>
      <c r="K364" s="1463"/>
      <c r="L364" s="1464"/>
      <c r="M364" s="1395"/>
    </row>
    <row r="365" spans="3:13" s="1198" customFormat="1" ht="13.15" customHeight="1">
      <c r="C365" s="1153" t="s">
        <v>203</v>
      </c>
      <c r="D365" s="1154">
        <v>1</v>
      </c>
      <c r="E365" s="1154" t="s">
        <v>707</v>
      </c>
      <c r="F365" s="1154" t="s">
        <v>708</v>
      </c>
      <c r="G365" s="1462" t="s">
        <v>14317</v>
      </c>
      <c r="H365" s="1463"/>
      <c r="I365" s="1463"/>
      <c r="J365" s="1463"/>
      <c r="K365" s="1463"/>
      <c r="L365" s="1464"/>
      <c r="M365" s="1395"/>
    </row>
    <row r="366" spans="3:13" s="1198" customFormat="1" ht="13.15" customHeight="1">
      <c r="C366" s="1153" t="s">
        <v>218</v>
      </c>
      <c r="D366" s="1154">
        <v>1</v>
      </c>
      <c r="E366" s="1154" t="s">
        <v>707</v>
      </c>
      <c r="F366" s="1154" t="s">
        <v>708</v>
      </c>
      <c r="G366" s="1462" t="s">
        <v>14318</v>
      </c>
      <c r="H366" s="1463"/>
      <c r="I366" s="1463"/>
      <c r="J366" s="1463"/>
      <c r="K366" s="1463"/>
      <c r="L366" s="1464"/>
      <c r="M366" s="1395"/>
    </row>
    <row r="367" spans="3:13" s="1198" customFormat="1" ht="13.15" customHeight="1">
      <c r="C367" s="1153" t="s">
        <v>270</v>
      </c>
      <c r="D367" s="1154">
        <v>1</v>
      </c>
      <c r="E367" s="1154" t="s">
        <v>707</v>
      </c>
      <c r="F367" s="1154" t="s">
        <v>708</v>
      </c>
      <c r="G367" s="1462" t="s">
        <v>14319</v>
      </c>
      <c r="H367" s="1463"/>
      <c r="I367" s="1463"/>
      <c r="J367" s="1463"/>
      <c r="K367" s="1463"/>
      <c r="L367" s="1464"/>
      <c r="M367" s="1241"/>
    </row>
    <row r="368" spans="3:13" s="1198" customFormat="1" ht="13.15" customHeight="1">
      <c r="C368" s="1153" t="s">
        <v>216</v>
      </c>
      <c r="D368" s="1154">
        <v>1</v>
      </c>
      <c r="E368" s="1154" t="s">
        <v>707</v>
      </c>
      <c r="F368" s="1154" t="s">
        <v>708</v>
      </c>
      <c r="G368" s="1462" t="s">
        <v>14320</v>
      </c>
      <c r="H368" s="1463"/>
      <c r="I368" s="1463"/>
      <c r="J368" s="1463"/>
      <c r="K368" s="1463"/>
      <c r="L368" s="1464"/>
      <c r="M368" s="1241"/>
    </row>
    <row r="369" spans="3:13" s="1198" customFormat="1" ht="13.15" customHeight="1">
      <c r="C369" s="1153" t="s">
        <v>214</v>
      </c>
      <c r="D369" s="1154">
        <v>1</v>
      </c>
      <c r="E369" s="1154" t="s">
        <v>707</v>
      </c>
      <c r="F369" s="1154" t="s">
        <v>708</v>
      </c>
      <c r="G369" s="1462" t="s">
        <v>14321</v>
      </c>
      <c r="H369" s="1463"/>
      <c r="I369" s="1463"/>
      <c r="J369" s="1463"/>
      <c r="K369" s="1463"/>
      <c r="L369" s="1464"/>
      <c r="M369" s="1395"/>
    </row>
    <row r="370" spans="3:13" s="1198" customFormat="1" ht="13.15" customHeight="1">
      <c r="C370" s="1153" t="s">
        <v>212</v>
      </c>
      <c r="D370" s="1154">
        <v>1</v>
      </c>
      <c r="E370" s="1154" t="s">
        <v>707</v>
      </c>
      <c r="F370" s="1154" t="s">
        <v>708</v>
      </c>
      <c r="G370" s="1462" t="s">
        <v>14322</v>
      </c>
      <c r="H370" s="1463"/>
      <c r="I370" s="1463"/>
      <c r="J370" s="1463"/>
      <c r="K370" s="1463"/>
      <c r="L370" s="1464"/>
      <c r="M370" s="1395"/>
    </row>
    <row r="371" spans="3:13" s="1198" customFormat="1" ht="13.15" customHeight="1">
      <c r="C371" s="1153" t="s">
        <v>227</v>
      </c>
      <c r="D371" s="1154">
        <v>1</v>
      </c>
      <c r="E371" s="1154" t="s">
        <v>707</v>
      </c>
      <c r="F371" s="1154" t="s">
        <v>708</v>
      </c>
      <c r="G371" s="1462" t="s">
        <v>14323</v>
      </c>
      <c r="H371" s="1463"/>
      <c r="I371" s="1463"/>
      <c r="J371" s="1463"/>
      <c r="K371" s="1463"/>
      <c r="L371" s="1464"/>
      <c r="M371" s="1395"/>
    </row>
    <row r="372" spans="3:13" s="1198" customFormat="1" ht="13.15" customHeight="1">
      <c r="C372" s="1153" t="s">
        <v>225</v>
      </c>
      <c r="D372" s="1154">
        <v>1</v>
      </c>
      <c r="E372" s="1154" t="s">
        <v>707</v>
      </c>
      <c r="F372" s="1154" t="s">
        <v>708</v>
      </c>
      <c r="G372" s="1462" t="s">
        <v>14324</v>
      </c>
      <c r="H372" s="1463"/>
      <c r="I372" s="1463"/>
      <c r="J372" s="1463"/>
      <c r="K372" s="1463"/>
      <c r="L372" s="1464"/>
      <c r="M372" s="1395"/>
    </row>
    <row r="373" spans="3:13" s="1198" customFormat="1" ht="13.15" customHeight="1">
      <c r="C373" s="1153" t="s">
        <v>223</v>
      </c>
      <c r="D373" s="1154">
        <v>1</v>
      </c>
      <c r="E373" s="1154" t="s">
        <v>707</v>
      </c>
      <c r="F373" s="1154" t="s">
        <v>708</v>
      </c>
      <c r="G373" s="1462" t="s">
        <v>14325</v>
      </c>
      <c r="H373" s="1463"/>
      <c r="I373" s="1463"/>
      <c r="J373" s="1463"/>
      <c r="K373" s="1463"/>
      <c r="L373" s="1464"/>
      <c r="M373" s="1395"/>
    </row>
    <row r="374" spans="3:13" s="1198" customFormat="1" ht="13.15" customHeight="1">
      <c r="C374" s="1153" t="s">
        <v>221</v>
      </c>
      <c r="D374" s="1154">
        <v>1</v>
      </c>
      <c r="E374" s="1154" t="s">
        <v>707</v>
      </c>
      <c r="F374" s="1154" t="s">
        <v>708</v>
      </c>
      <c r="G374" s="1462" t="s">
        <v>14326</v>
      </c>
      <c r="H374" s="1463"/>
      <c r="I374" s="1463"/>
      <c r="J374" s="1463"/>
      <c r="K374" s="1463"/>
      <c r="L374" s="1464"/>
      <c r="M374" s="1395"/>
    </row>
    <row r="375" spans="3:13" s="1198" customFormat="1" ht="13.15" customHeight="1">
      <c r="C375" s="1153" t="s">
        <v>236</v>
      </c>
      <c r="D375" s="1154">
        <v>1</v>
      </c>
      <c r="E375" s="1154" t="s">
        <v>707</v>
      </c>
      <c r="F375" s="1154" t="s">
        <v>708</v>
      </c>
      <c r="G375" s="1462" t="s">
        <v>14327</v>
      </c>
      <c r="H375" s="1463"/>
      <c r="I375" s="1463"/>
      <c r="J375" s="1463"/>
      <c r="K375" s="1463"/>
      <c r="L375" s="1464"/>
      <c r="M375" s="1395"/>
    </row>
    <row r="376" spans="3:13" s="1198" customFormat="1" ht="13.15" customHeight="1">
      <c r="C376" s="1153" t="s">
        <v>234</v>
      </c>
      <c r="D376" s="1154">
        <v>1</v>
      </c>
      <c r="E376" s="1154" t="s">
        <v>707</v>
      </c>
      <c r="F376" s="1154" t="s">
        <v>708</v>
      </c>
      <c r="G376" s="1462" t="s">
        <v>14328</v>
      </c>
      <c r="H376" s="1463"/>
      <c r="I376" s="1463"/>
      <c r="J376" s="1463"/>
      <c r="K376" s="1463"/>
      <c r="L376" s="1464"/>
      <c r="M376" s="1395"/>
    </row>
    <row r="377" spans="3:13" s="1198" customFormat="1" ht="13.15" customHeight="1">
      <c r="C377" s="1153" t="s">
        <v>232</v>
      </c>
      <c r="D377" s="1154">
        <v>1</v>
      </c>
      <c r="E377" s="1154" t="s">
        <v>707</v>
      </c>
      <c r="F377" s="1154" t="s">
        <v>708</v>
      </c>
      <c r="G377" s="1462" t="s">
        <v>14329</v>
      </c>
      <c r="H377" s="1463"/>
      <c r="I377" s="1463"/>
      <c r="J377" s="1463"/>
      <c r="K377" s="1463"/>
      <c r="L377" s="1464"/>
      <c r="M377" s="1395"/>
    </row>
    <row r="378" spans="3:13" s="1198" customFormat="1" ht="13.15" customHeight="1">
      <c r="C378" s="1153" t="s">
        <v>230</v>
      </c>
      <c r="D378" s="1154">
        <v>1</v>
      </c>
      <c r="E378" s="1154" t="s">
        <v>707</v>
      </c>
      <c r="F378" s="1154" t="s">
        <v>708</v>
      </c>
      <c r="G378" s="1462" t="s">
        <v>14330</v>
      </c>
      <c r="H378" s="1463"/>
      <c r="I378" s="1463"/>
      <c r="J378" s="1463"/>
      <c r="K378" s="1463"/>
      <c r="L378" s="1464"/>
      <c r="M378" s="1395"/>
    </row>
    <row r="379" spans="3:13" s="1198" customFormat="1" ht="13.15" customHeight="1">
      <c r="C379" s="1153" t="s">
        <v>245</v>
      </c>
      <c r="D379" s="1154">
        <v>1</v>
      </c>
      <c r="E379" s="1154" t="s">
        <v>707</v>
      </c>
      <c r="F379" s="1154" t="s">
        <v>708</v>
      </c>
      <c r="G379" s="1462" t="s">
        <v>14331</v>
      </c>
      <c r="H379" s="1463"/>
      <c r="I379" s="1463"/>
      <c r="J379" s="1463"/>
      <c r="K379" s="1463"/>
      <c r="L379" s="1464"/>
      <c r="M379" s="1395"/>
    </row>
    <row r="380" spans="3:13" s="1198" customFormat="1" ht="13.15" customHeight="1">
      <c r="C380" s="1153" t="s">
        <v>243</v>
      </c>
      <c r="D380" s="1154">
        <v>1</v>
      </c>
      <c r="E380" s="1154" t="s">
        <v>707</v>
      </c>
      <c r="F380" s="1154" t="s">
        <v>708</v>
      </c>
      <c r="G380" s="1462" t="s">
        <v>14332</v>
      </c>
      <c r="H380" s="1463"/>
      <c r="I380" s="1463"/>
      <c r="J380" s="1463"/>
      <c r="K380" s="1463"/>
      <c r="L380" s="1464"/>
      <c r="M380" s="1395"/>
    </row>
    <row r="381" spans="3:13" s="1198" customFormat="1" ht="13.15" customHeight="1">
      <c r="C381" s="1153" t="s">
        <v>241</v>
      </c>
      <c r="D381" s="1154">
        <v>1</v>
      </c>
      <c r="E381" s="1154" t="s">
        <v>707</v>
      </c>
      <c r="F381" s="1154" t="s">
        <v>708</v>
      </c>
      <c r="G381" s="1462" t="s">
        <v>14333</v>
      </c>
      <c r="H381" s="1463"/>
      <c r="I381" s="1463"/>
      <c r="J381" s="1463"/>
      <c r="K381" s="1463"/>
      <c r="L381" s="1464"/>
      <c r="M381" s="1395"/>
    </row>
    <row r="382" spans="3:13" s="1198" customFormat="1" ht="13.15" customHeight="1">
      <c r="C382" s="1153" t="s">
        <v>239</v>
      </c>
      <c r="D382" s="1154">
        <v>1</v>
      </c>
      <c r="E382" s="1154" t="s">
        <v>707</v>
      </c>
      <c r="F382" s="1154" t="s">
        <v>708</v>
      </c>
      <c r="G382" s="1462" t="s">
        <v>14334</v>
      </c>
      <c r="H382" s="1463"/>
      <c r="I382" s="1463"/>
      <c r="J382" s="1463"/>
      <c r="K382" s="1463"/>
      <c r="L382" s="1464"/>
      <c r="M382" s="1395"/>
    </row>
    <row r="383" spans="3:13" s="1198" customFormat="1" ht="13.15" customHeight="1">
      <c r="C383" s="1153" t="s">
        <v>254</v>
      </c>
      <c r="D383" s="1154">
        <v>1</v>
      </c>
      <c r="E383" s="1154" t="s">
        <v>707</v>
      </c>
      <c r="F383" s="1154" t="s">
        <v>708</v>
      </c>
      <c r="G383" s="1462" t="s">
        <v>14335</v>
      </c>
      <c r="H383" s="1463"/>
      <c r="I383" s="1463"/>
      <c r="J383" s="1463"/>
      <c r="K383" s="1463"/>
      <c r="L383" s="1464"/>
      <c r="M383" s="1395"/>
    </row>
    <row r="384" spans="3:13" s="1198" customFormat="1" ht="13.15" customHeight="1">
      <c r="C384" s="1153" t="s">
        <v>252</v>
      </c>
      <c r="D384" s="1154">
        <v>1</v>
      </c>
      <c r="E384" s="1154" t="s">
        <v>707</v>
      </c>
      <c r="F384" s="1154" t="s">
        <v>708</v>
      </c>
      <c r="G384" s="1462" t="s">
        <v>14336</v>
      </c>
      <c r="H384" s="1463"/>
      <c r="I384" s="1463"/>
      <c r="J384" s="1463"/>
      <c r="K384" s="1463"/>
      <c r="L384" s="1464"/>
      <c r="M384" s="1395"/>
    </row>
    <row r="385" spans="3:13" s="1198" customFormat="1" ht="13.15" customHeight="1">
      <c r="C385" s="1153" t="s">
        <v>250</v>
      </c>
      <c r="D385" s="1154">
        <v>1</v>
      </c>
      <c r="E385" s="1154" t="s">
        <v>707</v>
      </c>
      <c r="F385" s="1154" t="s">
        <v>708</v>
      </c>
      <c r="G385" s="1462" t="s">
        <v>14337</v>
      </c>
      <c r="H385" s="1463"/>
      <c r="I385" s="1463"/>
      <c r="J385" s="1463"/>
      <c r="K385" s="1463"/>
      <c r="L385" s="1464"/>
      <c r="M385" s="1395"/>
    </row>
    <row r="386" spans="3:13" s="1198" customFormat="1" ht="13.15" customHeight="1">
      <c r="C386" s="1153" t="s">
        <v>248</v>
      </c>
      <c r="D386" s="1154">
        <v>1</v>
      </c>
      <c r="E386" s="1154" t="s">
        <v>707</v>
      </c>
      <c r="F386" s="1154" t="s">
        <v>708</v>
      </c>
      <c r="G386" s="1462" t="s">
        <v>14338</v>
      </c>
      <c r="H386" s="1463"/>
      <c r="I386" s="1463"/>
      <c r="J386" s="1463"/>
      <c r="K386" s="1463"/>
      <c r="L386" s="1464"/>
      <c r="M386" s="1395"/>
    </row>
    <row r="387" spans="3:13" s="1198" customFormat="1" ht="13.15" customHeight="1">
      <c r="C387" s="1153" t="s">
        <v>257</v>
      </c>
      <c r="D387" s="1154">
        <v>1</v>
      </c>
      <c r="E387" s="1154" t="s">
        <v>707</v>
      </c>
      <c r="F387" s="1154" t="s">
        <v>708</v>
      </c>
      <c r="G387" s="1462" t="s">
        <v>14339</v>
      </c>
      <c r="H387" s="1463"/>
      <c r="I387" s="1463"/>
      <c r="J387" s="1463"/>
      <c r="K387" s="1463"/>
      <c r="L387" s="1464"/>
      <c r="M387" s="1395"/>
    </row>
    <row r="388" spans="3:13" s="1198" customFormat="1" ht="30.6" customHeight="1">
      <c r="C388" s="1153" t="s">
        <v>14340</v>
      </c>
      <c r="D388" s="1154">
        <v>1</v>
      </c>
      <c r="E388" s="1154" t="s">
        <v>707</v>
      </c>
      <c r="F388" s="1154" t="s">
        <v>708</v>
      </c>
      <c r="G388" s="1469" t="s">
        <v>14341</v>
      </c>
      <c r="H388" s="1470"/>
      <c r="I388" s="1470"/>
      <c r="J388" s="1470"/>
      <c r="K388" s="1470"/>
      <c r="L388" s="1471"/>
      <c r="M388" s="1392"/>
    </row>
    <row r="389" spans="3:13" s="1198" customFormat="1" ht="37.15" customHeight="1">
      <c r="C389" s="1153" t="s">
        <v>768</v>
      </c>
      <c r="D389" s="1154">
        <v>8</v>
      </c>
      <c r="E389" s="1154" t="s">
        <v>707</v>
      </c>
      <c r="F389" s="1154" t="s">
        <v>708</v>
      </c>
      <c r="G389" s="1469" t="s">
        <v>14342</v>
      </c>
      <c r="H389" s="1470"/>
      <c r="I389" s="1470"/>
      <c r="J389" s="1470"/>
      <c r="K389" s="1470"/>
      <c r="L389" s="1471"/>
      <c r="M389" s="1392"/>
    </row>
    <row r="390" spans="3:13" s="1198" customFormat="1" ht="48" customHeight="1">
      <c r="C390" s="1153" t="s">
        <v>14343</v>
      </c>
      <c r="D390" s="1154">
        <v>1</v>
      </c>
      <c r="E390" s="1154" t="s">
        <v>769</v>
      </c>
      <c r="F390" s="1154" t="s">
        <v>708</v>
      </c>
      <c r="G390" s="1469" t="s">
        <v>14344</v>
      </c>
      <c r="H390" s="1470"/>
      <c r="I390" s="1470"/>
      <c r="J390" s="1470"/>
      <c r="K390" s="1470"/>
      <c r="L390" s="1471"/>
      <c r="M390" s="1392"/>
    </row>
    <row r="391" spans="3:13" s="1198" customFormat="1" ht="25.15" customHeight="1">
      <c r="C391" s="1153" t="s">
        <v>14345</v>
      </c>
      <c r="D391" s="1154">
        <v>9</v>
      </c>
      <c r="E391" s="1154" t="s">
        <v>707</v>
      </c>
      <c r="F391" s="1154" t="s">
        <v>708</v>
      </c>
      <c r="G391" s="1469" t="s">
        <v>13601</v>
      </c>
      <c r="H391" s="1470"/>
      <c r="I391" s="1470"/>
      <c r="J391" s="1470"/>
      <c r="K391" s="1470"/>
      <c r="L391" s="1471"/>
      <c r="M391" s="1392"/>
    </row>
    <row r="392" spans="3:13" s="1198" customFormat="1" ht="25.15" customHeight="1">
      <c r="C392" s="1153" t="s">
        <v>770</v>
      </c>
      <c r="D392" s="1154">
        <v>1</v>
      </c>
      <c r="E392" s="1154" t="s">
        <v>707</v>
      </c>
      <c r="F392" s="1154" t="s">
        <v>708</v>
      </c>
      <c r="G392" s="1469" t="s">
        <v>13601</v>
      </c>
      <c r="H392" s="1470"/>
      <c r="I392" s="1470"/>
      <c r="J392" s="1470"/>
      <c r="K392" s="1470"/>
      <c r="L392" s="1471"/>
      <c r="M392" s="1392"/>
    </row>
    <row r="393" spans="3:13" s="1198" customFormat="1" ht="25.15" customHeight="1">
      <c r="C393" s="1153" t="s">
        <v>771</v>
      </c>
      <c r="D393" s="1154">
        <v>1</v>
      </c>
      <c r="E393" s="1154" t="s">
        <v>707</v>
      </c>
      <c r="F393" s="1154" t="s">
        <v>708</v>
      </c>
      <c r="G393" s="1469" t="s">
        <v>13601</v>
      </c>
      <c r="H393" s="1470"/>
      <c r="I393" s="1470"/>
      <c r="J393" s="1470"/>
      <c r="K393" s="1470"/>
      <c r="L393" s="1471"/>
      <c r="M393" s="1392"/>
    </row>
    <row r="394" spans="3:13" s="1198" customFormat="1" ht="25.15" customHeight="1">
      <c r="C394" s="1153" t="s">
        <v>772</v>
      </c>
      <c r="D394" s="1154">
        <v>1</v>
      </c>
      <c r="E394" s="1154" t="s">
        <v>707</v>
      </c>
      <c r="F394" s="1154" t="s">
        <v>708</v>
      </c>
      <c r="G394" s="1469" t="s">
        <v>13601</v>
      </c>
      <c r="H394" s="1470"/>
      <c r="I394" s="1470"/>
      <c r="J394" s="1470"/>
      <c r="K394" s="1470"/>
      <c r="L394" s="1471"/>
      <c r="M394" s="1392"/>
    </row>
    <row r="395" spans="3:13" s="1198" customFormat="1" ht="25.15" customHeight="1">
      <c r="C395" s="1153" t="s">
        <v>773</v>
      </c>
      <c r="D395" s="1154">
        <v>1</v>
      </c>
      <c r="E395" s="1154" t="s">
        <v>707</v>
      </c>
      <c r="F395" s="1154" t="s">
        <v>708</v>
      </c>
      <c r="G395" s="1469" t="s">
        <v>13601</v>
      </c>
      <c r="H395" s="1470"/>
      <c r="I395" s="1470"/>
      <c r="J395" s="1470"/>
      <c r="K395" s="1470"/>
      <c r="L395" s="1471"/>
      <c r="M395" s="1392"/>
    </row>
    <row r="396" spans="3:13" s="1198" customFormat="1" ht="25.15" customHeight="1">
      <c r="C396" s="1153" t="s">
        <v>14346</v>
      </c>
      <c r="D396" s="1154">
        <v>5</v>
      </c>
      <c r="E396" s="1154" t="s">
        <v>707</v>
      </c>
      <c r="F396" s="1154" t="s">
        <v>708</v>
      </c>
      <c r="G396" s="1469" t="s">
        <v>14347</v>
      </c>
      <c r="H396" s="1470"/>
      <c r="I396" s="1470"/>
      <c r="J396" s="1470"/>
      <c r="K396" s="1470"/>
      <c r="L396" s="1471"/>
      <c r="M396" s="1396"/>
    </row>
    <row r="397" spans="3:13" s="1198" customFormat="1" ht="25.15" customHeight="1">
      <c r="C397" s="1153" t="s">
        <v>774</v>
      </c>
      <c r="D397" s="1154">
        <v>5</v>
      </c>
      <c r="E397" s="1154" t="s">
        <v>707</v>
      </c>
      <c r="F397" s="1154" t="s">
        <v>708</v>
      </c>
      <c r="G397" s="1469" t="s">
        <v>14348</v>
      </c>
      <c r="H397" s="1470"/>
      <c r="I397" s="1470"/>
      <c r="J397" s="1470"/>
      <c r="K397" s="1470"/>
      <c r="L397" s="1471"/>
      <c r="M397" s="1396"/>
    </row>
    <row r="398" spans="3:13" s="1198" customFormat="1" ht="25.15" customHeight="1">
      <c r="C398" s="1153" t="s">
        <v>775</v>
      </c>
      <c r="D398" s="1154">
        <v>5</v>
      </c>
      <c r="E398" s="1154" t="s">
        <v>707</v>
      </c>
      <c r="F398" s="1154" t="s">
        <v>708</v>
      </c>
      <c r="G398" s="1469" t="s">
        <v>14349</v>
      </c>
      <c r="H398" s="1470"/>
      <c r="I398" s="1470"/>
      <c r="J398" s="1470"/>
      <c r="K398" s="1470"/>
      <c r="L398" s="1471"/>
      <c r="M398" s="1396"/>
    </row>
    <row r="399" spans="3:13" s="1198" customFormat="1" ht="25.15" customHeight="1">
      <c r="C399" s="1153" t="s">
        <v>776</v>
      </c>
      <c r="D399" s="1154">
        <v>5</v>
      </c>
      <c r="E399" s="1154" t="s">
        <v>707</v>
      </c>
      <c r="F399" s="1154" t="s">
        <v>708</v>
      </c>
      <c r="G399" s="1469" t="s">
        <v>14350</v>
      </c>
      <c r="H399" s="1470"/>
      <c r="I399" s="1470"/>
      <c r="J399" s="1470"/>
      <c r="K399" s="1470"/>
      <c r="L399" s="1471"/>
      <c r="M399" s="1396"/>
    </row>
    <row r="400" spans="3:13" s="1198" customFormat="1" ht="25.15" customHeight="1">
      <c r="C400" s="1153" t="s">
        <v>777</v>
      </c>
      <c r="D400" s="1154">
        <v>5</v>
      </c>
      <c r="E400" s="1154" t="s">
        <v>707</v>
      </c>
      <c r="F400" s="1154" t="s">
        <v>708</v>
      </c>
      <c r="G400" s="1469" t="s">
        <v>14351</v>
      </c>
      <c r="H400" s="1470"/>
      <c r="I400" s="1470"/>
      <c r="J400" s="1470"/>
      <c r="K400" s="1470"/>
      <c r="L400" s="1471"/>
      <c r="M400" s="1396"/>
    </row>
    <row r="401" spans="3:13" s="1198" customFormat="1" ht="25.15" customHeight="1">
      <c r="C401" s="1153" t="s">
        <v>778</v>
      </c>
      <c r="D401" s="1154">
        <v>5</v>
      </c>
      <c r="E401" s="1154" t="s">
        <v>707</v>
      </c>
      <c r="F401" s="1154" t="s">
        <v>708</v>
      </c>
      <c r="G401" s="1469" t="s">
        <v>14352</v>
      </c>
      <c r="H401" s="1470"/>
      <c r="I401" s="1470"/>
      <c r="J401" s="1470"/>
      <c r="K401" s="1470"/>
      <c r="L401" s="1471"/>
      <c r="M401" s="1396"/>
    </row>
    <row r="402" spans="3:13" s="1198" customFormat="1" ht="25.15" customHeight="1">
      <c r="C402" s="1153" t="s">
        <v>779</v>
      </c>
      <c r="D402" s="1154">
        <v>5</v>
      </c>
      <c r="E402" s="1154" t="s">
        <v>707</v>
      </c>
      <c r="F402" s="1154" t="s">
        <v>708</v>
      </c>
      <c r="G402" s="1469" t="s">
        <v>14353</v>
      </c>
      <c r="H402" s="1470"/>
      <c r="I402" s="1470"/>
      <c r="J402" s="1470"/>
      <c r="K402" s="1470"/>
      <c r="L402" s="1471"/>
      <c r="M402" s="1396"/>
    </row>
    <row r="403" spans="3:13" s="1198" customFormat="1" ht="25.15" customHeight="1">
      <c r="C403" s="1153" t="s">
        <v>780</v>
      </c>
      <c r="D403" s="1154">
        <v>5</v>
      </c>
      <c r="E403" s="1154" t="s">
        <v>707</v>
      </c>
      <c r="F403" s="1154" t="s">
        <v>708</v>
      </c>
      <c r="G403" s="1469" t="s">
        <v>14354</v>
      </c>
      <c r="H403" s="1470"/>
      <c r="I403" s="1470"/>
      <c r="J403" s="1470"/>
      <c r="K403" s="1470"/>
      <c r="L403" s="1471"/>
      <c r="M403" s="1396"/>
    </row>
    <row r="404" spans="3:13" s="1198" customFormat="1" ht="25.15" customHeight="1">
      <c r="C404" s="1153" t="s">
        <v>781</v>
      </c>
      <c r="D404" s="1154">
        <v>5</v>
      </c>
      <c r="E404" s="1154" t="s">
        <v>707</v>
      </c>
      <c r="F404" s="1154" t="s">
        <v>708</v>
      </c>
      <c r="G404" s="1469" t="s">
        <v>14355</v>
      </c>
      <c r="H404" s="1470"/>
      <c r="I404" s="1470"/>
      <c r="J404" s="1470"/>
      <c r="K404" s="1470"/>
      <c r="L404" s="1471"/>
      <c r="M404" s="1396"/>
    </row>
    <row r="405" spans="3:13" s="1198" customFormat="1" ht="25.15" customHeight="1">
      <c r="C405" s="1153" t="s">
        <v>782</v>
      </c>
      <c r="D405" s="1154">
        <v>5</v>
      </c>
      <c r="E405" s="1154" t="s">
        <v>707</v>
      </c>
      <c r="F405" s="1154" t="s">
        <v>708</v>
      </c>
      <c r="G405" s="1469" t="s">
        <v>14356</v>
      </c>
      <c r="H405" s="1470"/>
      <c r="I405" s="1470"/>
      <c r="J405" s="1470"/>
      <c r="K405" s="1470"/>
      <c r="L405" s="1471"/>
      <c r="M405" s="1396"/>
    </row>
    <row r="406" spans="3:13" s="1198" customFormat="1" ht="25.15" customHeight="1">
      <c r="C406" s="1153" t="s">
        <v>783</v>
      </c>
      <c r="D406" s="1154">
        <v>5</v>
      </c>
      <c r="E406" s="1154" t="s">
        <v>707</v>
      </c>
      <c r="F406" s="1154" t="s">
        <v>708</v>
      </c>
      <c r="G406" s="1469" t="s">
        <v>14357</v>
      </c>
      <c r="H406" s="1470"/>
      <c r="I406" s="1470"/>
      <c r="J406" s="1470"/>
      <c r="K406" s="1470"/>
      <c r="L406" s="1471"/>
      <c r="M406" s="1396"/>
    </row>
    <row r="407" spans="3:13" s="1198" customFormat="1" ht="25.15" customHeight="1">
      <c r="C407" s="1153" t="s">
        <v>784</v>
      </c>
      <c r="D407" s="1154">
        <v>5</v>
      </c>
      <c r="E407" s="1154" t="s">
        <v>707</v>
      </c>
      <c r="F407" s="1154" t="s">
        <v>708</v>
      </c>
      <c r="G407" s="1469" t="s">
        <v>14358</v>
      </c>
      <c r="H407" s="1470"/>
      <c r="I407" s="1470"/>
      <c r="J407" s="1470"/>
      <c r="K407" s="1470"/>
      <c r="L407" s="1471"/>
      <c r="M407" s="1396"/>
    </row>
    <row r="408" spans="3:13" s="1198" customFormat="1" ht="25.15" customHeight="1">
      <c r="C408" s="1153" t="s">
        <v>785</v>
      </c>
      <c r="D408" s="1154">
        <v>5</v>
      </c>
      <c r="E408" s="1154" t="s">
        <v>707</v>
      </c>
      <c r="F408" s="1154" t="s">
        <v>708</v>
      </c>
      <c r="G408" s="1469" t="s">
        <v>14359</v>
      </c>
      <c r="H408" s="1470"/>
      <c r="I408" s="1470"/>
      <c r="J408" s="1470"/>
      <c r="K408" s="1470"/>
      <c r="L408" s="1471"/>
      <c r="M408" s="1396"/>
    </row>
    <row r="409" spans="3:13" s="1198" customFormat="1" ht="25.15" customHeight="1">
      <c r="C409" s="1153" t="s">
        <v>786</v>
      </c>
      <c r="D409" s="1154">
        <v>5</v>
      </c>
      <c r="E409" s="1154" t="s">
        <v>707</v>
      </c>
      <c r="F409" s="1154" t="s">
        <v>708</v>
      </c>
      <c r="G409" s="1469" t="s">
        <v>14360</v>
      </c>
      <c r="H409" s="1470"/>
      <c r="I409" s="1470"/>
      <c r="J409" s="1470"/>
      <c r="K409" s="1470"/>
      <c r="L409" s="1471"/>
      <c r="M409" s="1396"/>
    </row>
    <row r="410" spans="3:13" s="1198" customFormat="1" ht="25.15" customHeight="1">
      <c r="C410" s="1153" t="s">
        <v>787</v>
      </c>
      <c r="D410" s="1154">
        <v>5</v>
      </c>
      <c r="E410" s="1154" t="s">
        <v>707</v>
      </c>
      <c r="F410" s="1154" t="s">
        <v>708</v>
      </c>
      <c r="G410" s="1469" t="s">
        <v>14361</v>
      </c>
      <c r="H410" s="1470"/>
      <c r="I410" s="1470"/>
      <c r="J410" s="1470"/>
      <c r="K410" s="1470"/>
      <c r="L410" s="1471"/>
      <c r="M410" s="1396"/>
    </row>
    <row r="411" spans="3:13" s="1198" customFormat="1" ht="25.15" customHeight="1">
      <c r="C411" s="1153" t="s">
        <v>788</v>
      </c>
      <c r="D411" s="1154">
        <v>5</v>
      </c>
      <c r="E411" s="1154" t="s">
        <v>707</v>
      </c>
      <c r="F411" s="1154" t="s">
        <v>708</v>
      </c>
      <c r="G411" s="1469" t="s">
        <v>14362</v>
      </c>
      <c r="H411" s="1470"/>
      <c r="I411" s="1470"/>
      <c r="J411" s="1470"/>
      <c r="K411" s="1470"/>
      <c r="L411" s="1471"/>
      <c r="M411" s="1396"/>
    </row>
    <row r="412" spans="3:13" s="1198" customFormat="1" ht="25.15" customHeight="1">
      <c r="C412" s="1153" t="s">
        <v>14363</v>
      </c>
      <c r="D412" s="1154">
        <v>1</v>
      </c>
      <c r="E412" s="1154" t="s">
        <v>707</v>
      </c>
      <c r="F412" s="1154" t="s">
        <v>708</v>
      </c>
      <c r="G412" s="1462" t="s">
        <v>14364</v>
      </c>
      <c r="H412" s="1463"/>
      <c r="I412" s="1463"/>
      <c r="J412" s="1463"/>
      <c r="K412" s="1463"/>
      <c r="L412" s="1464"/>
      <c r="M412" s="1392"/>
    </row>
    <row r="413" spans="3:13" s="1198" customFormat="1" ht="25.15" customHeight="1">
      <c r="C413" s="1153" t="s">
        <v>790</v>
      </c>
      <c r="D413" s="1154">
        <v>2</v>
      </c>
      <c r="E413" s="1154" t="s">
        <v>707</v>
      </c>
      <c r="F413" s="1154" t="s">
        <v>708</v>
      </c>
      <c r="G413" s="1462" t="s">
        <v>14365</v>
      </c>
      <c r="H413" s="1463"/>
      <c r="I413" s="1463"/>
      <c r="J413" s="1463"/>
      <c r="K413" s="1463"/>
      <c r="L413" s="1464"/>
      <c r="M413" s="1392"/>
    </row>
    <row r="414" spans="3:13" s="1397" customFormat="1" ht="25.15" customHeight="1">
      <c r="C414" s="1398" t="s">
        <v>791</v>
      </c>
      <c r="D414" s="1399">
        <v>4</v>
      </c>
      <c r="E414" s="1399" t="s">
        <v>707</v>
      </c>
      <c r="F414" s="1399" t="s">
        <v>708</v>
      </c>
      <c r="G414" s="1483" t="s">
        <v>14366</v>
      </c>
      <c r="H414" s="1484"/>
      <c r="I414" s="1484"/>
      <c r="J414" s="1484"/>
      <c r="K414" s="1484"/>
      <c r="L414" s="1485"/>
      <c r="M414" s="1400"/>
    </row>
    <row r="415" spans="3:13" s="1198" customFormat="1">
      <c r="C415" s="1153" t="s">
        <v>14367</v>
      </c>
      <c r="D415" s="1154">
        <v>1</v>
      </c>
      <c r="E415" s="1154" t="s">
        <v>707</v>
      </c>
      <c r="F415" s="1154" t="s">
        <v>708</v>
      </c>
      <c r="G415" s="1462" t="s">
        <v>14368</v>
      </c>
      <c r="H415" s="1463"/>
      <c r="I415" s="1463"/>
      <c r="J415" s="1463"/>
      <c r="K415" s="1463"/>
      <c r="L415" s="1464"/>
      <c r="M415" s="1392"/>
    </row>
    <row r="416" spans="3:13" s="1198" customFormat="1">
      <c r="C416" s="1153" t="s">
        <v>317</v>
      </c>
      <c r="D416" s="1154">
        <v>1</v>
      </c>
      <c r="E416" s="1154" t="s">
        <v>707</v>
      </c>
      <c r="F416" s="1154" t="s">
        <v>708</v>
      </c>
      <c r="G416" s="1462" t="s">
        <v>14368</v>
      </c>
      <c r="H416" s="1463"/>
      <c r="I416" s="1463"/>
      <c r="J416" s="1463"/>
      <c r="K416" s="1463"/>
      <c r="L416" s="1464"/>
      <c r="M416" s="1392"/>
    </row>
    <row r="417" spans="3:13" s="1198" customFormat="1">
      <c r="C417" s="1153" t="s">
        <v>316</v>
      </c>
      <c r="D417" s="1154">
        <v>1</v>
      </c>
      <c r="E417" s="1154" t="s">
        <v>707</v>
      </c>
      <c r="F417" s="1154" t="s">
        <v>708</v>
      </c>
      <c r="G417" s="1462" t="s">
        <v>14368</v>
      </c>
      <c r="H417" s="1463"/>
      <c r="I417" s="1463"/>
      <c r="J417" s="1463"/>
      <c r="K417" s="1463"/>
      <c r="L417" s="1464"/>
      <c r="M417" s="1392"/>
    </row>
    <row r="418" spans="3:13" s="1198" customFormat="1">
      <c r="C418" s="1153" t="s">
        <v>792</v>
      </c>
      <c r="D418" s="1154">
        <v>1</v>
      </c>
      <c r="E418" s="1154" t="s">
        <v>707</v>
      </c>
      <c r="F418" s="1154" t="s">
        <v>708</v>
      </c>
      <c r="G418" s="1462" t="s">
        <v>14368</v>
      </c>
      <c r="H418" s="1463"/>
      <c r="I418" s="1463"/>
      <c r="J418" s="1463"/>
      <c r="K418" s="1463"/>
      <c r="L418" s="1464"/>
      <c r="M418" s="1392"/>
    </row>
    <row r="419" spans="3:13" s="1198" customFormat="1">
      <c r="C419" s="1153" t="s">
        <v>793</v>
      </c>
      <c r="D419" s="1154">
        <v>1</v>
      </c>
      <c r="E419" s="1154" t="s">
        <v>707</v>
      </c>
      <c r="F419" s="1154" t="s">
        <v>708</v>
      </c>
      <c r="G419" s="1462" t="s">
        <v>14368</v>
      </c>
      <c r="H419" s="1463"/>
      <c r="I419" s="1463"/>
      <c r="J419" s="1463"/>
      <c r="K419" s="1463"/>
      <c r="L419" s="1464"/>
      <c r="M419" s="1392"/>
    </row>
    <row r="420" spans="3:13" s="1198" customFormat="1">
      <c r="C420" s="1153" t="s">
        <v>327</v>
      </c>
      <c r="D420" s="1154">
        <v>1</v>
      </c>
      <c r="E420" s="1154" t="s">
        <v>707</v>
      </c>
      <c r="F420" s="1154" t="s">
        <v>708</v>
      </c>
      <c r="G420" s="1462" t="s">
        <v>14369</v>
      </c>
      <c r="H420" s="1463"/>
      <c r="I420" s="1463"/>
      <c r="J420" s="1463"/>
      <c r="K420" s="1463"/>
      <c r="L420" s="1464"/>
      <c r="M420" s="1392"/>
    </row>
    <row r="421" spans="3:13" s="1198" customFormat="1">
      <c r="C421" s="1153" t="s">
        <v>329</v>
      </c>
      <c r="D421" s="1154">
        <v>1</v>
      </c>
      <c r="E421" s="1154" t="s">
        <v>707</v>
      </c>
      <c r="F421" s="1154" t="s">
        <v>708</v>
      </c>
      <c r="G421" s="1462" t="s">
        <v>14370</v>
      </c>
      <c r="H421" s="1463"/>
      <c r="I421" s="1463"/>
      <c r="J421" s="1463"/>
      <c r="K421" s="1463"/>
      <c r="L421" s="1464"/>
      <c r="M421" s="1392"/>
    </row>
    <row r="422" spans="3:13" s="1198" customFormat="1" ht="29.45" customHeight="1">
      <c r="C422" s="1153" t="s">
        <v>794</v>
      </c>
      <c r="D422" s="1154">
        <v>1</v>
      </c>
      <c r="E422" s="1154" t="s">
        <v>707</v>
      </c>
      <c r="F422" s="1154" t="s">
        <v>708</v>
      </c>
      <c r="G422" s="1462" t="s">
        <v>14371</v>
      </c>
      <c r="H422" s="1463"/>
      <c r="I422" s="1463"/>
      <c r="J422" s="1463"/>
      <c r="K422" s="1463"/>
      <c r="L422" s="1464"/>
      <c r="M422" s="1392"/>
    </row>
    <row r="423" spans="3:13" s="1198" customFormat="1">
      <c r="C423" s="1153" t="s">
        <v>14372</v>
      </c>
      <c r="D423" s="1154">
        <v>1</v>
      </c>
      <c r="E423" s="1154" t="s">
        <v>707</v>
      </c>
      <c r="F423" s="1154" t="s">
        <v>708</v>
      </c>
      <c r="G423" s="1462" t="s">
        <v>14373</v>
      </c>
      <c r="H423" s="1463"/>
      <c r="I423" s="1463"/>
      <c r="J423" s="1463"/>
      <c r="K423" s="1463"/>
      <c r="L423" s="1464"/>
      <c r="M423" s="1392"/>
    </row>
    <row r="424" spans="3:13" s="1198" customFormat="1" ht="30.6" customHeight="1">
      <c r="C424" s="1153" t="s">
        <v>796</v>
      </c>
      <c r="D424" s="1154">
        <v>1</v>
      </c>
      <c r="E424" s="1154" t="s">
        <v>707</v>
      </c>
      <c r="F424" s="1154" t="s">
        <v>708</v>
      </c>
      <c r="G424" s="1462" t="s">
        <v>14374</v>
      </c>
      <c r="H424" s="1463"/>
      <c r="I424" s="1463"/>
      <c r="J424" s="1463"/>
      <c r="K424" s="1463"/>
      <c r="L424" s="1464"/>
      <c r="M424" s="1392"/>
    </row>
    <row r="425" spans="3:13" s="1401" customFormat="1" ht="32.450000000000003" customHeight="1">
      <c r="C425" s="1402" t="s">
        <v>14375</v>
      </c>
      <c r="D425" s="1403">
        <v>2</v>
      </c>
      <c r="E425" s="1403" t="s">
        <v>707</v>
      </c>
      <c r="F425" s="1403" t="s">
        <v>708</v>
      </c>
      <c r="G425" s="1469" t="s">
        <v>14376</v>
      </c>
      <c r="H425" s="1470"/>
      <c r="I425" s="1470"/>
      <c r="J425" s="1470"/>
      <c r="K425" s="1470"/>
      <c r="L425" s="1471"/>
      <c r="M425" s="1404"/>
    </row>
    <row r="426" spans="3:13" s="1198" customFormat="1" ht="13.15" customHeight="1">
      <c r="C426" s="1153" t="s">
        <v>14377</v>
      </c>
      <c r="D426" s="1154">
        <v>1</v>
      </c>
      <c r="E426" s="1154" t="s">
        <v>707</v>
      </c>
      <c r="F426" s="1154" t="s">
        <v>708</v>
      </c>
      <c r="G426" s="1462" t="s">
        <v>14378</v>
      </c>
      <c r="H426" s="1463"/>
      <c r="I426" s="1463"/>
      <c r="J426" s="1463"/>
      <c r="K426" s="1463"/>
      <c r="L426" s="1464"/>
      <c r="M426" s="1392"/>
    </row>
    <row r="427" spans="3:13" s="1198" customFormat="1" ht="13.15" customHeight="1">
      <c r="C427" s="1153" t="s">
        <v>14379</v>
      </c>
      <c r="D427" s="1154">
        <v>1</v>
      </c>
      <c r="E427" s="1154" t="s">
        <v>707</v>
      </c>
      <c r="F427" s="1154" t="s">
        <v>708</v>
      </c>
      <c r="G427" s="1462" t="s">
        <v>14380</v>
      </c>
      <c r="H427" s="1463"/>
      <c r="I427" s="1463"/>
      <c r="J427" s="1463"/>
      <c r="K427" s="1463"/>
      <c r="L427" s="1464"/>
      <c r="M427" s="1392"/>
    </row>
    <row r="428" spans="3:13" s="1198" customFormat="1" ht="13.15" customHeight="1">
      <c r="C428" s="1153" t="s">
        <v>347</v>
      </c>
      <c r="D428" s="1154">
        <v>1</v>
      </c>
      <c r="E428" s="1154" t="s">
        <v>707</v>
      </c>
      <c r="F428" s="1154" t="s">
        <v>708</v>
      </c>
      <c r="G428" s="1462" t="s">
        <v>14381</v>
      </c>
      <c r="H428" s="1463"/>
      <c r="I428" s="1463"/>
      <c r="J428" s="1463"/>
      <c r="K428" s="1463"/>
      <c r="L428" s="1464"/>
      <c r="M428" s="1392"/>
    </row>
    <row r="429" spans="3:13" s="1198" customFormat="1" ht="13.15" customHeight="1">
      <c r="C429" s="1153" t="s">
        <v>346</v>
      </c>
      <c r="D429" s="1154">
        <v>1</v>
      </c>
      <c r="E429" s="1154" t="s">
        <v>707</v>
      </c>
      <c r="F429" s="1154" t="s">
        <v>708</v>
      </c>
      <c r="G429" s="1462" t="s">
        <v>14382</v>
      </c>
      <c r="H429" s="1463"/>
      <c r="I429" s="1463"/>
      <c r="J429" s="1463"/>
      <c r="K429" s="1463"/>
      <c r="L429" s="1464"/>
      <c r="M429" s="1392"/>
    </row>
    <row r="430" spans="3:13" s="1198" customFormat="1" ht="13.15" customHeight="1">
      <c r="C430" s="1153" t="s">
        <v>345</v>
      </c>
      <c r="D430" s="1154">
        <v>1</v>
      </c>
      <c r="E430" s="1154" t="s">
        <v>707</v>
      </c>
      <c r="F430" s="1154" t="s">
        <v>708</v>
      </c>
      <c r="G430" s="1462" t="s">
        <v>14383</v>
      </c>
      <c r="H430" s="1463"/>
      <c r="I430" s="1463"/>
      <c r="J430" s="1463"/>
      <c r="K430" s="1463"/>
      <c r="L430" s="1464"/>
      <c r="M430" s="1392"/>
    </row>
    <row r="431" spans="3:13" s="1198" customFormat="1">
      <c r="C431" s="1153" t="s">
        <v>14384</v>
      </c>
      <c r="D431" s="1154">
        <v>1</v>
      </c>
      <c r="E431" s="1154" t="s">
        <v>707</v>
      </c>
      <c r="F431" s="1154" t="s">
        <v>708</v>
      </c>
      <c r="G431" s="1462" t="s">
        <v>14385</v>
      </c>
      <c r="H431" s="1463"/>
      <c r="I431" s="1463"/>
      <c r="J431" s="1463"/>
      <c r="K431" s="1463"/>
      <c r="L431" s="1464"/>
      <c r="M431" s="1392"/>
    </row>
    <row r="432" spans="3:13" s="1198" customFormat="1" ht="13.15" customHeight="1">
      <c r="C432" s="1153" t="s">
        <v>797</v>
      </c>
      <c r="D432" s="1154">
        <v>1</v>
      </c>
      <c r="E432" s="1154" t="s">
        <v>707</v>
      </c>
      <c r="F432" s="1154" t="s">
        <v>708</v>
      </c>
      <c r="G432" s="1462" t="s">
        <v>14386</v>
      </c>
      <c r="H432" s="1463"/>
      <c r="I432" s="1463"/>
      <c r="J432" s="1463"/>
      <c r="K432" s="1463"/>
      <c r="L432" s="1464"/>
      <c r="M432" s="1392"/>
    </row>
    <row r="433" spans="3:13" s="1198" customFormat="1" ht="13.15" customHeight="1">
      <c r="C433" s="1153" t="s">
        <v>798</v>
      </c>
      <c r="D433" s="1154">
        <v>1</v>
      </c>
      <c r="E433" s="1154" t="s">
        <v>707</v>
      </c>
      <c r="F433" s="1154" t="s">
        <v>708</v>
      </c>
      <c r="G433" s="1462" t="s">
        <v>14387</v>
      </c>
      <c r="H433" s="1463"/>
      <c r="I433" s="1463"/>
      <c r="J433" s="1463"/>
      <c r="K433" s="1463"/>
      <c r="L433" s="1464"/>
      <c r="M433" s="1392"/>
    </row>
    <row r="434" spans="3:13" s="1198" customFormat="1" ht="13.15" customHeight="1">
      <c r="C434" s="1153" t="s">
        <v>159</v>
      </c>
      <c r="D434" s="1154">
        <v>1</v>
      </c>
      <c r="E434" s="1154" t="s">
        <v>707</v>
      </c>
      <c r="F434" s="1154" t="s">
        <v>708</v>
      </c>
      <c r="G434" s="1462" t="s">
        <v>14388</v>
      </c>
      <c r="H434" s="1463"/>
      <c r="I434" s="1463"/>
      <c r="J434" s="1463"/>
      <c r="K434" s="1463"/>
      <c r="L434" s="1464"/>
      <c r="M434" s="1392"/>
    </row>
    <row r="435" spans="3:13" s="1198" customFormat="1">
      <c r="C435" s="1153" t="s">
        <v>14389</v>
      </c>
      <c r="D435" s="1154">
        <v>1</v>
      </c>
      <c r="E435" s="1154" t="s">
        <v>707</v>
      </c>
      <c r="F435" s="1154" t="s">
        <v>708</v>
      </c>
      <c r="G435" s="1462" t="s">
        <v>14390</v>
      </c>
      <c r="H435" s="1463"/>
      <c r="I435" s="1463"/>
      <c r="J435" s="1463"/>
      <c r="K435" s="1463"/>
      <c r="L435" s="1464"/>
      <c r="M435" s="1392"/>
    </row>
    <row r="436" spans="3:13" s="1198" customFormat="1" ht="13.15" customHeight="1">
      <c r="C436" s="1153" t="s">
        <v>800</v>
      </c>
      <c r="D436" s="1154">
        <v>1</v>
      </c>
      <c r="E436" s="1154" t="s">
        <v>707</v>
      </c>
      <c r="F436" s="1154" t="s">
        <v>708</v>
      </c>
      <c r="G436" s="1462" t="s">
        <v>14391</v>
      </c>
      <c r="H436" s="1463"/>
      <c r="I436" s="1463"/>
      <c r="J436" s="1463"/>
      <c r="K436" s="1463"/>
      <c r="L436" s="1464"/>
      <c r="M436" s="1392"/>
    </row>
    <row r="437" spans="3:13" s="1198" customFormat="1" ht="13.15" customHeight="1">
      <c r="C437" s="1153" t="s">
        <v>158</v>
      </c>
      <c r="D437" s="1154">
        <v>1</v>
      </c>
      <c r="E437" s="1154" t="s">
        <v>707</v>
      </c>
      <c r="F437" s="1154" t="s">
        <v>708</v>
      </c>
      <c r="G437" s="1462" t="s">
        <v>14392</v>
      </c>
      <c r="H437" s="1463"/>
      <c r="I437" s="1463"/>
      <c r="J437" s="1463"/>
      <c r="K437" s="1463"/>
      <c r="L437" s="1464"/>
      <c r="M437" s="1392"/>
    </row>
    <row r="438" spans="3:13" s="1198" customFormat="1" ht="13.15" customHeight="1">
      <c r="C438" s="1153" t="s">
        <v>156</v>
      </c>
      <c r="D438" s="1154">
        <v>1</v>
      </c>
      <c r="E438" s="1154" t="s">
        <v>707</v>
      </c>
      <c r="F438" s="1154" t="s">
        <v>708</v>
      </c>
      <c r="G438" s="1462" t="s">
        <v>14393</v>
      </c>
      <c r="H438" s="1463"/>
      <c r="I438" s="1463"/>
      <c r="J438" s="1463"/>
      <c r="K438" s="1463"/>
      <c r="L438" s="1464"/>
      <c r="M438" s="1392"/>
    </row>
    <row r="439" spans="3:13" s="1198" customFormat="1">
      <c r="C439" s="1153" t="s">
        <v>155</v>
      </c>
      <c r="D439" s="1154">
        <v>1</v>
      </c>
      <c r="E439" s="1154" t="s">
        <v>707</v>
      </c>
      <c r="F439" s="1154" t="s">
        <v>708</v>
      </c>
      <c r="G439" s="1462" t="s">
        <v>14394</v>
      </c>
      <c r="H439" s="1463"/>
      <c r="I439" s="1463"/>
      <c r="J439" s="1463"/>
      <c r="K439" s="1463"/>
      <c r="L439" s="1464"/>
      <c r="M439" s="1392"/>
    </row>
    <row r="440" spans="3:13" s="1198" customFormat="1">
      <c r="C440" s="1153" t="s">
        <v>14395</v>
      </c>
      <c r="D440" s="1154">
        <v>16</v>
      </c>
      <c r="E440" s="1154" t="s">
        <v>707</v>
      </c>
      <c r="F440" s="1154" t="s">
        <v>708</v>
      </c>
      <c r="G440" s="1462" t="s">
        <v>14396</v>
      </c>
      <c r="H440" s="1463"/>
      <c r="I440" s="1463"/>
      <c r="J440" s="1463"/>
      <c r="K440" s="1463"/>
      <c r="L440" s="1464"/>
      <c r="M440" s="1392"/>
    </row>
    <row r="441" spans="3:13" s="1198" customFormat="1">
      <c r="C441" s="1153" t="s">
        <v>14397</v>
      </c>
      <c r="D441" s="1154">
        <v>14</v>
      </c>
      <c r="E441" s="1154" t="s">
        <v>707</v>
      </c>
      <c r="F441" s="1154" t="s">
        <v>708</v>
      </c>
      <c r="G441" s="1462" t="s">
        <v>14398</v>
      </c>
      <c r="H441" s="1463"/>
      <c r="I441" s="1463"/>
      <c r="J441" s="1463"/>
      <c r="K441" s="1463"/>
      <c r="L441" s="1464"/>
      <c r="M441" s="1392"/>
    </row>
    <row r="442" spans="3:13" s="1198" customFormat="1">
      <c r="C442" s="1153" t="s">
        <v>14399</v>
      </c>
      <c r="D442" s="1154">
        <v>14</v>
      </c>
      <c r="E442" s="1154" t="s">
        <v>707</v>
      </c>
      <c r="F442" s="1154" t="s">
        <v>708</v>
      </c>
      <c r="G442" s="1462" t="s">
        <v>14400</v>
      </c>
      <c r="H442" s="1463"/>
      <c r="I442" s="1463"/>
      <c r="J442" s="1463"/>
      <c r="K442" s="1463"/>
      <c r="L442" s="1464"/>
      <c r="M442" s="1392"/>
    </row>
    <row r="443" spans="3:13" s="1198" customFormat="1" ht="13.15" customHeight="1">
      <c r="C443" s="1153" t="s">
        <v>801</v>
      </c>
      <c r="D443" s="1154">
        <v>14</v>
      </c>
      <c r="E443" s="1154" t="s">
        <v>13788</v>
      </c>
      <c r="F443" s="1154" t="s">
        <v>708</v>
      </c>
      <c r="G443" s="1462" t="s">
        <v>14401</v>
      </c>
      <c r="H443" s="1463"/>
      <c r="I443" s="1463"/>
      <c r="J443" s="1463"/>
      <c r="K443" s="1463"/>
      <c r="L443" s="1464"/>
      <c r="M443" s="1392"/>
    </row>
    <row r="444" spans="3:13" s="1198" customFormat="1" ht="13.15" customHeight="1">
      <c r="C444" s="1153" t="s">
        <v>802</v>
      </c>
      <c r="D444" s="1154">
        <v>14</v>
      </c>
      <c r="E444" s="1154" t="s">
        <v>707</v>
      </c>
      <c r="F444" s="1154" t="s">
        <v>708</v>
      </c>
      <c r="G444" s="1462" t="s">
        <v>14402</v>
      </c>
      <c r="H444" s="1463"/>
      <c r="I444" s="1463"/>
      <c r="J444" s="1463"/>
      <c r="K444" s="1463"/>
      <c r="L444" s="1464"/>
      <c r="M444" s="1392"/>
    </row>
    <row r="445" spans="3:13" s="1198" customFormat="1" ht="13.15" customHeight="1">
      <c r="C445" s="1153" t="s">
        <v>803</v>
      </c>
      <c r="D445" s="1154">
        <v>14</v>
      </c>
      <c r="E445" s="1154" t="s">
        <v>707</v>
      </c>
      <c r="F445" s="1154" t="s">
        <v>708</v>
      </c>
      <c r="G445" s="1462" t="s">
        <v>14403</v>
      </c>
      <c r="H445" s="1463"/>
      <c r="I445" s="1463"/>
      <c r="J445" s="1463"/>
      <c r="K445" s="1463"/>
      <c r="L445" s="1464"/>
      <c r="M445" s="1392"/>
    </row>
    <row r="446" spans="3:13" s="1198" customFormat="1">
      <c r="C446" s="1153" t="s">
        <v>804</v>
      </c>
      <c r="D446" s="1154">
        <v>14</v>
      </c>
      <c r="E446" s="1154" t="s">
        <v>707</v>
      </c>
      <c r="F446" s="1154" t="s">
        <v>708</v>
      </c>
      <c r="G446" s="1462" t="s">
        <v>14404</v>
      </c>
      <c r="H446" s="1463"/>
      <c r="I446" s="1463"/>
      <c r="J446" s="1463"/>
      <c r="K446" s="1463"/>
      <c r="L446" s="1464"/>
      <c r="M446" s="1392"/>
    </row>
    <row r="447" spans="3:13" s="1198" customFormat="1" ht="13.15" customHeight="1">
      <c r="C447" s="1153" t="s">
        <v>805</v>
      </c>
      <c r="D447" s="1154">
        <v>14</v>
      </c>
      <c r="E447" s="1154" t="s">
        <v>707</v>
      </c>
      <c r="F447" s="1154" t="s">
        <v>708</v>
      </c>
      <c r="G447" s="1462" t="s">
        <v>14405</v>
      </c>
      <c r="H447" s="1463"/>
      <c r="I447" s="1463"/>
      <c r="J447" s="1463"/>
      <c r="K447" s="1463"/>
      <c r="L447" s="1464"/>
      <c r="M447" s="1392"/>
    </row>
    <row r="448" spans="3:13" s="1198" customFormat="1" ht="13.15" customHeight="1">
      <c r="C448" s="1153" t="s">
        <v>806</v>
      </c>
      <c r="D448" s="1154">
        <v>14</v>
      </c>
      <c r="E448" s="1154" t="s">
        <v>707</v>
      </c>
      <c r="F448" s="1154" t="s">
        <v>708</v>
      </c>
      <c r="G448" s="1462" t="s">
        <v>14406</v>
      </c>
      <c r="H448" s="1463"/>
      <c r="I448" s="1463"/>
      <c r="J448" s="1463"/>
      <c r="K448" s="1463"/>
      <c r="L448" s="1464"/>
      <c r="M448" s="1392"/>
    </row>
    <row r="449" spans="3:13" s="1198" customFormat="1" ht="13.15" customHeight="1">
      <c r="C449" s="1153" t="s">
        <v>807</v>
      </c>
      <c r="D449" s="1154">
        <v>14</v>
      </c>
      <c r="E449" s="1154" t="s">
        <v>707</v>
      </c>
      <c r="F449" s="1154" t="s">
        <v>708</v>
      </c>
      <c r="G449" s="1462" t="s">
        <v>14407</v>
      </c>
      <c r="H449" s="1463"/>
      <c r="I449" s="1463"/>
      <c r="J449" s="1463"/>
      <c r="K449" s="1463"/>
      <c r="L449" s="1464"/>
      <c r="M449" s="1392"/>
    </row>
    <row r="450" spans="3:13" s="1198" customFormat="1">
      <c r="C450" s="1153" t="s">
        <v>14408</v>
      </c>
      <c r="D450" s="1154">
        <v>14</v>
      </c>
      <c r="E450" s="1154" t="s">
        <v>707</v>
      </c>
      <c r="F450" s="1154" t="s">
        <v>708</v>
      </c>
      <c r="G450" s="1462" t="s">
        <v>14409</v>
      </c>
      <c r="H450" s="1463"/>
      <c r="I450" s="1463"/>
      <c r="J450" s="1463"/>
      <c r="K450" s="1463"/>
      <c r="L450" s="1464"/>
      <c r="M450" s="1392"/>
    </row>
    <row r="451" spans="3:13" s="1198" customFormat="1">
      <c r="C451" s="1153" t="s">
        <v>808</v>
      </c>
      <c r="D451" s="1154">
        <v>14</v>
      </c>
      <c r="E451" s="1154" t="s">
        <v>707</v>
      </c>
      <c r="F451" s="1154" t="s">
        <v>708</v>
      </c>
      <c r="G451" s="1462" t="s">
        <v>14410</v>
      </c>
      <c r="H451" s="1463"/>
      <c r="I451" s="1463"/>
      <c r="J451" s="1463"/>
      <c r="K451" s="1463"/>
      <c r="L451" s="1464"/>
      <c r="M451" s="1392"/>
    </row>
    <row r="452" spans="3:13" s="1198" customFormat="1" ht="13.15" customHeight="1">
      <c r="C452" s="1153" t="s">
        <v>809</v>
      </c>
      <c r="D452" s="1154">
        <v>14</v>
      </c>
      <c r="E452" s="1154" t="s">
        <v>707</v>
      </c>
      <c r="F452" s="1154" t="s">
        <v>708</v>
      </c>
      <c r="G452" s="1462" t="s">
        <v>14411</v>
      </c>
      <c r="H452" s="1463"/>
      <c r="I452" s="1463"/>
      <c r="J452" s="1463"/>
      <c r="K452" s="1463"/>
      <c r="L452" s="1464"/>
      <c r="M452" s="1392"/>
    </row>
    <row r="453" spans="3:13" s="1198" customFormat="1" ht="13.15" customHeight="1">
      <c r="C453" s="1153" t="s">
        <v>810</v>
      </c>
      <c r="D453" s="1154">
        <v>14</v>
      </c>
      <c r="E453" s="1154" t="s">
        <v>707</v>
      </c>
      <c r="F453" s="1154" t="s">
        <v>708</v>
      </c>
      <c r="G453" s="1462" t="s">
        <v>14412</v>
      </c>
      <c r="H453" s="1463"/>
      <c r="I453" s="1463"/>
      <c r="J453" s="1463"/>
      <c r="K453" s="1463"/>
      <c r="L453" s="1464"/>
      <c r="M453" s="1392"/>
    </row>
    <row r="454" spans="3:13" s="1198" customFormat="1" ht="13.15" customHeight="1">
      <c r="C454" s="1153" t="s">
        <v>811</v>
      </c>
      <c r="D454" s="1154">
        <v>14</v>
      </c>
      <c r="E454" s="1154" t="s">
        <v>707</v>
      </c>
      <c r="F454" s="1154" t="s">
        <v>708</v>
      </c>
      <c r="G454" s="1462" t="s">
        <v>14413</v>
      </c>
      <c r="H454" s="1463"/>
      <c r="I454" s="1463"/>
      <c r="J454" s="1463"/>
      <c r="K454" s="1463"/>
      <c r="L454" s="1464"/>
      <c r="M454" s="1392"/>
    </row>
    <row r="455" spans="3:13" s="1198" customFormat="1">
      <c r="C455" s="1153" t="s">
        <v>14414</v>
      </c>
      <c r="D455" s="1154">
        <v>14</v>
      </c>
      <c r="E455" s="1154" t="s">
        <v>707</v>
      </c>
      <c r="F455" s="1154" t="s">
        <v>708</v>
      </c>
      <c r="G455" s="1462" t="s">
        <v>14415</v>
      </c>
      <c r="H455" s="1463"/>
      <c r="I455" s="1463"/>
      <c r="J455" s="1463"/>
      <c r="K455" s="1463"/>
      <c r="L455" s="1464"/>
      <c r="M455" s="1392"/>
    </row>
    <row r="456" spans="3:13" s="1198" customFormat="1" ht="13.15" customHeight="1">
      <c r="C456" s="1153" t="s">
        <v>812</v>
      </c>
      <c r="D456" s="1154">
        <v>14</v>
      </c>
      <c r="E456" s="1154" t="s">
        <v>707</v>
      </c>
      <c r="F456" s="1154" t="s">
        <v>708</v>
      </c>
      <c r="G456" s="1462" t="s">
        <v>14416</v>
      </c>
      <c r="H456" s="1463"/>
      <c r="I456" s="1463"/>
      <c r="J456" s="1463"/>
      <c r="K456" s="1463"/>
      <c r="L456" s="1464"/>
      <c r="M456" s="1392"/>
    </row>
    <row r="457" spans="3:13" s="1198" customFormat="1" ht="13.15" customHeight="1">
      <c r="C457" s="1153" t="s">
        <v>813</v>
      </c>
      <c r="D457" s="1154">
        <v>14</v>
      </c>
      <c r="E457" s="1154" t="s">
        <v>707</v>
      </c>
      <c r="F457" s="1154" t="s">
        <v>708</v>
      </c>
      <c r="G457" s="1462" t="s">
        <v>14417</v>
      </c>
      <c r="H457" s="1463"/>
      <c r="I457" s="1463"/>
      <c r="J457" s="1463"/>
      <c r="K457" s="1463"/>
      <c r="L457" s="1464"/>
      <c r="M457" s="1392"/>
    </row>
    <row r="458" spans="3:13" s="1198" customFormat="1" ht="13.15" customHeight="1">
      <c r="C458" s="1153" t="s">
        <v>814</v>
      </c>
      <c r="D458" s="1154">
        <v>14</v>
      </c>
      <c r="E458" s="1154" t="s">
        <v>707</v>
      </c>
      <c r="F458" s="1154" t="s">
        <v>708</v>
      </c>
      <c r="G458" s="1462" t="s">
        <v>14418</v>
      </c>
      <c r="H458" s="1463"/>
      <c r="I458" s="1463"/>
      <c r="J458" s="1463"/>
      <c r="K458" s="1463"/>
      <c r="L458" s="1464"/>
      <c r="M458" s="1392"/>
    </row>
    <row r="459" spans="3:13" s="1198" customFormat="1">
      <c r="C459" s="1153" t="s">
        <v>14419</v>
      </c>
      <c r="D459" s="1154">
        <v>1</v>
      </c>
      <c r="E459" s="1154" t="s">
        <v>707</v>
      </c>
      <c r="F459" s="1154" t="s">
        <v>708</v>
      </c>
      <c r="G459" s="1462" t="s">
        <v>14420</v>
      </c>
      <c r="H459" s="1463"/>
      <c r="I459" s="1463"/>
      <c r="J459" s="1463"/>
      <c r="K459" s="1463"/>
      <c r="L459" s="1464"/>
      <c r="M459" s="1392"/>
    </row>
    <row r="460" spans="3:13" s="1198" customFormat="1">
      <c r="C460" s="1153" t="s">
        <v>14421</v>
      </c>
      <c r="D460" s="1154">
        <v>1</v>
      </c>
      <c r="E460" s="1154" t="s">
        <v>707</v>
      </c>
      <c r="F460" s="1154" t="s">
        <v>708</v>
      </c>
      <c r="G460" s="1462" t="s">
        <v>14422</v>
      </c>
      <c r="H460" s="1463"/>
      <c r="I460" s="1463"/>
      <c r="J460" s="1463"/>
      <c r="K460" s="1463"/>
      <c r="L460" s="1464"/>
      <c r="M460" s="1392"/>
    </row>
    <row r="461" spans="3:13" s="1198" customFormat="1" ht="13.15" customHeight="1">
      <c r="C461" s="1153" t="s">
        <v>167</v>
      </c>
      <c r="D461" s="1154">
        <v>1</v>
      </c>
      <c r="E461" s="1154" t="s">
        <v>707</v>
      </c>
      <c r="F461" s="1154" t="s">
        <v>708</v>
      </c>
      <c r="G461" s="1462" t="s">
        <v>14423</v>
      </c>
      <c r="H461" s="1463"/>
      <c r="I461" s="1463"/>
      <c r="J461" s="1463"/>
      <c r="K461" s="1463"/>
      <c r="L461" s="1464"/>
      <c r="M461" s="1392"/>
    </row>
    <row r="462" spans="3:13" s="1198" customFormat="1" ht="13.15" customHeight="1">
      <c r="C462" s="1153" t="s">
        <v>166</v>
      </c>
      <c r="D462" s="1154">
        <v>1</v>
      </c>
      <c r="E462" s="1154" t="s">
        <v>707</v>
      </c>
      <c r="F462" s="1154" t="s">
        <v>708</v>
      </c>
      <c r="G462" s="1462" t="s">
        <v>14424</v>
      </c>
      <c r="H462" s="1463"/>
      <c r="I462" s="1463"/>
      <c r="J462" s="1463"/>
      <c r="K462" s="1463"/>
      <c r="L462" s="1464"/>
      <c r="M462" s="1392"/>
    </row>
    <row r="463" spans="3:13" s="1198" customFormat="1" ht="13.15" customHeight="1">
      <c r="C463" s="1153" t="s">
        <v>164</v>
      </c>
      <c r="D463" s="1154">
        <v>1</v>
      </c>
      <c r="E463" s="1154" t="s">
        <v>707</v>
      </c>
      <c r="F463" s="1154" t="s">
        <v>708</v>
      </c>
      <c r="G463" s="1462" t="s">
        <v>14425</v>
      </c>
      <c r="H463" s="1463"/>
      <c r="I463" s="1463"/>
      <c r="J463" s="1463"/>
      <c r="K463" s="1463"/>
      <c r="L463" s="1464"/>
      <c r="M463" s="1392"/>
    </row>
    <row r="464" spans="3:13" s="1198" customFormat="1">
      <c r="C464" s="1153" t="s">
        <v>173</v>
      </c>
      <c r="D464" s="1154">
        <v>1</v>
      </c>
      <c r="E464" s="1154" t="s">
        <v>707</v>
      </c>
      <c r="F464" s="1154" t="s">
        <v>708</v>
      </c>
      <c r="G464" s="1462" t="s">
        <v>14426</v>
      </c>
      <c r="H464" s="1463"/>
      <c r="I464" s="1463"/>
      <c r="J464" s="1463"/>
      <c r="K464" s="1463"/>
      <c r="L464" s="1464"/>
      <c r="M464" s="1392"/>
    </row>
    <row r="465" spans="3:13" s="1198" customFormat="1" ht="13.15" customHeight="1">
      <c r="C465" s="1153" t="s">
        <v>172</v>
      </c>
      <c r="D465" s="1154">
        <v>1</v>
      </c>
      <c r="E465" s="1154" t="s">
        <v>707</v>
      </c>
      <c r="F465" s="1154" t="s">
        <v>708</v>
      </c>
      <c r="G465" s="1462" t="s">
        <v>14427</v>
      </c>
      <c r="H465" s="1463"/>
      <c r="I465" s="1463"/>
      <c r="J465" s="1463"/>
      <c r="K465" s="1463"/>
      <c r="L465" s="1464"/>
      <c r="M465" s="1392"/>
    </row>
    <row r="466" spans="3:13" s="1198" customFormat="1" ht="13.15" customHeight="1">
      <c r="C466" s="1153" t="s">
        <v>170</v>
      </c>
      <c r="D466" s="1154">
        <v>1</v>
      </c>
      <c r="E466" s="1154" t="s">
        <v>707</v>
      </c>
      <c r="F466" s="1154" t="s">
        <v>708</v>
      </c>
      <c r="G466" s="1462" t="s">
        <v>14428</v>
      </c>
      <c r="H466" s="1463"/>
      <c r="I466" s="1463"/>
      <c r="J466" s="1463"/>
      <c r="K466" s="1463"/>
      <c r="L466" s="1464"/>
      <c r="M466" s="1392"/>
    </row>
    <row r="467" spans="3:13" s="1198" customFormat="1" ht="13.15" customHeight="1">
      <c r="C467" s="1153" t="s">
        <v>169</v>
      </c>
      <c r="D467" s="1154">
        <v>1</v>
      </c>
      <c r="E467" s="1154" t="s">
        <v>707</v>
      </c>
      <c r="F467" s="1154" t="s">
        <v>708</v>
      </c>
      <c r="G467" s="1462" t="s">
        <v>14429</v>
      </c>
      <c r="H467" s="1463"/>
      <c r="I467" s="1463"/>
      <c r="J467" s="1463"/>
      <c r="K467" s="1463"/>
      <c r="L467" s="1464"/>
      <c r="M467" s="1392"/>
    </row>
    <row r="468" spans="3:13" s="1198" customFormat="1">
      <c r="C468" s="1153" t="s">
        <v>14430</v>
      </c>
      <c r="D468" s="1154">
        <v>1</v>
      </c>
      <c r="E468" s="1154" t="s">
        <v>707</v>
      </c>
      <c r="F468" s="1154" t="s">
        <v>708</v>
      </c>
      <c r="G468" s="1462" t="s">
        <v>14431</v>
      </c>
      <c r="H468" s="1463"/>
      <c r="I468" s="1463"/>
      <c r="J468" s="1463"/>
      <c r="K468" s="1463"/>
      <c r="L468" s="1464"/>
      <c r="M468" s="1392"/>
    </row>
    <row r="469" spans="3:13" s="1198" customFormat="1">
      <c r="C469" s="1153" t="s">
        <v>177</v>
      </c>
      <c r="D469" s="1154">
        <v>1</v>
      </c>
      <c r="E469" s="1154" t="s">
        <v>707</v>
      </c>
      <c r="F469" s="1154" t="s">
        <v>708</v>
      </c>
      <c r="G469" s="1462" t="s">
        <v>14432</v>
      </c>
      <c r="H469" s="1463"/>
      <c r="I469" s="1463"/>
      <c r="J469" s="1463"/>
      <c r="K469" s="1463"/>
      <c r="L469" s="1464"/>
      <c r="M469" s="1392"/>
    </row>
    <row r="470" spans="3:13" s="1198" customFormat="1">
      <c r="C470" s="1153" t="s">
        <v>179</v>
      </c>
      <c r="D470" s="1154">
        <v>1</v>
      </c>
      <c r="E470" s="1154" t="s">
        <v>769</v>
      </c>
      <c r="F470" s="1154" t="s">
        <v>708</v>
      </c>
      <c r="G470" s="1462" t="s">
        <v>14433</v>
      </c>
      <c r="H470" s="1463"/>
      <c r="I470" s="1463"/>
      <c r="J470" s="1463"/>
      <c r="K470" s="1463"/>
      <c r="L470" s="1464"/>
      <c r="M470" s="1392"/>
    </row>
    <row r="471" spans="3:13" s="1198" customFormat="1">
      <c r="C471" s="1153" t="s">
        <v>180</v>
      </c>
      <c r="D471" s="1154">
        <v>1</v>
      </c>
      <c r="E471" s="1154" t="s">
        <v>769</v>
      </c>
      <c r="F471" s="1154" t="s">
        <v>708</v>
      </c>
      <c r="G471" s="1462" t="s">
        <v>14434</v>
      </c>
      <c r="H471" s="1463"/>
      <c r="I471" s="1463"/>
      <c r="J471" s="1463"/>
      <c r="K471" s="1463"/>
      <c r="L471" s="1464"/>
      <c r="M471" s="1392"/>
    </row>
    <row r="472" spans="3:13" s="1198" customFormat="1">
      <c r="C472" s="873" t="s">
        <v>14435</v>
      </c>
      <c r="D472" s="1131">
        <f>SUM(D266:D471)</f>
        <v>686</v>
      </c>
      <c r="E472" s="2"/>
      <c r="F472" s="2"/>
      <c r="G472" s="2"/>
      <c r="H472" s="2"/>
      <c r="I472" s="2"/>
      <c r="J472" s="2"/>
      <c r="K472" s="2"/>
      <c r="L472" s="2"/>
      <c r="M472" s="1392"/>
    </row>
    <row r="473" spans="3:13" s="1198" customFormat="1">
      <c r="M473" s="1392"/>
    </row>
    <row r="474" spans="3:13" s="1198" customFormat="1">
      <c r="M474" s="1242"/>
    </row>
  </sheetData>
  <mergeCells count="311">
    <mergeCell ref="E75:J75"/>
    <mergeCell ref="C76:J76"/>
    <mergeCell ref="E69:J69"/>
    <mergeCell ref="C70:J70"/>
    <mergeCell ref="E71:J71"/>
    <mergeCell ref="C72:J72"/>
    <mergeCell ref="E73:J73"/>
    <mergeCell ref="C74:J74"/>
    <mergeCell ref="E63:J63"/>
    <mergeCell ref="C64:J64"/>
    <mergeCell ref="E65:J65"/>
    <mergeCell ref="C66:J66"/>
    <mergeCell ref="E67:J67"/>
    <mergeCell ref="C68:J68"/>
    <mergeCell ref="E55:J55"/>
    <mergeCell ref="C56:J56"/>
    <mergeCell ref="E59:J59"/>
    <mergeCell ref="C60:J60"/>
    <mergeCell ref="E61:J61"/>
    <mergeCell ref="C62:J62"/>
    <mergeCell ref="E49:J49"/>
    <mergeCell ref="C50:J50"/>
    <mergeCell ref="E51:J51"/>
    <mergeCell ref="C52:J52"/>
    <mergeCell ref="E53:J53"/>
    <mergeCell ref="C54:J54"/>
    <mergeCell ref="E43:J43"/>
    <mergeCell ref="C44:J44"/>
    <mergeCell ref="E45:J45"/>
    <mergeCell ref="C46:J46"/>
    <mergeCell ref="E47:J47"/>
    <mergeCell ref="C48:J48"/>
    <mergeCell ref="C37:J37"/>
    <mergeCell ref="C38:J38"/>
    <mergeCell ref="E39:J39"/>
    <mergeCell ref="C40:J40"/>
    <mergeCell ref="E41:J41"/>
    <mergeCell ref="C42:J42"/>
    <mergeCell ref="G376:L376"/>
    <mergeCell ref="I88:J88"/>
    <mergeCell ref="G471:L471"/>
    <mergeCell ref="G434:L434"/>
    <mergeCell ref="G433:L433"/>
    <mergeCell ref="G423:L423"/>
    <mergeCell ref="G424:L424"/>
    <mergeCell ref="G412:L412"/>
    <mergeCell ref="G413:L413"/>
    <mergeCell ref="G414:L414"/>
    <mergeCell ref="G420:L420"/>
    <mergeCell ref="G404:L404"/>
    <mergeCell ref="G405:L405"/>
    <mergeCell ref="G421:L421"/>
    <mergeCell ref="G422:L422"/>
    <mergeCell ref="G406:L406"/>
    <mergeCell ref="G407:L407"/>
    <mergeCell ref="G408:L408"/>
    <mergeCell ref="G409:L409"/>
    <mergeCell ref="G410:L410"/>
    <mergeCell ref="G411:L411"/>
    <mergeCell ref="G388:L388"/>
    <mergeCell ref="G389:L389"/>
    <mergeCell ref="G447:L447"/>
    <mergeCell ref="G448:L448"/>
    <mergeCell ref="G458:L458"/>
    <mergeCell ref="G354:L354"/>
    <mergeCell ref="G355:L355"/>
    <mergeCell ref="G356:L356"/>
    <mergeCell ref="G345:L345"/>
    <mergeCell ref="G346:L346"/>
    <mergeCell ref="G347:L347"/>
    <mergeCell ref="G348:L348"/>
    <mergeCell ref="G349:L349"/>
    <mergeCell ref="G350:L350"/>
    <mergeCell ref="G363:L363"/>
    <mergeCell ref="G364:L364"/>
    <mergeCell ref="G365:L365"/>
    <mergeCell ref="G366:L366"/>
    <mergeCell ref="G368:L368"/>
    <mergeCell ref="G369:L369"/>
    <mergeCell ref="G367:L367"/>
    <mergeCell ref="G357:L357"/>
    <mergeCell ref="G358:L358"/>
    <mergeCell ref="G359:L359"/>
    <mergeCell ref="G360:L360"/>
    <mergeCell ref="G361:L361"/>
    <mergeCell ref="G374:L374"/>
    <mergeCell ref="G375:L375"/>
    <mergeCell ref="G467:L467"/>
    <mergeCell ref="G440:L440"/>
    <mergeCell ref="G441:L441"/>
    <mergeCell ref="G468:L468"/>
    <mergeCell ref="G469:L469"/>
    <mergeCell ref="G470:L470"/>
    <mergeCell ref="G425:L425"/>
    <mergeCell ref="G461:L461"/>
    <mergeCell ref="G462:L462"/>
    <mergeCell ref="G463:L463"/>
    <mergeCell ref="G464:L464"/>
    <mergeCell ref="G466:L466"/>
    <mergeCell ref="G459:L459"/>
    <mergeCell ref="G460:L460"/>
    <mergeCell ref="G451:L451"/>
    <mergeCell ref="G452:L452"/>
    <mergeCell ref="G453:L453"/>
    <mergeCell ref="G454:L454"/>
    <mergeCell ref="G455:L455"/>
    <mergeCell ref="G465:L465"/>
    <mergeCell ref="G445:L445"/>
    <mergeCell ref="G446:L446"/>
    <mergeCell ref="G431:L431"/>
    <mergeCell ref="G430:L430"/>
    <mergeCell ref="G442:L442"/>
    <mergeCell ref="G443:L443"/>
    <mergeCell ref="G438:L438"/>
    <mergeCell ref="G439:L439"/>
    <mergeCell ref="G435:L435"/>
    <mergeCell ref="G436:L436"/>
    <mergeCell ref="G377:L377"/>
    <mergeCell ref="G378:L378"/>
    <mergeCell ref="G379:L379"/>
    <mergeCell ref="G380:L380"/>
    <mergeCell ref="G381:L381"/>
    <mergeCell ref="G400:L400"/>
    <mergeCell ref="G401:L401"/>
    <mergeCell ref="G437:L437"/>
    <mergeCell ref="G399:L399"/>
    <mergeCell ref="G429:L429"/>
    <mergeCell ref="G426:L426"/>
    <mergeCell ref="G427:L427"/>
    <mergeCell ref="G456:L456"/>
    <mergeCell ref="G457:L457"/>
    <mergeCell ref="G339:L339"/>
    <mergeCell ref="G340:L340"/>
    <mergeCell ref="G341:L341"/>
    <mergeCell ref="G342:L342"/>
    <mergeCell ref="G343:L343"/>
    <mergeCell ref="G344:L344"/>
    <mergeCell ref="G444:L444"/>
    <mergeCell ref="G449:L449"/>
    <mergeCell ref="G450:L450"/>
    <mergeCell ref="G402:L402"/>
    <mergeCell ref="G403:L403"/>
    <mergeCell ref="G398:L398"/>
    <mergeCell ref="G382:L382"/>
    <mergeCell ref="G383:L383"/>
    <mergeCell ref="G384:L384"/>
    <mergeCell ref="G385:L385"/>
    <mergeCell ref="G386:L386"/>
    <mergeCell ref="G387:L387"/>
    <mergeCell ref="G432:L432"/>
    <mergeCell ref="G418:L418"/>
    <mergeCell ref="G419:L419"/>
    <mergeCell ref="G397:L397"/>
    <mergeCell ref="G353:L353"/>
    <mergeCell ref="G370:L370"/>
    <mergeCell ref="G371:L371"/>
    <mergeCell ref="G372:L372"/>
    <mergeCell ref="G373:L373"/>
    <mergeCell ref="G306:L306"/>
    <mergeCell ref="G319:L319"/>
    <mergeCell ref="G320:L320"/>
    <mergeCell ref="G321:L321"/>
    <mergeCell ref="G322:L322"/>
    <mergeCell ref="G323:L323"/>
    <mergeCell ref="G324:L324"/>
    <mergeCell ref="G310:L310"/>
    <mergeCell ref="G311:L311"/>
    <mergeCell ref="G312:L312"/>
    <mergeCell ref="G313:L313"/>
    <mergeCell ref="G314:L314"/>
    <mergeCell ref="G315:L315"/>
    <mergeCell ref="G316:L316"/>
    <mergeCell ref="G362:L362"/>
    <mergeCell ref="G318:L318"/>
    <mergeCell ref="G325:L325"/>
    <mergeCell ref="G326:L326"/>
    <mergeCell ref="G327:L327"/>
    <mergeCell ref="G297:L297"/>
    <mergeCell ref="G298:L298"/>
    <mergeCell ref="G299:L299"/>
    <mergeCell ref="G300:L300"/>
    <mergeCell ref="G301:L301"/>
    <mergeCell ref="G307:L307"/>
    <mergeCell ref="G308:L308"/>
    <mergeCell ref="G309:L309"/>
    <mergeCell ref="G317:L317"/>
    <mergeCell ref="G328:L328"/>
    <mergeCell ref="G302:L302"/>
    <mergeCell ref="G303:L303"/>
    <mergeCell ref="G304:L304"/>
    <mergeCell ref="G305:L305"/>
    <mergeCell ref="G337:L337"/>
    <mergeCell ref="G338:L338"/>
    <mergeCell ref="G351:L351"/>
    <mergeCell ref="G352:L352"/>
    <mergeCell ref="G333:L333"/>
    <mergeCell ref="G334:L334"/>
    <mergeCell ref="G335:L335"/>
    <mergeCell ref="G336:L336"/>
    <mergeCell ref="G329:L329"/>
    <mergeCell ref="G330:L330"/>
    <mergeCell ref="G331:L331"/>
    <mergeCell ref="G332:L332"/>
    <mergeCell ref="G268:L268"/>
    <mergeCell ref="G269:L269"/>
    <mergeCell ref="G270:L270"/>
    <mergeCell ref="G291:L291"/>
    <mergeCell ref="G292:L292"/>
    <mergeCell ref="G293:L293"/>
    <mergeCell ref="G294:L294"/>
    <mergeCell ref="G295:L295"/>
    <mergeCell ref="G296:L296"/>
    <mergeCell ref="G285:L285"/>
    <mergeCell ref="G286:L286"/>
    <mergeCell ref="G287:L287"/>
    <mergeCell ref="G288:L288"/>
    <mergeCell ref="G289:L289"/>
    <mergeCell ref="G290:L290"/>
    <mergeCell ref="G31:J31"/>
    <mergeCell ref="C32:J32"/>
    <mergeCell ref="G33:J33"/>
    <mergeCell ref="C34:J34"/>
    <mergeCell ref="E36:F36"/>
    <mergeCell ref="H36:J36"/>
    <mergeCell ref="C25:J25"/>
    <mergeCell ref="C26:J26"/>
    <mergeCell ref="C27:J27"/>
    <mergeCell ref="C28:J28"/>
    <mergeCell ref="C29:J29"/>
    <mergeCell ref="C30:J30"/>
    <mergeCell ref="C23:J23"/>
    <mergeCell ref="C24:J24"/>
    <mergeCell ref="E11:F11"/>
    <mergeCell ref="G11:H11"/>
    <mergeCell ref="I11:J11"/>
    <mergeCell ref="C12:D12"/>
    <mergeCell ref="E12:F12"/>
    <mergeCell ref="G12:H12"/>
    <mergeCell ref="I12:J12"/>
    <mergeCell ref="C13:D13"/>
    <mergeCell ref="G17:J17"/>
    <mergeCell ref="C18:J18"/>
    <mergeCell ref="C19:J19"/>
    <mergeCell ref="C21:J21"/>
    <mergeCell ref="C22:D22"/>
    <mergeCell ref="E22:F22"/>
    <mergeCell ref="G22:H22"/>
    <mergeCell ref="I22:J22"/>
    <mergeCell ref="E13:F13"/>
    <mergeCell ref="G13:H13"/>
    <mergeCell ref="I13:J13"/>
    <mergeCell ref="G15:J15"/>
    <mergeCell ref="H14:J14"/>
    <mergeCell ref="C16:J16"/>
    <mergeCell ref="I8:J8"/>
    <mergeCell ref="C9:D9"/>
    <mergeCell ref="E9:F9"/>
    <mergeCell ref="G9:H9"/>
    <mergeCell ref="I9:J9"/>
    <mergeCell ref="C10:D10"/>
    <mergeCell ref="E10:F10"/>
    <mergeCell ref="G10:H10"/>
    <mergeCell ref="I10:J10"/>
    <mergeCell ref="C137:F137"/>
    <mergeCell ref="I137:J137"/>
    <mergeCell ref="G392:L392"/>
    <mergeCell ref="G393:L393"/>
    <mergeCell ref="G395:L395"/>
    <mergeCell ref="G396:L396"/>
    <mergeCell ref="G271:L271"/>
    <mergeCell ref="G272:L272"/>
    <mergeCell ref="G394:L394"/>
    <mergeCell ref="G276:L276"/>
    <mergeCell ref="G283:L283"/>
    <mergeCell ref="G284:L284"/>
    <mergeCell ref="G277:L277"/>
    <mergeCell ref="G278:L278"/>
    <mergeCell ref="G279:L279"/>
    <mergeCell ref="G281:L281"/>
    <mergeCell ref="G282:L282"/>
    <mergeCell ref="G280:L280"/>
    <mergeCell ref="G265:L265"/>
    <mergeCell ref="G266:L266"/>
    <mergeCell ref="G267:L267"/>
    <mergeCell ref="G273:L273"/>
    <mergeCell ref="G274:L274"/>
    <mergeCell ref="G275:L275"/>
    <mergeCell ref="F122:J122"/>
    <mergeCell ref="F132:J132"/>
    <mergeCell ref="F127:J127"/>
    <mergeCell ref="F128:J128"/>
    <mergeCell ref="F129:J129"/>
    <mergeCell ref="F130:J130"/>
    <mergeCell ref="F131:J131"/>
    <mergeCell ref="G428:L428"/>
    <mergeCell ref="C110:J110"/>
    <mergeCell ref="C111:J111"/>
    <mergeCell ref="F126:J126"/>
    <mergeCell ref="F125:J125"/>
    <mergeCell ref="F117:J117"/>
    <mergeCell ref="F118:J118"/>
    <mergeCell ref="F119:J119"/>
    <mergeCell ref="F120:J120"/>
    <mergeCell ref="F121:J121"/>
    <mergeCell ref="G417:L417"/>
    <mergeCell ref="G415:L415"/>
    <mergeCell ref="G416:L416"/>
    <mergeCell ref="G391:L391"/>
    <mergeCell ref="F123:J123"/>
    <mergeCell ref="F124:J124"/>
    <mergeCell ref="G390:L390"/>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70"/>
  <sheetViews>
    <sheetView zoomScaleNormal="100" workbookViewId="0"/>
  </sheetViews>
  <sheetFormatPr defaultRowHeight="13.5"/>
  <cols>
    <col min="2" max="2" width="12.25" customWidth="1"/>
    <col min="3" max="10" width="16.75" customWidth="1"/>
  </cols>
  <sheetData>
    <row r="1" spans="1:15">
      <c r="A1" s="58"/>
      <c r="B1" s="58"/>
      <c r="C1" s="58"/>
      <c r="D1" s="60"/>
      <c r="E1" s="58"/>
      <c r="F1" s="58"/>
      <c r="G1" s="58"/>
      <c r="H1" s="58"/>
      <c r="I1" s="58"/>
      <c r="J1" s="58"/>
      <c r="K1" s="58"/>
      <c r="L1" s="58"/>
      <c r="M1" s="56"/>
      <c r="N1" s="56"/>
      <c r="O1" s="56"/>
    </row>
    <row r="2" spans="1:15">
      <c r="A2" s="58"/>
      <c r="B2" s="59" t="s">
        <v>843</v>
      </c>
      <c r="C2" s="55"/>
      <c r="D2" s="63" t="s">
        <v>842</v>
      </c>
      <c r="E2" s="61"/>
      <c r="F2" s="65" t="s">
        <v>15244</v>
      </c>
      <c r="G2" s="61"/>
      <c r="H2" s="61"/>
      <c r="I2" s="61"/>
      <c r="J2" s="61"/>
      <c r="K2" s="62"/>
      <c r="L2" s="58"/>
      <c r="M2" s="56"/>
      <c r="N2" s="56"/>
      <c r="O2" s="56"/>
    </row>
    <row r="3" spans="1:15" ht="14.25" thickBot="1">
      <c r="A3" s="58"/>
      <c r="B3" s="59"/>
      <c r="C3" s="61"/>
      <c r="D3" s="61"/>
      <c r="E3" s="61"/>
      <c r="F3" s="61"/>
      <c r="G3" s="61"/>
      <c r="H3" s="61"/>
      <c r="I3" s="61"/>
      <c r="J3" s="61"/>
      <c r="K3" s="62"/>
      <c r="L3" s="58"/>
      <c r="M3" s="56"/>
      <c r="N3" s="56"/>
      <c r="O3" s="56"/>
    </row>
    <row r="4" spans="1:15" ht="14.25" thickBot="1">
      <c r="A4" s="439"/>
      <c r="B4" s="445" t="s">
        <v>2</v>
      </c>
      <c r="C4" s="446" t="s">
        <v>3</v>
      </c>
      <c r="D4" s="446" t="s">
        <v>4</v>
      </c>
      <c r="E4" s="446" t="s">
        <v>5</v>
      </c>
      <c r="F4" s="446" t="s">
        <v>6</v>
      </c>
      <c r="G4" s="446" t="s">
        <v>7</v>
      </c>
      <c r="H4" s="446" t="s">
        <v>8</v>
      </c>
      <c r="I4" s="446" t="s">
        <v>9</v>
      </c>
      <c r="J4" s="447" t="s">
        <v>10</v>
      </c>
      <c r="K4" s="448" t="s">
        <v>815</v>
      </c>
      <c r="L4" s="449" t="s">
        <v>2</v>
      </c>
      <c r="M4" s="56"/>
      <c r="N4" s="56"/>
      <c r="O4" s="56"/>
    </row>
    <row r="5" spans="1:15" ht="14.25" thickTop="1">
      <c r="A5" s="440">
        <v>0</v>
      </c>
      <c r="B5" s="450" t="s">
        <v>12</v>
      </c>
      <c r="C5" s="465" t="s">
        <v>2427</v>
      </c>
      <c r="D5" s="476" t="s">
        <v>2428</v>
      </c>
      <c r="E5" s="476" t="s">
        <v>2429</v>
      </c>
      <c r="F5" s="476" t="s">
        <v>2429</v>
      </c>
      <c r="G5" s="476" t="s">
        <v>2429</v>
      </c>
      <c r="H5" s="476" t="s">
        <v>2429</v>
      </c>
      <c r="I5" s="1487" t="s">
        <v>844</v>
      </c>
      <c r="J5" s="1488"/>
      <c r="K5" s="475" t="s">
        <v>16</v>
      </c>
      <c r="L5" s="452" t="s">
        <v>12</v>
      </c>
      <c r="M5" s="56"/>
      <c r="N5" s="56"/>
      <c r="O5" s="56"/>
    </row>
    <row r="6" spans="1:15">
      <c r="A6" s="440">
        <v>1</v>
      </c>
      <c r="B6" s="450" t="s">
        <v>17</v>
      </c>
      <c r="C6" s="476" t="s">
        <v>2428</v>
      </c>
      <c r="D6" s="476" t="s">
        <v>2428</v>
      </c>
      <c r="E6" s="476" t="s">
        <v>2428</v>
      </c>
      <c r="F6" s="476" t="s">
        <v>2428</v>
      </c>
      <c r="G6" s="476" t="s">
        <v>2428</v>
      </c>
      <c r="H6" s="476" t="s">
        <v>2428</v>
      </c>
      <c r="I6" s="1489" t="s">
        <v>845</v>
      </c>
      <c r="J6" s="1490"/>
      <c r="K6" s="460" t="s">
        <v>16</v>
      </c>
      <c r="L6" s="452" t="s">
        <v>17</v>
      </c>
      <c r="M6" s="56"/>
      <c r="N6" s="56"/>
      <c r="O6" s="56"/>
    </row>
    <row r="7" spans="1:15">
      <c r="A7" s="440">
        <v>2</v>
      </c>
      <c r="B7" s="453" t="s">
        <v>19</v>
      </c>
      <c r="C7" s="476" t="s">
        <v>2428</v>
      </c>
      <c r="D7" s="476" t="s">
        <v>2428</v>
      </c>
      <c r="E7" s="476" t="s">
        <v>2428</v>
      </c>
      <c r="F7" s="476" t="s">
        <v>2428</v>
      </c>
      <c r="G7" s="476" t="s">
        <v>2428</v>
      </c>
      <c r="H7" s="476" t="s">
        <v>2428</v>
      </c>
      <c r="I7" s="1489" t="s">
        <v>846</v>
      </c>
      <c r="J7" s="1490"/>
      <c r="K7" s="460" t="s">
        <v>16</v>
      </c>
      <c r="L7" s="452" t="s">
        <v>19</v>
      </c>
      <c r="M7" s="56"/>
      <c r="N7" s="56"/>
      <c r="O7" s="56"/>
    </row>
    <row r="8" spans="1:15">
      <c r="A8" s="440">
        <v>3</v>
      </c>
      <c r="B8" s="453" t="s">
        <v>20</v>
      </c>
      <c r="C8" s="476" t="s">
        <v>2428</v>
      </c>
      <c r="D8" s="476" t="s">
        <v>2428</v>
      </c>
      <c r="E8" s="476" t="s">
        <v>2428</v>
      </c>
      <c r="F8" s="476" t="s">
        <v>2428</v>
      </c>
      <c r="G8" s="476" t="s">
        <v>2428</v>
      </c>
      <c r="H8" s="476" t="s">
        <v>2428</v>
      </c>
      <c r="I8" s="476" t="s">
        <v>2428</v>
      </c>
      <c r="J8" s="476" t="s">
        <v>2428</v>
      </c>
      <c r="K8" s="460" t="s">
        <v>16</v>
      </c>
      <c r="L8" s="452" t="s">
        <v>20</v>
      </c>
      <c r="M8" s="56"/>
      <c r="N8" s="56"/>
      <c r="O8" s="56"/>
    </row>
    <row r="9" spans="1:15">
      <c r="A9" s="440">
        <v>4</v>
      </c>
      <c r="B9" s="453" t="s">
        <v>23</v>
      </c>
      <c r="C9" s="1491" t="s">
        <v>847</v>
      </c>
      <c r="D9" s="1492"/>
      <c r="E9" s="1492"/>
      <c r="F9" s="1492"/>
      <c r="G9" s="1492"/>
      <c r="H9" s="1492"/>
      <c r="I9" s="1492"/>
      <c r="J9" s="1493"/>
      <c r="K9" s="460" t="s">
        <v>16</v>
      </c>
      <c r="L9" s="452" t="s">
        <v>23</v>
      </c>
      <c r="M9" s="56"/>
      <c r="N9" s="56"/>
      <c r="O9" s="56"/>
    </row>
    <row r="10" spans="1:15">
      <c r="A10" s="440">
        <v>5</v>
      </c>
      <c r="B10" s="453" t="s">
        <v>28</v>
      </c>
      <c r="C10" s="476" t="s">
        <v>2428</v>
      </c>
      <c r="D10" s="476" t="s">
        <v>2428</v>
      </c>
      <c r="E10" s="476" t="s">
        <v>2428</v>
      </c>
      <c r="F10" s="476" t="s">
        <v>2428</v>
      </c>
      <c r="G10" s="476" t="s">
        <v>2428</v>
      </c>
      <c r="H10" s="476" t="s">
        <v>2428</v>
      </c>
      <c r="I10" s="476" t="s">
        <v>2428</v>
      </c>
      <c r="J10" s="463" t="s">
        <v>848</v>
      </c>
      <c r="K10" s="460" t="s">
        <v>16</v>
      </c>
      <c r="L10" s="452" t="s">
        <v>28</v>
      </c>
      <c r="M10" s="56"/>
      <c r="N10" s="56"/>
      <c r="O10" s="56"/>
    </row>
    <row r="11" spans="1:15">
      <c r="A11" s="440">
        <v>6</v>
      </c>
      <c r="B11" s="453" t="s">
        <v>33</v>
      </c>
      <c r="C11" s="476" t="s">
        <v>2428</v>
      </c>
      <c r="D11" s="476" t="s">
        <v>2428</v>
      </c>
      <c r="E11" s="476" t="s">
        <v>2428</v>
      </c>
      <c r="F11" s="476" t="s">
        <v>2428</v>
      </c>
      <c r="G11" s="476" t="s">
        <v>2428</v>
      </c>
      <c r="H11" s="1494" t="s">
        <v>849</v>
      </c>
      <c r="I11" s="1492"/>
      <c r="J11" s="1493"/>
      <c r="K11" s="460" t="s">
        <v>16</v>
      </c>
      <c r="L11" s="452" t="s">
        <v>33</v>
      </c>
      <c r="M11" s="56"/>
      <c r="N11" s="56"/>
      <c r="O11" s="56"/>
    </row>
    <row r="12" spans="1:15">
      <c r="A12" s="440">
        <v>7</v>
      </c>
      <c r="B12" s="453" t="s">
        <v>37</v>
      </c>
      <c r="C12" s="1491" t="s">
        <v>850</v>
      </c>
      <c r="D12" s="1492"/>
      <c r="E12" s="1492"/>
      <c r="F12" s="1492"/>
      <c r="G12" s="1492"/>
      <c r="H12" s="1492"/>
      <c r="I12" s="1492"/>
      <c r="J12" s="1493"/>
      <c r="K12" s="460" t="s">
        <v>16</v>
      </c>
      <c r="L12" s="452" t="s">
        <v>37</v>
      </c>
      <c r="M12" s="56"/>
      <c r="N12" s="56"/>
      <c r="O12" s="56"/>
    </row>
    <row r="13" spans="1:15">
      <c r="A13" s="440">
        <v>8</v>
      </c>
      <c r="B13" s="453" t="s">
        <v>42</v>
      </c>
      <c r="C13" s="1491" t="s">
        <v>851</v>
      </c>
      <c r="D13" s="1492"/>
      <c r="E13" s="1492"/>
      <c r="F13" s="1492"/>
      <c r="G13" s="1492"/>
      <c r="H13" s="1492"/>
      <c r="I13" s="1492"/>
      <c r="J13" s="1493"/>
      <c r="K13" s="460" t="s">
        <v>16</v>
      </c>
      <c r="L13" s="452" t="s">
        <v>42</v>
      </c>
      <c r="M13" s="56"/>
      <c r="N13" s="56"/>
      <c r="O13" s="56"/>
    </row>
    <row r="14" spans="1:15">
      <c r="A14" s="440">
        <v>9</v>
      </c>
      <c r="B14" s="453" t="s">
        <v>47</v>
      </c>
      <c r="C14" s="1491" t="s">
        <v>852</v>
      </c>
      <c r="D14" s="1492"/>
      <c r="E14" s="1492"/>
      <c r="F14" s="1492"/>
      <c r="G14" s="1492"/>
      <c r="H14" s="1492"/>
      <c r="I14" s="1492"/>
      <c r="J14" s="1493"/>
      <c r="K14" s="460" t="s">
        <v>16</v>
      </c>
      <c r="L14" s="452" t="s">
        <v>47</v>
      </c>
      <c r="M14" s="56"/>
      <c r="N14" s="56"/>
      <c r="O14" s="56"/>
    </row>
    <row r="15" spans="1:15">
      <c r="A15" s="440">
        <v>10</v>
      </c>
      <c r="B15" s="453" t="s">
        <v>49</v>
      </c>
      <c r="C15" s="476" t="s">
        <v>2428</v>
      </c>
      <c r="D15" s="476" t="s">
        <v>2428</v>
      </c>
      <c r="E15" s="1494" t="s">
        <v>853</v>
      </c>
      <c r="F15" s="1492"/>
      <c r="G15" s="1492"/>
      <c r="H15" s="1492"/>
      <c r="I15" s="1492"/>
      <c r="J15" s="1493"/>
      <c r="K15" s="460" t="s">
        <v>854</v>
      </c>
      <c r="L15" s="452" t="s">
        <v>49</v>
      </c>
      <c r="M15" s="56"/>
      <c r="N15" s="56"/>
      <c r="O15" s="56"/>
    </row>
    <row r="16" spans="1:15">
      <c r="A16" s="440">
        <v>11</v>
      </c>
      <c r="B16" s="453" t="s">
        <v>51</v>
      </c>
      <c r="C16" s="476" t="s">
        <v>2428</v>
      </c>
      <c r="D16" s="459" t="s">
        <v>2428</v>
      </c>
      <c r="E16" s="476" t="s">
        <v>2428</v>
      </c>
      <c r="F16" s="476" t="s">
        <v>2428</v>
      </c>
      <c r="G16" s="476" t="s">
        <v>2428</v>
      </c>
      <c r="H16" s="476" t="s">
        <v>2428</v>
      </c>
      <c r="I16" s="476" t="s">
        <v>2428</v>
      </c>
      <c r="J16" s="476" t="s">
        <v>2428</v>
      </c>
      <c r="K16" s="460" t="s">
        <v>16</v>
      </c>
      <c r="L16" s="452" t="s">
        <v>51</v>
      </c>
      <c r="M16" s="56"/>
      <c r="N16" s="56"/>
      <c r="O16" s="56"/>
    </row>
    <row r="17" spans="1:15">
      <c r="A17" s="440">
        <v>12</v>
      </c>
      <c r="B17" s="453" t="s">
        <v>52</v>
      </c>
      <c r="C17" s="476" t="s">
        <v>2428</v>
      </c>
      <c r="D17" s="476" t="s">
        <v>2428</v>
      </c>
      <c r="E17" s="476" t="s">
        <v>2428</v>
      </c>
      <c r="F17" s="476" t="s">
        <v>2428</v>
      </c>
      <c r="G17" s="476" t="s">
        <v>2428</v>
      </c>
      <c r="H17" s="463" t="s">
        <v>855</v>
      </c>
      <c r="I17" s="463" t="s">
        <v>856</v>
      </c>
      <c r="J17" s="463" t="s">
        <v>857</v>
      </c>
      <c r="K17" s="57" t="s">
        <v>858</v>
      </c>
      <c r="L17" s="452" t="s">
        <v>52</v>
      </c>
      <c r="M17" s="56"/>
      <c r="N17" s="56"/>
      <c r="O17" s="56"/>
    </row>
    <row r="18" spans="1:15">
      <c r="A18" s="440">
        <v>13</v>
      </c>
      <c r="B18" s="453" t="s">
        <v>54</v>
      </c>
      <c r="C18" s="476" t="s">
        <v>2428</v>
      </c>
      <c r="D18" s="476" t="s">
        <v>2428</v>
      </c>
      <c r="E18" s="476" t="s">
        <v>2428</v>
      </c>
      <c r="F18" s="476" t="s">
        <v>2428</v>
      </c>
      <c r="G18" s="476" t="s">
        <v>2428</v>
      </c>
      <c r="H18" s="476" t="s">
        <v>2428</v>
      </c>
      <c r="I18" s="463" t="s">
        <v>859</v>
      </c>
      <c r="J18" s="463" t="s">
        <v>860</v>
      </c>
      <c r="K18" s="460" t="s">
        <v>16</v>
      </c>
      <c r="L18" s="452" t="s">
        <v>54</v>
      </c>
      <c r="M18" s="56"/>
      <c r="N18" s="56"/>
      <c r="O18" s="56"/>
    </row>
    <row r="19" spans="1:15">
      <c r="A19" s="440">
        <v>14</v>
      </c>
      <c r="B19" s="453" t="s">
        <v>55</v>
      </c>
      <c r="C19" s="476" t="s">
        <v>2428</v>
      </c>
      <c r="D19" s="476" t="s">
        <v>2428</v>
      </c>
      <c r="E19" s="476" t="s">
        <v>2428</v>
      </c>
      <c r="F19" s="476" t="s">
        <v>2428</v>
      </c>
      <c r="G19" s="476" t="s">
        <v>2428</v>
      </c>
      <c r="H19" s="476" t="s">
        <v>2428</v>
      </c>
      <c r="I19" s="476" t="s">
        <v>2428</v>
      </c>
      <c r="J19" s="476" t="s">
        <v>2428</v>
      </c>
      <c r="K19" s="460" t="s">
        <v>16</v>
      </c>
      <c r="L19" s="452" t="s">
        <v>55</v>
      </c>
      <c r="M19" s="56"/>
      <c r="N19" s="56"/>
      <c r="O19" s="56"/>
    </row>
    <row r="20" spans="1:15">
      <c r="A20" s="440">
        <v>15</v>
      </c>
      <c r="B20" s="453" t="s">
        <v>56</v>
      </c>
      <c r="C20" s="476" t="s">
        <v>2428</v>
      </c>
      <c r="D20" s="476" t="s">
        <v>2428</v>
      </c>
      <c r="E20" s="476" t="s">
        <v>2428</v>
      </c>
      <c r="F20" s="476" t="s">
        <v>2428</v>
      </c>
      <c r="G20" s="476" t="s">
        <v>2428</v>
      </c>
      <c r="H20" s="476" t="s">
        <v>2428</v>
      </c>
      <c r="I20" s="476" t="s">
        <v>2428</v>
      </c>
      <c r="J20" s="476" t="s">
        <v>2428</v>
      </c>
      <c r="K20" s="460" t="s">
        <v>16</v>
      </c>
      <c r="L20" s="452" t="s">
        <v>56</v>
      </c>
      <c r="M20" s="56"/>
      <c r="N20" s="56"/>
      <c r="O20" s="56"/>
    </row>
    <row r="21" spans="1:15">
      <c r="A21" s="440">
        <v>16</v>
      </c>
      <c r="B21" s="453" t="s">
        <v>57</v>
      </c>
      <c r="C21" s="1491" t="s">
        <v>861</v>
      </c>
      <c r="D21" s="1492"/>
      <c r="E21" s="1492"/>
      <c r="F21" s="1492"/>
      <c r="G21" s="1492"/>
      <c r="H21" s="1492"/>
      <c r="I21" s="1492"/>
      <c r="J21" s="1493"/>
      <c r="K21" s="477" t="s">
        <v>16</v>
      </c>
      <c r="L21" s="452" t="s">
        <v>57</v>
      </c>
      <c r="M21" s="56"/>
      <c r="N21" s="56"/>
      <c r="O21" s="56"/>
    </row>
    <row r="22" spans="1:15">
      <c r="A22" s="440">
        <v>17</v>
      </c>
      <c r="B22" s="453" t="s">
        <v>59</v>
      </c>
      <c r="C22" s="1491" t="s">
        <v>862</v>
      </c>
      <c r="D22" s="1492"/>
      <c r="E22" s="1492"/>
      <c r="F22" s="1492"/>
      <c r="G22" s="1492"/>
      <c r="H22" s="1492"/>
      <c r="I22" s="1492"/>
      <c r="J22" s="1493"/>
      <c r="K22" s="477" t="s">
        <v>16</v>
      </c>
      <c r="L22" s="452" t="s">
        <v>59</v>
      </c>
      <c r="M22" s="56"/>
      <c r="N22" s="56"/>
      <c r="O22" s="56"/>
    </row>
    <row r="23" spans="1:15">
      <c r="A23" s="440">
        <v>18</v>
      </c>
      <c r="B23" s="453" t="s">
        <v>64</v>
      </c>
      <c r="C23" s="1491" t="s">
        <v>863</v>
      </c>
      <c r="D23" s="1492"/>
      <c r="E23" s="1492"/>
      <c r="F23" s="1492"/>
      <c r="G23" s="1492"/>
      <c r="H23" s="1492"/>
      <c r="I23" s="1492"/>
      <c r="J23" s="1493"/>
      <c r="K23" s="477" t="s">
        <v>16</v>
      </c>
      <c r="L23" s="452" t="s">
        <v>64</v>
      </c>
      <c r="M23" s="56"/>
      <c r="N23" s="56"/>
      <c r="O23" s="56"/>
    </row>
    <row r="24" spans="1:15">
      <c r="A24" s="440">
        <v>19</v>
      </c>
      <c r="B24" s="453" t="s">
        <v>65</v>
      </c>
      <c r="C24" s="1491" t="s">
        <v>864</v>
      </c>
      <c r="D24" s="1492"/>
      <c r="E24" s="1492"/>
      <c r="F24" s="1492"/>
      <c r="G24" s="1492"/>
      <c r="H24" s="1492"/>
      <c r="I24" s="1492"/>
      <c r="J24" s="1493"/>
      <c r="K24" s="477" t="s">
        <v>16</v>
      </c>
      <c r="L24" s="452" t="s">
        <v>65</v>
      </c>
      <c r="M24" s="56"/>
      <c r="N24" s="56"/>
      <c r="O24" s="56"/>
    </row>
    <row r="25" spans="1:15">
      <c r="A25" s="440">
        <v>20</v>
      </c>
      <c r="B25" s="453" t="s">
        <v>66</v>
      </c>
      <c r="C25" s="1491" t="s">
        <v>865</v>
      </c>
      <c r="D25" s="1492"/>
      <c r="E25" s="1492"/>
      <c r="F25" s="1492"/>
      <c r="G25" s="1492"/>
      <c r="H25" s="1492"/>
      <c r="I25" s="1492"/>
      <c r="J25" s="1493"/>
      <c r="K25" s="477" t="s">
        <v>16</v>
      </c>
      <c r="L25" s="452" t="s">
        <v>66</v>
      </c>
      <c r="M25" s="56"/>
      <c r="N25" s="56"/>
      <c r="O25" s="56"/>
    </row>
    <row r="26" spans="1:15">
      <c r="A26" s="440">
        <v>21</v>
      </c>
      <c r="B26" s="453" t="s">
        <v>67</v>
      </c>
      <c r="C26" s="1491" t="s">
        <v>866</v>
      </c>
      <c r="D26" s="1492"/>
      <c r="E26" s="1492"/>
      <c r="F26" s="1492"/>
      <c r="G26" s="1492"/>
      <c r="H26" s="1492"/>
      <c r="I26" s="1492"/>
      <c r="J26" s="1493"/>
      <c r="K26" s="477" t="s">
        <v>16</v>
      </c>
      <c r="L26" s="452" t="s">
        <v>67</v>
      </c>
      <c r="M26" s="56"/>
      <c r="N26" s="56"/>
      <c r="O26" s="56"/>
    </row>
    <row r="27" spans="1:15">
      <c r="A27" s="440">
        <v>22</v>
      </c>
      <c r="B27" s="453" t="s">
        <v>68</v>
      </c>
      <c r="C27" s="1491" t="s">
        <v>867</v>
      </c>
      <c r="D27" s="1492"/>
      <c r="E27" s="1492"/>
      <c r="F27" s="1492"/>
      <c r="G27" s="1492"/>
      <c r="H27" s="1492"/>
      <c r="I27" s="1492"/>
      <c r="J27" s="1493"/>
      <c r="K27" s="477" t="s">
        <v>16</v>
      </c>
      <c r="L27" s="452" t="s">
        <v>68</v>
      </c>
      <c r="M27" s="56"/>
      <c r="N27" s="56"/>
      <c r="O27" s="56"/>
    </row>
    <row r="28" spans="1:15">
      <c r="A28" s="440">
        <v>23</v>
      </c>
      <c r="B28" s="453" t="s">
        <v>69</v>
      </c>
      <c r="C28" s="1491" t="s">
        <v>868</v>
      </c>
      <c r="D28" s="1492"/>
      <c r="E28" s="1492"/>
      <c r="F28" s="1492"/>
      <c r="G28" s="1492"/>
      <c r="H28" s="1492"/>
      <c r="I28" s="1492"/>
      <c r="J28" s="1493"/>
      <c r="K28" s="477" t="s">
        <v>16</v>
      </c>
      <c r="L28" s="452" t="s">
        <v>69</v>
      </c>
      <c r="M28" s="56"/>
      <c r="N28" s="56"/>
      <c r="O28" s="56"/>
    </row>
    <row r="29" spans="1:15">
      <c r="A29" s="440">
        <v>24</v>
      </c>
      <c r="B29" s="453" t="s">
        <v>70</v>
      </c>
      <c r="C29" s="1491" t="s">
        <v>869</v>
      </c>
      <c r="D29" s="1492"/>
      <c r="E29" s="1492"/>
      <c r="F29" s="1492"/>
      <c r="G29" s="1492"/>
      <c r="H29" s="1492"/>
      <c r="I29" s="1492"/>
      <c r="J29" s="1493"/>
      <c r="K29" s="477" t="s">
        <v>16</v>
      </c>
      <c r="L29" s="452" t="s">
        <v>70</v>
      </c>
      <c r="M29" s="56"/>
      <c r="N29" s="56"/>
      <c r="O29" s="56"/>
    </row>
    <row r="30" spans="1:15">
      <c r="A30" s="440">
        <v>25</v>
      </c>
      <c r="B30" s="453" t="s">
        <v>71</v>
      </c>
      <c r="C30" s="1491" t="s">
        <v>870</v>
      </c>
      <c r="D30" s="1492"/>
      <c r="E30" s="1492"/>
      <c r="F30" s="1492"/>
      <c r="G30" s="1492"/>
      <c r="H30" s="1492"/>
      <c r="I30" s="1492"/>
      <c r="J30" s="1493"/>
      <c r="K30" s="477" t="s">
        <v>16</v>
      </c>
      <c r="L30" s="452" t="s">
        <v>71</v>
      </c>
      <c r="M30" s="56"/>
      <c r="N30" s="56"/>
      <c r="O30" s="56"/>
    </row>
    <row r="31" spans="1:15">
      <c r="A31" s="440">
        <v>26</v>
      </c>
      <c r="B31" s="453" t="s">
        <v>72</v>
      </c>
      <c r="C31" s="1491" t="s">
        <v>871</v>
      </c>
      <c r="D31" s="1492"/>
      <c r="E31" s="1492"/>
      <c r="F31" s="1492"/>
      <c r="G31" s="1492"/>
      <c r="H31" s="1492"/>
      <c r="I31" s="1492"/>
      <c r="J31" s="1493"/>
      <c r="K31" s="477" t="s">
        <v>16</v>
      </c>
      <c r="L31" s="452" t="s">
        <v>72</v>
      </c>
      <c r="M31" s="56"/>
      <c r="N31" s="56"/>
      <c r="O31" s="56"/>
    </row>
    <row r="32" spans="1:15">
      <c r="A32" s="440">
        <v>27</v>
      </c>
      <c r="B32" s="453" t="s">
        <v>74</v>
      </c>
      <c r="C32" s="1491" t="s">
        <v>872</v>
      </c>
      <c r="D32" s="1492"/>
      <c r="E32" s="1492"/>
      <c r="F32" s="1492"/>
      <c r="G32" s="1492"/>
      <c r="H32" s="1492"/>
      <c r="I32" s="1492"/>
      <c r="J32" s="1493"/>
      <c r="K32" s="477" t="s">
        <v>16</v>
      </c>
      <c r="L32" s="452" t="s">
        <v>74</v>
      </c>
      <c r="M32" s="56"/>
      <c r="N32" s="56"/>
      <c r="O32" s="56"/>
    </row>
    <row r="33" spans="1:15">
      <c r="A33" s="440">
        <v>28</v>
      </c>
      <c r="B33" s="453" t="s">
        <v>75</v>
      </c>
      <c r="C33" s="1491" t="s">
        <v>873</v>
      </c>
      <c r="D33" s="1492"/>
      <c r="E33" s="1492"/>
      <c r="F33" s="1492"/>
      <c r="G33" s="1492"/>
      <c r="H33" s="1492"/>
      <c r="I33" s="1492"/>
      <c r="J33" s="1493"/>
      <c r="K33" s="477" t="s">
        <v>16</v>
      </c>
      <c r="L33" s="452" t="s">
        <v>75</v>
      </c>
      <c r="M33" s="56"/>
      <c r="N33" s="56"/>
      <c r="O33" s="56"/>
    </row>
    <row r="34" spans="1:15">
      <c r="A34" s="440">
        <v>29</v>
      </c>
      <c r="B34" s="453" t="s">
        <v>77</v>
      </c>
      <c r="C34" s="1491" t="s">
        <v>874</v>
      </c>
      <c r="D34" s="1492"/>
      <c r="E34" s="1492"/>
      <c r="F34" s="1492"/>
      <c r="G34" s="1492"/>
      <c r="H34" s="1492"/>
      <c r="I34" s="1492"/>
      <c r="J34" s="1493"/>
      <c r="K34" s="477" t="s">
        <v>16</v>
      </c>
      <c r="L34" s="452" t="s">
        <v>77</v>
      </c>
      <c r="M34" s="56"/>
      <c r="N34" s="56"/>
      <c r="O34" s="56"/>
    </row>
    <row r="35" spans="1:15">
      <c r="A35" s="440">
        <v>30</v>
      </c>
      <c r="B35" s="453" t="s">
        <v>78</v>
      </c>
      <c r="C35" s="1491" t="s">
        <v>875</v>
      </c>
      <c r="D35" s="1492"/>
      <c r="E35" s="1492"/>
      <c r="F35" s="1492"/>
      <c r="G35" s="1492"/>
      <c r="H35" s="1492"/>
      <c r="I35" s="1492"/>
      <c r="J35" s="1493"/>
      <c r="K35" s="477" t="s">
        <v>16</v>
      </c>
      <c r="L35" s="452" t="s">
        <v>78</v>
      </c>
      <c r="M35" s="56"/>
      <c r="N35" s="56"/>
      <c r="O35" s="56"/>
    </row>
    <row r="36" spans="1:15">
      <c r="A36" s="440">
        <v>31</v>
      </c>
      <c r="B36" s="453" t="s">
        <v>79</v>
      </c>
      <c r="C36" s="1491" t="s">
        <v>876</v>
      </c>
      <c r="D36" s="1492"/>
      <c r="E36" s="1492"/>
      <c r="F36" s="1492"/>
      <c r="G36" s="1492"/>
      <c r="H36" s="1492"/>
      <c r="I36" s="1492"/>
      <c r="J36" s="1493"/>
      <c r="K36" s="477" t="s">
        <v>16</v>
      </c>
      <c r="L36" s="452" t="s">
        <v>79</v>
      </c>
      <c r="M36" s="56"/>
      <c r="N36" s="56"/>
      <c r="O36" s="56"/>
    </row>
    <row r="37" spans="1:15">
      <c r="A37" s="440">
        <v>32</v>
      </c>
      <c r="B37" s="453" t="s">
        <v>81</v>
      </c>
      <c r="C37" s="1491" t="s">
        <v>877</v>
      </c>
      <c r="D37" s="1492"/>
      <c r="E37" s="1492"/>
      <c r="F37" s="1492"/>
      <c r="G37" s="1492"/>
      <c r="H37" s="1492"/>
      <c r="I37" s="1492"/>
      <c r="J37" s="1493"/>
      <c r="K37" s="477" t="s">
        <v>16</v>
      </c>
      <c r="L37" s="452" t="s">
        <v>81</v>
      </c>
      <c r="M37" s="56"/>
      <c r="N37" s="56"/>
      <c r="O37" s="56"/>
    </row>
    <row r="38" spans="1:15">
      <c r="A38" s="440">
        <v>33</v>
      </c>
      <c r="B38" s="453" t="s">
        <v>82</v>
      </c>
      <c r="C38" s="1491" t="s">
        <v>878</v>
      </c>
      <c r="D38" s="1492"/>
      <c r="E38" s="1492"/>
      <c r="F38" s="1492"/>
      <c r="G38" s="1492"/>
      <c r="H38" s="1492"/>
      <c r="I38" s="1492"/>
      <c r="J38" s="1493"/>
      <c r="K38" s="477" t="s">
        <v>16</v>
      </c>
      <c r="L38" s="452" t="s">
        <v>82</v>
      </c>
      <c r="M38" s="56"/>
      <c r="N38" s="56"/>
      <c r="O38" s="56"/>
    </row>
    <row r="39" spans="1:15">
      <c r="A39" s="440">
        <v>34</v>
      </c>
      <c r="B39" s="453" t="s">
        <v>83</v>
      </c>
      <c r="C39" s="1491" t="s">
        <v>879</v>
      </c>
      <c r="D39" s="1492"/>
      <c r="E39" s="1492"/>
      <c r="F39" s="1492"/>
      <c r="G39" s="1492"/>
      <c r="H39" s="1492"/>
      <c r="I39" s="1492"/>
      <c r="J39" s="1493"/>
      <c r="K39" s="477" t="s">
        <v>16</v>
      </c>
      <c r="L39" s="452" t="s">
        <v>83</v>
      </c>
      <c r="M39" s="56"/>
      <c r="N39" s="56"/>
      <c r="O39" s="56"/>
    </row>
    <row r="40" spans="1:15">
      <c r="A40" s="440">
        <v>35</v>
      </c>
      <c r="B40" s="453" t="s">
        <v>85</v>
      </c>
      <c r="C40" s="1491" t="s">
        <v>880</v>
      </c>
      <c r="D40" s="1492"/>
      <c r="E40" s="1492"/>
      <c r="F40" s="1492"/>
      <c r="G40" s="1492"/>
      <c r="H40" s="1492"/>
      <c r="I40" s="1492"/>
      <c r="J40" s="1493"/>
      <c r="K40" s="477" t="s">
        <v>16</v>
      </c>
      <c r="L40" s="452" t="s">
        <v>85</v>
      </c>
      <c r="M40" s="56"/>
      <c r="N40" s="56"/>
      <c r="O40" s="56"/>
    </row>
    <row r="41" spans="1:15">
      <c r="A41" s="440">
        <v>36</v>
      </c>
      <c r="B41" s="453" t="s">
        <v>86</v>
      </c>
      <c r="C41" s="1491" t="s">
        <v>881</v>
      </c>
      <c r="D41" s="1492"/>
      <c r="E41" s="1492"/>
      <c r="F41" s="1492"/>
      <c r="G41" s="1492"/>
      <c r="H41" s="1492"/>
      <c r="I41" s="1492"/>
      <c r="J41" s="1493"/>
      <c r="K41" s="477" t="s">
        <v>16</v>
      </c>
      <c r="L41" s="452" t="s">
        <v>86</v>
      </c>
      <c r="M41" s="56"/>
      <c r="N41" s="56"/>
      <c r="O41" s="56"/>
    </row>
    <row r="42" spans="1:15">
      <c r="A42" s="440">
        <v>37</v>
      </c>
      <c r="B42" s="453" t="s">
        <v>88</v>
      </c>
      <c r="C42" s="1491" t="s">
        <v>882</v>
      </c>
      <c r="D42" s="1492"/>
      <c r="E42" s="1492"/>
      <c r="F42" s="1492"/>
      <c r="G42" s="1492"/>
      <c r="H42" s="1492"/>
      <c r="I42" s="1492"/>
      <c r="J42" s="1493"/>
      <c r="K42" s="477" t="s">
        <v>16</v>
      </c>
      <c r="L42" s="452" t="s">
        <v>88</v>
      </c>
      <c r="M42" s="56"/>
      <c r="N42" s="56"/>
      <c r="O42" s="56"/>
    </row>
    <row r="43" spans="1:15">
      <c r="A43" s="440">
        <v>38</v>
      </c>
      <c r="B43" s="453" t="s">
        <v>89</v>
      </c>
      <c r="C43" s="1491" t="s">
        <v>883</v>
      </c>
      <c r="D43" s="1492"/>
      <c r="E43" s="1492"/>
      <c r="F43" s="1492"/>
      <c r="G43" s="1492"/>
      <c r="H43" s="1492"/>
      <c r="I43" s="1492"/>
      <c r="J43" s="1493"/>
      <c r="K43" s="477" t="s">
        <v>16</v>
      </c>
      <c r="L43" s="452" t="s">
        <v>89</v>
      </c>
      <c r="M43" s="56"/>
      <c r="N43" s="56"/>
      <c r="O43" s="56"/>
    </row>
    <row r="44" spans="1:15">
      <c r="A44" s="440">
        <v>39</v>
      </c>
      <c r="B44" s="453" t="s">
        <v>91</v>
      </c>
      <c r="C44" s="1491" t="s">
        <v>884</v>
      </c>
      <c r="D44" s="1492"/>
      <c r="E44" s="1492"/>
      <c r="F44" s="1492"/>
      <c r="G44" s="1492"/>
      <c r="H44" s="1492"/>
      <c r="I44" s="1492"/>
      <c r="J44" s="1493"/>
      <c r="K44" s="477" t="s">
        <v>16</v>
      </c>
      <c r="L44" s="452" t="s">
        <v>91</v>
      </c>
      <c r="M44" s="56"/>
      <c r="N44" s="56"/>
      <c r="O44" s="56"/>
    </row>
    <row r="45" spans="1:15">
      <c r="A45" s="440">
        <v>40</v>
      </c>
      <c r="B45" s="453" t="s">
        <v>92</v>
      </c>
      <c r="C45" s="1491" t="s">
        <v>885</v>
      </c>
      <c r="D45" s="1492"/>
      <c r="E45" s="1492"/>
      <c r="F45" s="1492"/>
      <c r="G45" s="1492"/>
      <c r="H45" s="1492"/>
      <c r="I45" s="1492"/>
      <c r="J45" s="1493"/>
      <c r="K45" s="477" t="s">
        <v>16</v>
      </c>
      <c r="L45" s="452" t="s">
        <v>92</v>
      </c>
      <c r="M45" s="56"/>
      <c r="N45" s="56"/>
      <c r="O45" s="56"/>
    </row>
    <row r="46" spans="1:15">
      <c r="A46" s="440">
        <v>41</v>
      </c>
      <c r="B46" s="453" t="s">
        <v>94</v>
      </c>
      <c r="C46" s="1491" t="s">
        <v>886</v>
      </c>
      <c r="D46" s="1492"/>
      <c r="E46" s="1492"/>
      <c r="F46" s="1492"/>
      <c r="G46" s="1492"/>
      <c r="H46" s="1492"/>
      <c r="I46" s="1492"/>
      <c r="J46" s="1493"/>
      <c r="K46" s="477" t="s">
        <v>16</v>
      </c>
      <c r="L46" s="452" t="s">
        <v>94</v>
      </c>
      <c r="M46" s="56"/>
      <c r="N46" s="56"/>
      <c r="O46" s="56"/>
    </row>
    <row r="47" spans="1:15">
      <c r="A47" s="440">
        <v>42</v>
      </c>
      <c r="B47" s="453" t="s">
        <v>95</v>
      </c>
      <c r="C47" s="1491" t="s">
        <v>887</v>
      </c>
      <c r="D47" s="1492"/>
      <c r="E47" s="1492"/>
      <c r="F47" s="1492"/>
      <c r="G47" s="1492"/>
      <c r="H47" s="1492"/>
      <c r="I47" s="1492"/>
      <c r="J47" s="1493"/>
      <c r="K47" s="477" t="s">
        <v>16</v>
      </c>
      <c r="L47" s="452" t="s">
        <v>95</v>
      </c>
      <c r="M47" s="56"/>
      <c r="N47" s="56"/>
      <c r="O47" s="56"/>
    </row>
    <row r="48" spans="1:15">
      <c r="A48" s="440">
        <v>43</v>
      </c>
      <c r="B48" s="453" t="s">
        <v>97</v>
      </c>
      <c r="C48" s="1491" t="s">
        <v>888</v>
      </c>
      <c r="D48" s="1492"/>
      <c r="E48" s="1492"/>
      <c r="F48" s="1492"/>
      <c r="G48" s="1492"/>
      <c r="H48" s="1492"/>
      <c r="I48" s="1492"/>
      <c r="J48" s="1493"/>
      <c r="K48" s="477" t="s">
        <v>16</v>
      </c>
      <c r="L48" s="452" t="s">
        <v>97</v>
      </c>
      <c r="M48" s="56"/>
      <c r="N48" s="56"/>
      <c r="O48" s="56"/>
    </row>
    <row r="49" spans="1:15">
      <c r="A49" s="440">
        <v>44</v>
      </c>
      <c r="B49" s="453" t="s">
        <v>98</v>
      </c>
      <c r="C49" s="1491" t="s">
        <v>889</v>
      </c>
      <c r="D49" s="1492"/>
      <c r="E49" s="1492"/>
      <c r="F49" s="1492"/>
      <c r="G49" s="1492"/>
      <c r="H49" s="1492"/>
      <c r="I49" s="1492"/>
      <c r="J49" s="1493"/>
      <c r="K49" s="477" t="s">
        <v>16</v>
      </c>
      <c r="L49" s="452" t="s">
        <v>98</v>
      </c>
      <c r="M49" s="56"/>
      <c r="N49" s="56"/>
      <c r="O49" s="56"/>
    </row>
    <row r="50" spans="1:15">
      <c r="A50" s="440">
        <v>45</v>
      </c>
      <c r="B50" s="453" t="s">
        <v>100</v>
      </c>
      <c r="C50" s="1491" t="s">
        <v>890</v>
      </c>
      <c r="D50" s="1492"/>
      <c r="E50" s="1492"/>
      <c r="F50" s="1492"/>
      <c r="G50" s="1492"/>
      <c r="H50" s="1492"/>
      <c r="I50" s="1492"/>
      <c r="J50" s="1493"/>
      <c r="K50" s="477" t="s">
        <v>16</v>
      </c>
      <c r="L50" s="452" t="s">
        <v>100</v>
      </c>
      <c r="M50" s="56"/>
      <c r="N50" s="56"/>
      <c r="O50" s="56"/>
    </row>
    <row r="51" spans="1:15">
      <c r="A51" s="440">
        <v>46</v>
      </c>
      <c r="B51" s="453" t="s">
        <v>102</v>
      </c>
      <c r="C51" s="1491" t="s">
        <v>891</v>
      </c>
      <c r="D51" s="1492"/>
      <c r="E51" s="1492"/>
      <c r="F51" s="1492"/>
      <c r="G51" s="1492"/>
      <c r="H51" s="1492"/>
      <c r="I51" s="1492"/>
      <c r="J51" s="1493"/>
      <c r="K51" s="477" t="s">
        <v>16</v>
      </c>
      <c r="L51" s="452" t="s">
        <v>102</v>
      </c>
      <c r="M51" s="56"/>
      <c r="N51" s="56"/>
      <c r="O51" s="56"/>
    </row>
    <row r="52" spans="1:15">
      <c r="A52" s="440">
        <v>47</v>
      </c>
      <c r="B52" s="453" t="s">
        <v>104</v>
      </c>
      <c r="C52" s="1491" t="s">
        <v>892</v>
      </c>
      <c r="D52" s="1492"/>
      <c r="E52" s="1492"/>
      <c r="F52" s="1492"/>
      <c r="G52" s="1492"/>
      <c r="H52" s="1492"/>
      <c r="I52" s="1492"/>
      <c r="J52" s="1493"/>
      <c r="K52" s="477" t="s">
        <v>16</v>
      </c>
      <c r="L52" s="452" t="s">
        <v>104</v>
      </c>
      <c r="M52" s="56"/>
      <c r="N52" s="56"/>
      <c r="O52" s="56"/>
    </row>
    <row r="53" spans="1:15">
      <c r="A53" s="440">
        <v>48</v>
      </c>
      <c r="B53" s="453" t="s">
        <v>106</v>
      </c>
      <c r="C53" s="1491" t="s">
        <v>893</v>
      </c>
      <c r="D53" s="1492"/>
      <c r="E53" s="1492"/>
      <c r="F53" s="1492"/>
      <c r="G53" s="1492"/>
      <c r="H53" s="1492"/>
      <c r="I53" s="1492"/>
      <c r="J53" s="1493"/>
      <c r="K53" s="477" t="s">
        <v>16</v>
      </c>
      <c r="L53" s="452" t="s">
        <v>106</v>
      </c>
      <c r="M53" s="56"/>
      <c r="N53" s="56"/>
      <c r="O53" s="56"/>
    </row>
    <row r="54" spans="1:15">
      <c r="A54" s="440">
        <v>49</v>
      </c>
      <c r="B54" s="453" t="s">
        <v>108</v>
      </c>
      <c r="C54" s="1491" t="s">
        <v>894</v>
      </c>
      <c r="D54" s="1492"/>
      <c r="E54" s="1492"/>
      <c r="F54" s="1492"/>
      <c r="G54" s="1492"/>
      <c r="H54" s="1492"/>
      <c r="I54" s="1492"/>
      <c r="J54" s="1493"/>
      <c r="K54" s="477" t="s">
        <v>16</v>
      </c>
      <c r="L54" s="452" t="s">
        <v>108</v>
      </c>
      <c r="M54" s="56"/>
      <c r="N54" s="56"/>
      <c r="O54" s="56"/>
    </row>
    <row r="55" spans="1:15">
      <c r="A55" s="440">
        <v>50</v>
      </c>
      <c r="B55" s="453" t="s">
        <v>110</v>
      </c>
      <c r="C55" s="1491" t="s">
        <v>895</v>
      </c>
      <c r="D55" s="1492"/>
      <c r="E55" s="1492"/>
      <c r="F55" s="1492"/>
      <c r="G55" s="1492"/>
      <c r="H55" s="1492"/>
      <c r="I55" s="1492"/>
      <c r="J55" s="1493"/>
      <c r="K55" s="477" t="s">
        <v>16</v>
      </c>
      <c r="L55" s="452" t="s">
        <v>110</v>
      </c>
      <c r="M55" s="56"/>
      <c r="N55" s="56"/>
      <c r="O55" s="56"/>
    </row>
    <row r="56" spans="1:15">
      <c r="A56" s="440">
        <v>51</v>
      </c>
      <c r="B56" s="453" t="s">
        <v>112</v>
      </c>
      <c r="C56" s="1491" t="s">
        <v>896</v>
      </c>
      <c r="D56" s="1492"/>
      <c r="E56" s="1492"/>
      <c r="F56" s="1492"/>
      <c r="G56" s="1492"/>
      <c r="H56" s="1492"/>
      <c r="I56" s="1492"/>
      <c r="J56" s="1493"/>
      <c r="K56" s="477" t="s">
        <v>16</v>
      </c>
      <c r="L56" s="452" t="s">
        <v>112</v>
      </c>
      <c r="M56" s="56"/>
      <c r="N56" s="56"/>
      <c r="O56" s="56"/>
    </row>
    <row r="57" spans="1:15">
      <c r="A57" s="440">
        <v>52</v>
      </c>
      <c r="B57" s="453" t="s">
        <v>114</v>
      </c>
      <c r="C57" s="1491" t="s">
        <v>897</v>
      </c>
      <c r="D57" s="1492"/>
      <c r="E57" s="1492"/>
      <c r="F57" s="1492"/>
      <c r="G57" s="1492"/>
      <c r="H57" s="1492"/>
      <c r="I57" s="1492"/>
      <c r="J57" s="1493"/>
      <c r="K57" s="477" t="s">
        <v>16</v>
      </c>
      <c r="L57" s="452" t="s">
        <v>114</v>
      </c>
      <c r="M57" s="56"/>
      <c r="N57" s="56"/>
      <c r="O57" s="56"/>
    </row>
    <row r="58" spans="1:15">
      <c r="A58" s="440">
        <v>53</v>
      </c>
      <c r="B58" s="453" t="s">
        <v>115</v>
      </c>
      <c r="C58" s="1491" t="s">
        <v>898</v>
      </c>
      <c r="D58" s="1492"/>
      <c r="E58" s="1492"/>
      <c r="F58" s="1492"/>
      <c r="G58" s="1492"/>
      <c r="H58" s="1492"/>
      <c r="I58" s="1492"/>
      <c r="J58" s="1493"/>
      <c r="K58" s="477" t="s">
        <v>16</v>
      </c>
      <c r="L58" s="452" t="s">
        <v>115</v>
      </c>
      <c r="M58" s="56"/>
      <c r="N58" s="56"/>
      <c r="O58" s="56"/>
    </row>
    <row r="59" spans="1:15">
      <c r="A59" s="440">
        <v>54</v>
      </c>
      <c r="B59" s="453" t="s">
        <v>116</v>
      </c>
      <c r="C59" s="1491" t="s">
        <v>899</v>
      </c>
      <c r="D59" s="1492"/>
      <c r="E59" s="1492"/>
      <c r="F59" s="1492"/>
      <c r="G59" s="1492"/>
      <c r="H59" s="1492"/>
      <c r="I59" s="1492"/>
      <c r="J59" s="1493"/>
      <c r="K59" s="477" t="s">
        <v>16</v>
      </c>
      <c r="L59" s="452" t="s">
        <v>116</v>
      </c>
      <c r="M59" s="56"/>
      <c r="N59" s="56"/>
      <c r="O59" s="56"/>
    </row>
    <row r="60" spans="1:15">
      <c r="A60" s="440">
        <v>55</v>
      </c>
      <c r="B60" s="453" t="s">
        <v>118</v>
      </c>
      <c r="C60" s="1491" t="s">
        <v>900</v>
      </c>
      <c r="D60" s="1492"/>
      <c r="E60" s="1492"/>
      <c r="F60" s="1492"/>
      <c r="G60" s="1492"/>
      <c r="H60" s="1492"/>
      <c r="I60" s="1492"/>
      <c r="J60" s="1493"/>
      <c r="K60" s="477" t="s">
        <v>16</v>
      </c>
      <c r="L60" s="452" t="s">
        <v>118</v>
      </c>
      <c r="M60" s="56"/>
      <c r="N60" s="56"/>
      <c r="O60" s="56"/>
    </row>
    <row r="61" spans="1:15">
      <c r="A61" s="440">
        <v>56</v>
      </c>
      <c r="B61" s="453" t="s">
        <v>120</v>
      </c>
      <c r="C61" s="1491" t="s">
        <v>901</v>
      </c>
      <c r="D61" s="1492"/>
      <c r="E61" s="1492"/>
      <c r="F61" s="1492"/>
      <c r="G61" s="1492"/>
      <c r="H61" s="1492"/>
      <c r="I61" s="1492"/>
      <c r="J61" s="1493"/>
      <c r="K61" s="477" t="s">
        <v>16</v>
      </c>
      <c r="L61" s="452" t="s">
        <v>120</v>
      </c>
      <c r="M61" s="56"/>
      <c r="N61" s="56"/>
      <c r="O61" s="56"/>
    </row>
    <row r="62" spans="1:15">
      <c r="A62" s="440">
        <v>57</v>
      </c>
      <c r="B62" s="453" t="s">
        <v>122</v>
      </c>
      <c r="C62" s="1491" t="s">
        <v>902</v>
      </c>
      <c r="D62" s="1492"/>
      <c r="E62" s="1492"/>
      <c r="F62" s="1492"/>
      <c r="G62" s="1492"/>
      <c r="H62" s="1492"/>
      <c r="I62" s="1492"/>
      <c r="J62" s="1493"/>
      <c r="K62" s="477" t="s">
        <v>16</v>
      </c>
      <c r="L62" s="452" t="s">
        <v>122</v>
      </c>
      <c r="M62" s="56"/>
      <c r="N62" s="56"/>
      <c r="O62" s="56"/>
    </row>
    <row r="63" spans="1:15">
      <c r="A63" s="440">
        <v>58</v>
      </c>
      <c r="B63" s="453" t="s">
        <v>124</v>
      </c>
      <c r="C63" s="1491" t="s">
        <v>903</v>
      </c>
      <c r="D63" s="1492"/>
      <c r="E63" s="1492"/>
      <c r="F63" s="1492"/>
      <c r="G63" s="1492"/>
      <c r="H63" s="1492"/>
      <c r="I63" s="1492"/>
      <c r="J63" s="1493"/>
      <c r="K63" s="477" t="s">
        <v>16</v>
      </c>
      <c r="L63" s="452" t="s">
        <v>124</v>
      </c>
      <c r="M63" s="56"/>
      <c r="N63" s="56"/>
      <c r="O63" s="56"/>
    </row>
    <row r="64" spans="1:15">
      <c r="A64" s="440">
        <v>59</v>
      </c>
      <c r="B64" s="453" t="s">
        <v>126</v>
      </c>
      <c r="C64" s="1491" t="s">
        <v>904</v>
      </c>
      <c r="D64" s="1492"/>
      <c r="E64" s="1492"/>
      <c r="F64" s="1492"/>
      <c r="G64" s="1492"/>
      <c r="H64" s="1492"/>
      <c r="I64" s="1492"/>
      <c r="J64" s="1493"/>
      <c r="K64" s="477" t="s">
        <v>16</v>
      </c>
      <c r="L64" s="452" t="s">
        <v>126</v>
      </c>
      <c r="M64" s="56"/>
      <c r="N64" s="56"/>
      <c r="O64" s="56"/>
    </row>
    <row r="65" spans="1:15">
      <c r="A65" s="440">
        <v>60</v>
      </c>
      <c r="B65" s="453" t="s">
        <v>128</v>
      </c>
      <c r="C65" s="1491" t="s">
        <v>905</v>
      </c>
      <c r="D65" s="1492"/>
      <c r="E65" s="1492"/>
      <c r="F65" s="1492"/>
      <c r="G65" s="1492"/>
      <c r="H65" s="1492"/>
      <c r="I65" s="1492"/>
      <c r="J65" s="1493"/>
      <c r="K65" s="477" t="s">
        <v>16</v>
      </c>
      <c r="L65" s="452" t="s">
        <v>128</v>
      </c>
      <c r="M65" s="56"/>
      <c r="N65" s="56"/>
      <c r="O65" s="56"/>
    </row>
    <row r="66" spans="1:15">
      <c r="A66" s="440">
        <v>61</v>
      </c>
      <c r="B66" s="453" t="s">
        <v>130</v>
      </c>
      <c r="C66" s="1491" t="s">
        <v>906</v>
      </c>
      <c r="D66" s="1492"/>
      <c r="E66" s="1492"/>
      <c r="F66" s="1492"/>
      <c r="G66" s="1492"/>
      <c r="H66" s="1492"/>
      <c r="I66" s="1492"/>
      <c r="J66" s="1493"/>
      <c r="K66" s="477" t="s">
        <v>16</v>
      </c>
      <c r="L66" s="452" t="s">
        <v>130</v>
      </c>
      <c r="M66" s="56"/>
      <c r="N66" s="56"/>
      <c r="O66" s="56"/>
    </row>
    <row r="67" spans="1:15">
      <c r="A67" s="440">
        <v>62</v>
      </c>
      <c r="B67" s="453" t="s">
        <v>132</v>
      </c>
      <c r="C67" s="1491" t="s">
        <v>907</v>
      </c>
      <c r="D67" s="1492"/>
      <c r="E67" s="1492"/>
      <c r="F67" s="1492"/>
      <c r="G67" s="1492"/>
      <c r="H67" s="1492"/>
      <c r="I67" s="1492"/>
      <c r="J67" s="1493"/>
      <c r="K67" s="477" t="s">
        <v>16</v>
      </c>
      <c r="L67" s="452" t="s">
        <v>132</v>
      </c>
      <c r="M67" s="56"/>
      <c r="N67" s="56"/>
      <c r="O67" s="56"/>
    </row>
    <row r="68" spans="1:15">
      <c r="A68" s="440">
        <v>63</v>
      </c>
      <c r="B68" s="453" t="s">
        <v>134</v>
      </c>
      <c r="C68" s="1491" t="s">
        <v>908</v>
      </c>
      <c r="D68" s="1492"/>
      <c r="E68" s="1492"/>
      <c r="F68" s="1492"/>
      <c r="G68" s="1492"/>
      <c r="H68" s="1492"/>
      <c r="I68" s="1492"/>
      <c r="J68" s="1493"/>
      <c r="K68" s="477" t="s">
        <v>16</v>
      </c>
      <c r="L68" s="452" t="s">
        <v>134</v>
      </c>
      <c r="M68" s="56"/>
      <c r="N68" s="56"/>
      <c r="O68" s="56"/>
    </row>
    <row r="69" spans="1:15">
      <c r="A69" s="440">
        <v>64</v>
      </c>
      <c r="B69" s="453" t="s">
        <v>136</v>
      </c>
      <c r="C69" s="1491" t="s">
        <v>909</v>
      </c>
      <c r="D69" s="1492"/>
      <c r="E69" s="1492"/>
      <c r="F69" s="1492"/>
      <c r="G69" s="1492"/>
      <c r="H69" s="1492"/>
      <c r="I69" s="1492"/>
      <c r="J69" s="1493"/>
      <c r="K69" s="477" t="s">
        <v>16</v>
      </c>
      <c r="L69" s="452" t="s">
        <v>136</v>
      </c>
      <c r="M69" s="56"/>
      <c r="N69" s="56"/>
      <c r="O69" s="56"/>
    </row>
    <row r="70" spans="1:15">
      <c r="A70" s="440">
        <v>65</v>
      </c>
      <c r="B70" s="453" t="s">
        <v>138</v>
      </c>
      <c r="C70" s="1491" t="s">
        <v>910</v>
      </c>
      <c r="D70" s="1492"/>
      <c r="E70" s="1492"/>
      <c r="F70" s="1492"/>
      <c r="G70" s="1492"/>
      <c r="H70" s="1492"/>
      <c r="I70" s="1492"/>
      <c r="J70" s="1493"/>
      <c r="K70" s="477" t="s">
        <v>16</v>
      </c>
      <c r="L70" s="452" t="s">
        <v>138</v>
      </c>
      <c r="M70" s="56"/>
      <c r="N70" s="56"/>
      <c r="O70" s="56"/>
    </row>
    <row r="71" spans="1:15">
      <c r="A71" s="440">
        <v>66</v>
      </c>
      <c r="B71" s="453" t="s">
        <v>140</v>
      </c>
      <c r="C71" s="1491" t="s">
        <v>911</v>
      </c>
      <c r="D71" s="1492"/>
      <c r="E71" s="1492"/>
      <c r="F71" s="1492"/>
      <c r="G71" s="1492"/>
      <c r="H71" s="1492"/>
      <c r="I71" s="1492"/>
      <c r="J71" s="1493"/>
      <c r="K71" s="477" t="s">
        <v>16</v>
      </c>
      <c r="L71" s="452" t="s">
        <v>140</v>
      </c>
      <c r="M71" s="56"/>
      <c r="N71" s="56"/>
      <c r="O71" s="56"/>
    </row>
    <row r="72" spans="1:15">
      <c r="A72" s="440">
        <v>67</v>
      </c>
      <c r="B72" s="453" t="s">
        <v>142</v>
      </c>
      <c r="C72" s="1491" t="s">
        <v>912</v>
      </c>
      <c r="D72" s="1492"/>
      <c r="E72" s="1492"/>
      <c r="F72" s="1492"/>
      <c r="G72" s="1492"/>
      <c r="H72" s="1492"/>
      <c r="I72" s="1492"/>
      <c r="J72" s="1493"/>
      <c r="K72" s="477" t="s">
        <v>16</v>
      </c>
      <c r="L72" s="452" t="s">
        <v>142</v>
      </c>
      <c r="M72" s="56"/>
      <c r="N72" s="56"/>
      <c r="O72" s="56"/>
    </row>
    <row r="73" spans="1:15">
      <c r="A73" s="440">
        <v>68</v>
      </c>
      <c r="B73" s="453" t="s">
        <v>144</v>
      </c>
      <c r="C73" s="1491" t="s">
        <v>913</v>
      </c>
      <c r="D73" s="1492"/>
      <c r="E73" s="1492"/>
      <c r="F73" s="1492"/>
      <c r="G73" s="1492"/>
      <c r="H73" s="1492"/>
      <c r="I73" s="1492"/>
      <c r="J73" s="1493"/>
      <c r="K73" s="477" t="s">
        <v>16</v>
      </c>
      <c r="L73" s="452" t="s">
        <v>144</v>
      </c>
      <c r="M73" s="56"/>
      <c r="N73" s="56"/>
      <c r="O73" s="56"/>
    </row>
    <row r="74" spans="1:15">
      <c r="A74" s="440">
        <v>69</v>
      </c>
      <c r="B74" s="453" t="s">
        <v>146</v>
      </c>
      <c r="C74" s="1491" t="s">
        <v>914</v>
      </c>
      <c r="D74" s="1492"/>
      <c r="E74" s="1492"/>
      <c r="F74" s="1492"/>
      <c r="G74" s="1492"/>
      <c r="H74" s="1492"/>
      <c r="I74" s="1492"/>
      <c r="J74" s="1493"/>
      <c r="K74" s="477" t="s">
        <v>16</v>
      </c>
      <c r="L74" s="452" t="s">
        <v>146</v>
      </c>
      <c r="M74" s="56"/>
      <c r="N74" s="56"/>
      <c r="O74" s="56"/>
    </row>
    <row r="75" spans="1:15">
      <c r="A75" s="440">
        <v>70</v>
      </c>
      <c r="B75" s="453" t="s">
        <v>148</v>
      </c>
      <c r="C75" s="1491" t="s">
        <v>915</v>
      </c>
      <c r="D75" s="1492"/>
      <c r="E75" s="1492"/>
      <c r="F75" s="1492"/>
      <c r="G75" s="1492"/>
      <c r="H75" s="1492"/>
      <c r="I75" s="1492"/>
      <c r="J75" s="1493"/>
      <c r="K75" s="477" t="s">
        <v>16</v>
      </c>
      <c r="L75" s="452" t="s">
        <v>148</v>
      </c>
      <c r="M75" s="56"/>
      <c r="N75" s="56"/>
      <c r="O75" s="56"/>
    </row>
    <row r="76" spans="1:15">
      <c r="A76" s="440">
        <v>71</v>
      </c>
      <c r="B76" s="453" t="s">
        <v>150</v>
      </c>
      <c r="C76" s="1491" t="s">
        <v>916</v>
      </c>
      <c r="D76" s="1492"/>
      <c r="E76" s="1492"/>
      <c r="F76" s="1492"/>
      <c r="G76" s="1492"/>
      <c r="H76" s="1492"/>
      <c r="I76" s="1492"/>
      <c r="J76" s="1493"/>
      <c r="K76" s="477" t="s">
        <v>16</v>
      </c>
      <c r="L76" s="452" t="s">
        <v>150</v>
      </c>
      <c r="M76" s="56"/>
      <c r="N76" s="56"/>
      <c r="O76" s="56"/>
    </row>
    <row r="77" spans="1:15">
      <c r="A77" s="440">
        <v>72</v>
      </c>
      <c r="B77" s="453" t="s">
        <v>152</v>
      </c>
      <c r="C77" s="1491" t="s">
        <v>917</v>
      </c>
      <c r="D77" s="1492"/>
      <c r="E77" s="1492"/>
      <c r="F77" s="1492"/>
      <c r="G77" s="1492"/>
      <c r="H77" s="1492"/>
      <c r="I77" s="1492"/>
      <c r="J77" s="1493"/>
      <c r="K77" s="477" t="s">
        <v>16</v>
      </c>
      <c r="L77" s="452" t="s">
        <v>152</v>
      </c>
      <c r="M77" s="56"/>
      <c r="N77" s="56"/>
      <c r="O77" s="56"/>
    </row>
    <row r="78" spans="1:15">
      <c r="A78" s="440">
        <v>73</v>
      </c>
      <c r="B78" s="453" t="s">
        <v>153</v>
      </c>
      <c r="C78" s="1491" t="s">
        <v>918</v>
      </c>
      <c r="D78" s="1492"/>
      <c r="E78" s="1492"/>
      <c r="F78" s="1492"/>
      <c r="G78" s="1492"/>
      <c r="H78" s="1492"/>
      <c r="I78" s="1492"/>
      <c r="J78" s="1493"/>
      <c r="K78" s="477" t="s">
        <v>16</v>
      </c>
      <c r="L78" s="452" t="s">
        <v>153</v>
      </c>
      <c r="M78" s="56"/>
      <c r="N78" s="56"/>
      <c r="O78" s="56"/>
    </row>
    <row r="79" spans="1:15">
      <c r="A79" s="440">
        <v>74</v>
      </c>
      <c r="B79" s="453" t="s">
        <v>154</v>
      </c>
      <c r="C79" s="1491" t="s">
        <v>919</v>
      </c>
      <c r="D79" s="1492"/>
      <c r="E79" s="1492"/>
      <c r="F79" s="1492"/>
      <c r="G79" s="1492"/>
      <c r="H79" s="1492"/>
      <c r="I79" s="1492"/>
      <c r="J79" s="1493"/>
      <c r="K79" s="477" t="s">
        <v>16</v>
      </c>
      <c r="L79" s="452" t="s">
        <v>154</v>
      </c>
      <c r="M79" s="56"/>
      <c r="N79" s="56"/>
      <c r="O79" s="56"/>
    </row>
    <row r="80" spans="1:15">
      <c r="A80" s="440">
        <v>75</v>
      </c>
      <c r="B80" s="453" t="s">
        <v>157</v>
      </c>
      <c r="C80" s="1491" t="s">
        <v>920</v>
      </c>
      <c r="D80" s="1492"/>
      <c r="E80" s="1492"/>
      <c r="F80" s="1492"/>
      <c r="G80" s="1492"/>
      <c r="H80" s="1492"/>
      <c r="I80" s="1492"/>
      <c r="J80" s="1493"/>
      <c r="K80" s="477" t="s">
        <v>16</v>
      </c>
      <c r="L80" s="452" t="s">
        <v>157</v>
      </c>
      <c r="M80" s="56"/>
      <c r="N80" s="56"/>
      <c r="O80" s="56"/>
    </row>
    <row r="81" spans="1:15">
      <c r="A81" s="440">
        <v>76</v>
      </c>
      <c r="B81" s="453" t="s">
        <v>160</v>
      </c>
      <c r="C81" s="1491" t="s">
        <v>921</v>
      </c>
      <c r="D81" s="1492"/>
      <c r="E81" s="1492"/>
      <c r="F81" s="1492"/>
      <c r="G81" s="1492"/>
      <c r="H81" s="1492"/>
      <c r="I81" s="1492"/>
      <c r="J81" s="1493"/>
      <c r="K81" s="477" t="s">
        <v>16</v>
      </c>
      <c r="L81" s="452" t="s">
        <v>160</v>
      </c>
      <c r="M81" s="56"/>
      <c r="N81" s="56"/>
      <c r="O81" s="56"/>
    </row>
    <row r="82" spans="1:15">
      <c r="A82" s="440">
        <v>77</v>
      </c>
      <c r="B82" s="453" t="s">
        <v>162</v>
      </c>
      <c r="C82" s="1491" t="s">
        <v>922</v>
      </c>
      <c r="D82" s="1492"/>
      <c r="E82" s="1492"/>
      <c r="F82" s="1492"/>
      <c r="G82" s="1492"/>
      <c r="H82" s="1492"/>
      <c r="I82" s="1492"/>
      <c r="J82" s="1493"/>
      <c r="K82" s="477" t="s">
        <v>16</v>
      </c>
      <c r="L82" s="452" t="s">
        <v>162</v>
      </c>
      <c r="M82" s="56"/>
      <c r="N82" s="56"/>
      <c r="O82" s="56"/>
    </row>
    <row r="83" spans="1:15">
      <c r="A83" s="440">
        <v>78</v>
      </c>
      <c r="B83" s="453" t="s">
        <v>165</v>
      </c>
      <c r="C83" s="1491" t="s">
        <v>923</v>
      </c>
      <c r="D83" s="1492"/>
      <c r="E83" s="1492"/>
      <c r="F83" s="1492"/>
      <c r="G83" s="1492"/>
      <c r="H83" s="1492"/>
      <c r="I83" s="1492"/>
      <c r="J83" s="1493"/>
      <c r="K83" s="477" t="s">
        <v>16</v>
      </c>
      <c r="L83" s="452" t="s">
        <v>165</v>
      </c>
      <c r="M83" s="56"/>
      <c r="N83" s="56"/>
      <c r="O83" s="56"/>
    </row>
    <row r="84" spans="1:15" ht="14.25" thickBot="1">
      <c r="A84" s="440">
        <v>79</v>
      </c>
      <c r="B84" s="453" t="s">
        <v>171</v>
      </c>
      <c r="C84" s="1491" t="s">
        <v>924</v>
      </c>
      <c r="D84" s="1492"/>
      <c r="E84" s="1492"/>
      <c r="F84" s="1492"/>
      <c r="G84" s="1492"/>
      <c r="H84" s="1492"/>
      <c r="I84" s="1492"/>
      <c r="J84" s="1493"/>
      <c r="K84" s="477" t="s">
        <v>16</v>
      </c>
      <c r="L84" s="452" t="s">
        <v>171</v>
      </c>
      <c r="M84" s="56"/>
      <c r="N84" s="56"/>
      <c r="O84" s="56"/>
    </row>
    <row r="85" spans="1:15" ht="15" thickTop="1" thickBot="1">
      <c r="A85" s="439"/>
      <c r="B85" s="454" t="s">
        <v>2</v>
      </c>
      <c r="C85" s="455" t="s">
        <v>3</v>
      </c>
      <c r="D85" s="455" t="s">
        <v>4</v>
      </c>
      <c r="E85" s="455" t="s">
        <v>5</v>
      </c>
      <c r="F85" s="455" t="s">
        <v>6</v>
      </c>
      <c r="G85" s="455" t="s">
        <v>7</v>
      </c>
      <c r="H85" s="455" t="s">
        <v>8</v>
      </c>
      <c r="I85" s="455" t="s">
        <v>9</v>
      </c>
      <c r="J85" s="456" t="s">
        <v>10</v>
      </c>
      <c r="K85" s="457" t="s">
        <v>815</v>
      </c>
      <c r="L85" s="458" t="s">
        <v>2</v>
      </c>
      <c r="M85" s="56"/>
      <c r="N85" s="56"/>
      <c r="O85" s="56"/>
    </row>
    <row r="86" spans="1:15">
      <c r="A86" s="56"/>
      <c r="B86" s="56"/>
      <c r="C86" s="56"/>
      <c r="D86" s="56"/>
      <c r="E86" s="56"/>
      <c r="F86" s="56"/>
      <c r="G86" s="56"/>
      <c r="H86" s="56"/>
      <c r="I86" s="56"/>
      <c r="J86" s="56"/>
      <c r="K86" s="56"/>
      <c r="L86" s="56"/>
      <c r="M86" s="56"/>
      <c r="N86" s="56"/>
      <c r="O86" s="56"/>
    </row>
    <row r="87" spans="1:15" s="1198" customFormat="1">
      <c r="A87" s="1129"/>
      <c r="B87" s="1129"/>
      <c r="C87" s="1132" t="s">
        <v>6829</v>
      </c>
      <c r="D87" s="1128"/>
      <c r="E87" s="1128"/>
      <c r="F87" s="1128"/>
      <c r="G87" s="1128"/>
      <c r="H87" s="1128"/>
      <c r="I87" s="1128"/>
      <c r="J87" s="1128"/>
      <c r="K87" s="1128"/>
      <c r="L87" s="1128"/>
      <c r="M87" s="56"/>
      <c r="N87" s="56"/>
      <c r="O87" s="56"/>
    </row>
    <row r="88" spans="1:15" s="1198" customFormat="1">
      <c r="A88" s="56"/>
      <c r="B88" s="56"/>
      <c r="M88" s="56"/>
      <c r="N88" s="56"/>
      <c r="O88" s="56"/>
    </row>
    <row r="89" spans="1:15" s="1198" customFormat="1">
      <c r="A89" s="1129"/>
      <c r="B89" s="1129"/>
      <c r="C89" s="1393" t="s">
        <v>6830</v>
      </c>
      <c r="D89" s="1383" t="s">
        <v>6831</v>
      </c>
      <c r="E89" s="1383" t="s">
        <v>6832</v>
      </c>
      <c r="F89" s="1383" t="s">
        <v>6833</v>
      </c>
      <c r="G89" s="1474" t="s">
        <v>6834</v>
      </c>
      <c r="H89" s="1475"/>
      <c r="I89" s="1475"/>
      <c r="J89" s="1475"/>
      <c r="K89" s="1475"/>
      <c r="L89" s="1476"/>
      <c r="M89" s="56"/>
      <c r="N89" s="56"/>
      <c r="O89" s="56"/>
    </row>
    <row r="90" spans="1:15" s="1198" customFormat="1" ht="34.15" customHeight="1">
      <c r="A90" s="1129"/>
      <c r="B90" s="1129"/>
      <c r="C90" s="1380" t="s">
        <v>14436</v>
      </c>
      <c r="D90" s="1154">
        <v>2</v>
      </c>
      <c r="E90" s="1154" t="s">
        <v>769</v>
      </c>
      <c r="F90" s="1001" t="s">
        <v>708</v>
      </c>
      <c r="G90" s="1495" t="s">
        <v>14437</v>
      </c>
      <c r="H90" s="1495"/>
      <c r="I90" s="1495"/>
      <c r="J90" s="1495"/>
      <c r="K90" s="1495"/>
      <c r="L90" s="1495"/>
      <c r="M90" s="56"/>
      <c r="N90" s="56"/>
      <c r="O90" s="56"/>
    </row>
    <row r="91" spans="1:15" s="1198" customFormat="1" ht="39" customHeight="1">
      <c r="A91" s="1129"/>
      <c r="B91" s="1129"/>
      <c r="C91" s="54" t="s">
        <v>925</v>
      </c>
      <c r="D91" s="769">
        <v>2</v>
      </c>
      <c r="E91" s="1154" t="s">
        <v>707</v>
      </c>
      <c r="F91" s="1001" t="s">
        <v>708</v>
      </c>
      <c r="G91" s="1496" t="s">
        <v>14438</v>
      </c>
      <c r="H91" s="1497"/>
      <c r="I91" s="1497"/>
      <c r="J91" s="1497"/>
      <c r="K91" s="1497"/>
      <c r="L91" s="1498"/>
      <c r="M91" s="56"/>
      <c r="N91" s="56"/>
      <c r="O91" s="56"/>
    </row>
    <row r="92" spans="1:15" s="1198" customFormat="1" ht="34.15" customHeight="1">
      <c r="A92" s="1129"/>
      <c r="B92" s="1129"/>
      <c r="C92" s="53" t="s">
        <v>926</v>
      </c>
      <c r="D92" s="914">
        <v>2</v>
      </c>
      <c r="E92" s="1154" t="s">
        <v>707</v>
      </c>
      <c r="F92" s="1001" t="s">
        <v>708</v>
      </c>
      <c r="G92" s="1499" t="s">
        <v>14439</v>
      </c>
      <c r="H92" s="1500"/>
      <c r="I92" s="1500"/>
      <c r="J92" s="1500"/>
      <c r="K92" s="1500"/>
      <c r="L92" s="1501"/>
      <c r="M92" s="56"/>
      <c r="N92" s="56"/>
      <c r="O92" s="56"/>
    </row>
    <row r="93" spans="1:15" s="1198" customFormat="1">
      <c r="A93" s="1129"/>
      <c r="B93" s="1129"/>
      <c r="C93" s="52" t="s">
        <v>14440</v>
      </c>
      <c r="D93" s="1154">
        <v>8</v>
      </c>
      <c r="E93" s="1154" t="s">
        <v>707</v>
      </c>
      <c r="F93" s="1001" t="s">
        <v>708</v>
      </c>
      <c r="G93" s="1486" t="s">
        <v>14441</v>
      </c>
      <c r="H93" s="1486"/>
      <c r="I93" s="1486"/>
      <c r="J93" s="1486"/>
      <c r="K93" s="1486"/>
      <c r="L93" s="1486"/>
      <c r="M93" s="56"/>
      <c r="N93" s="56"/>
      <c r="O93" s="56"/>
    </row>
    <row r="94" spans="1:15" s="1198" customFormat="1" ht="27.6" customHeight="1">
      <c r="A94" s="1129"/>
      <c r="B94" s="1129"/>
      <c r="C94" s="52" t="s">
        <v>14442</v>
      </c>
      <c r="D94" s="914">
        <v>1</v>
      </c>
      <c r="E94" s="1154" t="s">
        <v>707</v>
      </c>
      <c r="F94" s="1001" t="s">
        <v>708</v>
      </c>
      <c r="G94" s="1486" t="s">
        <v>14443</v>
      </c>
      <c r="H94" s="1486"/>
      <c r="I94" s="1486"/>
      <c r="J94" s="1486"/>
      <c r="K94" s="1486"/>
      <c r="L94" s="1486"/>
      <c r="M94" s="56"/>
      <c r="N94" s="56"/>
      <c r="O94" s="56"/>
    </row>
    <row r="95" spans="1:15" s="1198" customFormat="1" ht="45" customHeight="1">
      <c r="A95" s="1129"/>
      <c r="B95" s="1129"/>
      <c r="C95" s="52" t="s">
        <v>927</v>
      </c>
      <c r="D95" s="1154">
        <v>11</v>
      </c>
      <c r="E95" s="1154" t="s">
        <v>707</v>
      </c>
      <c r="F95" s="1001" t="s">
        <v>708</v>
      </c>
      <c r="G95" s="1486" t="s">
        <v>14444</v>
      </c>
      <c r="H95" s="1486"/>
      <c r="I95" s="1486"/>
      <c r="J95" s="1486"/>
      <c r="K95" s="1486"/>
      <c r="L95" s="1486"/>
      <c r="M95" s="56"/>
      <c r="N95" s="56"/>
      <c r="O95" s="56"/>
    </row>
    <row r="96" spans="1:15" s="1198" customFormat="1" ht="52.9" customHeight="1">
      <c r="A96" s="1129"/>
      <c r="B96" s="1129"/>
      <c r="C96" s="52" t="s">
        <v>928</v>
      </c>
      <c r="D96" s="1154">
        <v>16</v>
      </c>
      <c r="E96" s="1154" t="s">
        <v>707</v>
      </c>
      <c r="F96" s="1001" t="s">
        <v>708</v>
      </c>
      <c r="G96" s="1486" t="s">
        <v>14445</v>
      </c>
      <c r="H96" s="1486"/>
      <c r="I96" s="1486"/>
      <c r="J96" s="1486"/>
      <c r="K96" s="1486"/>
      <c r="L96" s="1486"/>
      <c r="M96" s="56"/>
      <c r="N96" s="56"/>
      <c r="O96" s="56"/>
    </row>
    <row r="97" spans="1:15" s="1198" customFormat="1" ht="41.25" customHeight="1">
      <c r="A97" s="56"/>
      <c r="B97" s="56"/>
      <c r="C97" s="52" t="s">
        <v>929</v>
      </c>
      <c r="D97" s="1154">
        <v>6</v>
      </c>
      <c r="E97" s="1154" t="s">
        <v>707</v>
      </c>
      <c r="F97" s="1001" t="s">
        <v>708</v>
      </c>
      <c r="G97" s="1486" t="s">
        <v>14446</v>
      </c>
      <c r="H97" s="1486"/>
      <c r="I97" s="1486"/>
      <c r="J97" s="1486"/>
      <c r="K97" s="1486"/>
      <c r="L97" s="1486"/>
      <c r="M97" s="1129"/>
      <c r="N97" s="1129"/>
      <c r="O97" s="1129"/>
    </row>
    <row r="98" spans="1:15" s="1198" customFormat="1" ht="39.75" customHeight="1">
      <c r="A98" s="56"/>
      <c r="B98" s="56"/>
      <c r="C98" s="52" t="s">
        <v>857</v>
      </c>
      <c r="D98" s="914">
        <v>1</v>
      </c>
      <c r="E98" s="1154" t="s">
        <v>707</v>
      </c>
      <c r="F98" s="1001" t="s">
        <v>708</v>
      </c>
      <c r="G98" s="1486" t="s">
        <v>14447</v>
      </c>
      <c r="H98" s="1486"/>
      <c r="I98" s="1486"/>
      <c r="J98" s="1486"/>
      <c r="K98" s="1486"/>
      <c r="L98" s="1486"/>
      <c r="M98" s="1129"/>
      <c r="N98" s="1129"/>
      <c r="O98" s="1129"/>
    </row>
    <row r="99" spans="1:15" s="1198" customFormat="1" ht="39.75" customHeight="1">
      <c r="A99" s="56"/>
      <c r="B99" s="56"/>
      <c r="C99" s="52" t="s">
        <v>856</v>
      </c>
      <c r="D99" s="914">
        <v>1</v>
      </c>
      <c r="E99" s="1154" t="s">
        <v>707</v>
      </c>
      <c r="F99" s="1001" t="s">
        <v>708</v>
      </c>
      <c r="G99" s="1486" t="s">
        <v>14448</v>
      </c>
      <c r="H99" s="1486"/>
      <c r="I99" s="1486"/>
      <c r="J99" s="1486"/>
      <c r="K99" s="1486"/>
      <c r="L99" s="1486"/>
      <c r="M99" s="1129"/>
      <c r="N99" s="1129"/>
      <c r="O99" s="1129"/>
    </row>
    <row r="100" spans="1:15" s="1198" customFormat="1">
      <c r="A100" s="56"/>
      <c r="B100" s="56"/>
      <c r="C100" s="52" t="s">
        <v>855</v>
      </c>
      <c r="D100" s="914">
        <v>1</v>
      </c>
      <c r="E100" s="1154" t="s">
        <v>707</v>
      </c>
      <c r="F100" s="1001" t="s">
        <v>708</v>
      </c>
      <c r="G100" s="1486" t="s">
        <v>14449</v>
      </c>
      <c r="H100" s="1486"/>
      <c r="I100" s="1486"/>
      <c r="J100" s="1486"/>
      <c r="K100" s="1486"/>
      <c r="L100" s="1486"/>
      <c r="M100" s="1129"/>
      <c r="N100" s="1129"/>
      <c r="O100" s="1129"/>
    </row>
    <row r="101" spans="1:15" s="1198" customFormat="1">
      <c r="A101" s="56"/>
      <c r="B101" s="56"/>
      <c r="C101" s="52" t="s">
        <v>860</v>
      </c>
      <c r="D101" s="914">
        <v>1</v>
      </c>
      <c r="E101" s="1154" t="s">
        <v>769</v>
      </c>
      <c r="F101" s="1001" t="s">
        <v>708</v>
      </c>
      <c r="G101" s="1486" t="s">
        <v>14450</v>
      </c>
      <c r="H101" s="1486"/>
      <c r="I101" s="1486"/>
      <c r="J101" s="1486"/>
      <c r="K101" s="1486"/>
      <c r="L101" s="1486"/>
      <c r="M101" s="1129"/>
      <c r="N101" s="1129"/>
      <c r="O101" s="1129"/>
    </row>
    <row r="102" spans="1:15" s="1198" customFormat="1">
      <c r="A102" s="56"/>
      <c r="B102" s="56"/>
      <c r="C102" s="52" t="s">
        <v>859</v>
      </c>
      <c r="D102" s="914">
        <v>1</v>
      </c>
      <c r="E102" s="1154" t="s">
        <v>769</v>
      </c>
      <c r="F102" s="1001" t="s">
        <v>708</v>
      </c>
      <c r="G102" s="1486" t="s">
        <v>14451</v>
      </c>
      <c r="H102" s="1486"/>
      <c r="I102" s="1486"/>
      <c r="J102" s="1486"/>
      <c r="K102" s="1486"/>
      <c r="L102" s="1486"/>
      <c r="M102" s="919"/>
      <c r="N102" s="919"/>
      <c r="O102" s="919"/>
    </row>
    <row r="103" spans="1:15" s="1198" customFormat="1">
      <c r="A103" s="56"/>
      <c r="B103" s="56"/>
      <c r="C103" s="1153" t="s">
        <v>930</v>
      </c>
      <c r="D103" s="914">
        <v>8</v>
      </c>
      <c r="E103" s="1154" t="s">
        <v>707</v>
      </c>
      <c r="F103" s="1001" t="s">
        <v>708</v>
      </c>
      <c r="G103" s="1462" t="s">
        <v>14452</v>
      </c>
      <c r="H103" s="1463"/>
      <c r="I103" s="1463"/>
      <c r="J103" s="1463"/>
      <c r="K103" s="1463"/>
      <c r="L103" s="1464"/>
      <c r="M103" s="64"/>
      <c r="N103" s="64"/>
      <c r="O103" s="64"/>
    </row>
    <row r="104" spans="1:15" s="1198" customFormat="1" ht="13.15" customHeight="1">
      <c r="A104" s="56"/>
      <c r="B104" s="56"/>
      <c r="C104" s="1153" t="s">
        <v>931</v>
      </c>
      <c r="D104" s="914">
        <v>8</v>
      </c>
      <c r="E104" s="1154" t="s">
        <v>707</v>
      </c>
      <c r="F104" s="1001" t="s">
        <v>708</v>
      </c>
      <c r="G104" s="1462" t="s">
        <v>14453</v>
      </c>
      <c r="H104" s="1463"/>
      <c r="I104" s="1463"/>
      <c r="J104" s="1463"/>
      <c r="K104" s="1463"/>
      <c r="L104" s="1464"/>
      <c r="M104" s="64"/>
      <c r="N104" s="64"/>
      <c r="O104" s="64"/>
    </row>
    <row r="105" spans="1:15" s="1198" customFormat="1" ht="13.15" customHeight="1">
      <c r="A105" s="56"/>
      <c r="B105" s="56"/>
      <c r="C105" s="1153" t="s">
        <v>932</v>
      </c>
      <c r="D105" s="914">
        <v>8</v>
      </c>
      <c r="E105" s="1154" t="s">
        <v>707</v>
      </c>
      <c r="F105" s="1001" t="s">
        <v>708</v>
      </c>
      <c r="G105" s="1462" t="s">
        <v>14454</v>
      </c>
      <c r="H105" s="1463"/>
      <c r="I105" s="1463"/>
      <c r="J105" s="1463"/>
      <c r="K105" s="1463"/>
      <c r="L105" s="1464"/>
      <c r="M105" s="64"/>
      <c r="N105" s="64"/>
      <c r="O105" s="64"/>
    </row>
    <row r="106" spans="1:15" s="1198" customFormat="1" ht="13.15" customHeight="1">
      <c r="A106" s="56"/>
      <c r="B106" s="56"/>
      <c r="C106" s="1153" t="s">
        <v>933</v>
      </c>
      <c r="D106" s="914">
        <v>8</v>
      </c>
      <c r="E106" s="1154" t="s">
        <v>707</v>
      </c>
      <c r="F106" s="1001" t="s">
        <v>708</v>
      </c>
      <c r="G106" s="1462" t="s">
        <v>14455</v>
      </c>
      <c r="H106" s="1463"/>
      <c r="I106" s="1463"/>
      <c r="J106" s="1463"/>
      <c r="K106" s="1463"/>
      <c r="L106" s="1464"/>
      <c r="M106" s="64"/>
      <c r="N106" s="64"/>
      <c r="O106" s="64"/>
    </row>
    <row r="107" spans="1:15" s="1198" customFormat="1" ht="13.15" customHeight="1">
      <c r="A107" s="56"/>
      <c r="B107" s="56"/>
      <c r="C107" s="1153" t="s">
        <v>934</v>
      </c>
      <c r="D107" s="914">
        <v>8</v>
      </c>
      <c r="E107" s="1154" t="s">
        <v>707</v>
      </c>
      <c r="F107" s="1001" t="s">
        <v>708</v>
      </c>
      <c r="G107" s="1462" t="s">
        <v>14456</v>
      </c>
      <c r="H107" s="1463"/>
      <c r="I107" s="1463"/>
      <c r="J107" s="1463"/>
      <c r="K107" s="1463"/>
      <c r="L107" s="1464"/>
      <c r="M107" s="64"/>
      <c r="N107" s="64"/>
      <c r="O107" s="64"/>
    </row>
    <row r="108" spans="1:15" s="1198" customFormat="1" ht="13.15" customHeight="1">
      <c r="A108" s="56"/>
      <c r="B108" s="56"/>
      <c r="C108" s="1153" t="s">
        <v>935</v>
      </c>
      <c r="D108" s="914">
        <v>8</v>
      </c>
      <c r="E108" s="1154" t="s">
        <v>707</v>
      </c>
      <c r="F108" s="1001" t="s">
        <v>708</v>
      </c>
      <c r="G108" s="1462" t="s">
        <v>14457</v>
      </c>
      <c r="H108" s="1463"/>
      <c r="I108" s="1463"/>
      <c r="J108" s="1463"/>
      <c r="K108" s="1463"/>
      <c r="L108" s="1464"/>
      <c r="M108" s="919"/>
      <c r="N108" s="919"/>
      <c r="O108" s="919"/>
    </row>
    <row r="109" spans="1:15" s="1198" customFormat="1" ht="13.15" customHeight="1">
      <c r="A109" s="56"/>
      <c r="B109" s="56"/>
      <c r="C109" s="1153" t="s">
        <v>936</v>
      </c>
      <c r="D109" s="914">
        <v>8</v>
      </c>
      <c r="E109" s="1154" t="s">
        <v>707</v>
      </c>
      <c r="F109" s="1001" t="s">
        <v>708</v>
      </c>
      <c r="G109" s="1462" t="s">
        <v>14458</v>
      </c>
      <c r="H109" s="1463"/>
      <c r="I109" s="1463"/>
      <c r="J109" s="1463"/>
      <c r="K109" s="1463"/>
      <c r="L109" s="1464"/>
      <c r="M109" s="919"/>
      <c r="N109" s="919"/>
      <c r="O109" s="919"/>
    </row>
    <row r="110" spans="1:15" s="1198" customFormat="1" ht="13.15" customHeight="1">
      <c r="A110" s="56"/>
      <c r="B110" s="56"/>
      <c r="C110" s="1153" t="s">
        <v>937</v>
      </c>
      <c r="D110" s="914">
        <v>8</v>
      </c>
      <c r="E110" s="1154" t="s">
        <v>707</v>
      </c>
      <c r="F110" s="1001" t="s">
        <v>708</v>
      </c>
      <c r="G110" s="1462" t="s">
        <v>14459</v>
      </c>
      <c r="H110" s="1463"/>
      <c r="I110" s="1463"/>
      <c r="J110" s="1463"/>
      <c r="K110" s="1463"/>
      <c r="L110" s="1464"/>
      <c r="M110" s="1129"/>
      <c r="N110" s="1129"/>
      <c r="O110" s="1129"/>
    </row>
    <row r="111" spans="1:15" s="1198" customFormat="1" ht="13.15" customHeight="1">
      <c r="A111" s="56"/>
      <c r="B111" s="56"/>
      <c r="C111" s="1153" t="s">
        <v>938</v>
      </c>
      <c r="D111" s="914">
        <v>8</v>
      </c>
      <c r="E111" s="1154" t="s">
        <v>707</v>
      </c>
      <c r="F111" s="1001" t="s">
        <v>708</v>
      </c>
      <c r="G111" s="1462" t="s">
        <v>14460</v>
      </c>
      <c r="H111" s="1463"/>
      <c r="I111" s="1463"/>
      <c r="J111" s="1463"/>
      <c r="K111" s="1463"/>
      <c r="L111" s="1464"/>
      <c r="M111" s="1129"/>
      <c r="N111" s="1129"/>
      <c r="O111" s="1129"/>
    </row>
    <row r="112" spans="1:15" s="1198" customFormat="1" ht="13.15" customHeight="1">
      <c r="A112" s="56"/>
      <c r="B112" s="56"/>
      <c r="C112" s="1153" t="s">
        <v>939</v>
      </c>
      <c r="D112" s="914">
        <v>8</v>
      </c>
      <c r="E112" s="1154" t="s">
        <v>707</v>
      </c>
      <c r="F112" s="1001" t="s">
        <v>708</v>
      </c>
      <c r="G112" s="1462" t="s">
        <v>14461</v>
      </c>
      <c r="H112" s="1463"/>
      <c r="I112" s="1463"/>
      <c r="J112" s="1463"/>
      <c r="K112" s="1463"/>
      <c r="L112" s="1464"/>
      <c r="M112" s="1129"/>
      <c r="N112" s="1129"/>
      <c r="O112" s="1129"/>
    </row>
    <row r="113" spans="1:15" s="1198" customFormat="1" ht="13.15" customHeight="1">
      <c r="A113" s="1129"/>
      <c r="B113" s="1129"/>
      <c r="C113" s="1153" t="s">
        <v>940</v>
      </c>
      <c r="D113" s="914">
        <v>8</v>
      </c>
      <c r="E113" s="1154" t="s">
        <v>707</v>
      </c>
      <c r="F113" s="1001" t="s">
        <v>708</v>
      </c>
      <c r="G113" s="1462" t="s">
        <v>14462</v>
      </c>
      <c r="H113" s="1463"/>
      <c r="I113" s="1463"/>
      <c r="J113" s="1463"/>
      <c r="K113" s="1463"/>
      <c r="L113" s="1464"/>
      <c r="M113" s="56"/>
      <c r="N113" s="56"/>
      <c r="O113" s="56"/>
    </row>
    <row r="114" spans="1:15" s="1198" customFormat="1" ht="13.15" customHeight="1">
      <c r="A114" s="1130"/>
      <c r="B114" s="1129"/>
      <c r="C114" s="1153" t="s">
        <v>941</v>
      </c>
      <c r="D114" s="914">
        <v>8</v>
      </c>
      <c r="E114" s="1154" t="s">
        <v>707</v>
      </c>
      <c r="F114" s="1001" t="s">
        <v>708</v>
      </c>
      <c r="G114" s="1462" t="s">
        <v>14463</v>
      </c>
      <c r="H114" s="1463"/>
      <c r="I114" s="1463"/>
      <c r="J114" s="1463"/>
      <c r="K114" s="1463"/>
      <c r="L114" s="1464"/>
      <c r="M114" s="56"/>
      <c r="N114" s="56"/>
      <c r="O114" s="56"/>
    </row>
    <row r="115" spans="1:15" s="1198" customFormat="1" ht="13.15" customHeight="1">
      <c r="A115" s="1130"/>
      <c r="B115" s="1131"/>
      <c r="C115" s="52" t="s">
        <v>942</v>
      </c>
      <c r="D115" s="914">
        <v>8</v>
      </c>
      <c r="E115" s="1154" t="s">
        <v>707</v>
      </c>
      <c r="F115" s="1001" t="s">
        <v>708</v>
      </c>
      <c r="G115" s="1462" t="s">
        <v>14464</v>
      </c>
      <c r="H115" s="1463"/>
      <c r="I115" s="1463"/>
      <c r="J115" s="1463"/>
      <c r="K115" s="1463"/>
      <c r="L115" s="1464"/>
      <c r="M115" s="56"/>
      <c r="N115" s="56"/>
      <c r="O115" s="56"/>
    </row>
    <row r="116" spans="1:15" s="1198" customFormat="1" ht="13.15" customHeight="1">
      <c r="A116" s="1130"/>
      <c r="B116" s="1131"/>
      <c r="C116" s="52" t="s">
        <v>943</v>
      </c>
      <c r="D116" s="914">
        <v>8</v>
      </c>
      <c r="E116" s="1154" t="s">
        <v>707</v>
      </c>
      <c r="F116" s="1001" t="s">
        <v>708</v>
      </c>
      <c r="G116" s="1462" t="s">
        <v>14465</v>
      </c>
      <c r="H116" s="1463"/>
      <c r="I116" s="1463"/>
      <c r="J116" s="1463"/>
      <c r="K116" s="1463"/>
      <c r="L116" s="1464"/>
      <c r="M116" s="56"/>
      <c r="N116" s="56"/>
      <c r="O116" s="56"/>
    </row>
    <row r="117" spans="1:15" s="1198" customFormat="1" ht="13.15" customHeight="1">
      <c r="A117" s="1130"/>
      <c r="B117" s="1131"/>
      <c r="C117" s="52" t="s">
        <v>944</v>
      </c>
      <c r="D117" s="914">
        <v>8</v>
      </c>
      <c r="E117" s="1154" t="s">
        <v>707</v>
      </c>
      <c r="F117" s="1001" t="s">
        <v>708</v>
      </c>
      <c r="G117" s="1462" t="s">
        <v>14466</v>
      </c>
      <c r="H117" s="1463"/>
      <c r="I117" s="1463"/>
      <c r="J117" s="1463"/>
      <c r="K117" s="1463"/>
      <c r="L117" s="1464"/>
      <c r="M117" s="56"/>
      <c r="N117" s="56"/>
      <c r="O117" s="56"/>
    </row>
    <row r="118" spans="1:15" s="1198" customFormat="1" ht="13.15" customHeight="1">
      <c r="A118" s="1130"/>
      <c r="B118" s="1131"/>
      <c r="C118" s="52" t="s">
        <v>945</v>
      </c>
      <c r="D118" s="914">
        <v>8</v>
      </c>
      <c r="E118" s="1154" t="s">
        <v>707</v>
      </c>
      <c r="F118" s="1001" t="s">
        <v>708</v>
      </c>
      <c r="G118" s="1462" t="s">
        <v>14467</v>
      </c>
      <c r="H118" s="1463"/>
      <c r="I118" s="1463"/>
      <c r="J118" s="1463"/>
      <c r="K118" s="1463"/>
      <c r="L118" s="1464"/>
      <c r="M118" s="56"/>
      <c r="N118" s="56"/>
      <c r="O118" s="56"/>
    </row>
    <row r="119" spans="1:15" s="1198" customFormat="1" ht="13.15" customHeight="1">
      <c r="A119" s="1130"/>
      <c r="B119" s="1131"/>
      <c r="C119" s="52" t="s">
        <v>946</v>
      </c>
      <c r="D119" s="914">
        <v>8</v>
      </c>
      <c r="E119" s="1154" t="s">
        <v>707</v>
      </c>
      <c r="F119" s="1001" t="s">
        <v>708</v>
      </c>
      <c r="G119" s="1462" t="s">
        <v>14468</v>
      </c>
      <c r="H119" s="1463"/>
      <c r="I119" s="1463"/>
      <c r="J119" s="1463"/>
      <c r="K119" s="1463"/>
      <c r="L119" s="1464"/>
      <c r="M119" s="56"/>
      <c r="N119" s="56"/>
      <c r="O119" s="56"/>
    </row>
    <row r="120" spans="1:15" s="1198" customFormat="1" ht="13.15" customHeight="1">
      <c r="A120" s="1130"/>
      <c r="B120" s="1131"/>
      <c r="C120" s="52" t="s">
        <v>947</v>
      </c>
      <c r="D120" s="914">
        <v>8</v>
      </c>
      <c r="E120" s="1154" t="s">
        <v>707</v>
      </c>
      <c r="F120" s="1001" t="s">
        <v>708</v>
      </c>
      <c r="G120" s="1462" t="s">
        <v>14469</v>
      </c>
      <c r="H120" s="1463"/>
      <c r="I120" s="1463"/>
      <c r="J120" s="1463"/>
      <c r="K120" s="1463"/>
      <c r="L120" s="1464"/>
      <c r="M120" s="56"/>
      <c r="N120" s="56"/>
      <c r="O120" s="56"/>
    </row>
    <row r="121" spans="1:15" s="1198" customFormat="1" ht="13.15" customHeight="1">
      <c r="A121" s="1130"/>
      <c r="B121" s="1131"/>
      <c r="C121" s="52" t="s">
        <v>948</v>
      </c>
      <c r="D121" s="914">
        <v>8</v>
      </c>
      <c r="E121" s="1154" t="s">
        <v>707</v>
      </c>
      <c r="F121" s="1001" t="s">
        <v>708</v>
      </c>
      <c r="G121" s="1462" t="s">
        <v>14470</v>
      </c>
      <c r="H121" s="1463"/>
      <c r="I121" s="1463"/>
      <c r="J121" s="1463"/>
      <c r="K121" s="1463"/>
      <c r="L121" s="1464"/>
      <c r="M121" s="56"/>
      <c r="N121" s="56"/>
      <c r="O121" s="56"/>
    </row>
    <row r="122" spans="1:15" s="1198" customFormat="1" ht="13.15" customHeight="1">
      <c r="A122" s="1130"/>
      <c r="B122" s="1131"/>
      <c r="C122" s="52" t="s">
        <v>949</v>
      </c>
      <c r="D122" s="914">
        <v>8</v>
      </c>
      <c r="E122" s="1154" t="s">
        <v>707</v>
      </c>
      <c r="F122" s="1001" t="s">
        <v>708</v>
      </c>
      <c r="G122" s="1462" t="s">
        <v>14471</v>
      </c>
      <c r="H122" s="1463"/>
      <c r="I122" s="1463"/>
      <c r="J122" s="1463"/>
      <c r="K122" s="1463"/>
      <c r="L122" s="1464"/>
      <c r="M122" s="56"/>
      <c r="N122" s="56"/>
      <c r="O122" s="56"/>
    </row>
    <row r="123" spans="1:15" s="1198" customFormat="1" ht="13.15" customHeight="1">
      <c r="A123" s="1130"/>
      <c r="B123" s="1131"/>
      <c r="C123" s="52" t="s">
        <v>950</v>
      </c>
      <c r="D123" s="914">
        <v>8</v>
      </c>
      <c r="E123" s="1154" t="s">
        <v>707</v>
      </c>
      <c r="F123" s="1001" t="s">
        <v>708</v>
      </c>
      <c r="G123" s="1462" t="s">
        <v>14472</v>
      </c>
      <c r="H123" s="1463"/>
      <c r="I123" s="1463"/>
      <c r="J123" s="1463"/>
      <c r="K123" s="1463"/>
      <c r="L123" s="1464"/>
      <c r="M123" s="56"/>
      <c r="N123" s="56"/>
      <c r="O123" s="56"/>
    </row>
    <row r="124" spans="1:15" s="1198" customFormat="1" ht="13.15" customHeight="1">
      <c r="A124" s="1130"/>
      <c r="B124" s="1131"/>
      <c r="C124" s="52" t="s">
        <v>951</v>
      </c>
      <c r="D124" s="914">
        <v>8</v>
      </c>
      <c r="E124" s="1154" t="s">
        <v>707</v>
      </c>
      <c r="F124" s="1001" t="s">
        <v>708</v>
      </c>
      <c r="G124" s="1462" t="s">
        <v>14473</v>
      </c>
      <c r="H124" s="1463"/>
      <c r="I124" s="1463"/>
      <c r="J124" s="1463"/>
      <c r="K124" s="1463"/>
      <c r="L124" s="1464"/>
      <c r="M124" s="56"/>
      <c r="N124" s="56"/>
      <c r="O124" s="56"/>
    </row>
    <row r="125" spans="1:15" s="1198" customFormat="1" ht="13.15" customHeight="1">
      <c r="A125" s="1130"/>
      <c r="B125" s="1131"/>
      <c r="C125" s="52" t="s">
        <v>952</v>
      </c>
      <c r="D125" s="914">
        <v>8</v>
      </c>
      <c r="E125" s="1154" t="s">
        <v>707</v>
      </c>
      <c r="F125" s="1001" t="s">
        <v>708</v>
      </c>
      <c r="G125" s="1462" t="s">
        <v>14474</v>
      </c>
      <c r="H125" s="1463"/>
      <c r="I125" s="1463"/>
      <c r="J125" s="1463"/>
      <c r="K125" s="1463"/>
      <c r="L125" s="1464"/>
      <c r="M125" s="56"/>
      <c r="N125" s="56"/>
      <c r="O125" s="56"/>
    </row>
    <row r="126" spans="1:15" s="1198" customFormat="1" ht="13.15" customHeight="1">
      <c r="A126" s="1130"/>
      <c r="B126" s="1131"/>
      <c r="C126" s="52" t="s">
        <v>953</v>
      </c>
      <c r="D126" s="914">
        <v>8</v>
      </c>
      <c r="E126" s="1154" t="s">
        <v>707</v>
      </c>
      <c r="F126" s="1001" t="s">
        <v>708</v>
      </c>
      <c r="G126" s="1462" t="s">
        <v>14475</v>
      </c>
      <c r="H126" s="1463"/>
      <c r="I126" s="1463"/>
      <c r="J126" s="1463"/>
      <c r="K126" s="1463"/>
      <c r="L126" s="1464"/>
      <c r="M126" s="56"/>
      <c r="N126" s="56"/>
      <c r="O126" s="56"/>
    </row>
    <row r="127" spans="1:15" s="1198" customFormat="1" ht="13.15" customHeight="1">
      <c r="A127" s="1130"/>
      <c r="B127" s="1131"/>
      <c r="C127" s="52" t="s">
        <v>954</v>
      </c>
      <c r="D127" s="914">
        <v>8</v>
      </c>
      <c r="E127" s="1154" t="s">
        <v>707</v>
      </c>
      <c r="F127" s="1001" t="s">
        <v>708</v>
      </c>
      <c r="G127" s="1462" t="s">
        <v>14476</v>
      </c>
      <c r="H127" s="1463"/>
      <c r="I127" s="1463"/>
      <c r="J127" s="1463"/>
      <c r="K127" s="1463"/>
      <c r="L127" s="1464"/>
      <c r="M127" s="56"/>
      <c r="N127" s="56"/>
      <c r="O127" s="56"/>
    </row>
    <row r="128" spans="1:15" s="1198" customFormat="1" ht="13.15" customHeight="1">
      <c r="A128" s="1130"/>
      <c r="B128" s="1131"/>
      <c r="C128" s="52" t="s">
        <v>955</v>
      </c>
      <c r="D128" s="914">
        <v>8</v>
      </c>
      <c r="E128" s="1154" t="s">
        <v>707</v>
      </c>
      <c r="F128" s="1001" t="s">
        <v>708</v>
      </c>
      <c r="G128" s="1462" t="s">
        <v>14477</v>
      </c>
      <c r="H128" s="1463"/>
      <c r="I128" s="1463"/>
      <c r="J128" s="1463"/>
      <c r="K128" s="1463"/>
      <c r="L128" s="1464"/>
      <c r="M128" s="56"/>
      <c r="N128" s="56"/>
      <c r="O128" s="56"/>
    </row>
    <row r="129" spans="1:15" s="1198" customFormat="1" ht="13.15" customHeight="1">
      <c r="A129" s="1130"/>
      <c r="B129" s="1131"/>
      <c r="C129" s="52" t="s">
        <v>956</v>
      </c>
      <c r="D129" s="914">
        <v>8</v>
      </c>
      <c r="E129" s="1154" t="s">
        <v>707</v>
      </c>
      <c r="F129" s="1001" t="s">
        <v>708</v>
      </c>
      <c r="G129" s="1462" t="s">
        <v>14478</v>
      </c>
      <c r="H129" s="1463"/>
      <c r="I129" s="1463"/>
      <c r="J129" s="1463"/>
      <c r="K129" s="1463"/>
      <c r="L129" s="1464"/>
      <c r="M129" s="56"/>
      <c r="N129" s="56"/>
      <c r="O129" s="56"/>
    </row>
    <row r="130" spans="1:15" s="1198" customFormat="1" ht="13.15" customHeight="1">
      <c r="A130" s="1130"/>
      <c r="B130" s="1131"/>
      <c r="C130" s="52" t="s">
        <v>957</v>
      </c>
      <c r="D130" s="914">
        <v>8</v>
      </c>
      <c r="E130" s="1154" t="s">
        <v>707</v>
      </c>
      <c r="F130" s="1001" t="s">
        <v>708</v>
      </c>
      <c r="G130" s="1462" t="s">
        <v>14479</v>
      </c>
      <c r="H130" s="1463"/>
      <c r="I130" s="1463"/>
      <c r="J130" s="1463"/>
      <c r="K130" s="1463"/>
      <c r="L130" s="1464"/>
      <c r="M130" s="56"/>
      <c r="N130" s="56"/>
      <c r="O130" s="56"/>
    </row>
    <row r="131" spans="1:15" s="1198" customFormat="1" ht="13.15" customHeight="1">
      <c r="A131" s="1130"/>
      <c r="B131" s="1131"/>
      <c r="C131" s="52" t="s">
        <v>958</v>
      </c>
      <c r="D131" s="914">
        <v>8</v>
      </c>
      <c r="E131" s="1154" t="s">
        <v>707</v>
      </c>
      <c r="F131" s="1001" t="s">
        <v>708</v>
      </c>
      <c r="G131" s="1462" t="s">
        <v>14480</v>
      </c>
      <c r="H131" s="1463"/>
      <c r="I131" s="1463"/>
      <c r="J131" s="1463"/>
      <c r="K131" s="1463"/>
      <c r="L131" s="1464"/>
      <c r="M131" s="56"/>
      <c r="N131" s="56"/>
      <c r="O131" s="56"/>
    </row>
    <row r="132" spans="1:15" s="1198" customFormat="1" ht="13.15" customHeight="1">
      <c r="A132" s="1130"/>
      <c r="B132" s="1131"/>
      <c r="C132" s="52" t="s">
        <v>959</v>
      </c>
      <c r="D132" s="914">
        <v>8</v>
      </c>
      <c r="E132" s="1154" t="s">
        <v>707</v>
      </c>
      <c r="F132" s="1001" t="s">
        <v>708</v>
      </c>
      <c r="G132" s="1462" t="s">
        <v>14481</v>
      </c>
      <c r="H132" s="1463"/>
      <c r="I132" s="1463"/>
      <c r="J132" s="1463"/>
      <c r="K132" s="1463"/>
      <c r="L132" s="1464"/>
      <c r="M132" s="56"/>
      <c r="N132" s="56"/>
      <c r="O132" s="56"/>
    </row>
    <row r="133" spans="1:15" s="1198" customFormat="1" ht="13.15" customHeight="1">
      <c r="A133" s="1130"/>
      <c r="B133" s="1131"/>
      <c r="C133" s="52" t="s">
        <v>960</v>
      </c>
      <c r="D133" s="914">
        <v>8</v>
      </c>
      <c r="E133" s="1154" t="s">
        <v>707</v>
      </c>
      <c r="F133" s="1001" t="s">
        <v>708</v>
      </c>
      <c r="G133" s="1462" t="s">
        <v>14482</v>
      </c>
      <c r="H133" s="1463"/>
      <c r="I133" s="1463"/>
      <c r="J133" s="1463"/>
      <c r="K133" s="1463"/>
      <c r="L133" s="1464"/>
      <c r="M133" s="56"/>
      <c r="N133" s="56"/>
      <c r="O133" s="56"/>
    </row>
    <row r="134" spans="1:15" s="1198" customFormat="1" ht="13.15" customHeight="1">
      <c r="A134" s="1130"/>
      <c r="B134" s="1131"/>
      <c r="C134" s="52" t="s">
        <v>961</v>
      </c>
      <c r="D134" s="914">
        <v>8</v>
      </c>
      <c r="E134" s="1154" t="s">
        <v>707</v>
      </c>
      <c r="F134" s="1001" t="s">
        <v>708</v>
      </c>
      <c r="G134" s="1462" t="s">
        <v>14483</v>
      </c>
      <c r="H134" s="1463"/>
      <c r="I134" s="1463"/>
      <c r="J134" s="1463"/>
      <c r="K134" s="1463"/>
      <c r="L134" s="1464"/>
      <c r="M134" s="56"/>
      <c r="N134" s="56"/>
      <c r="O134" s="56"/>
    </row>
    <row r="135" spans="1:15" s="1198" customFormat="1" ht="13.15" customHeight="1">
      <c r="A135" s="1130"/>
      <c r="B135" s="1131"/>
      <c r="C135" s="52" t="s">
        <v>962</v>
      </c>
      <c r="D135" s="914">
        <v>8</v>
      </c>
      <c r="E135" s="1154" t="s">
        <v>769</v>
      </c>
      <c r="F135" s="1001" t="s">
        <v>708</v>
      </c>
      <c r="G135" s="1462" t="s">
        <v>14484</v>
      </c>
      <c r="H135" s="1463"/>
      <c r="I135" s="1463"/>
      <c r="J135" s="1463"/>
      <c r="K135" s="1463"/>
      <c r="L135" s="1464"/>
      <c r="M135" s="56"/>
      <c r="N135" s="56"/>
      <c r="O135" s="56"/>
    </row>
    <row r="136" spans="1:15" s="1198" customFormat="1" ht="13.15" customHeight="1">
      <c r="A136" s="1130"/>
      <c r="B136" s="1131"/>
      <c r="C136" s="52" t="s">
        <v>963</v>
      </c>
      <c r="D136" s="914">
        <v>8</v>
      </c>
      <c r="E136" s="1154" t="s">
        <v>769</v>
      </c>
      <c r="F136" s="1001" t="s">
        <v>708</v>
      </c>
      <c r="G136" s="1462" t="s">
        <v>14485</v>
      </c>
      <c r="H136" s="1463"/>
      <c r="I136" s="1463"/>
      <c r="J136" s="1463"/>
      <c r="K136" s="1463"/>
      <c r="L136" s="1464"/>
      <c r="M136" s="56"/>
      <c r="N136" s="56"/>
      <c r="O136" s="56"/>
    </row>
    <row r="137" spans="1:15" s="1198" customFormat="1" ht="13.15" customHeight="1">
      <c r="A137" s="1130"/>
      <c r="B137" s="1131"/>
      <c r="C137" s="52" t="s">
        <v>964</v>
      </c>
      <c r="D137" s="914">
        <v>8</v>
      </c>
      <c r="E137" s="1154" t="s">
        <v>769</v>
      </c>
      <c r="F137" s="1001" t="s">
        <v>708</v>
      </c>
      <c r="G137" s="1462" t="s">
        <v>14486</v>
      </c>
      <c r="H137" s="1463"/>
      <c r="I137" s="1463"/>
      <c r="J137" s="1463"/>
      <c r="K137" s="1463"/>
      <c r="L137" s="1464"/>
      <c r="M137" s="56"/>
      <c r="N137" s="56"/>
      <c r="O137" s="56"/>
    </row>
    <row r="138" spans="1:15" s="1198" customFormat="1" ht="13.15" customHeight="1">
      <c r="A138" s="1130"/>
      <c r="B138" s="1131"/>
      <c r="C138" s="52" t="s">
        <v>965</v>
      </c>
      <c r="D138" s="914">
        <v>8</v>
      </c>
      <c r="E138" s="1154" t="s">
        <v>769</v>
      </c>
      <c r="F138" s="1001" t="s">
        <v>708</v>
      </c>
      <c r="G138" s="1462" t="s">
        <v>14487</v>
      </c>
      <c r="H138" s="1463"/>
      <c r="I138" s="1463"/>
      <c r="J138" s="1463"/>
      <c r="K138" s="1463"/>
      <c r="L138" s="1464"/>
      <c r="M138" s="56"/>
      <c r="N138" s="56"/>
      <c r="O138" s="56"/>
    </row>
    <row r="139" spans="1:15" s="1198" customFormat="1" ht="13.15" customHeight="1">
      <c r="A139" s="1130"/>
      <c r="B139" s="1131"/>
      <c r="C139" s="52" t="s">
        <v>966</v>
      </c>
      <c r="D139" s="914">
        <v>8</v>
      </c>
      <c r="E139" s="1154" t="s">
        <v>769</v>
      </c>
      <c r="F139" s="1001" t="s">
        <v>708</v>
      </c>
      <c r="G139" s="1462" t="s">
        <v>14488</v>
      </c>
      <c r="H139" s="1463"/>
      <c r="I139" s="1463"/>
      <c r="J139" s="1463"/>
      <c r="K139" s="1463"/>
      <c r="L139" s="1464"/>
      <c r="M139" s="56"/>
      <c r="N139" s="56"/>
      <c r="O139" s="56"/>
    </row>
    <row r="140" spans="1:15" s="1198" customFormat="1" ht="13.15" customHeight="1">
      <c r="A140" s="1130"/>
      <c r="B140" s="1131"/>
      <c r="C140" s="52" t="s">
        <v>967</v>
      </c>
      <c r="D140" s="914">
        <v>8</v>
      </c>
      <c r="E140" s="1154" t="s">
        <v>769</v>
      </c>
      <c r="F140" s="1001" t="s">
        <v>708</v>
      </c>
      <c r="G140" s="1462" t="s">
        <v>14489</v>
      </c>
      <c r="H140" s="1463"/>
      <c r="I140" s="1463"/>
      <c r="J140" s="1463"/>
      <c r="K140" s="1463"/>
      <c r="L140" s="1464"/>
      <c r="M140" s="56"/>
      <c r="N140" s="56"/>
      <c r="O140" s="56"/>
    </row>
    <row r="141" spans="1:15" s="1198" customFormat="1" ht="13.15" customHeight="1">
      <c r="A141" s="1130"/>
      <c r="B141" s="1131"/>
      <c r="C141" s="52" t="s">
        <v>968</v>
      </c>
      <c r="D141" s="914">
        <v>8</v>
      </c>
      <c r="E141" s="1154" t="s">
        <v>769</v>
      </c>
      <c r="F141" s="1001" t="s">
        <v>708</v>
      </c>
      <c r="G141" s="1462" t="s">
        <v>14490</v>
      </c>
      <c r="H141" s="1463"/>
      <c r="I141" s="1463"/>
      <c r="J141" s="1463"/>
      <c r="K141" s="1463"/>
      <c r="L141" s="1464"/>
      <c r="M141" s="56"/>
      <c r="N141" s="56"/>
      <c r="O141" s="56"/>
    </row>
    <row r="142" spans="1:15" s="1198" customFormat="1" ht="13.15" customHeight="1">
      <c r="A142" s="1130"/>
      <c r="B142" s="1131"/>
      <c r="C142" s="52" t="s">
        <v>969</v>
      </c>
      <c r="D142" s="914">
        <v>8</v>
      </c>
      <c r="E142" s="1154" t="s">
        <v>769</v>
      </c>
      <c r="F142" s="1001" t="s">
        <v>708</v>
      </c>
      <c r="G142" s="1462" t="s">
        <v>14491</v>
      </c>
      <c r="H142" s="1463"/>
      <c r="I142" s="1463"/>
      <c r="J142" s="1463"/>
      <c r="K142" s="1463"/>
      <c r="L142" s="1464"/>
      <c r="M142" s="56"/>
      <c r="N142" s="56"/>
      <c r="O142" s="56"/>
    </row>
    <row r="143" spans="1:15" s="1198" customFormat="1" ht="13.15" customHeight="1">
      <c r="A143" s="1130"/>
      <c r="B143" s="1131"/>
      <c r="C143" s="52" t="s">
        <v>970</v>
      </c>
      <c r="D143" s="914">
        <v>8</v>
      </c>
      <c r="E143" s="1154" t="s">
        <v>769</v>
      </c>
      <c r="F143" s="1001" t="s">
        <v>708</v>
      </c>
      <c r="G143" s="1462" t="s">
        <v>14492</v>
      </c>
      <c r="H143" s="1463"/>
      <c r="I143" s="1463"/>
      <c r="J143" s="1463"/>
      <c r="K143" s="1463"/>
      <c r="L143" s="1464"/>
      <c r="M143" s="56"/>
      <c r="N143" s="56"/>
      <c r="O143" s="56"/>
    </row>
    <row r="144" spans="1:15" s="1198" customFormat="1" ht="13.15" customHeight="1">
      <c r="A144" s="1130"/>
      <c r="B144" s="1131"/>
      <c r="C144" s="52" t="s">
        <v>971</v>
      </c>
      <c r="D144" s="914">
        <v>8</v>
      </c>
      <c r="E144" s="1154" t="s">
        <v>769</v>
      </c>
      <c r="F144" s="1001" t="s">
        <v>708</v>
      </c>
      <c r="G144" s="1462" t="s">
        <v>14493</v>
      </c>
      <c r="H144" s="1463"/>
      <c r="I144" s="1463"/>
      <c r="J144" s="1463"/>
      <c r="K144" s="1463"/>
      <c r="L144" s="1464"/>
      <c r="M144" s="56"/>
      <c r="N144" s="56"/>
      <c r="O144" s="56"/>
    </row>
    <row r="145" spans="1:15" s="1198" customFormat="1" ht="13.15" customHeight="1">
      <c r="A145" s="1130"/>
      <c r="B145" s="1131"/>
      <c r="C145" s="52" t="s">
        <v>972</v>
      </c>
      <c r="D145" s="914">
        <v>8</v>
      </c>
      <c r="E145" s="1154" t="s">
        <v>769</v>
      </c>
      <c r="F145" s="1001" t="s">
        <v>708</v>
      </c>
      <c r="G145" s="1462" t="s">
        <v>14494</v>
      </c>
      <c r="H145" s="1463"/>
      <c r="I145" s="1463"/>
      <c r="J145" s="1463"/>
      <c r="K145" s="1463"/>
      <c r="L145" s="1464"/>
      <c r="M145" s="56"/>
      <c r="N145" s="56"/>
      <c r="O145" s="56"/>
    </row>
    <row r="146" spans="1:15" s="1198" customFormat="1" ht="13.15" customHeight="1">
      <c r="A146" s="1130"/>
      <c r="B146" s="1131"/>
      <c r="C146" s="52" t="s">
        <v>973</v>
      </c>
      <c r="D146" s="914">
        <v>8</v>
      </c>
      <c r="E146" s="1154" t="s">
        <v>769</v>
      </c>
      <c r="F146" s="1001" t="s">
        <v>708</v>
      </c>
      <c r="G146" s="1462" t="s">
        <v>14495</v>
      </c>
      <c r="H146" s="1463"/>
      <c r="I146" s="1463"/>
      <c r="J146" s="1463"/>
      <c r="K146" s="1463"/>
      <c r="L146" s="1464"/>
      <c r="M146" s="56"/>
      <c r="N146" s="56"/>
      <c r="O146" s="56"/>
    </row>
    <row r="147" spans="1:15" s="1198" customFormat="1" ht="13.15" customHeight="1">
      <c r="A147" s="1130"/>
      <c r="B147" s="1131"/>
      <c r="C147" s="52" t="s">
        <v>974</v>
      </c>
      <c r="D147" s="914">
        <v>8</v>
      </c>
      <c r="E147" s="1154" t="s">
        <v>769</v>
      </c>
      <c r="F147" s="1001" t="s">
        <v>708</v>
      </c>
      <c r="G147" s="1462" t="s">
        <v>14496</v>
      </c>
      <c r="H147" s="1463"/>
      <c r="I147" s="1463"/>
      <c r="J147" s="1463"/>
      <c r="K147" s="1463"/>
      <c r="L147" s="1464"/>
      <c r="M147" s="56"/>
      <c r="N147" s="56"/>
      <c r="O147" s="56"/>
    </row>
    <row r="148" spans="1:15" s="1198" customFormat="1" ht="13.15" customHeight="1">
      <c r="A148" s="1130"/>
      <c r="B148" s="1131"/>
      <c r="C148" s="52" t="s">
        <v>975</v>
      </c>
      <c r="D148" s="914">
        <v>8</v>
      </c>
      <c r="E148" s="1154" t="s">
        <v>769</v>
      </c>
      <c r="F148" s="1001" t="s">
        <v>708</v>
      </c>
      <c r="G148" s="1462" t="s">
        <v>14497</v>
      </c>
      <c r="H148" s="1463"/>
      <c r="I148" s="1463"/>
      <c r="J148" s="1463"/>
      <c r="K148" s="1463"/>
      <c r="L148" s="1464"/>
      <c r="M148" s="56"/>
      <c r="N148" s="56"/>
      <c r="O148" s="56"/>
    </row>
    <row r="149" spans="1:15" s="1198" customFormat="1" ht="13.15" customHeight="1">
      <c r="A149" s="1130"/>
      <c r="B149" s="1131"/>
      <c r="C149" s="52" t="s">
        <v>976</v>
      </c>
      <c r="D149" s="914">
        <v>8</v>
      </c>
      <c r="E149" s="1154" t="s">
        <v>769</v>
      </c>
      <c r="F149" s="1001" t="s">
        <v>708</v>
      </c>
      <c r="G149" s="1462" t="s">
        <v>14498</v>
      </c>
      <c r="H149" s="1463"/>
      <c r="I149" s="1463"/>
      <c r="J149" s="1463"/>
      <c r="K149" s="1463"/>
      <c r="L149" s="1464"/>
      <c r="M149" s="56"/>
      <c r="N149" s="56"/>
      <c r="O149" s="56"/>
    </row>
    <row r="150" spans="1:15" s="1198" customFormat="1" ht="13.15" customHeight="1">
      <c r="A150" s="1130"/>
      <c r="B150" s="1131"/>
      <c r="C150" s="52" t="s">
        <v>977</v>
      </c>
      <c r="D150" s="914">
        <v>8</v>
      </c>
      <c r="E150" s="1154" t="s">
        <v>769</v>
      </c>
      <c r="F150" s="1001" t="s">
        <v>708</v>
      </c>
      <c r="G150" s="1462" t="s">
        <v>14499</v>
      </c>
      <c r="H150" s="1463"/>
      <c r="I150" s="1463"/>
      <c r="J150" s="1463"/>
      <c r="K150" s="1463"/>
      <c r="L150" s="1464"/>
      <c r="M150" s="56"/>
      <c r="N150" s="56"/>
      <c r="O150" s="56"/>
    </row>
    <row r="151" spans="1:15" s="1198" customFormat="1" ht="13.15" customHeight="1">
      <c r="A151" s="1130"/>
      <c r="B151" s="1131"/>
      <c r="C151" s="52" t="s">
        <v>978</v>
      </c>
      <c r="D151" s="914">
        <v>8</v>
      </c>
      <c r="E151" s="1154" t="s">
        <v>769</v>
      </c>
      <c r="F151" s="1001" t="s">
        <v>708</v>
      </c>
      <c r="G151" s="1462" t="s">
        <v>14500</v>
      </c>
      <c r="H151" s="1463"/>
      <c r="I151" s="1463"/>
      <c r="J151" s="1463"/>
      <c r="K151" s="1463"/>
      <c r="L151" s="1464"/>
      <c r="M151" s="56"/>
      <c r="N151" s="56"/>
      <c r="O151" s="56"/>
    </row>
    <row r="152" spans="1:15" s="1198" customFormat="1" ht="13.15" customHeight="1">
      <c r="A152" s="1130"/>
      <c r="B152" s="1131"/>
      <c r="C152" s="52" t="s">
        <v>979</v>
      </c>
      <c r="D152" s="914">
        <v>8</v>
      </c>
      <c r="E152" s="1154" t="s">
        <v>769</v>
      </c>
      <c r="F152" s="1001" t="s">
        <v>708</v>
      </c>
      <c r="G152" s="1462" t="s">
        <v>14501</v>
      </c>
      <c r="H152" s="1463"/>
      <c r="I152" s="1463"/>
      <c r="J152" s="1463"/>
      <c r="K152" s="1463"/>
      <c r="L152" s="1464"/>
      <c r="M152" s="56"/>
      <c r="N152" s="56"/>
      <c r="O152" s="56"/>
    </row>
    <row r="153" spans="1:15" s="1198" customFormat="1" ht="13.15" customHeight="1">
      <c r="A153" s="1130"/>
      <c r="B153" s="1131"/>
      <c r="C153" s="52" t="s">
        <v>980</v>
      </c>
      <c r="D153" s="914">
        <v>8</v>
      </c>
      <c r="E153" s="1154" t="s">
        <v>769</v>
      </c>
      <c r="F153" s="1001" t="s">
        <v>708</v>
      </c>
      <c r="G153" s="1462" t="s">
        <v>14502</v>
      </c>
      <c r="H153" s="1463"/>
      <c r="I153" s="1463"/>
      <c r="J153" s="1463"/>
      <c r="K153" s="1463"/>
      <c r="L153" s="1464"/>
      <c r="M153" s="56"/>
      <c r="N153" s="56"/>
      <c r="O153" s="56"/>
    </row>
    <row r="154" spans="1:15" s="1198" customFormat="1" ht="13.15" customHeight="1">
      <c r="A154" s="1130"/>
      <c r="B154" s="1131"/>
      <c r="C154" s="52" t="s">
        <v>981</v>
      </c>
      <c r="D154" s="914">
        <v>8</v>
      </c>
      <c r="E154" s="1154" t="s">
        <v>769</v>
      </c>
      <c r="F154" s="1001" t="s">
        <v>708</v>
      </c>
      <c r="G154" s="1462" t="s">
        <v>14503</v>
      </c>
      <c r="H154" s="1463"/>
      <c r="I154" s="1463"/>
      <c r="J154" s="1463"/>
      <c r="K154" s="1463"/>
      <c r="L154" s="1464"/>
      <c r="M154" s="56"/>
      <c r="N154" s="56"/>
      <c r="O154" s="56"/>
    </row>
    <row r="155" spans="1:15" s="1198" customFormat="1" ht="13.15" customHeight="1">
      <c r="A155" s="1130"/>
      <c r="B155" s="1131"/>
      <c r="C155" s="52" t="s">
        <v>982</v>
      </c>
      <c r="D155" s="914">
        <v>8</v>
      </c>
      <c r="E155" s="1154" t="s">
        <v>769</v>
      </c>
      <c r="F155" s="1001" t="s">
        <v>708</v>
      </c>
      <c r="G155" s="1462" t="s">
        <v>14504</v>
      </c>
      <c r="H155" s="1463"/>
      <c r="I155" s="1463"/>
      <c r="J155" s="1463"/>
      <c r="K155" s="1463"/>
      <c r="L155" s="1464"/>
      <c r="M155" s="56"/>
      <c r="N155" s="56"/>
      <c r="O155" s="56"/>
    </row>
    <row r="156" spans="1:15" s="1198" customFormat="1" ht="13.15" customHeight="1">
      <c r="A156" s="1130"/>
      <c r="B156" s="1131"/>
      <c r="C156" s="52" t="s">
        <v>983</v>
      </c>
      <c r="D156" s="914">
        <v>8</v>
      </c>
      <c r="E156" s="1154" t="s">
        <v>769</v>
      </c>
      <c r="F156" s="1001" t="s">
        <v>708</v>
      </c>
      <c r="G156" s="1462" t="s">
        <v>14505</v>
      </c>
      <c r="H156" s="1463"/>
      <c r="I156" s="1463"/>
      <c r="J156" s="1463"/>
      <c r="K156" s="1463"/>
      <c r="L156" s="1464"/>
      <c r="M156" s="56"/>
      <c r="N156" s="56"/>
      <c r="O156" s="56"/>
    </row>
    <row r="157" spans="1:15" s="1198" customFormat="1" ht="13.15" customHeight="1">
      <c r="A157" s="1130"/>
      <c r="B157" s="1131"/>
      <c r="C157" s="52" t="s">
        <v>984</v>
      </c>
      <c r="D157" s="914">
        <v>8</v>
      </c>
      <c r="E157" s="1154" t="s">
        <v>769</v>
      </c>
      <c r="F157" s="1001" t="s">
        <v>708</v>
      </c>
      <c r="G157" s="1462" t="s">
        <v>14506</v>
      </c>
      <c r="H157" s="1463"/>
      <c r="I157" s="1463"/>
      <c r="J157" s="1463"/>
      <c r="K157" s="1463"/>
      <c r="L157" s="1464"/>
      <c r="M157" s="56"/>
      <c r="N157" s="56"/>
      <c r="O157" s="56"/>
    </row>
    <row r="158" spans="1:15" s="1198" customFormat="1" ht="13.15" customHeight="1">
      <c r="A158" s="1130"/>
      <c r="B158" s="1131"/>
      <c r="C158" s="52" t="s">
        <v>985</v>
      </c>
      <c r="D158" s="914">
        <v>8</v>
      </c>
      <c r="E158" s="1154" t="s">
        <v>769</v>
      </c>
      <c r="F158" s="1001" t="s">
        <v>708</v>
      </c>
      <c r="G158" s="1462" t="s">
        <v>14507</v>
      </c>
      <c r="H158" s="1463"/>
      <c r="I158" s="1463"/>
      <c r="J158" s="1463"/>
      <c r="K158" s="1463"/>
      <c r="L158" s="1464"/>
      <c r="M158" s="56"/>
      <c r="N158" s="56"/>
      <c r="O158" s="56"/>
    </row>
    <row r="159" spans="1:15" s="1198" customFormat="1" ht="13.15" customHeight="1">
      <c r="A159" s="1130"/>
      <c r="B159" s="1131"/>
      <c r="C159" s="52" t="s">
        <v>986</v>
      </c>
      <c r="D159" s="914">
        <v>8</v>
      </c>
      <c r="E159" s="1154" t="s">
        <v>769</v>
      </c>
      <c r="F159" s="1001" t="s">
        <v>708</v>
      </c>
      <c r="G159" s="1462" t="s">
        <v>14508</v>
      </c>
      <c r="H159" s="1463"/>
      <c r="I159" s="1463"/>
      <c r="J159" s="1463"/>
      <c r="K159" s="1463"/>
      <c r="L159" s="1464"/>
      <c r="M159" s="56"/>
      <c r="N159" s="56"/>
      <c r="O159" s="56"/>
    </row>
    <row r="160" spans="1:15" s="1198" customFormat="1" ht="13.15" customHeight="1">
      <c r="A160" s="1130"/>
      <c r="B160" s="1131"/>
      <c r="C160" s="52" t="s">
        <v>987</v>
      </c>
      <c r="D160" s="914">
        <v>8</v>
      </c>
      <c r="E160" s="1154" t="s">
        <v>769</v>
      </c>
      <c r="F160" s="1001" t="s">
        <v>708</v>
      </c>
      <c r="G160" s="1462" t="s">
        <v>14509</v>
      </c>
      <c r="H160" s="1463"/>
      <c r="I160" s="1463"/>
      <c r="J160" s="1463"/>
      <c r="K160" s="1463"/>
      <c r="L160" s="1464"/>
      <c r="M160" s="56"/>
      <c r="N160" s="56"/>
      <c r="O160" s="56"/>
    </row>
    <row r="161" spans="1:15" s="1198" customFormat="1" ht="13.15" customHeight="1">
      <c r="A161" s="1130"/>
      <c r="B161" s="1131"/>
      <c r="C161" s="52" t="s">
        <v>988</v>
      </c>
      <c r="D161" s="914">
        <v>8</v>
      </c>
      <c r="E161" s="1154" t="s">
        <v>769</v>
      </c>
      <c r="F161" s="1001" t="s">
        <v>708</v>
      </c>
      <c r="G161" s="1462" t="s">
        <v>14510</v>
      </c>
      <c r="H161" s="1463"/>
      <c r="I161" s="1463"/>
      <c r="J161" s="1463"/>
      <c r="K161" s="1463"/>
      <c r="L161" s="1464"/>
      <c r="M161" s="56"/>
      <c r="N161" s="56"/>
      <c r="O161" s="56"/>
    </row>
    <row r="162" spans="1:15" s="1198" customFormat="1" ht="13.15" customHeight="1">
      <c r="A162" s="1130"/>
      <c r="B162" s="1131"/>
      <c r="C162" s="52" t="s">
        <v>989</v>
      </c>
      <c r="D162" s="914">
        <v>8</v>
      </c>
      <c r="E162" s="1154" t="s">
        <v>769</v>
      </c>
      <c r="F162" s="1001" t="s">
        <v>708</v>
      </c>
      <c r="G162" s="1462" t="s">
        <v>14511</v>
      </c>
      <c r="H162" s="1463"/>
      <c r="I162" s="1463"/>
      <c r="J162" s="1463"/>
      <c r="K162" s="1463"/>
      <c r="L162" s="1464"/>
      <c r="M162" s="56"/>
      <c r="N162" s="56"/>
      <c r="O162" s="56"/>
    </row>
    <row r="163" spans="1:15" s="1198" customFormat="1" ht="13.15" customHeight="1">
      <c r="A163" s="1130"/>
      <c r="B163" s="1131"/>
      <c r="C163" s="52" t="s">
        <v>990</v>
      </c>
      <c r="D163" s="914">
        <v>8</v>
      </c>
      <c r="E163" s="1154" t="s">
        <v>769</v>
      </c>
      <c r="F163" s="1001" t="s">
        <v>708</v>
      </c>
      <c r="G163" s="1462" t="s">
        <v>14512</v>
      </c>
      <c r="H163" s="1463"/>
      <c r="I163" s="1463"/>
      <c r="J163" s="1463"/>
      <c r="K163" s="1463"/>
      <c r="L163" s="1464"/>
      <c r="M163" s="56"/>
      <c r="N163" s="56"/>
      <c r="O163" s="56"/>
    </row>
    <row r="164" spans="1:15" s="1198" customFormat="1" ht="13.15" customHeight="1">
      <c r="A164" s="1130"/>
      <c r="B164" s="1131"/>
      <c r="C164" s="52" t="s">
        <v>991</v>
      </c>
      <c r="D164" s="914">
        <v>8</v>
      </c>
      <c r="E164" s="1154" t="s">
        <v>769</v>
      </c>
      <c r="F164" s="1001" t="s">
        <v>708</v>
      </c>
      <c r="G164" s="1462" t="s">
        <v>14513</v>
      </c>
      <c r="H164" s="1463"/>
      <c r="I164" s="1463"/>
      <c r="J164" s="1463"/>
      <c r="K164" s="1463"/>
      <c r="L164" s="1464"/>
      <c r="M164" s="56"/>
      <c r="N164" s="56"/>
      <c r="O164" s="56"/>
    </row>
    <row r="165" spans="1:15" s="1198" customFormat="1" ht="13.15" customHeight="1">
      <c r="A165" s="1130"/>
      <c r="B165" s="1131"/>
      <c r="C165" s="52" t="s">
        <v>992</v>
      </c>
      <c r="D165" s="914">
        <v>8</v>
      </c>
      <c r="E165" s="1154" t="s">
        <v>769</v>
      </c>
      <c r="F165" s="1001" t="s">
        <v>708</v>
      </c>
      <c r="G165" s="1462" t="s">
        <v>14514</v>
      </c>
      <c r="H165" s="1463"/>
      <c r="I165" s="1463"/>
      <c r="J165" s="1463"/>
      <c r="K165" s="1463"/>
      <c r="L165" s="1464"/>
      <c r="M165" s="56"/>
      <c r="N165" s="56"/>
      <c r="O165" s="56"/>
    </row>
    <row r="166" spans="1:15" s="1198" customFormat="1" ht="13.15" customHeight="1">
      <c r="A166" s="1130"/>
      <c r="B166" s="1131"/>
      <c r="C166" s="52" t="s">
        <v>993</v>
      </c>
      <c r="D166" s="48">
        <v>8</v>
      </c>
      <c r="E166" s="1154" t="s">
        <v>769</v>
      </c>
      <c r="F166" s="1001" t="s">
        <v>708</v>
      </c>
      <c r="G166" s="1462" t="s">
        <v>14515</v>
      </c>
      <c r="H166" s="1463"/>
      <c r="I166" s="1463"/>
      <c r="J166" s="1463"/>
      <c r="K166" s="1463"/>
      <c r="L166" s="1464"/>
      <c r="M166" s="56"/>
      <c r="N166" s="56"/>
      <c r="O166" s="56"/>
    </row>
    <row r="167" spans="1:15" s="1198" customFormat="1">
      <c r="A167" s="1129"/>
      <c r="B167" s="1129"/>
      <c r="C167" s="873" t="s">
        <v>14435</v>
      </c>
      <c r="D167" s="1131">
        <f>SUM(D90:D166)</f>
        <v>565</v>
      </c>
      <c r="E167" s="1129"/>
      <c r="F167" s="1129"/>
      <c r="G167" s="1129"/>
      <c r="H167" s="1129"/>
      <c r="I167" s="1129"/>
      <c r="J167" s="1129"/>
      <c r="K167" s="1129"/>
      <c r="L167" s="1129"/>
      <c r="M167" s="56"/>
      <c r="N167" s="56"/>
      <c r="O167" s="56"/>
    </row>
    <row r="168" spans="1:15" s="1198" customFormat="1"/>
    <row r="169" spans="1:15" s="1198" customFormat="1"/>
    <row r="170" spans="1:15" s="1198" customFormat="1"/>
  </sheetData>
  <mergeCells count="151">
    <mergeCell ref="G164:L164"/>
    <mergeCell ref="G165:L165"/>
    <mergeCell ref="G166:L166"/>
    <mergeCell ref="G158:L158"/>
    <mergeCell ref="G159:L159"/>
    <mergeCell ref="G160:L160"/>
    <mergeCell ref="G161:L161"/>
    <mergeCell ref="G162:L162"/>
    <mergeCell ref="G163:L163"/>
    <mergeCell ref="G152:L152"/>
    <mergeCell ref="G153:L153"/>
    <mergeCell ref="G154:L154"/>
    <mergeCell ref="G155:L155"/>
    <mergeCell ref="G156:L156"/>
    <mergeCell ref="G157:L157"/>
    <mergeCell ref="G146:L146"/>
    <mergeCell ref="G147:L147"/>
    <mergeCell ref="G148:L148"/>
    <mergeCell ref="G149:L149"/>
    <mergeCell ref="G150:L150"/>
    <mergeCell ref="G151:L151"/>
    <mergeCell ref="G140:L140"/>
    <mergeCell ref="G141:L141"/>
    <mergeCell ref="G142:L142"/>
    <mergeCell ref="G143:L143"/>
    <mergeCell ref="G144:L144"/>
    <mergeCell ref="G145:L145"/>
    <mergeCell ref="G134:L134"/>
    <mergeCell ref="G135:L135"/>
    <mergeCell ref="G136:L136"/>
    <mergeCell ref="G137:L137"/>
    <mergeCell ref="G138:L138"/>
    <mergeCell ref="G139:L139"/>
    <mergeCell ref="G128:L128"/>
    <mergeCell ref="G129:L129"/>
    <mergeCell ref="G130:L130"/>
    <mergeCell ref="G131:L131"/>
    <mergeCell ref="G132:L132"/>
    <mergeCell ref="G133:L133"/>
    <mergeCell ref="G122:L122"/>
    <mergeCell ref="G123:L123"/>
    <mergeCell ref="G124:L124"/>
    <mergeCell ref="G125:L125"/>
    <mergeCell ref="G126:L126"/>
    <mergeCell ref="G127:L127"/>
    <mergeCell ref="G116:L116"/>
    <mergeCell ref="G117:L117"/>
    <mergeCell ref="G118:L118"/>
    <mergeCell ref="G119:L119"/>
    <mergeCell ref="G120:L120"/>
    <mergeCell ref="G121:L121"/>
    <mergeCell ref="G110:L110"/>
    <mergeCell ref="G111:L111"/>
    <mergeCell ref="G112:L112"/>
    <mergeCell ref="G113:L113"/>
    <mergeCell ref="G114:L114"/>
    <mergeCell ref="G115:L115"/>
    <mergeCell ref="G104:L104"/>
    <mergeCell ref="G105:L105"/>
    <mergeCell ref="G106:L106"/>
    <mergeCell ref="G107:L107"/>
    <mergeCell ref="G108:L108"/>
    <mergeCell ref="G109:L109"/>
    <mergeCell ref="G98:L98"/>
    <mergeCell ref="G99:L99"/>
    <mergeCell ref="G100:L100"/>
    <mergeCell ref="G101:L101"/>
    <mergeCell ref="G102:L102"/>
    <mergeCell ref="G103:L103"/>
    <mergeCell ref="G90:L90"/>
    <mergeCell ref="G91:L91"/>
    <mergeCell ref="G92:L92"/>
    <mergeCell ref="G93:L93"/>
    <mergeCell ref="G94:L94"/>
    <mergeCell ref="G89:L89"/>
    <mergeCell ref="C79:J79"/>
    <mergeCell ref="C80:J80"/>
    <mergeCell ref="C81:J81"/>
    <mergeCell ref="C82:J82"/>
    <mergeCell ref="C83:J83"/>
    <mergeCell ref="C84:J84"/>
    <mergeCell ref="C73:J73"/>
    <mergeCell ref="C74:J74"/>
    <mergeCell ref="C75:J75"/>
    <mergeCell ref="C76:J76"/>
    <mergeCell ref="C77:J77"/>
    <mergeCell ref="C78:J78"/>
    <mergeCell ref="C67:J67"/>
    <mergeCell ref="C68:J68"/>
    <mergeCell ref="C69:J69"/>
    <mergeCell ref="C70:J70"/>
    <mergeCell ref="C71:J71"/>
    <mergeCell ref="C72:J72"/>
    <mergeCell ref="C61:J61"/>
    <mergeCell ref="C62:J62"/>
    <mergeCell ref="C63:J63"/>
    <mergeCell ref="C64:J64"/>
    <mergeCell ref="C65:J65"/>
    <mergeCell ref="C66:J66"/>
    <mergeCell ref="C55:J55"/>
    <mergeCell ref="C56:J56"/>
    <mergeCell ref="C57:J57"/>
    <mergeCell ref="C58:J58"/>
    <mergeCell ref="C59:J59"/>
    <mergeCell ref="C60:J60"/>
    <mergeCell ref="C49:J49"/>
    <mergeCell ref="C50:J50"/>
    <mergeCell ref="C51:J51"/>
    <mergeCell ref="C52:J52"/>
    <mergeCell ref="C53:J53"/>
    <mergeCell ref="C54:J54"/>
    <mergeCell ref="C43:J43"/>
    <mergeCell ref="C44:J44"/>
    <mergeCell ref="C45:J45"/>
    <mergeCell ref="C46:J46"/>
    <mergeCell ref="C47:J47"/>
    <mergeCell ref="C48:J48"/>
    <mergeCell ref="C39:J39"/>
    <mergeCell ref="C40:J40"/>
    <mergeCell ref="C41:J41"/>
    <mergeCell ref="C42:J42"/>
    <mergeCell ref="C31:J31"/>
    <mergeCell ref="C32:J32"/>
    <mergeCell ref="C33:J33"/>
    <mergeCell ref="C34:J34"/>
    <mergeCell ref="C35:J35"/>
    <mergeCell ref="C36:J36"/>
    <mergeCell ref="G95:L95"/>
    <mergeCell ref="G96:L96"/>
    <mergeCell ref="G97:L97"/>
    <mergeCell ref="I5:J5"/>
    <mergeCell ref="I6:J6"/>
    <mergeCell ref="I7:J7"/>
    <mergeCell ref="C9:J9"/>
    <mergeCell ref="H11:J11"/>
    <mergeCell ref="C12:J12"/>
    <mergeCell ref="C13:J13"/>
    <mergeCell ref="C25:J25"/>
    <mergeCell ref="C26:J26"/>
    <mergeCell ref="C27:J27"/>
    <mergeCell ref="C28:J28"/>
    <mergeCell ref="C29:J29"/>
    <mergeCell ref="C30:J30"/>
    <mergeCell ref="C14:J14"/>
    <mergeCell ref="E15:J15"/>
    <mergeCell ref="C21:J21"/>
    <mergeCell ref="C22:J22"/>
    <mergeCell ref="C23:J23"/>
    <mergeCell ref="C24:J24"/>
    <mergeCell ref="C37:J37"/>
    <mergeCell ref="C38:J38"/>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00"/>
  </sheetPr>
  <dimension ref="A1:V204"/>
  <sheetViews>
    <sheetView zoomScaleNormal="100" workbookViewId="0"/>
  </sheetViews>
  <sheetFormatPr defaultRowHeight="13.5"/>
  <cols>
    <col min="1" max="1" width="9" style="66"/>
    <col min="2" max="2" width="13.75" style="66" customWidth="1"/>
    <col min="3" max="10" width="19.25" style="66" customWidth="1"/>
    <col min="11" max="12" width="9" style="66"/>
    <col min="13" max="13" width="9" style="1252"/>
    <col min="14" max="14" width="9" style="66"/>
    <col min="16" max="16" width="11.75" style="66" bestFit="1" customWidth="1"/>
    <col min="18" max="18" width="9" style="66"/>
    <col min="19" max="19" width="11.75" style="66" bestFit="1" customWidth="1"/>
    <col min="20" max="16384" width="9" style="66"/>
  </cols>
  <sheetData>
    <row r="1" spans="1:21">
      <c r="A1" s="67"/>
      <c r="B1" s="67"/>
      <c r="C1" s="67"/>
      <c r="D1" s="70"/>
      <c r="E1" s="67"/>
      <c r="F1" s="67"/>
      <c r="G1" s="67"/>
      <c r="H1" s="67"/>
      <c r="I1" s="67"/>
      <c r="J1" s="67"/>
      <c r="K1" s="67"/>
      <c r="L1" s="67"/>
    </row>
    <row r="2" spans="1:21">
      <c r="A2" s="67"/>
      <c r="B2" s="69" t="s">
        <v>995</v>
      </c>
      <c r="C2" s="55"/>
      <c r="D2" s="91" t="s">
        <v>994</v>
      </c>
      <c r="E2" s="71"/>
      <c r="F2" s="104" t="s">
        <v>15245</v>
      </c>
      <c r="G2" s="71"/>
      <c r="H2" s="71"/>
      <c r="I2" s="71"/>
      <c r="J2" s="71"/>
      <c r="K2" s="72"/>
      <c r="L2" s="67"/>
    </row>
    <row r="3" spans="1:21" ht="14.25" thickBot="1">
      <c r="A3" s="67"/>
      <c r="B3" s="69"/>
      <c r="C3" s="71"/>
      <c r="D3" s="71"/>
      <c r="E3" s="71"/>
      <c r="F3" s="71"/>
      <c r="G3" s="71"/>
      <c r="H3" s="71"/>
      <c r="I3" s="71"/>
      <c r="J3" s="71"/>
      <c r="K3" s="72"/>
      <c r="L3" s="67"/>
      <c r="R3" s="1180"/>
      <c r="U3" s="1180"/>
    </row>
    <row r="4" spans="1:21" ht="14.25" thickBot="1">
      <c r="A4" s="67"/>
      <c r="B4" s="73" t="s">
        <v>2</v>
      </c>
      <c r="C4" s="74" t="s">
        <v>3</v>
      </c>
      <c r="D4" s="74" t="s">
        <v>4</v>
      </c>
      <c r="E4" s="74" t="s">
        <v>5</v>
      </c>
      <c r="F4" s="74" t="s">
        <v>6</v>
      </c>
      <c r="G4" s="74" t="s">
        <v>7</v>
      </c>
      <c r="H4" s="74" t="s">
        <v>8</v>
      </c>
      <c r="I4" s="74" t="s">
        <v>9</v>
      </c>
      <c r="J4" s="75" t="s">
        <v>10</v>
      </c>
      <c r="K4" s="76" t="s">
        <v>815</v>
      </c>
      <c r="L4" s="77" t="s">
        <v>2</v>
      </c>
      <c r="M4" s="1243" t="s">
        <v>13574</v>
      </c>
      <c r="P4" s="1240" t="s">
        <v>13572</v>
      </c>
    </row>
    <row r="5" spans="1:21" ht="14.25" thickTop="1">
      <c r="A5" s="68">
        <v>0</v>
      </c>
      <c r="B5" s="78" t="s">
        <v>12</v>
      </c>
      <c r="C5" s="464" t="s">
        <v>13</v>
      </c>
      <c r="D5" s="464" t="s">
        <v>13</v>
      </c>
      <c r="E5" s="464" t="s">
        <v>13</v>
      </c>
      <c r="F5" s="464" t="s">
        <v>13</v>
      </c>
      <c r="G5" s="464" t="s">
        <v>13</v>
      </c>
      <c r="H5" s="464" t="s">
        <v>13</v>
      </c>
      <c r="I5" s="93" t="s">
        <v>996</v>
      </c>
      <c r="J5" s="93" t="s">
        <v>997</v>
      </c>
      <c r="K5" s="90" t="s">
        <v>16</v>
      </c>
      <c r="L5" s="80" t="s">
        <v>12</v>
      </c>
      <c r="P5" s="1198"/>
    </row>
    <row r="6" spans="1:21">
      <c r="A6" s="68">
        <v>1</v>
      </c>
      <c r="B6" s="78" t="s">
        <v>17</v>
      </c>
      <c r="C6" s="464" t="s">
        <v>13</v>
      </c>
      <c r="D6" s="464" t="s">
        <v>13</v>
      </c>
      <c r="E6" s="464" t="s">
        <v>13</v>
      </c>
      <c r="F6" s="93" t="s">
        <v>998</v>
      </c>
      <c r="G6" s="93" t="s">
        <v>999</v>
      </c>
      <c r="H6" s="93" t="s">
        <v>1000</v>
      </c>
      <c r="I6" s="93" t="s">
        <v>1001</v>
      </c>
      <c r="J6" s="93" t="s">
        <v>1002</v>
      </c>
      <c r="K6" s="90" t="s">
        <v>16</v>
      </c>
      <c r="L6" s="80" t="s">
        <v>17</v>
      </c>
      <c r="P6" s="1198"/>
    </row>
    <row r="7" spans="1:21">
      <c r="A7" s="68">
        <v>2</v>
      </c>
      <c r="B7" s="81" t="s">
        <v>19</v>
      </c>
      <c r="C7" s="464" t="s">
        <v>13</v>
      </c>
      <c r="D7" s="464" t="s">
        <v>13</v>
      </c>
      <c r="E7" s="1512" t="s">
        <v>1003</v>
      </c>
      <c r="F7" s="1513"/>
      <c r="G7" s="1513"/>
      <c r="H7" s="1513"/>
      <c r="I7" s="1513"/>
      <c r="J7" s="1514"/>
      <c r="K7" s="90" t="s">
        <v>819</v>
      </c>
      <c r="L7" s="80" t="s">
        <v>19</v>
      </c>
      <c r="M7" s="1252" t="str">
        <f>TimingFormat!D77</f>
        <v>02</v>
      </c>
      <c r="P7" s="1240" t="s">
        <v>13575</v>
      </c>
    </row>
    <row r="8" spans="1:21">
      <c r="A8" s="68">
        <v>3</v>
      </c>
      <c r="B8" s="81" t="s">
        <v>20</v>
      </c>
      <c r="C8" s="1512" t="s">
        <v>1004</v>
      </c>
      <c r="D8" s="1513"/>
      <c r="E8" s="1513"/>
      <c r="F8" s="1513"/>
      <c r="G8" s="1513"/>
      <c r="H8" s="1513"/>
      <c r="I8" s="1513"/>
      <c r="J8" s="1514"/>
      <c r="K8" s="90" t="s">
        <v>1005</v>
      </c>
      <c r="L8" s="80" t="s">
        <v>20</v>
      </c>
      <c r="M8" s="1252" t="str">
        <f>RIGHT(TimingFormat!D78,2)</f>
        <v>24</v>
      </c>
      <c r="P8" s="1240" t="s">
        <v>13575</v>
      </c>
    </row>
    <row r="9" spans="1:21">
      <c r="A9" s="68">
        <v>4</v>
      </c>
      <c r="B9" s="81" t="s">
        <v>23</v>
      </c>
      <c r="C9" s="464" t="s">
        <v>13</v>
      </c>
      <c r="D9" s="464" t="s">
        <v>13</v>
      </c>
      <c r="E9" s="464" t="s">
        <v>13</v>
      </c>
      <c r="F9" s="464" t="s">
        <v>13</v>
      </c>
      <c r="G9" s="1512" t="s">
        <v>1006</v>
      </c>
      <c r="H9" s="1513"/>
      <c r="I9" s="1513"/>
      <c r="J9" s="1514"/>
      <c r="K9" s="90" t="s">
        <v>16</v>
      </c>
      <c r="L9" s="80" t="s">
        <v>23</v>
      </c>
      <c r="M9" s="1252" t="str">
        <f>LEFT(TimingFormat!D78,2)</f>
        <v>00</v>
      </c>
      <c r="P9" s="1240" t="s">
        <v>13575</v>
      </c>
    </row>
    <row r="10" spans="1:21">
      <c r="A10" s="68">
        <v>5</v>
      </c>
      <c r="B10" s="81" t="s">
        <v>28</v>
      </c>
      <c r="C10" s="1512" t="s">
        <v>1007</v>
      </c>
      <c r="D10" s="1513"/>
      <c r="E10" s="1513"/>
      <c r="F10" s="1513"/>
      <c r="G10" s="1513"/>
      <c r="H10" s="1513"/>
      <c r="I10" s="1513"/>
      <c r="J10" s="1514"/>
      <c r="K10" s="90" t="s">
        <v>16</v>
      </c>
      <c r="L10" s="80" t="s">
        <v>28</v>
      </c>
      <c r="M10" s="1252" t="str">
        <f>RIGHT(TimingFormat!D79,2)</f>
        <v>08</v>
      </c>
      <c r="P10" s="1240" t="s">
        <v>13575</v>
      </c>
    </row>
    <row r="11" spans="1:21">
      <c r="A11" s="68">
        <v>6</v>
      </c>
      <c r="B11" s="81" t="s">
        <v>33</v>
      </c>
      <c r="C11" s="1512" t="s">
        <v>1008</v>
      </c>
      <c r="D11" s="1513"/>
      <c r="E11" s="1513"/>
      <c r="F11" s="1513"/>
      <c r="G11" s="1513"/>
      <c r="H11" s="1513"/>
      <c r="I11" s="1513"/>
      <c r="J11" s="1514"/>
      <c r="K11" s="90" t="s">
        <v>265</v>
      </c>
      <c r="L11" s="80" t="s">
        <v>33</v>
      </c>
      <c r="M11" s="1252" t="str">
        <f>MID(TimingFormat!D79,3,2)</f>
        <v>43</v>
      </c>
      <c r="P11" s="1240" t="s">
        <v>13575</v>
      </c>
    </row>
    <row r="12" spans="1:21">
      <c r="A12" s="68">
        <v>7</v>
      </c>
      <c r="B12" s="81" t="s">
        <v>37</v>
      </c>
      <c r="C12" s="1512" t="s">
        <v>1009</v>
      </c>
      <c r="D12" s="1513"/>
      <c r="E12" s="1513"/>
      <c r="F12" s="1513"/>
      <c r="G12" s="1513"/>
      <c r="H12" s="1513"/>
      <c r="I12" s="1513"/>
      <c r="J12" s="1514"/>
      <c r="K12" s="90" t="s">
        <v>1010</v>
      </c>
      <c r="L12" s="80" t="s">
        <v>37</v>
      </c>
      <c r="M12" s="1252" t="str">
        <f>LEFT(TimingFormat!D79,2)</f>
        <v>41</v>
      </c>
      <c r="P12" s="1240" t="s">
        <v>13575</v>
      </c>
    </row>
    <row r="13" spans="1:21">
      <c r="A13" s="68">
        <v>8</v>
      </c>
      <c r="B13" s="81" t="s">
        <v>42</v>
      </c>
      <c r="C13" s="87" t="s">
        <v>13</v>
      </c>
      <c r="D13" s="1512" t="s">
        <v>1011</v>
      </c>
      <c r="E13" s="1513"/>
      <c r="F13" s="1514"/>
      <c r="G13" s="87" t="s">
        <v>13</v>
      </c>
      <c r="H13" s="1512" t="s">
        <v>1012</v>
      </c>
      <c r="I13" s="1513"/>
      <c r="J13" s="1514"/>
      <c r="K13" s="90" t="s">
        <v>1013</v>
      </c>
      <c r="L13" s="80" t="s">
        <v>42</v>
      </c>
      <c r="M13" s="1252" t="str">
        <f>TimingFormat!D81&amp;TimingFormat!D80</f>
        <v>13</v>
      </c>
      <c r="P13" s="1240" t="s">
        <v>13575</v>
      </c>
    </row>
    <row r="14" spans="1:21">
      <c r="A14" s="68">
        <v>9</v>
      </c>
      <c r="B14" s="81" t="s">
        <v>47</v>
      </c>
      <c r="C14" s="87" t="s">
        <v>13</v>
      </c>
      <c r="D14" s="87" t="s">
        <v>13</v>
      </c>
      <c r="E14" s="87" t="s">
        <v>13</v>
      </c>
      <c r="F14" s="87" t="s">
        <v>13</v>
      </c>
      <c r="G14" s="87" t="s">
        <v>13</v>
      </c>
      <c r="H14" s="87" t="s">
        <v>13</v>
      </c>
      <c r="I14" s="87" t="s">
        <v>13</v>
      </c>
      <c r="J14" s="93" t="s">
        <v>1014</v>
      </c>
      <c r="K14" s="90" t="s">
        <v>16</v>
      </c>
      <c r="L14" s="80" t="s">
        <v>47</v>
      </c>
      <c r="P14" s="1198"/>
    </row>
    <row r="15" spans="1:21">
      <c r="A15" s="68">
        <v>10</v>
      </c>
      <c r="B15" s="81" t="s">
        <v>49</v>
      </c>
      <c r="C15" s="87" t="s">
        <v>13</v>
      </c>
      <c r="D15" s="87" t="s">
        <v>13</v>
      </c>
      <c r="E15" s="87" t="s">
        <v>13</v>
      </c>
      <c r="F15" s="87" t="s">
        <v>13</v>
      </c>
      <c r="G15" s="87" t="s">
        <v>13</v>
      </c>
      <c r="H15" s="93" t="s">
        <v>1015</v>
      </c>
      <c r="I15" s="93" t="s">
        <v>1016</v>
      </c>
      <c r="J15" s="93" t="s">
        <v>1017</v>
      </c>
      <c r="K15" s="90" t="s">
        <v>16</v>
      </c>
      <c r="L15" s="80" t="s">
        <v>49</v>
      </c>
      <c r="M15" s="1252" t="str">
        <f>BIN2HEX("000000"&amp;S15&amp;T15,2)</f>
        <v>01</v>
      </c>
      <c r="P15" s="1240" t="s">
        <v>13575</v>
      </c>
      <c r="S15" s="1251">
        <f>IF(TimingFormat!C83="Down spread",1,IF(TimingFormat!C83="Center spread",0,"EER"))</f>
        <v>0</v>
      </c>
      <c r="T15" s="1251">
        <f>IF(TimingFormat!C82="OFF",1,0)</f>
        <v>1</v>
      </c>
    </row>
    <row r="16" spans="1:21">
      <c r="A16" s="68">
        <v>11</v>
      </c>
      <c r="B16" s="81" t="s">
        <v>51</v>
      </c>
      <c r="C16" s="87" t="s">
        <v>13</v>
      </c>
      <c r="D16" s="87" t="s">
        <v>13</v>
      </c>
      <c r="E16" s="1515" t="s">
        <v>1018</v>
      </c>
      <c r="F16" s="1515"/>
      <c r="G16" s="1515"/>
      <c r="H16" s="1515"/>
      <c r="I16" s="1515"/>
      <c r="J16" s="1515"/>
      <c r="K16" s="90" t="s">
        <v>819</v>
      </c>
      <c r="L16" s="80" t="s">
        <v>51</v>
      </c>
      <c r="M16" s="1252" t="str">
        <f>DEC2HEX(S16,2)</f>
        <v>03</v>
      </c>
      <c r="P16" s="1240" t="s">
        <v>13575</v>
      </c>
      <c r="S16" s="1251">
        <f>ROUNDUP(1/(TimingFormat!C84/1000/TimingFormat!$C$74*HEX2DEC(M7))/128,0)</f>
        <v>3</v>
      </c>
      <c r="T16" s="1251">
        <f>TimingFormat!$C$74/HEX2DEC(M7)/(HEX2DEC(S16)*128)*1000</f>
        <v>32</v>
      </c>
    </row>
    <row r="17" spans="1:20">
      <c r="A17" s="68">
        <v>12</v>
      </c>
      <c r="B17" s="81" t="s">
        <v>52</v>
      </c>
      <c r="C17" s="87" t="s">
        <v>13</v>
      </c>
      <c r="D17" s="87" t="s">
        <v>13</v>
      </c>
      <c r="E17" s="87" t="s">
        <v>13</v>
      </c>
      <c r="F17" s="1515" t="s">
        <v>1019</v>
      </c>
      <c r="G17" s="1515"/>
      <c r="H17" s="1515"/>
      <c r="I17" s="1515"/>
      <c r="J17" s="1515"/>
      <c r="K17" s="90" t="s">
        <v>350</v>
      </c>
      <c r="L17" s="80" t="s">
        <v>52</v>
      </c>
      <c r="M17" s="1252" t="str">
        <f>DEC2HEX(S17,2)</f>
        <v>1F</v>
      </c>
      <c r="P17" s="1240" t="s">
        <v>13575</v>
      </c>
      <c r="S17" s="1251">
        <f>TimingFormat!C85*100/0.1</f>
        <v>31</v>
      </c>
      <c r="T17" s="1251"/>
    </row>
    <row r="18" spans="1:20">
      <c r="A18" s="68">
        <v>13</v>
      </c>
      <c r="B18" s="81" t="s">
        <v>54</v>
      </c>
      <c r="C18" s="87" t="s">
        <v>13</v>
      </c>
      <c r="D18" s="87" t="s">
        <v>13</v>
      </c>
      <c r="E18" s="87" t="s">
        <v>13</v>
      </c>
      <c r="F18" s="87" t="s">
        <v>13</v>
      </c>
      <c r="G18" s="87" t="s">
        <v>13</v>
      </c>
      <c r="H18" s="87" t="s">
        <v>13</v>
      </c>
      <c r="I18" s="87" t="s">
        <v>13</v>
      </c>
      <c r="J18" s="87" t="s">
        <v>13</v>
      </c>
      <c r="K18" s="90" t="s">
        <v>16</v>
      </c>
      <c r="L18" s="80" t="s">
        <v>54</v>
      </c>
      <c r="P18" s="1198"/>
    </row>
    <row r="19" spans="1:20">
      <c r="A19" s="68">
        <v>14</v>
      </c>
      <c r="B19" s="81" t="s">
        <v>55</v>
      </c>
      <c r="C19" s="87" t="s">
        <v>13</v>
      </c>
      <c r="D19" s="87" t="s">
        <v>13</v>
      </c>
      <c r="E19" s="87" t="s">
        <v>13</v>
      </c>
      <c r="F19" s="87" t="s">
        <v>13</v>
      </c>
      <c r="G19" s="87" t="s">
        <v>13</v>
      </c>
      <c r="H19" s="87" t="s">
        <v>13</v>
      </c>
      <c r="I19" s="87" t="s">
        <v>13</v>
      </c>
      <c r="J19" s="87" t="s">
        <v>13</v>
      </c>
      <c r="K19" s="90" t="s">
        <v>16</v>
      </c>
      <c r="L19" s="80" t="s">
        <v>55</v>
      </c>
      <c r="P19" s="1198"/>
    </row>
    <row r="20" spans="1:20">
      <c r="A20" s="68">
        <v>15</v>
      </c>
      <c r="B20" s="81" t="s">
        <v>56</v>
      </c>
      <c r="C20" s="87" t="s">
        <v>13</v>
      </c>
      <c r="D20" s="87" t="s">
        <v>13</v>
      </c>
      <c r="E20" s="87" t="s">
        <v>13</v>
      </c>
      <c r="F20" s="87" t="s">
        <v>13</v>
      </c>
      <c r="G20" s="87" t="s">
        <v>13</v>
      </c>
      <c r="H20" s="87" t="s">
        <v>13</v>
      </c>
      <c r="I20" s="87" t="s">
        <v>13</v>
      </c>
      <c r="J20" s="87" t="s">
        <v>13</v>
      </c>
      <c r="K20" s="90" t="s">
        <v>16</v>
      </c>
      <c r="L20" s="80" t="s">
        <v>56</v>
      </c>
      <c r="P20" s="1198"/>
    </row>
    <row r="21" spans="1:20">
      <c r="A21" s="68">
        <v>16</v>
      </c>
      <c r="B21" s="81" t="s">
        <v>57</v>
      </c>
      <c r="C21" s="87" t="s">
        <v>13</v>
      </c>
      <c r="D21" s="87" t="s">
        <v>13</v>
      </c>
      <c r="E21" s="87" t="s">
        <v>13</v>
      </c>
      <c r="F21" s="87" t="s">
        <v>13</v>
      </c>
      <c r="G21" s="87" t="s">
        <v>13</v>
      </c>
      <c r="H21" s="87" t="s">
        <v>13</v>
      </c>
      <c r="I21" s="94" t="s">
        <v>1020</v>
      </c>
      <c r="J21" s="94" t="s">
        <v>1021</v>
      </c>
      <c r="K21" s="90" t="s">
        <v>16</v>
      </c>
      <c r="L21" s="80" t="s">
        <v>57</v>
      </c>
      <c r="P21" s="1198"/>
    </row>
    <row r="22" spans="1:20">
      <c r="A22" s="68">
        <v>17</v>
      </c>
      <c r="B22" s="81" t="s">
        <v>59</v>
      </c>
      <c r="C22" s="87" t="s">
        <v>13</v>
      </c>
      <c r="D22" s="87" t="s">
        <v>13</v>
      </c>
      <c r="E22" s="87" t="s">
        <v>13</v>
      </c>
      <c r="F22" s="94" t="s">
        <v>1022</v>
      </c>
      <c r="G22" s="94" t="s">
        <v>1023</v>
      </c>
      <c r="H22" s="94" t="s">
        <v>1024</v>
      </c>
      <c r="I22" s="94" t="s">
        <v>1025</v>
      </c>
      <c r="J22" s="94" t="s">
        <v>1026</v>
      </c>
      <c r="K22" s="90" t="s">
        <v>16</v>
      </c>
      <c r="L22" s="80" t="s">
        <v>59</v>
      </c>
      <c r="P22" s="1198"/>
    </row>
    <row r="23" spans="1:20">
      <c r="A23" s="68">
        <v>18</v>
      </c>
      <c r="B23" s="81" t="s">
        <v>64</v>
      </c>
      <c r="C23" s="87" t="s">
        <v>13</v>
      </c>
      <c r="D23" s="87" t="s">
        <v>13</v>
      </c>
      <c r="E23" s="1516" t="s">
        <v>1027</v>
      </c>
      <c r="F23" s="1517"/>
      <c r="G23" s="1517"/>
      <c r="H23" s="1517"/>
      <c r="I23" s="1517"/>
      <c r="J23" s="1518"/>
      <c r="K23" s="90" t="s">
        <v>819</v>
      </c>
      <c r="L23" s="80" t="s">
        <v>64</v>
      </c>
      <c r="M23" s="1252" t="str">
        <f>TimingFormat!D88</f>
        <v>02</v>
      </c>
      <c r="P23" s="1240" t="s">
        <v>13575</v>
      </c>
    </row>
    <row r="24" spans="1:20">
      <c r="A24" s="68">
        <v>19</v>
      </c>
      <c r="B24" s="81" t="s">
        <v>65</v>
      </c>
      <c r="C24" s="1516" t="s">
        <v>1028</v>
      </c>
      <c r="D24" s="1517"/>
      <c r="E24" s="1517"/>
      <c r="F24" s="1517"/>
      <c r="G24" s="1517"/>
      <c r="H24" s="1517"/>
      <c r="I24" s="1517"/>
      <c r="J24" s="1518"/>
      <c r="K24" s="90" t="s">
        <v>854</v>
      </c>
      <c r="L24" s="80" t="s">
        <v>65</v>
      </c>
      <c r="M24" s="1252" t="str">
        <f>RIGHT(TimingFormat!D89,2)</f>
        <v>38</v>
      </c>
      <c r="P24" s="1240" t="s">
        <v>13575</v>
      </c>
    </row>
    <row r="25" spans="1:20">
      <c r="A25" s="68">
        <v>20</v>
      </c>
      <c r="B25" s="81" t="s">
        <v>66</v>
      </c>
      <c r="C25" s="87" t="s">
        <v>13</v>
      </c>
      <c r="D25" s="87" t="s">
        <v>13</v>
      </c>
      <c r="E25" s="87" t="s">
        <v>13</v>
      </c>
      <c r="F25" s="87" t="s">
        <v>13</v>
      </c>
      <c r="G25" s="1516" t="s">
        <v>1029</v>
      </c>
      <c r="H25" s="1517"/>
      <c r="I25" s="1517"/>
      <c r="J25" s="1518"/>
      <c r="K25" s="90" t="s">
        <v>16</v>
      </c>
      <c r="L25" s="80" t="s">
        <v>66</v>
      </c>
      <c r="M25" s="1252" t="str">
        <f>LEFT(TimingFormat!D89,2)</f>
        <v>00</v>
      </c>
      <c r="P25" s="1240" t="s">
        <v>13575</v>
      </c>
    </row>
    <row r="26" spans="1:20">
      <c r="A26" s="68">
        <v>21</v>
      </c>
      <c r="B26" s="81" t="s">
        <v>67</v>
      </c>
      <c r="C26" s="1516" t="s">
        <v>1030</v>
      </c>
      <c r="D26" s="1517"/>
      <c r="E26" s="1517"/>
      <c r="F26" s="1517"/>
      <c r="G26" s="1517"/>
      <c r="H26" s="1517"/>
      <c r="I26" s="1517"/>
      <c r="J26" s="1518"/>
      <c r="K26" s="90" t="s">
        <v>1031</v>
      </c>
      <c r="L26" s="80" t="s">
        <v>67</v>
      </c>
      <c r="M26" s="1252" t="str">
        <f>RIGHT(TimingFormat!D90,2)</f>
        <v>C8</v>
      </c>
      <c r="P26" s="1240" t="s">
        <v>13575</v>
      </c>
    </row>
    <row r="27" spans="1:20">
      <c r="A27" s="68">
        <v>22</v>
      </c>
      <c r="B27" s="81" t="s">
        <v>68</v>
      </c>
      <c r="C27" s="1516" t="s">
        <v>1032</v>
      </c>
      <c r="D27" s="1517"/>
      <c r="E27" s="1517"/>
      <c r="F27" s="1517"/>
      <c r="G27" s="1517"/>
      <c r="H27" s="1517"/>
      <c r="I27" s="1517"/>
      <c r="J27" s="1518"/>
      <c r="K27" s="90" t="s">
        <v>1031</v>
      </c>
      <c r="L27" s="80" t="s">
        <v>68</v>
      </c>
      <c r="M27" s="1252" t="str">
        <f>MID(TimingFormat!D90,3,2)</f>
        <v>44</v>
      </c>
      <c r="P27" s="1240" t="s">
        <v>13575</v>
      </c>
    </row>
    <row r="28" spans="1:20">
      <c r="A28" s="68">
        <v>23</v>
      </c>
      <c r="B28" s="81" t="s">
        <v>69</v>
      </c>
      <c r="C28" s="1516" t="s">
        <v>1033</v>
      </c>
      <c r="D28" s="1517"/>
      <c r="E28" s="1517"/>
      <c r="F28" s="1517"/>
      <c r="G28" s="1517"/>
      <c r="H28" s="1517"/>
      <c r="I28" s="1517"/>
      <c r="J28" s="1518"/>
      <c r="K28" s="90" t="s">
        <v>1034</v>
      </c>
      <c r="L28" s="80" t="s">
        <v>69</v>
      </c>
      <c r="M28" s="1252" t="str">
        <f>LEFT(TimingFormat!D90,2)</f>
        <v>F7</v>
      </c>
      <c r="P28" s="1240" t="s">
        <v>13575</v>
      </c>
    </row>
    <row r="29" spans="1:20">
      <c r="A29" s="68">
        <v>24</v>
      </c>
      <c r="B29" s="81" t="s">
        <v>70</v>
      </c>
      <c r="C29" s="87" t="s">
        <v>13</v>
      </c>
      <c r="D29" s="1516" t="s">
        <v>1035</v>
      </c>
      <c r="E29" s="1517"/>
      <c r="F29" s="1518"/>
      <c r="G29" s="87" t="s">
        <v>13</v>
      </c>
      <c r="H29" s="1516" t="s">
        <v>1036</v>
      </c>
      <c r="I29" s="1517"/>
      <c r="J29" s="1518"/>
      <c r="K29" s="90" t="s">
        <v>1037</v>
      </c>
      <c r="L29" s="80" t="s">
        <v>70</v>
      </c>
      <c r="M29" s="1252" t="str">
        <f>TimingFormat!D92&amp;TimingFormat!D91</f>
        <v>11</v>
      </c>
      <c r="P29" s="1240" t="s">
        <v>13575</v>
      </c>
    </row>
    <row r="30" spans="1:20">
      <c r="A30" s="68">
        <v>25</v>
      </c>
      <c r="B30" s="81" t="s">
        <v>71</v>
      </c>
      <c r="C30" s="87" t="s">
        <v>13</v>
      </c>
      <c r="D30" s="87" t="s">
        <v>13</v>
      </c>
      <c r="E30" s="87" t="s">
        <v>13</v>
      </c>
      <c r="F30" s="87" t="s">
        <v>13</v>
      </c>
      <c r="G30" s="87" t="s">
        <v>13</v>
      </c>
      <c r="H30" s="87" t="s">
        <v>13</v>
      </c>
      <c r="I30" s="87" t="s">
        <v>13</v>
      </c>
      <c r="J30" s="94" t="s">
        <v>1038</v>
      </c>
      <c r="K30" s="90" t="s">
        <v>16</v>
      </c>
      <c r="L30" s="80" t="s">
        <v>71</v>
      </c>
      <c r="P30" s="1198"/>
    </row>
    <row r="31" spans="1:20">
      <c r="A31" s="68">
        <v>26</v>
      </c>
      <c r="B31" s="81" t="s">
        <v>72</v>
      </c>
      <c r="C31" s="87" t="s">
        <v>13</v>
      </c>
      <c r="D31" s="87" t="s">
        <v>13</v>
      </c>
      <c r="E31" s="87" t="s">
        <v>13</v>
      </c>
      <c r="F31" s="87" t="s">
        <v>13</v>
      </c>
      <c r="G31" s="87" t="s">
        <v>13</v>
      </c>
      <c r="H31" s="94" t="s">
        <v>1039</v>
      </c>
      <c r="I31" s="94" t="s">
        <v>1040</v>
      </c>
      <c r="J31" s="94" t="s">
        <v>1041</v>
      </c>
      <c r="K31" s="90" t="s">
        <v>16</v>
      </c>
      <c r="L31" s="80" t="s">
        <v>72</v>
      </c>
      <c r="M31" s="1252" t="str">
        <f>BIN2HEX("000000"&amp;S31&amp;T31,2)</f>
        <v>01</v>
      </c>
      <c r="P31" s="1240" t="s">
        <v>13575</v>
      </c>
      <c r="S31" s="1251">
        <f>IF(TimingFormat!C94="Down spread",1,IF(TimingFormat!C94="Center spread",0,"EER"))</f>
        <v>0</v>
      </c>
      <c r="T31" s="1251">
        <f>IF(TimingFormat!C93="OFF",1,0)</f>
        <v>1</v>
      </c>
    </row>
    <row r="32" spans="1:20">
      <c r="A32" s="68">
        <v>27</v>
      </c>
      <c r="B32" s="81" t="s">
        <v>74</v>
      </c>
      <c r="C32" s="87" t="s">
        <v>13</v>
      </c>
      <c r="D32" s="87" t="s">
        <v>13</v>
      </c>
      <c r="E32" s="1519" t="s">
        <v>1042</v>
      </c>
      <c r="F32" s="1519"/>
      <c r="G32" s="1519"/>
      <c r="H32" s="1519"/>
      <c r="I32" s="1519"/>
      <c r="J32" s="1519"/>
      <c r="K32" s="90" t="s">
        <v>819</v>
      </c>
      <c r="L32" s="80" t="s">
        <v>74</v>
      </c>
      <c r="M32" s="1252" t="str">
        <f>DEC2HEX(S32,2)</f>
        <v>03</v>
      </c>
      <c r="P32" s="1240" t="s">
        <v>13575</v>
      </c>
      <c r="S32" s="1251">
        <f>ROUNDUP(1/(TimingFormat!C95/1000/TimingFormat!$C$74*HEX2DEC(M23))/128,0)</f>
        <v>3</v>
      </c>
      <c r="T32" s="1251">
        <f>TimingFormat!$C$74/HEX2DEC(M23)/(HEX2DEC(S32)*128)*1000</f>
        <v>32</v>
      </c>
    </row>
    <row r="33" spans="1:20">
      <c r="A33" s="68">
        <v>28</v>
      </c>
      <c r="B33" s="81" t="s">
        <v>75</v>
      </c>
      <c r="C33" s="87" t="s">
        <v>13</v>
      </c>
      <c r="D33" s="87" t="s">
        <v>13</v>
      </c>
      <c r="E33" s="87" t="s">
        <v>13</v>
      </c>
      <c r="F33" s="1519" t="s">
        <v>1043</v>
      </c>
      <c r="G33" s="1519"/>
      <c r="H33" s="1519"/>
      <c r="I33" s="1519"/>
      <c r="J33" s="1519"/>
      <c r="K33" s="90" t="s">
        <v>350</v>
      </c>
      <c r="L33" s="80" t="s">
        <v>75</v>
      </c>
      <c r="M33" s="1252" t="str">
        <f>DEC2HEX(S33,2)</f>
        <v>1F</v>
      </c>
      <c r="P33" s="1240" t="s">
        <v>13575</v>
      </c>
      <c r="S33" s="1251">
        <f>TimingFormat!C96*100/0.1</f>
        <v>31</v>
      </c>
      <c r="T33" s="1251"/>
    </row>
    <row r="34" spans="1:20">
      <c r="A34" s="68">
        <v>29</v>
      </c>
      <c r="B34" s="81" t="s">
        <v>77</v>
      </c>
      <c r="C34" s="87" t="s">
        <v>13</v>
      </c>
      <c r="D34" s="87" t="s">
        <v>13</v>
      </c>
      <c r="E34" s="87" t="s">
        <v>13</v>
      </c>
      <c r="F34" s="87" t="s">
        <v>13</v>
      </c>
      <c r="G34" s="87" t="s">
        <v>13</v>
      </c>
      <c r="H34" s="87" t="s">
        <v>13</v>
      </c>
      <c r="I34" s="87" t="s">
        <v>13</v>
      </c>
      <c r="J34" s="87" t="s">
        <v>13</v>
      </c>
      <c r="K34" s="90" t="s">
        <v>16</v>
      </c>
      <c r="L34" s="80" t="s">
        <v>77</v>
      </c>
      <c r="P34" s="1198"/>
    </row>
    <row r="35" spans="1:20">
      <c r="A35" s="68">
        <v>30</v>
      </c>
      <c r="B35" s="81" t="s">
        <v>78</v>
      </c>
      <c r="C35" s="87" t="s">
        <v>13</v>
      </c>
      <c r="D35" s="87" t="s">
        <v>13</v>
      </c>
      <c r="E35" s="87" t="s">
        <v>13</v>
      </c>
      <c r="F35" s="87" t="s">
        <v>13</v>
      </c>
      <c r="G35" s="87" t="s">
        <v>13</v>
      </c>
      <c r="H35" s="87" t="s">
        <v>13</v>
      </c>
      <c r="I35" s="87" t="s">
        <v>13</v>
      </c>
      <c r="J35" s="87" t="s">
        <v>13</v>
      </c>
      <c r="K35" s="90" t="s">
        <v>16</v>
      </c>
      <c r="L35" s="80" t="s">
        <v>78</v>
      </c>
      <c r="P35" s="1198"/>
    </row>
    <row r="36" spans="1:20">
      <c r="A36" s="68">
        <v>31</v>
      </c>
      <c r="B36" s="81" t="s">
        <v>79</v>
      </c>
      <c r="C36" s="87" t="s">
        <v>13</v>
      </c>
      <c r="D36" s="87" t="s">
        <v>13</v>
      </c>
      <c r="E36" s="87" t="s">
        <v>13</v>
      </c>
      <c r="F36" s="87" t="s">
        <v>13</v>
      </c>
      <c r="G36" s="87" t="s">
        <v>13</v>
      </c>
      <c r="H36" s="87" t="s">
        <v>13</v>
      </c>
      <c r="I36" s="87" t="s">
        <v>13</v>
      </c>
      <c r="J36" s="87" t="s">
        <v>13</v>
      </c>
      <c r="K36" s="90" t="s">
        <v>16</v>
      </c>
      <c r="L36" s="80" t="s">
        <v>79</v>
      </c>
      <c r="P36" s="1198"/>
    </row>
    <row r="37" spans="1:20">
      <c r="A37" s="68">
        <v>32</v>
      </c>
      <c r="B37" s="81" t="s">
        <v>81</v>
      </c>
      <c r="C37" s="87" t="s">
        <v>13</v>
      </c>
      <c r="D37" s="87" t="s">
        <v>13</v>
      </c>
      <c r="E37" s="87" t="s">
        <v>13</v>
      </c>
      <c r="F37" s="87" t="s">
        <v>13</v>
      </c>
      <c r="G37" s="87" t="s">
        <v>13</v>
      </c>
      <c r="H37" s="87" t="s">
        <v>13</v>
      </c>
      <c r="I37" s="87" t="s">
        <v>13</v>
      </c>
      <c r="J37" s="95" t="s">
        <v>1044</v>
      </c>
      <c r="K37" s="90" t="s">
        <v>16</v>
      </c>
      <c r="L37" s="80" t="s">
        <v>81</v>
      </c>
      <c r="P37" s="1198"/>
    </row>
    <row r="38" spans="1:20">
      <c r="A38" s="68">
        <v>33</v>
      </c>
      <c r="B38" s="81" t="s">
        <v>82</v>
      </c>
      <c r="C38" s="87" t="s">
        <v>13</v>
      </c>
      <c r="D38" s="87" t="s">
        <v>13</v>
      </c>
      <c r="E38" s="87" t="s">
        <v>13</v>
      </c>
      <c r="F38" s="95" t="s">
        <v>1045</v>
      </c>
      <c r="G38" s="95" t="s">
        <v>1046</v>
      </c>
      <c r="H38" s="95" t="s">
        <v>1047</v>
      </c>
      <c r="I38" s="95" t="s">
        <v>1048</v>
      </c>
      <c r="J38" s="95" t="s">
        <v>1049</v>
      </c>
      <c r="K38" s="90" t="s">
        <v>16</v>
      </c>
      <c r="L38" s="80" t="s">
        <v>82</v>
      </c>
      <c r="P38" s="1198"/>
    </row>
    <row r="39" spans="1:20">
      <c r="A39" s="68">
        <v>34</v>
      </c>
      <c r="B39" s="81" t="s">
        <v>83</v>
      </c>
      <c r="C39" s="87" t="s">
        <v>13</v>
      </c>
      <c r="D39" s="87" t="s">
        <v>13</v>
      </c>
      <c r="E39" s="1509" t="s">
        <v>1050</v>
      </c>
      <c r="F39" s="1510"/>
      <c r="G39" s="1510"/>
      <c r="H39" s="1510"/>
      <c r="I39" s="1510"/>
      <c r="J39" s="1511"/>
      <c r="K39" s="90" t="s">
        <v>819</v>
      </c>
      <c r="L39" s="80" t="s">
        <v>83</v>
      </c>
      <c r="M39" s="1252" t="str">
        <f>TimingFormat!D99</f>
        <v>01</v>
      </c>
      <c r="P39" s="1240" t="s">
        <v>13575</v>
      </c>
    </row>
    <row r="40" spans="1:20">
      <c r="A40" s="68">
        <v>35</v>
      </c>
      <c r="B40" s="81" t="s">
        <v>85</v>
      </c>
      <c r="C40" s="1509" t="s">
        <v>1051</v>
      </c>
      <c r="D40" s="1510"/>
      <c r="E40" s="1510"/>
      <c r="F40" s="1510"/>
      <c r="G40" s="1510"/>
      <c r="H40" s="1510"/>
      <c r="I40" s="1510"/>
      <c r="J40" s="1511"/>
      <c r="K40" s="90" t="s">
        <v>1052</v>
      </c>
      <c r="L40" s="80" t="s">
        <v>85</v>
      </c>
      <c r="M40" s="1252" t="str">
        <f>RIGHT(TimingFormat!D100,2)</f>
        <v>2B</v>
      </c>
      <c r="P40" s="1240" t="s">
        <v>13575</v>
      </c>
    </row>
    <row r="41" spans="1:20">
      <c r="A41" s="68">
        <v>36</v>
      </c>
      <c r="B41" s="81" t="s">
        <v>86</v>
      </c>
      <c r="C41" s="87" t="s">
        <v>13</v>
      </c>
      <c r="D41" s="87" t="s">
        <v>13</v>
      </c>
      <c r="E41" s="87" t="s">
        <v>13</v>
      </c>
      <c r="F41" s="87" t="s">
        <v>13</v>
      </c>
      <c r="G41" s="1509" t="s">
        <v>1053</v>
      </c>
      <c r="H41" s="1510"/>
      <c r="I41" s="1510"/>
      <c r="J41" s="1511"/>
      <c r="K41" s="90" t="s">
        <v>16</v>
      </c>
      <c r="L41" s="80" t="s">
        <v>86</v>
      </c>
      <c r="M41" s="1252" t="str">
        <f>LEFT(TimingFormat!D100,2)</f>
        <v>00</v>
      </c>
      <c r="P41" s="1240" t="s">
        <v>13575</v>
      </c>
    </row>
    <row r="42" spans="1:20">
      <c r="A42" s="68">
        <v>37</v>
      </c>
      <c r="B42" s="81" t="s">
        <v>88</v>
      </c>
      <c r="C42" s="1509" t="s">
        <v>1054</v>
      </c>
      <c r="D42" s="1510"/>
      <c r="E42" s="1510"/>
      <c r="F42" s="1510"/>
      <c r="G42" s="1510"/>
      <c r="H42" s="1510"/>
      <c r="I42" s="1510"/>
      <c r="J42" s="1511"/>
      <c r="K42" s="90" t="s">
        <v>1055</v>
      </c>
      <c r="L42" s="80" t="s">
        <v>88</v>
      </c>
      <c r="M42" s="1252" t="str">
        <f>RIGHT(TimingFormat!D101,2)</f>
        <v>64</v>
      </c>
      <c r="P42" s="1240" t="s">
        <v>13575</v>
      </c>
    </row>
    <row r="43" spans="1:20">
      <c r="A43" s="68">
        <v>38</v>
      </c>
      <c r="B43" s="81" t="s">
        <v>89</v>
      </c>
      <c r="C43" s="1509" t="s">
        <v>1056</v>
      </c>
      <c r="D43" s="1510"/>
      <c r="E43" s="1510"/>
      <c r="F43" s="1510"/>
      <c r="G43" s="1510"/>
      <c r="H43" s="1510"/>
      <c r="I43" s="1510"/>
      <c r="J43" s="1511"/>
      <c r="K43" s="90" t="s">
        <v>1057</v>
      </c>
      <c r="L43" s="80" t="s">
        <v>89</v>
      </c>
      <c r="M43" s="1252" t="str">
        <f>MID(TimingFormat!D101,3,2)</f>
        <v>AA</v>
      </c>
      <c r="P43" s="1240" t="s">
        <v>13575</v>
      </c>
    </row>
    <row r="44" spans="1:20">
      <c r="A44" s="68">
        <v>39</v>
      </c>
      <c r="B44" s="81" t="s">
        <v>91</v>
      </c>
      <c r="C44" s="1509" t="s">
        <v>1058</v>
      </c>
      <c r="D44" s="1510"/>
      <c r="E44" s="1510"/>
      <c r="F44" s="1510"/>
      <c r="G44" s="1510"/>
      <c r="H44" s="1510"/>
      <c r="I44" s="1510"/>
      <c r="J44" s="1511"/>
      <c r="K44" s="90" t="s">
        <v>1059</v>
      </c>
      <c r="L44" s="80" t="s">
        <v>91</v>
      </c>
      <c r="M44" s="1252" t="str">
        <f>LEFT(TimingFormat!D101,2)</f>
        <v>5E</v>
      </c>
      <c r="P44" s="1240" t="s">
        <v>13575</v>
      </c>
    </row>
    <row r="45" spans="1:20">
      <c r="A45" s="68">
        <v>40</v>
      </c>
      <c r="B45" s="81" t="s">
        <v>92</v>
      </c>
      <c r="C45" s="87" t="s">
        <v>13</v>
      </c>
      <c r="D45" s="1509" t="s">
        <v>1060</v>
      </c>
      <c r="E45" s="1510"/>
      <c r="F45" s="1511"/>
      <c r="G45" s="87" t="s">
        <v>13</v>
      </c>
      <c r="H45" s="1509" t="s">
        <v>1061</v>
      </c>
      <c r="I45" s="1510"/>
      <c r="J45" s="1511"/>
      <c r="K45" s="90" t="s">
        <v>1037</v>
      </c>
      <c r="L45" s="80" t="s">
        <v>92</v>
      </c>
      <c r="M45" s="1252" t="str">
        <f>TimingFormat!D103&amp;TimingFormat!D102</f>
        <v>11</v>
      </c>
      <c r="P45" s="1240" t="s">
        <v>13575</v>
      </c>
    </row>
    <row r="46" spans="1:20">
      <c r="A46" s="68">
        <v>41</v>
      </c>
      <c r="B46" s="81" t="s">
        <v>94</v>
      </c>
      <c r="C46" s="87" t="s">
        <v>13</v>
      </c>
      <c r="D46" s="87" t="s">
        <v>13</v>
      </c>
      <c r="E46" s="87" t="s">
        <v>13</v>
      </c>
      <c r="F46" s="87" t="s">
        <v>13</v>
      </c>
      <c r="G46" s="87" t="s">
        <v>13</v>
      </c>
      <c r="H46" s="87" t="s">
        <v>13</v>
      </c>
      <c r="I46" s="87" t="s">
        <v>13</v>
      </c>
      <c r="J46" s="95" t="s">
        <v>1062</v>
      </c>
      <c r="K46" s="90" t="s">
        <v>16</v>
      </c>
      <c r="L46" s="80" t="s">
        <v>94</v>
      </c>
      <c r="P46" s="1198"/>
    </row>
    <row r="47" spans="1:20">
      <c r="A47" s="68">
        <v>42</v>
      </c>
      <c r="B47" s="81" t="s">
        <v>95</v>
      </c>
      <c r="C47" s="87" t="s">
        <v>13</v>
      </c>
      <c r="D47" s="87" t="s">
        <v>13</v>
      </c>
      <c r="E47" s="87" t="s">
        <v>13</v>
      </c>
      <c r="F47" s="87" t="s">
        <v>13</v>
      </c>
      <c r="G47" s="87" t="s">
        <v>13</v>
      </c>
      <c r="H47" s="87" t="s">
        <v>13</v>
      </c>
      <c r="I47" s="87" t="s">
        <v>13</v>
      </c>
      <c r="J47" s="87" t="s">
        <v>13</v>
      </c>
      <c r="K47" s="90" t="s">
        <v>16</v>
      </c>
      <c r="L47" s="80" t="s">
        <v>95</v>
      </c>
      <c r="P47" s="1198"/>
    </row>
    <row r="48" spans="1:20">
      <c r="A48" s="68">
        <v>43</v>
      </c>
      <c r="B48" s="81" t="s">
        <v>97</v>
      </c>
      <c r="C48" s="87" t="s">
        <v>13</v>
      </c>
      <c r="D48" s="87" t="s">
        <v>13</v>
      </c>
      <c r="E48" s="87" t="s">
        <v>13</v>
      </c>
      <c r="F48" s="87" t="s">
        <v>13</v>
      </c>
      <c r="G48" s="87" t="s">
        <v>13</v>
      </c>
      <c r="H48" s="87" t="s">
        <v>13</v>
      </c>
      <c r="I48" s="87" t="s">
        <v>13</v>
      </c>
      <c r="J48" s="87" t="s">
        <v>13</v>
      </c>
      <c r="K48" s="90" t="s">
        <v>16</v>
      </c>
      <c r="L48" s="80" t="s">
        <v>97</v>
      </c>
      <c r="P48" s="1198"/>
    </row>
    <row r="49" spans="1:16">
      <c r="A49" s="68">
        <v>44</v>
      </c>
      <c r="B49" s="81" t="s">
        <v>98</v>
      </c>
      <c r="C49" s="87" t="s">
        <v>13</v>
      </c>
      <c r="D49" s="87" t="s">
        <v>13</v>
      </c>
      <c r="E49" s="87" t="s">
        <v>13</v>
      </c>
      <c r="F49" s="87" t="s">
        <v>13</v>
      </c>
      <c r="G49" s="87" t="s">
        <v>13</v>
      </c>
      <c r="H49" s="87" t="s">
        <v>13</v>
      </c>
      <c r="I49" s="87" t="s">
        <v>13</v>
      </c>
      <c r="J49" s="87" t="s">
        <v>13</v>
      </c>
      <c r="K49" s="90" t="s">
        <v>16</v>
      </c>
      <c r="L49" s="80" t="s">
        <v>98</v>
      </c>
      <c r="P49" s="1198"/>
    </row>
    <row r="50" spans="1:16">
      <c r="A50" s="68">
        <v>45</v>
      </c>
      <c r="B50" s="81" t="s">
        <v>100</v>
      </c>
      <c r="C50" s="87" t="s">
        <v>13</v>
      </c>
      <c r="D50" s="87" t="s">
        <v>13</v>
      </c>
      <c r="E50" s="87" t="s">
        <v>13</v>
      </c>
      <c r="F50" s="87" t="s">
        <v>13</v>
      </c>
      <c r="G50" s="87" t="s">
        <v>13</v>
      </c>
      <c r="H50" s="87" t="s">
        <v>13</v>
      </c>
      <c r="I50" s="87" t="s">
        <v>13</v>
      </c>
      <c r="J50" s="87" t="s">
        <v>13</v>
      </c>
      <c r="K50" s="90" t="s">
        <v>16</v>
      </c>
      <c r="L50" s="80" t="s">
        <v>100</v>
      </c>
      <c r="P50" s="1198"/>
    </row>
    <row r="51" spans="1:16">
      <c r="A51" s="68">
        <v>46</v>
      </c>
      <c r="B51" s="81" t="s">
        <v>102</v>
      </c>
      <c r="C51" s="87" t="s">
        <v>13</v>
      </c>
      <c r="D51" s="87" t="s">
        <v>13</v>
      </c>
      <c r="E51" s="87" t="s">
        <v>13</v>
      </c>
      <c r="F51" s="87" t="s">
        <v>13</v>
      </c>
      <c r="G51" s="87" t="s">
        <v>13</v>
      </c>
      <c r="H51" s="87" t="s">
        <v>13</v>
      </c>
      <c r="I51" s="87" t="s">
        <v>13</v>
      </c>
      <c r="J51" s="87" t="s">
        <v>13</v>
      </c>
      <c r="K51" s="90" t="s">
        <v>16</v>
      </c>
      <c r="L51" s="80" t="s">
        <v>102</v>
      </c>
      <c r="P51" s="1198"/>
    </row>
    <row r="52" spans="1:16">
      <c r="A52" s="68">
        <v>47</v>
      </c>
      <c r="B52" s="81" t="s">
        <v>104</v>
      </c>
      <c r="C52" s="87" t="s">
        <v>13</v>
      </c>
      <c r="D52" s="87" t="s">
        <v>13</v>
      </c>
      <c r="E52" s="87" t="s">
        <v>13</v>
      </c>
      <c r="F52" s="87" t="s">
        <v>13</v>
      </c>
      <c r="G52" s="87" t="s">
        <v>13</v>
      </c>
      <c r="H52" s="87" t="s">
        <v>13</v>
      </c>
      <c r="I52" s="87" t="s">
        <v>13</v>
      </c>
      <c r="J52" s="87" t="s">
        <v>13</v>
      </c>
      <c r="K52" s="90" t="s">
        <v>16</v>
      </c>
      <c r="L52" s="80" t="s">
        <v>104</v>
      </c>
      <c r="P52" s="1198"/>
    </row>
    <row r="53" spans="1:16">
      <c r="A53" s="68">
        <v>48</v>
      </c>
      <c r="B53" s="81" t="s">
        <v>106</v>
      </c>
      <c r="C53" s="87" t="s">
        <v>13</v>
      </c>
      <c r="D53" s="87" t="s">
        <v>13</v>
      </c>
      <c r="E53" s="87" t="s">
        <v>13</v>
      </c>
      <c r="F53" s="87" t="s">
        <v>13</v>
      </c>
      <c r="G53" s="87" t="s">
        <v>13</v>
      </c>
      <c r="H53" s="87" t="s">
        <v>13</v>
      </c>
      <c r="I53" s="87" t="s">
        <v>13</v>
      </c>
      <c r="J53" s="96" t="s">
        <v>1063</v>
      </c>
      <c r="K53" s="90" t="s">
        <v>16</v>
      </c>
      <c r="L53" s="80" t="s">
        <v>106</v>
      </c>
      <c r="P53" s="1198"/>
    </row>
    <row r="54" spans="1:16">
      <c r="A54" s="68">
        <v>49</v>
      </c>
      <c r="B54" s="81" t="s">
        <v>108</v>
      </c>
      <c r="C54" s="87" t="s">
        <v>13</v>
      </c>
      <c r="D54" s="87" t="s">
        <v>13</v>
      </c>
      <c r="E54" s="87" t="s">
        <v>13</v>
      </c>
      <c r="F54" s="96" t="s">
        <v>1064</v>
      </c>
      <c r="G54" s="96" t="s">
        <v>1065</v>
      </c>
      <c r="H54" s="96" t="s">
        <v>1066</v>
      </c>
      <c r="I54" s="96" t="s">
        <v>1067</v>
      </c>
      <c r="J54" s="96" t="s">
        <v>1068</v>
      </c>
      <c r="K54" s="90" t="s">
        <v>16</v>
      </c>
      <c r="L54" s="80" t="s">
        <v>108</v>
      </c>
      <c r="P54" s="1198"/>
    </row>
    <row r="55" spans="1:16">
      <c r="A55" s="68">
        <v>50</v>
      </c>
      <c r="B55" s="81" t="s">
        <v>110</v>
      </c>
      <c r="C55" s="87" t="s">
        <v>13</v>
      </c>
      <c r="D55" s="87" t="s">
        <v>13</v>
      </c>
      <c r="E55" s="1505" t="s">
        <v>1069</v>
      </c>
      <c r="F55" s="1506"/>
      <c r="G55" s="1506"/>
      <c r="H55" s="1506"/>
      <c r="I55" s="1506"/>
      <c r="J55" s="1507"/>
      <c r="K55" s="90" t="s">
        <v>819</v>
      </c>
      <c r="L55" s="80" t="s">
        <v>110</v>
      </c>
      <c r="M55" s="1252" t="str">
        <f>TimingFormat!D106</f>
        <v>01</v>
      </c>
      <c r="P55" s="1240" t="s">
        <v>13575</v>
      </c>
    </row>
    <row r="56" spans="1:16">
      <c r="A56" s="68">
        <v>51</v>
      </c>
      <c r="B56" s="81" t="s">
        <v>112</v>
      </c>
      <c r="C56" s="1505" t="s">
        <v>1070</v>
      </c>
      <c r="D56" s="1506"/>
      <c r="E56" s="1506"/>
      <c r="F56" s="1506"/>
      <c r="G56" s="1506"/>
      <c r="H56" s="1506"/>
      <c r="I56" s="1506"/>
      <c r="J56" s="1507"/>
      <c r="K56" s="90" t="s">
        <v>1052</v>
      </c>
      <c r="L56" s="80" t="s">
        <v>112</v>
      </c>
      <c r="M56" s="1252" t="str">
        <f>RIGHT(TimingFormat!D107,2)</f>
        <v>2B</v>
      </c>
      <c r="P56" s="1240" t="s">
        <v>13575</v>
      </c>
    </row>
    <row r="57" spans="1:16">
      <c r="A57" s="68">
        <v>52</v>
      </c>
      <c r="B57" s="81" t="s">
        <v>114</v>
      </c>
      <c r="C57" s="87" t="s">
        <v>13</v>
      </c>
      <c r="D57" s="87" t="s">
        <v>13</v>
      </c>
      <c r="E57" s="87" t="s">
        <v>13</v>
      </c>
      <c r="F57" s="87" t="s">
        <v>13</v>
      </c>
      <c r="G57" s="1505" t="s">
        <v>1071</v>
      </c>
      <c r="H57" s="1506"/>
      <c r="I57" s="1506"/>
      <c r="J57" s="1507"/>
      <c r="K57" s="90" t="s">
        <v>16</v>
      </c>
      <c r="L57" s="80" t="s">
        <v>114</v>
      </c>
      <c r="M57" s="1252" t="str">
        <f>LEFT(TimingFormat!D107,2)</f>
        <v>00</v>
      </c>
      <c r="P57" s="1240" t="s">
        <v>13575</v>
      </c>
    </row>
    <row r="58" spans="1:16">
      <c r="A58" s="68">
        <v>53</v>
      </c>
      <c r="B58" s="81" t="s">
        <v>115</v>
      </c>
      <c r="C58" s="1505" t="s">
        <v>1072</v>
      </c>
      <c r="D58" s="1506"/>
      <c r="E58" s="1506"/>
      <c r="F58" s="1506"/>
      <c r="G58" s="1506"/>
      <c r="H58" s="1506"/>
      <c r="I58" s="1506"/>
      <c r="J58" s="1507"/>
      <c r="K58" s="90" t="s">
        <v>1055</v>
      </c>
      <c r="L58" s="80" t="s">
        <v>115</v>
      </c>
      <c r="M58" s="1252" t="str">
        <f>RIGHT(TimingFormat!D108,2)</f>
        <v>64</v>
      </c>
      <c r="P58" s="1240" t="s">
        <v>13575</v>
      </c>
    </row>
    <row r="59" spans="1:16">
      <c r="A59" s="68">
        <v>54</v>
      </c>
      <c r="B59" s="81" t="s">
        <v>116</v>
      </c>
      <c r="C59" s="1505" t="s">
        <v>1073</v>
      </c>
      <c r="D59" s="1506"/>
      <c r="E59" s="1506"/>
      <c r="F59" s="1506"/>
      <c r="G59" s="1506"/>
      <c r="H59" s="1506"/>
      <c r="I59" s="1506"/>
      <c r="J59" s="1507"/>
      <c r="K59" s="90" t="s">
        <v>1057</v>
      </c>
      <c r="L59" s="80" t="s">
        <v>116</v>
      </c>
      <c r="M59" s="1252" t="str">
        <f>MID(TimingFormat!D108,3,2)</f>
        <v>AA</v>
      </c>
      <c r="P59" s="1240" t="s">
        <v>13575</v>
      </c>
    </row>
    <row r="60" spans="1:16">
      <c r="A60" s="68">
        <v>55</v>
      </c>
      <c r="B60" s="81" t="s">
        <v>118</v>
      </c>
      <c r="C60" s="1505" t="s">
        <v>1074</v>
      </c>
      <c r="D60" s="1506"/>
      <c r="E60" s="1506"/>
      <c r="F60" s="1506"/>
      <c r="G60" s="1506"/>
      <c r="H60" s="1506"/>
      <c r="I60" s="1506"/>
      <c r="J60" s="1507"/>
      <c r="K60" s="90" t="s">
        <v>1059</v>
      </c>
      <c r="L60" s="80" t="s">
        <v>118</v>
      </c>
      <c r="M60" s="1252" t="str">
        <f>LEFT(TimingFormat!D108,2)</f>
        <v>5E</v>
      </c>
      <c r="P60" s="1240" t="s">
        <v>13575</v>
      </c>
    </row>
    <row r="61" spans="1:16">
      <c r="A61" s="68">
        <v>56</v>
      </c>
      <c r="B61" s="81" t="s">
        <v>120</v>
      </c>
      <c r="C61" s="87" t="s">
        <v>13</v>
      </c>
      <c r="D61" s="1505" t="s">
        <v>1075</v>
      </c>
      <c r="E61" s="1506"/>
      <c r="F61" s="1507"/>
      <c r="G61" s="87" t="s">
        <v>13</v>
      </c>
      <c r="H61" s="1505" t="s">
        <v>1076</v>
      </c>
      <c r="I61" s="1506"/>
      <c r="J61" s="1507"/>
      <c r="K61" s="90" t="s">
        <v>1037</v>
      </c>
      <c r="L61" s="80" t="s">
        <v>120</v>
      </c>
      <c r="M61" s="1252" t="str">
        <f>TimingFormat!D110&amp;TimingFormat!D109</f>
        <v>11</v>
      </c>
      <c r="P61" s="1240" t="s">
        <v>13575</v>
      </c>
    </row>
    <row r="62" spans="1:16">
      <c r="A62" s="68">
        <v>57</v>
      </c>
      <c r="B62" s="81" t="s">
        <v>122</v>
      </c>
      <c r="C62" s="87" t="s">
        <v>13</v>
      </c>
      <c r="D62" s="87" t="s">
        <v>13</v>
      </c>
      <c r="E62" s="87" t="s">
        <v>13</v>
      </c>
      <c r="F62" s="87" t="s">
        <v>13</v>
      </c>
      <c r="G62" s="87" t="s">
        <v>13</v>
      </c>
      <c r="H62" s="87" t="s">
        <v>13</v>
      </c>
      <c r="I62" s="87" t="s">
        <v>13</v>
      </c>
      <c r="J62" s="96" t="s">
        <v>1077</v>
      </c>
      <c r="K62" s="90" t="s">
        <v>16</v>
      </c>
      <c r="L62" s="80" t="s">
        <v>122</v>
      </c>
      <c r="P62" s="1198"/>
    </row>
    <row r="63" spans="1:16">
      <c r="A63" s="68">
        <v>58</v>
      </c>
      <c r="B63" s="81" t="s">
        <v>124</v>
      </c>
      <c r="C63" s="87" t="s">
        <v>13</v>
      </c>
      <c r="D63" s="87" t="s">
        <v>13</v>
      </c>
      <c r="E63" s="87" t="s">
        <v>13</v>
      </c>
      <c r="F63" s="87" t="s">
        <v>13</v>
      </c>
      <c r="G63" s="87" t="s">
        <v>13</v>
      </c>
      <c r="H63" s="87" t="s">
        <v>13</v>
      </c>
      <c r="I63" s="87" t="s">
        <v>13</v>
      </c>
      <c r="J63" s="87" t="s">
        <v>13</v>
      </c>
      <c r="K63" s="90" t="s">
        <v>16</v>
      </c>
      <c r="L63" s="80" t="s">
        <v>124</v>
      </c>
      <c r="P63" s="1198"/>
    </row>
    <row r="64" spans="1:16">
      <c r="A64" s="68">
        <v>59</v>
      </c>
      <c r="B64" s="81" t="s">
        <v>126</v>
      </c>
      <c r="C64" s="87" t="s">
        <v>13</v>
      </c>
      <c r="D64" s="87" t="s">
        <v>13</v>
      </c>
      <c r="E64" s="87" t="s">
        <v>13</v>
      </c>
      <c r="F64" s="87" t="s">
        <v>13</v>
      </c>
      <c r="G64" s="87" t="s">
        <v>13</v>
      </c>
      <c r="H64" s="87" t="s">
        <v>13</v>
      </c>
      <c r="I64" s="87" t="s">
        <v>13</v>
      </c>
      <c r="J64" s="87" t="s">
        <v>13</v>
      </c>
      <c r="K64" s="90" t="s">
        <v>16</v>
      </c>
      <c r="L64" s="80" t="s">
        <v>126</v>
      </c>
      <c r="P64" s="1198"/>
    </row>
    <row r="65" spans="1:20">
      <c r="A65" s="68">
        <v>60</v>
      </c>
      <c r="B65" s="81" t="s">
        <v>128</v>
      </c>
      <c r="C65" s="87" t="s">
        <v>13</v>
      </c>
      <c r="D65" s="87" t="s">
        <v>13</v>
      </c>
      <c r="E65" s="87" t="s">
        <v>13</v>
      </c>
      <c r="F65" s="87" t="s">
        <v>13</v>
      </c>
      <c r="G65" s="87" t="s">
        <v>13</v>
      </c>
      <c r="H65" s="87" t="s">
        <v>13</v>
      </c>
      <c r="I65" s="87" t="s">
        <v>13</v>
      </c>
      <c r="J65" s="87" t="s">
        <v>13</v>
      </c>
      <c r="K65" s="90" t="s">
        <v>16</v>
      </c>
      <c r="L65" s="80" t="s">
        <v>128</v>
      </c>
      <c r="P65" s="1198"/>
    </row>
    <row r="66" spans="1:20">
      <c r="A66" s="68">
        <v>61</v>
      </c>
      <c r="B66" s="81" t="s">
        <v>130</v>
      </c>
      <c r="C66" s="87" t="s">
        <v>13</v>
      </c>
      <c r="D66" s="87" t="s">
        <v>13</v>
      </c>
      <c r="E66" s="87" t="s">
        <v>13</v>
      </c>
      <c r="F66" s="87" t="s">
        <v>13</v>
      </c>
      <c r="G66" s="87" t="s">
        <v>13</v>
      </c>
      <c r="H66" s="87" t="s">
        <v>13</v>
      </c>
      <c r="I66" s="87" t="s">
        <v>13</v>
      </c>
      <c r="J66" s="87" t="s">
        <v>13</v>
      </c>
      <c r="K66" s="90" t="s">
        <v>16</v>
      </c>
      <c r="L66" s="80" t="s">
        <v>130</v>
      </c>
      <c r="P66" s="1198"/>
    </row>
    <row r="67" spans="1:20">
      <c r="A67" s="68">
        <v>62</v>
      </c>
      <c r="B67" s="81" t="s">
        <v>132</v>
      </c>
      <c r="C67" s="87" t="s">
        <v>13</v>
      </c>
      <c r="D67" s="87" t="s">
        <v>13</v>
      </c>
      <c r="E67" s="87" t="s">
        <v>13</v>
      </c>
      <c r="F67" s="87" t="s">
        <v>13</v>
      </c>
      <c r="G67" s="87" t="s">
        <v>13</v>
      </c>
      <c r="H67" s="87" t="s">
        <v>13</v>
      </c>
      <c r="I67" s="87" t="s">
        <v>13</v>
      </c>
      <c r="J67" s="87" t="s">
        <v>13</v>
      </c>
      <c r="K67" s="90" t="s">
        <v>16</v>
      </c>
      <c r="L67" s="80" t="s">
        <v>132</v>
      </c>
      <c r="P67" s="1198"/>
    </row>
    <row r="68" spans="1:20">
      <c r="A68" s="68">
        <v>63</v>
      </c>
      <c r="B68" s="81" t="s">
        <v>134</v>
      </c>
      <c r="C68" s="87" t="s">
        <v>13</v>
      </c>
      <c r="D68" s="87" t="s">
        <v>13</v>
      </c>
      <c r="E68" s="87" t="s">
        <v>13</v>
      </c>
      <c r="F68" s="87" t="s">
        <v>13</v>
      </c>
      <c r="G68" s="87" t="s">
        <v>13</v>
      </c>
      <c r="H68" s="87" t="s">
        <v>13</v>
      </c>
      <c r="I68" s="87" t="s">
        <v>13</v>
      </c>
      <c r="J68" s="87" t="s">
        <v>13</v>
      </c>
      <c r="K68" s="90" t="s">
        <v>16</v>
      </c>
      <c r="L68" s="80" t="s">
        <v>134</v>
      </c>
      <c r="P68" s="1198"/>
      <c r="T68" s="1251" t="s">
        <v>13576</v>
      </c>
    </row>
    <row r="69" spans="1:20">
      <c r="A69" s="68">
        <v>64</v>
      </c>
      <c r="B69" s="81" t="s">
        <v>136</v>
      </c>
      <c r="C69" s="1502" t="s">
        <v>1078</v>
      </c>
      <c r="D69" s="1503"/>
      <c r="E69" s="1503"/>
      <c r="F69" s="1503"/>
      <c r="G69" s="1503"/>
      <c r="H69" s="1503"/>
      <c r="I69" s="1503"/>
      <c r="J69" s="1504"/>
      <c r="K69" s="90" t="s">
        <v>858</v>
      </c>
      <c r="L69" s="80" t="s">
        <v>136</v>
      </c>
      <c r="M69" s="1252" t="str">
        <f>DEC2HEX(T69,2)</f>
        <v>04</v>
      </c>
      <c r="P69" s="1240" t="s">
        <v>13575</v>
      </c>
      <c r="T69" s="1251">
        <f>IF(TimingFormat!C74/4&gt;10,5,4)</f>
        <v>4</v>
      </c>
    </row>
    <row r="70" spans="1:20">
      <c r="A70" s="68">
        <v>65</v>
      </c>
      <c r="B70" s="81" t="s">
        <v>138</v>
      </c>
      <c r="C70" s="87" t="s">
        <v>13</v>
      </c>
      <c r="D70" s="87" t="s">
        <v>13</v>
      </c>
      <c r="E70" s="87" t="s">
        <v>13</v>
      </c>
      <c r="F70" s="87" t="s">
        <v>13</v>
      </c>
      <c r="G70" s="87" t="s">
        <v>13</v>
      </c>
      <c r="H70" s="87" t="s">
        <v>13</v>
      </c>
      <c r="I70" s="97" t="s">
        <v>1079</v>
      </c>
      <c r="J70" s="98" t="s">
        <v>1080</v>
      </c>
      <c r="K70" s="90" t="s">
        <v>16</v>
      </c>
      <c r="L70" s="80" t="s">
        <v>138</v>
      </c>
      <c r="P70" s="1198"/>
    </row>
    <row r="71" spans="1:20">
      <c r="A71" s="68">
        <v>66</v>
      </c>
      <c r="B71" s="81" t="s">
        <v>140</v>
      </c>
      <c r="C71" s="87" t="s">
        <v>13</v>
      </c>
      <c r="D71" s="87" t="s">
        <v>13</v>
      </c>
      <c r="E71" s="87" t="s">
        <v>13</v>
      </c>
      <c r="F71" s="87" t="s">
        <v>13</v>
      </c>
      <c r="G71" s="97" t="s">
        <v>1081</v>
      </c>
      <c r="H71" s="97" t="s">
        <v>1082</v>
      </c>
      <c r="I71" s="97" t="s">
        <v>1083</v>
      </c>
      <c r="J71" s="92" t="s">
        <v>1084</v>
      </c>
      <c r="K71" s="90" t="s">
        <v>16</v>
      </c>
      <c r="L71" s="80" t="s">
        <v>140</v>
      </c>
      <c r="P71" s="1240" t="s">
        <v>13575</v>
      </c>
    </row>
    <row r="72" spans="1:20">
      <c r="A72" s="68">
        <v>67</v>
      </c>
      <c r="B72" s="81" t="s">
        <v>142</v>
      </c>
      <c r="C72" s="87" t="s">
        <v>13</v>
      </c>
      <c r="D72" s="87" t="s">
        <v>13</v>
      </c>
      <c r="E72" s="87" t="s">
        <v>13</v>
      </c>
      <c r="F72" s="87" t="s">
        <v>13</v>
      </c>
      <c r="G72" s="97" t="s">
        <v>1085</v>
      </c>
      <c r="H72" s="97" t="s">
        <v>1086</v>
      </c>
      <c r="I72" s="97" t="s">
        <v>1087</v>
      </c>
      <c r="J72" s="99" t="s">
        <v>1088</v>
      </c>
      <c r="K72" s="90" t="s">
        <v>16</v>
      </c>
      <c r="L72" s="80" t="s">
        <v>142</v>
      </c>
      <c r="M72" s="1253" t="s">
        <v>13577</v>
      </c>
      <c r="N72" s="1253" t="s">
        <v>13005</v>
      </c>
      <c r="O72" s="1253" t="s">
        <v>13578</v>
      </c>
      <c r="P72" s="1240" t="s">
        <v>13575</v>
      </c>
      <c r="T72" s="1251" t="s">
        <v>13576</v>
      </c>
    </row>
    <row r="73" spans="1:20">
      <c r="A73" s="68">
        <v>68</v>
      </c>
      <c r="B73" s="81" t="s">
        <v>144</v>
      </c>
      <c r="C73" s="87" t="s">
        <v>13</v>
      </c>
      <c r="D73" s="1508" t="s">
        <v>13356</v>
      </c>
      <c r="E73" s="1508"/>
      <c r="F73" s="1508"/>
      <c r="G73" s="1508"/>
      <c r="H73" s="1508"/>
      <c r="I73" s="1508"/>
      <c r="J73" s="1508"/>
      <c r="K73" s="90" t="s">
        <v>1089</v>
      </c>
      <c r="L73" s="80" t="s">
        <v>144</v>
      </c>
      <c r="M73" s="1252" t="str">
        <f>DEC2HEX(T73)</f>
        <v>19</v>
      </c>
      <c r="P73" s="1240" t="s">
        <v>13575</v>
      </c>
      <c r="T73" s="1251">
        <f>ROUNDUP(1000/(1000/TimingFormat!C74),0)</f>
        <v>25</v>
      </c>
    </row>
    <row r="74" spans="1:20">
      <c r="A74" s="68">
        <v>69</v>
      </c>
      <c r="B74" s="81" t="s">
        <v>146</v>
      </c>
      <c r="C74" s="1502" t="s">
        <v>13357</v>
      </c>
      <c r="D74" s="1503"/>
      <c r="E74" s="1503"/>
      <c r="F74" s="1503"/>
      <c r="G74" s="1503"/>
      <c r="H74" s="1503"/>
      <c r="I74" s="1503"/>
      <c r="J74" s="1504"/>
      <c r="K74" s="90" t="s">
        <v>1090</v>
      </c>
      <c r="L74" s="80" t="s">
        <v>146</v>
      </c>
      <c r="M74" s="1252" t="str">
        <f>RIGHT(DEC2HEX(T74,4),2)</f>
        <v>B8</v>
      </c>
      <c r="P74" s="1240" t="s">
        <v>13575</v>
      </c>
      <c r="T74" s="1251">
        <f>1500*MAX(TimingFormat!C77,TimingFormat!C88,TimingFormat!C99,TimingFormat!C106)</f>
        <v>3000</v>
      </c>
    </row>
    <row r="75" spans="1:20">
      <c r="A75" s="68">
        <v>70</v>
      </c>
      <c r="B75" s="81" t="s">
        <v>148</v>
      </c>
      <c r="C75" s="1502" t="s">
        <v>1091</v>
      </c>
      <c r="D75" s="1503"/>
      <c r="E75" s="1503"/>
      <c r="F75" s="1503"/>
      <c r="G75" s="1503"/>
      <c r="H75" s="1503"/>
      <c r="I75" s="1503"/>
      <c r="J75" s="1504"/>
      <c r="K75" s="90" t="s">
        <v>1092</v>
      </c>
      <c r="L75" s="80" t="s">
        <v>148</v>
      </c>
      <c r="M75" s="1252" t="str">
        <f>LEFT(DEC2HEX(T74,4),2)</f>
        <v>0B</v>
      </c>
      <c r="P75" s="1240" t="s">
        <v>13575</v>
      </c>
    </row>
    <row r="76" spans="1:20">
      <c r="A76" s="68">
        <v>71</v>
      </c>
      <c r="B76" s="81" t="s">
        <v>150</v>
      </c>
      <c r="C76" s="87" t="s">
        <v>13</v>
      </c>
      <c r="D76" s="87" t="s">
        <v>13</v>
      </c>
      <c r="E76" s="87" t="s">
        <v>13</v>
      </c>
      <c r="F76" s="89" t="s">
        <v>1093</v>
      </c>
      <c r="G76" s="89" t="s">
        <v>1094</v>
      </c>
      <c r="H76" s="89" t="s">
        <v>1095</v>
      </c>
      <c r="I76" s="89" t="s">
        <v>1096</v>
      </c>
      <c r="J76" s="89" t="s">
        <v>1097</v>
      </c>
      <c r="K76" s="90" t="s">
        <v>16</v>
      </c>
      <c r="L76" s="80" t="s">
        <v>150</v>
      </c>
      <c r="P76" s="1198"/>
    </row>
    <row r="77" spans="1:20">
      <c r="A77" s="68">
        <v>72</v>
      </c>
      <c r="B77" s="81" t="s">
        <v>152</v>
      </c>
      <c r="C77" s="87" t="s">
        <v>13</v>
      </c>
      <c r="D77" s="87" t="s">
        <v>13</v>
      </c>
      <c r="E77" s="87" t="s">
        <v>13</v>
      </c>
      <c r="F77" s="87" t="s">
        <v>13</v>
      </c>
      <c r="G77" s="100" t="s">
        <v>1098</v>
      </c>
      <c r="H77" s="97" t="s">
        <v>1099</v>
      </c>
      <c r="I77" s="97" t="s">
        <v>1100</v>
      </c>
      <c r="J77" s="99" t="s">
        <v>1101</v>
      </c>
      <c r="K77" s="90" t="s">
        <v>16</v>
      </c>
      <c r="L77" s="80" t="s">
        <v>152</v>
      </c>
      <c r="P77" s="1198"/>
    </row>
    <row r="78" spans="1:20">
      <c r="A78" s="68">
        <v>73</v>
      </c>
      <c r="B78" s="81" t="s">
        <v>153</v>
      </c>
      <c r="C78" s="87" t="s">
        <v>13</v>
      </c>
      <c r="D78" s="87" t="s">
        <v>13</v>
      </c>
      <c r="E78" s="87" t="s">
        <v>13</v>
      </c>
      <c r="F78" s="87" t="s">
        <v>13</v>
      </c>
      <c r="G78" s="89" t="s">
        <v>1102</v>
      </c>
      <c r="H78" s="89" t="s">
        <v>1103</v>
      </c>
      <c r="I78" s="89" t="s">
        <v>1104</v>
      </c>
      <c r="J78" s="89" t="s">
        <v>1105</v>
      </c>
      <c r="K78" s="90" t="s">
        <v>16</v>
      </c>
      <c r="L78" s="80" t="s">
        <v>153</v>
      </c>
      <c r="P78" s="1198"/>
    </row>
    <row r="79" spans="1:20">
      <c r="A79" s="68">
        <v>74</v>
      </c>
      <c r="B79" s="81" t="s">
        <v>154</v>
      </c>
      <c r="C79" s="87" t="s">
        <v>13</v>
      </c>
      <c r="D79" s="87" t="s">
        <v>13</v>
      </c>
      <c r="E79" s="87" t="s">
        <v>13</v>
      </c>
      <c r="F79" s="87" t="s">
        <v>13</v>
      </c>
      <c r="G79" s="87" t="s">
        <v>13</v>
      </c>
      <c r="H79" s="87" t="s">
        <v>13</v>
      </c>
      <c r="I79" s="87" t="s">
        <v>13</v>
      </c>
      <c r="J79" s="87" t="s">
        <v>13</v>
      </c>
      <c r="K79" s="90" t="s">
        <v>16</v>
      </c>
      <c r="L79" s="80" t="s">
        <v>154</v>
      </c>
      <c r="P79" s="1198"/>
    </row>
    <row r="80" spans="1:20">
      <c r="A80" s="68">
        <v>75</v>
      </c>
      <c r="B80" s="81" t="s">
        <v>157</v>
      </c>
      <c r="C80" s="87" t="s">
        <v>13</v>
      </c>
      <c r="D80" s="87" t="s">
        <v>13</v>
      </c>
      <c r="E80" s="87" t="s">
        <v>13</v>
      </c>
      <c r="F80" s="87" t="s">
        <v>13</v>
      </c>
      <c r="G80" s="89" t="s">
        <v>1106</v>
      </c>
      <c r="H80" s="89" t="s">
        <v>1107</v>
      </c>
      <c r="I80" s="98" t="s">
        <v>1108</v>
      </c>
      <c r="J80" s="89" t="s">
        <v>1109</v>
      </c>
      <c r="K80" s="90" t="s">
        <v>16</v>
      </c>
      <c r="L80" s="80" t="s">
        <v>157</v>
      </c>
      <c r="P80" s="1198"/>
    </row>
    <row r="81" spans="1:16">
      <c r="A81" s="68">
        <v>76</v>
      </c>
      <c r="B81" s="81" t="s">
        <v>160</v>
      </c>
      <c r="C81" s="87" t="s">
        <v>13</v>
      </c>
      <c r="D81" s="87" t="s">
        <v>13</v>
      </c>
      <c r="E81" s="87" t="s">
        <v>13</v>
      </c>
      <c r="F81" s="87" t="s">
        <v>13</v>
      </c>
      <c r="G81" s="87" t="s">
        <v>13</v>
      </c>
      <c r="H81" s="87" t="s">
        <v>13</v>
      </c>
      <c r="I81" s="87" t="s">
        <v>13</v>
      </c>
      <c r="J81" s="89" t="s">
        <v>1110</v>
      </c>
      <c r="K81" s="90" t="s">
        <v>16</v>
      </c>
      <c r="L81" s="80" t="s">
        <v>160</v>
      </c>
      <c r="P81" s="1198"/>
    </row>
    <row r="82" spans="1:16">
      <c r="A82" s="68">
        <v>77</v>
      </c>
      <c r="B82" s="81" t="s">
        <v>162</v>
      </c>
      <c r="C82" s="87" t="s">
        <v>13</v>
      </c>
      <c r="D82" s="87" t="s">
        <v>13</v>
      </c>
      <c r="E82" s="87" t="s">
        <v>13</v>
      </c>
      <c r="F82" s="87" t="s">
        <v>13</v>
      </c>
      <c r="G82" s="87" t="s">
        <v>13</v>
      </c>
      <c r="H82" s="87" t="s">
        <v>13</v>
      </c>
      <c r="I82" s="89" t="s">
        <v>1111</v>
      </c>
      <c r="J82" s="89" t="s">
        <v>1112</v>
      </c>
      <c r="K82" s="90" t="s">
        <v>16</v>
      </c>
      <c r="L82" s="80" t="s">
        <v>162</v>
      </c>
      <c r="P82" s="1198"/>
    </row>
    <row r="83" spans="1:16">
      <c r="A83" s="68">
        <v>78</v>
      </c>
      <c r="B83" s="81" t="s">
        <v>165</v>
      </c>
      <c r="C83" s="1465" t="s">
        <v>1113</v>
      </c>
      <c r="D83" s="1466"/>
      <c r="E83" s="1466"/>
      <c r="F83" s="1466"/>
      <c r="G83" s="1466"/>
      <c r="H83" s="1466"/>
      <c r="I83" s="1466"/>
      <c r="J83" s="1467"/>
      <c r="K83" s="101" t="s">
        <v>1114</v>
      </c>
      <c r="L83" s="80" t="s">
        <v>165</v>
      </c>
      <c r="P83" s="1198"/>
    </row>
    <row r="84" spans="1:16">
      <c r="A84" s="68">
        <v>79</v>
      </c>
      <c r="B84" s="81" t="s">
        <v>171</v>
      </c>
      <c r="C84" s="1465" t="s">
        <v>1115</v>
      </c>
      <c r="D84" s="1466"/>
      <c r="E84" s="1466"/>
      <c r="F84" s="1466"/>
      <c r="G84" s="1466"/>
      <c r="H84" s="1466"/>
      <c r="I84" s="1466"/>
      <c r="J84" s="1467"/>
      <c r="K84" s="101" t="s">
        <v>201</v>
      </c>
      <c r="L84" s="80" t="s">
        <v>171</v>
      </c>
      <c r="P84" s="1198"/>
    </row>
    <row r="85" spans="1:16">
      <c r="A85" s="68">
        <v>80</v>
      </c>
      <c r="B85" s="81" t="s">
        <v>174</v>
      </c>
      <c r="C85" s="87" t="s">
        <v>13</v>
      </c>
      <c r="D85" s="87" t="s">
        <v>13</v>
      </c>
      <c r="E85" s="87" t="s">
        <v>13</v>
      </c>
      <c r="F85" s="87" t="s">
        <v>13</v>
      </c>
      <c r="G85" s="1466" t="s">
        <v>1177</v>
      </c>
      <c r="H85" s="1466"/>
      <c r="I85" s="1466"/>
      <c r="J85" s="1472"/>
      <c r="K85" s="101" t="s">
        <v>1114</v>
      </c>
      <c r="L85" s="80" t="s">
        <v>174</v>
      </c>
      <c r="P85" s="1198"/>
    </row>
    <row r="86" spans="1:16">
      <c r="A86" s="68">
        <v>81</v>
      </c>
      <c r="B86" s="81" t="s">
        <v>176</v>
      </c>
      <c r="C86" s="1465" t="s">
        <v>1116</v>
      </c>
      <c r="D86" s="1466"/>
      <c r="E86" s="1466"/>
      <c r="F86" s="1466"/>
      <c r="G86" s="1466"/>
      <c r="H86" s="1466"/>
      <c r="I86" s="1466"/>
      <c r="J86" s="1467"/>
      <c r="K86" s="101" t="s">
        <v>16</v>
      </c>
      <c r="L86" s="80" t="s">
        <v>176</v>
      </c>
      <c r="P86" s="1198"/>
    </row>
    <row r="87" spans="1:16">
      <c r="A87" s="68">
        <v>82</v>
      </c>
      <c r="B87" s="81" t="s">
        <v>178</v>
      </c>
      <c r="C87" s="87" t="s">
        <v>13</v>
      </c>
      <c r="D87" s="87" t="s">
        <v>13</v>
      </c>
      <c r="E87" s="87" t="s">
        <v>13</v>
      </c>
      <c r="F87" s="87" t="s">
        <v>13</v>
      </c>
      <c r="G87" s="1466" t="s">
        <v>1178</v>
      </c>
      <c r="H87" s="1466"/>
      <c r="I87" s="1466"/>
      <c r="J87" s="1467"/>
      <c r="K87" s="90" t="s">
        <v>16</v>
      </c>
      <c r="L87" s="80" t="s">
        <v>178</v>
      </c>
      <c r="P87" s="1198"/>
    </row>
    <row r="88" spans="1:16">
      <c r="A88" s="68">
        <v>83</v>
      </c>
      <c r="B88" s="81" t="s">
        <v>182</v>
      </c>
      <c r="C88" s="87" t="s">
        <v>13</v>
      </c>
      <c r="D88" s="87" t="s">
        <v>13</v>
      </c>
      <c r="E88" s="87" t="s">
        <v>13</v>
      </c>
      <c r="F88" s="87" t="s">
        <v>13</v>
      </c>
      <c r="G88" s="87" t="s">
        <v>13</v>
      </c>
      <c r="H88" s="87" t="s">
        <v>13</v>
      </c>
      <c r="I88" s="87" t="s">
        <v>13</v>
      </c>
      <c r="J88" s="87" t="s">
        <v>13</v>
      </c>
      <c r="K88" s="90" t="s">
        <v>16</v>
      </c>
      <c r="L88" s="80" t="s">
        <v>182</v>
      </c>
      <c r="P88" s="1198"/>
    </row>
    <row r="89" spans="1:16">
      <c r="A89" s="68">
        <v>84</v>
      </c>
      <c r="B89" s="81" t="s">
        <v>184</v>
      </c>
      <c r="C89" s="87" t="s">
        <v>13</v>
      </c>
      <c r="D89" s="87" t="s">
        <v>13</v>
      </c>
      <c r="E89" s="87" t="s">
        <v>13</v>
      </c>
      <c r="F89" s="87" t="s">
        <v>13</v>
      </c>
      <c r="G89" s="87" t="s">
        <v>13</v>
      </c>
      <c r="H89" s="87" t="s">
        <v>13</v>
      </c>
      <c r="I89" s="87" t="s">
        <v>13</v>
      </c>
      <c r="J89" s="87" t="s">
        <v>13</v>
      </c>
      <c r="K89" s="90" t="s">
        <v>16</v>
      </c>
      <c r="L89" s="80" t="s">
        <v>184</v>
      </c>
      <c r="P89" s="1198"/>
    </row>
    <row r="90" spans="1:16">
      <c r="A90" s="68">
        <v>85</v>
      </c>
      <c r="B90" s="81" t="s">
        <v>185</v>
      </c>
      <c r="C90" s="87" t="s">
        <v>13</v>
      </c>
      <c r="D90" s="87" t="s">
        <v>13</v>
      </c>
      <c r="E90" s="87" t="s">
        <v>13</v>
      </c>
      <c r="F90" s="1473" t="s">
        <v>1117</v>
      </c>
      <c r="G90" s="1466"/>
      <c r="H90" s="1466"/>
      <c r="I90" s="1466"/>
      <c r="J90" s="1467"/>
      <c r="K90" s="90" t="s">
        <v>16</v>
      </c>
      <c r="L90" s="80" t="s">
        <v>185</v>
      </c>
      <c r="P90" s="1198"/>
    </row>
    <row r="91" spans="1:16">
      <c r="A91" s="68">
        <v>86</v>
      </c>
      <c r="B91" s="81" t="s">
        <v>186</v>
      </c>
      <c r="C91" s="87" t="s">
        <v>13</v>
      </c>
      <c r="D91" s="87" t="s">
        <v>13</v>
      </c>
      <c r="E91" s="87" t="s">
        <v>13</v>
      </c>
      <c r="F91" s="87" t="s">
        <v>13</v>
      </c>
      <c r="G91" s="87" t="s">
        <v>13</v>
      </c>
      <c r="H91" s="87" t="s">
        <v>13</v>
      </c>
      <c r="I91" s="87" t="s">
        <v>13</v>
      </c>
      <c r="J91" s="87" t="s">
        <v>13</v>
      </c>
      <c r="K91" s="90" t="s">
        <v>16</v>
      </c>
      <c r="L91" s="80" t="s">
        <v>186</v>
      </c>
      <c r="P91" s="1198"/>
    </row>
    <row r="92" spans="1:16">
      <c r="A92" s="68">
        <v>87</v>
      </c>
      <c r="B92" s="81" t="s">
        <v>187</v>
      </c>
      <c r="C92" s="87" t="s">
        <v>13</v>
      </c>
      <c r="D92" s="87" t="s">
        <v>13</v>
      </c>
      <c r="E92" s="87" t="s">
        <v>13</v>
      </c>
      <c r="F92" s="87" t="s">
        <v>13</v>
      </c>
      <c r="G92" s="87" t="s">
        <v>13</v>
      </c>
      <c r="H92" s="87" t="s">
        <v>13</v>
      </c>
      <c r="I92" s="87" t="s">
        <v>13</v>
      </c>
      <c r="J92" s="87" t="s">
        <v>13</v>
      </c>
      <c r="K92" s="90" t="s">
        <v>16</v>
      </c>
      <c r="L92" s="80" t="s">
        <v>187</v>
      </c>
      <c r="P92" s="1198"/>
    </row>
    <row r="93" spans="1:16">
      <c r="A93" s="68">
        <v>88</v>
      </c>
      <c r="B93" s="81" t="s">
        <v>188</v>
      </c>
      <c r="C93" s="87" t="s">
        <v>13</v>
      </c>
      <c r="D93" s="87" t="s">
        <v>13</v>
      </c>
      <c r="E93" s="87" t="s">
        <v>13</v>
      </c>
      <c r="F93" s="87" t="s">
        <v>13</v>
      </c>
      <c r="G93" s="87" t="s">
        <v>13</v>
      </c>
      <c r="H93" s="87" t="s">
        <v>13</v>
      </c>
      <c r="I93" s="87" t="s">
        <v>13</v>
      </c>
      <c r="J93" s="87" t="s">
        <v>13</v>
      </c>
      <c r="K93" s="90" t="s">
        <v>16</v>
      </c>
      <c r="L93" s="80" t="s">
        <v>188</v>
      </c>
      <c r="P93" s="1198"/>
    </row>
    <row r="94" spans="1:16">
      <c r="A94" s="68">
        <v>89</v>
      </c>
      <c r="B94" s="81" t="s">
        <v>189</v>
      </c>
      <c r="C94" s="87" t="s">
        <v>13</v>
      </c>
      <c r="D94" s="87" t="s">
        <v>13</v>
      </c>
      <c r="E94" s="87" t="s">
        <v>13</v>
      </c>
      <c r="F94" s="87" t="s">
        <v>13</v>
      </c>
      <c r="G94" s="87" t="s">
        <v>13</v>
      </c>
      <c r="H94" s="87" t="s">
        <v>13</v>
      </c>
      <c r="I94" s="87" t="s">
        <v>13</v>
      </c>
      <c r="J94" s="87" t="s">
        <v>13</v>
      </c>
      <c r="K94" s="90" t="s">
        <v>16</v>
      </c>
      <c r="L94" s="80" t="s">
        <v>189</v>
      </c>
      <c r="P94" s="1198"/>
    </row>
    <row r="95" spans="1:16">
      <c r="A95" s="68">
        <v>90</v>
      </c>
      <c r="B95" s="81" t="s">
        <v>190</v>
      </c>
      <c r="C95" s="87" t="s">
        <v>13</v>
      </c>
      <c r="D95" s="87" t="s">
        <v>13</v>
      </c>
      <c r="E95" s="87" t="s">
        <v>13</v>
      </c>
      <c r="F95" s="87" t="s">
        <v>13</v>
      </c>
      <c r="G95" s="87" t="s">
        <v>13</v>
      </c>
      <c r="H95" s="87" t="s">
        <v>13</v>
      </c>
      <c r="I95" s="87" t="s">
        <v>13</v>
      </c>
      <c r="J95" s="87" t="s">
        <v>13</v>
      </c>
      <c r="K95" s="90" t="s">
        <v>16</v>
      </c>
      <c r="L95" s="80" t="s">
        <v>190</v>
      </c>
      <c r="P95" s="1198"/>
    </row>
    <row r="96" spans="1:16">
      <c r="A96" s="68">
        <v>91</v>
      </c>
      <c r="B96" s="81" t="s">
        <v>191</v>
      </c>
      <c r="C96" s="87" t="s">
        <v>13</v>
      </c>
      <c r="D96" s="87" t="s">
        <v>13</v>
      </c>
      <c r="E96" s="87" t="s">
        <v>13</v>
      </c>
      <c r="F96" s="87" t="s">
        <v>13</v>
      </c>
      <c r="G96" s="87" t="s">
        <v>13</v>
      </c>
      <c r="H96" s="87" t="s">
        <v>13</v>
      </c>
      <c r="I96" s="87" t="s">
        <v>13</v>
      </c>
      <c r="J96" s="87" t="s">
        <v>13</v>
      </c>
      <c r="K96" s="90" t="s">
        <v>16</v>
      </c>
      <c r="L96" s="80" t="s">
        <v>191</v>
      </c>
      <c r="P96" s="1198"/>
    </row>
    <row r="97" spans="1:22">
      <c r="A97" s="68">
        <v>92</v>
      </c>
      <c r="B97" s="81" t="s">
        <v>192</v>
      </c>
      <c r="C97" s="87" t="s">
        <v>13</v>
      </c>
      <c r="D97" s="87" t="s">
        <v>13</v>
      </c>
      <c r="E97" s="87" t="s">
        <v>13</v>
      </c>
      <c r="F97" s="87" t="s">
        <v>13</v>
      </c>
      <c r="G97" s="87" t="s">
        <v>13</v>
      </c>
      <c r="H97" s="87" t="s">
        <v>13</v>
      </c>
      <c r="I97" s="87" t="s">
        <v>13</v>
      </c>
      <c r="J97" s="87" t="s">
        <v>13</v>
      </c>
      <c r="K97" s="90" t="s">
        <v>16</v>
      </c>
      <c r="L97" s="80" t="s">
        <v>192</v>
      </c>
      <c r="P97" s="1"/>
    </row>
    <row r="98" spans="1:22">
      <c r="A98" s="68">
        <v>93</v>
      </c>
      <c r="B98" s="81" t="s">
        <v>193</v>
      </c>
      <c r="C98" s="87" t="s">
        <v>13</v>
      </c>
      <c r="D98" s="87" t="s">
        <v>13</v>
      </c>
      <c r="E98" s="87" t="s">
        <v>13</v>
      </c>
      <c r="F98" s="87" t="s">
        <v>13</v>
      </c>
      <c r="G98" s="87" t="s">
        <v>13</v>
      </c>
      <c r="H98" s="87" t="s">
        <v>13</v>
      </c>
      <c r="I98" s="87" t="s">
        <v>13</v>
      </c>
      <c r="J98" s="87" t="s">
        <v>13</v>
      </c>
      <c r="K98" s="90" t="s">
        <v>16</v>
      </c>
      <c r="L98" s="80" t="s">
        <v>193</v>
      </c>
      <c r="P98" s="1"/>
    </row>
    <row r="99" spans="1:22">
      <c r="A99" s="68">
        <v>94</v>
      </c>
      <c r="B99" s="81" t="s">
        <v>194</v>
      </c>
      <c r="C99" s="87" t="s">
        <v>13</v>
      </c>
      <c r="D99" s="87" t="s">
        <v>13</v>
      </c>
      <c r="E99" s="87" t="s">
        <v>13</v>
      </c>
      <c r="F99" s="87" t="s">
        <v>13</v>
      </c>
      <c r="G99" s="87" t="s">
        <v>13</v>
      </c>
      <c r="H99" s="87" t="s">
        <v>13</v>
      </c>
      <c r="I99" s="87" t="s">
        <v>13</v>
      </c>
      <c r="J99" s="87" t="s">
        <v>13</v>
      </c>
      <c r="K99" s="90" t="s">
        <v>16</v>
      </c>
      <c r="L99" s="80" t="s">
        <v>194</v>
      </c>
      <c r="P99" s="1"/>
    </row>
    <row r="100" spans="1:22" ht="14.25" thickBot="1">
      <c r="A100" s="68">
        <v>95</v>
      </c>
      <c r="B100" s="81" t="s">
        <v>195</v>
      </c>
      <c r="C100" s="87" t="s">
        <v>13</v>
      </c>
      <c r="D100" s="87" t="s">
        <v>13</v>
      </c>
      <c r="E100" s="87" t="s">
        <v>13</v>
      </c>
      <c r="F100" s="87" t="s">
        <v>13</v>
      </c>
      <c r="G100" s="87" t="s">
        <v>13</v>
      </c>
      <c r="H100" s="87" t="s">
        <v>13</v>
      </c>
      <c r="I100" s="87" t="s">
        <v>13</v>
      </c>
      <c r="J100" s="87" t="s">
        <v>13</v>
      </c>
      <c r="K100" s="90" t="s">
        <v>16</v>
      </c>
      <c r="L100" s="80" t="s">
        <v>195</v>
      </c>
      <c r="P100" s="1"/>
    </row>
    <row r="101" spans="1:22" ht="15" thickTop="1" thickBot="1">
      <c r="A101" s="67"/>
      <c r="B101" s="82" t="s">
        <v>2</v>
      </c>
      <c r="C101" s="83" t="s">
        <v>3</v>
      </c>
      <c r="D101" s="83" t="s">
        <v>4</v>
      </c>
      <c r="E101" s="83" t="s">
        <v>5</v>
      </c>
      <c r="F101" s="83" t="s">
        <v>6</v>
      </c>
      <c r="G101" s="83" t="s">
        <v>7</v>
      </c>
      <c r="H101" s="83" t="s">
        <v>8</v>
      </c>
      <c r="I101" s="83" t="s">
        <v>9</v>
      </c>
      <c r="J101" s="84" t="s">
        <v>10</v>
      </c>
      <c r="K101" s="85" t="s">
        <v>815</v>
      </c>
      <c r="L101" s="86" t="s">
        <v>2</v>
      </c>
      <c r="P101" s="1198"/>
    </row>
    <row r="102" spans="1:22">
      <c r="P102" s="1198"/>
    </row>
    <row r="103" spans="1:22">
      <c r="A103" s="1129"/>
      <c r="B103" s="1129"/>
      <c r="C103" s="1132" t="s">
        <v>6829</v>
      </c>
      <c r="D103" s="1128"/>
      <c r="E103" s="1128"/>
      <c r="F103" s="1128"/>
      <c r="G103" s="1128"/>
      <c r="H103" s="1128"/>
      <c r="I103" s="1128"/>
      <c r="J103" s="1128"/>
      <c r="K103" s="1128"/>
      <c r="L103" s="1128"/>
      <c r="P103" s="1198"/>
      <c r="Q103" s="66"/>
      <c r="V103" s="1198"/>
    </row>
    <row r="104" spans="1:22">
      <c r="C104" s="1198"/>
      <c r="D104" s="1198"/>
      <c r="E104" s="1198"/>
      <c r="F104" s="1198"/>
      <c r="G104" s="1198"/>
      <c r="H104" s="1198"/>
      <c r="I104" s="1198"/>
      <c r="J104" s="1198"/>
      <c r="K104" s="1198"/>
      <c r="L104" s="1198"/>
      <c r="P104" s="1198"/>
      <c r="Q104" s="66"/>
      <c r="V104" s="1198"/>
    </row>
    <row r="105" spans="1:22">
      <c r="A105" s="1129"/>
      <c r="B105" s="1129"/>
      <c r="C105" s="1393" t="s">
        <v>6830</v>
      </c>
      <c r="D105" s="1383" t="s">
        <v>6831</v>
      </c>
      <c r="E105" s="1383" t="s">
        <v>6832</v>
      </c>
      <c r="F105" s="1383" t="s">
        <v>6833</v>
      </c>
      <c r="G105" s="1474" t="s">
        <v>6834</v>
      </c>
      <c r="H105" s="1475"/>
      <c r="I105" s="1475"/>
      <c r="J105" s="1475"/>
      <c r="K105" s="1475"/>
      <c r="L105" s="1476"/>
      <c r="P105" s="1198"/>
      <c r="Q105" s="66"/>
      <c r="V105" s="1198"/>
    </row>
    <row r="106" spans="1:22">
      <c r="A106" s="1129"/>
      <c r="B106" s="1129"/>
      <c r="C106" s="1153" t="s">
        <v>14516</v>
      </c>
      <c r="D106" s="1154">
        <v>1</v>
      </c>
      <c r="E106" s="1154" t="s">
        <v>707</v>
      </c>
      <c r="F106" s="1154" t="s">
        <v>708</v>
      </c>
      <c r="G106" s="1483" t="s">
        <v>14517</v>
      </c>
      <c r="H106" s="1484"/>
      <c r="I106" s="1484"/>
      <c r="J106" s="1484"/>
      <c r="K106" s="1484"/>
      <c r="L106" s="1485"/>
      <c r="P106" s="1198"/>
      <c r="Q106" s="66"/>
      <c r="V106" s="1198"/>
    </row>
    <row r="107" spans="1:22">
      <c r="A107" s="1129"/>
      <c r="B107" s="1129"/>
      <c r="C107" s="1153" t="s">
        <v>14518</v>
      </c>
      <c r="D107" s="1154">
        <v>1</v>
      </c>
      <c r="E107" s="1154" t="s">
        <v>707</v>
      </c>
      <c r="F107" s="1154" t="s">
        <v>708</v>
      </c>
      <c r="G107" s="1462" t="s">
        <v>14519</v>
      </c>
      <c r="H107" s="1463"/>
      <c r="I107" s="1463"/>
      <c r="J107" s="1463"/>
      <c r="K107" s="1463"/>
      <c r="L107" s="1464"/>
      <c r="P107" s="1198"/>
      <c r="Q107" s="66"/>
      <c r="V107" s="1198"/>
    </row>
    <row r="108" spans="1:22">
      <c r="A108" s="1129"/>
      <c r="B108" s="1129"/>
      <c r="C108" s="1153" t="s">
        <v>14520</v>
      </c>
      <c r="D108" s="1154">
        <v>1</v>
      </c>
      <c r="E108" s="1154" t="s">
        <v>707</v>
      </c>
      <c r="F108" s="1154" t="s">
        <v>708</v>
      </c>
      <c r="G108" s="1462" t="s">
        <v>14521</v>
      </c>
      <c r="H108" s="1463"/>
      <c r="I108" s="1463"/>
      <c r="J108" s="1463"/>
      <c r="K108" s="1463"/>
      <c r="L108" s="1464"/>
      <c r="P108" s="1198"/>
      <c r="Q108" s="66"/>
      <c r="V108" s="1198"/>
    </row>
    <row r="109" spans="1:22" ht="40.5" customHeight="1">
      <c r="A109" s="1129"/>
      <c r="B109" s="1129"/>
      <c r="C109" s="1153" t="s">
        <v>14522</v>
      </c>
      <c r="D109" s="1154">
        <v>1</v>
      </c>
      <c r="E109" s="1154" t="s">
        <v>707</v>
      </c>
      <c r="F109" s="1154" t="s">
        <v>708</v>
      </c>
      <c r="G109" s="1462" t="s">
        <v>14523</v>
      </c>
      <c r="H109" s="1463"/>
      <c r="I109" s="1463"/>
      <c r="J109" s="1463"/>
      <c r="K109" s="1463"/>
      <c r="L109" s="1464"/>
      <c r="P109" s="1198"/>
      <c r="Q109" s="66"/>
      <c r="V109" s="1198"/>
    </row>
    <row r="110" spans="1:22">
      <c r="A110" s="1129"/>
      <c r="B110" s="1129"/>
      <c r="C110" s="1153" t="s">
        <v>14524</v>
      </c>
      <c r="D110" s="1154">
        <v>1</v>
      </c>
      <c r="E110" s="1154" t="s">
        <v>707</v>
      </c>
      <c r="F110" s="1154" t="s">
        <v>708</v>
      </c>
      <c r="G110" s="1462" t="s">
        <v>14525</v>
      </c>
      <c r="H110" s="1463"/>
      <c r="I110" s="1463"/>
      <c r="J110" s="1463"/>
      <c r="K110" s="1463"/>
      <c r="L110" s="1464"/>
      <c r="P110" s="1198"/>
      <c r="Q110" s="66"/>
      <c r="V110" s="1198"/>
    </row>
    <row r="111" spans="1:22" ht="40.5" customHeight="1">
      <c r="A111" s="1129"/>
      <c r="B111" s="1129"/>
      <c r="C111" s="1153" t="s">
        <v>999</v>
      </c>
      <c r="D111" s="1154">
        <v>1</v>
      </c>
      <c r="E111" s="1154" t="s">
        <v>707</v>
      </c>
      <c r="F111" s="1154" t="s">
        <v>708</v>
      </c>
      <c r="G111" s="1462" t="s">
        <v>14526</v>
      </c>
      <c r="H111" s="1463"/>
      <c r="I111" s="1463"/>
      <c r="J111" s="1463"/>
      <c r="K111" s="1463"/>
      <c r="L111" s="1464"/>
      <c r="P111" s="1198"/>
      <c r="Q111" s="66"/>
      <c r="V111" s="1198"/>
    </row>
    <row r="112" spans="1:22" ht="40.5" customHeight="1">
      <c r="A112" s="1129"/>
      <c r="B112" s="1129"/>
      <c r="C112" s="1153" t="s">
        <v>14527</v>
      </c>
      <c r="D112" s="1154">
        <v>1</v>
      </c>
      <c r="E112" s="1154" t="s">
        <v>707</v>
      </c>
      <c r="F112" s="1154" t="s">
        <v>708</v>
      </c>
      <c r="G112" s="1462" t="s">
        <v>14528</v>
      </c>
      <c r="H112" s="1463"/>
      <c r="I112" s="1463"/>
      <c r="J112" s="1463"/>
      <c r="K112" s="1463"/>
      <c r="L112" s="1464"/>
      <c r="P112" s="1198"/>
      <c r="Q112" s="66"/>
      <c r="V112" s="1198"/>
    </row>
    <row r="113" spans="2:22" ht="31.9" customHeight="1">
      <c r="B113" s="1129"/>
      <c r="C113" s="1153" t="s">
        <v>14529</v>
      </c>
      <c r="D113" s="1154">
        <v>1</v>
      </c>
      <c r="E113" s="1154" t="s">
        <v>707</v>
      </c>
      <c r="F113" s="1154" t="s">
        <v>708</v>
      </c>
      <c r="G113" s="1462" t="s">
        <v>14530</v>
      </c>
      <c r="H113" s="1463"/>
      <c r="I113" s="1463"/>
      <c r="J113" s="1463"/>
      <c r="K113" s="1463"/>
      <c r="L113" s="1464"/>
      <c r="P113" s="1198"/>
      <c r="Q113" s="66"/>
      <c r="V113" s="1198"/>
    </row>
    <row r="114" spans="2:22">
      <c r="B114" s="1129"/>
      <c r="C114" s="1153" t="s">
        <v>14531</v>
      </c>
      <c r="D114" s="1154">
        <v>6</v>
      </c>
      <c r="E114" s="1154" t="s">
        <v>707</v>
      </c>
      <c r="F114" s="1154" t="s">
        <v>708</v>
      </c>
      <c r="G114" s="1462" t="s">
        <v>14532</v>
      </c>
      <c r="H114" s="1463"/>
      <c r="I114" s="1463"/>
      <c r="J114" s="1463"/>
      <c r="K114" s="1463"/>
      <c r="L114" s="1464"/>
      <c r="P114" s="1198"/>
      <c r="Q114" s="66"/>
      <c r="V114" s="1198"/>
    </row>
    <row r="115" spans="2:22" ht="40.5" customHeight="1">
      <c r="B115" s="1129"/>
      <c r="C115" s="1153" t="s">
        <v>14533</v>
      </c>
      <c r="D115" s="1154">
        <v>12</v>
      </c>
      <c r="E115" s="1154" t="s">
        <v>707</v>
      </c>
      <c r="F115" s="1154" t="s">
        <v>708</v>
      </c>
      <c r="G115" s="1462" t="s">
        <v>14534</v>
      </c>
      <c r="H115" s="1463"/>
      <c r="I115" s="1463"/>
      <c r="J115" s="1463"/>
      <c r="K115" s="1463"/>
      <c r="L115" s="1464"/>
      <c r="P115" s="1239"/>
      <c r="Q115" s="66"/>
      <c r="V115" s="1198"/>
    </row>
    <row r="116" spans="2:22">
      <c r="B116" s="1129"/>
      <c r="C116" s="1153" t="s">
        <v>14535</v>
      </c>
      <c r="D116" s="1154">
        <v>24</v>
      </c>
      <c r="E116" s="1154" t="s">
        <v>707</v>
      </c>
      <c r="F116" s="1154" t="s">
        <v>708</v>
      </c>
      <c r="G116" s="1462" t="s">
        <v>14536</v>
      </c>
      <c r="H116" s="1463"/>
      <c r="I116" s="1463"/>
      <c r="J116" s="1463"/>
      <c r="K116" s="1463"/>
      <c r="L116" s="1464"/>
      <c r="P116" s="1198"/>
      <c r="Q116" s="66"/>
      <c r="V116" s="1198"/>
    </row>
    <row r="117" spans="2:22">
      <c r="B117" s="1129"/>
      <c r="C117" s="1153" t="s">
        <v>14537</v>
      </c>
      <c r="D117" s="1154">
        <v>3</v>
      </c>
      <c r="E117" s="1154" t="s">
        <v>707</v>
      </c>
      <c r="F117" s="1154" t="s">
        <v>708</v>
      </c>
      <c r="G117" s="1462" t="s">
        <v>14538</v>
      </c>
      <c r="H117" s="1463"/>
      <c r="I117" s="1463"/>
      <c r="J117" s="1463"/>
      <c r="K117" s="1463"/>
      <c r="L117" s="1464"/>
      <c r="P117" s="1198"/>
      <c r="Q117" s="66"/>
      <c r="V117" s="1198"/>
    </row>
    <row r="118" spans="2:22" ht="25.5" customHeight="1">
      <c r="B118" s="1129"/>
      <c r="C118" s="1153" t="s">
        <v>1130</v>
      </c>
      <c r="D118" s="1154">
        <v>3</v>
      </c>
      <c r="E118" s="1154" t="s">
        <v>707</v>
      </c>
      <c r="F118" s="1154" t="s">
        <v>708</v>
      </c>
      <c r="G118" s="1462" t="s">
        <v>14539</v>
      </c>
      <c r="H118" s="1463"/>
      <c r="I118" s="1463"/>
      <c r="J118" s="1463"/>
      <c r="K118" s="1463"/>
      <c r="L118" s="1464"/>
      <c r="P118" s="1198"/>
      <c r="Q118" s="66"/>
      <c r="V118" s="1198"/>
    </row>
    <row r="119" spans="2:22" ht="25.5" customHeight="1">
      <c r="B119" s="1129"/>
      <c r="C119" s="1153" t="s">
        <v>14540</v>
      </c>
      <c r="D119" s="1154">
        <v>1</v>
      </c>
      <c r="E119" s="1154" t="s">
        <v>707</v>
      </c>
      <c r="F119" s="1154" t="s">
        <v>708</v>
      </c>
      <c r="G119" s="1462" t="s">
        <v>14541</v>
      </c>
      <c r="H119" s="1463"/>
      <c r="I119" s="1463"/>
      <c r="J119" s="1463"/>
      <c r="K119" s="1463"/>
      <c r="L119" s="1464"/>
      <c r="P119" s="1198"/>
      <c r="Q119" s="66"/>
      <c r="V119" s="1198"/>
    </row>
    <row r="120" spans="2:22" ht="25.5" customHeight="1">
      <c r="C120" s="1153" t="s">
        <v>14542</v>
      </c>
      <c r="D120" s="1154">
        <v>1</v>
      </c>
      <c r="E120" s="1154" t="s">
        <v>707</v>
      </c>
      <c r="F120" s="1154" t="s">
        <v>708</v>
      </c>
      <c r="G120" s="1462" t="s">
        <v>1133</v>
      </c>
      <c r="H120" s="1463"/>
      <c r="I120" s="1463"/>
      <c r="J120" s="1463"/>
      <c r="K120" s="1463"/>
      <c r="L120" s="1464"/>
      <c r="P120" s="1198"/>
      <c r="Q120" s="66"/>
      <c r="V120" s="1198"/>
    </row>
    <row r="121" spans="2:22">
      <c r="C121" s="1153" t="s">
        <v>1015</v>
      </c>
      <c r="D121" s="1154">
        <v>1</v>
      </c>
      <c r="E121" s="1154" t="s">
        <v>707</v>
      </c>
      <c r="F121" s="1154" t="s">
        <v>708</v>
      </c>
      <c r="G121" s="1462" t="s">
        <v>1134</v>
      </c>
      <c r="H121" s="1463"/>
      <c r="I121" s="1463"/>
      <c r="J121" s="1463"/>
      <c r="K121" s="1463"/>
      <c r="L121" s="1464"/>
      <c r="P121" s="1198"/>
      <c r="Q121" s="66"/>
      <c r="V121" s="1198"/>
    </row>
    <row r="122" spans="2:22">
      <c r="C122" s="1153" t="s">
        <v>1135</v>
      </c>
      <c r="D122" s="1154">
        <v>6</v>
      </c>
      <c r="E122" s="1154" t="s">
        <v>707</v>
      </c>
      <c r="F122" s="1154" t="s">
        <v>708</v>
      </c>
      <c r="G122" s="1462" t="s">
        <v>1136</v>
      </c>
      <c r="H122" s="1463"/>
      <c r="I122" s="1463"/>
      <c r="J122" s="1463"/>
      <c r="K122" s="1463"/>
      <c r="L122" s="1464"/>
      <c r="P122" s="1198"/>
      <c r="Q122" s="66"/>
      <c r="V122" s="1198"/>
    </row>
    <row r="123" spans="2:22" ht="26.25" customHeight="1">
      <c r="C123" s="1153" t="s">
        <v>1137</v>
      </c>
      <c r="D123" s="1154">
        <v>5</v>
      </c>
      <c r="E123" s="1154" t="s">
        <v>707</v>
      </c>
      <c r="F123" s="1154" t="s">
        <v>708</v>
      </c>
      <c r="G123" s="1462" t="s">
        <v>1138</v>
      </c>
      <c r="H123" s="1463"/>
      <c r="I123" s="1463"/>
      <c r="J123" s="1463"/>
      <c r="K123" s="1463"/>
      <c r="L123" s="1464"/>
      <c r="P123" s="1198"/>
      <c r="Q123" s="66"/>
      <c r="V123" s="1198"/>
    </row>
    <row r="124" spans="2:22">
      <c r="C124" s="1153" t="s">
        <v>1021</v>
      </c>
      <c r="D124" s="1154">
        <v>1</v>
      </c>
      <c r="E124" s="1154" t="s">
        <v>707</v>
      </c>
      <c r="F124" s="1154" t="s">
        <v>708</v>
      </c>
      <c r="G124" s="1462" t="s">
        <v>1118</v>
      </c>
      <c r="H124" s="1463"/>
      <c r="I124" s="1463"/>
      <c r="J124" s="1463"/>
      <c r="K124" s="1463"/>
      <c r="L124" s="1464"/>
      <c r="P124" s="1198"/>
      <c r="Q124" s="66"/>
      <c r="V124" s="1198"/>
    </row>
    <row r="125" spans="2:22">
      <c r="C125" s="1153" t="s">
        <v>1020</v>
      </c>
      <c r="D125" s="1154">
        <v>1</v>
      </c>
      <c r="E125" s="1154" t="s">
        <v>707</v>
      </c>
      <c r="F125" s="1154" t="s">
        <v>708</v>
      </c>
      <c r="G125" s="1462" t="s">
        <v>1119</v>
      </c>
      <c r="H125" s="1463"/>
      <c r="I125" s="1463"/>
      <c r="J125" s="1463"/>
      <c r="K125" s="1463"/>
      <c r="L125" s="1464"/>
      <c r="P125" s="1198"/>
      <c r="Q125" s="66"/>
      <c r="V125" s="1198"/>
    </row>
    <row r="126" spans="2:22">
      <c r="C126" s="1153" t="s">
        <v>1026</v>
      </c>
      <c r="D126" s="1154">
        <v>1</v>
      </c>
      <c r="E126" s="1154" t="s">
        <v>707</v>
      </c>
      <c r="F126" s="1154" t="s">
        <v>708</v>
      </c>
      <c r="G126" s="1462" t="s">
        <v>1120</v>
      </c>
      <c r="H126" s="1463"/>
      <c r="I126" s="1463"/>
      <c r="J126" s="1463"/>
      <c r="K126" s="1463"/>
      <c r="L126" s="1464"/>
      <c r="P126" s="1198"/>
      <c r="Q126" s="66"/>
      <c r="V126" s="1198"/>
    </row>
    <row r="127" spans="2:22" ht="42" customHeight="1">
      <c r="C127" s="1153" t="s">
        <v>1025</v>
      </c>
      <c r="D127" s="1154">
        <v>1</v>
      </c>
      <c r="E127" s="1154" t="s">
        <v>707</v>
      </c>
      <c r="F127" s="1154" t="s">
        <v>708</v>
      </c>
      <c r="G127" s="1462" t="s">
        <v>1121</v>
      </c>
      <c r="H127" s="1463"/>
      <c r="I127" s="1463"/>
      <c r="J127" s="1463"/>
      <c r="K127" s="1463"/>
      <c r="L127" s="1464"/>
      <c r="P127" s="1198"/>
      <c r="Q127" s="66"/>
      <c r="V127" s="1198"/>
    </row>
    <row r="128" spans="2:22">
      <c r="C128" s="1153" t="s">
        <v>1024</v>
      </c>
      <c r="D128" s="1154">
        <v>1</v>
      </c>
      <c r="E128" s="1154" t="s">
        <v>707</v>
      </c>
      <c r="F128" s="1154" t="s">
        <v>708</v>
      </c>
      <c r="G128" s="1462" t="s">
        <v>1122</v>
      </c>
      <c r="H128" s="1463"/>
      <c r="I128" s="1463"/>
      <c r="J128" s="1463"/>
      <c r="K128" s="1463"/>
      <c r="L128" s="1464"/>
      <c r="P128" s="1198"/>
      <c r="Q128" s="66"/>
      <c r="V128" s="1198"/>
    </row>
    <row r="129" spans="3:22" ht="41.25" customHeight="1">
      <c r="C129" s="1153" t="s">
        <v>1023</v>
      </c>
      <c r="D129" s="1154">
        <v>1</v>
      </c>
      <c r="E129" s="1154" t="s">
        <v>707</v>
      </c>
      <c r="F129" s="1154" t="s">
        <v>708</v>
      </c>
      <c r="G129" s="1462" t="s">
        <v>1123</v>
      </c>
      <c r="H129" s="1463"/>
      <c r="I129" s="1463"/>
      <c r="J129" s="1463"/>
      <c r="K129" s="1463"/>
      <c r="L129" s="1464"/>
      <c r="P129" s="1198"/>
      <c r="Q129" s="66"/>
      <c r="V129" s="1198"/>
    </row>
    <row r="130" spans="3:22" ht="41.25" customHeight="1">
      <c r="C130" s="1153" t="s">
        <v>1022</v>
      </c>
      <c r="D130" s="1154">
        <v>1</v>
      </c>
      <c r="E130" s="1154" t="s">
        <v>707</v>
      </c>
      <c r="F130" s="1154" t="s">
        <v>708</v>
      </c>
      <c r="G130" s="1462" t="s">
        <v>1124</v>
      </c>
      <c r="H130" s="1463"/>
      <c r="I130" s="1463"/>
      <c r="J130" s="1463"/>
      <c r="K130" s="1463"/>
      <c r="L130" s="1464"/>
      <c r="P130" s="1198"/>
      <c r="Q130" s="66"/>
      <c r="V130" s="1198"/>
    </row>
    <row r="131" spans="3:22">
      <c r="C131" s="1153" t="s">
        <v>1038</v>
      </c>
      <c r="D131" s="1154">
        <v>1</v>
      </c>
      <c r="E131" s="1154" t="s">
        <v>707</v>
      </c>
      <c r="F131" s="1154" t="s">
        <v>708</v>
      </c>
      <c r="G131" s="1462" t="s">
        <v>1125</v>
      </c>
      <c r="H131" s="1463"/>
      <c r="I131" s="1463"/>
      <c r="J131" s="1463"/>
      <c r="K131" s="1463"/>
      <c r="L131" s="1464"/>
      <c r="P131" s="1198"/>
      <c r="Q131" s="66"/>
      <c r="V131" s="1198"/>
    </row>
    <row r="132" spans="3:22">
      <c r="C132" s="1153" t="s">
        <v>1139</v>
      </c>
      <c r="D132" s="1154">
        <v>6</v>
      </c>
      <c r="E132" s="1154" t="s">
        <v>707</v>
      </c>
      <c r="F132" s="1154" t="s">
        <v>708</v>
      </c>
      <c r="G132" s="1462" t="s">
        <v>1126</v>
      </c>
      <c r="H132" s="1463"/>
      <c r="I132" s="1463"/>
      <c r="J132" s="1463"/>
      <c r="K132" s="1463"/>
      <c r="L132" s="1464"/>
      <c r="P132" s="1198"/>
      <c r="Q132" s="66"/>
      <c r="V132" s="1198"/>
    </row>
    <row r="133" spans="3:22" ht="41.25" customHeight="1">
      <c r="C133" s="1153" t="s">
        <v>1140</v>
      </c>
      <c r="D133" s="1154">
        <v>12</v>
      </c>
      <c r="E133" s="1154" t="s">
        <v>707</v>
      </c>
      <c r="F133" s="1154" t="s">
        <v>708</v>
      </c>
      <c r="G133" s="1462" t="s">
        <v>1127</v>
      </c>
      <c r="H133" s="1463"/>
      <c r="I133" s="1463"/>
      <c r="J133" s="1463"/>
      <c r="K133" s="1463"/>
      <c r="L133" s="1464"/>
      <c r="P133" s="1198"/>
      <c r="Q133" s="66"/>
      <c r="V133" s="1198"/>
    </row>
    <row r="134" spans="3:22">
      <c r="C134" s="1153" t="s">
        <v>1141</v>
      </c>
      <c r="D134" s="1154">
        <v>24</v>
      </c>
      <c r="E134" s="1154" t="s">
        <v>707</v>
      </c>
      <c r="F134" s="1154" t="s">
        <v>708</v>
      </c>
      <c r="G134" s="1462" t="s">
        <v>1128</v>
      </c>
      <c r="H134" s="1463"/>
      <c r="I134" s="1463"/>
      <c r="J134" s="1463"/>
      <c r="K134" s="1463"/>
      <c r="L134" s="1464"/>
      <c r="P134" s="1198"/>
      <c r="Q134" s="66"/>
      <c r="V134" s="1198"/>
    </row>
    <row r="135" spans="3:22">
      <c r="C135" s="1153" t="s">
        <v>1142</v>
      </c>
      <c r="D135" s="1154">
        <v>3</v>
      </c>
      <c r="E135" s="1154" t="s">
        <v>707</v>
      </c>
      <c r="F135" s="1154" t="s">
        <v>708</v>
      </c>
      <c r="G135" s="1462" t="s">
        <v>1129</v>
      </c>
      <c r="H135" s="1463"/>
      <c r="I135" s="1463"/>
      <c r="J135" s="1463"/>
      <c r="K135" s="1463"/>
      <c r="L135" s="1464"/>
      <c r="P135" s="1198"/>
      <c r="Q135" s="66"/>
      <c r="V135" s="1198"/>
    </row>
    <row r="136" spans="3:22" ht="24.75" customHeight="1">
      <c r="C136" s="1153" t="s">
        <v>1143</v>
      </c>
      <c r="D136" s="1154">
        <v>3</v>
      </c>
      <c r="E136" s="1154" t="s">
        <v>707</v>
      </c>
      <c r="F136" s="1154" t="s">
        <v>708</v>
      </c>
      <c r="G136" s="1462" t="s">
        <v>1131</v>
      </c>
      <c r="H136" s="1463"/>
      <c r="I136" s="1463"/>
      <c r="J136" s="1463"/>
      <c r="K136" s="1463"/>
      <c r="L136" s="1464"/>
      <c r="P136" s="1198"/>
      <c r="Q136" s="66"/>
      <c r="V136" s="1198"/>
    </row>
    <row r="137" spans="3:22" ht="24.75" customHeight="1">
      <c r="C137" s="1153" t="s">
        <v>1041</v>
      </c>
      <c r="D137" s="1154">
        <v>1</v>
      </c>
      <c r="E137" s="1154" t="s">
        <v>707</v>
      </c>
      <c r="F137" s="1154" t="s">
        <v>708</v>
      </c>
      <c r="G137" s="1462" t="s">
        <v>1132</v>
      </c>
      <c r="H137" s="1463"/>
      <c r="I137" s="1463"/>
      <c r="J137" s="1463"/>
      <c r="K137" s="1463"/>
      <c r="L137" s="1464"/>
      <c r="P137" s="1198"/>
      <c r="Q137" s="66"/>
      <c r="V137" s="1198"/>
    </row>
    <row r="138" spans="3:22" ht="27.75" customHeight="1">
      <c r="C138" s="1153" t="s">
        <v>1040</v>
      </c>
      <c r="D138" s="1154">
        <v>1</v>
      </c>
      <c r="E138" s="1154" t="s">
        <v>707</v>
      </c>
      <c r="F138" s="1154" t="s">
        <v>708</v>
      </c>
      <c r="G138" s="1462" t="s">
        <v>1133</v>
      </c>
      <c r="H138" s="1463"/>
      <c r="I138" s="1463"/>
      <c r="J138" s="1463"/>
      <c r="K138" s="1463"/>
      <c r="L138" s="1464"/>
      <c r="P138" s="1198"/>
      <c r="Q138" s="66"/>
      <c r="V138" s="1198"/>
    </row>
    <row r="139" spans="3:22">
      <c r="C139" s="1153" t="s">
        <v>1039</v>
      </c>
      <c r="D139" s="1154">
        <v>1</v>
      </c>
      <c r="E139" s="1154" t="s">
        <v>707</v>
      </c>
      <c r="F139" s="1154" t="s">
        <v>708</v>
      </c>
      <c r="G139" s="1462" t="s">
        <v>1134</v>
      </c>
      <c r="H139" s="1463"/>
      <c r="I139" s="1463"/>
      <c r="J139" s="1463"/>
      <c r="K139" s="1463"/>
      <c r="L139" s="1464"/>
      <c r="P139" s="1198"/>
      <c r="Q139" s="66"/>
      <c r="V139" s="1198"/>
    </row>
    <row r="140" spans="3:22">
      <c r="C140" s="1153" t="s">
        <v>1144</v>
      </c>
      <c r="D140" s="1154">
        <v>6</v>
      </c>
      <c r="E140" s="1154" t="s">
        <v>707</v>
      </c>
      <c r="F140" s="1154" t="s">
        <v>708</v>
      </c>
      <c r="G140" s="1462" t="s">
        <v>1136</v>
      </c>
      <c r="H140" s="1463"/>
      <c r="I140" s="1463"/>
      <c r="J140" s="1463"/>
      <c r="K140" s="1463"/>
      <c r="L140" s="1464"/>
      <c r="P140" s="1198"/>
      <c r="Q140" s="66"/>
      <c r="V140" s="1198"/>
    </row>
    <row r="141" spans="3:22" ht="27.75" customHeight="1">
      <c r="C141" s="1153" t="s">
        <v>1145</v>
      </c>
      <c r="D141" s="1154">
        <v>5</v>
      </c>
      <c r="E141" s="1154" t="s">
        <v>707</v>
      </c>
      <c r="F141" s="1154" t="s">
        <v>708</v>
      </c>
      <c r="G141" s="1462" t="s">
        <v>1138</v>
      </c>
      <c r="H141" s="1463"/>
      <c r="I141" s="1463"/>
      <c r="J141" s="1463"/>
      <c r="K141" s="1463"/>
      <c r="L141" s="1464"/>
      <c r="P141" s="1198"/>
      <c r="Q141" s="66"/>
      <c r="V141" s="1198"/>
    </row>
    <row r="142" spans="3:22">
      <c r="C142" s="1153" t="s">
        <v>1044</v>
      </c>
      <c r="D142" s="1154">
        <v>1</v>
      </c>
      <c r="E142" s="1154" t="s">
        <v>707</v>
      </c>
      <c r="F142" s="1154" t="s">
        <v>708</v>
      </c>
      <c r="G142" s="1462" t="s">
        <v>1118</v>
      </c>
      <c r="H142" s="1463"/>
      <c r="I142" s="1463"/>
      <c r="J142" s="1463"/>
      <c r="K142" s="1463"/>
      <c r="L142" s="1464"/>
      <c r="P142" s="1198"/>
      <c r="Q142" s="66"/>
      <c r="V142" s="1198"/>
    </row>
    <row r="143" spans="3:22">
      <c r="C143" s="1153" t="s">
        <v>1049</v>
      </c>
      <c r="D143" s="1154">
        <v>1</v>
      </c>
      <c r="E143" s="1154" t="s">
        <v>707</v>
      </c>
      <c r="F143" s="1154" t="s">
        <v>708</v>
      </c>
      <c r="G143" s="1462" t="s">
        <v>1120</v>
      </c>
      <c r="H143" s="1463"/>
      <c r="I143" s="1463"/>
      <c r="J143" s="1463"/>
      <c r="K143" s="1463"/>
      <c r="L143" s="1464"/>
      <c r="P143" s="1198"/>
      <c r="Q143" s="66"/>
      <c r="V143" s="1198"/>
    </row>
    <row r="144" spans="3:22" ht="39.75" customHeight="1">
      <c r="C144" s="1153" t="s">
        <v>1048</v>
      </c>
      <c r="D144" s="1154">
        <v>1</v>
      </c>
      <c r="E144" s="1154" t="s">
        <v>707</v>
      </c>
      <c r="F144" s="1154" t="s">
        <v>708</v>
      </c>
      <c r="G144" s="1462" t="s">
        <v>1121</v>
      </c>
      <c r="H144" s="1463"/>
      <c r="I144" s="1463"/>
      <c r="J144" s="1463"/>
      <c r="K144" s="1463"/>
      <c r="L144" s="1464"/>
      <c r="P144" s="1198"/>
      <c r="Q144" s="66"/>
      <c r="V144" s="1198"/>
    </row>
    <row r="145" spans="3:22">
      <c r="C145" s="1153" t="s">
        <v>1047</v>
      </c>
      <c r="D145" s="1154">
        <v>1</v>
      </c>
      <c r="E145" s="1154" t="s">
        <v>707</v>
      </c>
      <c r="F145" s="1154" t="s">
        <v>708</v>
      </c>
      <c r="G145" s="1462" t="s">
        <v>1122</v>
      </c>
      <c r="H145" s="1463"/>
      <c r="I145" s="1463"/>
      <c r="J145" s="1463"/>
      <c r="K145" s="1463"/>
      <c r="L145" s="1464"/>
      <c r="P145" s="1198"/>
      <c r="Q145" s="66"/>
      <c r="V145" s="1198"/>
    </row>
    <row r="146" spans="3:22" ht="42.75" customHeight="1">
      <c r="C146" s="1153" t="s">
        <v>1046</v>
      </c>
      <c r="D146" s="1154">
        <v>1</v>
      </c>
      <c r="E146" s="1154" t="s">
        <v>707</v>
      </c>
      <c r="F146" s="1154" t="s">
        <v>708</v>
      </c>
      <c r="G146" s="1462" t="s">
        <v>1123</v>
      </c>
      <c r="H146" s="1463"/>
      <c r="I146" s="1463"/>
      <c r="J146" s="1463"/>
      <c r="K146" s="1463"/>
      <c r="L146" s="1464"/>
      <c r="P146" s="1198"/>
      <c r="Q146" s="66"/>
      <c r="V146" s="1198"/>
    </row>
    <row r="147" spans="3:22" ht="24.75" customHeight="1">
      <c r="C147" s="1153" t="s">
        <v>1045</v>
      </c>
      <c r="D147" s="1154">
        <v>1</v>
      </c>
      <c r="E147" s="1154" t="s">
        <v>707</v>
      </c>
      <c r="F147" s="1154" t="s">
        <v>708</v>
      </c>
      <c r="G147" s="1462" t="s">
        <v>1124</v>
      </c>
      <c r="H147" s="1463"/>
      <c r="I147" s="1463"/>
      <c r="J147" s="1463"/>
      <c r="K147" s="1463"/>
      <c r="L147" s="1464"/>
      <c r="P147" s="1198"/>
      <c r="Q147" s="66"/>
      <c r="V147" s="1198"/>
    </row>
    <row r="148" spans="3:22">
      <c r="C148" s="1153" t="s">
        <v>1062</v>
      </c>
      <c r="D148" s="1154">
        <v>1</v>
      </c>
      <c r="E148" s="1154" t="s">
        <v>707</v>
      </c>
      <c r="F148" s="1154" t="s">
        <v>708</v>
      </c>
      <c r="G148" s="1462" t="s">
        <v>1125</v>
      </c>
      <c r="H148" s="1463"/>
      <c r="I148" s="1463"/>
      <c r="J148" s="1463"/>
      <c r="K148" s="1463"/>
      <c r="L148" s="1464"/>
      <c r="P148" s="1198"/>
      <c r="Q148" s="66"/>
      <c r="V148" s="1198"/>
    </row>
    <row r="149" spans="3:22">
      <c r="C149" s="1153" t="s">
        <v>1146</v>
      </c>
      <c r="D149" s="1154">
        <v>6</v>
      </c>
      <c r="E149" s="1154" t="s">
        <v>707</v>
      </c>
      <c r="F149" s="1154" t="s">
        <v>708</v>
      </c>
      <c r="G149" s="1462" t="s">
        <v>1126</v>
      </c>
      <c r="H149" s="1463"/>
      <c r="I149" s="1463"/>
      <c r="J149" s="1463"/>
      <c r="K149" s="1463"/>
      <c r="L149" s="1464"/>
      <c r="P149" s="1198"/>
      <c r="Q149" s="66"/>
      <c r="V149" s="1198"/>
    </row>
    <row r="150" spans="3:22" ht="42" customHeight="1">
      <c r="C150" s="1153" t="s">
        <v>1147</v>
      </c>
      <c r="D150" s="1154">
        <v>12</v>
      </c>
      <c r="E150" s="1154" t="s">
        <v>707</v>
      </c>
      <c r="F150" s="1154" t="s">
        <v>708</v>
      </c>
      <c r="G150" s="1462" t="s">
        <v>1127</v>
      </c>
      <c r="H150" s="1463"/>
      <c r="I150" s="1463"/>
      <c r="J150" s="1463"/>
      <c r="K150" s="1463"/>
      <c r="L150" s="1464"/>
      <c r="P150" s="1198"/>
      <c r="Q150" s="66"/>
      <c r="V150" s="1198"/>
    </row>
    <row r="151" spans="3:22">
      <c r="C151" s="1153" t="s">
        <v>1148</v>
      </c>
      <c r="D151" s="1154">
        <v>24</v>
      </c>
      <c r="E151" s="1154" t="s">
        <v>707</v>
      </c>
      <c r="F151" s="1154" t="s">
        <v>708</v>
      </c>
      <c r="G151" s="1462" t="s">
        <v>1128</v>
      </c>
      <c r="H151" s="1463"/>
      <c r="I151" s="1463"/>
      <c r="J151" s="1463"/>
      <c r="K151" s="1463"/>
      <c r="L151" s="1464"/>
      <c r="P151" s="1198"/>
      <c r="Q151" s="66"/>
      <c r="V151" s="1198"/>
    </row>
    <row r="152" spans="3:22">
      <c r="C152" s="1153" t="s">
        <v>1149</v>
      </c>
      <c r="D152" s="1154">
        <v>3</v>
      </c>
      <c r="E152" s="1154" t="s">
        <v>707</v>
      </c>
      <c r="F152" s="1154" t="s">
        <v>708</v>
      </c>
      <c r="G152" s="1462" t="s">
        <v>1129</v>
      </c>
      <c r="H152" s="1463"/>
      <c r="I152" s="1463"/>
      <c r="J152" s="1463"/>
      <c r="K152" s="1463"/>
      <c r="L152" s="1464"/>
      <c r="P152" s="1198"/>
      <c r="Q152" s="66"/>
      <c r="V152" s="1198"/>
    </row>
    <row r="153" spans="3:22" ht="29.25" customHeight="1">
      <c r="C153" s="1153" t="s">
        <v>1150</v>
      </c>
      <c r="D153" s="1154">
        <v>3</v>
      </c>
      <c r="E153" s="1154" t="s">
        <v>707</v>
      </c>
      <c r="F153" s="1154" t="s">
        <v>708</v>
      </c>
      <c r="G153" s="1462" t="s">
        <v>1131</v>
      </c>
      <c r="H153" s="1463"/>
      <c r="I153" s="1463"/>
      <c r="J153" s="1463"/>
      <c r="K153" s="1463"/>
      <c r="L153" s="1464"/>
      <c r="P153" s="1198"/>
      <c r="Q153" s="66"/>
      <c r="V153" s="1198"/>
    </row>
    <row r="154" spans="3:22">
      <c r="C154" s="1153" t="s">
        <v>1063</v>
      </c>
      <c r="D154" s="1154">
        <v>1</v>
      </c>
      <c r="E154" s="1154" t="s">
        <v>707</v>
      </c>
      <c r="F154" s="1154" t="s">
        <v>708</v>
      </c>
      <c r="G154" s="1462" t="s">
        <v>1118</v>
      </c>
      <c r="H154" s="1463"/>
      <c r="I154" s="1463"/>
      <c r="J154" s="1463"/>
      <c r="K154" s="1463"/>
      <c r="L154" s="1464"/>
      <c r="P154" s="1198"/>
      <c r="Q154" s="66"/>
      <c r="V154" s="1198"/>
    </row>
    <row r="155" spans="3:22">
      <c r="C155" s="1153" t="s">
        <v>1068</v>
      </c>
      <c r="D155" s="1154">
        <v>1</v>
      </c>
      <c r="E155" s="1154" t="s">
        <v>707</v>
      </c>
      <c r="F155" s="1154" t="s">
        <v>708</v>
      </c>
      <c r="G155" s="1462" t="s">
        <v>1120</v>
      </c>
      <c r="H155" s="1463"/>
      <c r="I155" s="1463"/>
      <c r="J155" s="1463"/>
      <c r="K155" s="1463"/>
      <c r="L155" s="1464"/>
      <c r="P155" s="1198"/>
      <c r="Q155" s="66"/>
      <c r="V155" s="1198"/>
    </row>
    <row r="156" spans="3:22" ht="39" customHeight="1">
      <c r="C156" s="1153" t="s">
        <v>1067</v>
      </c>
      <c r="D156" s="1154">
        <v>1</v>
      </c>
      <c r="E156" s="1154" t="s">
        <v>707</v>
      </c>
      <c r="F156" s="1154" t="s">
        <v>708</v>
      </c>
      <c r="G156" s="1462" t="s">
        <v>1121</v>
      </c>
      <c r="H156" s="1463"/>
      <c r="I156" s="1463"/>
      <c r="J156" s="1463"/>
      <c r="K156" s="1463"/>
      <c r="L156" s="1464"/>
      <c r="P156" s="1198"/>
      <c r="Q156" s="66"/>
      <c r="V156" s="1198"/>
    </row>
    <row r="157" spans="3:22">
      <c r="C157" s="1153" t="s">
        <v>1066</v>
      </c>
      <c r="D157" s="1154">
        <v>1</v>
      </c>
      <c r="E157" s="1154" t="s">
        <v>707</v>
      </c>
      <c r="F157" s="1154" t="s">
        <v>708</v>
      </c>
      <c r="G157" s="1462" t="s">
        <v>1122</v>
      </c>
      <c r="H157" s="1463"/>
      <c r="I157" s="1463"/>
      <c r="J157" s="1463"/>
      <c r="K157" s="1463"/>
      <c r="L157" s="1464"/>
      <c r="P157" s="1198"/>
      <c r="Q157" s="66"/>
      <c r="V157" s="1198"/>
    </row>
    <row r="158" spans="3:22" ht="36.75" customHeight="1">
      <c r="C158" s="1153" t="s">
        <v>1065</v>
      </c>
      <c r="D158" s="1154">
        <v>1</v>
      </c>
      <c r="E158" s="1154" t="s">
        <v>707</v>
      </c>
      <c r="F158" s="1154" t="s">
        <v>708</v>
      </c>
      <c r="G158" s="1462" t="s">
        <v>1123</v>
      </c>
      <c r="H158" s="1463"/>
      <c r="I158" s="1463"/>
      <c r="J158" s="1463"/>
      <c r="K158" s="1463"/>
      <c r="L158" s="1464"/>
      <c r="P158" s="1198"/>
      <c r="Q158" s="66"/>
      <c r="V158" s="1198"/>
    </row>
    <row r="159" spans="3:22" ht="27.75" customHeight="1">
      <c r="C159" s="1153" t="s">
        <v>1064</v>
      </c>
      <c r="D159" s="1154">
        <v>1</v>
      </c>
      <c r="E159" s="1154" t="s">
        <v>707</v>
      </c>
      <c r="F159" s="1154" t="s">
        <v>708</v>
      </c>
      <c r="G159" s="1462" t="s">
        <v>1124</v>
      </c>
      <c r="H159" s="1463"/>
      <c r="I159" s="1463"/>
      <c r="J159" s="1463"/>
      <c r="K159" s="1463"/>
      <c r="L159" s="1464"/>
      <c r="P159" s="1198"/>
      <c r="Q159" s="66"/>
      <c r="V159" s="1198"/>
    </row>
    <row r="160" spans="3:22">
      <c r="C160" s="1153" t="s">
        <v>1077</v>
      </c>
      <c r="D160" s="1154">
        <v>1</v>
      </c>
      <c r="E160" s="1154" t="s">
        <v>707</v>
      </c>
      <c r="F160" s="1154" t="s">
        <v>708</v>
      </c>
      <c r="G160" s="1462" t="s">
        <v>1125</v>
      </c>
      <c r="H160" s="1463"/>
      <c r="I160" s="1463"/>
      <c r="J160" s="1463"/>
      <c r="K160" s="1463"/>
      <c r="L160" s="1464"/>
      <c r="P160" s="1198"/>
      <c r="Q160" s="66"/>
      <c r="V160" s="1198"/>
    </row>
    <row r="161" spans="3:22">
      <c r="C161" s="1153" t="s">
        <v>1151</v>
      </c>
      <c r="D161" s="1154">
        <v>6</v>
      </c>
      <c r="E161" s="1154" t="s">
        <v>707</v>
      </c>
      <c r="F161" s="1154" t="s">
        <v>708</v>
      </c>
      <c r="G161" s="1462" t="s">
        <v>1126</v>
      </c>
      <c r="H161" s="1463"/>
      <c r="I161" s="1463"/>
      <c r="J161" s="1463"/>
      <c r="K161" s="1463"/>
      <c r="L161" s="1464"/>
      <c r="P161" s="1198"/>
      <c r="Q161" s="66"/>
      <c r="V161" s="1198"/>
    </row>
    <row r="162" spans="3:22" ht="36.75" customHeight="1">
      <c r="C162" s="1153" t="s">
        <v>1152</v>
      </c>
      <c r="D162" s="1154">
        <v>12</v>
      </c>
      <c r="E162" s="1154" t="s">
        <v>707</v>
      </c>
      <c r="F162" s="1154" t="s">
        <v>708</v>
      </c>
      <c r="G162" s="1462" t="s">
        <v>1127</v>
      </c>
      <c r="H162" s="1463"/>
      <c r="I162" s="1463"/>
      <c r="J162" s="1463"/>
      <c r="K162" s="1463"/>
      <c r="L162" s="1464"/>
      <c r="P162" s="1198"/>
      <c r="Q162" s="66"/>
      <c r="V162" s="1198"/>
    </row>
    <row r="163" spans="3:22">
      <c r="C163" s="1153" t="s">
        <v>1153</v>
      </c>
      <c r="D163" s="1154">
        <v>24</v>
      </c>
      <c r="E163" s="1154" t="s">
        <v>707</v>
      </c>
      <c r="F163" s="1154" t="s">
        <v>708</v>
      </c>
      <c r="G163" s="1462" t="s">
        <v>1128</v>
      </c>
      <c r="H163" s="1463"/>
      <c r="I163" s="1463"/>
      <c r="J163" s="1463"/>
      <c r="K163" s="1463"/>
      <c r="L163" s="1464"/>
      <c r="P163" s="1198"/>
      <c r="Q163" s="66"/>
      <c r="V163" s="1198"/>
    </row>
    <row r="164" spans="3:22">
      <c r="C164" s="1153" t="s">
        <v>1154</v>
      </c>
      <c r="D164" s="1154">
        <v>3</v>
      </c>
      <c r="E164" s="1154" t="s">
        <v>707</v>
      </c>
      <c r="F164" s="1154" t="s">
        <v>708</v>
      </c>
      <c r="G164" s="1462" t="s">
        <v>1129</v>
      </c>
      <c r="H164" s="1463"/>
      <c r="I164" s="1463"/>
      <c r="J164" s="1463"/>
      <c r="K164" s="1463"/>
      <c r="L164" s="1464"/>
      <c r="P164" s="1198"/>
      <c r="Q164" s="66"/>
      <c r="V164" s="1198"/>
    </row>
    <row r="165" spans="3:22" ht="29.25" customHeight="1">
      <c r="C165" s="1153" t="s">
        <v>1155</v>
      </c>
      <c r="D165" s="1154">
        <v>3</v>
      </c>
      <c r="E165" s="1154" t="s">
        <v>707</v>
      </c>
      <c r="F165" s="1154" t="s">
        <v>708</v>
      </c>
      <c r="G165" s="1462" t="s">
        <v>1131</v>
      </c>
      <c r="H165" s="1463"/>
      <c r="I165" s="1463"/>
      <c r="J165" s="1463"/>
      <c r="K165" s="1463"/>
      <c r="L165" s="1464"/>
      <c r="P165" s="1198"/>
      <c r="Q165" s="66"/>
      <c r="V165" s="1198"/>
    </row>
    <row r="166" spans="3:22">
      <c r="C166" s="1153" t="s">
        <v>14543</v>
      </c>
      <c r="D166" s="1154">
        <v>8</v>
      </c>
      <c r="E166" s="1154" t="s">
        <v>707</v>
      </c>
      <c r="F166" s="1154" t="s">
        <v>708</v>
      </c>
      <c r="G166" s="1462" t="s">
        <v>14544</v>
      </c>
      <c r="H166" s="1463"/>
      <c r="I166" s="1463"/>
      <c r="J166" s="1463"/>
      <c r="K166" s="1463"/>
      <c r="L166" s="1464"/>
      <c r="Q166" s="66"/>
      <c r="V166" s="1198"/>
    </row>
    <row r="167" spans="3:22">
      <c r="C167" s="1153" t="s">
        <v>14545</v>
      </c>
      <c r="D167" s="1154">
        <v>1</v>
      </c>
      <c r="E167" s="1154" t="s">
        <v>707</v>
      </c>
      <c r="F167" s="1154" t="s">
        <v>708</v>
      </c>
      <c r="G167" s="1462" t="s">
        <v>14546</v>
      </c>
      <c r="H167" s="1463"/>
      <c r="I167" s="1463"/>
      <c r="J167" s="1463"/>
      <c r="K167" s="1463"/>
      <c r="L167" s="1464"/>
      <c r="Q167" s="66"/>
      <c r="V167" s="1198"/>
    </row>
    <row r="168" spans="3:22" ht="13.15" customHeight="1">
      <c r="C168" s="1153" t="s">
        <v>14547</v>
      </c>
      <c r="D168" s="1154">
        <v>1</v>
      </c>
      <c r="E168" s="1154" t="s">
        <v>707</v>
      </c>
      <c r="F168" s="1154" t="s">
        <v>708</v>
      </c>
      <c r="G168" s="1462" t="s">
        <v>14548</v>
      </c>
      <c r="H168" s="1463"/>
      <c r="I168" s="1463"/>
      <c r="J168" s="1463"/>
      <c r="K168" s="1463"/>
      <c r="L168" s="1464"/>
      <c r="Q168" s="66"/>
      <c r="V168" s="1198"/>
    </row>
    <row r="169" spans="3:22" ht="30.6" customHeight="1">
      <c r="C169" s="102" t="s">
        <v>14549</v>
      </c>
      <c r="D169" s="103">
        <v>1</v>
      </c>
      <c r="E169" s="103" t="s">
        <v>707</v>
      </c>
      <c r="F169" s="103" t="s">
        <v>708</v>
      </c>
      <c r="G169" s="1483" t="s">
        <v>14550</v>
      </c>
      <c r="H169" s="1484"/>
      <c r="I169" s="1484"/>
      <c r="J169" s="1484"/>
      <c r="K169" s="1484"/>
      <c r="L169" s="1485"/>
      <c r="Q169" s="66"/>
      <c r="V169" s="1198"/>
    </row>
    <row r="170" spans="3:22" ht="28.9" customHeight="1">
      <c r="C170" s="102" t="s">
        <v>14551</v>
      </c>
      <c r="D170" s="103">
        <v>1</v>
      </c>
      <c r="E170" s="103" t="s">
        <v>707</v>
      </c>
      <c r="F170" s="103" t="s">
        <v>708</v>
      </c>
      <c r="G170" s="1483" t="s">
        <v>14552</v>
      </c>
      <c r="H170" s="1484"/>
      <c r="I170" s="1484"/>
      <c r="J170" s="1484"/>
      <c r="K170" s="1484"/>
      <c r="L170" s="1485"/>
      <c r="Q170" s="66"/>
      <c r="V170" s="1198"/>
    </row>
    <row r="171" spans="3:22" ht="27" customHeight="1">
      <c r="C171" s="1405" t="s">
        <v>1082</v>
      </c>
      <c r="D171" s="103">
        <v>1</v>
      </c>
      <c r="E171" s="103" t="s">
        <v>707</v>
      </c>
      <c r="F171" s="103" t="s">
        <v>708</v>
      </c>
      <c r="G171" s="1483" t="s">
        <v>14553</v>
      </c>
      <c r="H171" s="1484"/>
      <c r="I171" s="1484"/>
      <c r="J171" s="1484"/>
      <c r="K171" s="1484"/>
      <c r="L171" s="1485"/>
      <c r="Q171" s="66"/>
      <c r="V171" s="1198"/>
    </row>
    <row r="172" spans="3:22" ht="27" customHeight="1">
      <c r="C172" s="1405" t="s">
        <v>1081</v>
      </c>
      <c r="D172" s="103">
        <v>1</v>
      </c>
      <c r="E172" s="103" t="s">
        <v>707</v>
      </c>
      <c r="F172" s="103" t="s">
        <v>708</v>
      </c>
      <c r="G172" s="1483" t="s">
        <v>14554</v>
      </c>
      <c r="H172" s="1484"/>
      <c r="I172" s="1484"/>
      <c r="J172" s="1484"/>
      <c r="K172" s="1484"/>
      <c r="L172" s="1485"/>
      <c r="Q172" s="66"/>
      <c r="V172" s="1198"/>
    </row>
    <row r="173" spans="3:22">
      <c r="C173" s="102" t="s">
        <v>14555</v>
      </c>
      <c r="D173" s="103">
        <v>1</v>
      </c>
      <c r="E173" s="103" t="s">
        <v>707</v>
      </c>
      <c r="F173" s="103" t="s">
        <v>708</v>
      </c>
      <c r="G173" s="1483" t="s">
        <v>14556</v>
      </c>
      <c r="H173" s="1484"/>
      <c r="I173" s="1484"/>
      <c r="J173" s="1484"/>
      <c r="K173" s="1484"/>
      <c r="L173" s="1485"/>
      <c r="Q173" s="66"/>
      <c r="V173" s="1198"/>
    </row>
    <row r="174" spans="3:22" ht="27.6" customHeight="1">
      <c r="C174" s="102" t="s">
        <v>1087</v>
      </c>
      <c r="D174" s="103">
        <v>1</v>
      </c>
      <c r="E174" s="103" t="s">
        <v>707</v>
      </c>
      <c r="F174" s="103" t="s">
        <v>708</v>
      </c>
      <c r="G174" s="1483" t="s">
        <v>14557</v>
      </c>
      <c r="H174" s="1484"/>
      <c r="I174" s="1484"/>
      <c r="J174" s="1484"/>
      <c r="K174" s="1484"/>
      <c r="L174" s="1485"/>
      <c r="Q174" s="66"/>
      <c r="V174" s="1198"/>
    </row>
    <row r="175" spans="3:22" ht="25.9" customHeight="1">
      <c r="C175" s="102" t="s">
        <v>14558</v>
      </c>
      <c r="D175" s="103">
        <v>1</v>
      </c>
      <c r="E175" s="103" t="s">
        <v>707</v>
      </c>
      <c r="F175" s="103" t="s">
        <v>708</v>
      </c>
      <c r="G175" s="1462" t="s">
        <v>14559</v>
      </c>
      <c r="H175" s="1463"/>
      <c r="I175" s="1463"/>
      <c r="J175" s="1463"/>
      <c r="K175" s="1463"/>
      <c r="L175" s="1464"/>
      <c r="Q175" s="66"/>
      <c r="V175" s="1198"/>
    </row>
    <row r="176" spans="3:22" ht="25.9" customHeight="1">
      <c r="C176" s="102" t="s">
        <v>1085</v>
      </c>
      <c r="D176" s="103">
        <v>1</v>
      </c>
      <c r="E176" s="103" t="s">
        <v>707</v>
      </c>
      <c r="F176" s="103" t="s">
        <v>708</v>
      </c>
      <c r="G176" s="1462" t="s">
        <v>14560</v>
      </c>
      <c r="H176" s="1463"/>
      <c r="I176" s="1463"/>
      <c r="J176" s="1463"/>
      <c r="K176" s="1463"/>
      <c r="L176" s="1464"/>
      <c r="Q176" s="66"/>
      <c r="V176" s="1198"/>
    </row>
    <row r="177" spans="3:22" ht="27" customHeight="1">
      <c r="C177" s="102" t="s">
        <v>14561</v>
      </c>
      <c r="D177" s="103">
        <v>7</v>
      </c>
      <c r="E177" s="103" t="s">
        <v>707</v>
      </c>
      <c r="F177" s="103" t="s">
        <v>708</v>
      </c>
      <c r="G177" s="1462" t="s">
        <v>14562</v>
      </c>
      <c r="H177" s="1463"/>
      <c r="I177" s="1463"/>
      <c r="J177" s="1463"/>
      <c r="K177" s="1463"/>
      <c r="L177" s="1464"/>
      <c r="Q177" s="66"/>
      <c r="V177" s="1198"/>
    </row>
    <row r="178" spans="3:22">
      <c r="C178" s="102" t="s">
        <v>1156</v>
      </c>
      <c r="D178" s="103">
        <v>16</v>
      </c>
      <c r="E178" s="103" t="s">
        <v>707</v>
      </c>
      <c r="F178" s="103" t="s">
        <v>708</v>
      </c>
      <c r="G178" s="1462" t="s">
        <v>14563</v>
      </c>
      <c r="H178" s="1463"/>
      <c r="I178" s="1463"/>
      <c r="J178" s="1463"/>
      <c r="K178" s="1463"/>
      <c r="L178" s="1464"/>
      <c r="Q178" s="66"/>
      <c r="V178" s="1198"/>
    </row>
    <row r="179" spans="3:22">
      <c r="C179" s="102" t="s">
        <v>14564</v>
      </c>
      <c r="D179" s="103">
        <v>1</v>
      </c>
      <c r="E179" s="103" t="s">
        <v>769</v>
      </c>
      <c r="F179" s="103" t="s">
        <v>708</v>
      </c>
      <c r="G179" s="1462" t="s">
        <v>14565</v>
      </c>
      <c r="H179" s="1463"/>
      <c r="I179" s="1463"/>
      <c r="J179" s="1463"/>
      <c r="K179" s="1463"/>
      <c r="L179" s="1464"/>
      <c r="Q179" s="66"/>
      <c r="V179" s="1198"/>
    </row>
    <row r="180" spans="3:22">
      <c r="C180" s="102" t="s">
        <v>1100</v>
      </c>
      <c r="D180" s="103">
        <v>1</v>
      </c>
      <c r="E180" s="103" t="s">
        <v>769</v>
      </c>
      <c r="F180" s="103" t="s">
        <v>708</v>
      </c>
      <c r="G180" s="1462" t="s">
        <v>14566</v>
      </c>
      <c r="H180" s="1463"/>
      <c r="I180" s="1463"/>
      <c r="J180" s="1463"/>
      <c r="K180" s="1463"/>
      <c r="L180" s="1464"/>
      <c r="Q180" s="66"/>
      <c r="V180" s="1198"/>
    </row>
    <row r="181" spans="3:22" ht="24" customHeight="1">
      <c r="C181" s="102" t="s">
        <v>1099</v>
      </c>
      <c r="D181" s="103">
        <v>1</v>
      </c>
      <c r="E181" s="103" t="s">
        <v>769</v>
      </c>
      <c r="F181" s="103" t="s">
        <v>708</v>
      </c>
      <c r="G181" s="1462" t="s">
        <v>14567</v>
      </c>
      <c r="H181" s="1463"/>
      <c r="I181" s="1463"/>
      <c r="J181" s="1463"/>
      <c r="K181" s="1463"/>
      <c r="L181" s="1464"/>
      <c r="Q181" s="66"/>
      <c r="V181" s="1198"/>
    </row>
    <row r="182" spans="3:22">
      <c r="C182" s="102" t="s">
        <v>1098</v>
      </c>
      <c r="D182" s="103">
        <v>1</v>
      </c>
      <c r="E182" s="103" t="s">
        <v>769</v>
      </c>
      <c r="F182" s="103" t="s">
        <v>708</v>
      </c>
      <c r="G182" s="1462" t="s">
        <v>14568</v>
      </c>
      <c r="H182" s="1463"/>
      <c r="I182" s="1463"/>
      <c r="J182" s="1463"/>
      <c r="K182" s="1463"/>
      <c r="L182" s="1464"/>
      <c r="Q182" s="66"/>
      <c r="V182" s="1198"/>
    </row>
    <row r="183" spans="3:22">
      <c r="C183" s="102" t="s">
        <v>14569</v>
      </c>
      <c r="D183" s="103">
        <v>1</v>
      </c>
      <c r="E183" s="103" t="s">
        <v>769</v>
      </c>
      <c r="F183" s="103" t="s">
        <v>708</v>
      </c>
      <c r="G183" s="1462" t="s">
        <v>14570</v>
      </c>
      <c r="H183" s="1463"/>
      <c r="I183" s="1463"/>
      <c r="J183" s="1463"/>
      <c r="K183" s="1463"/>
      <c r="L183" s="1464"/>
      <c r="Q183" s="66"/>
      <c r="V183" s="1198"/>
    </row>
    <row r="184" spans="3:22" ht="13.15" customHeight="1">
      <c r="C184" s="102" t="s">
        <v>1104</v>
      </c>
      <c r="D184" s="103">
        <v>1</v>
      </c>
      <c r="E184" s="103" t="s">
        <v>769</v>
      </c>
      <c r="F184" s="103" t="s">
        <v>708</v>
      </c>
      <c r="G184" s="1462" t="s">
        <v>14571</v>
      </c>
      <c r="H184" s="1463"/>
      <c r="I184" s="1463"/>
      <c r="J184" s="1463"/>
      <c r="K184" s="1463"/>
      <c r="L184" s="1464"/>
      <c r="Q184" s="66"/>
      <c r="V184" s="1198"/>
    </row>
    <row r="185" spans="3:22">
      <c r="C185" s="102" t="s">
        <v>14572</v>
      </c>
      <c r="D185" s="103">
        <v>1</v>
      </c>
      <c r="E185" s="103" t="s">
        <v>769</v>
      </c>
      <c r="F185" s="103" t="s">
        <v>708</v>
      </c>
      <c r="G185" s="1462" t="s">
        <v>14573</v>
      </c>
      <c r="H185" s="1463"/>
      <c r="I185" s="1463"/>
      <c r="J185" s="1463"/>
      <c r="K185" s="1463"/>
      <c r="L185" s="1464"/>
      <c r="Q185" s="66"/>
      <c r="V185" s="1198"/>
    </row>
    <row r="186" spans="3:22" ht="24" customHeight="1">
      <c r="C186" s="102" t="s">
        <v>1102</v>
      </c>
      <c r="D186" s="103">
        <v>1</v>
      </c>
      <c r="E186" s="103" t="s">
        <v>769</v>
      </c>
      <c r="F186" s="103" t="s">
        <v>708</v>
      </c>
      <c r="G186" s="1462" t="s">
        <v>14574</v>
      </c>
      <c r="H186" s="1463"/>
      <c r="I186" s="1463"/>
      <c r="J186" s="1463"/>
      <c r="K186" s="1463"/>
      <c r="L186" s="1464"/>
      <c r="Q186" s="66"/>
      <c r="V186" s="1198"/>
    </row>
    <row r="187" spans="3:22" ht="31.9" customHeight="1">
      <c r="C187" s="102" t="s">
        <v>14575</v>
      </c>
      <c r="D187" s="103">
        <v>1</v>
      </c>
      <c r="E187" s="103" t="s">
        <v>707</v>
      </c>
      <c r="F187" s="103" t="s">
        <v>708</v>
      </c>
      <c r="G187" s="1462" t="s">
        <v>14576</v>
      </c>
      <c r="H187" s="1463"/>
      <c r="I187" s="1463"/>
      <c r="J187" s="1463"/>
      <c r="K187" s="1463"/>
      <c r="L187" s="1464"/>
      <c r="Q187" s="66"/>
      <c r="V187" s="1198"/>
    </row>
    <row r="188" spans="3:22" ht="31.9" customHeight="1">
      <c r="C188" s="102" t="s">
        <v>1096</v>
      </c>
      <c r="D188" s="103">
        <v>1</v>
      </c>
      <c r="E188" s="103" t="s">
        <v>707</v>
      </c>
      <c r="F188" s="103" t="s">
        <v>708</v>
      </c>
      <c r="G188" s="1462" t="s">
        <v>14577</v>
      </c>
      <c r="H188" s="1463"/>
      <c r="I188" s="1463"/>
      <c r="J188" s="1463"/>
      <c r="K188" s="1463"/>
      <c r="L188" s="1464"/>
      <c r="Q188" s="66"/>
      <c r="V188" s="1198"/>
    </row>
    <row r="189" spans="3:22" ht="24" customHeight="1">
      <c r="C189" s="102" t="s">
        <v>14578</v>
      </c>
      <c r="D189" s="103">
        <v>1</v>
      </c>
      <c r="E189" s="103" t="s">
        <v>707</v>
      </c>
      <c r="F189" s="103" t="s">
        <v>708</v>
      </c>
      <c r="G189" s="1462" t="s">
        <v>14579</v>
      </c>
      <c r="H189" s="1463"/>
      <c r="I189" s="1463"/>
      <c r="J189" s="1463"/>
      <c r="K189" s="1463"/>
      <c r="L189" s="1464"/>
      <c r="Q189" s="66"/>
      <c r="V189" s="1198"/>
    </row>
    <row r="190" spans="3:22" ht="24" customHeight="1">
      <c r="C190" s="102" t="s">
        <v>1094</v>
      </c>
      <c r="D190" s="103">
        <v>1</v>
      </c>
      <c r="E190" s="103" t="s">
        <v>707</v>
      </c>
      <c r="F190" s="103" t="s">
        <v>708</v>
      </c>
      <c r="G190" s="1462" t="s">
        <v>14580</v>
      </c>
      <c r="H190" s="1463"/>
      <c r="I190" s="1463"/>
      <c r="J190" s="1463"/>
      <c r="K190" s="1463"/>
      <c r="L190" s="1464"/>
      <c r="Q190" s="66"/>
      <c r="V190" s="1198"/>
    </row>
    <row r="191" spans="3:22">
      <c r="C191" s="102" t="s">
        <v>14581</v>
      </c>
      <c r="D191" s="103">
        <v>1</v>
      </c>
      <c r="E191" s="103" t="s">
        <v>707</v>
      </c>
      <c r="F191" s="103" t="s">
        <v>708</v>
      </c>
      <c r="G191" s="1462" t="s">
        <v>14582</v>
      </c>
      <c r="H191" s="1463"/>
      <c r="I191" s="1463"/>
      <c r="J191" s="1463"/>
      <c r="K191" s="1463"/>
      <c r="L191" s="1464"/>
      <c r="Q191" s="66"/>
      <c r="V191" s="1198"/>
    </row>
    <row r="192" spans="3:22">
      <c r="C192" s="102" t="s">
        <v>14583</v>
      </c>
      <c r="D192" s="103">
        <v>1</v>
      </c>
      <c r="E192" s="103" t="s">
        <v>707</v>
      </c>
      <c r="F192" s="103" t="s">
        <v>708</v>
      </c>
      <c r="G192" s="1483" t="s">
        <v>14584</v>
      </c>
      <c r="H192" s="1484"/>
      <c r="I192" s="1484"/>
      <c r="J192" s="1484"/>
      <c r="K192" s="1484"/>
      <c r="L192" s="1485"/>
      <c r="Q192" s="66"/>
      <c r="V192" s="1198"/>
    </row>
    <row r="193" spans="3:22" ht="13.15" customHeight="1">
      <c r="C193" s="102" t="s">
        <v>1111</v>
      </c>
      <c r="D193" s="103">
        <v>1</v>
      </c>
      <c r="E193" s="103" t="s">
        <v>707</v>
      </c>
      <c r="F193" s="103" t="s">
        <v>708</v>
      </c>
      <c r="G193" s="1483" t="s">
        <v>14585</v>
      </c>
      <c r="H193" s="1484"/>
      <c r="I193" s="1484"/>
      <c r="J193" s="1484"/>
      <c r="K193" s="1484"/>
      <c r="L193" s="1485"/>
      <c r="Q193" s="66"/>
      <c r="V193" s="1198"/>
    </row>
    <row r="194" spans="3:22" ht="27.75" customHeight="1">
      <c r="C194" s="102" t="s">
        <v>14586</v>
      </c>
      <c r="D194" s="103">
        <v>8</v>
      </c>
      <c r="E194" s="103" t="s">
        <v>707</v>
      </c>
      <c r="F194" s="103" t="s">
        <v>708</v>
      </c>
      <c r="G194" s="1483" t="s">
        <v>14587</v>
      </c>
      <c r="H194" s="1484"/>
      <c r="I194" s="1484"/>
      <c r="J194" s="1484"/>
      <c r="K194" s="1484"/>
      <c r="L194" s="1485"/>
      <c r="Q194" s="66"/>
      <c r="V194" s="1198"/>
    </row>
    <row r="195" spans="3:22" ht="27.75" customHeight="1">
      <c r="C195" s="102" t="s">
        <v>14588</v>
      </c>
      <c r="D195" s="103">
        <v>12</v>
      </c>
      <c r="E195" s="103" t="s">
        <v>707</v>
      </c>
      <c r="F195" s="103" t="s">
        <v>708</v>
      </c>
      <c r="G195" s="1483" t="s">
        <v>14589</v>
      </c>
      <c r="H195" s="1484"/>
      <c r="I195" s="1484"/>
      <c r="J195" s="1484"/>
      <c r="K195" s="1484"/>
      <c r="L195" s="1485"/>
      <c r="Q195" s="66"/>
      <c r="V195" s="1198"/>
    </row>
    <row r="196" spans="3:22" ht="27.75" customHeight="1">
      <c r="C196" s="102" t="s">
        <v>1157</v>
      </c>
      <c r="D196" s="103">
        <v>12</v>
      </c>
      <c r="E196" s="103" t="s">
        <v>707</v>
      </c>
      <c r="F196" s="103" t="s">
        <v>708</v>
      </c>
      <c r="G196" s="1483" t="s">
        <v>14590</v>
      </c>
      <c r="H196" s="1484"/>
      <c r="I196" s="1484"/>
      <c r="J196" s="1484"/>
      <c r="K196" s="1484"/>
      <c r="L196" s="1485"/>
      <c r="Q196" s="66"/>
      <c r="V196" s="1198"/>
    </row>
    <row r="197" spans="3:22">
      <c r="C197" s="102" t="s">
        <v>14591</v>
      </c>
      <c r="D197" s="103">
        <v>1</v>
      </c>
      <c r="E197" s="103" t="s">
        <v>769</v>
      </c>
      <c r="F197" s="103" t="s">
        <v>708</v>
      </c>
      <c r="G197" s="1483" t="s">
        <v>14592</v>
      </c>
      <c r="H197" s="1484"/>
      <c r="I197" s="1484"/>
      <c r="J197" s="1484"/>
      <c r="K197" s="1484"/>
      <c r="L197" s="1485"/>
      <c r="Q197" s="66"/>
      <c r="V197" s="1198"/>
    </row>
    <row r="198" spans="3:22">
      <c r="C198" s="102" t="s">
        <v>1107</v>
      </c>
      <c r="D198" s="103">
        <v>1</v>
      </c>
      <c r="E198" s="103" t="s">
        <v>769</v>
      </c>
      <c r="F198" s="103" t="s">
        <v>708</v>
      </c>
      <c r="G198" s="1483" t="s">
        <v>14593</v>
      </c>
      <c r="H198" s="1484"/>
      <c r="I198" s="1484"/>
      <c r="J198" s="1484"/>
      <c r="K198" s="1484"/>
      <c r="L198" s="1485"/>
      <c r="Q198" s="66"/>
      <c r="V198" s="1198"/>
    </row>
    <row r="199" spans="3:22">
      <c r="C199" s="102" t="s">
        <v>1108</v>
      </c>
      <c r="D199" s="103">
        <v>1</v>
      </c>
      <c r="E199" s="103" t="s">
        <v>769</v>
      </c>
      <c r="F199" s="103" t="s">
        <v>708</v>
      </c>
      <c r="G199" s="1483" t="s">
        <v>14594</v>
      </c>
      <c r="H199" s="1484"/>
      <c r="I199" s="1484"/>
      <c r="J199" s="1484"/>
      <c r="K199" s="1484"/>
      <c r="L199" s="1485"/>
      <c r="Q199" s="66"/>
      <c r="V199" s="1198"/>
    </row>
    <row r="200" spans="3:22">
      <c r="C200" s="102" t="s">
        <v>1106</v>
      </c>
      <c r="D200" s="103">
        <v>1</v>
      </c>
      <c r="E200" s="103" t="s">
        <v>769</v>
      </c>
      <c r="F200" s="103" t="s">
        <v>708</v>
      </c>
      <c r="G200" s="1483" t="s">
        <v>14595</v>
      </c>
      <c r="H200" s="1484"/>
      <c r="I200" s="1484"/>
      <c r="J200" s="1484"/>
      <c r="K200" s="1484"/>
      <c r="L200" s="1485"/>
      <c r="Q200" s="66"/>
      <c r="V200" s="1198"/>
    </row>
    <row r="201" spans="3:22" ht="33" customHeight="1">
      <c r="C201" s="102" t="s">
        <v>14596</v>
      </c>
      <c r="D201" s="103">
        <v>1</v>
      </c>
      <c r="E201" s="103" t="s">
        <v>707</v>
      </c>
      <c r="F201" s="103" t="s">
        <v>708</v>
      </c>
      <c r="G201" s="1483" t="s">
        <v>14597</v>
      </c>
      <c r="H201" s="1484"/>
      <c r="I201" s="1484"/>
      <c r="J201" s="1484"/>
      <c r="K201" s="1484"/>
      <c r="L201" s="1485"/>
      <c r="Q201" s="66"/>
      <c r="V201" s="1198"/>
    </row>
    <row r="202" spans="3:22" ht="75" customHeight="1">
      <c r="C202" s="1153" t="s">
        <v>14598</v>
      </c>
      <c r="D202" s="1154">
        <v>5</v>
      </c>
      <c r="E202" s="1154" t="s">
        <v>707</v>
      </c>
      <c r="F202" s="1154" t="s">
        <v>708</v>
      </c>
      <c r="G202" s="1462" t="s">
        <v>14599</v>
      </c>
      <c r="H202" s="1463"/>
      <c r="I202" s="1463"/>
      <c r="J202" s="1463"/>
      <c r="K202" s="1463"/>
      <c r="L202" s="1464"/>
      <c r="Q202" s="66"/>
      <c r="V202" s="1198"/>
    </row>
    <row r="203" spans="3:22">
      <c r="C203" s="873" t="s">
        <v>14435</v>
      </c>
      <c r="D203" s="1131">
        <f>SUM(D106:D202)</f>
        <v>348</v>
      </c>
      <c r="E203" s="1129"/>
      <c r="F203" s="1129"/>
      <c r="G203" s="1129"/>
      <c r="H203" s="1129"/>
      <c r="I203" s="1129"/>
      <c r="J203" s="1129"/>
      <c r="K203" s="1129"/>
      <c r="L203" s="1129"/>
      <c r="Q203" s="66"/>
      <c r="V203" s="1198"/>
    </row>
    <row r="204" spans="3:22">
      <c r="Q204" s="66"/>
      <c r="V204" s="1198"/>
    </row>
  </sheetData>
  <mergeCells count="144">
    <mergeCell ref="G109:L109"/>
    <mergeCell ref="G110:L110"/>
    <mergeCell ref="G111:L111"/>
    <mergeCell ref="E7:J7"/>
    <mergeCell ref="C8:J8"/>
    <mergeCell ref="G9:J9"/>
    <mergeCell ref="C10:J10"/>
    <mergeCell ref="C11:J11"/>
    <mergeCell ref="C12:J12"/>
    <mergeCell ref="D13:F13"/>
    <mergeCell ref="H13:J13"/>
    <mergeCell ref="E16:J16"/>
    <mergeCell ref="F17:J17"/>
    <mergeCell ref="E23:J23"/>
    <mergeCell ref="C24:J24"/>
    <mergeCell ref="G25:J25"/>
    <mergeCell ref="C26:J26"/>
    <mergeCell ref="C27:J27"/>
    <mergeCell ref="C28:J28"/>
    <mergeCell ref="D29:F29"/>
    <mergeCell ref="H29:J29"/>
    <mergeCell ref="E32:J32"/>
    <mergeCell ref="F33:J33"/>
    <mergeCell ref="E39:J39"/>
    <mergeCell ref="C40:J40"/>
    <mergeCell ref="G41:J41"/>
    <mergeCell ref="C42:J42"/>
    <mergeCell ref="C43:J43"/>
    <mergeCell ref="C44:J44"/>
    <mergeCell ref="D45:F45"/>
    <mergeCell ref="H45:J45"/>
    <mergeCell ref="E55:J55"/>
    <mergeCell ref="C56:J56"/>
    <mergeCell ref="G57:J57"/>
    <mergeCell ref="C58:J58"/>
    <mergeCell ref="C59:J59"/>
    <mergeCell ref="C60:J60"/>
    <mergeCell ref="D61:F61"/>
    <mergeCell ref="H61:J61"/>
    <mergeCell ref="C69:J69"/>
    <mergeCell ref="D73:J73"/>
    <mergeCell ref="C74:J74"/>
    <mergeCell ref="C75:J75"/>
    <mergeCell ref="C83:J83"/>
    <mergeCell ref="C84:J84"/>
    <mergeCell ref="G85:J85"/>
    <mergeCell ref="C86:J86"/>
    <mergeCell ref="G87:J87"/>
    <mergeCell ref="F90:J90"/>
    <mergeCell ref="G107:L107"/>
    <mergeCell ref="G108:L108"/>
    <mergeCell ref="G105:L105"/>
    <mergeCell ref="G106:L106"/>
    <mergeCell ref="G112:L112"/>
    <mergeCell ref="G113:L113"/>
    <mergeCell ref="G114:L114"/>
    <mergeCell ref="G115:L115"/>
    <mergeCell ref="G116:L116"/>
    <mergeCell ref="G117:L117"/>
    <mergeCell ref="G118:L118"/>
    <mergeCell ref="G119:L119"/>
    <mergeCell ref="G120:L120"/>
    <mergeCell ref="G121:L121"/>
    <mergeCell ref="G122:L122"/>
    <mergeCell ref="G123:L123"/>
    <mergeCell ref="G124:L124"/>
    <mergeCell ref="G125:L125"/>
    <mergeCell ref="G126:L126"/>
    <mergeCell ref="G127:L127"/>
    <mergeCell ref="G128:L128"/>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78:L178"/>
    <mergeCell ref="G183:L183"/>
    <mergeCell ref="G184:L184"/>
    <mergeCell ref="G185:L185"/>
    <mergeCell ref="G186:L186"/>
    <mergeCell ref="G187:L187"/>
    <mergeCell ref="G191:L191"/>
    <mergeCell ref="G188:L188"/>
    <mergeCell ref="G166:L166"/>
    <mergeCell ref="G167:L167"/>
    <mergeCell ref="G168:L168"/>
    <mergeCell ref="G169:L169"/>
    <mergeCell ref="G170:L170"/>
    <mergeCell ref="G171:L171"/>
    <mergeCell ref="G189:L189"/>
    <mergeCell ref="G172:L172"/>
    <mergeCell ref="G173:L173"/>
    <mergeCell ref="G174:L174"/>
    <mergeCell ref="G175:L175"/>
    <mergeCell ref="G176:L176"/>
    <mergeCell ref="G177:L177"/>
    <mergeCell ref="G179:L179"/>
    <mergeCell ref="G180:L180"/>
    <mergeCell ref="G181:L181"/>
    <mergeCell ref="G182:L182"/>
    <mergeCell ref="G200:L200"/>
    <mergeCell ref="G190:L190"/>
    <mergeCell ref="G192:L192"/>
    <mergeCell ref="G193:L193"/>
    <mergeCell ref="G201:L201"/>
    <mergeCell ref="G202:L202"/>
    <mergeCell ref="G195:L195"/>
    <mergeCell ref="G196:L196"/>
    <mergeCell ref="G197:L197"/>
    <mergeCell ref="G198:L198"/>
    <mergeCell ref="G199:L199"/>
    <mergeCell ref="G194:L194"/>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P659"/>
  <sheetViews>
    <sheetView zoomScaleNormal="100" workbookViewId="0"/>
  </sheetViews>
  <sheetFormatPr defaultRowHeight="12"/>
  <cols>
    <col min="1" max="2" width="9" style="56"/>
    <col min="3" max="10" width="14.25" style="56" customWidth="1"/>
    <col min="11" max="12" width="9" style="56"/>
    <col min="13" max="13" width="9" style="1259"/>
    <col min="14" max="16384" width="9" style="56"/>
  </cols>
  <sheetData>
    <row r="1" spans="1:16">
      <c r="A1" s="1058"/>
      <c r="B1" s="1058"/>
      <c r="C1" s="1058"/>
      <c r="D1" s="1057"/>
      <c r="E1" s="1058"/>
      <c r="F1" s="1058"/>
      <c r="G1" s="1058"/>
      <c r="H1" s="1058"/>
      <c r="I1" s="1058"/>
      <c r="J1" s="1058"/>
      <c r="K1" s="1058"/>
      <c r="L1" s="1058"/>
      <c r="M1" s="1255"/>
      <c r="N1" s="1058"/>
      <c r="O1" s="1058"/>
      <c r="P1" s="1058"/>
    </row>
    <row r="2" spans="1:16">
      <c r="A2" s="1058"/>
      <c r="B2" s="1056" t="s">
        <v>13276</v>
      </c>
      <c r="C2" s="1055"/>
      <c r="D2" s="1054" t="s">
        <v>11253</v>
      </c>
      <c r="E2" s="1053"/>
      <c r="F2" s="1057" t="s">
        <v>7379</v>
      </c>
      <c r="G2" s="1053"/>
      <c r="H2" s="1053"/>
      <c r="I2" s="1053"/>
      <c r="J2" s="1053"/>
      <c r="K2" s="1052"/>
      <c r="L2" s="1058"/>
      <c r="M2" s="1255"/>
      <c r="N2" s="1058"/>
      <c r="O2" s="1058"/>
      <c r="P2" s="1058"/>
    </row>
    <row r="3" spans="1:16" ht="12.75" thickBot="1">
      <c r="A3" s="1058"/>
      <c r="B3" s="1056"/>
      <c r="C3" s="1053"/>
      <c r="D3" s="1053"/>
      <c r="E3" s="1053"/>
      <c r="F3" s="1053"/>
      <c r="G3" s="1053"/>
      <c r="H3" s="1053"/>
      <c r="I3" s="1053"/>
      <c r="J3" s="1053"/>
      <c r="K3" s="1052"/>
      <c r="L3" s="1058"/>
      <c r="M3" s="1255"/>
      <c r="N3" s="1058"/>
      <c r="O3" s="1058"/>
      <c r="P3" s="1058"/>
    </row>
    <row r="4" spans="1:16" ht="24.75" thickBot="1">
      <c r="A4" s="1058"/>
      <c r="B4" s="1051" t="s">
        <v>2</v>
      </c>
      <c r="C4" s="1050" t="s">
        <v>3</v>
      </c>
      <c r="D4" s="1050" t="s">
        <v>4</v>
      </c>
      <c r="E4" s="1050" t="s">
        <v>5</v>
      </c>
      <c r="F4" s="1050" t="s">
        <v>6</v>
      </c>
      <c r="G4" s="1050" t="s">
        <v>7</v>
      </c>
      <c r="H4" s="1050" t="s">
        <v>8</v>
      </c>
      <c r="I4" s="1050" t="s">
        <v>9</v>
      </c>
      <c r="J4" s="1049" t="s">
        <v>10</v>
      </c>
      <c r="K4" s="1048" t="s">
        <v>6823</v>
      </c>
      <c r="L4" s="1047" t="s">
        <v>2</v>
      </c>
      <c r="M4" s="1243" t="s">
        <v>13574</v>
      </c>
      <c r="N4" s="1056"/>
      <c r="O4" s="1240" t="s">
        <v>13572</v>
      </c>
      <c r="P4" s="1058"/>
    </row>
    <row r="5" spans="1:16" ht="14.25" thickTop="1">
      <c r="A5" s="1046">
        <v>0</v>
      </c>
      <c r="B5" s="1020" t="s">
        <v>12</v>
      </c>
      <c r="C5" s="1021" t="s">
        <v>6884</v>
      </c>
      <c r="D5" s="1021" t="s">
        <v>6884</v>
      </c>
      <c r="E5" s="1031" t="s">
        <v>11254</v>
      </c>
      <c r="F5" s="1021" t="s">
        <v>6884</v>
      </c>
      <c r="G5" s="1528" t="s">
        <v>11255</v>
      </c>
      <c r="H5" s="1528" t="s">
        <v>1287</v>
      </c>
      <c r="I5" s="1527" t="s">
        <v>11256</v>
      </c>
      <c r="J5" s="1529" t="s">
        <v>1287</v>
      </c>
      <c r="K5" s="1041" t="s">
        <v>854</v>
      </c>
      <c r="L5" s="1040" t="s">
        <v>12</v>
      </c>
      <c r="M5" s="1256" t="str">
        <f>BIN2HEX(LEFT(HEX2BIN(K5,8),6)&amp;DEC2BIN(TimingFormat!C62-1,2),2)</f>
        <v>23</v>
      </c>
      <c r="N5" s="1056" t="s">
        <v>13069</v>
      </c>
      <c r="O5" s="1240" t="s">
        <v>13575</v>
      </c>
      <c r="P5" s="1058"/>
    </row>
    <row r="6" spans="1:16" ht="13.5">
      <c r="A6" s="1046">
        <v>1</v>
      </c>
      <c r="B6" s="1020" t="s">
        <v>17</v>
      </c>
      <c r="C6" s="1031" t="s">
        <v>11257</v>
      </c>
      <c r="D6" s="1031" t="s">
        <v>11258</v>
      </c>
      <c r="E6" s="1021" t="s">
        <v>6884</v>
      </c>
      <c r="F6" s="1021" t="s">
        <v>6884</v>
      </c>
      <c r="G6" s="1526" t="s">
        <v>6884</v>
      </c>
      <c r="H6" s="1526" t="s">
        <v>1287</v>
      </c>
      <c r="I6" s="1526" t="s">
        <v>6884</v>
      </c>
      <c r="J6" s="1526" t="s">
        <v>1287</v>
      </c>
      <c r="K6" s="1041" t="s">
        <v>7313</v>
      </c>
      <c r="L6" s="1040" t="s">
        <v>17</v>
      </c>
      <c r="M6" s="1256">
        <v>83</v>
      </c>
      <c r="N6" s="1056"/>
      <c r="O6" s="1239"/>
      <c r="P6" s="1058"/>
    </row>
    <row r="7" spans="1:16" ht="13.5">
      <c r="A7" s="1046">
        <v>2</v>
      </c>
      <c r="B7" s="1020" t="s">
        <v>19</v>
      </c>
      <c r="C7" s="1021" t="s">
        <v>6884</v>
      </c>
      <c r="D7" s="1021" t="s">
        <v>6884</v>
      </c>
      <c r="E7" s="1021" t="s">
        <v>6884</v>
      </c>
      <c r="F7" s="1021" t="s">
        <v>6884</v>
      </c>
      <c r="G7" s="1031" t="s">
        <v>11259</v>
      </c>
      <c r="H7" s="1031" t="s">
        <v>11260</v>
      </c>
      <c r="I7" s="1031" t="s">
        <v>11261</v>
      </c>
      <c r="J7" s="1021" t="s">
        <v>6884</v>
      </c>
      <c r="K7" s="1041" t="s">
        <v>11262</v>
      </c>
      <c r="L7" s="1040" t="s">
        <v>19</v>
      </c>
      <c r="M7" s="1256" t="s">
        <v>13068</v>
      </c>
      <c r="N7" s="1056"/>
      <c r="O7" s="1239"/>
      <c r="P7" s="1058"/>
    </row>
    <row r="8" spans="1:16">
      <c r="A8" s="1046">
        <v>3</v>
      </c>
      <c r="B8" s="1020" t="s">
        <v>20</v>
      </c>
      <c r="C8" s="1526" t="s">
        <v>6884</v>
      </c>
      <c r="D8" s="1530" t="s">
        <v>1287</v>
      </c>
      <c r="E8" s="1031" t="s">
        <v>11263</v>
      </c>
      <c r="F8" s="1031" t="s">
        <v>11264</v>
      </c>
      <c r="G8" s="1031" t="s">
        <v>11265</v>
      </c>
      <c r="H8" s="1031" t="s">
        <v>11266</v>
      </c>
      <c r="I8" s="1527" t="s">
        <v>11267</v>
      </c>
      <c r="J8" s="1529" t="s">
        <v>1287</v>
      </c>
      <c r="K8" s="1041" t="s">
        <v>5921</v>
      </c>
      <c r="L8" s="1040" t="s">
        <v>20</v>
      </c>
      <c r="M8" s="1257" t="s">
        <v>13070</v>
      </c>
      <c r="N8" s="1056"/>
      <c r="O8" s="1058"/>
      <c r="P8" s="1058"/>
    </row>
    <row r="9" spans="1:16">
      <c r="A9" s="1046">
        <v>4</v>
      </c>
      <c r="B9" s="1020" t="s">
        <v>23</v>
      </c>
      <c r="C9" s="1021" t="s">
        <v>11268</v>
      </c>
      <c r="D9" s="1021" t="s">
        <v>11269</v>
      </c>
      <c r="E9" s="1021" t="s">
        <v>11270</v>
      </c>
      <c r="F9" s="1021" t="s">
        <v>11271</v>
      </c>
      <c r="G9" s="1021" t="s">
        <v>11272</v>
      </c>
      <c r="H9" s="1021" t="s">
        <v>11273</v>
      </c>
      <c r="I9" s="1021" t="s">
        <v>11274</v>
      </c>
      <c r="J9" s="1021" t="s">
        <v>6884</v>
      </c>
      <c r="K9" s="1041" t="s">
        <v>201</v>
      </c>
      <c r="L9" s="1040" t="s">
        <v>23</v>
      </c>
      <c r="M9" s="1257" t="s">
        <v>13071</v>
      </c>
      <c r="N9" s="1056"/>
      <c r="O9" s="1058"/>
      <c r="P9" s="1058"/>
    </row>
    <row r="10" spans="1:16">
      <c r="A10" s="1046">
        <v>5</v>
      </c>
      <c r="B10" s="1020" t="s">
        <v>28</v>
      </c>
      <c r="C10" s="1021" t="s">
        <v>11275</v>
      </c>
      <c r="D10" s="1526" t="s">
        <v>11276</v>
      </c>
      <c r="E10" s="1526" t="s">
        <v>1287</v>
      </c>
      <c r="F10" s="1021" t="s">
        <v>6884</v>
      </c>
      <c r="G10" s="1021" t="s">
        <v>6884</v>
      </c>
      <c r="H10" s="1021" t="s">
        <v>11277</v>
      </c>
      <c r="I10" s="1021" t="s">
        <v>11278</v>
      </c>
      <c r="J10" s="1021" t="s">
        <v>11279</v>
      </c>
      <c r="K10" s="1041" t="s">
        <v>350</v>
      </c>
      <c r="L10" s="1040" t="s">
        <v>28</v>
      </c>
      <c r="M10" s="1257" t="s">
        <v>13067</v>
      </c>
      <c r="N10" s="1056"/>
      <c r="O10" s="1058"/>
      <c r="P10" s="1058"/>
    </row>
    <row r="11" spans="1:16">
      <c r="A11" s="1046">
        <v>6</v>
      </c>
      <c r="B11" s="1020" t="s">
        <v>33</v>
      </c>
      <c r="C11" s="1527" t="s">
        <v>11280</v>
      </c>
      <c r="D11" s="1529" t="s">
        <v>1287</v>
      </c>
      <c r="E11" s="1527" t="s">
        <v>11281</v>
      </c>
      <c r="F11" s="1529" t="s">
        <v>1287</v>
      </c>
      <c r="G11" s="1031" t="s">
        <v>11282</v>
      </c>
      <c r="H11" s="1527" t="s">
        <v>11283</v>
      </c>
      <c r="I11" s="1529" t="s">
        <v>1287</v>
      </c>
      <c r="J11" s="1529" t="s">
        <v>1287</v>
      </c>
      <c r="K11" s="1041" t="s">
        <v>1005</v>
      </c>
      <c r="L11" s="1040" t="s">
        <v>33</v>
      </c>
      <c r="M11" s="1257" t="s">
        <v>13072</v>
      </c>
      <c r="N11" s="1058"/>
      <c r="O11" s="1058"/>
      <c r="P11" s="1058"/>
    </row>
    <row r="12" spans="1:16">
      <c r="A12" s="1046">
        <v>7</v>
      </c>
      <c r="B12" s="1020" t="s">
        <v>37</v>
      </c>
      <c r="C12" s="1022" t="s">
        <v>11284</v>
      </c>
      <c r="D12" s="1031" t="s">
        <v>11285</v>
      </c>
      <c r="E12" s="1021" t="s">
        <v>6884</v>
      </c>
      <c r="F12" s="1021" t="s">
        <v>6884</v>
      </c>
      <c r="G12" s="1031" t="s">
        <v>11286</v>
      </c>
      <c r="H12" s="1031" t="s">
        <v>11287</v>
      </c>
      <c r="I12" s="1031" t="s">
        <v>11288</v>
      </c>
      <c r="J12" s="1031" t="s">
        <v>11289</v>
      </c>
      <c r="K12" s="1041" t="s">
        <v>11290</v>
      </c>
      <c r="L12" s="1040" t="s">
        <v>37</v>
      </c>
      <c r="M12" s="1257" t="s">
        <v>13073</v>
      </c>
      <c r="N12" s="1056"/>
      <c r="O12" s="1058"/>
      <c r="P12" s="1058"/>
    </row>
    <row r="13" spans="1:16">
      <c r="A13" s="1046">
        <v>8</v>
      </c>
      <c r="B13" s="1020" t="s">
        <v>42</v>
      </c>
      <c r="C13" s="1021" t="s">
        <v>6884</v>
      </c>
      <c r="D13" s="1021" t="s">
        <v>11291</v>
      </c>
      <c r="E13" s="1021" t="s">
        <v>6884</v>
      </c>
      <c r="F13" s="1526" t="s">
        <v>6884</v>
      </c>
      <c r="G13" s="1526" t="s">
        <v>1287</v>
      </c>
      <c r="H13" s="1021" t="s">
        <v>6884</v>
      </c>
      <c r="I13" s="1021" t="s">
        <v>6884</v>
      </c>
      <c r="J13" s="1021" t="s">
        <v>6884</v>
      </c>
      <c r="K13" s="1041" t="s">
        <v>11292</v>
      </c>
      <c r="L13" s="1040" t="s">
        <v>42</v>
      </c>
      <c r="M13" s="1257" t="s">
        <v>13074</v>
      </c>
      <c r="N13" s="1056"/>
      <c r="O13" s="1058"/>
      <c r="P13" s="1058"/>
    </row>
    <row r="14" spans="1:16">
      <c r="A14" s="1046">
        <v>9</v>
      </c>
      <c r="B14" s="1020" t="s">
        <v>47</v>
      </c>
      <c r="C14" s="1526" t="s">
        <v>6884</v>
      </c>
      <c r="D14" s="1526" t="s">
        <v>1287</v>
      </c>
      <c r="E14" s="1526" t="s">
        <v>1287</v>
      </c>
      <c r="F14" s="1526" t="s">
        <v>1287</v>
      </c>
      <c r="G14" s="1526" t="s">
        <v>1287</v>
      </c>
      <c r="H14" s="1526" t="s">
        <v>1287</v>
      </c>
      <c r="I14" s="1526" t="s">
        <v>1287</v>
      </c>
      <c r="J14" s="1526" t="s">
        <v>1287</v>
      </c>
      <c r="K14" s="1041" t="s">
        <v>16</v>
      </c>
      <c r="L14" s="1040" t="s">
        <v>47</v>
      </c>
      <c r="M14" s="1257" t="s">
        <v>13060</v>
      </c>
      <c r="N14" s="1056"/>
      <c r="O14" s="1058"/>
      <c r="P14" s="1058"/>
    </row>
    <row r="15" spans="1:16">
      <c r="A15" s="1046">
        <v>10</v>
      </c>
      <c r="B15" s="1020" t="s">
        <v>49</v>
      </c>
      <c r="C15" s="1526" t="s">
        <v>6884</v>
      </c>
      <c r="D15" s="1526" t="s">
        <v>1287</v>
      </c>
      <c r="E15" s="1526" t="s">
        <v>1287</v>
      </c>
      <c r="F15" s="1526" t="s">
        <v>1287</v>
      </c>
      <c r="G15" s="1526" t="s">
        <v>1287</v>
      </c>
      <c r="H15" s="1526" t="s">
        <v>1287</v>
      </c>
      <c r="I15" s="1526" t="s">
        <v>1287</v>
      </c>
      <c r="J15" s="1526" t="s">
        <v>1287</v>
      </c>
      <c r="K15" s="1041" t="s">
        <v>16</v>
      </c>
      <c r="L15" s="1040" t="s">
        <v>49</v>
      </c>
      <c r="M15" s="1257" t="s">
        <v>13060</v>
      </c>
      <c r="N15" s="1056"/>
      <c r="O15" s="1058"/>
      <c r="P15" s="1058"/>
    </row>
    <row r="16" spans="1:16">
      <c r="A16" s="1046">
        <v>11</v>
      </c>
      <c r="B16" s="1020" t="s">
        <v>51</v>
      </c>
      <c r="C16" s="1023" t="s">
        <v>13</v>
      </c>
      <c r="D16" s="1024" t="s">
        <v>13</v>
      </c>
      <c r="E16" s="1024" t="s">
        <v>13</v>
      </c>
      <c r="F16" s="1024" t="s">
        <v>13</v>
      </c>
      <c r="G16" s="1024" t="s">
        <v>13</v>
      </c>
      <c r="H16" s="1531" t="s">
        <v>6884</v>
      </c>
      <c r="I16" s="1532"/>
      <c r="J16" s="1533"/>
      <c r="K16" s="1041" t="s">
        <v>259</v>
      </c>
      <c r="L16" s="1040" t="s">
        <v>51</v>
      </c>
      <c r="M16" s="1257" t="s">
        <v>13061</v>
      </c>
      <c r="N16" s="1056"/>
      <c r="O16" s="1056"/>
      <c r="P16" s="1058"/>
    </row>
    <row r="17" spans="1:16">
      <c r="A17" s="1046">
        <v>12</v>
      </c>
      <c r="B17" s="1020" t="s">
        <v>52</v>
      </c>
      <c r="C17" s="1526" t="s">
        <v>6884</v>
      </c>
      <c r="D17" s="1526" t="s">
        <v>1287</v>
      </c>
      <c r="E17" s="1526" t="s">
        <v>1287</v>
      </c>
      <c r="F17" s="1526" t="s">
        <v>1287</v>
      </c>
      <c r="G17" s="1526" t="s">
        <v>1287</v>
      </c>
      <c r="H17" s="1526" t="s">
        <v>1287</v>
      </c>
      <c r="I17" s="1526" t="s">
        <v>1287</v>
      </c>
      <c r="J17" s="1031" t="s">
        <v>11293</v>
      </c>
      <c r="K17" s="1041" t="s">
        <v>819</v>
      </c>
      <c r="L17" s="1040" t="s">
        <v>52</v>
      </c>
      <c r="M17" s="1257" t="s">
        <v>13065</v>
      </c>
      <c r="N17" s="1056"/>
      <c r="O17" s="1058"/>
      <c r="P17" s="1058"/>
    </row>
    <row r="18" spans="1:16">
      <c r="A18" s="1046">
        <v>13</v>
      </c>
      <c r="B18" s="1020" t="s">
        <v>54</v>
      </c>
      <c r="C18" s="1526" t="s">
        <v>11294</v>
      </c>
      <c r="D18" s="1526" t="s">
        <v>1287</v>
      </c>
      <c r="E18" s="1526" t="s">
        <v>1287</v>
      </c>
      <c r="F18" s="1526" t="s">
        <v>1287</v>
      </c>
      <c r="G18" s="1038" t="s">
        <v>13</v>
      </c>
      <c r="H18" s="1038" t="s">
        <v>13</v>
      </c>
      <c r="I18" s="1038" t="s">
        <v>13</v>
      </c>
      <c r="J18" s="1021" t="s">
        <v>11295</v>
      </c>
      <c r="K18" s="1041" t="s">
        <v>16</v>
      </c>
      <c r="L18" s="1040" t="s">
        <v>54</v>
      </c>
      <c r="M18" s="1257" t="s">
        <v>13060</v>
      </c>
      <c r="N18" s="1058"/>
      <c r="O18" s="1058"/>
      <c r="P18" s="1058"/>
    </row>
    <row r="19" spans="1:16">
      <c r="A19" s="1046">
        <v>14</v>
      </c>
      <c r="B19" s="1020" t="s">
        <v>55</v>
      </c>
      <c r="C19" s="1526" t="s">
        <v>11296</v>
      </c>
      <c r="D19" s="1526" t="s">
        <v>1287</v>
      </c>
      <c r="E19" s="1526" t="s">
        <v>1287</v>
      </c>
      <c r="F19" s="1526" t="s">
        <v>1287</v>
      </c>
      <c r="G19" s="1038" t="s">
        <v>13</v>
      </c>
      <c r="H19" s="1038" t="s">
        <v>13</v>
      </c>
      <c r="I19" s="1038" t="s">
        <v>13</v>
      </c>
      <c r="J19" s="1021" t="s">
        <v>11297</v>
      </c>
      <c r="K19" s="1041" t="s">
        <v>16</v>
      </c>
      <c r="L19" s="1040" t="s">
        <v>55</v>
      </c>
      <c r="M19" s="1257" t="s">
        <v>13060</v>
      </c>
      <c r="N19" s="1058"/>
      <c r="O19" s="1058"/>
      <c r="P19" s="1058"/>
    </row>
    <row r="20" spans="1:16">
      <c r="A20" s="1046">
        <v>15</v>
      </c>
      <c r="B20" s="1020" t="s">
        <v>56</v>
      </c>
      <c r="C20" s="1024" t="s">
        <v>13</v>
      </c>
      <c r="D20" s="1024" t="s">
        <v>13</v>
      </c>
      <c r="E20" s="1024" t="s">
        <v>13</v>
      </c>
      <c r="F20" s="1024" t="s">
        <v>13</v>
      </c>
      <c r="G20" s="1024" t="s">
        <v>13</v>
      </c>
      <c r="H20" s="1024" t="s">
        <v>13</v>
      </c>
      <c r="I20" s="1024" t="s">
        <v>13</v>
      </c>
      <c r="J20" s="1024" t="s">
        <v>13</v>
      </c>
      <c r="K20" s="1041" t="s">
        <v>16</v>
      </c>
      <c r="L20" s="1040" t="s">
        <v>56</v>
      </c>
      <c r="M20" s="1257" t="s">
        <v>13060</v>
      </c>
      <c r="N20" s="1058"/>
      <c r="O20" s="1058"/>
      <c r="P20" s="1058"/>
    </row>
    <row r="21" spans="1:16">
      <c r="A21" s="1046">
        <v>16</v>
      </c>
      <c r="B21" s="1020" t="s">
        <v>57</v>
      </c>
      <c r="C21" s="1024" t="s">
        <v>13</v>
      </c>
      <c r="D21" s="1024" t="s">
        <v>13</v>
      </c>
      <c r="E21" s="1024" t="s">
        <v>13</v>
      </c>
      <c r="F21" s="1024" t="s">
        <v>13</v>
      </c>
      <c r="G21" s="1024" t="s">
        <v>13</v>
      </c>
      <c r="H21" s="1024" t="s">
        <v>13</v>
      </c>
      <c r="I21" s="1024" t="s">
        <v>13</v>
      </c>
      <c r="J21" s="1024" t="s">
        <v>13</v>
      </c>
      <c r="K21" s="1041" t="s">
        <v>16</v>
      </c>
      <c r="L21" s="1040" t="s">
        <v>57</v>
      </c>
      <c r="M21" s="1257" t="s">
        <v>13060</v>
      </c>
      <c r="N21" s="1058"/>
      <c r="O21" s="1058"/>
      <c r="P21" s="1058"/>
    </row>
    <row r="22" spans="1:16">
      <c r="A22" s="1046">
        <v>17</v>
      </c>
      <c r="B22" s="1020" t="s">
        <v>59</v>
      </c>
      <c r="C22" s="1024" t="s">
        <v>13</v>
      </c>
      <c r="D22" s="1024" t="s">
        <v>13</v>
      </c>
      <c r="E22" s="1024" t="s">
        <v>13</v>
      </c>
      <c r="F22" s="1024" t="s">
        <v>13</v>
      </c>
      <c r="G22" s="1024" t="s">
        <v>13</v>
      </c>
      <c r="H22" s="1024" t="s">
        <v>13</v>
      </c>
      <c r="I22" s="1024" t="s">
        <v>13</v>
      </c>
      <c r="J22" s="1024" t="s">
        <v>13</v>
      </c>
      <c r="K22" s="1041" t="s">
        <v>16</v>
      </c>
      <c r="L22" s="1040" t="s">
        <v>59</v>
      </c>
      <c r="M22" s="1257" t="s">
        <v>13060</v>
      </c>
      <c r="N22" s="1058"/>
      <c r="O22" s="1058"/>
      <c r="P22" s="1058"/>
    </row>
    <row r="23" spans="1:16">
      <c r="A23" s="1046">
        <v>18</v>
      </c>
      <c r="B23" s="1020" t="s">
        <v>64</v>
      </c>
      <c r="C23" s="1024" t="s">
        <v>13</v>
      </c>
      <c r="D23" s="1024" t="s">
        <v>13</v>
      </c>
      <c r="E23" s="1024" t="s">
        <v>13</v>
      </c>
      <c r="F23" s="1024" t="s">
        <v>13</v>
      </c>
      <c r="G23" s="1024" t="s">
        <v>13</v>
      </c>
      <c r="H23" s="1024" t="s">
        <v>13</v>
      </c>
      <c r="I23" s="1024" t="s">
        <v>13</v>
      </c>
      <c r="J23" s="1024" t="s">
        <v>13</v>
      </c>
      <c r="K23" s="1041" t="s">
        <v>16</v>
      </c>
      <c r="L23" s="1040" t="s">
        <v>64</v>
      </c>
      <c r="M23" s="1257" t="s">
        <v>13060</v>
      </c>
      <c r="N23" s="1058"/>
      <c r="O23" s="1058"/>
      <c r="P23" s="1058"/>
    </row>
    <row r="24" spans="1:16">
      <c r="A24" s="1046">
        <v>19</v>
      </c>
      <c r="B24" s="1020" t="s">
        <v>65</v>
      </c>
      <c r="C24" s="1024" t="s">
        <v>13</v>
      </c>
      <c r="D24" s="1024" t="s">
        <v>13</v>
      </c>
      <c r="E24" s="1024" t="s">
        <v>13</v>
      </c>
      <c r="F24" s="1024" t="s">
        <v>13</v>
      </c>
      <c r="G24" s="1024" t="s">
        <v>13</v>
      </c>
      <c r="H24" s="1024" t="s">
        <v>13</v>
      </c>
      <c r="I24" s="1024" t="s">
        <v>13</v>
      </c>
      <c r="J24" s="1024" t="s">
        <v>13</v>
      </c>
      <c r="K24" s="1041" t="s">
        <v>16</v>
      </c>
      <c r="L24" s="1040" t="s">
        <v>65</v>
      </c>
      <c r="M24" s="1257" t="s">
        <v>13060</v>
      </c>
      <c r="N24" s="1058"/>
      <c r="O24" s="1058"/>
      <c r="P24" s="1058"/>
    </row>
    <row r="25" spans="1:16">
      <c r="A25" s="1046">
        <v>20</v>
      </c>
      <c r="B25" s="1020" t="s">
        <v>66</v>
      </c>
      <c r="C25" s="1024" t="s">
        <v>13</v>
      </c>
      <c r="D25" s="1024" t="s">
        <v>13</v>
      </c>
      <c r="E25" s="1024" t="s">
        <v>13</v>
      </c>
      <c r="F25" s="1024" t="s">
        <v>13</v>
      </c>
      <c r="G25" s="1024" t="s">
        <v>13</v>
      </c>
      <c r="H25" s="1024" t="s">
        <v>13</v>
      </c>
      <c r="I25" s="1024" t="s">
        <v>13</v>
      </c>
      <c r="J25" s="1024" t="s">
        <v>13</v>
      </c>
      <c r="K25" s="1041" t="s">
        <v>16</v>
      </c>
      <c r="L25" s="1040" t="s">
        <v>66</v>
      </c>
      <c r="M25" s="1257" t="s">
        <v>13060</v>
      </c>
      <c r="N25" s="1058"/>
      <c r="O25" s="1058"/>
      <c r="P25" s="1058"/>
    </row>
    <row r="26" spans="1:16">
      <c r="A26" s="1046">
        <v>21</v>
      </c>
      <c r="B26" s="1020" t="s">
        <v>67</v>
      </c>
      <c r="C26" s="1024" t="s">
        <v>13</v>
      </c>
      <c r="D26" s="1024" t="s">
        <v>13</v>
      </c>
      <c r="E26" s="1024" t="s">
        <v>13</v>
      </c>
      <c r="F26" s="1024" t="s">
        <v>13</v>
      </c>
      <c r="G26" s="1024" t="s">
        <v>13</v>
      </c>
      <c r="H26" s="1024" t="s">
        <v>13</v>
      </c>
      <c r="I26" s="1024" t="s">
        <v>13</v>
      </c>
      <c r="J26" s="1024" t="s">
        <v>13</v>
      </c>
      <c r="K26" s="1041" t="s">
        <v>16</v>
      </c>
      <c r="L26" s="1040" t="s">
        <v>67</v>
      </c>
      <c r="M26" s="1257" t="s">
        <v>13060</v>
      </c>
      <c r="N26" s="1058"/>
      <c r="O26" s="1058"/>
      <c r="P26" s="1058"/>
    </row>
    <row r="27" spans="1:16">
      <c r="A27" s="1046">
        <v>22</v>
      </c>
      <c r="B27" s="1020" t="s">
        <v>68</v>
      </c>
      <c r="C27" s="1024" t="s">
        <v>13</v>
      </c>
      <c r="D27" s="1024" t="s">
        <v>13</v>
      </c>
      <c r="E27" s="1024" t="s">
        <v>13</v>
      </c>
      <c r="F27" s="1024" t="s">
        <v>13</v>
      </c>
      <c r="G27" s="1024" t="s">
        <v>13</v>
      </c>
      <c r="H27" s="1024" t="s">
        <v>13</v>
      </c>
      <c r="I27" s="1024" t="s">
        <v>13</v>
      </c>
      <c r="J27" s="1024" t="s">
        <v>13</v>
      </c>
      <c r="K27" s="1041" t="s">
        <v>16</v>
      </c>
      <c r="L27" s="1040" t="s">
        <v>68</v>
      </c>
      <c r="M27" s="1257" t="s">
        <v>13060</v>
      </c>
      <c r="N27" s="1058"/>
      <c r="O27" s="1058"/>
      <c r="P27" s="1058"/>
    </row>
    <row r="28" spans="1:16">
      <c r="A28" s="1046">
        <v>23</v>
      </c>
      <c r="B28" s="1020" t="s">
        <v>69</v>
      </c>
      <c r="C28" s="1024" t="s">
        <v>13</v>
      </c>
      <c r="D28" s="1024" t="s">
        <v>13</v>
      </c>
      <c r="E28" s="1024" t="s">
        <v>13</v>
      </c>
      <c r="F28" s="1024" t="s">
        <v>13</v>
      </c>
      <c r="G28" s="1024" t="s">
        <v>13</v>
      </c>
      <c r="H28" s="1024" t="s">
        <v>13</v>
      </c>
      <c r="I28" s="1024" t="s">
        <v>13</v>
      </c>
      <c r="J28" s="1024" t="s">
        <v>13</v>
      </c>
      <c r="K28" s="1041" t="s">
        <v>16</v>
      </c>
      <c r="L28" s="1040" t="s">
        <v>69</v>
      </c>
      <c r="M28" s="1257" t="s">
        <v>13060</v>
      </c>
      <c r="N28" s="1058"/>
      <c r="O28" s="1058"/>
      <c r="P28" s="1058"/>
    </row>
    <row r="29" spans="1:16">
      <c r="A29" s="1046">
        <v>24</v>
      </c>
      <c r="B29" s="1020" t="s">
        <v>70</v>
      </c>
      <c r="C29" s="1024" t="s">
        <v>13</v>
      </c>
      <c r="D29" s="1024" t="s">
        <v>13</v>
      </c>
      <c r="E29" s="1024" t="s">
        <v>13</v>
      </c>
      <c r="F29" s="1024" t="s">
        <v>13</v>
      </c>
      <c r="G29" s="1024" t="s">
        <v>13</v>
      </c>
      <c r="H29" s="1024" t="s">
        <v>13</v>
      </c>
      <c r="I29" s="1024" t="s">
        <v>13</v>
      </c>
      <c r="J29" s="1024" t="s">
        <v>13</v>
      </c>
      <c r="K29" s="1041" t="s">
        <v>16</v>
      </c>
      <c r="L29" s="1040" t="s">
        <v>70</v>
      </c>
      <c r="M29" s="1257" t="s">
        <v>13060</v>
      </c>
      <c r="N29" s="1058"/>
      <c r="O29" s="1058"/>
      <c r="P29" s="1058"/>
    </row>
    <row r="30" spans="1:16">
      <c r="A30" s="1046">
        <v>25</v>
      </c>
      <c r="B30" s="1020" t="s">
        <v>71</v>
      </c>
      <c r="C30" s="1024" t="s">
        <v>13</v>
      </c>
      <c r="D30" s="1024" t="s">
        <v>13</v>
      </c>
      <c r="E30" s="1024" t="s">
        <v>13</v>
      </c>
      <c r="F30" s="1024" t="s">
        <v>13</v>
      </c>
      <c r="G30" s="1024" t="s">
        <v>13</v>
      </c>
      <c r="H30" s="1024" t="s">
        <v>13</v>
      </c>
      <c r="I30" s="1024" t="s">
        <v>13</v>
      </c>
      <c r="J30" s="1024" t="s">
        <v>13</v>
      </c>
      <c r="K30" s="1041" t="s">
        <v>16</v>
      </c>
      <c r="L30" s="1040" t="s">
        <v>71</v>
      </c>
      <c r="M30" s="1257" t="s">
        <v>13060</v>
      </c>
      <c r="N30" s="1058"/>
      <c r="O30" s="1058"/>
      <c r="P30" s="1058"/>
    </row>
    <row r="31" spans="1:16">
      <c r="A31" s="1046">
        <v>26</v>
      </c>
      <c r="B31" s="1020" t="s">
        <v>72</v>
      </c>
      <c r="C31" s="1024" t="s">
        <v>13</v>
      </c>
      <c r="D31" s="1024" t="s">
        <v>13</v>
      </c>
      <c r="E31" s="1024" t="s">
        <v>13</v>
      </c>
      <c r="F31" s="1024" t="s">
        <v>13</v>
      </c>
      <c r="G31" s="1024" t="s">
        <v>13</v>
      </c>
      <c r="H31" s="1024" t="s">
        <v>13</v>
      </c>
      <c r="I31" s="1024" t="s">
        <v>13</v>
      </c>
      <c r="J31" s="1024" t="s">
        <v>13</v>
      </c>
      <c r="K31" s="1041" t="s">
        <v>16</v>
      </c>
      <c r="L31" s="1040" t="s">
        <v>72</v>
      </c>
      <c r="M31" s="1257" t="s">
        <v>13060</v>
      </c>
      <c r="N31" s="1058"/>
      <c r="O31" s="1058"/>
      <c r="P31" s="1058"/>
    </row>
    <row r="32" spans="1:16">
      <c r="A32" s="1046">
        <v>27</v>
      </c>
      <c r="B32" s="1020" t="s">
        <v>74</v>
      </c>
      <c r="C32" s="1024" t="s">
        <v>13</v>
      </c>
      <c r="D32" s="1024" t="s">
        <v>13</v>
      </c>
      <c r="E32" s="1024" t="s">
        <v>13</v>
      </c>
      <c r="F32" s="1024" t="s">
        <v>13</v>
      </c>
      <c r="G32" s="1024" t="s">
        <v>13</v>
      </c>
      <c r="H32" s="1024" t="s">
        <v>13</v>
      </c>
      <c r="I32" s="1024" t="s">
        <v>13</v>
      </c>
      <c r="J32" s="1024" t="s">
        <v>13</v>
      </c>
      <c r="K32" s="1041" t="s">
        <v>16</v>
      </c>
      <c r="L32" s="1040" t="s">
        <v>74</v>
      </c>
      <c r="M32" s="1257" t="s">
        <v>13060</v>
      </c>
      <c r="N32" s="1058"/>
      <c r="O32" s="1058"/>
      <c r="P32" s="1058"/>
    </row>
    <row r="33" spans="1:16">
      <c r="A33" s="1046">
        <v>28</v>
      </c>
      <c r="B33" s="1020" t="s">
        <v>75</v>
      </c>
      <c r="C33" s="1024" t="s">
        <v>13</v>
      </c>
      <c r="D33" s="1024" t="s">
        <v>13</v>
      </c>
      <c r="E33" s="1024" t="s">
        <v>13</v>
      </c>
      <c r="F33" s="1024" t="s">
        <v>13</v>
      </c>
      <c r="G33" s="1024" t="s">
        <v>13</v>
      </c>
      <c r="H33" s="1024" t="s">
        <v>13</v>
      </c>
      <c r="I33" s="1024" t="s">
        <v>13</v>
      </c>
      <c r="J33" s="1024" t="s">
        <v>13</v>
      </c>
      <c r="K33" s="1041" t="s">
        <v>16</v>
      </c>
      <c r="L33" s="1040" t="s">
        <v>75</v>
      </c>
      <c r="M33" s="1257" t="s">
        <v>13060</v>
      </c>
      <c r="N33" s="1058"/>
      <c r="O33" s="1058"/>
      <c r="P33" s="1058"/>
    </row>
    <row r="34" spans="1:16">
      <c r="A34" s="1046">
        <v>29</v>
      </c>
      <c r="B34" s="1020" t="s">
        <v>77</v>
      </c>
      <c r="C34" s="1024" t="s">
        <v>13</v>
      </c>
      <c r="D34" s="1024" t="s">
        <v>13</v>
      </c>
      <c r="E34" s="1024" t="s">
        <v>13</v>
      </c>
      <c r="F34" s="1024" t="s">
        <v>13</v>
      </c>
      <c r="G34" s="1024" t="s">
        <v>13</v>
      </c>
      <c r="H34" s="1024" t="s">
        <v>13</v>
      </c>
      <c r="I34" s="1024" t="s">
        <v>13</v>
      </c>
      <c r="J34" s="1024" t="s">
        <v>13</v>
      </c>
      <c r="K34" s="1041" t="s">
        <v>16</v>
      </c>
      <c r="L34" s="1040" t="s">
        <v>77</v>
      </c>
      <c r="M34" s="1257" t="s">
        <v>13060</v>
      </c>
      <c r="N34" s="1058"/>
      <c r="O34" s="1058"/>
      <c r="P34" s="1058"/>
    </row>
    <row r="35" spans="1:16">
      <c r="A35" s="1046">
        <v>30</v>
      </c>
      <c r="B35" s="1020" t="s">
        <v>78</v>
      </c>
      <c r="C35" s="1024" t="s">
        <v>13</v>
      </c>
      <c r="D35" s="1024" t="s">
        <v>13</v>
      </c>
      <c r="E35" s="1024" t="s">
        <v>13</v>
      </c>
      <c r="F35" s="1024" t="s">
        <v>13</v>
      </c>
      <c r="G35" s="1024" t="s">
        <v>13</v>
      </c>
      <c r="H35" s="1024" t="s">
        <v>13</v>
      </c>
      <c r="I35" s="1024" t="s">
        <v>13</v>
      </c>
      <c r="J35" s="1024" t="s">
        <v>13</v>
      </c>
      <c r="K35" s="1041" t="s">
        <v>16</v>
      </c>
      <c r="L35" s="1040" t="s">
        <v>78</v>
      </c>
      <c r="M35" s="1257" t="s">
        <v>13060</v>
      </c>
      <c r="N35" s="1058"/>
      <c r="O35" s="1058"/>
      <c r="P35" s="1058"/>
    </row>
    <row r="36" spans="1:16">
      <c r="A36" s="1046">
        <v>31</v>
      </c>
      <c r="B36" s="1020" t="s">
        <v>79</v>
      </c>
      <c r="C36" s="1024" t="s">
        <v>13</v>
      </c>
      <c r="D36" s="1024" t="s">
        <v>13</v>
      </c>
      <c r="E36" s="1024" t="s">
        <v>13</v>
      </c>
      <c r="F36" s="1024" t="s">
        <v>13</v>
      </c>
      <c r="G36" s="1024" t="s">
        <v>13</v>
      </c>
      <c r="H36" s="1024" t="s">
        <v>13</v>
      </c>
      <c r="I36" s="1024" t="s">
        <v>13</v>
      </c>
      <c r="J36" s="1024" t="s">
        <v>13</v>
      </c>
      <c r="K36" s="1041" t="s">
        <v>16</v>
      </c>
      <c r="L36" s="1040" t="s">
        <v>79</v>
      </c>
      <c r="M36" s="1257" t="s">
        <v>13060</v>
      </c>
      <c r="N36" s="1058"/>
      <c r="O36" s="1058"/>
      <c r="P36" s="1058"/>
    </row>
    <row r="37" spans="1:16">
      <c r="A37" s="1046">
        <v>32</v>
      </c>
      <c r="B37" s="1020" t="s">
        <v>81</v>
      </c>
      <c r="C37" s="1024" t="s">
        <v>13</v>
      </c>
      <c r="D37" s="1024" t="s">
        <v>13</v>
      </c>
      <c r="E37" s="1024" t="s">
        <v>13</v>
      </c>
      <c r="F37" s="1024" t="s">
        <v>13</v>
      </c>
      <c r="G37" s="1024" t="s">
        <v>13</v>
      </c>
      <c r="H37" s="1024" t="s">
        <v>13</v>
      </c>
      <c r="I37" s="1024" t="s">
        <v>13</v>
      </c>
      <c r="J37" s="1024" t="s">
        <v>13</v>
      </c>
      <c r="K37" s="1041" t="s">
        <v>16</v>
      </c>
      <c r="L37" s="1040" t="s">
        <v>81</v>
      </c>
      <c r="M37" s="1257" t="s">
        <v>13060</v>
      </c>
      <c r="N37" s="1058"/>
      <c r="O37" s="1058"/>
      <c r="P37" s="1058"/>
    </row>
    <row r="38" spans="1:16">
      <c r="A38" s="1046">
        <v>33</v>
      </c>
      <c r="B38" s="1020" t="s">
        <v>82</v>
      </c>
      <c r="C38" s="1024" t="s">
        <v>13</v>
      </c>
      <c r="D38" s="1024" t="s">
        <v>13</v>
      </c>
      <c r="E38" s="1024" t="s">
        <v>13</v>
      </c>
      <c r="F38" s="1024" t="s">
        <v>13</v>
      </c>
      <c r="G38" s="1024" t="s">
        <v>13</v>
      </c>
      <c r="H38" s="1024" t="s">
        <v>13</v>
      </c>
      <c r="I38" s="1024" t="s">
        <v>13</v>
      </c>
      <c r="J38" s="1024" t="s">
        <v>13</v>
      </c>
      <c r="K38" s="1041" t="s">
        <v>16</v>
      </c>
      <c r="L38" s="1040" t="s">
        <v>82</v>
      </c>
      <c r="M38" s="1257" t="s">
        <v>13060</v>
      </c>
      <c r="N38" s="1058"/>
      <c r="O38" s="1058"/>
      <c r="P38" s="1058"/>
    </row>
    <row r="39" spans="1:16">
      <c r="A39" s="1046">
        <v>34</v>
      </c>
      <c r="B39" s="1020" t="s">
        <v>83</v>
      </c>
      <c r="C39" s="1024" t="s">
        <v>13</v>
      </c>
      <c r="D39" s="1024" t="s">
        <v>13</v>
      </c>
      <c r="E39" s="1024" t="s">
        <v>13</v>
      </c>
      <c r="F39" s="1024" t="s">
        <v>13</v>
      </c>
      <c r="G39" s="1024" t="s">
        <v>13</v>
      </c>
      <c r="H39" s="1024" t="s">
        <v>13</v>
      </c>
      <c r="I39" s="1024" t="s">
        <v>13</v>
      </c>
      <c r="J39" s="1024" t="s">
        <v>13</v>
      </c>
      <c r="K39" s="1041" t="s">
        <v>16</v>
      </c>
      <c r="L39" s="1040" t="s">
        <v>83</v>
      </c>
      <c r="M39" s="1257" t="s">
        <v>13060</v>
      </c>
      <c r="N39" s="1058"/>
      <c r="O39" s="1058"/>
      <c r="P39" s="1058"/>
    </row>
    <row r="40" spans="1:16">
      <c r="A40" s="1046">
        <v>35</v>
      </c>
      <c r="B40" s="1020" t="s">
        <v>85</v>
      </c>
      <c r="C40" s="1024" t="s">
        <v>13</v>
      </c>
      <c r="D40" s="1024" t="s">
        <v>13</v>
      </c>
      <c r="E40" s="1024" t="s">
        <v>13</v>
      </c>
      <c r="F40" s="1024" t="s">
        <v>13</v>
      </c>
      <c r="G40" s="1024" t="s">
        <v>13</v>
      </c>
      <c r="H40" s="1024" t="s">
        <v>13</v>
      </c>
      <c r="I40" s="1024" t="s">
        <v>13</v>
      </c>
      <c r="J40" s="1024" t="s">
        <v>13</v>
      </c>
      <c r="K40" s="1041" t="s">
        <v>16</v>
      </c>
      <c r="L40" s="1040" t="s">
        <v>85</v>
      </c>
      <c r="M40" s="1257" t="s">
        <v>13060</v>
      </c>
      <c r="N40" s="1058"/>
      <c r="O40" s="1058"/>
      <c r="P40" s="1058"/>
    </row>
    <row r="41" spans="1:16">
      <c r="A41" s="1046">
        <v>36</v>
      </c>
      <c r="B41" s="1020" t="s">
        <v>86</v>
      </c>
      <c r="C41" s="1024" t="s">
        <v>13</v>
      </c>
      <c r="D41" s="1024" t="s">
        <v>13</v>
      </c>
      <c r="E41" s="1024" t="s">
        <v>13</v>
      </c>
      <c r="F41" s="1024" t="s">
        <v>13</v>
      </c>
      <c r="G41" s="1024" t="s">
        <v>13</v>
      </c>
      <c r="H41" s="1024" t="s">
        <v>13</v>
      </c>
      <c r="I41" s="1024" t="s">
        <v>13</v>
      </c>
      <c r="J41" s="1024" t="s">
        <v>13</v>
      </c>
      <c r="K41" s="1041" t="s">
        <v>16</v>
      </c>
      <c r="L41" s="1040" t="s">
        <v>86</v>
      </c>
      <c r="M41" s="1257" t="s">
        <v>13060</v>
      </c>
      <c r="N41" s="1058"/>
      <c r="O41" s="1058"/>
      <c r="P41" s="1058"/>
    </row>
    <row r="42" spans="1:16">
      <c r="A42" s="1046">
        <v>37</v>
      </c>
      <c r="B42" s="1020" t="s">
        <v>88</v>
      </c>
      <c r="C42" s="1024" t="s">
        <v>13</v>
      </c>
      <c r="D42" s="1024" t="s">
        <v>13</v>
      </c>
      <c r="E42" s="1024" t="s">
        <v>13</v>
      </c>
      <c r="F42" s="1024" t="s">
        <v>13</v>
      </c>
      <c r="G42" s="1024" t="s">
        <v>13</v>
      </c>
      <c r="H42" s="1024" t="s">
        <v>13</v>
      </c>
      <c r="I42" s="1024" t="s">
        <v>13</v>
      </c>
      <c r="J42" s="1024" t="s">
        <v>13</v>
      </c>
      <c r="K42" s="1041" t="s">
        <v>16</v>
      </c>
      <c r="L42" s="1040" t="s">
        <v>88</v>
      </c>
      <c r="M42" s="1257" t="s">
        <v>13060</v>
      </c>
      <c r="N42" s="1058"/>
      <c r="O42" s="1058"/>
      <c r="P42" s="1058"/>
    </row>
    <row r="43" spans="1:16">
      <c r="A43" s="1046">
        <v>38</v>
      </c>
      <c r="B43" s="1020" t="s">
        <v>89</v>
      </c>
      <c r="C43" s="1024" t="s">
        <v>13</v>
      </c>
      <c r="D43" s="1024" t="s">
        <v>13</v>
      </c>
      <c r="E43" s="1024" t="s">
        <v>13</v>
      </c>
      <c r="F43" s="1024" t="s">
        <v>13</v>
      </c>
      <c r="G43" s="1024" t="s">
        <v>13</v>
      </c>
      <c r="H43" s="1024" t="s">
        <v>13</v>
      </c>
      <c r="I43" s="1024" t="s">
        <v>13</v>
      </c>
      <c r="J43" s="1024" t="s">
        <v>13</v>
      </c>
      <c r="K43" s="1041" t="s">
        <v>16</v>
      </c>
      <c r="L43" s="1040" t="s">
        <v>89</v>
      </c>
      <c r="M43" s="1257" t="s">
        <v>13060</v>
      </c>
      <c r="N43" s="1058"/>
      <c r="O43" s="1058"/>
      <c r="P43" s="1058"/>
    </row>
    <row r="44" spans="1:16">
      <c r="A44" s="1046">
        <v>39</v>
      </c>
      <c r="B44" s="1020" t="s">
        <v>91</v>
      </c>
      <c r="C44" s="1024" t="s">
        <v>13</v>
      </c>
      <c r="D44" s="1024" t="s">
        <v>13</v>
      </c>
      <c r="E44" s="1024" t="s">
        <v>13</v>
      </c>
      <c r="F44" s="1024" t="s">
        <v>13</v>
      </c>
      <c r="G44" s="1024" t="s">
        <v>13</v>
      </c>
      <c r="H44" s="1024" t="s">
        <v>13</v>
      </c>
      <c r="I44" s="1024" t="s">
        <v>13</v>
      </c>
      <c r="J44" s="1024" t="s">
        <v>13</v>
      </c>
      <c r="K44" s="1041" t="s">
        <v>16</v>
      </c>
      <c r="L44" s="1040" t="s">
        <v>91</v>
      </c>
      <c r="M44" s="1257" t="s">
        <v>13060</v>
      </c>
      <c r="N44" s="1058"/>
      <c r="O44" s="1058"/>
      <c r="P44" s="1058"/>
    </row>
    <row r="45" spans="1:16">
      <c r="A45" s="1046">
        <v>40</v>
      </c>
      <c r="B45" s="1020" t="s">
        <v>92</v>
      </c>
      <c r="C45" s="1024" t="s">
        <v>13</v>
      </c>
      <c r="D45" s="1024" t="s">
        <v>13</v>
      </c>
      <c r="E45" s="1024" t="s">
        <v>13</v>
      </c>
      <c r="F45" s="1024" t="s">
        <v>13</v>
      </c>
      <c r="G45" s="1024" t="s">
        <v>13</v>
      </c>
      <c r="H45" s="1024" t="s">
        <v>13</v>
      </c>
      <c r="I45" s="1024" t="s">
        <v>13</v>
      </c>
      <c r="J45" s="1024" t="s">
        <v>13</v>
      </c>
      <c r="K45" s="1041" t="s">
        <v>16</v>
      </c>
      <c r="L45" s="1040" t="s">
        <v>92</v>
      </c>
      <c r="M45" s="1257" t="s">
        <v>13060</v>
      </c>
      <c r="N45" s="1058"/>
      <c r="O45" s="1058"/>
      <c r="P45" s="1058"/>
    </row>
    <row r="46" spans="1:16">
      <c r="A46" s="1046">
        <v>41</v>
      </c>
      <c r="B46" s="1020" t="s">
        <v>94</v>
      </c>
      <c r="C46" s="1024" t="s">
        <v>13</v>
      </c>
      <c r="D46" s="1024" t="s">
        <v>13</v>
      </c>
      <c r="E46" s="1024" t="s">
        <v>13</v>
      </c>
      <c r="F46" s="1024" t="s">
        <v>13</v>
      </c>
      <c r="G46" s="1024" t="s">
        <v>13</v>
      </c>
      <c r="H46" s="1024" t="s">
        <v>13</v>
      </c>
      <c r="I46" s="1024" t="s">
        <v>13</v>
      </c>
      <c r="J46" s="1024" t="s">
        <v>13</v>
      </c>
      <c r="K46" s="1041" t="s">
        <v>16</v>
      </c>
      <c r="L46" s="1040" t="s">
        <v>94</v>
      </c>
      <c r="M46" s="1257" t="s">
        <v>13060</v>
      </c>
      <c r="N46" s="1058"/>
      <c r="O46" s="1058"/>
      <c r="P46" s="1058"/>
    </row>
    <row r="47" spans="1:16">
      <c r="A47" s="1046">
        <v>42</v>
      </c>
      <c r="B47" s="1020" t="s">
        <v>95</v>
      </c>
      <c r="C47" s="1024" t="s">
        <v>13</v>
      </c>
      <c r="D47" s="1024" t="s">
        <v>13</v>
      </c>
      <c r="E47" s="1024" t="s">
        <v>13</v>
      </c>
      <c r="F47" s="1024" t="s">
        <v>13</v>
      </c>
      <c r="G47" s="1024" t="s">
        <v>13</v>
      </c>
      <c r="H47" s="1024" t="s">
        <v>13</v>
      </c>
      <c r="I47" s="1024" t="s">
        <v>13</v>
      </c>
      <c r="J47" s="1024" t="s">
        <v>13</v>
      </c>
      <c r="K47" s="1041" t="s">
        <v>16</v>
      </c>
      <c r="L47" s="1040" t="s">
        <v>95</v>
      </c>
      <c r="M47" s="1257" t="s">
        <v>13060</v>
      </c>
      <c r="N47" s="1058"/>
      <c r="O47" s="1058"/>
      <c r="P47" s="1058"/>
    </row>
    <row r="48" spans="1:16">
      <c r="A48" s="1046">
        <v>43</v>
      </c>
      <c r="B48" s="1020" t="s">
        <v>97</v>
      </c>
      <c r="C48" s="1024" t="s">
        <v>13</v>
      </c>
      <c r="D48" s="1024" t="s">
        <v>13</v>
      </c>
      <c r="E48" s="1024" t="s">
        <v>13</v>
      </c>
      <c r="F48" s="1024" t="s">
        <v>13</v>
      </c>
      <c r="G48" s="1024" t="s">
        <v>13</v>
      </c>
      <c r="H48" s="1024" t="s">
        <v>13</v>
      </c>
      <c r="I48" s="1024" t="s">
        <v>13</v>
      </c>
      <c r="J48" s="1024" t="s">
        <v>13</v>
      </c>
      <c r="K48" s="1041" t="s">
        <v>16</v>
      </c>
      <c r="L48" s="1040" t="s">
        <v>97</v>
      </c>
      <c r="M48" s="1257" t="s">
        <v>13060</v>
      </c>
      <c r="N48" s="1058"/>
      <c r="O48" s="1058"/>
      <c r="P48" s="1058"/>
    </row>
    <row r="49" spans="1:16">
      <c r="A49" s="1046">
        <v>44</v>
      </c>
      <c r="B49" s="1020" t="s">
        <v>98</v>
      </c>
      <c r="C49" s="1024" t="s">
        <v>13</v>
      </c>
      <c r="D49" s="1024" t="s">
        <v>13</v>
      </c>
      <c r="E49" s="1024" t="s">
        <v>13</v>
      </c>
      <c r="F49" s="1024" t="s">
        <v>13</v>
      </c>
      <c r="G49" s="1024" t="s">
        <v>13</v>
      </c>
      <c r="H49" s="1024" t="s">
        <v>13</v>
      </c>
      <c r="I49" s="1024" t="s">
        <v>13</v>
      </c>
      <c r="J49" s="1024" t="s">
        <v>13</v>
      </c>
      <c r="K49" s="1041" t="s">
        <v>16</v>
      </c>
      <c r="L49" s="1040" t="s">
        <v>98</v>
      </c>
      <c r="M49" s="1257" t="s">
        <v>13060</v>
      </c>
      <c r="N49" s="1058"/>
      <c r="O49" s="1058"/>
      <c r="P49" s="1058"/>
    </row>
    <row r="50" spans="1:16">
      <c r="A50" s="1046">
        <v>45</v>
      </c>
      <c r="B50" s="1020" t="s">
        <v>100</v>
      </c>
      <c r="C50" s="1024" t="s">
        <v>13</v>
      </c>
      <c r="D50" s="1024" t="s">
        <v>13</v>
      </c>
      <c r="E50" s="1024" t="s">
        <v>13</v>
      </c>
      <c r="F50" s="1024" t="s">
        <v>13</v>
      </c>
      <c r="G50" s="1024" t="s">
        <v>13</v>
      </c>
      <c r="H50" s="1024" t="s">
        <v>13</v>
      </c>
      <c r="I50" s="1024" t="s">
        <v>13</v>
      </c>
      <c r="J50" s="1024" t="s">
        <v>13</v>
      </c>
      <c r="K50" s="1041" t="s">
        <v>16</v>
      </c>
      <c r="L50" s="1040" t="s">
        <v>100</v>
      </c>
      <c r="M50" s="1257" t="s">
        <v>13060</v>
      </c>
      <c r="N50" s="1058"/>
      <c r="O50" s="1058"/>
      <c r="P50" s="1058"/>
    </row>
    <row r="51" spans="1:16">
      <c r="A51" s="1046">
        <v>46</v>
      </c>
      <c r="B51" s="1020" t="s">
        <v>102</v>
      </c>
      <c r="C51" s="1024" t="s">
        <v>13</v>
      </c>
      <c r="D51" s="1024" t="s">
        <v>13</v>
      </c>
      <c r="E51" s="1024" t="s">
        <v>13</v>
      </c>
      <c r="F51" s="1024" t="s">
        <v>13</v>
      </c>
      <c r="G51" s="1024" t="s">
        <v>13</v>
      </c>
      <c r="H51" s="1024" t="s">
        <v>13</v>
      </c>
      <c r="I51" s="1024" t="s">
        <v>13</v>
      </c>
      <c r="J51" s="1024" t="s">
        <v>13</v>
      </c>
      <c r="K51" s="1041" t="s">
        <v>16</v>
      </c>
      <c r="L51" s="1040" t="s">
        <v>102</v>
      </c>
      <c r="M51" s="1257" t="s">
        <v>13060</v>
      </c>
      <c r="N51" s="1058"/>
      <c r="O51" s="1058"/>
      <c r="P51" s="1058"/>
    </row>
    <row r="52" spans="1:16">
      <c r="A52" s="1046">
        <v>47</v>
      </c>
      <c r="B52" s="1020" t="s">
        <v>104</v>
      </c>
      <c r="C52" s="1024" t="s">
        <v>13</v>
      </c>
      <c r="D52" s="1024" t="s">
        <v>13</v>
      </c>
      <c r="E52" s="1024" t="s">
        <v>13</v>
      </c>
      <c r="F52" s="1024" t="s">
        <v>13</v>
      </c>
      <c r="G52" s="1024" t="s">
        <v>13</v>
      </c>
      <c r="H52" s="1024" t="s">
        <v>13</v>
      </c>
      <c r="I52" s="1024" t="s">
        <v>13</v>
      </c>
      <c r="J52" s="1024" t="s">
        <v>13</v>
      </c>
      <c r="K52" s="1041" t="s">
        <v>16</v>
      </c>
      <c r="L52" s="1040" t="s">
        <v>104</v>
      </c>
      <c r="M52" s="1257" t="s">
        <v>13060</v>
      </c>
      <c r="N52" s="1058"/>
      <c r="O52" s="1058"/>
      <c r="P52" s="1058"/>
    </row>
    <row r="53" spans="1:16">
      <c r="A53" s="1046">
        <v>48</v>
      </c>
      <c r="B53" s="1020" t="s">
        <v>106</v>
      </c>
      <c r="C53" s="1024" t="s">
        <v>13</v>
      </c>
      <c r="D53" s="1024" t="s">
        <v>13</v>
      </c>
      <c r="E53" s="1024" t="s">
        <v>13</v>
      </c>
      <c r="F53" s="1024" t="s">
        <v>13</v>
      </c>
      <c r="G53" s="1024" t="s">
        <v>13</v>
      </c>
      <c r="H53" s="1024" t="s">
        <v>13</v>
      </c>
      <c r="I53" s="1024" t="s">
        <v>13</v>
      </c>
      <c r="J53" s="1024" t="s">
        <v>13</v>
      </c>
      <c r="K53" s="1041" t="s">
        <v>16</v>
      </c>
      <c r="L53" s="1040" t="s">
        <v>106</v>
      </c>
      <c r="M53" s="1257" t="s">
        <v>13060</v>
      </c>
      <c r="N53" s="1058"/>
      <c r="O53" s="1058"/>
      <c r="P53" s="1058"/>
    </row>
    <row r="54" spans="1:16">
      <c r="A54" s="1046">
        <v>49</v>
      </c>
      <c r="B54" s="1020" t="s">
        <v>108</v>
      </c>
      <c r="C54" s="1024" t="s">
        <v>13</v>
      </c>
      <c r="D54" s="1024" t="s">
        <v>13</v>
      </c>
      <c r="E54" s="1024" t="s">
        <v>13</v>
      </c>
      <c r="F54" s="1024" t="s">
        <v>13</v>
      </c>
      <c r="G54" s="1024" t="s">
        <v>13</v>
      </c>
      <c r="H54" s="1024" t="s">
        <v>13</v>
      </c>
      <c r="I54" s="1024" t="s">
        <v>13</v>
      </c>
      <c r="J54" s="1024" t="s">
        <v>13</v>
      </c>
      <c r="K54" s="1041" t="s">
        <v>16</v>
      </c>
      <c r="L54" s="1040" t="s">
        <v>108</v>
      </c>
      <c r="M54" s="1257" t="s">
        <v>13060</v>
      </c>
      <c r="N54" s="1058"/>
      <c r="O54" s="1058"/>
      <c r="P54" s="1058"/>
    </row>
    <row r="55" spans="1:16">
      <c r="A55" s="1046">
        <v>50</v>
      </c>
      <c r="B55" s="1020" t="s">
        <v>110</v>
      </c>
      <c r="C55" s="1024" t="s">
        <v>13</v>
      </c>
      <c r="D55" s="1024" t="s">
        <v>13</v>
      </c>
      <c r="E55" s="1024" t="s">
        <v>13</v>
      </c>
      <c r="F55" s="1024" t="s">
        <v>13</v>
      </c>
      <c r="G55" s="1024" t="s">
        <v>13</v>
      </c>
      <c r="H55" s="1024" t="s">
        <v>13</v>
      </c>
      <c r="I55" s="1024" t="s">
        <v>13</v>
      </c>
      <c r="J55" s="1024" t="s">
        <v>13</v>
      </c>
      <c r="K55" s="1041" t="s">
        <v>16</v>
      </c>
      <c r="L55" s="1040" t="s">
        <v>110</v>
      </c>
      <c r="M55" s="1257" t="s">
        <v>13060</v>
      </c>
      <c r="N55" s="1058"/>
      <c r="O55" s="1058"/>
      <c r="P55" s="1058"/>
    </row>
    <row r="56" spans="1:16">
      <c r="A56" s="1046">
        <v>51</v>
      </c>
      <c r="B56" s="1020" t="s">
        <v>112</v>
      </c>
      <c r="C56" s="1024" t="s">
        <v>13</v>
      </c>
      <c r="D56" s="1024" t="s">
        <v>13</v>
      </c>
      <c r="E56" s="1024" t="s">
        <v>13</v>
      </c>
      <c r="F56" s="1024" t="s">
        <v>13</v>
      </c>
      <c r="G56" s="1024" t="s">
        <v>13</v>
      </c>
      <c r="H56" s="1024" t="s">
        <v>13</v>
      </c>
      <c r="I56" s="1024" t="s">
        <v>13</v>
      </c>
      <c r="J56" s="1024" t="s">
        <v>13</v>
      </c>
      <c r="K56" s="1041" t="s">
        <v>16</v>
      </c>
      <c r="L56" s="1040" t="s">
        <v>112</v>
      </c>
      <c r="M56" s="1257" t="s">
        <v>13060</v>
      </c>
      <c r="N56" s="1058"/>
      <c r="O56" s="1058"/>
      <c r="P56" s="1058"/>
    </row>
    <row r="57" spans="1:16">
      <c r="A57" s="1046">
        <v>52</v>
      </c>
      <c r="B57" s="1020" t="s">
        <v>114</v>
      </c>
      <c r="C57" s="1024" t="s">
        <v>13</v>
      </c>
      <c r="D57" s="1024" t="s">
        <v>13</v>
      </c>
      <c r="E57" s="1024" t="s">
        <v>13</v>
      </c>
      <c r="F57" s="1024" t="s">
        <v>13</v>
      </c>
      <c r="G57" s="1024" t="s">
        <v>13</v>
      </c>
      <c r="H57" s="1024" t="s">
        <v>13</v>
      </c>
      <c r="I57" s="1024" t="s">
        <v>13</v>
      </c>
      <c r="J57" s="1024" t="s">
        <v>13</v>
      </c>
      <c r="K57" s="1041" t="s">
        <v>16</v>
      </c>
      <c r="L57" s="1040" t="s">
        <v>114</v>
      </c>
      <c r="M57" s="1257" t="s">
        <v>13060</v>
      </c>
      <c r="N57" s="1058"/>
      <c r="O57" s="1058"/>
      <c r="P57" s="1058"/>
    </row>
    <row r="58" spans="1:16">
      <c r="A58" s="1046">
        <v>53</v>
      </c>
      <c r="B58" s="1020" t="s">
        <v>115</v>
      </c>
      <c r="C58" s="1024" t="s">
        <v>13</v>
      </c>
      <c r="D58" s="1024" t="s">
        <v>13</v>
      </c>
      <c r="E58" s="1024" t="s">
        <v>13</v>
      </c>
      <c r="F58" s="1024" t="s">
        <v>13</v>
      </c>
      <c r="G58" s="1024" t="s">
        <v>13</v>
      </c>
      <c r="H58" s="1024" t="s">
        <v>13</v>
      </c>
      <c r="I58" s="1024" t="s">
        <v>13</v>
      </c>
      <c r="J58" s="1024" t="s">
        <v>13</v>
      </c>
      <c r="K58" s="1041" t="s">
        <v>16</v>
      </c>
      <c r="L58" s="1040" t="s">
        <v>115</v>
      </c>
      <c r="M58" s="1257" t="s">
        <v>13060</v>
      </c>
      <c r="N58" s="1058"/>
      <c r="O58" s="1058"/>
      <c r="P58" s="1058"/>
    </row>
    <row r="59" spans="1:16">
      <c r="A59" s="1046">
        <v>54</v>
      </c>
      <c r="B59" s="1020" t="s">
        <v>116</v>
      </c>
      <c r="C59" s="1024" t="s">
        <v>13</v>
      </c>
      <c r="D59" s="1024" t="s">
        <v>13</v>
      </c>
      <c r="E59" s="1024" t="s">
        <v>13</v>
      </c>
      <c r="F59" s="1024" t="s">
        <v>13</v>
      </c>
      <c r="G59" s="1024" t="s">
        <v>13</v>
      </c>
      <c r="H59" s="1024" t="s">
        <v>13</v>
      </c>
      <c r="I59" s="1024" t="s">
        <v>13</v>
      </c>
      <c r="J59" s="1024" t="s">
        <v>13</v>
      </c>
      <c r="K59" s="1041" t="s">
        <v>16</v>
      </c>
      <c r="L59" s="1040" t="s">
        <v>116</v>
      </c>
      <c r="M59" s="1257" t="s">
        <v>13060</v>
      </c>
      <c r="N59" s="1058"/>
      <c r="O59" s="1058"/>
      <c r="P59" s="1058"/>
    </row>
    <row r="60" spans="1:16">
      <c r="A60" s="1046">
        <v>55</v>
      </c>
      <c r="B60" s="1020" t="s">
        <v>118</v>
      </c>
      <c r="C60" s="1024" t="s">
        <v>13</v>
      </c>
      <c r="D60" s="1024" t="s">
        <v>13</v>
      </c>
      <c r="E60" s="1024" t="s">
        <v>13</v>
      </c>
      <c r="F60" s="1024" t="s">
        <v>13</v>
      </c>
      <c r="G60" s="1024" t="s">
        <v>13</v>
      </c>
      <c r="H60" s="1024" t="s">
        <v>13</v>
      </c>
      <c r="I60" s="1024" t="s">
        <v>13</v>
      </c>
      <c r="J60" s="1024" t="s">
        <v>13</v>
      </c>
      <c r="K60" s="1041" t="s">
        <v>16</v>
      </c>
      <c r="L60" s="1040" t="s">
        <v>118</v>
      </c>
      <c r="M60" s="1257" t="s">
        <v>13060</v>
      </c>
      <c r="N60" s="1058"/>
      <c r="O60" s="1058"/>
      <c r="P60" s="1058"/>
    </row>
    <row r="61" spans="1:16">
      <c r="A61" s="1046">
        <v>56</v>
      </c>
      <c r="B61" s="1020" t="s">
        <v>120</v>
      </c>
      <c r="C61" s="1024" t="s">
        <v>13</v>
      </c>
      <c r="D61" s="1024" t="s">
        <v>13</v>
      </c>
      <c r="E61" s="1024" t="s">
        <v>13</v>
      </c>
      <c r="F61" s="1024" t="s">
        <v>13</v>
      </c>
      <c r="G61" s="1024" t="s">
        <v>13</v>
      </c>
      <c r="H61" s="1024" t="s">
        <v>13</v>
      </c>
      <c r="I61" s="1024" t="s">
        <v>13</v>
      </c>
      <c r="J61" s="1024" t="s">
        <v>13</v>
      </c>
      <c r="K61" s="1041" t="s">
        <v>16</v>
      </c>
      <c r="L61" s="1040" t="s">
        <v>120</v>
      </c>
      <c r="M61" s="1257" t="s">
        <v>13060</v>
      </c>
      <c r="N61" s="1058"/>
      <c r="O61" s="1058"/>
      <c r="P61" s="1058"/>
    </row>
    <row r="62" spans="1:16">
      <c r="A62" s="1046">
        <v>57</v>
      </c>
      <c r="B62" s="1020" t="s">
        <v>122</v>
      </c>
      <c r="C62" s="1024" t="s">
        <v>13</v>
      </c>
      <c r="D62" s="1024" t="s">
        <v>13</v>
      </c>
      <c r="E62" s="1024" t="s">
        <v>13</v>
      </c>
      <c r="F62" s="1024" t="s">
        <v>13</v>
      </c>
      <c r="G62" s="1024" t="s">
        <v>13</v>
      </c>
      <c r="H62" s="1024" t="s">
        <v>13</v>
      </c>
      <c r="I62" s="1024" t="s">
        <v>13</v>
      </c>
      <c r="J62" s="1024" t="s">
        <v>13</v>
      </c>
      <c r="K62" s="1041" t="s">
        <v>16</v>
      </c>
      <c r="L62" s="1040" t="s">
        <v>122</v>
      </c>
      <c r="M62" s="1257" t="s">
        <v>13060</v>
      </c>
      <c r="N62" s="1058"/>
      <c r="O62" s="1058"/>
      <c r="P62" s="1058"/>
    </row>
    <row r="63" spans="1:16">
      <c r="A63" s="1046">
        <v>58</v>
      </c>
      <c r="B63" s="1020" t="s">
        <v>124</v>
      </c>
      <c r="C63" s="1024" t="s">
        <v>13</v>
      </c>
      <c r="D63" s="1024" t="s">
        <v>13</v>
      </c>
      <c r="E63" s="1024" t="s">
        <v>13</v>
      </c>
      <c r="F63" s="1024" t="s">
        <v>13</v>
      </c>
      <c r="G63" s="1024" t="s">
        <v>13</v>
      </c>
      <c r="H63" s="1024" t="s">
        <v>13</v>
      </c>
      <c r="I63" s="1024" t="s">
        <v>13</v>
      </c>
      <c r="J63" s="1024" t="s">
        <v>13</v>
      </c>
      <c r="K63" s="1041" t="s">
        <v>16</v>
      </c>
      <c r="L63" s="1040" t="s">
        <v>124</v>
      </c>
      <c r="M63" s="1257" t="s">
        <v>13060</v>
      </c>
      <c r="N63" s="1058"/>
      <c r="O63" s="1058"/>
      <c r="P63" s="1058"/>
    </row>
    <row r="64" spans="1:16">
      <c r="A64" s="1046">
        <v>59</v>
      </c>
      <c r="B64" s="1020" t="s">
        <v>126</v>
      </c>
      <c r="C64" s="1024" t="s">
        <v>13</v>
      </c>
      <c r="D64" s="1024" t="s">
        <v>13</v>
      </c>
      <c r="E64" s="1024" t="s">
        <v>13</v>
      </c>
      <c r="F64" s="1024" t="s">
        <v>13</v>
      </c>
      <c r="G64" s="1024" t="s">
        <v>13</v>
      </c>
      <c r="H64" s="1024" t="s">
        <v>13</v>
      </c>
      <c r="I64" s="1024" t="s">
        <v>13</v>
      </c>
      <c r="J64" s="1024" t="s">
        <v>13</v>
      </c>
      <c r="K64" s="1041" t="s">
        <v>16</v>
      </c>
      <c r="L64" s="1040" t="s">
        <v>126</v>
      </c>
      <c r="M64" s="1257" t="s">
        <v>13060</v>
      </c>
      <c r="N64" s="1058"/>
      <c r="O64" s="1058"/>
      <c r="P64" s="1058"/>
    </row>
    <row r="65" spans="1:16">
      <c r="A65" s="1046">
        <v>60</v>
      </c>
      <c r="B65" s="1020" t="s">
        <v>128</v>
      </c>
      <c r="C65" s="1024" t="s">
        <v>13</v>
      </c>
      <c r="D65" s="1024" t="s">
        <v>13</v>
      </c>
      <c r="E65" s="1024" t="s">
        <v>13</v>
      </c>
      <c r="F65" s="1024" t="s">
        <v>13</v>
      </c>
      <c r="G65" s="1024" t="s">
        <v>13</v>
      </c>
      <c r="H65" s="1024" t="s">
        <v>13</v>
      </c>
      <c r="I65" s="1024" t="s">
        <v>13</v>
      </c>
      <c r="J65" s="1024" t="s">
        <v>13</v>
      </c>
      <c r="K65" s="1041" t="s">
        <v>16</v>
      </c>
      <c r="L65" s="1040" t="s">
        <v>128</v>
      </c>
      <c r="M65" s="1257" t="s">
        <v>13060</v>
      </c>
      <c r="N65" s="1058"/>
      <c r="O65" s="1058"/>
      <c r="P65" s="1058"/>
    </row>
    <row r="66" spans="1:16">
      <c r="A66" s="1046">
        <v>61</v>
      </c>
      <c r="B66" s="1020" t="s">
        <v>130</v>
      </c>
      <c r="C66" s="1024" t="s">
        <v>13</v>
      </c>
      <c r="D66" s="1024" t="s">
        <v>13</v>
      </c>
      <c r="E66" s="1024" t="s">
        <v>13</v>
      </c>
      <c r="F66" s="1024" t="s">
        <v>13</v>
      </c>
      <c r="G66" s="1024" t="s">
        <v>13</v>
      </c>
      <c r="H66" s="1024" t="s">
        <v>13</v>
      </c>
      <c r="I66" s="1024" t="s">
        <v>13</v>
      </c>
      <c r="J66" s="1024" t="s">
        <v>13</v>
      </c>
      <c r="K66" s="1041" t="s">
        <v>16</v>
      </c>
      <c r="L66" s="1040" t="s">
        <v>130</v>
      </c>
      <c r="M66" s="1257" t="s">
        <v>13060</v>
      </c>
      <c r="N66" s="1058"/>
      <c r="O66" s="1058"/>
      <c r="P66" s="1058"/>
    </row>
    <row r="67" spans="1:16">
      <c r="A67" s="1046">
        <v>62</v>
      </c>
      <c r="B67" s="1020" t="s">
        <v>132</v>
      </c>
      <c r="C67" s="1024" t="s">
        <v>13</v>
      </c>
      <c r="D67" s="1024" t="s">
        <v>13</v>
      </c>
      <c r="E67" s="1024" t="s">
        <v>13</v>
      </c>
      <c r="F67" s="1024" t="s">
        <v>13</v>
      </c>
      <c r="G67" s="1024" t="s">
        <v>13</v>
      </c>
      <c r="H67" s="1024" t="s">
        <v>13</v>
      </c>
      <c r="I67" s="1024" t="s">
        <v>13</v>
      </c>
      <c r="J67" s="1024" t="s">
        <v>13</v>
      </c>
      <c r="K67" s="1041" t="s">
        <v>16</v>
      </c>
      <c r="L67" s="1040" t="s">
        <v>132</v>
      </c>
      <c r="M67" s="1257" t="s">
        <v>13060</v>
      </c>
      <c r="N67" s="1058"/>
      <c r="O67" s="1058"/>
      <c r="P67" s="1058"/>
    </row>
    <row r="68" spans="1:16">
      <c r="A68" s="1046">
        <v>63</v>
      </c>
      <c r="B68" s="1020" t="s">
        <v>134</v>
      </c>
      <c r="C68" s="1024" t="s">
        <v>13</v>
      </c>
      <c r="D68" s="1024" t="s">
        <v>13</v>
      </c>
      <c r="E68" s="1024" t="s">
        <v>13</v>
      </c>
      <c r="F68" s="1024" t="s">
        <v>13</v>
      </c>
      <c r="G68" s="1024" t="s">
        <v>13</v>
      </c>
      <c r="H68" s="1024" t="s">
        <v>13</v>
      </c>
      <c r="I68" s="1024" t="s">
        <v>13</v>
      </c>
      <c r="J68" s="1024" t="s">
        <v>13</v>
      </c>
      <c r="K68" s="1041" t="s">
        <v>16</v>
      </c>
      <c r="L68" s="1040" t="s">
        <v>134</v>
      </c>
      <c r="M68" s="1257" t="s">
        <v>13060</v>
      </c>
      <c r="N68" s="1058"/>
      <c r="O68" s="1058"/>
      <c r="P68" s="1058"/>
    </row>
    <row r="69" spans="1:16">
      <c r="A69" s="1046">
        <v>64</v>
      </c>
      <c r="B69" s="1020" t="s">
        <v>136</v>
      </c>
      <c r="C69" s="1024" t="s">
        <v>13</v>
      </c>
      <c r="D69" s="1024" t="s">
        <v>13</v>
      </c>
      <c r="E69" s="1024" t="s">
        <v>13</v>
      </c>
      <c r="F69" s="1024" t="s">
        <v>13</v>
      </c>
      <c r="G69" s="1024" t="s">
        <v>13</v>
      </c>
      <c r="H69" s="1024" t="s">
        <v>13</v>
      </c>
      <c r="I69" s="1024" t="s">
        <v>13</v>
      </c>
      <c r="J69" s="1024" t="s">
        <v>13</v>
      </c>
      <c r="K69" s="1041" t="s">
        <v>16</v>
      </c>
      <c r="L69" s="1040" t="s">
        <v>136</v>
      </c>
      <c r="M69" s="1257" t="s">
        <v>13060</v>
      </c>
      <c r="N69" s="1058"/>
      <c r="O69" s="1058"/>
      <c r="P69" s="1058"/>
    </row>
    <row r="70" spans="1:16">
      <c r="A70" s="1046">
        <v>65</v>
      </c>
      <c r="B70" s="1020" t="s">
        <v>138</v>
      </c>
      <c r="C70" s="1024" t="s">
        <v>13</v>
      </c>
      <c r="D70" s="1024" t="s">
        <v>13</v>
      </c>
      <c r="E70" s="1024" t="s">
        <v>13</v>
      </c>
      <c r="F70" s="1024" t="s">
        <v>13</v>
      </c>
      <c r="G70" s="1024" t="s">
        <v>13</v>
      </c>
      <c r="H70" s="1024" t="s">
        <v>13</v>
      </c>
      <c r="I70" s="1024" t="s">
        <v>13</v>
      </c>
      <c r="J70" s="1024" t="s">
        <v>13</v>
      </c>
      <c r="K70" s="1041" t="s">
        <v>16</v>
      </c>
      <c r="L70" s="1040" t="s">
        <v>138</v>
      </c>
      <c r="M70" s="1257" t="s">
        <v>13060</v>
      </c>
      <c r="N70" s="1058"/>
      <c r="O70" s="1058"/>
      <c r="P70" s="1058"/>
    </row>
    <row r="71" spans="1:16">
      <c r="A71" s="1046">
        <v>66</v>
      </c>
      <c r="B71" s="1020" t="s">
        <v>140</v>
      </c>
      <c r="C71" s="1024" t="s">
        <v>13</v>
      </c>
      <c r="D71" s="1024" t="s">
        <v>13</v>
      </c>
      <c r="E71" s="1024" t="s">
        <v>13</v>
      </c>
      <c r="F71" s="1024" t="s">
        <v>13</v>
      </c>
      <c r="G71" s="1024" t="s">
        <v>13</v>
      </c>
      <c r="H71" s="1024" t="s">
        <v>13</v>
      </c>
      <c r="I71" s="1024" t="s">
        <v>13</v>
      </c>
      <c r="J71" s="1024" t="s">
        <v>13</v>
      </c>
      <c r="K71" s="1041" t="s">
        <v>16</v>
      </c>
      <c r="L71" s="1040" t="s">
        <v>140</v>
      </c>
      <c r="M71" s="1257" t="s">
        <v>13060</v>
      </c>
      <c r="N71" s="1058"/>
      <c r="O71" s="1058"/>
      <c r="P71" s="1058"/>
    </row>
    <row r="72" spans="1:16">
      <c r="A72" s="1046">
        <v>67</v>
      </c>
      <c r="B72" s="1020" t="s">
        <v>142</v>
      </c>
      <c r="C72" s="1024" t="s">
        <v>13</v>
      </c>
      <c r="D72" s="1024" t="s">
        <v>13</v>
      </c>
      <c r="E72" s="1024" t="s">
        <v>13</v>
      </c>
      <c r="F72" s="1024" t="s">
        <v>13</v>
      </c>
      <c r="G72" s="1024" t="s">
        <v>13</v>
      </c>
      <c r="H72" s="1024" t="s">
        <v>13</v>
      </c>
      <c r="I72" s="1024" t="s">
        <v>13</v>
      </c>
      <c r="J72" s="1024" t="s">
        <v>13</v>
      </c>
      <c r="K72" s="1041" t="s">
        <v>16</v>
      </c>
      <c r="L72" s="1040" t="s">
        <v>142</v>
      </c>
      <c r="M72" s="1257" t="s">
        <v>13060</v>
      </c>
      <c r="N72" s="1058"/>
      <c r="O72" s="1058"/>
      <c r="P72" s="1058"/>
    </row>
    <row r="73" spans="1:16">
      <c r="A73" s="1046">
        <v>68</v>
      </c>
      <c r="B73" s="1020" t="s">
        <v>144</v>
      </c>
      <c r="C73" s="1024" t="s">
        <v>13</v>
      </c>
      <c r="D73" s="1024" t="s">
        <v>13</v>
      </c>
      <c r="E73" s="1024" t="s">
        <v>13</v>
      </c>
      <c r="F73" s="1024" t="s">
        <v>13</v>
      </c>
      <c r="G73" s="1024" t="s">
        <v>13</v>
      </c>
      <c r="H73" s="1024" t="s">
        <v>13</v>
      </c>
      <c r="I73" s="1024" t="s">
        <v>13</v>
      </c>
      <c r="J73" s="1024" t="s">
        <v>13</v>
      </c>
      <c r="K73" s="1041" t="s">
        <v>16</v>
      </c>
      <c r="L73" s="1040" t="s">
        <v>144</v>
      </c>
      <c r="M73" s="1257" t="s">
        <v>13060</v>
      </c>
      <c r="N73" s="1058"/>
      <c r="O73" s="1058"/>
      <c r="P73" s="1058"/>
    </row>
    <row r="74" spans="1:16">
      <c r="A74" s="1046">
        <v>69</v>
      </c>
      <c r="B74" s="1020" t="s">
        <v>146</v>
      </c>
      <c r="C74" s="1024" t="s">
        <v>13</v>
      </c>
      <c r="D74" s="1024" t="s">
        <v>13</v>
      </c>
      <c r="E74" s="1024" t="s">
        <v>13</v>
      </c>
      <c r="F74" s="1024" t="s">
        <v>13</v>
      </c>
      <c r="G74" s="1024" t="s">
        <v>13</v>
      </c>
      <c r="H74" s="1024" t="s">
        <v>13</v>
      </c>
      <c r="I74" s="1024" t="s">
        <v>13</v>
      </c>
      <c r="J74" s="1024" t="s">
        <v>13</v>
      </c>
      <c r="K74" s="1041" t="s">
        <v>16</v>
      </c>
      <c r="L74" s="1040" t="s">
        <v>146</v>
      </c>
      <c r="M74" s="1257" t="s">
        <v>13060</v>
      </c>
      <c r="N74" s="1058"/>
      <c r="O74" s="1058"/>
      <c r="P74" s="1058"/>
    </row>
    <row r="75" spans="1:16">
      <c r="A75" s="1046">
        <v>70</v>
      </c>
      <c r="B75" s="1020" t="s">
        <v>148</v>
      </c>
      <c r="C75" s="1024" t="s">
        <v>13</v>
      </c>
      <c r="D75" s="1024" t="s">
        <v>13</v>
      </c>
      <c r="E75" s="1024" t="s">
        <v>13</v>
      </c>
      <c r="F75" s="1024" t="s">
        <v>13</v>
      </c>
      <c r="G75" s="1024" t="s">
        <v>13</v>
      </c>
      <c r="H75" s="1024" t="s">
        <v>13</v>
      </c>
      <c r="I75" s="1024" t="s">
        <v>13</v>
      </c>
      <c r="J75" s="1024" t="s">
        <v>13</v>
      </c>
      <c r="K75" s="1041" t="s">
        <v>16</v>
      </c>
      <c r="L75" s="1040" t="s">
        <v>148</v>
      </c>
      <c r="M75" s="1257" t="s">
        <v>13060</v>
      </c>
      <c r="N75" s="1058"/>
      <c r="O75" s="1058"/>
      <c r="P75" s="1058"/>
    </row>
    <row r="76" spans="1:16">
      <c r="A76" s="1046">
        <v>71</v>
      </c>
      <c r="B76" s="1020" t="s">
        <v>150</v>
      </c>
      <c r="C76" s="1024" t="s">
        <v>13</v>
      </c>
      <c r="D76" s="1024" t="s">
        <v>13</v>
      </c>
      <c r="E76" s="1024" t="s">
        <v>13</v>
      </c>
      <c r="F76" s="1024" t="s">
        <v>13</v>
      </c>
      <c r="G76" s="1024" t="s">
        <v>13</v>
      </c>
      <c r="H76" s="1024" t="s">
        <v>13</v>
      </c>
      <c r="I76" s="1024" t="s">
        <v>13</v>
      </c>
      <c r="J76" s="1024" t="s">
        <v>13</v>
      </c>
      <c r="K76" s="1041" t="s">
        <v>16</v>
      </c>
      <c r="L76" s="1040" t="s">
        <v>150</v>
      </c>
      <c r="M76" s="1257" t="s">
        <v>13060</v>
      </c>
      <c r="N76" s="1058"/>
      <c r="O76" s="1058"/>
      <c r="P76" s="1058"/>
    </row>
    <row r="77" spans="1:16">
      <c r="A77" s="1046">
        <v>72</v>
      </c>
      <c r="B77" s="1020" t="s">
        <v>152</v>
      </c>
      <c r="C77" s="1024" t="s">
        <v>13</v>
      </c>
      <c r="D77" s="1024" t="s">
        <v>13</v>
      </c>
      <c r="E77" s="1024" t="s">
        <v>13</v>
      </c>
      <c r="F77" s="1024" t="s">
        <v>13</v>
      </c>
      <c r="G77" s="1024" t="s">
        <v>13</v>
      </c>
      <c r="H77" s="1024" t="s">
        <v>13</v>
      </c>
      <c r="I77" s="1024" t="s">
        <v>13</v>
      </c>
      <c r="J77" s="1024" t="s">
        <v>13</v>
      </c>
      <c r="K77" s="1041" t="s">
        <v>16</v>
      </c>
      <c r="L77" s="1040" t="s">
        <v>152</v>
      </c>
      <c r="M77" s="1257" t="s">
        <v>13060</v>
      </c>
      <c r="N77" s="1058"/>
      <c r="O77" s="1058"/>
      <c r="P77" s="1058"/>
    </row>
    <row r="78" spans="1:16">
      <c r="A78" s="1046">
        <v>73</v>
      </c>
      <c r="B78" s="1020" t="s">
        <v>153</v>
      </c>
      <c r="C78" s="1024" t="s">
        <v>13</v>
      </c>
      <c r="D78" s="1024" t="s">
        <v>13</v>
      </c>
      <c r="E78" s="1024" t="s">
        <v>13</v>
      </c>
      <c r="F78" s="1024" t="s">
        <v>13</v>
      </c>
      <c r="G78" s="1024" t="s">
        <v>13</v>
      </c>
      <c r="H78" s="1024" t="s">
        <v>13</v>
      </c>
      <c r="I78" s="1024" t="s">
        <v>13</v>
      </c>
      <c r="J78" s="1024" t="s">
        <v>13</v>
      </c>
      <c r="K78" s="1041" t="s">
        <v>16</v>
      </c>
      <c r="L78" s="1040" t="s">
        <v>153</v>
      </c>
      <c r="M78" s="1257" t="s">
        <v>13060</v>
      </c>
      <c r="N78" s="1058"/>
      <c r="O78" s="1058"/>
      <c r="P78" s="1058"/>
    </row>
    <row r="79" spans="1:16">
      <c r="A79" s="1046">
        <v>74</v>
      </c>
      <c r="B79" s="1020" t="s">
        <v>154</v>
      </c>
      <c r="C79" s="1024" t="s">
        <v>13</v>
      </c>
      <c r="D79" s="1024" t="s">
        <v>13</v>
      </c>
      <c r="E79" s="1024" t="s">
        <v>13</v>
      </c>
      <c r="F79" s="1024" t="s">
        <v>13</v>
      </c>
      <c r="G79" s="1024" t="s">
        <v>13</v>
      </c>
      <c r="H79" s="1024" t="s">
        <v>13</v>
      </c>
      <c r="I79" s="1024" t="s">
        <v>13</v>
      </c>
      <c r="J79" s="1024" t="s">
        <v>13</v>
      </c>
      <c r="K79" s="1041" t="s">
        <v>16</v>
      </c>
      <c r="L79" s="1040" t="s">
        <v>154</v>
      </c>
      <c r="M79" s="1257" t="s">
        <v>13060</v>
      </c>
      <c r="N79" s="1058"/>
      <c r="O79" s="1058"/>
      <c r="P79" s="1058"/>
    </row>
    <row r="80" spans="1:16">
      <c r="A80" s="1046">
        <v>75</v>
      </c>
      <c r="B80" s="1020" t="s">
        <v>157</v>
      </c>
      <c r="C80" s="1024" t="s">
        <v>13</v>
      </c>
      <c r="D80" s="1024" t="s">
        <v>13</v>
      </c>
      <c r="E80" s="1024" t="s">
        <v>13</v>
      </c>
      <c r="F80" s="1024" t="s">
        <v>13</v>
      </c>
      <c r="G80" s="1024" t="s">
        <v>13</v>
      </c>
      <c r="H80" s="1024" t="s">
        <v>13</v>
      </c>
      <c r="I80" s="1024" t="s">
        <v>13</v>
      </c>
      <c r="J80" s="1024" t="s">
        <v>13</v>
      </c>
      <c r="K80" s="1041" t="s">
        <v>16</v>
      </c>
      <c r="L80" s="1040" t="s">
        <v>157</v>
      </c>
      <c r="M80" s="1257" t="s">
        <v>13060</v>
      </c>
      <c r="N80" s="1058"/>
      <c r="O80" s="1058"/>
      <c r="P80" s="1058"/>
    </row>
    <row r="81" spans="1:16">
      <c r="A81" s="1046">
        <v>76</v>
      </c>
      <c r="B81" s="1020" t="s">
        <v>160</v>
      </c>
      <c r="C81" s="1024" t="s">
        <v>13</v>
      </c>
      <c r="D81" s="1024" t="s">
        <v>13</v>
      </c>
      <c r="E81" s="1024" t="s">
        <v>13</v>
      </c>
      <c r="F81" s="1024" t="s">
        <v>13</v>
      </c>
      <c r="G81" s="1024" t="s">
        <v>13</v>
      </c>
      <c r="H81" s="1024" t="s">
        <v>13</v>
      </c>
      <c r="I81" s="1024" t="s">
        <v>13</v>
      </c>
      <c r="J81" s="1024" t="s">
        <v>13</v>
      </c>
      <c r="K81" s="1041" t="s">
        <v>16</v>
      </c>
      <c r="L81" s="1040" t="s">
        <v>160</v>
      </c>
      <c r="M81" s="1257" t="s">
        <v>13060</v>
      </c>
      <c r="N81" s="1058"/>
      <c r="O81" s="1058"/>
      <c r="P81" s="1058"/>
    </row>
    <row r="82" spans="1:16">
      <c r="A82" s="1046">
        <v>77</v>
      </c>
      <c r="B82" s="1020" t="s">
        <v>162</v>
      </c>
      <c r="C82" s="1024" t="s">
        <v>13</v>
      </c>
      <c r="D82" s="1024" t="s">
        <v>13</v>
      </c>
      <c r="E82" s="1024" t="s">
        <v>13</v>
      </c>
      <c r="F82" s="1024" t="s">
        <v>13</v>
      </c>
      <c r="G82" s="1024" t="s">
        <v>13</v>
      </c>
      <c r="H82" s="1024" t="s">
        <v>13</v>
      </c>
      <c r="I82" s="1024" t="s">
        <v>13</v>
      </c>
      <c r="J82" s="1024" t="s">
        <v>13</v>
      </c>
      <c r="K82" s="1041" t="s">
        <v>16</v>
      </c>
      <c r="L82" s="1040" t="s">
        <v>162</v>
      </c>
      <c r="M82" s="1257" t="s">
        <v>13060</v>
      </c>
      <c r="N82" s="1058"/>
      <c r="O82" s="1058"/>
      <c r="P82" s="1058"/>
    </row>
    <row r="83" spans="1:16">
      <c r="A83" s="1046">
        <v>78</v>
      </c>
      <c r="B83" s="1020" t="s">
        <v>165</v>
      </c>
      <c r="C83" s="1024" t="s">
        <v>13</v>
      </c>
      <c r="D83" s="1024" t="s">
        <v>13</v>
      </c>
      <c r="E83" s="1024" t="s">
        <v>13</v>
      </c>
      <c r="F83" s="1024" t="s">
        <v>13</v>
      </c>
      <c r="G83" s="1024" t="s">
        <v>13</v>
      </c>
      <c r="H83" s="1024" t="s">
        <v>13</v>
      </c>
      <c r="I83" s="1024" t="s">
        <v>13</v>
      </c>
      <c r="J83" s="1024" t="s">
        <v>13</v>
      </c>
      <c r="K83" s="1041" t="s">
        <v>16</v>
      </c>
      <c r="L83" s="1040" t="s">
        <v>165</v>
      </c>
      <c r="M83" s="1257" t="s">
        <v>13060</v>
      </c>
      <c r="N83" s="1058"/>
      <c r="O83" s="1058"/>
      <c r="P83" s="1058"/>
    </row>
    <row r="84" spans="1:16">
      <c r="A84" s="1046">
        <v>79</v>
      </c>
      <c r="B84" s="1020" t="s">
        <v>171</v>
      </c>
      <c r="C84" s="1024" t="s">
        <v>13</v>
      </c>
      <c r="D84" s="1024" t="s">
        <v>13</v>
      </c>
      <c r="E84" s="1024" t="s">
        <v>13</v>
      </c>
      <c r="F84" s="1024" t="s">
        <v>13</v>
      </c>
      <c r="G84" s="1024" t="s">
        <v>13</v>
      </c>
      <c r="H84" s="1024" t="s">
        <v>13</v>
      </c>
      <c r="I84" s="1024" t="s">
        <v>13</v>
      </c>
      <c r="J84" s="1024" t="s">
        <v>13</v>
      </c>
      <c r="K84" s="1041" t="s">
        <v>16</v>
      </c>
      <c r="L84" s="1040" t="s">
        <v>171</v>
      </c>
      <c r="M84" s="1257" t="s">
        <v>13060</v>
      </c>
      <c r="N84" s="1058"/>
      <c r="O84" s="1058"/>
      <c r="P84" s="1058"/>
    </row>
    <row r="85" spans="1:16">
      <c r="A85" s="1046">
        <v>80</v>
      </c>
      <c r="B85" s="1020" t="s">
        <v>174</v>
      </c>
      <c r="C85" s="1024" t="s">
        <v>13</v>
      </c>
      <c r="D85" s="1024" t="s">
        <v>13</v>
      </c>
      <c r="E85" s="1024" t="s">
        <v>13</v>
      </c>
      <c r="F85" s="1024" t="s">
        <v>13</v>
      </c>
      <c r="G85" s="1024" t="s">
        <v>13</v>
      </c>
      <c r="H85" s="1024" t="s">
        <v>13</v>
      </c>
      <c r="I85" s="1024" t="s">
        <v>13</v>
      </c>
      <c r="J85" s="1024" t="s">
        <v>13</v>
      </c>
      <c r="K85" s="1041" t="s">
        <v>16</v>
      </c>
      <c r="L85" s="1040" t="s">
        <v>174</v>
      </c>
      <c r="M85" s="1257" t="s">
        <v>13060</v>
      </c>
      <c r="N85" s="1058"/>
      <c r="O85" s="1058"/>
      <c r="P85" s="1058"/>
    </row>
    <row r="86" spans="1:16">
      <c r="A86" s="1046">
        <v>81</v>
      </c>
      <c r="B86" s="1020" t="s">
        <v>176</v>
      </c>
      <c r="C86" s="1024" t="s">
        <v>13</v>
      </c>
      <c r="D86" s="1024" t="s">
        <v>13</v>
      </c>
      <c r="E86" s="1024" t="s">
        <v>13</v>
      </c>
      <c r="F86" s="1024" t="s">
        <v>13</v>
      </c>
      <c r="G86" s="1024" t="s">
        <v>13</v>
      </c>
      <c r="H86" s="1024" t="s">
        <v>13</v>
      </c>
      <c r="I86" s="1024" t="s">
        <v>13</v>
      </c>
      <c r="J86" s="1024" t="s">
        <v>13</v>
      </c>
      <c r="K86" s="1041" t="s">
        <v>16</v>
      </c>
      <c r="L86" s="1040" t="s">
        <v>176</v>
      </c>
      <c r="M86" s="1257" t="s">
        <v>13060</v>
      </c>
      <c r="N86" s="1058"/>
      <c r="O86" s="1058"/>
      <c r="P86" s="1058"/>
    </row>
    <row r="87" spans="1:16">
      <c r="A87" s="1046">
        <v>82</v>
      </c>
      <c r="B87" s="1020" t="s">
        <v>178</v>
      </c>
      <c r="C87" s="1024" t="s">
        <v>13</v>
      </c>
      <c r="D87" s="1024" t="s">
        <v>13</v>
      </c>
      <c r="E87" s="1024" t="s">
        <v>13</v>
      </c>
      <c r="F87" s="1024" t="s">
        <v>13</v>
      </c>
      <c r="G87" s="1024" t="s">
        <v>13</v>
      </c>
      <c r="H87" s="1024" t="s">
        <v>13</v>
      </c>
      <c r="I87" s="1024" t="s">
        <v>13</v>
      </c>
      <c r="J87" s="1024" t="s">
        <v>13</v>
      </c>
      <c r="K87" s="1041" t="s">
        <v>16</v>
      </c>
      <c r="L87" s="1040" t="s">
        <v>178</v>
      </c>
      <c r="M87" s="1257" t="s">
        <v>13060</v>
      </c>
      <c r="N87" s="1058"/>
      <c r="O87" s="1058"/>
      <c r="P87" s="1058"/>
    </row>
    <row r="88" spans="1:16">
      <c r="A88" s="1046">
        <v>83</v>
      </c>
      <c r="B88" s="1020" t="s">
        <v>182</v>
      </c>
      <c r="C88" s="1024" t="s">
        <v>13</v>
      </c>
      <c r="D88" s="1024" t="s">
        <v>13</v>
      </c>
      <c r="E88" s="1024" t="s">
        <v>13</v>
      </c>
      <c r="F88" s="1024" t="s">
        <v>13</v>
      </c>
      <c r="G88" s="1024" t="s">
        <v>13</v>
      </c>
      <c r="H88" s="1024" t="s">
        <v>13</v>
      </c>
      <c r="I88" s="1024" t="s">
        <v>13</v>
      </c>
      <c r="J88" s="1024" t="s">
        <v>13</v>
      </c>
      <c r="K88" s="1041" t="s">
        <v>16</v>
      </c>
      <c r="L88" s="1040" t="s">
        <v>182</v>
      </c>
      <c r="M88" s="1257" t="s">
        <v>13060</v>
      </c>
      <c r="N88" s="1058"/>
      <c r="O88" s="1058"/>
      <c r="P88" s="1058"/>
    </row>
    <row r="89" spans="1:16">
      <c r="A89" s="1046">
        <v>84</v>
      </c>
      <c r="B89" s="1020" t="s">
        <v>184</v>
      </c>
      <c r="C89" s="1024" t="s">
        <v>13</v>
      </c>
      <c r="D89" s="1024" t="s">
        <v>13</v>
      </c>
      <c r="E89" s="1024" t="s">
        <v>13</v>
      </c>
      <c r="F89" s="1024" t="s">
        <v>13</v>
      </c>
      <c r="G89" s="1024" t="s">
        <v>13</v>
      </c>
      <c r="H89" s="1024" t="s">
        <v>13</v>
      </c>
      <c r="I89" s="1024" t="s">
        <v>13</v>
      </c>
      <c r="J89" s="1024" t="s">
        <v>13</v>
      </c>
      <c r="K89" s="1041" t="s">
        <v>16</v>
      </c>
      <c r="L89" s="1040" t="s">
        <v>184</v>
      </c>
      <c r="M89" s="1257" t="s">
        <v>13060</v>
      </c>
      <c r="N89" s="1058"/>
      <c r="O89" s="1058"/>
      <c r="P89" s="1058"/>
    </row>
    <row r="90" spans="1:16">
      <c r="A90" s="1046">
        <v>85</v>
      </c>
      <c r="B90" s="1020" t="s">
        <v>185</v>
      </c>
      <c r="C90" s="1024" t="s">
        <v>13</v>
      </c>
      <c r="D90" s="1024" t="s">
        <v>13</v>
      </c>
      <c r="E90" s="1024" t="s">
        <v>13</v>
      </c>
      <c r="F90" s="1024" t="s">
        <v>13</v>
      </c>
      <c r="G90" s="1024" t="s">
        <v>13</v>
      </c>
      <c r="H90" s="1024" t="s">
        <v>13</v>
      </c>
      <c r="I90" s="1024" t="s">
        <v>13</v>
      </c>
      <c r="J90" s="1024" t="s">
        <v>13</v>
      </c>
      <c r="K90" s="1041" t="s">
        <v>16</v>
      </c>
      <c r="L90" s="1040" t="s">
        <v>185</v>
      </c>
      <c r="M90" s="1257" t="s">
        <v>13060</v>
      </c>
      <c r="N90" s="1058"/>
      <c r="O90" s="1058"/>
      <c r="P90" s="1058"/>
    </row>
    <row r="91" spans="1:16">
      <c r="A91" s="1046">
        <v>86</v>
      </c>
      <c r="B91" s="1020" t="s">
        <v>186</v>
      </c>
      <c r="C91" s="1024" t="s">
        <v>13</v>
      </c>
      <c r="D91" s="1024" t="s">
        <v>13</v>
      </c>
      <c r="E91" s="1024" t="s">
        <v>13</v>
      </c>
      <c r="F91" s="1024" t="s">
        <v>13</v>
      </c>
      <c r="G91" s="1024" t="s">
        <v>13</v>
      </c>
      <c r="H91" s="1024" t="s">
        <v>13</v>
      </c>
      <c r="I91" s="1024" t="s">
        <v>13</v>
      </c>
      <c r="J91" s="1024" t="s">
        <v>13</v>
      </c>
      <c r="K91" s="1041" t="s">
        <v>16</v>
      </c>
      <c r="L91" s="1040" t="s">
        <v>186</v>
      </c>
      <c r="M91" s="1257" t="s">
        <v>13060</v>
      </c>
      <c r="N91" s="1058"/>
      <c r="O91" s="1058"/>
      <c r="P91" s="1058"/>
    </row>
    <row r="92" spans="1:16">
      <c r="A92" s="1046">
        <v>87</v>
      </c>
      <c r="B92" s="1020" t="s">
        <v>187</v>
      </c>
      <c r="C92" s="1024" t="s">
        <v>13</v>
      </c>
      <c r="D92" s="1024" t="s">
        <v>13</v>
      </c>
      <c r="E92" s="1024" t="s">
        <v>13</v>
      </c>
      <c r="F92" s="1024" t="s">
        <v>13</v>
      </c>
      <c r="G92" s="1024" t="s">
        <v>13</v>
      </c>
      <c r="H92" s="1024" t="s">
        <v>13</v>
      </c>
      <c r="I92" s="1024" t="s">
        <v>13</v>
      </c>
      <c r="J92" s="1024" t="s">
        <v>13</v>
      </c>
      <c r="K92" s="1041" t="s">
        <v>16</v>
      </c>
      <c r="L92" s="1040" t="s">
        <v>187</v>
      </c>
      <c r="M92" s="1257" t="s">
        <v>13060</v>
      </c>
      <c r="N92" s="1058"/>
      <c r="O92" s="1058"/>
      <c r="P92" s="1058"/>
    </row>
    <row r="93" spans="1:16">
      <c r="A93" s="1046">
        <v>88</v>
      </c>
      <c r="B93" s="1020" t="s">
        <v>188</v>
      </c>
      <c r="C93" s="1024" t="s">
        <v>13</v>
      </c>
      <c r="D93" s="1024" t="s">
        <v>13</v>
      </c>
      <c r="E93" s="1024" t="s">
        <v>13</v>
      </c>
      <c r="F93" s="1024" t="s">
        <v>13</v>
      </c>
      <c r="G93" s="1024" t="s">
        <v>13</v>
      </c>
      <c r="H93" s="1024" t="s">
        <v>13</v>
      </c>
      <c r="I93" s="1024" t="s">
        <v>13</v>
      </c>
      <c r="J93" s="1024" t="s">
        <v>13</v>
      </c>
      <c r="K93" s="1041" t="s">
        <v>16</v>
      </c>
      <c r="L93" s="1040" t="s">
        <v>188</v>
      </c>
      <c r="M93" s="1257" t="s">
        <v>13060</v>
      </c>
      <c r="N93" s="1058"/>
      <c r="O93" s="1058"/>
      <c r="P93" s="1058"/>
    </row>
    <row r="94" spans="1:16">
      <c r="A94" s="1046">
        <v>89</v>
      </c>
      <c r="B94" s="1020" t="s">
        <v>189</v>
      </c>
      <c r="C94" s="1024" t="s">
        <v>13</v>
      </c>
      <c r="D94" s="1024" t="s">
        <v>13</v>
      </c>
      <c r="E94" s="1024" t="s">
        <v>13</v>
      </c>
      <c r="F94" s="1024" t="s">
        <v>13</v>
      </c>
      <c r="G94" s="1024" t="s">
        <v>13</v>
      </c>
      <c r="H94" s="1024" t="s">
        <v>13</v>
      </c>
      <c r="I94" s="1024" t="s">
        <v>13</v>
      </c>
      <c r="J94" s="1024" t="s">
        <v>13</v>
      </c>
      <c r="K94" s="1041" t="s">
        <v>16</v>
      </c>
      <c r="L94" s="1040" t="s">
        <v>189</v>
      </c>
      <c r="M94" s="1257" t="s">
        <v>13060</v>
      </c>
      <c r="N94" s="1058"/>
      <c r="O94" s="1058"/>
      <c r="P94" s="1058"/>
    </row>
    <row r="95" spans="1:16">
      <c r="A95" s="1046">
        <v>90</v>
      </c>
      <c r="B95" s="1020" t="s">
        <v>190</v>
      </c>
      <c r="C95" s="1024" t="s">
        <v>13</v>
      </c>
      <c r="D95" s="1024" t="s">
        <v>13</v>
      </c>
      <c r="E95" s="1024" t="s">
        <v>13</v>
      </c>
      <c r="F95" s="1024" t="s">
        <v>13</v>
      </c>
      <c r="G95" s="1024" t="s">
        <v>13</v>
      </c>
      <c r="H95" s="1024" t="s">
        <v>13</v>
      </c>
      <c r="I95" s="1024" t="s">
        <v>13</v>
      </c>
      <c r="J95" s="1024" t="s">
        <v>13</v>
      </c>
      <c r="K95" s="1041" t="s">
        <v>16</v>
      </c>
      <c r="L95" s="1040" t="s">
        <v>190</v>
      </c>
      <c r="M95" s="1257" t="s">
        <v>13060</v>
      </c>
      <c r="N95" s="1058"/>
      <c r="O95" s="1058"/>
      <c r="P95" s="1058"/>
    </row>
    <row r="96" spans="1:16">
      <c r="A96" s="1046">
        <v>91</v>
      </c>
      <c r="B96" s="1020" t="s">
        <v>191</v>
      </c>
      <c r="C96" s="1024" t="s">
        <v>13</v>
      </c>
      <c r="D96" s="1024" t="s">
        <v>13</v>
      </c>
      <c r="E96" s="1024" t="s">
        <v>13</v>
      </c>
      <c r="F96" s="1024" t="s">
        <v>13</v>
      </c>
      <c r="G96" s="1024" t="s">
        <v>13</v>
      </c>
      <c r="H96" s="1024" t="s">
        <v>13</v>
      </c>
      <c r="I96" s="1024" t="s">
        <v>13</v>
      </c>
      <c r="J96" s="1024" t="s">
        <v>13</v>
      </c>
      <c r="K96" s="1041" t="s">
        <v>16</v>
      </c>
      <c r="L96" s="1040" t="s">
        <v>191</v>
      </c>
      <c r="M96" s="1257" t="s">
        <v>13060</v>
      </c>
      <c r="N96" s="1058"/>
      <c r="O96" s="1058"/>
      <c r="P96" s="1058"/>
    </row>
    <row r="97" spans="1:16">
      <c r="A97" s="1046">
        <v>92</v>
      </c>
      <c r="B97" s="1020" t="s">
        <v>192</v>
      </c>
      <c r="C97" s="1024" t="s">
        <v>13</v>
      </c>
      <c r="D97" s="1024" t="s">
        <v>13</v>
      </c>
      <c r="E97" s="1024" t="s">
        <v>13</v>
      </c>
      <c r="F97" s="1024" t="s">
        <v>13</v>
      </c>
      <c r="G97" s="1024" t="s">
        <v>13</v>
      </c>
      <c r="H97" s="1024" t="s">
        <v>13</v>
      </c>
      <c r="I97" s="1024" t="s">
        <v>13</v>
      </c>
      <c r="J97" s="1024" t="s">
        <v>13</v>
      </c>
      <c r="K97" s="1041" t="s">
        <v>16</v>
      </c>
      <c r="L97" s="1040" t="s">
        <v>192</v>
      </c>
      <c r="M97" s="1257" t="s">
        <v>13060</v>
      </c>
      <c r="N97" s="1058"/>
      <c r="O97" s="1058"/>
      <c r="P97" s="1058"/>
    </row>
    <row r="98" spans="1:16">
      <c r="A98" s="1046">
        <v>93</v>
      </c>
      <c r="B98" s="1020" t="s">
        <v>193</v>
      </c>
      <c r="C98" s="1024" t="s">
        <v>13</v>
      </c>
      <c r="D98" s="1024" t="s">
        <v>13</v>
      </c>
      <c r="E98" s="1024" t="s">
        <v>13</v>
      </c>
      <c r="F98" s="1024" t="s">
        <v>13</v>
      </c>
      <c r="G98" s="1024" t="s">
        <v>13</v>
      </c>
      <c r="H98" s="1024" t="s">
        <v>13</v>
      </c>
      <c r="I98" s="1024" t="s">
        <v>13</v>
      </c>
      <c r="J98" s="1024" t="s">
        <v>13</v>
      </c>
      <c r="K98" s="1041" t="s">
        <v>16</v>
      </c>
      <c r="L98" s="1040" t="s">
        <v>193</v>
      </c>
      <c r="M98" s="1257" t="s">
        <v>13060</v>
      </c>
      <c r="N98" s="1058"/>
      <c r="O98" s="1058"/>
      <c r="P98" s="1058"/>
    </row>
    <row r="99" spans="1:16">
      <c r="A99" s="1046">
        <v>94</v>
      </c>
      <c r="B99" s="1020" t="s">
        <v>194</v>
      </c>
      <c r="C99" s="1024" t="s">
        <v>13</v>
      </c>
      <c r="D99" s="1024" t="s">
        <v>13</v>
      </c>
      <c r="E99" s="1024" t="s">
        <v>13</v>
      </c>
      <c r="F99" s="1024" t="s">
        <v>13</v>
      </c>
      <c r="G99" s="1024" t="s">
        <v>13</v>
      </c>
      <c r="H99" s="1024" t="s">
        <v>13</v>
      </c>
      <c r="I99" s="1024" t="s">
        <v>13</v>
      </c>
      <c r="J99" s="1024" t="s">
        <v>13</v>
      </c>
      <c r="K99" s="1041" t="s">
        <v>16</v>
      </c>
      <c r="L99" s="1040" t="s">
        <v>194</v>
      </c>
      <c r="M99" s="1257" t="s">
        <v>13060</v>
      </c>
      <c r="N99" s="1058"/>
      <c r="O99" s="1058"/>
      <c r="P99" s="1058"/>
    </row>
    <row r="100" spans="1:16">
      <c r="A100" s="1046">
        <v>95</v>
      </c>
      <c r="B100" s="1020" t="s">
        <v>195</v>
      </c>
      <c r="C100" s="1024" t="s">
        <v>13</v>
      </c>
      <c r="D100" s="1024" t="s">
        <v>13</v>
      </c>
      <c r="E100" s="1024" t="s">
        <v>13</v>
      </c>
      <c r="F100" s="1024" t="s">
        <v>13</v>
      </c>
      <c r="G100" s="1024" t="s">
        <v>13</v>
      </c>
      <c r="H100" s="1024" t="s">
        <v>13</v>
      </c>
      <c r="I100" s="1024" t="s">
        <v>13</v>
      </c>
      <c r="J100" s="1024" t="s">
        <v>13</v>
      </c>
      <c r="K100" s="1041" t="s">
        <v>16</v>
      </c>
      <c r="L100" s="1040" t="s">
        <v>195</v>
      </c>
      <c r="M100" s="1257" t="s">
        <v>13060</v>
      </c>
      <c r="N100" s="1058"/>
      <c r="O100" s="1058"/>
      <c r="P100" s="1058"/>
    </row>
    <row r="101" spans="1:16">
      <c r="A101" s="1046">
        <v>96</v>
      </c>
      <c r="B101" s="1020" t="s">
        <v>196</v>
      </c>
      <c r="C101" s="1024" t="s">
        <v>13</v>
      </c>
      <c r="D101" s="1024" t="s">
        <v>13</v>
      </c>
      <c r="E101" s="1024" t="s">
        <v>13</v>
      </c>
      <c r="F101" s="1024" t="s">
        <v>13</v>
      </c>
      <c r="G101" s="1024" t="s">
        <v>13</v>
      </c>
      <c r="H101" s="1024" t="s">
        <v>13</v>
      </c>
      <c r="I101" s="1024" t="s">
        <v>13</v>
      </c>
      <c r="J101" s="1024" t="s">
        <v>13</v>
      </c>
      <c r="K101" s="1041" t="s">
        <v>16</v>
      </c>
      <c r="L101" s="1040" t="s">
        <v>196</v>
      </c>
      <c r="M101" s="1257" t="s">
        <v>13060</v>
      </c>
      <c r="N101" s="1058"/>
      <c r="O101" s="1058"/>
      <c r="P101" s="1058"/>
    </row>
    <row r="102" spans="1:16">
      <c r="A102" s="1046">
        <v>97</v>
      </c>
      <c r="B102" s="1020" t="s">
        <v>202</v>
      </c>
      <c r="C102" s="1024" t="s">
        <v>13</v>
      </c>
      <c r="D102" s="1024" t="s">
        <v>13</v>
      </c>
      <c r="E102" s="1024" t="s">
        <v>13</v>
      </c>
      <c r="F102" s="1024" t="s">
        <v>13</v>
      </c>
      <c r="G102" s="1024" t="s">
        <v>13</v>
      </c>
      <c r="H102" s="1024" t="s">
        <v>13</v>
      </c>
      <c r="I102" s="1024" t="s">
        <v>13</v>
      </c>
      <c r="J102" s="1024" t="s">
        <v>13</v>
      </c>
      <c r="K102" s="1041" t="s">
        <v>16</v>
      </c>
      <c r="L102" s="1040" t="s">
        <v>202</v>
      </c>
      <c r="M102" s="1257" t="s">
        <v>13060</v>
      </c>
      <c r="N102" s="1058"/>
      <c r="O102" s="1058"/>
      <c r="P102" s="1058"/>
    </row>
    <row r="103" spans="1:16">
      <c r="A103" s="1046">
        <v>98</v>
      </c>
      <c r="B103" s="1020" t="s">
        <v>211</v>
      </c>
      <c r="C103" s="1024" t="s">
        <v>13</v>
      </c>
      <c r="D103" s="1024" t="s">
        <v>13</v>
      </c>
      <c r="E103" s="1024" t="s">
        <v>13</v>
      </c>
      <c r="F103" s="1024" t="s">
        <v>13</v>
      </c>
      <c r="G103" s="1024" t="s">
        <v>13</v>
      </c>
      <c r="H103" s="1024" t="s">
        <v>13</v>
      </c>
      <c r="I103" s="1024" t="s">
        <v>13</v>
      </c>
      <c r="J103" s="1024" t="s">
        <v>13</v>
      </c>
      <c r="K103" s="1041" t="s">
        <v>16</v>
      </c>
      <c r="L103" s="1040" t="s">
        <v>211</v>
      </c>
      <c r="M103" s="1257" t="s">
        <v>13060</v>
      </c>
      <c r="N103" s="1058"/>
      <c r="O103" s="1058"/>
      <c r="P103" s="1058"/>
    </row>
    <row r="104" spans="1:16">
      <c r="A104" s="1046">
        <v>99</v>
      </c>
      <c r="B104" s="1020" t="s">
        <v>220</v>
      </c>
      <c r="C104" s="1024" t="s">
        <v>13</v>
      </c>
      <c r="D104" s="1024" t="s">
        <v>13</v>
      </c>
      <c r="E104" s="1024" t="s">
        <v>13</v>
      </c>
      <c r="F104" s="1024" t="s">
        <v>13</v>
      </c>
      <c r="G104" s="1024" t="s">
        <v>13</v>
      </c>
      <c r="H104" s="1024" t="s">
        <v>13</v>
      </c>
      <c r="I104" s="1024" t="s">
        <v>13</v>
      </c>
      <c r="J104" s="1024" t="s">
        <v>13</v>
      </c>
      <c r="K104" s="1041" t="s">
        <v>16</v>
      </c>
      <c r="L104" s="1040" t="s">
        <v>220</v>
      </c>
      <c r="M104" s="1257" t="s">
        <v>13060</v>
      </c>
      <c r="N104" s="1058"/>
      <c r="O104" s="1058"/>
      <c r="P104" s="1058"/>
    </row>
    <row r="105" spans="1:16">
      <c r="A105" s="1046">
        <v>100</v>
      </c>
      <c r="B105" s="1020" t="s">
        <v>229</v>
      </c>
      <c r="C105" s="1024" t="s">
        <v>13</v>
      </c>
      <c r="D105" s="1024" t="s">
        <v>13</v>
      </c>
      <c r="E105" s="1024" t="s">
        <v>13</v>
      </c>
      <c r="F105" s="1024" t="s">
        <v>13</v>
      </c>
      <c r="G105" s="1024" t="s">
        <v>13</v>
      </c>
      <c r="H105" s="1024" t="s">
        <v>13</v>
      </c>
      <c r="I105" s="1024" t="s">
        <v>13</v>
      </c>
      <c r="J105" s="1024" t="s">
        <v>13</v>
      </c>
      <c r="K105" s="1041" t="s">
        <v>16</v>
      </c>
      <c r="L105" s="1040" t="s">
        <v>229</v>
      </c>
      <c r="M105" s="1257" t="s">
        <v>13060</v>
      </c>
      <c r="N105" s="1058"/>
      <c r="O105" s="1058"/>
      <c r="P105" s="1058"/>
    </row>
    <row r="106" spans="1:16">
      <c r="A106" s="1046">
        <v>101</v>
      </c>
      <c r="B106" s="1020" t="s">
        <v>238</v>
      </c>
      <c r="C106" s="1024" t="s">
        <v>13</v>
      </c>
      <c r="D106" s="1024" t="s">
        <v>13</v>
      </c>
      <c r="E106" s="1024" t="s">
        <v>13</v>
      </c>
      <c r="F106" s="1024" t="s">
        <v>13</v>
      </c>
      <c r="G106" s="1024" t="s">
        <v>13</v>
      </c>
      <c r="H106" s="1024" t="s">
        <v>13</v>
      </c>
      <c r="I106" s="1024" t="s">
        <v>13</v>
      </c>
      <c r="J106" s="1024" t="s">
        <v>13</v>
      </c>
      <c r="K106" s="1041" t="s">
        <v>16</v>
      </c>
      <c r="L106" s="1040" t="s">
        <v>238</v>
      </c>
      <c r="M106" s="1257" t="s">
        <v>13060</v>
      </c>
      <c r="N106" s="1058"/>
      <c r="O106" s="1058"/>
      <c r="P106" s="1058"/>
    </row>
    <row r="107" spans="1:16">
      <c r="A107" s="1046">
        <v>102</v>
      </c>
      <c r="B107" s="1020" t="s">
        <v>247</v>
      </c>
      <c r="C107" s="1024" t="s">
        <v>13</v>
      </c>
      <c r="D107" s="1024" t="s">
        <v>13</v>
      </c>
      <c r="E107" s="1024" t="s">
        <v>13</v>
      </c>
      <c r="F107" s="1024" t="s">
        <v>13</v>
      </c>
      <c r="G107" s="1024" t="s">
        <v>13</v>
      </c>
      <c r="H107" s="1024" t="s">
        <v>13</v>
      </c>
      <c r="I107" s="1024" t="s">
        <v>13</v>
      </c>
      <c r="J107" s="1024" t="s">
        <v>13</v>
      </c>
      <c r="K107" s="1041" t="s">
        <v>16</v>
      </c>
      <c r="L107" s="1040" t="s">
        <v>247</v>
      </c>
      <c r="M107" s="1257" t="s">
        <v>13060</v>
      </c>
      <c r="N107" s="1058"/>
      <c r="O107" s="1058"/>
      <c r="P107" s="1058"/>
    </row>
    <row r="108" spans="1:16">
      <c r="A108" s="1046">
        <v>103</v>
      </c>
      <c r="B108" s="1020" t="s">
        <v>256</v>
      </c>
      <c r="C108" s="1024" t="s">
        <v>13</v>
      </c>
      <c r="D108" s="1024" t="s">
        <v>13</v>
      </c>
      <c r="E108" s="1024" t="s">
        <v>13</v>
      </c>
      <c r="F108" s="1024" t="s">
        <v>13</v>
      </c>
      <c r="G108" s="1024" t="s">
        <v>13</v>
      </c>
      <c r="H108" s="1024" t="s">
        <v>13</v>
      </c>
      <c r="I108" s="1024" t="s">
        <v>13</v>
      </c>
      <c r="J108" s="1024" t="s">
        <v>13</v>
      </c>
      <c r="K108" s="1041" t="s">
        <v>16</v>
      </c>
      <c r="L108" s="1040" t="s">
        <v>256</v>
      </c>
      <c r="M108" s="1257" t="s">
        <v>13060</v>
      </c>
      <c r="N108" s="1058"/>
      <c r="O108" s="1058"/>
      <c r="P108" s="1058"/>
    </row>
    <row r="109" spans="1:16">
      <c r="A109" s="1046">
        <v>104</v>
      </c>
      <c r="B109" s="1020" t="s">
        <v>260</v>
      </c>
      <c r="C109" s="1024" t="s">
        <v>13</v>
      </c>
      <c r="D109" s="1024" t="s">
        <v>13</v>
      </c>
      <c r="E109" s="1024" t="s">
        <v>13</v>
      </c>
      <c r="F109" s="1024" t="s">
        <v>13</v>
      </c>
      <c r="G109" s="1024" t="s">
        <v>13</v>
      </c>
      <c r="H109" s="1024" t="s">
        <v>13</v>
      </c>
      <c r="I109" s="1024" t="s">
        <v>13</v>
      </c>
      <c r="J109" s="1024" t="s">
        <v>13</v>
      </c>
      <c r="K109" s="1041" t="s">
        <v>16</v>
      </c>
      <c r="L109" s="1040" t="s">
        <v>260</v>
      </c>
      <c r="M109" s="1257" t="s">
        <v>13060</v>
      </c>
      <c r="N109" s="1058"/>
      <c r="O109" s="1058"/>
      <c r="P109" s="1058"/>
    </row>
    <row r="110" spans="1:16">
      <c r="A110" s="1046">
        <v>105</v>
      </c>
      <c r="B110" s="1020" t="s">
        <v>262</v>
      </c>
      <c r="C110" s="1024" t="s">
        <v>13</v>
      </c>
      <c r="D110" s="1024" t="s">
        <v>13</v>
      </c>
      <c r="E110" s="1024" t="s">
        <v>13</v>
      </c>
      <c r="F110" s="1024" t="s">
        <v>13</v>
      </c>
      <c r="G110" s="1024" t="s">
        <v>13</v>
      </c>
      <c r="H110" s="1024" t="s">
        <v>13</v>
      </c>
      <c r="I110" s="1024" t="s">
        <v>13</v>
      </c>
      <c r="J110" s="1024" t="s">
        <v>13</v>
      </c>
      <c r="K110" s="1041" t="s">
        <v>16</v>
      </c>
      <c r="L110" s="1040" t="s">
        <v>262</v>
      </c>
      <c r="M110" s="1257" t="s">
        <v>13060</v>
      </c>
      <c r="N110" s="1058"/>
      <c r="O110" s="1058"/>
      <c r="P110" s="1058"/>
    </row>
    <row r="111" spans="1:16">
      <c r="A111" s="1046">
        <v>106</v>
      </c>
      <c r="B111" s="1020" t="s">
        <v>263</v>
      </c>
      <c r="C111" s="1024" t="s">
        <v>13</v>
      </c>
      <c r="D111" s="1024" t="s">
        <v>13</v>
      </c>
      <c r="E111" s="1024" t="s">
        <v>13</v>
      </c>
      <c r="F111" s="1024" t="s">
        <v>13</v>
      </c>
      <c r="G111" s="1024" t="s">
        <v>13</v>
      </c>
      <c r="H111" s="1024" t="s">
        <v>13</v>
      </c>
      <c r="I111" s="1024" t="s">
        <v>13</v>
      </c>
      <c r="J111" s="1024" t="s">
        <v>13</v>
      </c>
      <c r="K111" s="1041" t="s">
        <v>16</v>
      </c>
      <c r="L111" s="1040" t="s">
        <v>263</v>
      </c>
      <c r="M111" s="1257" t="s">
        <v>13060</v>
      </c>
      <c r="N111" s="1058"/>
      <c r="O111" s="1058"/>
      <c r="P111" s="1058"/>
    </row>
    <row r="112" spans="1:16">
      <c r="A112" s="1046">
        <v>107</v>
      </c>
      <c r="B112" s="1020" t="s">
        <v>264</v>
      </c>
      <c r="C112" s="1024" t="s">
        <v>13</v>
      </c>
      <c r="D112" s="1024" t="s">
        <v>13</v>
      </c>
      <c r="E112" s="1024" t="s">
        <v>13</v>
      </c>
      <c r="F112" s="1024" t="s">
        <v>13</v>
      </c>
      <c r="G112" s="1024" t="s">
        <v>13</v>
      </c>
      <c r="H112" s="1024" t="s">
        <v>13</v>
      </c>
      <c r="I112" s="1024" t="s">
        <v>13</v>
      </c>
      <c r="J112" s="1024" t="s">
        <v>13</v>
      </c>
      <c r="K112" s="1041" t="s">
        <v>16</v>
      </c>
      <c r="L112" s="1040" t="s">
        <v>264</v>
      </c>
      <c r="M112" s="1257" t="s">
        <v>13060</v>
      </c>
      <c r="N112" s="1058"/>
      <c r="O112" s="1058"/>
      <c r="P112" s="1058"/>
    </row>
    <row r="113" spans="1:16">
      <c r="A113" s="1046">
        <v>108</v>
      </c>
      <c r="B113" s="1020" t="s">
        <v>266</v>
      </c>
      <c r="C113" s="1024" t="s">
        <v>13</v>
      </c>
      <c r="D113" s="1024" t="s">
        <v>13</v>
      </c>
      <c r="E113" s="1024" t="s">
        <v>13</v>
      </c>
      <c r="F113" s="1024" t="s">
        <v>13</v>
      </c>
      <c r="G113" s="1024" t="s">
        <v>13</v>
      </c>
      <c r="H113" s="1024" t="s">
        <v>13</v>
      </c>
      <c r="I113" s="1024" t="s">
        <v>13</v>
      </c>
      <c r="J113" s="1024" t="s">
        <v>13</v>
      </c>
      <c r="K113" s="1041" t="s">
        <v>16</v>
      </c>
      <c r="L113" s="1040" t="s">
        <v>266</v>
      </c>
      <c r="M113" s="1257" t="s">
        <v>13060</v>
      </c>
      <c r="N113" s="1058"/>
      <c r="O113" s="1058"/>
      <c r="P113" s="1058"/>
    </row>
    <row r="114" spans="1:16">
      <c r="A114" s="1046">
        <v>109</v>
      </c>
      <c r="B114" s="1020" t="s">
        <v>268</v>
      </c>
      <c r="C114" s="1024" t="s">
        <v>13</v>
      </c>
      <c r="D114" s="1024" t="s">
        <v>13</v>
      </c>
      <c r="E114" s="1024" t="s">
        <v>13</v>
      </c>
      <c r="F114" s="1024" t="s">
        <v>13</v>
      </c>
      <c r="G114" s="1024" t="s">
        <v>13</v>
      </c>
      <c r="H114" s="1024" t="s">
        <v>13</v>
      </c>
      <c r="I114" s="1024" t="s">
        <v>13</v>
      </c>
      <c r="J114" s="1024" t="s">
        <v>13</v>
      </c>
      <c r="K114" s="1041" t="s">
        <v>16</v>
      </c>
      <c r="L114" s="1040" t="s">
        <v>268</v>
      </c>
      <c r="M114" s="1257" t="s">
        <v>13060</v>
      </c>
      <c r="N114" s="1058"/>
      <c r="O114" s="1058"/>
      <c r="P114" s="1058"/>
    </row>
    <row r="115" spans="1:16">
      <c r="A115" s="1046">
        <v>110</v>
      </c>
      <c r="B115" s="1020" t="s">
        <v>269</v>
      </c>
      <c r="C115" s="1024" t="s">
        <v>13</v>
      </c>
      <c r="D115" s="1024" t="s">
        <v>13</v>
      </c>
      <c r="E115" s="1024" t="s">
        <v>13</v>
      </c>
      <c r="F115" s="1024" t="s">
        <v>13</v>
      </c>
      <c r="G115" s="1024" t="s">
        <v>13</v>
      </c>
      <c r="H115" s="1024" t="s">
        <v>13</v>
      </c>
      <c r="I115" s="1024" t="s">
        <v>13</v>
      </c>
      <c r="J115" s="1024" t="s">
        <v>13</v>
      </c>
      <c r="K115" s="1041" t="s">
        <v>16</v>
      </c>
      <c r="L115" s="1040" t="s">
        <v>269</v>
      </c>
      <c r="M115" s="1257" t="s">
        <v>13060</v>
      </c>
      <c r="N115" s="1058"/>
      <c r="O115" s="1058"/>
      <c r="P115" s="1058"/>
    </row>
    <row r="116" spans="1:16">
      <c r="A116" s="1046">
        <v>111</v>
      </c>
      <c r="B116" s="1020" t="s">
        <v>271</v>
      </c>
      <c r="C116" s="1024" t="s">
        <v>13</v>
      </c>
      <c r="D116" s="1024" t="s">
        <v>13</v>
      </c>
      <c r="E116" s="1024" t="s">
        <v>13</v>
      </c>
      <c r="F116" s="1024" t="s">
        <v>13</v>
      </c>
      <c r="G116" s="1024" t="s">
        <v>13</v>
      </c>
      <c r="H116" s="1024" t="s">
        <v>13</v>
      </c>
      <c r="I116" s="1024" t="s">
        <v>13</v>
      </c>
      <c r="J116" s="1024" t="s">
        <v>13</v>
      </c>
      <c r="K116" s="1041" t="s">
        <v>16</v>
      </c>
      <c r="L116" s="1040" t="s">
        <v>271</v>
      </c>
      <c r="M116" s="1257" t="s">
        <v>13060</v>
      </c>
      <c r="N116" s="1058"/>
      <c r="O116" s="1058"/>
      <c r="P116" s="1058"/>
    </row>
    <row r="117" spans="1:16">
      <c r="A117" s="1046">
        <v>112</v>
      </c>
      <c r="B117" s="1020" t="s">
        <v>273</v>
      </c>
      <c r="C117" s="1024" t="s">
        <v>13</v>
      </c>
      <c r="D117" s="1024" t="s">
        <v>13</v>
      </c>
      <c r="E117" s="1024" t="s">
        <v>13</v>
      </c>
      <c r="F117" s="1024" t="s">
        <v>13</v>
      </c>
      <c r="G117" s="1024" t="s">
        <v>13</v>
      </c>
      <c r="H117" s="1024" t="s">
        <v>13</v>
      </c>
      <c r="I117" s="1024" t="s">
        <v>13</v>
      </c>
      <c r="J117" s="1024" t="s">
        <v>13</v>
      </c>
      <c r="K117" s="1041" t="s">
        <v>16</v>
      </c>
      <c r="L117" s="1040" t="s">
        <v>273</v>
      </c>
      <c r="M117" s="1257" t="s">
        <v>13060</v>
      </c>
      <c r="N117" s="1058"/>
      <c r="O117" s="1058"/>
      <c r="P117" s="1058"/>
    </row>
    <row r="118" spans="1:16">
      <c r="A118" s="1046">
        <v>113</v>
      </c>
      <c r="B118" s="1020" t="s">
        <v>275</v>
      </c>
      <c r="C118" s="1024" t="s">
        <v>13</v>
      </c>
      <c r="D118" s="1024" t="s">
        <v>13</v>
      </c>
      <c r="E118" s="1024" t="s">
        <v>13</v>
      </c>
      <c r="F118" s="1024" t="s">
        <v>13</v>
      </c>
      <c r="G118" s="1024" t="s">
        <v>13</v>
      </c>
      <c r="H118" s="1024" t="s">
        <v>13</v>
      </c>
      <c r="I118" s="1024" t="s">
        <v>13</v>
      </c>
      <c r="J118" s="1024" t="s">
        <v>13</v>
      </c>
      <c r="K118" s="1041" t="s">
        <v>16</v>
      </c>
      <c r="L118" s="1040" t="s">
        <v>275</v>
      </c>
      <c r="M118" s="1257" t="s">
        <v>13060</v>
      </c>
      <c r="N118" s="1058"/>
      <c r="O118" s="1058"/>
      <c r="P118" s="1058"/>
    </row>
    <row r="119" spans="1:16">
      <c r="A119" s="1046">
        <v>114</v>
      </c>
      <c r="B119" s="1020" t="s">
        <v>277</v>
      </c>
      <c r="C119" s="1024" t="s">
        <v>13</v>
      </c>
      <c r="D119" s="1024" t="s">
        <v>13</v>
      </c>
      <c r="E119" s="1024" t="s">
        <v>13</v>
      </c>
      <c r="F119" s="1024" t="s">
        <v>13</v>
      </c>
      <c r="G119" s="1024" t="s">
        <v>13</v>
      </c>
      <c r="H119" s="1024" t="s">
        <v>13</v>
      </c>
      <c r="I119" s="1024" t="s">
        <v>13</v>
      </c>
      <c r="J119" s="1024" t="s">
        <v>13</v>
      </c>
      <c r="K119" s="1041" t="s">
        <v>16</v>
      </c>
      <c r="L119" s="1040" t="s">
        <v>277</v>
      </c>
      <c r="M119" s="1257" t="s">
        <v>13060</v>
      </c>
      <c r="N119" s="1058"/>
      <c r="O119" s="1058"/>
      <c r="P119" s="1058"/>
    </row>
    <row r="120" spans="1:16">
      <c r="A120" s="1046">
        <v>115</v>
      </c>
      <c r="B120" s="1020" t="s">
        <v>279</v>
      </c>
      <c r="C120" s="1024" t="s">
        <v>13</v>
      </c>
      <c r="D120" s="1024" t="s">
        <v>13</v>
      </c>
      <c r="E120" s="1024" t="s">
        <v>13</v>
      </c>
      <c r="F120" s="1024" t="s">
        <v>13</v>
      </c>
      <c r="G120" s="1024" t="s">
        <v>13</v>
      </c>
      <c r="H120" s="1024" t="s">
        <v>13</v>
      </c>
      <c r="I120" s="1024" t="s">
        <v>13</v>
      </c>
      <c r="J120" s="1024" t="s">
        <v>13</v>
      </c>
      <c r="K120" s="1041" t="s">
        <v>16</v>
      </c>
      <c r="L120" s="1040" t="s">
        <v>279</v>
      </c>
      <c r="M120" s="1257" t="s">
        <v>13060</v>
      </c>
      <c r="N120" s="1058"/>
      <c r="O120" s="1058"/>
      <c r="P120" s="1058"/>
    </row>
    <row r="121" spans="1:16">
      <c r="A121" s="1046">
        <v>116</v>
      </c>
      <c r="B121" s="1020" t="s">
        <v>281</v>
      </c>
      <c r="C121" s="1024" t="s">
        <v>13</v>
      </c>
      <c r="D121" s="1024" t="s">
        <v>13</v>
      </c>
      <c r="E121" s="1024" t="s">
        <v>13</v>
      </c>
      <c r="F121" s="1024" t="s">
        <v>13</v>
      </c>
      <c r="G121" s="1024" t="s">
        <v>13</v>
      </c>
      <c r="H121" s="1024" t="s">
        <v>13</v>
      </c>
      <c r="I121" s="1024" t="s">
        <v>13</v>
      </c>
      <c r="J121" s="1024" t="s">
        <v>13</v>
      </c>
      <c r="K121" s="1041" t="s">
        <v>16</v>
      </c>
      <c r="L121" s="1040" t="s">
        <v>281</v>
      </c>
      <c r="M121" s="1257" t="s">
        <v>13060</v>
      </c>
      <c r="N121" s="1058"/>
      <c r="O121" s="1058"/>
      <c r="P121" s="1058"/>
    </row>
    <row r="122" spans="1:16">
      <c r="A122" s="1046">
        <v>117</v>
      </c>
      <c r="B122" s="1020" t="s">
        <v>283</v>
      </c>
      <c r="C122" s="1024" t="s">
        <v>13</v>
      </c>
      <c r="D122" s="1024" t="s">
        <v>13</v>
      </c>
      <c r="E122" s="1024" t="s">
        <v>13</v>
      </c>
      <c r="F122" s="1024" t="s">
        <v>13</v>
      </c>
      <c r="G122" s="1024" t="s">
        <v>13</v>
      </c>
      <c r="H122" s="1024" t="s">
        <v>13</v>
      </c>
      <c r="I122" s="1024" t="s">
        <v>13</v>
      </c>
      <c r="J122" s="1024" t="s">
        <v>13</v>
      </c>
      <c r="K122" s="1041" t="s">
        <v>16</v>
      </c>
      <c r="L122" s="1040" t="s">
        <v>283</v>
      </c>
      <c r="M122" s="1257" t="s">
        <v>13060</v>
      </c>
      <c r="N122" s="1058"/>
      <c r="O122" s="1058"/>
      <c r="P122" s="1058"/>
    </row>
    <row r="123" spans="1:16">
      <c r="A123" s="1046">
        <v>118</v>
      </c>
      <c r="B123" s="1020" t="s">
        <v>285</v>
      </c>
      <c r="C123" s="1024" t="s">
        <v>13</v>
      </c>
      <c r="D123" s="1024" t="s">
        <v>13</v>
      </c>
      <c r="E123" s="1024" t="s">
        <v>13</v>
      </c>
      <c r="F123" s="1024" t="s">
        <v>13</v>
      </c>
      <c r="G123" s="1024" t="s">
        <v>13</v>
      </c>
      <c r="H123" s="1024" t="s">
        <v>13</v>
      </c>
      <c r="I123" s="1024" t="s">
        <v>13</v>
      </c>
      <c r="J123" s="1024" t="s">
        <v>13</v>
      </c>
      <c r="K123" s="1041" t="s">
        <v>16</v>
      </c>
      <c r="L123" s="1040" t="s">
        <v>285</v>
      </c>
      <c r="M123" s="1257" t="s">
        <v>13060</v>
      </c>
      <c r="N123" s="1058"/>
      <c r="O123" s="1058"/>
      <c r="P123" s="1058"/>
    </row>
    <row r="124" spans="1:16">
      <c r="A124" s="1046">
        <v>119</v>
      </c>
      <c r="B124" s="1020" t="s">
        <v>287</v>
      </c>
      <c r="C124" s="1024" t="s">
        <v>13</v>
      </c>
      <c r="D124" s="1024" t="s">
        <v>13</v>
      </c>
      <c r="E124" s="1024" t="s">
        <v>13</v>
      </c>
      <c r="F124" s="1024" t="s">
        <v>13</v>
      </c>
      <c r="G124" s="1024" t="s">
        <v>13</v>
      </c>
      <c r="H124" s="1024" t="s">
        <v>13</v>
      </c>
      <c r="I124" s="1024" t="s">
        <v>13</v>
      </c>
      <c r="J124" s="1024" t="s">
        <v>13</v>
      </c>
      <c r="K124" s="1041" t="s">
        <v>16</v>
      </c>
      <c r="L124" s="1040" t="s">
        <v>287</v>
      </c>
      <c r="M124" s="1257" t="s">
        <v>13060</v>
      </c>
      <c r="N124" s="1058"/>
      <c r="O124" s="1058"/>
      <c r="P124" s="1058"/>
    </row>
    <row r="125" spans="1:16">
      <c r="A125" s="1046">
        <v>120</v>
      </c>
      <c r="B125" s="1020" t="s">
        <v>289</v>
      </c>
      <c r="C125" s="1024" t="s">
        <v>13</v>
      </c>
      <c r="D125" s="1024" t="s">
        <v>13</v>
      </c>
      <c r="E125" s="1024" t="s">
        <v>13</v>
      </c>
      <c r="F125" s="1024" t="s">
        <v>13</v>
      </c>
      <c r="G125" s="1024" t="s">
        <v>13</v>
      </c>
      <c r="H125" s="1024" t="s">
        <v>13</v>
      </c>
      <c r="I125" s="1024" t="s">
        <v>13</v>
      </c>
      <c r="J125" s="1024" t="s">
        <v>13</v>
      </c>
      <c r="K125" s="1041" t="s">
        <v>16</v>
      </c>
      <c r="L125" s="1040" t="s">
        <v>289</v>
      </c>
      <c r="M125" s="1257" t="s">
        <v>13060</v>
      </c>
      <c r="N125" s="1058"/>
      <c r="O125" s="1058"/>
      <c r="P125" s="1058"/>
    </row>
    <row r="126" spans="1:16">
      <c r="A126" s="1046">
        <v>121</v>
      </c>
      <c r="B126" s="1020" t="s">
        <v>291</v>
      </c>
      <c r="C126" s="1024" t="s">
        <v>13</v>
      </c>
      <c r="D126" s="1024" t="s">
        <v>13</v>
      </c>
      <c r="E126" s="1024" t="s">
        <v>13</v>
      </c>
      <c r="F126" s="1024" t="s">
        <v>13</v>
      </c>
      <c r="G126" s="1024" t="s">
        <v>13</v>
      </c>
      <c r="H126" s="1024" t="s">
        <v>13</v>
      </c>
      <c r="I126" s="1024" t="s">
        <v>13</v>
      </c>
      <c r="J126" s="1024" t="s">
        <v>13</v>
      </c>
      <c r="K126" s="1041" t="s">
        <v>16</v>
      </c>
      <c r="L126" s="1040" t="s">
        <v>291</v>
      </c>
      <c r="M126" s="1257" t="s">
        <v>13060</v>
      </c>
      <c r="N126" s="1058"/>
      <c r="O126" s="1058"/>
      <c r="P126" s="1058"/>
    </row>
    <row r="127" spans="1:16">
      <c r="A127" s="1046">
        <v>122</v>
      </c>
      <c r="B127" s="1020" t="s">
        <v>293</v>
      </c>
      <c r="C127" s="1024" t="s">
        <v>13</v>
      </c>
      <c r="D127" s="1024" t="s">
        <v>13</v>
      </c>
      <c r="E127" s="1024" t="s">
        <v>13</v>
      </c>
      <c r="F127" s="1024" t="s">
        <v>13</v>
      </c>
      <c r="G127" s="1024" t="s">
        <v>13</v>
      </c>
      <c r="H127" s="1024" t="s">
        <v>13</v>
      </c>
      <c r="I127" s="1024" t="s">
        <v>13</v>
      </c>
      <c r="J127" s="1024" t="s">
        <v>13</v>
      </c>
      <c r="K127" s="1041" t="s">
        <v>16</v>
      </c>
      <c r="L127" s="1040" t="s">
        <v>293</v>
      </c>
      <c r="M127" s="1257" t="s">
        <v>13060</v>
      </c>
      <c r="N127" s="1058"/>
      <c r="O127" s="1058"/>
      <c r="P127" s="1058"/>
    </row>
    <row r="128" spans="1:16">
      <c r="A128" s="1046">
        <v>123</v>
      </c>
      <c r="B128" s="1020" t="s">
        <v>295</v>
      </c>
      <c r="C128" s="1024" t="s">
        <v>13</v>
      </c>
      <c r="D128" s="1024" t="s">
        <v>13</v>
      </c>
      <c r="E128" s="1024" t="s">
        <v>13</v>
      </c>
      <c r="F128" s="1024" t="s">
        <v>13</v>
      </c>
      <c r="G128" s="1024" t="s">
        <v>13</v>
      </c>
      <c r="H128" s="1024" t="s">
        <v>13</v>
      </c>
      <c r="I128" s="1024" t="s">
        <v>13</v>
      </c>
      <c r="J128" s="1024" t="s">
        <v>13</v>
      </c>
      <c r="K128" s="1041" t="s">
        <v>16</v>
      </c>
      <c r="L128" s="1040" t="s">
        <v>295</v>
      </c>
      <c r="M128" s="1257" t="s">
        <v>13060</v>
      </c>
      <c r="N128" s="1058"/>
      <c r="O128" s="1058"/>
      <c r="P128" s="1058"/>
    </row>
    <row r="129" spans="1:16">
      <c r="A129" s="1046">
        <v>124</v>
      </c>
      <c r="B129" s="1020" t="s">
        <v>297</v>
      </c>
      <c r="C129" s="1024" t="s">
        <v>13</v>
      </c>
      <c r="D129" s="1024" t="s">
        <v>13</v>
      </c>
      <c r="E129" s="1024" t="s">
        <v>13</v>
      </c>
      <c r="F129" s="1024" t="s">
        <v>13</v>
      </c>
      <c r="G129" s="1024" t="s">
        <v>13</v>
      </c>
      <c r="H129" s="1024" t="s">
        <v>13</v>
      </c>
      <c r="I129" s="1024" t="s">
        <v>13</v>
      </c>
      <c r="J129" s="1024" t="s">
        <v>13</v>
      </c>
      <c r="K129" s="1041" t="s">
        <v>16</v>
      </c>
      <c r="L129" s="1040" t="s">
        <v>297</v>
      </c>
      <c r="M129" s="1257" t="s">
        <v>13060</v>
      </c>
      <c r="N129" s="1058"/>
      <c r="O129" s="1058"/>
      <c r="P129" s="1058"/>
    </row>
    <row r="130" spans="1:16">
      <c r="A130" s="1046">
        <v>125</v>
      </c>
      <c r="B130" s="1020" t="s">
        <v>299</v>
      </c>
      <c r="C130" s="1024" t="s">
        <v>13</v>
      </c>
      <c r="D130" s="1024" t="s">
        <v>13</v>
      </c>
      <c r="E130" s="1024" t="s">
        <v>13</v>
      </c>
      <c r="F130" s="1024" t="s">
        <v>13</v>
      </c>
      <c r="G130" s="1024" t="s">
        <v>13</v>
      </c>
      <c r="H130" s="1024" t="s">
        <v>13</v>
      </c>
      <c r="I130" s="1024" t="s">
        <v>13</v>
      </c>
      <c r="J130" s="1024" t="s">
        <v>13</v>
      </c>
      <c r="K130" s="1041" t="s">
        <v>16</v>
      </c>
      <c r="L130" s="1040" t="s">
        <v>299</v>
      </c>
      <c r="M130" s="1257" t="s">
        <v>13060</v>
      </c>
      <c r="N130" s="1058"/>
      <c r="O130" s="1058"/>
      <c r="P130" s="1058"/>
    </row>
    <row r="131" spans="1:16">
      <c r="A131" s="1046">
        <v>126</v>
      </c>
      <c r="B131" s="1020" t="s">
        <v>301</v>
      </c>
      <c r="C131" s="1024" t="s">
        <v>13</v>
      </c>
      <c r="D131" s="1024" t="s">
        <v>13</v>
      </c>
      <c r="E131" s="1024" t="s">
        <v>13</v>
      </c>
      <c r="F131" s="1024" t="s">
        <v>13</v>
      </c>
      <c r="G131" s="1024" t="s">
        <v>13</v>
      </c>
      <c r="H131" s="1024" t="s">
        <v>13</v>
      </c>
      <c r="I131" s="1024" t="s">
        <v>13</v>
      </c>
      <c r="J131" s="1024" t="s">
        <v>13</v>
      </c>
      <c r="K131" s="1041" t="s">
        <v>16</v>
      </c>
      <c r="L131" s="1040" t="s">
        <v>301</v>
      </c>
      <c r="M131" s="1257" t="s">
        <v>13060</v>
      </c>
      <c r="N131" s="1058"/>
      <c r="O131" s="1058"/>
      <c r="P131" s="1058"/>
    </row>
    <row r="132" spans="1:16">
      <c r="A132" s="1046">
        <v>127</v>
      </c>
      <c r="B132" s="1020" t="s">
        <v>303</v>
      </c>
      <c r="C132" s="1024" t="s">
        <v>13</v>
      </c>
      <c r="D132" s="1024" t="s">
        <v>13</v>
      </c>
      <c r="E132" s="1024" t="s">
        <v>13</v>
      </c>
      <c r="F132" s="1024" t="s">
        <v>13</v>
      </c>
      <c r="G132" s="1024" t="s">
        <v>13</v>
      </c>
      <c r="H132" s="1024" t="s">
        <v>13</v>
      </c>
      <c r="I132" s="1024" t="s">
        <v>13</v>
      </c>
      <c r="J132" s="1024" t="s">
        <v>13</v>
      </c>
      <c r="K132" s="1041" t="s">
        <v>16</v>
      </c>
      <c r="L132" s="1040" t="s">
        <v>303</v>
      </c>
      <c r="M132" s="1257" t="s">
        <v>13060</v>
      </c>
      <c r="N132" s="1058"/>
      <c r="O132" s="1058"/>
      <c r="P132" s="1058"/>
    </row>
    <row r="133" spans="1:16">
      <c r="A133" s="1046">
        <v>128</v>
      </c>
      <c r="B133" s="1020" t="s">
        <v>305</v>
      </c>
      <c r="C133" s="1038" t="s">
        <v>13</v>
      </c>
      <c r="D133" s="1038" t="s">
        <v>13</v>
      </c>
      <c r="E133" s="1038" t="s">
        <v>13</v>
      </c>
      <c r="F133" s="1038" t="s">
        <v>13</v>
      </c>
      <c r="G133" s="1038" t="s">
        <v>13</v>
      </c>
      <c r="H133" s="1038" t="s">
        <v>13</v>
      </c>
      <c r="I133" s="1038" t="s">
        <v>13</v>
      </c>
      <c r="J133" s="1199" t="s">
        <v>11298</v>
      </c>
      <c r="K133" s="1041" t="s">
        <v>16</v>
      </c>
      <c r="L133" s="1040" t="s">
        <v>305</v>
      </c>
      <c r="M133" s="1257" t="s">
        <v>13060</v>
      </c>
      <c r="N133" s="1058"/>
      <c r="O133" s="1058"/>
      <c r="P133" s="1058"/>
    </row>
    <row r="134" spans="1:16">
      <c r="A134" s="1046">
        <v>129</v>
      </c>
      <c r="B134" s="1020" t="s">
        <v>306</v>
      </c>
      <c r="C134" s="1038" t="s">
        <v>13</v>
      </c>
      <c r="D134" s="1038" t="s">
        <v>13</v>
      </c>
      <c r="E134" s="1038" t="s">
        <v>13</v>
      </c>
      <c r="F134" s="1038" t="s">
        <v>13</v>
      </c>
      <c r="G134" s="1527" t="s">
        <v>11299</v>
      </c>
      <c r="H134" s="1527" t="s">
        <v>1287</v>
      </c>
      <c r="I134" s="1527" t="s">
        <v>1287</v>
      </c>
      <c r="J134" s="1527" t="s">
        <v>1287</v>
      </c>
      <c r="K134" s="1041" t="s">
        <v>16</v>
      </c>
      <c r="L134" s="1040" t="s">
        <v>306</v>
      </c>
      <c r="M134" s="1257" t="s">
        <v>13060</v>
      </c>
      <c r="N134" s="1058"/>
      <c r="O134" s="1058"/>
      <c r="P134" s="1058"/>
    </row>
    <row r="135" spans="1:16">
      <c r="A135" s="1046">
        <v>130</v>
      </c>
      <c r="B135" s="1020" t="s">
        <v>307</v>
      </c>
      <c r="C135" s="1038" t="s">
        <v>13</v>
      </c>
      <c r="D135" s="1038" t="s">
        <v>13</v>
      </c>
      <c r="E135" s="1038" t="s">
        <v>13</v>
      </c>
      <c r="F135" s="1038" t="s">
        <v>13</v>
      </c>
      <c r="G135" s="1038" t="s">
        <v>13</v>
      </c>
      <c r="H135" s="1038" t="s">
        <v>13</v>
      </c>
      <c r="I135" s="1038" t="s">
        <v>13</v>
      </c>
      <c r="J135" s="1031" t="s">
        <v>11300</v>
      </c>
      <c r="K135" s="1041" t="s">
        <v>16</v>
      </c>
      <c r="L135" s="1040" t="s">
        <v>307</v>
      </c>
      <c r="M135" s="1257" t="s">
        <v>13060</v>
      </c>
      <c r="N135" s="1058"/>
      <c r="O135" s="1058"/>
      <c r="P135" s="1058"/>
    </row>
    <row r="136" spans="1:16">
      <c r="A136" s="1046">
        <v>131</v>
      </c>
      <c r="B136" s="1020" t="s">
        <v>308</v>
      </c>
      <c r="C136" s="1038" t="s">
        <v>13</v>
      </c>
      <c r="D136" s="1038" t="s">
        <v>13</v>
      </c>
      <c r="E136" s="1038" t="s">
        <v>13</v>
      </c>
      <c r="F136" s="1038" t="s">
        <v>13</v>
      </c>
      <c r="G136" s="1527" t="s">
        <v>11301</v>
      </c>
      <c r="H136" s="1529" t="s">
        <v>1287</v>
      </c>
      <c r="I136" s="1529" t="s">
        <v>1287</v>
      </c>
      <c r="J136" s="1529" t="s">
        <v>1287</v>
      </c>
      <c r="K136" s="1041" t="s">
        <v>16</v>
      </c>
      <c r="L136" s="1040" t="s">
        <v>308</v>
      </c>
      <c r="M136" s="1257" t="s">
        <v>13060</v>
      </c>
      <c r="N136" s="1058"/>
      <c r="O136" s="1058"/>
      <c r="P136" s="1058"/>
    </row>
    <row r="137" spans="1:16">
      <c r="A137" s="1046">
        <v>132</v>
      </c>
      <c r="B137" s="1020" t="s">
        <v>309</v>
      </c>
      <c r="C137" s="1038" t="s">
        <v>13</v>
      </c>
      <c r="D137" s="1038" t="s">
        <v>13</v>
      </c>
      <c r="E137" s="1038" t="s">
        <v>13</v>
      </c>
      <c r="F137" s="1038" t="s">
        <v>13</v>
      </c>
      <c r="G137" s="1038" t="s">
        <v>13</v>
      </c>
      <c r="H137" s="1526" t="s">
        <v>6884</v>
      </c>
      <c r="I137" s="1526" t="s">
        <v>1287</v>
      </c>
      <c r="J137" s="1526" t="s">
        <v>1287</v>
      </c>
      <c r="K137" s="1041" t="s">
        <v>259</v>
      </c>
      <c r="L137" s="1040" t="s">
        <v>309</v>
      </c>
      <c r="M137" s="1257" t="s">
        <v>13062</v>
      </c>
      <c r="N137" s="1056"/>
      <c r="O137" s="1058"/>
      <c r="P137" s="1058"/>
    </row>
    <row r="138" spans="1:16">
      <c r="A138" s="1046">
        <v>133</v>
      </c>
      <c r="B138" s="1020" t="s">
        <v>312</v>
      </c>
      <c r="C138" s="1038" t="s">
        <v>13</v>
      </c>
      <c r="D138" s="1038" t="s">
        <v>13</v>
      </c>
      <c r="E138" s="1038" t="s">
        <v>13</v>
      </c>
      <c r="F138" s="1038" t="s">
        <v>13</v>
      </c>
      <c r="G138" s="1038" t="s">
        <v>13</v>
      </c>
      <c r="H138" s="1526" t="s">
        <v>6884</v>
      </c>
      <c r="I138" s="1526" t="s">
        <v>1287</v>
      </c>
      <c r="J138" s="1526" t="s">
        <v>1287</v>
      </c>
      <c r="K138" s="1041" t="s">
        <v>259</v>
      </c>
      <c r="L138" s="1040" t="s">
        <v>312</v>
      </c>
      <c r="M138" s="1257" t="s">
        <v>13062</v>
      </c>
      <c r="N138" s="1056"/>
      <c r="O138" s="1058"/>
      <c r="P138" s="1058"/>
    </row>
    <row r="139" spans="1:16">
      <c r="A139" s="1046">
        <v>134</v>
      </c>
      <c r="B139" s="1020" t="s">
        <v>313</v>
      </c>
      <c r="C139" s="1038" t="s">
        <v>13</v>
      </c>
      <c r="D139" s="1038" t="s">
        <v>13</v>
      </c>
      <c r="E139" s="1038" t="s">
        <v>13</v>
      </c>
      <c r="F139" s="1038" t="s">
        <v>13</v>
      </c>
      <c r="G139" s="1038" t="s">
        <v>13</v>
      </c>
      <c r="H139" s="1526" t="s">
        <v>6884</v>
      </c>
      <c r="I139" s="1526" t="s">
        <v>1287</v>
      </c>
      <c r="J139" s="1526" t="s">
        <v>1287</v>
      </c>
      <c r="K139" s="1041" t="s">
        <v>259</v>
      </c>
      <c r="L139" s="1040" t="s">
        <v>313</v>
      </c>
      <c r="M139" s="1257" t="s">
        <v>13062</v>
      </c>
      <c r="N139" s="1056"/>
      <c r="O139" s="1058"/>
      <c r="P139" s="1058"/>
    </row>
    <row r="140" spans="1:16">
      <c r="A140" s="1046">
        <v>135</v>
      </c>
      <c r="B140" s="1020" t="s">
        <v>314</v>
      </c>
      <c r="C140" s="1038" t="s">
        <v>13</v>
      </c>
      <c r="D140" s="1038" t="s">
        <v>13</v>
      </c>
      <c r="E140" s="1038" t="s">
        <v>13</v>
      </c>
      <c r="F140" s="1038" t="s">
        <v>13</v>
      </c>
      <c r="G140" s="1038" t="s">
        <v>13</v>
      </c>
      <c r="H140" s="1526" t="s">
        <v>6884</v>
      </c>
      <c r="I140" s="1526" t="s">
        <v>1287</v>
      </c>
      <c r="J140" s="1526" t="s">
        <v>1287</v>
      </c>
      <c r="K140" s="1041" t="s">
        <v>259</v>
      </c>
      <c r="L140" s="1040" t="s">
        <v>314</v>
      </c>
      <c r="M140" s="1257" t="s">
        <v>13062</v>
      </c>
      <c r="N140" s="1056"/>
      <c r="O140" s="1058"/>
      <c r="P140" s="1058"/>
    </row>
    <row r="141" spans="1:16">
      <c r="A141" s="1046">
        <v>136</v>
      </c>
      <c r="B141" s="1020" t="s">
        <v>315</v>
      </c>
      <c r="C141" s="1038" t="s">
        <v>13</v>
      </c>
      <c r="D141" s="1038" t="s">
        <v>13</v>
      </c>
      <c r="E141" s="1038" t="s">
        <v>13</v>
      </c>
      <c r="F141" s="1038" t="s">
        <v>13</v>
      </c>
      <c r="G141" s="1038" t="s">
        <v>13</v>
      </c>
      <c r="H141" s="1526" t="s">
        <v>6884</v>
      </c>
      <c r="I141" s="1526" t="s">
        <v>1287</v>
      </c>
      <c r="J141" s="1526" t="s">
        <v>1287</v>
      </c>
      <c r="K141" s="1041" t="s">
        <v>259</v>
      </c>
      <c r="L141" s="1040" t="s">
        <v>315</v>
      </c>
      <c r="M141" s="1257" t="s">
        <v>13062</v>
      </c>
      <c r="N141" s="1056"/>
      <c r="O141" s="1058"/>
      <c r="P141" s="1058"/>
    </row>
    <row r="142" spans="1:16">
      <c r="A142" s="1046">
        <v>137</v>
      </c>
      <c r="B142" s="1020" t="s">
        <v>319</v>
      </c>
      <c r="C142" s="1038" t="s">
        <v>13</v>
      </c>
      <c r="D142" s="1038" t="s">
        <v>13</v>
      </c>
      <c r="E142" s="1038" t="s">
        <v>13</v>
      </c>
      <c r="F142" s="1038" t="s">
        <v>13</v>
      </c>
      <c r="G142" s="1038" t="s">
        <v>13</v>
      </c>
      <c r="H142" s="1526" t="s">
        <v>6884</v>
      </c>
      <c r="I142" s="1526" t="s">
        <v>1287</v>
      </c>
      <c r="J142" s="1526" t="s">
        <v>1287</v>
      </c>
      <c r="K142" s="1041" t="s">
        <v>16</v>
      </c>
      <c r="L142" s="1040" t="s">
        <v>319</v>
      </c>
      <c r="M142" s="1257" t="s">
        <v>13060</v>
      </c>
      <c r="N142" s="1056"/>
      <c r="O142" s="1058"/>
      <c r="P142" s="1058"/>
    </row>
    <row r="143" spans="1:16" ht="13.5">
      <c r="A143" s="1046">
        <v>138</v>
      </c>
      <c r="B143" s="1020" t="s">
        <v>320</v>
      </c>
      <c r="C143" s="1038" t="s">
        <v>13</v>
      </c>
      <c r="D143" s="1038" t="s">
        <v>13</v>
      </c>
      <c r="E143" s="1038" t="s">
        <v>13</v>
      </c>
      <c r="F143" s="1038" t="s">
        <v>13</v>
      </c>
      <c r="G143" s="1038" t="s">
        <v>13</v>
      </c>
      <c r="H143" s="1527" t="s">
        <v>13389</v>
      </c>
      <c r="I143" s="1527" t="s">
        <v>1287</v>
      </c>
      <c r="J143" s="1527" t="s">
        <v>1287</v>
      </c>
      <c r="K143" s="1041" t="s">
        <v>16</v>
      </c>
      <c r="L143" s="1040" t="s">
        <v>320</v>
      </c>
      <c r="M143" s="1257" t="s">
        <v>12988</v>
      </c>
      <c r="N143" s="1056"/>
      <c r="O143" s="1240" t="s">
        <v>13575</v>
      </c>
      <c r="P143" s="1058"/>
    </row>
    <row r="144" spans="1:16" ht="13.5">
      <c r="A144" s="1046">
        <v>139</v>
      </c>
      <c r="B144" s="1020" t="s">
        <v>321</v>
      </c>
      <c r="C144" s="1038" t="s">
        <v>13</v>
      </c>
      <c r="D144" s="1038" t="s">
        <v>13</v>
      </c>
      <c r="E144" s="1038" t="s">
        <v>13</v>
      </c>
      <c r="F144" s="1038" t="s">
        <v>13</v>
      </c>
      <c r="G144" s="1038" t="s">
        <v>13</v>
      </c>
      <c r="H144" s="1527" t="s">
        <v>13390</v>
      </c>
      <c r="I144" s="1527" t="s">
        <v>1287</v>
      </c>
      <c r="J144" s="1527" t="s">
        <v>1287</v>
      </c>
      <c r="K144" s="1041" t="s">
        <v>16</v>
      </c>
      <c r="L144" s="1040" t="s">
        <v>321</v>
      </c>
      <c r="M144" s="1257" t="s">
        <v>12988</v>
      </c>
      <c r="N144" s="1056"/>
      <c r="O144" s="1240" t="s">
        <v>13575</v>
      </c>
      <c r="P144" s="1058"/>
    </row>
    <row r="145" spans="1:16" ht="13.5">
      <c r="A145" s="1046">
        <v>140</v>
      </c>
      <c r="B145" s="1020" t="s">
        <v>322</v>
      </c>
      <c r="C145" s="1038" t="s">
        <v>13</v>
      </c>
      <c r="D145" s="1038" t="s">
        <v>13</v>
      </c>
      <c r="E145" s="1038" t="s">
        <v>13</v>
      </c>
      <c r="F145" s="1038" t="s">
        <v>13</v>
      </c>
      <c r="G145" s="1038" t="s">
        <v>13</v>
      </c>
      <c r="H145" s="1527" t="s">
        <v>13391</v>
      </c>
      <c r="I145" s="1527" t="s">
        <v>1287</v>
      </c>
      <c r="J145" s="1527" t="s">
        <v>1287</v>
      </c>
      <c r="K145" s="1041" t="s">
        <v>16</v>
      </c>
      <c r="L145" s="1040" t="s">
        <v>322</v>
      </c>
      <c r="M145" s="1257" t="s">
        <v>12988</v>
      </c>
      <c r="N145" s="1056"/>
      <c r="O145" s="1240" t="s">
        <v>13575</v>
      </c>
      <c r="P145" s="1058"/>
    </row>
    <row r="146" spans="1:16" ht="13.5">
      <c r="A146" s="1046">
        <v>141</v>
      </c>
      <c r="B146" s="1020" t="s">
        <v>323</v>
      </c>
      <c r="C146" s="1038" t="s">
        <v>13</v>
      </c>
      <c r="D146" s="1038" t="s">
        <v>13</v>
      </c>
      <c r="E146" s="1038" t="s">
        <v>13</v>
      </c>
      <c r="F146" s="1038" t="s">
        <v>13</v>
      </c>
      <c r="G146" s="1038" t="s">
        <v>13</v>
      </c>
      <c r="H146" s="1527" t="s">
        <v>13392</v>
      </c>
      <c r="I146" s="1527" t="s">
        <v>1287</v>
      </c>
      <c r="J146" s="1527" t="s">
        <v>1287</v>
      </c>
      <c r="K146" s="1041" t="s">
        <v>16</v>
      </c>
      <c r="L146" s="1040" t="s">
        <v>323</v>
      </c>
      <c r="M146" s="1257" t="s">
        <v>12988</v>
      </c>
      <c r="N146" s="1056"/>
      <c r="O146" s="1240" t="s">
        <v>13575</v>
      </c>
      <c r="P146" s="1058"/>
    </row>
    <row r="147" spans="1:16">
      <c r="A147" s="1046">
        <v>142</v>
      </c>
      <c r="B147" s="1020" t="s">
        <v>324</v>
      </c>
      <c r="C147" s="1038" t="s">
        <v>13</v>
      </c>
      <c r="D147" s="1038" t="s">
        <v>13</v>
      </c>
      <c r="E147" s="1038" t="s">
        <v>13</v>
      </c>
      <c r="F147" s="1038" t="s">
        <v>13</v>
      </c>
      <c r="G147" s="1038" t="s">
        <v>13</v>
      </c>
      <c r="H147" s="1526" t="s">
        <v>6884</v>
      </c>
      <c r="I147" s="1526" t="s">
        <v>1287</v>
      </c>
      <c r="J147" s="1526" t="s">
        <v>1287</v>
      </c>
      <c r="K147" s="1041" t="s">
        <v>16</v>
      </c>
      <c r="L147" s="1040" t="s">
        <v>324</v>
      </c>
      <c r="M147" s="1257" t="s">
        <v>13060</v>
      </c>
      <c r="N147" s="1056"/>
      <c r="O147" s="1058"/>
      <c r="P147" s="1058"/>
    </row>
    <row r="148" spans="1:16">
      <c r="A148" s="1046">
        <v>143</v>
      </c>
      <c r="B148" s="1020" t="s">
        <v>325</v>
      </c>
      <c r="C148" s="1038" t="s">
        <v>13</v>
      </c>
      <c r="D148" s="1038" t="s">
        <v>13</v>
      </c>
      <c r="E148" s="1038" t="s">
        <v>13</v>
      </c>
      <c r="F148" s="1038" t="s">
        <v>13</v>
      </c>
      <c r="G148" s="1038" t="s">
        <v>13</v>
      </c>
      <c r="H148" s="1526" t="s">
        <v>6884</v>
      </c>
      <c r="I148" s="1526" t="s">
        <v>1287</v>
      </c>
      <c r="J148" s="1526" t="s">
        <v>1287</v>
      </c>
      <c r="K148" s="1041" t="s">
        <v>16</v>
      </c>
      <c r="L148" s="1040" t="s">
        <v>325</v>
      </c>
      <c r="M148" s="1257" t="s">
        <v>13060</v>
      </c>
      <c r="N148" s="1056"/>
      <c r="O148" s="1058"/>
      <c r="P148" s="1058"/>
    </row>
    <row r="149" spans="1:16">
      <c r="A149" s="1046">
        <v>144</v>
      </c>
      <c r="B149" s="1020" t="s">
        <v>326</v>
      </c>
      <c r="C149" s="1038" t="s">
        <v>13</v>
      </c>
      <c r="D149" s="1038" t="s">
        <v>13</v>
      </c>
      <c r="E149" s="1038" t="s">
        <v>13</v>
      </c>
      <c r="F149" s="1038" t="s">
        <v>13</v>
      </c>
      <c r="G149" s="1038" t="s">
        <v>13</v>
      </c>
      <c r="H149" s="1526" t="s">
        <v>6884</v>
      </c>
      <c r="I149" s="1526" t="s">
        <v>1287</v>
      </c>
      <c r="J149" s="1526" t="s">
        <v>1287</v>
      </c>
      <c r="K149" s="1041" t="s">
        <v>16</v>
      </c>
      <c r="L149" s="1040" t="s">
        <v>326</v>
      </c>
      <c r="M149" s="1257" t="s">
        <v>13060</v>
      </c>
      <c r="N149" s="1056"/>
      <c r="O149" s="1058"/>
      <c r="P149" s="1058"/>
    </row>
    <row r="150" spans="1:16">
      <c r="A150" s="1046">
        <v>145</v>
      </c>
      <c r="B150" s="1020" t="s">
        <v>328</v>
      </c>
      <c r="C150" s="1038" t="s">
        <v>13</v>
      </c>
      <c r="D150" s="1038" t="s">
        <v>13</v>
      </c>
      <c r="E150" s="1038" t="s">
        <v>13</v>
      </c>
      <c r="F150" s="1038" t="s">
        <v>13</v>
      </c>
      <c r="G150" s="1038" t="s">
        <v>13</v>
      </c>
      <c r="H150" s="1526" t="s">
        <v>6884</v>
      </c>
      <c r="I150" s="1526" t="s">
        <v>1287</v>
      </c>
      <c r="J150" s="1526" t="s">
        <v>1287</v>
      </c>
      <c r="K150" s="1041" t="s">
        <v>16</v>
      </c>
      <c r="L150" s="1040" t="s">
        <v>328</v>
      </c>
      <c r="M150" s="1257" t="s">
        <v>13060</v>
      </c>
      <c r="N150" s="1056"/>
      <c r="O150" s="1058"/>
      <c r="P150" s="1058"/>
    </row>
    <row r="151" spans="1:16">
      <c r="A151" s="1046">
        <v>146</v>
      </c>
      <c r="B151" s="1020" t="s">
        <v>330</v>
      </c>
      <c r="C151" s="1038" t="s">
        <v>13</v>
      </c>
      <c r="D151" s="1038" t="s">
        <v>13</v>
      </c>
      <c r="E151" s="1038" t="s">
        <v>13</v>
      </c>
      <c r="F151" s="1038" t="s">
        <v>13</v>
      </c>
      <c r="G151" s="1038" t="s">
        <v>13</v>
      </c>
      <c r="H151" s="1526" t="s">
        <v>6884</v>
      </c>
      <c r="I151" s="1526" t="s">
        <v>1287</v>
      </c>
      <c r="J151" s="1526" t="s">
        <v>1287</v>
      </c>
      <c r="K151" s="1041" t="s">
        <v>16</v>
      </c>
      <c r="L151" s="1040" t="s">
        <v>330</v>
      </c>
      <c r="M151" s="1257" t="s">
        <v>13060</v>
      </c>
      <c r="N151" s="1056"/>
      <c r="O151" s="1058"/>
      <c r="P151" s="1058"/>
    </row>
    <row r="152" spans="1:16">
      <c r="A152" s="1046">
        <v>147</v>
      </c>
      <c r="B152" s="1020" t="s">
        <v>331</v>
      </c>
      <c r="C152" s="1038" t="s">
        <v>13</v>
      </c>
      <c r="D152" s="1038" t="s">
        <v>13</v>
      </c>
      <c r="E152" s="1038" t="s">
        <v>13</v>
      </c>
      <c r="F152" s="1038" t="s">
        <v>13</v>
      </c>
      <c r="G152" s="1038" t="s">
        <v>13</v>
      </c>
      <c r="H152" s="1038" t="s">
        <v>13</v>
      </c>
      <c r="I152" s="1038" t="s">
        <v>13</v>
      </c>
      <c r="J152" s="1021" t="s">
        <v>6884</v>
      </c>
      <c r="K152" s="1041" t="s">
        <v>16</v>
      </c>
      <c r="L152" s="1040" t="s">
        <v>331</v>
      </c>
      <c r="M152" s="1257" t="s">
        <v>13060</v>
      </c>
      <c r="N152" s="1056"/>
      <c r="O152" s="1058"/>
      <c r="P152" s="1058"/>
    </row>
    <row r="153" spans="1:16">
      <c r="A153" s="1046">
        <v>148</v>
      </c>
      <c r="B153" s="1020" t="s">
        <v>332</v>
      </c>
      <c r="C153" s="1038" t="s">
        <v>13</v>
      </c>
      <c r="D153" s="1038" t="s">
        <v>13</v>
      </c>
      <c r="E153" s="1038" t="s">
        <v>13</v>
      </c>
      <c r="F153" s="1038" t="s">
        <v>13</v>
      </c>
      <c r="G153" s="1038" t="s">
        <v>13</v>
      </c>
      <c r="H153" s="1038" t="s">
        <v>13</v>
      </c>
      <c r="I153" s="1038" t="s">
        <v>13</v>
      </c>
      <c r="J153" s="1021" t="s">
        <v>6884</v>
      </c>
      <c r="K153" s="1041" t="s">
        <v>819</v>
      </c>
      <c r="L153" s="1040" t="s">
        <v>332</v>
      </c>
      <c r="M153" s="1257" t="s">
        <v>13075</v>
      </c>
      <c r="N153" s="1056"/>
      <c r="O153" s="1058"/>
      <c r="P153" s="1058"/>
    </row>
    <row r="154" spans="1:16">
      <c r="A154" s="1046">
        <v>149</v>
      </c>
      <c r="B154" s="1020" t="s">
        <v>333</v>
      </c>
      <c r="C154" s="1038" t="s">
        <v>13</v>
      </c>
      <c r="D154" s="1038" t="s">
        <v>13</v>
      </c>
      <c r="E154" s="1038" t="s">
        <v>13</v>
      </c>
      <c r="F154" s="1038" t="s">
        <v>13</v>
      </c>
      <c r="G154" s="1038" t="s">
        <v>13</v>
      </c>
      <c r="H154" s="1038" t="s">
        <v>13</v>
      </c>
      <c r="I154" s="1038" t="s">
        <v>13</v>
      </c>
      <c r="J154" s="1021" t="s">
        <v>6884</v>
      </c>
      <c r="K154" s="1041" t="s">
        <v>16</v>
      </c>
      <c r="L154" s="1040" t="s">
        <v>333</v>
      </c>
      <c r="M154" s="1257" t="s">
        <v>13060</v>
      </c>
      <c r="N154" s="1056"/>
      <c r="O154" s="1058"/>
      <c r="P154" s="1058"/>
    </row>
    <row r="155" spans="1:16">
      <c r="A155" s="1046">
        <v>150</v>
      </c>
      <c r="B155" s="1020" t="s">
        <v>334</v>
      </c>
      <c r="C155" s="1038" t="s">
        <v>13</v>
      </c>
      <c r="D155" s="1038" t="s">
        <v>13</v>
      </c>
      <c r="E155" s="1038" t="s">
        <v>13</v>
      </c>
      <c r="F155" s="1038" t="s">
        <v>13</v>
      </c>
      <c r="G155" s="1038" t="s">
        <v>13</v>
      </c>
      <c r="H155" s="1526" t="s">
        <v>6884</v>
      </c>
      <c r="I155" s="1526" t="s">
        <v>1287</v>
      </c>
      <c r="J155" s="1526" t="s">
        <v>1287</v>
      </c>
      <c r="K155" s="1041" t="s">
        <v>259</v>
      </c>
      <c r="L155" s="1040" t="s">
        <v>334</v>
      </c>
      <c r="M155" s="1257" t="s">
        <v>13062</v>
      </c>
      <c r="N155" s="1056"/>
      <c r="O155" s="1058"/>
      <c r="P155" s="1058"/>
    </row>
    <row r="156" spans="1:16">
      <c r="A156" s="1046">
        <v>151</v>
      </c>
      <c r="B156" s="1020" t="s">
        <v>335</v>
      </c>
      <c r="C156" s="1038" t="s">
        <v>13</v>
      </c>
      <c r="D156" s="1038" t="s">
        <v>13</v>
      </c>
      <c r="E156" s="1038" t="s">
        <v>13</v>
      </c>
      <c r="F156" s="1038" t="s">
        <v>13</v>
      </c>
      <c r="G156" s="1038" t="s">
        <v>13</v>
      </c>
      <c r="H156" s="1038" t="s">
        <v>13</v>
      </c>
      <c r="I156" s="1526" t="s">
        <v>6884</v>
      </c>
      <c r="J156" s="1526" t="s">
        <v>1287</v>
      </c>
      <c r="K156" s="1041" t="s">
        <v>819</v>
      </c>
      <c r="L156" s="1040" t="s">
        <v>335</v>
      </c>
      <c r="M156" s="1257" t="s">
        <v>13075</v>
      </c>
      <c r="N156" s="1056"/>
      <c r="O156" s="1058"/>
      <c r="P156" s="1058"/>
    </row>
    <row r="157" spans="1:16">
      <c r="A157" s="1046">
        <v>152</v>
      </c>
      <c r="B157" s="1020" t="s">
        <v>336</v>
      </c>
      <c r="C157" s="1038" t="s">
        <v>13</v>
      </c>
      <c r="D157" s="1038" t="s">
        <v>13</v>
      </c>
      <c r="E157" s="1038" t="s">
        <v>13</v>
      </c>
      <c r="F157" s="1038" t="s">
        <v>13</v>
      </c>
      <c r="G157" s="1038" t="s">
        <v>13</v>
      </c>
      <c r="H157" s="1038" t="s">
        <v>13</v>
      </c>
      <c r="I157" s="1526" t="s">
        <v>6884</v>
      </c>
      <c r="J157" s="1526" t="s">
        <v>1287</v>
      </c>
      <c r="K157" s="1041" t="s">
        <v>1168</v>
      </c>
      <c r="L157" s="1040" t="s">
        <v>336</v>
      </c>
      <c r="M157" s="1257" t="s">
        <v>13076</v>
      </c>
      <c r="N157" s="1056"/>
      <c r="O157" s="1058"/>
      <c r="P157" s="1058"/>
    </row>
    <row r="158" spans="1:16" ht="13.5">
      <c r="A158" s="1046">
        <v>153</v>
      </c>
      <c r="B158" s="1020" t="s">
        <v>337</v>
      </c>
      <c r="C158" s="1038" t="s">
        <v>13</v>
      </c>
      <c r="D158" s="1038" t="s">
        <v>13</v>
      </c>
      <c r="E158" s="1038" t="s">
        <v>13</v>
      </c>
      <c r="F158" s="1038" t="s">
        <v>13</v>
      </c>
      <c r="G158" s="1038" t="s">
        <v>13</v>
      </c>
      <c r="H158" s="1038" t="s">
        <v>13</v>
      </c>
      <c r="I158" s="1038" t="s">
        <v>13</v>
      </c>
      <c r="J158" s="1199" t="s">
        <v>13393</v>
      </c>
      <c r="K158" s="1041" t="s">
        <v>16</v>
      </c>
      <c r="L158" s="1040" t="s">
        <v>337</v>
      </c>
      <c r="M158" s="1257" t="s">
        <v>12993</v>
      </c>
      <c r="N158" s="1056"/>
      <c r="O158" s="1240" t="s">
        <v>13575</v>
      </c>
      <c r="P158" s="1058"/>
    </row>
    <row r="159" spans="1:16">
      <c r="A159" s="1046">
        <v>154</v>
      </c>
      <c r="B159" s="1020" t="s">
        <v>338</v>
      </c>
      <c r="C159" s="1038" t="s">
        <v>13</v>
      </c>
      <c r="D159" s="1038" t="s">
        <v>13</v>
      </c>
      <c r="E159" s="1038" t="s">
        <v>13</v>
      </c>
      <c r="F159" s="1038" t="s">
        <v>13</v>
      </c>
      <c r="G159" s="1038" t="s">
        <v>13</v>
      </c>
      <c r="H159" s="1038" t="s">
        <v>13</v>
      </c>
      <c r="I159" s="1038" t="s">
        <v>13</v>
      </c>
      <c r="J159" s="1021" t="s">
        <v>6884</v>
      </c>
      <c r="K159" s="1041" t="s">
        <v>16</v>
      </c>
      <c r="L159" s="1040" t="s">
        <v>338</v>
      </c>
      <c r="M159" s="1257" t="s">
        <v>13060</v>
      </c>
      <c r="N159" s="1056"/>
      <c r="O159" s="1058"/>
      <c r="P159" s="1058"/>
    </row>
    <row r="160" spans="1:16">
      <c r="A160" s="1046">
        <v>155</v>
      </c>
      <c r="B160" s="1020" t="s">
        <v>339</v>
      </c>
      <c r="C160" s="1038" t="s">
        <v>13</v>
      </c>
      <c r="D160" s="1038" t="s">
        <v>13</v>
      </c>
      <c r="E160" s="1038" t="s">
        <v>13</v>
      </c>
      <c r="F160" s="1038" t="s">
        <v>13</v>
      </c>
      <c r="G160" s="1038" t="s">
        <v>13</v>
      </c>
      <c r="H160" s="1038" t="s">
        <v>13</v>
      </c>
      <c r="I160" s="1038" t="s">
        <v>13</v>
      </c>
      <c r="J160" s="1199" t="s">
        <v>13394</v>
      </c>
      <c r="K160" s="1041" t="s">
        <v>16</v>
      </c>
      <c r="L160" s="1040" t="s">
        <v>339</v>
      </c>
      <c r="M160" s="1257" t="s">
        <v>13060</v>
      </c>
      <c r="N160" s="1058"/>
      <c r="O160" s="1058"/>
      <c r="P160" s="1058"/>
    </row>
    <row r="161" spans="1:16">
      <c r="A161" s="1046">
        <v>156</v>
      </c>
      <c r="B161" s="1020" t="s">
        <v>340</v>
      </c>
      <c r="C161" s="1038" t="s">
        <v>13</v>
      </c>
      <c r="D161" s="1038" t="s">
        <v>13</v>
      </c>
      <c r="E161" s="1038" t="s">
        <v>13</v>
      </c>
      <c r="F161" s="1038" t="s">
        <v>13</v>
      </c>
      <c r="G161" s="1038" t="s">
        <v>13</v>
      </c>
      <c r="H161" s="1038" t="s">
        <v>13</v>
      </c>
      <c r="I161" s="1038" t="s">
        <v>13</v>
      </c>
      <c r="J161" s="1021" t="s">
        <v>6884</v>
      </c>
      <c r="K161" s="1041" t="s">
        <v>819</v>
      </c>
      <c r="L161" s="1040" t="s">
        <v>340</v>
      </c>
      <c r="M161" s="1257" t="s">
        <v>13075</v>
      </c>
      <c r="N161" s="1056"/>
      <c r="O161" s="1058"/>
      <c r="P161" s="1058"/>
    </row>
    <row r="162" spans="1:16">
      <c r="A162" s="1046">
        <v>157</v>
      </c>
      <c r="B162" s="1020" t="s">
        <v>341</v>
      </c>
      <c r="C162" s="1038" t="s">
        <v>13</v>
      </c>
      <c r="D162" s="1038" t="s">
        <v>13</v>
      </c>
      <c r="E162" s="1038" t="s">
        <v>13</v>
      </c>
      <c r="F162" s="1038" t="s">
        <v>13</v>
      </c>
      <c r="G162" s="1038" t="s">
        <v>13</v>
      </c>
      <c r="H162" s="1038" t="s">
        <v>13</v>
      </c>
      <c r="I162" s="1038" t="s">
        <v>13</v>
      </c>
      <c r="J162" s="1021" t="s">
        <v>6884</v>
      </c>
      <c r="K162" s="1041" t="s">
        <v>819</v>
      </c>
      <c r="L162" s="1040" t="s">
        <v>341</v>
      </c>
      <c r="M162" s="1257" t="s">
        <v>13075</v>
      </c>
      <c r="N162" s="1056"/>
      <c r="O162" s="1058"/>
      <c r="P162" s="1058"/>
    </row>
    <row r="163" spans="1:16">
      <c r="A163" s="1046">
        <v>158</v>
      </c>
      <c r="B163" s="1020" t="s">
        <v>342</v>
      </c>
      <c r="C163" s="1038" t="s">
        <v>13</v>
      </c>
      <c r="D163" s="1038" t="s">
        <v>13</v>
      </c>
      <c r="E163" s="1038" t="s">
        <v>13</v>
      </c>
      <c r="F163" s="1038" t="s">
        <v>13</v>
      </c>
      <c r="G163" s="1038" t="s">
        <v>13</v>
      </c>
      <c r="H163" s="1038" t="s">
        <v>13</v>
      </c>
      <c r="I163" s="1038" t="s">
        <v>13</v>
      </c>
      <c r="J163" s="1021" t="s">
        <v>6884</v>
      </c>
      <c r="K163" s="1041" t="s">
        <v>16</v>
      </c>
      <c r="L163" s="1040" t="s">
        <v>342</v>
      </c>
      <c r="M163" s="1257" t="s">
        <v>13060</v>
      </c>
      <c r="N163" s="1056"/>
      <c r="O163" s="1058"/>
      <c r="P163" s="1058"/>
    </row>
    <row r="164" spans="1:16" ht="13.5">
      <c r="A164" s="1046">
        <v>159</v>
      </c>
      <c r="B164" s="1020" t="s">
        <v>343</v>
      </c>
      <c r="C164" s="1038" t="s">
        <v>13</v>
      </c>
      <c r="D164" s="1038" t="s">
        <v>13</v>
      </c>
      <c r="E164" s="1038" t="s">
        <v>13</v>
      </c>
      <c r="F164" s="1038" t="s">
        <v>13</v>
      </c>
      <c r="G164" s="1038" t="s">
        <v>13</v>
      </c>
      <c r="H164" s="1038" t="s">
        <v>13</v>
      </c>
      <c r="I164" s="1038" t="s">
        <v>13</v>
      </c>
      <c r="J164" s="1199" t="s">
        <v>13395</v>
      </c>
      <c r="K164" s="1041" t="s">
        <v>16</v>
      </c>
      <c r="L164" s="1040" t="s">
        <v>343</v>
      </c>
      <c r="M164" s="1257" t="s">
        <v>12993</v>
      </c>
      <c r="N164" s="1056"/>
      <c r="O164" s="1240" t="s">
        <v>13575</v>
      </c>
      <c r="P164" s="1058"/>
    </row>
    <row r="165" spans="1:16" ht="13.5">
      <c r="A165" s="1046">
        <v>160</v>
      </c>
      <c r="B165" s="1020" t="s">
        <v>344</v>
      </c>
      <c r="C165" s="1038" t="s">
        <v>13</v>
      </c>
      <c r="D165" s="1038" t="s">
        <v>13</v>
      </c>
      <c r="E165" s="1038" t="s">
        <v>13</v>
      </c>
      <c r="F165" s="1038" t="s">
        <v>13</v>
      </c>
      <c r="G165" s="1527" t="s">
        <v>13396</v>
      </c>
      <c r="H165" s="1527" t="s">
        <v>1287</v>
      </c>
      <c r="I165" s="1527" t="s">
        <v>1287</v>
      </c>
      <c r="J165" s="1527" t="s">
        <v>1287</v>
      </c>
      <c r="K165" s="1041" t="s">
        <v>16</v>
      </c>
      <c r="L165" s="1040" t="s">
        <v>344</v>
      </c>
      <c r="M165" s="1257" t="s">
        <v>13079</v>
      </c>
      <c r="N165" s="1056"/>
      <c r="O165" s="1240" t="s">
        <v>13575</v>
      </c>
      <c r="P165" s="1058"/>
    </row>
    <row r="166" spans="1:16" ht="13.5">
      <c r="A166" s="1046">
        <v>161</v>
      </c>
      <c r="B166" s="1020" t="s">
        <v>351</v>
      </c>
      <c r="C166" s="1038" t="s">
        <v>13</v>
      </c>
      <c r="D166" s="1038" t="s">
        <v>13</v>
      </c>
      <c r="E166" s="1038" t="s">
        <v>13</v>
      </c>
      <c r="F166" s="1038" t="s">
        <v>13</v>
      </c>
      <c r="G166" s="1038" t="s">
        <v>13</v>
      </c>
      <c r="H166" s="1038" t="s">
        <v>13</v>
      </c>
      <c r="I166" s="1527" t="s">
        <v>13397</v>
      </c>
      <c r="J166" s="1527" t="s">
        <v>1287</v>
      </c>
      <c r="K166" s="1041" t="s">
        <v>819</v>
      </c>
      <c r="L166" s="1040" t="s">
        <v>351</v>
      </c>
      <c r="M166" s="1257" t="s">
        <v>12988</v>
      </c>
      <c r="N166" s="1056"/>
      <c r="O166" s="1240" t="s">
        <v>13575</v>
      </c>
      <c r="P166" s="1058"/>
    </row>
    <row r="167" spans="1:16" ht="13.5">
      <c r="A167" s="1046">
        <v>162</v>
      </c>
      <c r="B167" s="1020" t="s">
        <v>352</v>
      </c>
      <c r="C167" s="1038" t="s">
        <v>13</v>
      </c>
      <c r="D167" s="1038" t="s">
        <v>13</v>
      </c>
      <c r="E167" s="1038" t="s">
        <v>13</v>
      </c>
      <c r="F167" s="1038" t="s">
        <v>13</v>
      </c>
      <c r="G167" s="1038" t="s">
        <v>13</v>
      </c>
      <c r="H167" s="1038" t="s">
        <v>13</v>
      </c>
      <c r="I167" s="1527" t="s">
        <v>13398</v>
      </c>
      <c r="J167" s="1527" t="s">
        <v>1287</v>
      </c>
      <c r="K167" s="1041" t="s">
        <v>819</v>
      </c>
      <c r="L167" s="1040" t="s">
        <v>352</v>
      </c>
      <c r="M167" s="1257" t="s">
        <v>12988</v>
      </c>
      <c r="N167" s="1056"/>
      <c r="O167" s="1240" t="s">
        <v>13575</v>
      </c>
      <c r="P167" s="1058"/>
    </row>
    <row r="168" spans="1:16">
      <c r="A168" s="1046">
        <v>163</v>
      </c>
      <c r="B168" s="1020" t="s">
        <v>353</v>
      </c>
      <c r="C168" s="1038" t="s">
        <v>13</v>
      </c>
      <c r="D168" s="1038" t="s">
        <v>13</v>
      </c>
      <c r="E168" s="1038" t="s">
        <v>13</v>
      </c>
      <c r="F168" s="1038" t="s">
        <v>13</v>
      </c>
      <c r="G168" s="1526" t="s">
        <v>6884</v>
      </c>
      <c r="H168" s="1526" t="s">
        <v>1287</v>
      </c>
      <c r="I168" s="1526" t="s">
        <v>1287</v>
      </c>
      <c r="J168" s="1526" t="s">
        <v>1287</v>
      </c>
      <c r="K168" s="1041" t="s">
        <v>16</v>
      </c>
      <c r="L168" s="1040" t="s">
        <v>353</v>
      </c>
      <c r="M168" s="1257" t="s">
        <v>13060</v>
      </c>
      <c r="N168" s="1056"/>
      <c r="O168" s="1058"/>
      <c r="P168" s="1058"/>
    </row>
    <row r="169" spans="1:16">
      <c r="A169" s="1046">
        <v>164</v>
      </c>
      <c r="B169" s="1020" t="s">
        <v>354</v>
      </c>
      <c r="C169" s="1038" t="s">
        <v>13</v>
      </c>
      <c r="D169" s="1038" t="s">
        <v>13</v>
      </c>
      <c r="E169" s="1038" t="s">
        <v>13</v>
      </c>
      <c r="F169" s="1038" t="s">
        <v>13</v>
      </c>
      <c r="G169" s="1038" t="s">
        <v>13</v>
      </c>
      <c r="H169" s="1038" t="s">
        <v>13</v>
      </c>
      <c r="I169" s="1038" t="s">
        <v>13</v>
      </c>
      <c r="J169" s="1021" t="s">
        <v>6884</v>
      </c>
      <c r="K169" s="1041" t="s">
        <v>16</v>
      </c>
      <c r="L169" s="1040" t="s">
        <v>354</v>
      </c>
      <c r="M169" s="1257" t="s">
        <v>13060</v>
      </c>
      <c r="N169" s="1056"/>
      <c r="O169" s="1058"/>
      <c r="P169" s="1058"/>
    </row>
    <row r="170" spans="1:16" ht="13.5">
      <c r="A170" s="1046">
        <v>165</v>
      </c>
      <c r="B170" s="1020" t="s">
        <v>355</v>
      </c>
      <c r="C170" s="1038" t="s">
        <v>13</v>
      </c>
      <c r="D170" s="1038" t="s">
        <v>13</v>
      </c>
      <c r="E170" s="1038" t="s">
        <v>13</v>
      </c>
      <c r="F170" s="1038" t="s">
        <v>13</v>
      </c>
      <c r="G170" s="1527" t="s">
        <v>13402</v>
      </c>
      <c r="H170" s="1527" t="s">
        <v>1287</v>
      </c>
      <c r="I170" s="1527" t="s">
        <v>1287</v>
      </c>
      <c r="J170" s="1527" t="s">
        <v>1287</v>
      </c>
      <c r="K170" s="1041" t="s">
        <v>1168</v>
      </c>
      <c r="L170" s="1040" t="s">
        <v>355</v>
      </c>
      <c r="M170" s="1257" t="s">
        <v>12988</v>
      </c>
      <c r="N170" s="1056"/>
      <c r="O170" s="1240" t="s">
        <v>13575</v>
      </c>
      <c r="P170" s="1058"/>
    </row>
    <row r="171" spans="1:16">
      <c r="A171" s="1046">
        <v>166</v>
      </c>
      <c r="B171" s="1020" t="s">
        <v>356</v>
      </c>
      <c r="C171" s="1038" t="s">
        <v>13</v>
      </c>
      <c r="D171" s="1038" t="s">
        <v>13</v>
      </c>
      <c r="E171" s="1038" t="s">
        <v>13</v>
      </c>
      <c r="F171" s="1038" t="s">
        <v>13</v>
      </c>
      <c r="G171" s="1526" t="s">
        <v>6884</v>
      </c>
      <c r="H171" s="1526" t="s">
        <v>1287</v>
      </c>
      <c r="I171" s="1526" t="s">
        <v>1287</v>
      </c>
      <c r="J171" s="1526" t="s">
        <v>1287</v>
      </c>
      <c r="K171" s="1041" t="s">
        <v>16</v>
      </c>
      <c r="L171" s="1040" t="s">
        <v>356</v>
      </c>
      <c r="M171" s="1257" t="s">
        <v>13060</v>
      </c>
      <c r="N171" s="1056"/>
      <c r="O171" s="1058"/>
      <c r="P171" s="1058"/>
    </row>
    <row r="172" spans="1:16" ht="13.5">
      <c r="A172" s="1046">
        <v>167</v>
      </c>
      <c r="B172" s="1020" t="s">
        <v>357</v>
      </c>
      <c r="C172" s="1038" t="s">
        <v>13</v>
      </c>
      <c r="D172" s="1038" t="s">
        <v>13</v>
      </c>
      <c r="E172" s="1038" t="s">
        <v>13</v>
      </c>
      <c r="F172" s="1038" t="s">
        <v>13</v>
      </c>
      <c r="G172" s="1038" t="s">
        <v>13</v>
      </c>
      <c r="H172" s="1038" t="s">
        <v>13</v>
      </c>
      <c r="I172" s="1527" t="s">
        <v>13403</v>
      </c>
      <c r="J172" s="1527" t="s">
        <v>1287</v>
      </c>
      <c r="K172" s="1041" t="s">
        <v>819</v>
      </c>
      <c r="L172" s="1040" t="s">
        <v>357</v>
      </c>
      <c r="M172" s="1257" t="s">
        <v>12984</v>
      </c>
      <c r="N172" s="1056"/>
      <c r="O172" s="1240" t="s">
        <v>13575</v>
      </c>
      <c r="P172" s="1058"/>
    </row>
    <row r="173" spans="1:16" ht="13.5">
      <c r="A173" s="1046">
        <v>168</v>
      </c>
      <c r="B173" s="1020" t="s">
        <v>358</v>
      </c>
      <c r="C173" s="1038" t="s">
        <v>13</v>
      </c>
      <c r="D173" s="1038" t="s">
        <v>13</v>
      </c>
      <c r="E173" s="1038" t="s">
        <v>13</v>
      </c>
      <c r="F173" s="1038" t="s">
        <v>13</v>
      </c>
      <c r="G173" s="1038" t="s">
        <v>13</v>
      </c>
      <c r="H173" s="1038" t="s">
        <v>13</v>
      </c>
      <c r="I173" s="1038" t="s">
        <v>13</v>
      </c>
      <c r="J173" s="1199" t="s">
        <v>13399</v>
      </c>
      <c r="K173" s="1041" t="s">
        <v>16</v>
      </c>
      <c r="L173" s="1040" t="s">
        <v>358</v>
      </c>
      <c r="M173" s="1257" t="s">
        <v>12993</v>
      </c>
      <c r="N173" s="1056"/>
      <c r="O173" s="1240" t="s">
        <v>13575</v>
      </c>
      <c r="P173" s="1058"/>
    </row>
    <row r="174" spans="1:16">
      <c r="A174" s="1046">
        <v>169</v>
      </c>
      <c r="B174" s="1020" t="s">
        <v>359</v>
      </c>
      <c r="C174" s="1038" t="s">
        <v>13</v>
      </c>
      <c r="D174" s="1038" t="s">
        <v>13</v>
      </c>
      <c r="E174" s="1038" t="s">
        <v>13</v>
      </c>
      <c r="F174" s="1038" t="s">
        <v>13</v>
      </c>
      <c r="G174" s="1038" t="s">
        <v>13</v>
      </c>
      <c r="H174" s="1526" t="s">
        <v>6884</v>
      </c>
      <c r="I174" s="1526" t="s">
        <v>1287</v>
      </c>
      <c r="J174" s="1526" t="s">
        <v>1287</v>
      </c>
      <c r="K174" s="1041" t="s">
        <v>259</v>
      </c>
      <c r="L174" s="1040" t="s">
        <v>359</v>
      </c>
      <c r="M174" s="1257" t="s">
        <v>13061</v>
      </c>
      <c r="N174" s="1056"/>
      <c r="O174" s="1058"/>
      <c r="P174" s="1058"/>
    </row>
    <row r="175" spans="1:16" ht="13.5">
      <c r="A175" s="1046">
        <v>170</v>
      </c>
      <c r="B175" s="1020" t="s">
        <v>360</v>
      </c>
      <c r="C175" s="1038" t="s">
        <v>13</v>
      </c>
      <c r="D175" s="1038" t="s">
        <v>13</v>
      </c>
      <c r="E175" s="1038" t="s">
        <v>13</v>
      </c>
      <c r="F175" s="1038" t="s">
        <v>13</v>
      </c>
      <c r="G175" s="1038" t="s">
        <v>13</v>
      </c>
      <c r="H175" s="1527" t="s">
        <v>13400</v>
      </c>
      <c r="I175" s="1527" t="s">
        <v>1287</v>
      </c>
      <c r="J175" s="1527" t="s">
        <v>1287</v>
      </c>
      <c r="K175" s="1041" t="s">
        <v>1168</v>
      </c>
      <c r="L175" s="1040" t="s">
        <v>360</v>
      </c>
      <c r="M175" s="1257" t="s">
        <v>12988</v>
      </c>
      <c r="N175" s="1056"/>
      <c r="O175" s="1240" t="s">
        <v>13575</v>
      </c>
      <c r="P175" s="1058"/>
    </row>
    <row r="176" spans="1:16" ht="13.5">
      <c r="A176" s="1046">
        <v>171</v>
      </c>
      <c r="B176" s="1020" t="s">
        <v>361</v>
      </c>
      <c r="C176" s="1038" t="s">
        <v>13</v>
      </c>
      <c r="D176" s="1038" t="s">
        <v>13</v>
      </c>
      <c r="E176" s="1038" t="s">
        <v>13</v>
      </c>
      <c r="F176" s="1038" t="s">
        <v>13</v>
      </c>
      <c r="G176" s="1038" t="s">
        <v>13</v>
      </c>
      <c r="H176" s="1038" t="s">
        <v>13</v>
      </c>
      <c r="I176" s="1527" t="s">
        <v>13401</v>
      </c>
      <c r="J176" s="1527" t="s">
        <v>1287</v>
      </c>
      <c r="K176" s="1041" t="s">
        <v>819</v>
      </c>
      <c r="L176" s="1040" t="s">
        <v>361</v>
      </c>
      <c r="M176" s="1257" t="s">
        <v>13000</v>
      </c>
      <c r="N176" s="1056"/>
      <c r="O176" s="1240" t="s">
        <v>13575</v>
      </c>
      <c r="P176" s="1058"/>
    </row>
    <row r="177" spans="1:16">
      <c r="A177" s="1046">
        <v>172</v>
      </c>
      <c r="B177" s="1020" t="s">
        <v>362</v>
      </c>
      <c r="C177" s="1038" t="s">
        <v>13</v>
      </c>
      <c r="D177" s="1038" t="s">
        <v>13</v>
      </c>
      <c r="E177" s="1038" t="s">
        <v>13</v>
      </c>
      <c r="F177" s="1038" t="s">
        <v>13</v>
      </c>
      <c r="G177" s="1038" t="s">
        <v>13</v>
      </c>
      <c r="H177" s="1038" t="s">
        <v>13</v>
      </c>
      <c r="I177" s="1526" t="s">
        <v>6884</v>
      </c>
      <c r="J177" s="1526" t="s">
        <v>1287</v>
      </c>
      <c r="K177" s="1041" t="s">
        <v>16</v>
      </c>
      <c r="L177" s="1040" t="s">
        <v>362</v>
      </c>
      <c r="M177" s="1257" t="s">
        <v>13059</v>
      </c>
      <c r="N177" s="1056"/>
      <c r="O177" s="1058"/>
      <c r="P177" s="1058"/>
    </row>
    <row r="178" spans="1:16">
      <c r="A178" s="1046">
        <v>173</v>
      </c>
      <c r="B178" s="1020" t="s">
        <v>363</v>
      </c>
      <c r="C178" s="1038" t="s">
        <v>13</v>
      </c>
      <c r="D178" s="1038" t="s">
        <v>13</v>
      </c>
      <c r="E178" s="1038" t="s">
        <v>13</v>
      </c>
      <c r="F178" s="1038" t="s">
        <v>13</v>
      </c>
      <c r="G178" s="1038" t="s">
        <v>13</v>
      </c>
      <c r="H178" s="1526" t="s">
        <v>6884</v>
      </c>
      <c r="I178" s="1526" t="s">
        <v>1287</v>
      </c>
      <c r="J178" s="1526" t="s">
        <v>1287</v>
      </c>
      <c r="K178" s="1041" t="s">
        <v>259</v>
      </c>
      <c r="L178" s="1040" t="s">
        <v>363</v>
      </c>
      <c r="M178" s="1257" t="s">
        <v>13061</v>
      </c>
      <c r="N178" s="1056"/>
      <c r="O178" s="1058"/>
      <c r="P178" s="1058"/>
    </row>
    <row r="179" spans="1:16">
      <c r="A179" s="1046">
        <v>174</v>
      </c>
      <c r="B179" s="1020" t="s">
        <v>364</v>
      </c>
      <c r="C179" s="1038" t="s">
        <v>13</v>
      </c>
      <c r="D179" s="1038" t="s">
        <v>13</v>
      </c>
      <c r="E179" s="1038" t="s">
        <v>13</v>
      </c>
      <c r="F179" s="1038" t="s">
        <v>13</v>
      </c>
      <c r="G179" s="1038" t="s">
        <v>13</v>
      </c>
      <c r="H179" s="1038" t="s">
        <v>13</v>
      </c>
      <c r="I179" s="1038" t="s">
        <v>13</v>
      </c>
      <c r="J179" s="1199" t="s">
        <v>11304</v>
      </c>
      <c r="K179" s="1041" t="s">
        <v>16</v>
      </c>
      <c r="L179" s="1040" t="s">
        <v>364</v>
      </c>
      <c r="M179" s="1257" t="s">
        <v>13059</v>
      </c>
      <c r="N179" s="1058"/>
      <c r="O179" s="1058"/>
      <c r="P179" s="1058"/>
    </row>
    <row r="180" spans="1:16">
      <c r="A180" s="1046">
        <v>175</v>
      </c>
      <c r="B180" s="1020" t="s">
        <v>365</v>
      </c>
      <c r="C180" s="1038" t="s">
        <v>13</v>
      </c>
      <c r="D180" s="1038" t="s">
        <v>13</v>
      </c>
      <c r="E180" s="1038" t="s">
        <v>13</v>
      </c>
      <c r="F180" s="1038" t="s">
        <v>13</v>
      </c>
      <c r="G180" s="1527" t="s">
        <v>11305</v>
      </c>
      <c r="H180" s="1529" t="s">
        <v>1287</v>
      </c>
      <c r="I180" s="1529" t="s">
        <v>1287</v>
      </c>
      <c r="J180" s="1529" t="s">
        <v>1287</v>
      </c>
      <c r="K180" s="1041" t="s">
        <v>16</v>
      </c>
      <c r="L180" s="1040" t="s">
        <v>365</v>
      </c>
      <c r="M180" s="1257" t="s">
        <v>13059</v>
      </c>
      <c r="N180" s="1058"/>
      <c r="O180" s="1058"/>
      <c r="P180" s="1058"/>
    </row>
    <row r="181" spans="1:16">
      <c r="A181" s="1046">
        <v>176</v>
      </c>
      <c r="B181" s="1020" t="s">
        <v>366</v>
      </c>
      <c r="C181" s="1024" t="s">
        <v>13</v>
      </c>
      <c r="D181" s="1024" t="s">
        <v>13</v>
      </c>
      <c r="E181" s="1024" t="s">
        <v>13</v>
      </c>
      <c r="F181" s="1024" t="s">
        <v>13</v>
      </c>
      <c r="G181" s="1024" t="s">
        <v>13</v>
      </c>
      <c r="H181" s="1024" t="s">
        <v>13</v>
      </c>
      <c r="I181" s="1024" t="s">
        <v>13</v>
      </c>
      <c r="J181" s="1024" t="s">
        <v>13</v>
      </c>
      <c r="K181" s="1041" t="s">
        <v>16</v>
      </c>
      <c r="L181" s="1040" t="s">
        <v>366</v>
      </c>
      <c r="M181" s="1257" t="s">
        <v>13059</v>
      </c>
      <c r="N181" s="1058"/>
      <c r="O181" s="1058"/>
      <c r="P181" s="1058"/>
    </row>
    <row r="182" spans="1:16">
      <c r="A182" s="1046">
        <v>177</v>
      </c>
      <c r="B182" s="1020" t="s">
        <v>367</v>
      </c>
      <c r="C182" s="1024" t="s">
        <v>13</v>
      </c>
      <c r="D182" s="1024" t="s">
        <v>13</v>
      </c>
      <c r="E182" s="1024" t="s">
        <v>13</v>
      </c>
      <c r="F182" s="1024" t="s">
        <v>13</v>
      </c>
      <c r="G182" s="1024" t="s">
        <v>13</v>
      </c>
      <c r="H182" s="1024" t="s">
        <v>13</v>
      </c>
      <c r="I182" s="1024" t="s">
        <v>13</v>
      </c>
      <c r="J182" s="1024" t="s">
        <v>13</v>
      </c>
      <c r="K182" s="1041" t="s">
        <v>16</v>
      </c>
      <c r="L182" s="1040" t="s">
        <v>367</v>
      </c>
      <c r="M182" s="1257" t="s">
        <v>13059</v>
      </c>
      <c r="N182" s="1058"/>
      <c r="O182" s="1058"/>
      <c r="P182" s="1058"/>
    </row>
    <row r="183" spans="1:16">
      <c r="A183" s="1046">
        <v>178</v>
      </c>
      <c r="B183" s="1020" t="s">
        <v>368</v>
      </c>
      <c r="C183" s="1024" t="s">
        <v>13</v>
      </c>
      <c r="D183" s="1024" t="s">
        <v>13</v>
      </c>
      <c r="E183" s="1024" t="s">
        <v>13</v>
      </c>
      <c r="F183" s="1024" t="s">
        <v>13</v>
      </c>
      <c r="G183" s="1024" t="s">
        <v>13</v>
      </c>
      <c r="H183" s="1024" t="s">
        <v>13</v>
      </c>
      <c r="I183" s="1024" t="s">
        <v>13</v>
      </c>
      <c r="J183" s="1024" t="s">
        <v>13</v>
      </c>
      <c r="K183" s="1041" t="s">
        <v>16</v>
      </c>
      <c r="L183" s="1040" t="s">
        <v>368</v>
      </c>
      <c r="M183" s="1257" t="s">
        <v>13059</v>
      </c>
      <c r="N183" s="1058"/>
      <c r="O183" s="1058"/>
      <c r="P183" s="1058"/>
    </row>
    <row r="184" spans="1:16">
      <c r="A184" s="1046">
        <v>179</v>
      </c>
      <c r="B184" s="1020" t="s">
        <v>369</v>
      </c>
      <c r="C184" s="1024" t="s">
        <v>13</v>
      </c>
      <c r="D184" s="1024" t="s">
        <v>13</v>
      </c>
      <c r="E184" s="1024" t="s">
        <v>13</v>
      </c>
      <c r="F184" s="1024" t="s">
        <v>13</v>
      </c>
      <c r="G184" s="1024" t="s">
        <v>13</v>
      </c>
      <c r="H184" s="1024" t="s">
        <v>13</v>
      </c>
      <c r="I184" s="1024" t="s">
        <v>13</v>
      </c>
      <c r="J184" s="1024" t="s">
        <v>13</v>
      </c>
      <c r="K184" s="1041" t="s">
        <v>16</v>
      </c>
      <c r="L184" s="1040" t="s">
        <v>369</v>
      </c>
      <c r="M184" s="1257" t="s">
        <v>13059</v>
      </c>
      <c r="N184" s="1058"/>
      <c r="O184" s="1058"/>
      <c r="P184" s="1058"/>
    </row>
    <row r="185" spans="1:16">
      <c r="A185" s="1046">
        <v>180</v>
      </c>
      <c r="B185" s="1020" t="s">
        <v>370</v>
      </c>
      <c r="C185" s="1024" t="s">
        <v>13</v>
      </c>
      <c r="D185" s="1024" t="s">
        <v>13</v>
      </c>
      <c r="E185" s="1024" t="s">
        <v>13</v>
      </c>
      <c r="F185" s="1024" t="s">
        <v>13</v>
      </c>
      <c r="G185" s="1024" t="s">
        <v>13</v>
      </c>
      <c r="H185" s="1024" t="s">
        <v>13</v>
      </c>
      <c r="I185" s="1024" t="s">
        <v>13</v>
      </c>
      <c r="J185" s="1024" t="s">
        <v>13</v>
      </c>
      <c r="K185" s="1041" t="s">
        <v>16</v>
      </c>
      <c r="L185" s="1040" t="s">
        <v>370</v>
      </c>
      <c r="M185" s="1257" t="s">
        <v>13059</v>
      </c>
      <c r="N185" s="1058"/>
      <c r="O185" s="1058"/>
      <c r="P185" s="1058"/>
    </row>
    <row r="186" spans="1:16">
      <c r="A186" s="1046">
        <v>181</v>
      </c>
      <c r="B186" s="1020" t="s">
        <v>371</v>
      </c>
      <c r="C186" s="1024" t="s">
        <v>13</v>
      </c>
      <c r="D186" s="1024" t="s">
        <v>13</v>
      </c>
      <c r="E186" s="1024" t="s">
        <v>13</v>
      </c>
      <c r="F186" s="1024" t="s">
        <v>13</v>
      </c>
      <c r="G186" s="1024" t="s">
        <v>13</v>
      </c>
      <c r="H186" s="1024" t="s">
        <v>13</v>
      </c>
      <c r="I186" s="1024" t="s">
        <v>13</v>
      </c>
      <c r="J186" s="1024" t="s">
        <v>13</v>
      </c>
      <c r="K186" s="1041" t="s">
        <v>16</v>
      </c>
      <c r="L186" s="1040" t="s">
        <v>371</v>
      </c>
      <c r="M186" s="1257" t="s">
        <v>13059</v>
      </c>
      <c r="N186" s="1058"/>
      <c r="O186" s="1058"/>
      <c r="P186" s="1058"/>
    </row>
    <row r="187" spans="1:16">
      <c r="A187" s="1046">
        <v>182</v>
      </c>
      <c r="B187" s="1020" t="s">
        <v>372</v>
      </c>
      <c r="C187" s="1024" t="s">
        <v>13</v>
      </c>
      <c r="D187" s="1024" t="s">
        <v>13</v>
      </c>
      <c r="E187" s="1024" t="s">
        <v>13</v>
      </c>
      <c r="F187" s="1024" t="s">
        <v>13</v>
      </c>
      <c r="G187" s="1024" t="s">
        <v>13</v>
      </c>
      <c r="H187" s="1024" t="s">
        <v>13</v>
      </c>
      <c r="I187" s="1024" t="s">
        <v>13</v>
      </c>
      <c r="J187" s="1024" t="s">
        <v>13</v>
      </c>
      <c r="K187" s="1041" t="s">
        <v>16</v>
      </c>
      <c r="L187" s="1040" t="s">
        <v>372</v>
      </c>
      <c r="M187" s="1257" t="s">
        <v>13059</v>
      </c>
      <c r="N187" s="1058"/>
      <c r="O187" s="1058"/>
      <c r="P187" s="1058"/>
    </row>
    <row r="188" spans="1:16">
      <c r="A188" s="1046">
        <v>183</v>
      </c>
      <c r="B188" s="1020" t="s">
        <v>373</v>
      </c>
      <c r="C188" s="1024" t="s">
        <v>13</v>
      </c>
      <c r="D188" s="1024" t="s">
        <v>13</v>
      </c>
      <c r="E188" s="1024" t="s">
        <v>13</v>
      </c>
      <c r="F188" s="1024" t="s">
        <v>13</v>
      </c>
      <c r="G188" s="1024" t="s">
        <v>13</v>
      </c>
      <c r="H188" s="1024" t="s">
        <v>13</v>
      </c>
      <c r="I188" s="1024" t="s">
        <v>13</v>
      </c>
      <c r="J188" s="1024" t="s">
        <v>13</v>
      </c>
      <c r="K188" s="1041" t="s">
        <v>16</v>
      </c>
      <c r="L188" s="1040" t="s">
        <v>373</v>
      </c>
      <c r="M188" s="1257" t="s">
        <v>13059</v>
      </c>
      <c r="N188" s="1058"/>
      <c r="O188" s="1058"/>
      <c r="P188" s="1058"/>
    </row>
    <row r="189" spans="1:16">
      <c r="A189" s="1046">
        <v>184</v>
      </c>
      <c r="B189" s="1020" t="s">
        <v>374</v>
      </c>
      <c r="C189" s="1024" t="s">
        <v>13</v>
      </c>
      <c r="D189" s="1024" t="s">
        <v>13</v>
      </c>
      <c r="E189" s="1024" t="s">
        <v>13</v>
      </c>
      <c r="F189" s="1024" t="s">
        <v>13</v>
      </c>
      <c r="G189" s="1024" t="s">
        <v>13</v>
      </c>
      <c r="H189" s="1024" t="s">
        <v>13</v>
      </c>
      <c r="I189" s="1024" t="s">
        <v>13</v>
      </c>
      <c r="J189" s="1024" t="s">
        <v>13</v>
      </c>
      <c r="K189" s="1041" t="s">
        <v>16</v>
      </c>
      <c r="L189" s="1040" t="s">
        <v>374</v>
      </c>
      <c r="M189" s="1257" t="s">
        <v>13059</v>
      </c>
      <c r="N189" s="1058"/>
      <c r="O189" s="1058"/>
      <c r="P189" s="1058"/>
    </row>
    <row r="190" spans="1:16">
      <c r="A190" s="1046">
        <v>185</v>
      </c>
      <c r="B190" s="1020" t="s">
        <v>375</v>
      </c>
      <c r="C190" s="1024" t="s">
        <v>13</v>
      </c>
      <c r="D190" s="1024" t="s">
        <v>13</v>
      </c>
      <c r="E190" s="1024" t="s">
        <v>13</v>
      </c>
      <c r="F190" s="1024" t="s">
        <v>13</v>
      </c>
      <c r="G190" s="1024" t="s">
        <v>13</v>
      </c>
      <c r="H190" s="1024" t="s">
        <v>13</v>
      </c>
      <c r="I190" s="1024" t="s">
        <v>13</v>
      </c>
      <c r="J190" s="1024" t="s">
        <v>13</v>
      </c>
      <c r="K190" s="1041" t="s">
        <v>16</v>
      </c>
      <c r="L190" s="1040" t="s">
        <v>375</v>
      </c>
      <c r="M190" s="1257" t="s">
        <v>13059</v>
      </c>
      <c r="N190" s="1058"/>
      <c r="O190" s="1058"/>
      <c r="P190" s="1058"/>
    </row>
    <row r="191" spans="1:16">
      <c r="A191" s="1046">
        <v>186</v>
      </c>
      <c r="B191" s="1020" t="s">
        <v>376</v>
      </c>
      <c r="C191" s="1024" t="s">
        <v>13</v>
      </c>
      <c r="D191" s="1024" t="s">
        <v>13</v>
      </c>
      <c r="E191" s="1024" t="s">
        <v>13</v>
      </c>
      <c r="F191" s="1024" t="s">
        <v>13</v>
      </c>
      <c r="G191" s="1024" t="s">
        <v>13</v>
      </c>
      <c r="H191" s="1024" t="s">
        <v>13</v>
      </c>
      <c r="I191" s="1024" t="s">
        <v>13</v>
      </c>
      <c r="J191" s="1024" t="s">
        <v>13</v>
      </c>
      <c r="K191" s="1041" t="s">
        <v>16</v>
      </c>
      <c r="L191" s="1040" t="s">
        <v>376</v>
      </c>
      <c r="M191" s="1257" t="s">
        <v>13059</v>
      </c>
      <c r="N191" s="1058"/>
      <c r="O191" s="1058"/>
      <c r="P191" s="1058"/>
    </row>
    <row r="192" spans="1:16">
      <c r="A192" s="1046">
        <v>187</v>
      </c>
      <c r="B192" s="1020" t="s">
        <v>377</v>
      </c>
      <c r="C192" s="1024" t="s">
        <v>13</v>
      </c>
      <c r="D192" s="1024" t="s">
        <v>13</v>
      </c>
      <c r="E192" s="1024" t="s">
        <v>13</v>
      </c>
      <c r="F192" s="1024" t="s">
        <v>13</v>
      </c>
      <c r="G192" s="1024" t="s">
        <v>13</v>
      </c>
      <c r="H192" s="1024" t="s">
        <v>13</v>
      </c>
      <c r="I192" s="1024" t="s">
        <v>13</v>
      </c>
      <c r="J192" s="1024" t="s">
        <v>13</v>
      </c>
      <c r="K192" s="1041" t="s">
        <v>16</v>
      </c>
      <c r="L192" s="1040" t="s">
        <v>377</v>
      </c>
      <c r="M192" s="1257" t="s">
        <v>13059</v>
      </c>
      <c r="N192" s="1058"/>
      <c r="O192" s="1058"/>
      <c r="P192" s="1058"/>
    </row>
    <row r="193" spans="1:16">
      <c r="A193" s="1046">
        <v>188</v>
      </c>
      <c r="B193" s="1020" t="s">
        <v>378</v>
      </c>
      <c r="C193" s="1024" t="s">
        <v>13</v>
      </c>
      <c r="D193" s="1024" t="s">
        <v>13</v>
      </c>
      <c r="E193" s="1024" t="s">
        <v>13</v>
      </c>
      <c r="F193" s="1024" t="s">
        <v>13</v>
      </c>
      <c r="G193" s="1024" t="s">
        <v>13</v>
      </c>
      <c r="H193" s="1024" t="s">
        <v>13</v>
      </c>
      <c r="I193" s="1024" t="s">
        <v>13</v>
      </c>
      <c r="J193" s="1024" t="s">
        <v>13</v>
      </c>
      <c r="K193" s="1041" t="s">
        <v>16</v>
      </c>
      <c r="L193" s="1040" t="s">
        <v>378</v>
      </c>
      <c r="M193" s="1257" t="s">
        <v>13059</v>
      </c>
      <c r="N193" s="1058"/>
      <c r="O193" s="1058"/>
      <c r="P193" s="1058"/>
    </row>
    <row r="194" spans="1:16">
      <c r="A194" s="1046">
        <v>189</v>
      </c>
      <c r="B194" s="1020" t="s">
        <v>379</v>
      </c>
      <c r="C194" s="1024" t="s">
        <v>13</v>
      </c>
      <c r="D194" s="1024" t="s">
        <v>13</v>
      </c>
      <c r="E194" s="1024" t="s">
        <v>13</v>
      </c>
      <c r="F194" s="1024" t="s">
        <v>13</v>
      </c>
      <c r="G194" s="1024" t="s">
        <v>13</v>
      </c>
      <c r="H194" s="1024" t="s">
        <v>13</v>
      </c>
      <c r="I194" s="1024" t="s">
        <v>13</v>
      </c>
      <c r="J194" s="1024" t="s">
        <v>13</v>
      </c>
      <c r="K194" s="1041" t="s">
        <v>16</v>
      </c>
      <c r="L194" s="1040" t="s">
        <v>379</v>
      </c>
      <c r="M194" s="1257" t="s">
        <v>13059</v>
      </c>
      <c r="N194" s="1058"/>
      <c r="O194" s="1058"/>
      <c r="P194" s="1058"/>
    </row>
    <row r="195" spans="1:16">
      <c r="A195" s="1046">
        <v>190</v>
      </c>
      <c r="B195" s="1020" t="s">
        <v>380</v>
      </c>
      <c r="C195" s="1024" t="s">
        <v>13</v>
      </c>
      <c r="D195" s="1024" t="s">
        <v>13</v>
      </c>
      <c r="E195" s="1024" t="s">
        <v>13</v>
      </c>
      <c r="F195" s="1024" t="s">
        <v>13</v>
      </c>
      <c r="G195" s="1024" t="s">
        <v>13</v>
      </c>
      <c r="H195" s="1024" t="s">
        <v>13</v>
      </c>
      <c r="I195" s="1024" t="s">
        <v>13</v>
      </c>
      <c r="J195" s="1024" t="s">
        <v>13</v>
      </c>
      <c r="K195" s="1041" t="s">
        <v>16</v>
      </c>
      <c r="L195" s="1040" t="s">
        <v>380</v>
      </c>
      <c r="M195" s="1257" t="s">
        <v>13059</v>
      </c>
      <c r="N195" s="1058"/>
      <c r="O195" s="1058"/>
      <c r="P195" s="1058"/>
    </row>
    <row r="196" spans="1:16">
      <c r="A196" s="1046">
        <v>191</v>
      </c>
      <c r="B196" s="1020" t="s">
        <v>381</v>
      </c>
      <c r="C196" s="1024" t="s">
        <v>13</v>
      </c>
      <c r="D196" s="1024" t="s">
        <v>13</v>
      </c>
      <c r="E196" s="1024" t="s">
        <v>13</v>
      </c>
      <c r="F196" s="1024" t="s">
        <v>13</v>
      </c>
      <c r="G196" s="1024" t="s">
        <v>13</v>
      </c>
      <c r="H196" s="1024" t="s">
        <v>13</v>
      </c>
      <c r="I196" s="1024" t="s">
        <v>13</v>
      </c>
      <c r="J196" s="1024" t="s">
        <v>13</v>
      </c>
      <c r="K196" s="1041" t="s">
        <v>16</v>
      </c>
      <c r="L196" s="1040" t="s">
        <v>381</v>
      </c>
      <c r="M196" s="1257" t="s">
        <v>13059</v>
      </c>
      <c r="N196" s="1058"/>
      <c r="O196" s="1058"/>
      <c r="P196" s="1058"/>
    </row>
    <row r="197" spans="1:16">
      <c r="A197" s="1046">
        <v>192</v>
      </c>
      <c r="B197" s="1020" t="s">
        <v>382</v>
      </c>
      <c r="C197" s="1024" t="s">
        <v>13</v>
      </c>
      <c r="D197" s="1024" t="s">
        <v>13</v>
      </c>
      <c r="E197" s="1024" t="s">
        <v>13</v>
      </c>
      <c r="F197" s="1024" t="s">
        <v>13</v>
      </c>
      <c r="G197" s="1024" t="s">
        <v>13</v>
      </c>
      <c r="H197" s="1024" t="s">
        <v>13</v>
      </c>
      <c r="I197" s="1024" t="s">
        <v>13</v>
      </c>
      <c r="J197" s="1024" t="s">
        <v>13</v>
      </c>
      <c r="K197" s="1041" t="s">
        <v>16</v>
      </c>
      <c r="L197" s="1040" t="s">
        <v>382</v>
      </c>
      <c r="M197" s="1257" t="s">
        <v>13059</v>
      </c>
      <c r="N197" s="1058"/>
      <c r="O197" s="1058"/>
      <c r="P197" s="1058"/>
    </row>
    <row r="198" spans="1:16">
      <c r="A198" s="1046">
        <v>193</v>
      </c>
      <c r="B198" s="1020" t="s">
        <v>383</v>
      </c>
      <c r="C198" s="1024" t="s">
        <v>13</v>
      </c>
      <c r="D198" s="1024" t="s">
        <v>13</v>
      </c>
      <c r="E198" s="1024" t="s">
        <v>13</v>
      </c>
      <c r="F198" s="1024" t="s">
        <v>13</v>
      </c>
      <c r="G198" s="1024" t="s">
        <v>13</v>
      </c>
      <c r="H198" s="1024" t="s">
        <v>13</v>
      </c>
      <c r="I198" s="1024" t="s">
        <v>13</v>
      </c>
      <c r="J198" s="1024" t="s">
        <v>13</v>
      </c>
      <c r="K198" s="1041" t="s">
        <v>16</v>
      </c>
      <c r="L198" s="1040" t="s">
        <v>383</v>
      </c>
      <c r="M198" s="1257" t="s">
        <v>13059</v>
      </c>
      <c r="N198" s="1058"/>
      <c r="O198" s="1058"/>
      <c r="P198" s="1058"/>
    </row>
    <row r="199" spans="1:16">
      <c r="A199" s="1046">
        <v>194</v>
      </c>
      <c r="B199" s="1020" t="s">
        <v>384</v>
      </c>
      <c r="C199" s="1024" t="s">
        <v>13</v>
      </c>
      <c r="D199" s="1024" t="s">
        <v>13</v>
      </c>
      <c r="E199" s="1024" t="s">
        <v>13</v>
      </c>
      <c r="F199" s="1024" t="s">
        <v>13</v>
      </c>
      <c r="G199" s="1024" t="s">
        <v>13</v>
      </c>
      <c r="H199" s="1024" t="s">
        <v>13</v>
      </c>
      <c r="I199" s="1024" t="s">
        <v>13</v>
      </c>
      <c r="J199" s="1024" t="s">
        <v>13</v>
      </c>
      <c r="K199" s="1041" t="s">
        <v>16</v>
      </c>
      <c r="L199" s="1040" t="s">
        <v>384</v>
      </c>
      <c r="M199" s="1257" t="s">
        <v>13059</v>
      </c>
      <c r="N199" s="1058"/>
      <c r="O199" s="1058"/>
      <c r="P199" s="1058"/>
    </row>
    <row r="200" spans="1:16">
      <c r="A200" s="1046">
        <v>195</v>
      </c>
      <c r="B200" s="1020" t="s">
        <v>385</v>
      </c>
      <c r="C200" s="1024" t="s">
        <v>13</v>
      </c>
      <c r="D200" s="1024" t="s">
        <v>13</v>
      </c>
      <c r="E200" s="1024" t="s">
        <v>13</v>
      </c>
      <c r="F200" s="1024" t="s">
        <v>13</v>
      </c>
      <c r="G200" s="1024" t="s">
        <v>13</v>
      </c>
      <c r="H200" s="1024" t="s">
        <v>13</v>
      </c>
      <c r="I200" s="1024" t="s">
        <v>13</v>
      </c>
      <c r="J200" s="1024" t="s">
        <v>13</v>
      </c>
      <c r="K200" s="1041" t="s">
        <v>16</v>
      </c>
      <c r="L200" s="1040" t="s">
        <v>385</v>
      </c>
      <c r="M200" s="1257" t="s">
        <v>13059</v>
      </c>
      <c r="N200" s="1058"/>
      <c r="O200" s="1058"/>
      <c r="P200" s="1058"/>
    </row>
    <row r="201" spans="1:16">
      <c r="A201" s="1046">
        <v>196</v>
      </c>
      <c r="B201" s="1020" t="s">
        <v>386</v>
      </c>
      <c r="C201" s="1024" t="s">
        <v>13</v>
      </c>
      <c r="D201" s="1024" t="s">
        <v>13</v>
      </c>
      <c r="E201" s="1024" t="s">
        <v>13</v>
      </c>
      <c r="F201" s="1024" t="s">
        <v>13</v>
      </c>
      <c r="G201" s="1024" t="s">
        <v>13</v>
      </c>
      <c r="H201" s="1024" t="s">
        <v>13</v>
      </c>
      <c r="I201" s="1024" t="s">
        <v>13</v>
      </c>
      <c r="J201" s="1024" t="s">
        <v>13</v>
      </c>
      <c r="K201" s="1041" t="s">
        <v>16</v>
      </c>
      <c r="L201" s="1040" t="s">
        <v>386</v>
      </c>
      <c r="M201" s="1257" t="s">
        <v>13059</v>
      </c>
      <c r="N201" s="1058"/>
      <c r="O201" s="1058"/>
      <c r="P201" s="1058"/>
    </row>
    <row r="202" spans="1:16">
      <c r="A202" s="1046">
        <v>197</v>
      </c>
      <c r="B202" s="1020" t="s">
        <v>387</v>
      </c>
      <c r="C202" s="1024" t="s">
        <v>13</v>
      </c>
      <c r="D202" s="1024" t="s">
        <v>13</v>
      </c>
      <c r="E202" s="1024" t="s">
        <v>13</v>
      </c>
      <c r="F202" s="1024" t="s">
        <v>13</v>
      </c>
      <c r="G202" s="1024" t="s">
        <v>13</v>
      </c>
      <c r="H202" s="1024" t="s">
        <v>13</v>
      </c>
      <c r="I202" s="1024" t="s">
        <v>13</v>
      </c>
      <c r="J202" s="1024" t="s">
        <v>13</v>
      </c>
      <c r="K202" s="1041" t="s">
        <v>16</v>
      </c>
      <c r="L202" s="1040" t="s">
        <v>387</v>
      </c>
      <c r="M202" s="1257" t="s">
        <v>13059</v>
      </c>
      <c r="N202" s="1058"/>
      <c r="O202" s="1058"/>
      <c r="P202" s="1058"/>
    </row>
    <row r="203" spans="1:16">
      <c r="A203" s="1046">
        <v>198</v>
      </c>
      <c r="B203" s="1020" t="s">
        <v>388</v>
      </c>
      <c r="C203" s="1024" t="s">
        <v>13</v>
      </c>
      <c r="D203" s="1024" t="s">
        <v>13</v>
      </c>
      <c r="E203" s="1024" t="s">
        <v>13</v>
      </c>
      <c r="F203" s="1024" t="s">
        <v>13</v>
      </c>
      <c r="G203" s="1024" t="s">
        <v>13</v>
      </c>
      <c r="H203" s="1024" t="s">
        <v>13</v>
      </c>
      <c r="I203" s="1024" t="s">
        <v>13</v>
      </c>
      <c r="J203" s="1024" t="s">
        <v>13</v>
      </c>
      <c r="K203" s="1041" t="s">
        <v>16</v>
      </c>
      <c r="L203" s="1040" t="s">
        <v>388</v>
      </c>
      <c r="M203" s="1257" t="s">
        <v>13059</v>
      </c>
      <c r="N203" s="1058"/>
      <c r="O203" s="1058"/>
      <c r="P203" s="1058"/>
    </row>
    <row r="204" spans="1:16">
      <c r="A204" s="1046">
        <v>199</v>
      </c>
      <c r="B204" s="1020" t="s">
        <v>389</v>
      </c>
      <c r="C204" s="1024" t="s">
        <v>13</v>
      </c>
      <c r="D204" s="1024" t="s">
        <v>13</v>
      </c>
      <c r="E204" s="1024" t="s">
        <v>13</v>
      </c>
      <c r="F204" s="1024" t="s">
        <v>13</v>
      </c>
      <c r="G204" s="1024" t="s">
        <v>13</v>
      </c>
      <c r="H204" s="1024" t="s">
        <v>13</v>
      </c>
      <c r="I204" s="1024" t="s">
        <v>13</v>
      </c>
      <c r="J204" s="1024" t="s">
        <v>13</v>
      </c>
      <c r="K204" s="1041" t="s">
        <v>16</v>
      </c>
      <c r="L204" s="1040" t="s">
        <v>389</v>
      </c>
      <c r="M204" s="1257" t="s">
        <v>13059</v>
      </c>
      <c r="N204" s="1058"/>
      <c r="O204" s="1058"/>
      <c r="P204" s="1058"/>
    </row>
    <row r="205" spans="1:16">
      <c r="A205" s="1046">
        <v>200</v>
      </c>
      <c r="B205" s="1020" t="s">
        <v>390</v>
      </c>
      <c r="C205" s="1024" t="s">
        <v>13</v>
      </c>
      <c r="D205" s="1024" t="s">
        <v>13</v>
      </c>
      <c r="E205" s="1024" t="s">
        <v>13</v>
      </c>
      <c r="F205" s="1024" t="s">
        <v>13</v>
      </c>
      <c r="G205" s="1024" t="s">
        <v>13</v>
      </c>
      <c r="H205" s="1024" t="s">
        <v>13</v>
      </c>
      <c r="I205" s="1024" t="s">
        <v>13</v>
      </c>
      <c r="J205" s="1024" t="s">
        <v>13</v>
      </c>
      <c r="K205" s="1041" t="s">
        <v>16</v>
      </c>
      <c r="L205" s="1040" t="s">
        <v>390</v>
      </c>
      <c r="M205" s="1257" t="s">
        <v>13059</v>
      </c>
      <c r="N205" s="1058"/>
      <c r="O205" s="1058"/>
      <c r="P205" s="1058"/>
    </row>
    <row r="206" spans="1:16">
      <c r="A206" s="1046">
        <v>201</v>
      </c>
      <c r="B206" s="1020" t="s">
        <v>391</v>
      </c>
      <c r="C206" s="1024" t="s">
        <v>13</v>
      </c>
      <c r="D206" s="1024" t="s">
        <v>13</v>
      </c>
      <c r="E206" s="1024" t="s">
        <v>13</v>
      </c>
      <c r="F206" s="1024" t="s">
        <v>13</v>
      </c>
      <c r="G206" s="1024" t="s">
        <v>13</v>
      </c>
      <c r="H206" s="1024" t="s">
        <v>13</v>
      </c>
      <c r="I206" s="1024" t="s">
        <v>13</v>
      </c>
      <c r="J206" s="1024" t="s">
        <v>13</v>
      </c>
      <c r="K206" s="1041" t="s">
        <v>16</v>
      </c>
      <c r="L206" s="1040" t="s">
        <v>391</v>
      </c>
      <c r="M206" s="1257" t="s">
        <v>13059</v>
      </c>
      <c r="N206" s="1058"/>
      <c r="O206" s="1058"/>
      <c r="P206" s="1058"/>
    </row>
    <row r="207" spans="1:16">
      <c r="A207" s="1046">
        <v>202</v>
      </c>
      <c r="B207" s="1020" t="s">
        <v>392</v>
      </c>
      <c r="C207" s="1024" t="s">
        <v>13</v>
      </c>
      <c r="D207" s="1024" t="s">
        <v>13</v>
      </c>
      <c r="E207" s="1024" t="s">
        <v>13</v>
      </c>
      <c r="F207" s="1024" t="s">
        <v>13</v>
      </c>
      <c r="G207" s="1024" t="s">
        <v>13</v>
      </c>
      <c r="H207" s="1024" t="s">
        <v>13</v>
      </c>
      <c r="I207" s="1024" t="s">
        <v>13</v>
      </c>
      <c r="J207" s="1024" t="s">
        <v>13</v>
      </c>
      <c r="K207" s="1041" t="s">
        <v>16</v>
      </c>
      <c r="L207" s="1040" t="s">
        <v>392</v>
      </c>
      <c r="M207" s="1257" t="s">
        <v>13059</v>
      </c>
      <c r="N207" s="1058"/>
      <c r="O207" s="1058"/>
      <c r="P207" s="1058"/>
    </row>
    <row r="208" spans="1:16">
      <c r="A208" s="1046">
        <v>203</v>
      </c>
      <c r="B208" s="1020" t="s">
        <v>393</v>
      </c>
      <c r="C208" s="1024" t="s">
        <v>13</v>
      </c>
      <c r="D208" s="1024" t="s">
        <v>13</v>
      </c>
      <c r="E208" s="1024" t="s">
        <v>13</v>
      </c>
      <c r="F208" s="1024" t="s">
        <v>13</v>
      </c>
      <c r="G208" s="1024" t="s">
        <v>13</v>
      </c>
      <c r="H208" s="1024" t="s">
        <v>13</v>
      </c>
      <c r="I208" s="1024" t="s">
        <v>13</v>
      </c>
      <c r="J208" s="1024" t="s">
        <v>13</v>
      </c>
      <c r="K208" s="1041" t="s">
        <v>16</v>
      </c>
      <c r="L208" s="1040" t="s">
        <v>393</v>
      </c>
      <c r="M208" s="1257" t="s">
        <v>13059</v>
      </c>
      <c r="N208" s="1058"/>
      <c r="O208" s="1058"/>
      <c r="P208" s="1058"/>
    </row>
    <row r="209" spans="1:16">
      <c r="A209" s="1046">
        <v>204</v>
      </c>
      <c r="B209" s="1020" t="s">
        <v>394</v>
      </c>
      <c r="C209" s="1024" t="s">
        <v>13</v>
      </c>
      <c r="D209" s="1024" t="s">
        <v>13</v>
      </c>
      <c r="E209" s="1024" t="s">
        <v>13</v>
      </c>
      <c r="F209" s="1024" t="s">
        <v>13</v>
      </c>
      <c r="G209" s="1024" t="s">
        <v>13</v>
      </c>
      <c r="H209" s="1024" t="s">
        <v>13</v>
      </c>
      <c r="I209" s="1024" t="s">
        <v>13</v>
      </c>
      <c r="J209" s="1024" t="s">
        <v>13</v>
      </c>
      <c r="K209" s="1041" t="s">
        <v>16</v>
      </c>
      <c r="L209" s="1040" t="s">
        <v>394</v>
      </c>
      <c r="M209" s="1257" t="s">
        <v>13059</v>
      </c>
      <c r="N209" s="1058"/>
      <c r="O209" s="1058"/>
      <c r="P209" s="1058"/>
    </row>
    <row r="210" spans="1:16">
      <c r="A210" s="1046">
        <v>205</v>
      </c>
      <c r="B210" s="1020" t="s">
        <v>395</v>
      </c>
      <c r="C210" s="1024" t="s">
        <v>13</v>
      </c>
      <c r="D210" s="1024" t="s">
        <v>13</v>
      </c>
      <c r="E210" s="1024" t="s">
        <v>13</v>
      </c>
      <c r="F210" s="1024" t="s">
        <v>13</v>
      </c>
      <c r="G210" s="1024" t="s">
        <v>13</v>
      </c>
      <c r="H210" s="1024" t="s">
        <v>13</v>
      </c>
      <c r="I210" s="1024" t="s">
        <v>13</v>
      </c>
      <c r="J210" s="1024" t="s">
        <v>13</v>
      </c>
      <c r="K210" s="1041" t="s">
        <v>16</v>
      </c>
      <c r="L210" s="1040" t="s">
        <v>395</v>
      </c>
      <c r="M210" s="1257" t="s">
        <v>13059</v>
      </c>
      <c r="N210" s="1058"/>
      <c r="O210" s="1058"/>
      <c r="P210" s="1058"/>
    </row>
    <row r="211" spans="1:16">
      <c r="A211" s="1046">
        <v>206</v>
      </c>
      <c r="B211" s="1020" t="s">
        <v>396</v>
      </c>
      <c r="C211" s="1024" t="s">
        <v>13</v>
      </c>
      <c r="D211" s="1024" t="s">
        <v>13</v>
      </c>
      <c r="E211" s="1024" t="s">
        <v>13</v>
      </c>
      <c r="F211" s="1024" t="s">
        <v>13</v>
      </c>
      <c r="G211" s="1024" t="s">
        <v>13</v>
      </c>
      <c r="H211" s="1024" t="s">
        <v>13</v>
      </c>
      <c r="I211" s="1024" t="s">
        <v>13</v>
      </c>
      <c r="J211" s="1024" t="s">
        <v>13</v>
      </c>
      <c r="K211" s="1041" t="s">
        <v>16</v>
      </c>
      <c r="L211" s="1040" t="s">
        <v>396</v>
      </c>
      <c r="M211" s="1257" t="s">
        <v>13059</v>
      </c>
      <c r="N211" s="1058"/>
      <c r="O211" s="1058"/>
      <c r="P211" s="1058"/>
    </row>
    <row r="212" spans="1:16">
      <c r="A212" s="1046">
        <v>207</v>
      </c>
      <c r="B212" s="1020" t="s">
        <v>397</v>
      </c>
      <c r="C212" s="1024" t="s">
        <v>13</v>
      </c>
      <c r="D212" s="1024" t="s">
        <v>13</v>
      </c>
      <c r="E212" s="1024" t="s">
        <v>13</v>
      </c>
      <c r="F212" s="1024" t="s">
        <v>13</v>
      </c>
      <c r="G212" s="1024" t="s">
        <v>13</v>
      </c>
      <c r="H212" s="1024" t="s">
        <v>13</v>
      </c>
      <c r="I212" s="1024" t="s">
        <v>13</v>
      </c>
      <c r="J212" s="1024" t="s">
        <v>13</v>
      </c>
      <c r="K212" s="1041" t="s">
        <v>16</v>
      </c>
      <c r="L212" s="1040" t="s">
        <v>397</v>
      </c>
      <c r="M212" s="1257" t="s">
        <v>13059</v>
      </c>
      <c r="N212" s="1058"/>
      <c r="O212" s="1058"/>
      <c r="P212" s="1058"/>
    </row>
    <row r="213" spans="1:16">
      <c r="A213" s="1046">
        <v>208</v>
      </c>
      <c r="B213" s="1020" t="s">
        <v>398</v>
      </c>
      <c r="C213" s="1024" t="s">
        <v>13</v>
      </c>
      <c r="D213" s="1024" t="s">
        <v>13</v>
      </c>
      <c r="E213" s="1024" t="s">
        <v>13</v>
      </c>
      <c r="F213" s="1024" t="s">
        <v>13</v>
      </c>
      <c r="G213" s="1024" t="s">
        <v>13</v>
      </c>
      <c r="H213" s="1024" t="s">
        <v>13</v>
      </c>
      <c r="I213" s="1024" t="s">
        <v>13</v>
      </c>
      <c r="J213" s="1024" t="s">
        <v>13</v>
      </c>
      <c r="K213" s="1041" t="s">
        <v>16</v>
      </c>
      <c r="L213" s="1040" t="s">
        <v>398</v>
      </c>
      <c r="M213" s="1257" t="s">
        <v>13059</v>
      </c>
      <c r="N213" s="1058"/>
      <c r="O213" s="1058"/>
      <c r="P213" s="1058"/>
    </row>
    <row r="214" spans="1:16">
      <c r="A214" s="1046">
        <v>209</v>
      </c>
      <c r="B214" s="1020" t="s">
        <v>399</v>
      </c>
      <c r="C214" s="1024" t="s">
        <v>13</v>
      </c>
      <c r="D214" s="1024" t="s">
        <v>13</v>
      </c>
      <c r="E214" s="1024" t="s">
        <v>13</v>
      </c>
      <c r="F214" s="1024" t="s">
        <v>13</v>
      </c>
      <c r="G214" s="1024" t="s">
        <v>13</v>
      </c>
      <c r="H214" s="1024" t="s">
        <v>13</v>
      </c>
      <c r="I214" s="1024" t="s">
        <v>13</v>
      </c>
      <c r="J214" s="1024" t="s">
        <v>13</v>
      </c>
      <c r="K214" s="1041" t="s">
        <v>16</v>
      </c>
      <c r="L214" s="1040" t="s">
        <v>399</v>
      </c>
      <c r="M214" s="1257" t="s">
        <v>13059</v>
      </c>
      <c r="N214" s="1058"/>
      <c r="O214" s="1058"/>
      <c r="P214" s="1058"/>
    </row>
    <row r="215" spans="1:16">
      <c r="A215" s="1046">
        <v>210</v>
      </c>
      <c r="B215" s="1020" t="s">
        <v>400</v>
      </c>
      <c r="C215" s="1024" t="s">
        <v>13</v>
      </c>
      <c r="D215" s="1024" t="s">
        <v>13</v>
      </c>
      <c r="E215" s="1024" t="s">
        <v>13</v>
      </c>
      <c r="F215" s="1024" t="s">
        <v>13</v>
      </c>
      <c r="G215" s="1024" t="s">
        <v>13</v>
      </c>
      <c r="H215" s="1024" t="s">
        <v>13</v>
      </c>
      <c r="I215" s="1024" t="s">
        <v>13</v>
      </c>
      <c r="J215" s="1024" t="s">
        <v>13</v>
      </c>
      <c r="K215" s="1041" t="s">
        <v>16</v>
      </c>
      <c r="L215" s="1040" t="s">
        <v>400</v>
      </c>
      <c r="M215" s="1257" t="s">
        <v>13059</v>
      </c>
      <c r="N215" s="1058"/>
      <c r="O215" s="1058"/>
      <c r="P215" s="1058"/>
    </row>
    <row r="216" spans="1:16">
      <c r="A216" s="1046">
        <v>211</v>
      </c>
      <c r="B216" s="1020" t="s">
        <v>401</v>
      </c>
      <c r="C216" s="1024" t="s">
        <v>13</v>
      </c>
      <c r="D216" s="1024" t="s">
        <v>13</v>
      </c>
      <c r="E216" s="1024" t="s">
        <v>13</v>
      </c>
      <c r="F216" s="1024" t="s">
        <v>13</v>
      </c>
      <c r="G216" s="1024" t="s">
        <v>13</v>
      </c>
      <c r="H216" s="1024" t="s">
        <v>13</v>
      </c>
      <c r="I216" s="1024" t="s">
        <v>13</v>
      </c>
      <c r="J216" s="1024" t="s">
        <v>13</v>
      </c>
      <c r="K216" s="1041" t="s">
        <v>16</v>
      </c>
      <c r="L216" s="1040" t="s">
        <v>401</v>
      </c>
      <c r="M216" s="1257" t="s">
        <v>13059</v>
      </c>
      <c r="N216" s="1058"/>
      <c r="O216" s="1058"/>
      <c r="P216" s="1058"/>
    </row>
    <row r="217" spans="1:16">
      <c r="A217" s="1046">
        <v>212</v>
      </c>
      <c r="B217" s="1020" t="s">
        <v>402</v>
      </c>
      <c r="C217" s="1024" t="s">
        <v>13</v>
      </c>
      <c r="D217" s="1024" t="s">
        <v>13</v>
      </c>
      <c r="E217" s="1024" t="s">
        <v>13</v>
      </c>
      <c r="F217" s="1024" t="s">
        <v>13</v>
      </c>
      <c r="G217" s="1024" t="s">
        <v>13</v>
      </c>
      <c r="H217" s="1024" t="s">
        <v>13</v>
      </c>
      <c r="I217" s="1024" t="s">
        <v>13</v>
      </c>
      <c r="J217" s="1024" t="s">
        <v>13</v>
      </c>
      <c r="K217" s="1041" t="s">
        <v>16</v>
      </c>
      <c r="L217" s="1040" t="s">
        <v>402</v>
      </c>
      <c r="M217" s="1257" t="s">
        <v>13059</v>
      </c>
      <c r="N217" s="1058"/>
      <c r="O217" s="1058"/>
      <c r="P217" s="1058"/>
    </row>
    <row r="218" spans="1:16">
      <c r="A218" s="1046">
        <v>213</v>
      </c>
      <c r="B218" s="1020" t="s">
        <v>403</v>
      </c>
      <c r="C218" s="1024" t="s">
        <v>13</v>
      </c>
      <c r="D218" s="1024" t="s">
        <v>13</v>
      </c>
      <c r="E218" s="1024" t="s">
        <v>13</v>
      </c>
      <c r="F218" s="1024" t="s">
        <v>13</v>
      </c>
      <c r="G218" s="1024" t="s">
        <v>13</v>
      </c>
      <c r="H218" s="1024" t="s">
        <v>13</v>
      </c>
      <c r="I218" s="1024" t="s">
        <v>13</v>
      </c>
      <c r="J218" s="1024" t="s">
        <v>13</v>
      </c>
      <c r="K218" s="1041" t="s">
        <v>16</v>
      </c>
      <c r="L218" s="1040" t="s">
        <v>403</v>
      </c>
      <c r="M218" s="1257" t="s">
        <v>13059</v>
      </c>
      <c r="N218" s="1058"/>
      <c r="O218" s="1058"/>
      <c r="P218" s="1058"/>
    </row>
    <row r="219" spans="1:16">
      <c r="A219" s="1046">
        <v>214</v>
      </c>
      <c r="B219" s="1020" t="s">
        <v>404</v>
      </c>
      <c r="C219" s="1024" t="s">
        <v>13</v>
      </c>
      <c r="D219" s="1024" t="s">
        <v>13</v>
      </c>
      <c r="E219" s="1024" t="s">
        <v>13</v>
      </c>
      <c r="F219" s="1024" t="s">
        <v>13</v>
      </c>
      <c r="G219" s="1024" t="s">
        <v>13</v>
      </c>
      <c r="H219" s="1024" t="s">
        <v>13</v>
      </c>
      <c r="I219" s="1024" t="s">
        <v>13</v>
      </c>
      <c r="J219" s="1024" t="s">
        <v>13</v>
      </c>
      <c r="K219" s="1041" t="s">
        <v>16</v>
      </c>
      <c r="L219" s="1040" t="s">
        <v>404</v>
      </c>
      <c r="M219" s="1257" t="s">
        <v>13059</v>
      </c>
      <c r="N219" s="1058"/>
      <c r="O219" s="1058"/>
      <c r="P219" s="1058"/>
    </row>
    <row r="220" spans="1:16">
      <c r="A220" s="1046">
        <v>215</v>
      </c>
      <c r="B220" s="1020" t="s">
        <v>405</v>
      </c>
      <c r="C220" s="1024" t="s">
        <v>13</v>
      </c>
      <c r="D220" s="1024" t="s">
        <v>13</v>
      </c>
      <c r="E220" s="1024" t="s">
        <v>13</v>
      </c>
      <c r="F220" s="1024" t="s">
        <v>13</v>
      </c>
      <c r="G220" s="1024" t="s">
        <v>13</v>
      </c>
      <c r="H220" s="1024" t="s">
        <v>13</v>
      </c>
      <c r="I220" s="1024" t="s">
        <v>13</v>
      </c>
      <c r="J220" s="1024" t="s">
        <v>13</v>
      </c>
      <c r="K220" s="1041" t="s">
        <v>16</v>
      </c>
      <c r="L220" s="1040" t="s">
        <v>405</v>
      </c>
      <c r="M220" s="1257" t="s">
        <v>13059</v>
      </c>
      <c r="N220" s="1058"/>
      <c r="O220" s="1058"/>
      <c r="P220" s="1058"/>
    </row>
    <row r="221" spans="1:16">
      <c r="A221" s="1046">
        <v>216</v>
      </c>
      <c r="B221" s="1020" t="s">
        <v>406</v>
      </c>
      <c r="C221" s="1024" t="s">
        <v>13</v>
      </c>
      <c r="D221" s="1024" t="s">
        <v>13</v>
      </c>
      <c r="E221" s="1024" t="s">
        <v>13</v>
      </c>
      <c r="F221" s="1024" t="s">
        <v>13</v>
      </c>
      <c r="G221" s="1024" t="s">
        <v>13</v>
      </c>
      <c r="H221" s="1024" t="s">
        <v>13</v>
      </c>
      <c r="I221" s="1024" t="s">
        <v>13</v>
      </c>
      <c r="J221" s="1024" t="s">
        <v>13</v>
      </c>
      <c r="K221" s="1041" t="s">
        <v>16</v>
      </c>
      <c r="L221" s="1040" t="s">
        <v>406</v>
      </c>
      <c r="M221" s="1257" t="s">
        <v>13059</v>
      </c>
      <c r="N221" s="1058"/>
      <c r="O221" s="1058"/>
      <c r="P221" s="1058"/>
    </row>
    <row r="222" spans="1:16">
      <c r="A222" s="1046">
        <v>217</v>
      </c>
      <c r="B222" s="1020" t="s">
        <v>407</v>
      </c>
      <c r="C222" s="1024" t="s">
        <v>13</v>
      </c>
      <c r="D222" s="1024" t="s">
        <v>13</v>
      </c>
      <c r="E222" s="1024" t="s">
        <v>13</v>
      </c>
      <c r="F222" s="1024" t="s">
        <v>13</v>
      </c>
      <c r="G222" s="1024" t="s">
        <v>13</v>
      </c>
      <c r="H222" s="1024" t="s">
        <v>13</v>
      </c>
      <c r="I222" s="1024" t="s">
        <v>13</v>
      </c>
      <c r="J222" s="1024" t="s">
        <v>13</v>
      </c>
      <c r="K222" s="1041" t="s">
        <v>16</v>
      </c>
      <c r="L222" s="1040" t="s">
        <v>407</v>
      </c>
      <c r="M222" s="1257" t="s">
        <v>13059</v>
      </c>
      <c r="N222" s="1058"/>
      <c r="O222" s="1058"/>
      <c r="P222" s="1058"/>
    </row>
    <row r="223" spans="1:16">
      <c r="A223" s="1046">
        <v>218</v>
      </c>
      <c r="B223" s="1020" t="s">
        <v>408</v>
      </c>
      <c r="C223" s="1024" t="s">
        <v>13</v>
      </c>
      <c r="D223" s="1024" t="s">
        <v>13</v>
      </c>
      <c r="E223" s="1024" t="s">
        <v>13</v>
      </c>
      <c r="F223" s="1024" t="s">
        <v>13</v>
      </c>
      <c r="G223" s="1024" t="s">
        <v>13</v>
      </c>
      <c r="H223" s="1024" t="s">
        <v>13</v>
      </c>
      <c r="I223" s="1024" t="s">
        <v>13</v>
      </c>
      <c r="J223" s="1024" t="s">
        <v>13</v>
      </c>
      <c r="K223" s="1041" t="s">
        <v>16</v>
      </c>
      <c r="L223" s="1040" t="s">
        <v>408</v>
      </c>
      <c r="M223" s="1257" t="s">
        <v>13059</v>
      </c>
      <c r="N223" s="1058"/>
      <c r="O223" s="1058"/>
      <c r="P223" s="1058"/>
    </row>
    <row r="224" spans="1:16">
      <c r="A224" s="1046">
        <v>219</v>
      </c>
      <c r="B224" s="1020" t="s">
        <v>409</v>
      </c>
      <c r="C224" s="1024" t="s">
        <v>13</v>
      </c>
      <c r="D224" s="1024" t="s">
        <v>13</v>
      </c>
      <c r="E224" s="1024" t="s">
        <v>13</v>
      </c>
      <c r="F224" s="1024" t="s">
        <v>13</v>
      </c>
      <c r="G224" s="1024" t="s">
        <v>13</v>
      </c>
      <c r="H224" s="1024" t="s">
        <v>13</v>
      </c>
      <c r="I224" s="1024" t="s">
        <v>13</v>
      </c>
      <c r="J224" s="1024" t="s">
        <v>13</v>
      </c>
      <c r="K224" s="1041" t="s">
        <v>16</v>
      </c>
      <c r="L224" s="1040" t="s">
        <v>409</v>
      </c>
      <c r="M224" s="1257" t="s">
        <v>13059</v>
      </c>
      <c r="N224" s="1058"/>
      <c r="O224" s="1058"/>
      <c r="P224" s="1058"/>
    </row>
    <row r="225" spans="1:16">
      <c r="A225" s="1046">
        <v>220</v>
      </c>
      <c r="B225" s="1020" t="s">
        <v>410</v>
      </c>
      <c r="C225" s="1024" t="s">
        <v>13</v>
      </c>
      <c r="D225" s="1024" t="s">
        <v>13</v>
      </c>
      <c r="E225" s="1024" t="s">
        <v>13</v>
      </c>
      <c r="F225" s="1024" t="s">
        <v>13</v>
      </c>
      <c r="G225" s="1024" t="s">
        <v>13</v>
      </c>
      <c r="H225" s="1024" t="s">
        <v>13</v>
      </c>
      <c r="I225" s="1024" t="s">
        <v>13</v>
      </c>
      <c r="J225" s="1024" t="s">
        <v>13</v>
      </c>
      <c r="K225" s="1041" t="s">
        <v>16</v>
      </c>
      <c r="L225" s="1040" t="s">
        <v>410</v>
      </c>
      <c r="M225" s="1257" t="s">
        <v>13059</v>
      </c>
      <c r="N225" s="1058"/>
      <c r="O225" s="1058"/>
      <c r="P225" s="1058"/>
    </row>
    <row r="226" spans="1:16">
      <c r="A226" s="1046">
        <v>221</v>
      </c>
      <c r="B226" s="1020" t="s">
        <v>411</v>
      </c>
      <c r="C226" s="1024" t="s">
        <v>13</v>
      </c>
      <c r="D226" s="1024" t="s">
        <v>13</v>
      </c>
      <c r="E226" s="1024" t="s">
        <v>13</v>
      </c>
      <c r="F226" s="1024" t="s">
        <v>13</v>
      </c>
      <c r="G226" s="1024" t="s">
        <v>13</v>
      </c>
      <c r="H226" s="1024" t="s">
        <v>13</v>
      </c>
      <c r="I226" s="1024" t="s">
        <v>13</v>
      </c>
      <c r="J226" s="1024" t="s">
        <v>13</v>
      </c>
      <c r="K226" s="1041" t="s">
        <v>16</v>
      </c>
      <c r="L226" s="1040" t="s">
        <v>411</v>
      </c>
      <c r="M226" s="1257" t="s">
        <v>13059</v>
      </c>
      <c r="N226" s="1058"/>
      <c r="O226" s="1058"/>
      <c r="P226" s="1058"/>
    </row>
    <row r="227" spans="1:16">
      <c r="A227" s="1046">
        <v>222</v>
      </c>
      <c r="B227" s="1020" t="s">
        <v>412</v>
      </c>
      <c r="C227" s="1024" t="s">
        <v>13</v>
      </c>
      <c r="D227" s="1024" t="s">
        <v>13</v>
      </c>
      <c r="E227" s="1024" t="s">
        <v>13</v>
      </c>
      <c r="F227" s="1024" t="s">
        <v>13</v>
      </c>
      <c r="G227" s="1024" t="s">
        <v>13</v>
      </c>
      <c r="H227" s="1024" t="s">
        <v>13</v>
      </c>
      <c r="I227" s="1024" t="s">
        <v>13</v>
      </c>
      <c r="J227" s="1024" t="s">
        <v>13</v>
      </c>
      <c r="K227" s="1041" t="s">
        <v>16</v>
      </c>
      <c r="L227" s="1040" t="s">
        <v>412</v>
      </c>
      <c r="M227" s="1257" t="s">
        <v>13059</v>
      </c>
      <c r="N227" s="1058"/>
      <c r="O227" s="1058"/>
      <c r="P227" s="1058"/>
    </row>
    <row r="228" spans="1:16">
      <c r="A228" s="1046">
        <v>223</v>
      </c>
      <c r="B228" s="1020" t="s">
        <v>413</v>
      </c>
      <c r="C228" s="1024" t="s">
        <v>13</v>
      </c>
      <c r="D228" s="1024" t="s">
        <v>13</v>
      </c>
      <c r="E228" s="1024" t="s">
        <v>13</v>
      </c>
      <c r="F228" s="1024" t="s">
        <v>13</v>
      </c>
      <c r="G228" s="1024" t="s">
        <v>13</v>
      </c>
      <c r="H228" s="1024" t="s">
        <v>13</v>
      </c>
      <c r="I228" s="1024" t="s">
        <v>13</v>
      </c>
      <c r="J228" s="1024" t="s">
        <v>13</v>
      </c>
      <c r="K228" s="1041" t="s">
        <v>16</v>
      </c>
      <c r="L228" s="1040" t="s">
        <v>413</v>
      </c>
      <c r="M228" s="1257" t="s">
        <v>13059</v>
      </c>
      <c r="N228" s="1058"/>
      <c r="O228" s="1058"/>
      <c r="P228" s="1058"/>
    </row>
    <row r="229" spans="1:16">
      <c r="A229" s="1046">
        <v>224</v>
      </c>
      <c r="B229" s="1020" t="s">
        <v>414</v>
      </c>
      <c r="C229" s="1024" t="s">
        <v>13</v>
      </c>
      <c r="D229" s="1024" t="s">
        <v>13</v>
      </c>
      <c r="E229" s="1024" t="s">
        <v>13</v>
      </c>
      <c r="F229" s="1024" t="s">
        <v>13</v>
      </c>
      <c r="G229" s="1024" t="s">
        <v>13</v>
      </c>
      <c r="H229" s="1024" t="s">
        <v>13</v>
      </c>
      <c r="I229" s="1024" t="s">
        <v>13</v>
      </c>
      <c r="J229" s="1031" t="s">
        <v>11306</v>
      </c>
      <c r="K229" s="1041" t="s">
        <v>16</v>
      </c>
      <c r="L229" s="1040" t="s">
        <v>414</v>
      </c>
      <c r="M229" s="1257" t="s">
        <v>13059</v>
      </c>
      <c r="N229" s="1058"/>
      <c r="O229" s="1058"/>
      <c r="P229" s="1058"/>
    </row>
    <row r="230" spans="1:16">
      <c r="A230" s="1046">
        <v>225</v>
      </c>
      <c r="B230" s="1020" t="s">
        <v>415</v>
      </c>
      <c r="C230" s="1024" t="s">
        <v>13</v>
      </c>
      <c r="D230" s="1024" t="s">
        <v>13</v>
      </c>
      <c r="E230" s="1024" t="s">
        <v>13</v>
      </c>
      <c r="F230" s="1024" t="s">
        <v>13</v>
      </c>
      <c r="G230" s="1024" t="s">
        <v>13</v>
      </c>
      <c r="H230" s="1024" t="s">
        <v>13</v>
      </c>
      <c r="I230" s="1024" t="s">
        <v>13</v>
      </c>
      <c r="J230" s="1031" t="s">
        <v>11307</v>
      </c>
      <c r="K230" s="1041" t="s">
        <v>16</v>
      </c>
      <c r="L230" s="1040" t="s">
        <v>415</v>
      </c>
      <c r="M230" s="1257" t="s">
        <v>13059</v>
      </c>
      <c r="N230" s="1058"/>
      <c r="O230" s="1058"/>
      <c r="P230" s="1058"/>
    </row>
    <row r="231" spans="1:16">
      <c r="A231" s="1046">
        <v>226</v>
      </c>
      <c r="B231" s="1020" t="s">
        <v>416</v>
      </c>
      <c r="C231" s="1024" t="s">
        <v>13</v>
      </c>
      <c r="D231" s="1024" t="s">
        <v>13</v>
      </c>
      <c r="E231" s="1024" t="s">
        <v>13</v>
      </c>
      <c r="F231" s="1024" t="s">
        <v>13</v>
      </c>
      <c r="G231" s="1024" t="s">
        <v>13</v>
      </c>
      <c r="H231" s="1024" t="s">
        <v>13</v>
      </c>
      <c r="I231" s="1024" t="s">
        <v>13</v>
      </c>
      <c r="J231" s="1024" t="s">
        <v>13</v>
      </c>
      <c r="K231" s="1041" t="s">
        <v>16</v>
      </c>
      <c r="L231" s="1040" t="s">
        <v>416</v>
      </c>
      <c r="M231" s="1257" t="s">
        <v>13059</v>
      </c>
      <c r="N231" s="1058"/>
      <c r="O231" s="1058"/>
      <c r="P231" s="1058"/>
    </row>
    <row r="232" spans="1:16">
      <c r="A232" s="1046">
        <v>227</v>
      </c>
      <c r="B232" s="1020" t="s">
        <v>417</v>
      </c>
      <c r="C232" s="1024" t="s">
        <v>13</v>
      </c>
      <c r="D232" s="1024" t="s">
        <v>13</v>
      </c>
      <c r="E232" s="1024" t="s">
        <v>13</v>
      </c>
      <c r="F232" s="1024" t="s">
        <v>13</v>
      </c>
      <c r="G232" s="1024" t="s">
        <v>13</v>
      </c>
      <c r="H232" s="1024" t="s">
        <v>13</v>
      </c>
      <c r="I232" s="1024" t="s">
        <v>13</v>
      </c>
      <c r="J232" s="1031" t="s">
        <v>11308</v>
      </c>
      <c r="K232" s="1041" t="s">
        <v>16</v>
      </c>
      <c r="L232" s="1040" t="s">
        <v>417</v>
      </c>
      <c r="M232" s="1257" t="s">
        <v>13059</v>
      </c>
      <c r="N232" s="1058"/>
      <c r="O232" s="1058"/>
      <c r="P232" s="1058"/>
    </row>
    <row r="233" spans="1:16">
      <c r="A233" s="1046">
        <v>228</v>
      </c>
      <c r="B233" s="1020" t="s">
        <v>418</v>
      </c>
      <c r="C233" s="1024" t="s">
        <v>13</v>
      </c>
      <c r="D233" s="1024" t="s">
        <v>13</v>
      </c>
      <c r="E233" s="1024" t="s">
        <v>13</v>
      </c>
      <c r="F233" s="1024" t="s">
        <v>13</v>
      </c>
      <c r="G233" s="1024" t="s">
        <v>13</v>
      </c>
      <c r="H233" s="1024" t="s">
        <v>13</v>
      </c>
      <c r="I233" s="1024" t="s">
        <v>13</v>
      </c>
      <c r="J233" s="1031" t="s">
        <v>11309</v>
      </c>
      <c r="K233" s="1041" t="s">
        <v>16</v>
      </c>
      <c r="L233" s="1040" t="s">
        <v>418</v>
      </c>
      <c r="M233" s="1257" t="s">
        <v>13059</v>
      </c>
      <c r="N233" s="1058"/>
      <c r="O233" s="1058"/>
      <c r="P233" s="1058"/>
    </row>
    <row r="234" spans="1:16">
      <c r="A234" s="1046">
        <v>229</v>
      </c>
      <c r="B234" s="1020" t="s">
        <v>419</v>
      </c>
      <c r="C234" s="1024" t="s">
        <v>13</v>
      </c>
      <c r="D234" s="1024" t="s">
        <v>13</v>
      </c>
      <c r="E234" s="1024" t="s">
        <v>13</v>
      </c>
      <c r="F234" s="1024" t="s">
        <v>13</v>
      </c>
      <c r="G234" s="1024" t="s">
        <v>13</v>
      </c>
      <c r="H234" s="1024" t="s">
        <v>13</v>
      </c>
      <c r="I234" s="1024" t="s">
        <v>13</v>
      </c>
      <c r="J234" s="1031" t="s">
        <v>11310</v>
      </c>
      <c r="K234" s="1041" t="s">
        <v>16</v>
      </c>
      <c r="L234" s="1040" t="s">
        <v>419</v>
      </c>
      <c r="M234" s="1257" t="s">
        <v>13059</v>
      </c>
      <c r="N234" s="1058"/>
      <c r="O234" s="1058"/>
      <c r="P234" s="1058"/>
    </row>
    <row r="235" spans="1:16">
      <c r="A235" s="1046">
        <v>230</v>
      </c>
      <c r="B235" s="1020" t="s">
        <v>420</v>
      </c>
      <c r="C235" s="1024" t="s">
        <v>13</v>
      </c>
      <c r="D235" s="1024" t="s">
        <v>13</v>
      </c>
      <c r="E235" s="1024" t="s">
        <v>13</v>
      </c>
      <c r="F235" s="1024" t="s">
        <v>13</v>
      </c>
      <c r="G235" s="1024" t="s">
        <v>13</v>
      </c>
      <c r="H235" s="1024" t="s">
        <v>13</v>
      </c>
      <c r="I235" s="1024" t="s">
        <v>13</v>
      </c>
      <c r="J235" s="1024" t="s">
        <v>13</v>
      </c>
      <c r="K235" s="1041" t="s">
        <v>16</v>
      </c>
      <c r="L235" s="1040" t="s">
        <v>420</v>
      </c>
      <c r="M235" s="1257" t="s">
        <v>13059</v>
      </c>
      <c r="N235" s="1058"/>
      <c r="O235" s="1058"/>
      <c r="P235" s="1058"/>
    </row>
    <row r="236" spans="1:16">
      <c r="A236" s="1046">
        <v>231</v>
      </c>
      <c r="B236" s="1020" t="s">
        <v>421</v>
      </c>
      <c r="C236" s="1024" t="s">
        <v>13</v>
      </c>
      <c r="D236" s="1024" t="s">
        <v>13</v>
      </c>
      <c r="E236" s="1024" t="s">
        <v>13</v>
      </c>
      <c r="F236" s="1024" t="s">
        <v>13</v>
      </c>
      <c r="G236" s="1024" t="s">
        <v>13</v>
      </c>
      <c r="H236" s="1024" t="s">
        <v>13</v>
      </c>
      <c r="I236" s="1024" t="s">
        <v>13</v>
      </c>
      <c r="J236" s="1031" t="s">
        <v>11311</v>
      </c>
      <c r="K236" s="1041" t="s">
        <v>16</v>
      </c>
      <c r="L236" s="1040" t="s">
        <v>421</v>
      </c>
      <c r="M236" s="1257" t="s">
        <v>13059</v>
      </c>
      <c r="N236" s="1058"/>
      <c r="O236" s="1058"/>
      <c r="P236" s="1058"/>
    </row>
    <row r="237" spans="1:16">
      <c r="A237" s="1046">
        <v>232</v>
      </c>
      <c r="B237" s="1020" t="s">
        <v>422</v>
      </c>
      <c r="C237" s="1024" t="s">
        <v>13</v>
      </c>
      <c r="D237" s="1024" t="s">
        <v>13</v>
      </c>
      <c r="E237" s="1024" t="s">
        <v>13</v>
      </c>
      <c r="F237" s="1024" t="s">
        <v>13</v>
      </c>
      <c r="G237" s="1024" t="s">
        <v>13</v>
      </c>
      <c r="H237" s="1024" t="s">
        <v>13</v>
      </c>
      <c r="I237" s="1024" t="s">
        <v>13</v>
      </c>
      <c r="J237" s="1031" t="s">
        <v>11312</v>
      </c>
      <c r="K237" s="1041" t="s">
        <v>16</v>
      </c>
      <c r="L237" s="1040" t="s">
        <v>422</v>
      </c>
      <c r="M237" s="1257" t="s">
        <v>13059</v>
      </c>
      <c r="N237" s="1058"/>
      <c r="O237" s="1058"/>
      <c r="P237" s="1058"/>
    </row>
    <row r="238" spans="1:16">
      <c r="A238" s="1046">
        <v>233</v>
      </c>
      <c r="B238" s="1020" t="s">
        <v>423</v>
      </c>
      <c r="C238" s="1024" t="s">
        <v>13</v>
      </c>
      <c r="D238" s="1024" t="s">
        <v>13</v>
      </c>
      <c r="E238" s="1024" t="s">
        <v>13</v>
      </c>
      <c r="F238" s="1024" t="s">
        <v>13</v>
      </c>
      <c r="G238" s="1024" t="s">
        <v>13</v>
      </c>
      <c r="H238" s="1024" t="s">
        <v>13</v>
      </c>
      <c r="I238" s="1024" t="s">
        <v>13</v>
      </c>
      <c r="J238" s="1031" t="s">
        <v>11313</v>
      </c>
      <c r="K238" s="1041" t="s">
        <v>16</v>
      </c>
      <c r="L238" s="1040" t="s">
        <v>423</v>
      </c>
      <c r="M238" s="1257" t="s">
        <v>13059</v>
      </c>
      <c r="N238" s="1058"/>
      <c r="O238" s="1058"/>
      <c r="P238" s="1058"/>
    </row>
    <row r="239" spans="1:16">
      <c r="A239" s="1046">
        <v>234</v>
      </c>
      <c r="B239" s="1020" t="s">
        <v>424</v>
      </c>
      <c r="C239" s="1024" t="s">
        <v>13</v>
      </c>
      <c r="D239" s="1024" t="s">
        <v>13</v>
      </c>
      <c r="E239" s="1024" t="s">
        <v>13</v>
      </c>
      <c r="F239" s="1024" t="s">
        <v>13</v>
      </c>
      <c r="G239" s="1024" t="s">
        <v>13</v>
      </c>
      <c r="H239" s="1024" t="s">
        <v>13</v>
      </c>
      <c r="I239" s="1024" t="s">
        <v>13</v>
      </c>
      <c r="J239" s="1031" t="s">
        <v>11314</v>
      </c>
      <c r="K239" s="1041" t="s">
        <v>16</v>
      </c>
      <c r="L239" s="1040" t="s">
        <v>424</v>
      </c>
      <c r="M239" s="1257" t="s">
        <v>13059</v>
      </c>
      <c r="N239" s="1058"/>
      <c r="O239" s="1058"/>
      <c r="P239" s="1058"/>
    </row>
    <row r="240" spans="1:16">
      <c r="A240" s="1046">
        <v>235</v>
      </c>
      <c r="B240" s="1020" t="s">
        <v>425</v>
      </c>
      <c r="C240" s="1024" t="s">
        <v>13</v>
      </c>
      <c r="D240" s="1024" t="s">
        <v>13</v>
      </c>
      <c r="E240" s="1024" t="s">
        <v>13</v>
      </c>
      <c r="F240" s="1024" t="s">
        <v>13</v>
      </c>
      <c r="G240" s="1024" t="s">
        <v>13</v>
      </c>
      <c r="H240" s="1024" t="s">
        <v>13</v>
      </c>
      <c r="I240" s="1024" t="s">
        <v>13</v>
      </c>
      <c r="J240" s="1031" t="s">
        <v>11315</v>
      </c>
      <c r="K240" s="1041" t="s">
        <v>16</v>
      </c>
      <c r="L240" s="1040" t="s">
        <v>425</v>
      </c>
      <c r="M240" s="1257" t="s">
        <v>13059</v>
      </c>
      <c r="N240" s="1058"/>
      <c r="O240" s="1058"/>
      <c r="P240" s="1058"/>
    </row>
    <row r="241" spans="1:16">
      <c r="A241" s="1046">
        <v>236</v>
      </c>
      <c r="B241" s="1020" t="s">
        <v>426</v>
      </c>
      <c r="C241" s="1024" t="s">
        <v>13</v>
      </c>
      <c r="D241" s="1024" t="s">
        <v>13</v>
      </c>
      <c r="E241" s="1024" t="s">
        <v>13</v>
      </c>
      <c r="F241" s="1024" t="s">
        <v>13</v>
      </c>
      <c r="G241" s="1024" t="s">
        <v>13</v>
      </c>
      <c r="H241" s="1024" t="s">
        <v>13</v>
      </c>
      <c r="I241" s="1024" t="s">
        <v>13</v>
      </c>
      <c r="J241" s="1031" t="s">
        <v>11316</v>
      </c>
      <c r="K241" s="1041" t="s">
        <v>16</v>
      </c>
      <c r="L241" s="1040" t="s">
        <v>426</v>
      </c>
      <c r="M241" s="1257" t="s">
        <v>13059</v>
      </c>
      <c r="N241" s="1058"/>
      <c r="O241" s="1058"/>
      <c r="P241" s="1058"/>
    </row>
    <row r="242" spans="1:16">
      <c r="A242" s="1046">
        <v>237</v>
      </c>
      <c r="B242" s="1020" t="s">
        <v>427</v>
      </c>
      <c r="C242" s="1024" t="s">
        <v>13</v>
      </c>
      <c r="D242" s="1024" t="s">
        <v>13</v>
      </c>
      <c r="E242" s="1024" t="s">
        <v>13</v>
      </c>
      <c r="F242" s="1024" t="s">
        <v>13</v>
      </c>
      <c r="G242" s="1024" t="s">
        <v>13</v>
      </c>
      <c r="H242" s="1024" t="s">
        <v>13</v>
      </c>
      <c r="I242" s="1024" t="s">
        <v>13</v>
      </c>
      <c r="J242" s="1024" t="s">
        <v>13</v>
      </c>
      <c r="K242" s="1041" t="s">
        <v>16</v>
      </c>
      <c r="L242" s="1040" t="s">
        <v>427</v>
      </c>
      <c r="M242" s="1257" t="s">
        <v>13059</v>
      </c>
      <c r="N242" s="1058"/>
      <c r="O242" s="1058"/>
      <c r="P242" s="1058"/>
    </row>
    <row r="243" spans="1:16">
      <c r="A243" s="1046">
        <v>238</v>
      </c>
      <c r="B243" s="1020" t="s">
        <v>428</v>
      </c>
      <c r="C243" s="1024" t="s">
        <v>13</v>
      </c>
      <c r="D243" s="1024" t="s">
        <v>13</v>
      </c>
      <c r="E243" s="1024" t="s">
        <v>13</v>
      </c>
      <c r="F243" s="1024" t="s">
        <v>13</v>
      </c>
      <c r="G243" s="1024" t="s">
        <v>13</v>
      </c>
      <c r="H243" s="1024" t="s">
        <v>13</v>
      </c>
      <c r="I243" s="1024" t="s">
        <v>13</v>
      </c>
      <c r="J243" s="1024" t="s">
        <v>13</v>
      </c>
      <c r="K243" s="1041" t="s">
        <v>16</v>
      </c>
      <c r="L243" s="1040" t="s">
        <v>428</v>
      </c>
      <c r="M243" s="1257" t="s">
        <v>13059</v>
      </c>
      <c r="N243" s="1058"/>
      <c r="O243" s="1058"/>
      <c r="P243" s="1058"/>
    </row>
    <row r="244" spans="1:16">
      <c r="A244" s="1046">
        <v>239</v>
      </c>
      <c r="B244" s="1020" t="s">
        <v>429</v>
      </c>
      <c r="C244" s="1024" t="s">
        <v>13</v>
      </c>
      <c r="D244" s="1024" t="s">
        <v>13</v>
      </c>
      <c r="E244" s="1024" t="s">
        <v>13</v>
      </c>
      <c r="F244" s="1024" t="s">
        <v>13</v>
      </c>
      <c r="G244" s="1024" t="s">
        <v>13</v>
      </c>
      <c r="H244" s="1024" t="s">
        <v>13</v>
      </c>
      <c r="I244" s="1024" t="s">
        <v>13</v>
      </c>
      <c r="J244" s="1031" t="s">
        <v>11317</v>
      </c>
      <c r="K244" s="1041" t="s">
        <v>16</v>
      </c>
      <c r="L244" s="1040" t="s">
        <v>429</v>
      </c>
      <c r="M244" s="1257" t="s">
        <v>13059</v>
      </c>
      <c r="N244" s="1058"/>
      <c r="O244" s="1058"/>
      <c r="P244" s="1058"/>
    </row>
    <row r="245" spans="1:16">
      <c r="A245" s="1046">
        <v>240</v>
      </c>
      <c r="B245" s="1020" t="s">
        <v>430</v>
      </c>
      <c r="C245" s="1024" t="s">
        <v>13</v>
      </c>
      <c r="D245" s="1024" t="s">
        <v>13</v>
      </c>
      <c r="E245" s="1024" t="s">
        <v>13</v>
      </c>
      <c r="F245" s="1024" t="s">
        <v>13</v>
      </c>
      <c r="G245" s="1024" t="s">
        <v>13</v>
      </c>
      <c r="H245" s="1024" t="s">
        <v>13</v>
      </c>
      <c r="I245" s="1024" t="s">
        <v>13</v>
      </c>
      <c r="J245" s="1031" t="s">
        <v>11318</v>
      </c>
      <c r="K245" s="1041" t="s">
        <v>16</v>
      </c>
      <c r="L245" s="1040" t="s">
        <v>430</v>
      </c>
      <c r="M245" s="1257" t="s">
        <v>13059</v>
      </c>
      <c r="N245" s="1058"/>
      <c r="O245" s="1058"/>
      <c r="P245" s="1058"/>
    </row>
    <row r="246" spans="1:16">
      <c r="A246" s="1046">
        <v>241</v>
      </c>
      <c r="B246" s="1020" t="s">
        <v>431</v>
      </c>
      <c r="C246" s="1024" t="s">
        <v>13</v>
      </c>
      <c r="D246" s="1024" t="s">
        <v>13</v>
      </c>
      <c r="E246" s="1024" t="s">
        <v>13</v>
      </c>
      <c r="F246" s="1024" t="s">
        <v>13</v>
      </c>
      <c r="G246" s="1024" t="s">
        <v>13</v>
      </c>
      <c r="H246" s="1024" t="s">
        <v>13</v>
      </c>
      <c r="I246" s="1024" t="s">
        <v>13</v>
      </c>
      <c r="J246" s="1031" t="s">
        <v>11319</v>
      </c>
      <c r="K246" s="1041" t="s">
        <v>11320</v>
      </c>
      <c r="L246" s="1040" t="s">
        <v>431</v>
      </c>
      <c r="M246" s="1257" t="s">
        <v>13059</v>
      </c>
      <c r="N246" s="1056"/>
      <c r="O246" s="1058"/>
      <c r="P246" s="1058"/>
    </row>
    <row r="247" spans="1:16">
      <c r="A247" s="1046">
        <v>242</v>
      </c>
      <c r="B247" s="1020" t="s">
        <v>432</v>
      </c>
      <c r="C247" s="1024" t="s">
        <v>13</v>
      </c>
      <c r="D247" s="1024" t="s">
        <v>13</v>
      </c>
      <c r="E247" s="1024" t="s">
        <v>13</v>
      </c>
      <c r="F247" s="1024" t="s">
        <v>13</v>
      </c>
      <c r="G247" s="1024" t="s">
        <v>13</v>
      </c>
      <c r="H247" s="1024" t="s">
        <v>13</v>
      </c>
      <c r="I247" s="1024" t="s">
        <v>13</v>
      </c>
      <c r="J247" s="1031" t="s">
        <v>11321</v>
      </c>
      <c r="K247" s="1041" t="s">
        <v>16</v>
      </c>
      <c r="L247" s="1040" t="s">
        <v>432</v>
      </c>
      <c r="M247" s="1257" t="s">
        <v>13059</v>
      </c>
      <c r="N247" s="1058"/>
      <c r="O247" s="1058"/>
      <c r="P247" s="1058"/>
    </row>
    <row r="248" spans="1:16">
      <c r="A248" s="1046">
        <v>243</v>
      </c>
      <c r="B248" s="1020" t="s">
        <v>433</v>
      </c>
      <c r="C248" s="1024" t="s">
        <v>13</v>
      </c>
      <c r="D248" s="1024" t="s">
        <v>13</v>
      </c>
      <c r="E248" s="1024" t="s">
        <v>13</v>
      </c>
      <c r="F248" s="1024" t="s">
        <v>13</v>
      </c>
      <c r="G248" s="1024" t="s">
        <v>13</v>
      </c>
      <c r="H248" s="1024" t="s">
        <v>13</v>
      </c>
      <c r="I248" s="1024" t="s">
        <v>13</v>
      </c>
      <c r="J248" s="1031" t="s">
        <v>11322</v>
      </c>
      <c r="K248" s="1041" t="s">
        <v>11320</v>
      </c>
      <c r="L248" s="1040" t="s">
        <v>433</v>
      </c>
      <c r="M248" s="1257" t="s">
        <v>13059</v>
      </c>
      <c r="N248" s="1056"/>
      <c r="O248" s="1058"/>
      <c r="P248" s="1058"/>
    </row>
    <row r="249" spans="1:16">
      <c r="A249" s="1046">
        <v>244</v>
      </c>
      <c r="B249" s="1020" t="s">
        <v>434</v>
      </c>
      <c r="C249" s="1024" t="s">
        <v>13</v>
      </c>
      <c r="D249" s="1024" t="s">
        <v>13</v>
      </c>
      <c r="E249" s="1024" t="s">
        <v>13</v>
      </c>
      <c r="F249" s="1024" t="s">
        <v>13</v>
      </c>
      <c r="G249" s="1024" t="s">
        <v>13</v>
      </c>
      <c r="H249" s="1024" t="s">
        <v>13</v>
      </c>
      <c r="I249" s="1024" t="s">
        <v>13</v>
      </c>
      <c r="J249" s="1031" t="s">
        <v>11323</v>
      </c>
      <c r="K249" s="1041" t="s">
        <v>16</v>
      </c>
      <c r="L249" s="1040" t="s">
        <v>434</v>
      </c>
      <c r="M249" s="1257" t="s">
        <v>13059</v>
      </c>
      <c r="N249" s="1058"/>
      <c r="O249" s="1058"/>
      <c r="P249" s="1058"/>
    </row>
    <row r="250" spans="1:16">
      <c r="A250" s="1046">
        <v>245</v>
      </c>
      <c r="B250" s="1020" t="s">
        <v>435</v>
      </c>
      <c r="C250" s="1024" t="s">
        <v>13</v>
      </c>
      <c r="D250" s="1024" t="s">
        <v>13</v>
      </c>
      <c r="E250" s="1024" t="s">
        <v>13</v>
      </c>
      <c r="F250" s="1024" t="s">
        <v>13</v>
      </c>
      <c r="G250" s="1024" t="s">
        <v>13</v>
      </c>
      <c r="H250" s="1024" t="s">
        <v>13</v>
      </c>
      <c r="I250" s="1024" t="s">
        <v>13</v>
      </c>
      <c r="J250" s="1031" t="s">
        <v>11324</v>
      </c>
      <c r="K250" s="1041" t="s">
        <v>11320</v>
      </c>
      <c r="L250" s="1040" t="s">
        <v>435</v>
      </c>
      <c r="M250" s="1257" t="s">
        <v>13059</v>
      </c>
      <c r="N250" s="1056"/>
      <c r="O250" s="1058"/>
      <c r="P250" s="1058"/>
    </row>
    <row r="251" spans="1:16">
      <c r="A251" s="1046">
        <v>246</v>
      </c>
      <c r="B251" s="1020" t="s">
        <v>436</v>
      </c>
      <c r="C251" s="1024" t="s">
        <v>13</v>
      </c>
      <c r="D251" s="1024" t="s">
        <v>13</v>
      </c>
      <c r="E251" s="1024" t="s">
        <v>13</v>
      </c>
      <c r="F251" s="1024" t="s">
        <v>13</v>
      </c>
      <c r="G251" s="1024" t="s">
        <v>13</v>
      </c>
      <c r="H251" s="1024" t="s">
        <v>13</v>
      </c>
      <c r="I251" s="1024" t="s">
        <v>13</v>
      </c>
      <c r="J251" s="1024" t="s">
        <v>13</v>
      </c>
      <c r="K251" s="1041" t="s">
        <v>16</v>
      </c>
      <c r="L251" s="1040" t="s">
        <v>436</v>
      </c>
      <c r="M251" s="1257" t="s">
        <v>13059</v>
      </c>
      <c r="N251" s="1058"/>
      <c r="O251" s="1058"/>
      <c r="P251" s="1058"/>
    </row>
    <row r="252" spans="1:16">
      <c r="A252" s="1046">
        <v>247</v>
      </c>
      <c r="B252" s="1020" t="s">
        <v>437</v>
      </c>
      <c r="C252" s="1024" t="s">
        <v>13</v>
      </c>
      <c r="D252" s="1024" t="s">
        <v>13</v>
      </c>
      <c r="E252" s="1024" t="s">
        <v>13</v>
      </c>
      <c r="F252" s="1024" t="s">
        <v>13</v>
      </c>
      <c r="G252" s="1024" t="s">
        <v>13</v>
      </c>
      <c r="H252" s="1024" t="s">
        <v>13</v>
      </c>
      <c r="I252" s="1024" t="s">
        <v>13</v>
      </c>
      <c r="J252" s="1024" t="s">
        <v>13</v>
      </c>
      <c r="K252" s="1041" t="s">
        <v>16</v>
      </c>
      <c r="L252" s="1040" t="s">
        <v>437</v>
      </c>
      <c r="M252" s="1257" t="s">
        <v>13059</v>
      </c>
      <c r="N252" s="1058"/>
      <c r="O252" s="1058"/>
      <c r="P252" s="1058"/>
    </row>
    <row r="253" spans="1:16">
      <c r="A253" s="1046">
        <v>248</v>
      </c>
      <c r="B253" s="1020" t="s">
        <v>438</v>
      </c>
      <c r="C253" s="1024" t="s">
        <v>13</v>
      </c>
      <c r="D253" s="1024" t="s">
        <v>13</v>
      </c>
      <c r="E253" s="1024" t="s">
        <v>13</v>
      </c>
      <c r="F253" s="1024" t="s">
        <v>13</v>
      </c>
      <c r="G253" s="1024" t="s">
        <v>13</v>
      </c>
      <c r="H253" s="1024" t="s">
        <v>13</v>
      </c>
      <c r="I253" s="1024" t="s">
        <v>13</v>
      </c>
      <c r="J253" s="1024" t="s">
        <v>13</v>
      </c>
      <c r="K253" s="1041" t="s">
        <v>16</v>
      </c>
      <c r="L253" s="1040" t="s">
        <v>438</v>
      </c>
      <c r="M253" s="1257" t="s">
        <v>13059</v>
      </c>
      <c r="N253" s="1058"/>
      <c r="O253" s="1058"/>
      <c r="P253" s="1058"/>
    </row>
    <row r="254" spans="1:16">
      <c r="A254" s="1046">
        <v>249</v>
      </c>
      <c r="B254" s="1020" t="s">
        <v>439</v>
      </c>
      <c r="C254" s="1024" t="s">
        <v>13</v>
      </c>
      <c r="D254" s="1024" t="s">
        <v>13</v>
      </c>
      <c r="E254" s="1024" t="s">
        <v>13</v>
      </c>
      <c r="F254" s="1024" t="s">
        <v>13</v>
      </c>
      <c r="G254" s="1024" t="s">
        <v>13</v>
      </c>
      <c r="H254" s="1024" t="s">
        <v>13</v>
      </c>
      <c r="I254" s="1024" t="s">
        <v>13</v>
      </c>
      <c r="J254" s="1024" t="s">
        <v>13</v>
      </c>
      <c r="K254" s="1041" t="s">
        <v>16</v>
      </c>
      <c r="L254" s="1040" t="s">
        <v>439</v>
      </c>
      <c r="M254" s="1257" t="s">
        <v>13059</v>
      </c>
      <c r="N254" s="1058"/>
      <c r="O254" s="1058"/>
      <c r="P254" s="1058"/>
    </row>
    <row r="255" spans="1:16">
      <c r="A255" s="1046">
        <v>250</v>
      </c>
      <c r="B255" s="1020" t="s">
        <v>440</v>
      </c>
      <c r="C255" s="1024" t="s">
        <v>13</v>
      </c>
      <c r="D255" s="1024" t="s">
        <v>13</v>
      </c>
      <c r="E255" s="1024" t="s">
        <v>13</v>
      </c>
      <c r="F255" s="1024" t="s">
        <v>13</v>
      </c>
      <c r="G255" s="1024" t="s">
        <v>13</v>
      </c>
      <c r="H255" s="1024" t="s">
        <v>13</v>
      </c>
      <c r="I255" s="1024" t="s">
        <v>13</v>
      </c>
      <c r="J255" s="1024" t="s">
        <v>13</v>
      </c>
      <c r="K255" s="1041" t="s">
        <v>16</v>
      </c>
      <c r="L255" s="1040" t="s">
        <v>440</v>
      </c>
      <c r="M255" s="1257" t="s">
        <v>13059</v>
      </c>
      <c r="N255" s="1058"/>
      <c r="O255" s="1058"/>
      <c r="P255" s="1058"/>
    </row>
    <row r="256" spans="1:16">
      <c r="A256" s="1046">
        <v>251</v>
      </c>
      <c r="B256" s="1020" t="s">
        <v>441</v>
      </c>
      <c r="C256" s="1024" t="s">
        <v>13</v>
      </c>
      <c r="D256" s="1024" t="s">
        <v>13</v>
      </c>
      <c r="E256" s="1024" t="s">
        <v>13</v>
      </c>
      <c r="F256" s="1024" t="s">
        <v>13</v>
      </c>
      <c r="G256" s="1024" t="s">
        <v>13</v>
      </c>
      <c r="H256" s="1024" t="s">
        <v>13</v>
      </c>
      <c r="I256" s="1024" t="s">
        <v>13</v>
      </c>
      <c r="J256" s="1024" t="s">
        <v>13</v>
      </c>
      <c r="K256" s="1041" t="s">
        <v>16</v>
      </c>
      <c r="L256" s="1040" t="s">
        <v>441</v>
      </c>
      <c r="M256" s="1257" t="s">
        <v>13059</v>
      </c>
      <c r="N256" s="1058"/>
      <c r="O256" s="1058"/>
      <c r="P256" s="1058"/>
    </row>
    <row r="257" spans="1:16">
      <c r="A257" s="1046">
        <v>252</v>
      </c>
      <c r="B257" s="1020" t="s">
        <v>442</v>
      </c>
      <c r="C257" s="1024" t="s">
        <v>13</v>
      </c>
      <c r="D257" s="1024" t="s">
        <v>13</v>
      </c>
      <c r="E257" s="1024" t="s">
        <v>13</v>
      </c>
      <c r="F257" s="1024" t="s">
        <v>13</v>
      </c>
      <c r="G257" s="1024" t="s">
        <v>13</v>
      </c>
      <c r="H257" s="1024" t="s">
        <v>13</v>
      </c>
      <c r="I257" s="1024" t="s">
        <v>13</v>
      </c>
      <c r="J257" s="1024" t="s">
        <v>13</v>
      </c>
      <c r="K257" s="1041" t="s">
        <v>16</v>
      </c>
      <c r="L257" s="1040" t="s">
        <v>442</v>
      </c>
      <c r="M257" s="1257" t="s">
        <v>13059</v>
      </c>
      <c r="N257" s="1058"/>
      <c r="O257" s="1058"/>
      <c r="P257" s="1058"/>
    </row>
    <row r="258" spans="1:16">
      <c r="A258" s="1046">
        <v>253</v>
      </c>
      <c r="B258" s="1020" t="s">
        <v>443</v>
      </c>
      <c r="C258" s="1024" t="s">
        <v>13</v>
      </c>
      <c r="D258" s="1024" t="s">
        <v>13</v>
      </c>
      <c r="E258" s="1024" t="s">
        <v>13</v>
      </c>
      <c r="F258" s="1024" t="s">
        <v>13</v>
      </c>
      <c r="G258" s="1024" t="s">
        <v>13</v>
      </c>
      <c r="H258" s="1024" t="s">
        <v>13</v>
      </c>
      <c r="I258" s="1024" t="s">
        <v>13</v>
      </c>
      <c r="J258" s="1024" t="s">
        <v>13</v>
      </c>
      <c r="K258" s="1041" t="s">
        <v>16</v>
      </c>
      <c r="L258" s="1040" t="s">
        <v>443</v>
      </c>
      <c r="M258" s="1257" t="s">
        <v>13059</v>
      </c>
      <c r="N258" s="1058"/>
      <c r="O258" s="1058"/>
      <c r="P258" s="1058"/>
    </row>
    <row r="259" spans="1:16">
      <c r="A259" s="1046">
        <v>254</v>
      </c>
      <c r="B259" s="1020" t="s">
        <v>444</v>
      </c>
      <c r="C259" s="1024" t="s">
        <v>13</v>
      </c>
      <c r="D259" s="1024" t="s">
        <v>13</v>
      </c>
      <c r="E259" s="1024" t="s">
        <v>13</v>
      </c>
      <c r="F259" s="1024" t="s">
        <v>13</v>
      </c>
      <c r="G259" s="1024" t="s">
        <v>13</v>
      </c>
      <c r="H259" s="1024" t="s">
        <v>13</v>
      </c>
      <c r="I259" s="1024" t="s">
        <v>13</v>
      </c>
      <c r="J259" s="1024" t="s">
        <v>13</v>
      </c>
      <c r="K259" s="1041" t="s">
        <v>16</v>
      </c>
      <c r="L259" s="1040" t="s">
        <v>444</v>
      </c>
      <c r="M259" s="1257" t="s">
        <v>13059</v>
      </c>
      <c r="N259" s="1058"/>
      <c r="O259" s="1058"/>
      <c r="P259" s="1058"/>
    </row>
    <row r="260" spans="1:16">
      <c r="A260" s="1046">
        <v>255</v>
      </c>
      <c r="B260" s="1020" t="s">
        <v>445</v>
      </c>
      <c r="C260" s="1024" t="s">
        <v>13</v>
      </c>
      <c r="D260" s="1024" t="s">
        <v>13</v>
      </c>
      <c r="E260" s="1024" t="s">
        <v>13</v>
      </c>
      <c r="F260" s="1024" t="s">
        <v>13</v>
      </c>
      <c r="G260" s="1024" t="s">
        <v>13</v>
      </c>
      <c r="H260" s="1024" t="s">
        <v>13</v>
      </c>
      <c r="I260" s="1024" t="s">
        <v>13</v>
      </c>
      <c r="J260" s="1021" t="s">
        <v>11325</v>
      </c>
      <c r="K260" s="1041" t="s">
        <v>16</v>
      </c>
      <c r="L260" s="1040" t="s">
        <v>445</v>
      </c>
      <c r="M260" s="1257" t="s">
        <v>13059</v>
      </c>
      <c r="N260" s="1058"/>
      <c r="O260" s="1058"/>
      <c r="P260" s="1058"/>
    </row>
    <row r="261" spans="1:16" ht="13.5">
      <c r="A261" s="1046">
        <v>256</v>
      </c>
      <c r="B261" s="1020" t="s">
        <v>446</v>
      </c>
      <c r="C261" s="1021" t="s">
        <v>6884</v>
      </c>
      <c r="D261" s="1021" t="s">
        <v>6884</v>
      </c>
      <c r="E261" s="1031" t="s">
        <v>11326</v>
      </c>
      <c r="F261" s="1021" t="s">
        <v>6884</v>
      </c>
      <c r="G261" s="1528" t="s">
        <v>11327</v>
      </c>
      <c r="H261" s="1528" t="s">
        <v>1287</v>
      </c>
      <c r="I261" s="1527" t="s">
        <v>11328</v>
      </c>
      <c r="J261" s="1529" t="s">
        <v>1287</v>
      </c>
      <c r="K261" s="1041" t="s">
        <v>854</v>
      </c>
      <c r="L261" s="1040" t="s">
        <v>446</v>
      </c>
      <c r="M261" s="1256" t="str">
        <f>BIN2HEX(LEFT(HEX2BIN(K261,8),6)&amp;DEC2BIN(TimingFormat!C62-1,2),2)</f>
        <v>23</v>
      </c>
      <c r="N261" s="1056"/>
      <c r="O261" s="1240" t="s">
        <v>13575</v>
      </c>
      <c r="P261" s="1058"/>
    </row>
    <row r="262" spans="1:16">
      <c r="A262" s="1046">
        <v>257</v>
      </c>
      <c r="B262" s="1020" t="s">
        <v>447</v>
      </c>
      <c r="C262" s="1031" t="s">
        <v>11329</v>
      </c>
      <c r="D262" s="1031" t="s">
        <v>11330</v>
      </c>
      <c r="E262" s="1021" t="s">
        <v>6884</v>
      </c>
      <c r="F262" s="1021" t="s">
        <v>6884</v>
      </c>
      <c r="G262" s="1526" t="s">
        <v>6884</v>
      </c>
      <c r="H262" s="1526" t="s">
        <v>1287</v>
      </c>
      <c r="I262" s="1526" t="s">
        <v>6884</v>
      </c>
      <c r="J262" s="1526" t="s">
        <v>1287</v>
      </c>
      <c r="K262" s="1041" t="s">
        <v>7313</v>
      </c>
      <c r="L262" s="1040" t="s">
        <v>447</v>
      </c>
      <c r="M262" s="1256">
        <v>83</v>
      </c>
      <c r="N262" s="1056"/>
      <c r="O262" s="1058"/>
      <c r="P262" s="1058"/>
    </row>
    <row r="263" spans="1:16">
      <c r="A263" s="1046">
        <v>258</v>
      </c>
      <c r="B263" s="1020" t="s">
        <v>448</v>
      </c>
      <c r="C263" s="1021" t="s">
        <v>6884</v>
      </c>
      <c r="D263" s="1021" t="s">
        <v>6884</v>
      </c>
      <c r="E263" s="1021" t="s">
        <v>6884</v>
      </c>
      <c r="F263" s="1021" t="s">
        <v>6884</v>
      </c>
      <c r="G263" s="1031" t="s">
        <v>11331</v>
      </c>
      <c r="H263" s="1031" t="s">
        <v>11332</v>
      </c>
      <c r="I263" s="1031" t="s">
        <v>11333</v>
      </c>
      <c r="J263" s="1021" t="s">
        <v>6884</v>
      </c>
      <c r="K263" s="1041" t="s">
        <v>11262</v>
      </c>
      <c r="L263" s="1040" t="s">
        <v>448</v>
      </c>
      <c r="M263" s="1256" t="s">
        <v>13068</v>
      </c>
      <c r="N263" s="1056"/>
      <c r="O263" s="1058"/>
      <c r="P263" s="1058"/>
    </row>
    <row r="264" spans="1:16">
      <c r="A264" s="1046">
        <v>259</v>
      </c>
      <c r="B264" s="1020" t="s">
        <v>449</v>
      </c>
      <c r="C264" s="1526" t="s">
        <v>6884</v>
      </c>
      <c r="D264" s="1530" t="s">
        <v>1287</v>
      </c>
      <c r="E264" s="1031" t="s">
        <v>11334</v>
      </c>
      <c r="F264" s="1031" t="s">
        <v>11335</v>
      </c>
      <c r="G264" s="1031" t="s">
        <v>11336</v>
      </c>
      <c r="H264" s="1031" t="s">
        <v>11337</v>
      </c>
      <c r="I264" s="1527" t="s">
        <v>11338</v>
      </c>
      <c r="J264" s="1529" t="s">
        <v>1287</v>
      </c>
      <c r="K264" s="1041" t="s">
        <v>5921</v>
      </c>
      <c r="L264" s="1040" t="s">
        <v>449</v>
      </c>
      <c r="M264" s="1257" t="s">
        <v>13070</v>
      </c>
      <c r="N264" s="1056"/>
      <c r="O264" s="1058"/>
      <c r="P264" s="1058"/>
    </row>
    <row r="265" spans="1:16">
      <c r="A265" s="1046">
        <v>260</v>
      </c>
      <c r="B265" s="1020" t="s">
        <v>450</v>
      </c>
      <c r="C265" s="1021" t="s">
        <v>11339</v>
      </c>
      <c r="D265" s="1021" t="s">
        <v>11340</v>
      </c>
      <c r="E265" s="1021" t="s">
        <v>11341</v>
      </c>
      <c r="F265" s="1021" t="s">
        <v>11342</v>
      </c>
      <c r="G265" s="1021" t="s">
        <v>11343</v>
      </c>
      <c r="H265" s="1021" t="s">
        <v>11344</v>
      </c>
      <c r="I265" s="1021" t="s">
        <v>11345</v>
      </c>
      <c r="J265" s="1021" t="s">
        <v>6884</v>
      </c>
      <c r="K265" s="1041" t="s">
        <v>201</v>
      </c>
      <c r="L265" s="1040" t="s">
        <v>450</v>
      </c>
      <c r="M265" s="1257" t="s">
        <v>13071</v>
      </c>
      <c r="N265" s="1056"/>
      <c r="O265" s="1058"/>
      <c r="P265" s="1058"/>
    </row>
    <row r="266" spans="1:16">
      <c r="A266" s="1046">
        <v>261</v>
      </c>
      <c r="B266" s="1020" t="s">
        <v>451</v>
      </c>
      <c r="C266" s="1021" t="s">
        <v>11346</v>
      </c>
      <c r="D266" s="1526" t="s">
        <v>11347</v>
      </c>
      <c r="E266" s="1526" t="s">
        <v>1287</v>
      </c>
      <c r="F266" s="1021" t="s">
        <v>6884</v>
      </c>
      <c r="G266" s="1021" t="s">
        <v>6884</v>
      </c>
      <c r="H266" s="1021" t="s">
        <v>11348</v>
      </c>
      <c r="I266" s="1021" t="s">
        <v>11349</v>
      </c>
      <c r="J266" s="1021" t="s">
        <v>11350</v>
      </c>
      <c r="K266" s="1041" t="s">
        <v>350</v>
      </c>
      <c r="L266" s="1040" t="s">
        <v>451</v>
      </c>
      <c r="M266" s="1257" t="s">
        <v>13067</v>
      </c>
      <c r="N266" s="1056"/>
      <c r="O266" s="1058"/>
      <c r="P266" s="1058"/>
    </row>
    <row r="267" spans="1:16" ht="13.5">
      <c r="A267" s="1046">
        <v>262</v>
      </c>
      <c r="B267" s="1020" t="s">
        <v>452</v>
      </c>
      <c r="C267" s="1527" t="s">
        <v>11351</v>
      </c>
      <c r="D267" s="1529" t="s">
        <v>1287</v>
      </c>
      <c r="E267" s="1527" t="s">
        <v>11352</v>
      </c>
      <c r="F267" s="1529" t="s">
        <v>1287</v>
      </c>
      <c r="G267" s="1031" t="s">
        <v>11353</v>
      </c>
      <c r="H267" s="1527" t="s">
        <v>11354</v>
      </c>
      <c r="I267" s="1529" t="s">
        <v>1287</v>
      </c>
      <c r="J267" s="1529" t="s">
        <v>1287</v>
      </c>
      <c r="K267" s="1041" t="s">
        <v>1216</v>
      </c>
      <c r="L267" s="1040" t="s">
        <v>452</v>
      </c>
      <c r="M267" s="1257" t="s">
        <v>13072</v>
      </c>
      <c r="N267" s="1056"/>
      <c r="O267" s="1240" t="s">
        <v>13575</v>
      </c>
      <c r="P267" s="1058"/>
    </row>
    <row r="268" spans="1:16">
      <c r="A268" s="1046">
        <v>263</v>
      </c>
      <c r="B268" s="1020" t="s">
        <v>453</v>
      </c>
      <c r="C268" s="1022" t="s">
        <v>11355</v>
      </c>
      <c r="D268" s="1031" t="s">
        <v>11356</v>
      </c>
      <c r="E268" s="1021" t="s">
        <v>6884</v>
      </c>
      <c r="F268" s="1021" t="s">
        <v>6884</v>
      </c>
      <c r="G268" s="1031" t="s">
        <v>11357</v>
      </c>
      <c r="H268" s="1031" t="s">
        <v>11358</v>
      </c>
      <c r="I268" s="1031" t="s">
        <v>11359</v>
      </c>
      <c r="J268" s="1031" t="s">
        <v>11360</v>
      </c>
      <c r="K268" s="1041" t="s">
        <v>11290</v>
      </c>
      <c r="L268" s="1040" t="s">
        <v>453</v>
      </c>
      <c r="M268" s="1257" t="s">
        <v>13073</v>
      </c>
      <c r="N268" s="1056"/>
      <c r="O268" s="1058"/>
      <c r="P268" s="1058"/>
    </row>
    <row r="269" spans="1:16">
      <c r="A269" s="1046">
        <v>264</v>
      </c>
      <c r="B269" s="1020" t="s">
        <v>454</v>
      </c>
      <c r="C269" s="1021" t="s">
        <v>6884</v>
      </c>
      <c r="D269" s="1021" t="s">
        <v>11361</v>
      </c>
      <c r="E269" s="1021" t="s">
        <v>6884</v>
      </c>
      <c r="F269" s="1526" t="s">
        <v>6884</v>
      </c>
      <c r="G269" s="1526" t="s">
        <v>1287</v>
      </c>
      <c r="H269" s="1021" t="s">
        <v>6884</v>
      </c>
      <c r="I269" s="1021" t="s">
        <v>6884</v>
      </c>
      <c r="J269" s="1021" t="s">
        <v>6884</v>
      </c>
      <c r="K269" s="1041" t="s">
        <v>11292</v>
      </c>
      <c r="L269" s="1040" t="s">
        <v>454</v>
      </c>
      <c r="M269" s="1257" t="s">
        <v>13074</v>
      </c>
      <c r="N269" s="1056"/>
      <c r="O269" s="1058"/>
      <c r="P269" s="1058"/>
    </row>
    <row r="270" spans="1:16">
      <c r="A270" s="1046">
        <v>265</v>
      </c>
      <c r="B270" s="1020" t="s">
        <v>455</v>
      </c>
      <c r="C270" s="1526" t="s">
        <v>6884</v>
      </c>
      <c r="D270" s="1526" t="s">
        <v>1287</v>
      </c>
      <c r="E270" s="1526" t="s">
        <v>1287</v>
      </c>
      <c r="F270" s="1526" t="s">
        <v>1287</v>
      </c>
      <c r="G270" s="1526" t="s">
        <v>1287</v>
      </c>
      <c r="H270" s="1526" t="s">
        <v>1287</v>
      </c>
      <c r="I270" s="1526" t="s">
        <v>1287</v>
      </c>
      <c r="J270" s="1526" t="s">
        <v>1287</v>
      </c>
      <c r="K270" s="1041" t="s">
        <v>16</v>
      </c>
      <c r="L270" s="1040" t="s">
        <v>455</v>
      </c>
      <c r="M270" s="1257" t="s">
        <v>13060</v>
      </c>
      <c r="N270" s="1056"/>
      <c r="O270" s="1058"/>
      <c r="P270" s="1058"/>
    </row>
    <row r="271" spans="1:16">
      <c r="A271" s="1046">
        <v>266</v>
      </c>
      <c r="B271" s="1020" t="s">
        <v>456</v>
      </c>
      <c r="C271" s="1526" t="s">
        <v>6884</v>
      </c>
      <c r="D271" s="1526" t="s">
        <v>1287</v>
      </c>
      <c r="E271" s="1526" t="s">
        <v>1287</v>
      </c>
      <c r="F271" s="1526" t="s">
        <v>1287</v>
      </c>
      <c r="G271" s="1526" t="s">
        <v>1287</v>
      </c>
      <c r="H271" s="1526" t="s">
        <v>1287</v>
      </c>
      <c r="I271" s="1526" t="s">
        <v>1287</v>
      </c>
      <c r="J271" s="1526" t="s">
        <v>1287</v>
      </c>
      <c r="K271" s="1041" t="s">
        <v>16</v>
      </c>
      <c r="L271" s="1040" t="s">
        <v>456</v>
      </c>
      <c r="M271" s="1257" t="s">
        <v>13060</v>
      </c>
      <c r="N271" s="1056"/>
      <c r="O271" s="1058"/>
      <c r="P271" s="1058"/>
    </row>
    <row r="272" spans="1:16">
      <c r="A272" s="1046">
        <v>267</v>
      </c>
      <c r="B272" s="1020" t="s">
        <v>457</v>
      </c>
      <c r="C272" s="1023" t="s">
        <v>13</v>
      </c>
      <c r="D272" s="1024" t="s">
        <v>13</v>
      </c>
      <c r="E272" s="1024" t="s">
        <v>13</v>
      </c>
      <c r="F272" s="1024" t="s">
        <v>13</v>
      </c>
      <c r="G272" s="1024" t="s">
        <v>13</v>
      </c>
      <c r="H272" s="1531" t="s">
        <v>6884</v>
      </c>
      <c r="I272" s="1532"/>
      <c r="J272" s="1533"/>
      <c r="K272" s="1041" t="s">
        <v>259</v>
      </c>
      <c r="L272" s="1040" t="s">
        <v>457</v>
      </c>
      <c r="M272" s="1257" t="s">
        <v>13061</v>
      </c>
      <c r="N272" s="1056"/>
      <c r="O272" s="1056"/>
      <c r="P272" s="1058"/>
    </row>
    <row r="273" spans="1:16" ht="13.5">
      <c r="A273" s="1046">
        <v>268</v>
      </c>
      <c r="B273" s="1020" t="s">
        <v>458</v>
      </c>
      <c r="C273" s="1526" t="s">
        <v>6884</v>
      </c>
      <c r="D273" s="1526" t="s">
        <v>1287</v>
      </c>
      <c r="E273" s="1526" t="s">
        <v>1287</v>
      </c>
      <c r="F273" s="1526" t="s">
        <v>1287</v>
      </c>
      <c r="G273" s="1526" t="s">
        <v>1287</v>
      </c>
      <c r="H273" s="1526" t="s">
        <v>1287</v>
      </c>
      <c r="I273" s="1526" t="s">
        <v>1287</v>
      </c>
      <c r="J273" s="1031" t="s">
        <v>11362</v>
      </c>
      <c r="K273" s="1041" t="s">
        <v>16</v>
      </c>
      <c r="L273" s="1040" t="s">
        <v>458</v>
      </c>
      <c r="M273" s="1258" t="str">
        <f>IF(TimingFormat!C63="L","00","01")</f>
        <v>00</v>
      </c>
      <c r="N273" s="1056"/>
      <c r="O273" s="1240" t="s">
        <v>13575</v>
      </c>
      <c r="P273" s="1058"/>
    </row>
    <row r="274" spans="1:16">
      <c r="A274" s="1046">
        <v>269</v>
      </c>
      <c r="B274" s="1020" t="s">
        <v>459</v>
      </c>
      <c r="C274" s="1526" t="s">
        <v>11363</v>
      </c>
      <c r="D274" s="1526" t="s">
        <v>1287</v>
      </c>
      <c r="E274" s="1526" t="s">
        <v>1287</v>
      </c>
      <c r="F274" s="1526" t="s">
        <v>1287</v>
      </c>
      <c r="G274" s="1038" t="s">
        <v>13</v>
      </c>
      <c r="H274" s="1038" t="s">
        <v>13</v>
      </c>
      <c r="I274" s="1038" t="s">
        <v>13</v>
      </c>
      <c r="J274" s="1021" t="s">
        <v>11364</v>
      </c>
      <c r="K274" s="1041" t="s">
        <v>16</v>
      </c>
      <c r="L274" s="1040" t="s">
        <v>459</v>
      </c>
      <c r="M274" s="1257" t="s">
        <v>13060</v>
      </c>
      <c r="N274" s="1058"/>
      <c r="O274" s="1058"/>
      <c r="P274" s="1058"/>
    </row>
    <row r="275" spans="1:16">
      <c r="A275" s="1046">
        <v>270</v>
      </c>
      <c r="B275" s="1020" t="s">
        <v>460</v>
      </c>
      <c r="C275" s="1526" t="s">
        <v>11365</v>
      </c>
      <c r="D275" s="1526" t="s">
        <v>1287</v>
      </c>
      <c r="E275" s="1526" t="s">
        <v>1287</v>
      </c>
      <c r="F275" s="1526" t="s">
        <v>1287</v>
      </c>
      <c r="G275" s="1038" t="s">
        <v>13</v>
      </c>
      <c r="H275" s="1038" t="s">
        <v>13</v>
      </c>
      <c r="I275" s="1038" t="s">
        <v>13</v>
      </c>
      <c r="J275" s="1021" t="s">
        <v>11366</v>
      </c>
      <c r="K275" s="1041" t="s">
        <v>16</v>
      </c>
      <c r="L275" s="1040" t="s">
        <v>460</v>
      </c>
      <c r="M275" s="1257" t="s">
        <v>13060</v>
      </c>
      <c r="N275" s="1058"/>
      <c r="O275" s="1058"/>
      <c r="P275" s="1058"/>
    </row>
    <row r="276" spans="1:16">
      <c r="A276" s="1046">
        <v>271</v>
      </c>
      <c r="B276" s="1020" t="s">
        <v>461</v>
      </c>
      <c r="C276" s="1024" t="s">
        <v>13</v>
      </c>
      <c r="D276" s="1024" t="s">
        <v>13</v>
      </c>
      <c r="E276" s="1024" t="s">
        <v>13</v>
      </c>
      <c r="F276" s="1024" t="s">
        <v>13</v>
      </c>
      <c r="G276" s="1024" t="s">
        <v>13</v>
      </c>
      <c r="H276" s="1024" t="s">
        <v>13</v>
      </c>
      <c r="I276" s="1024" t="s">
        <v>13</v>
      </c>
      <c r="J276" s="1024" t="s">
        <v>13</v>
      </c>
      <c r="K276" s="1041" t="s">
        <v>16</v>
      </c>
      <c r="L276" s="1040" t="s">
        <v>461</v>
      </c>
      <c r="M276" s="1257" t="s">
        <v>13060</v>
      </c>
      <c r="N276" s="1058"/>
      <c r="O276" s="1058"/>
      <c r="P276" s="1058"/>
    </row>
    <row r="277" spans="1:16">
      <c r="A277" s="1046">
        <v>272</v>
      </c>
      <c r="B277" s="1020" t="s">
        <v>462</v>
      </c>
      <c r="C277" s="1024" t="s">
        <v>13</v>
      </c>
      <c r="D277" s="1024" t="s">
        <v>13</v>
      </c>
      <c r="E277" s="1024" t="s">
        <v>13</v>
      </c>
      <c r="F277" s="1024" t="s">
        <v>13</v>
      </c>
      <c r="G277" s="1024" t="s">
        <v>13</v>
      </c>
      <c r="H277" s="1024" t="s">
        <v>13</v>
      </c>
      <c r="I277" s="1024" t="s">
        <v>13</v>
      </c>
      <c r="J277" s="1024" t="s">
        <v>13</v>
      </c>
      <c r="K277" s="1041" t="s">
        <v>16</v>
      </c>
      <c r="L277" s="1040" t="s">
        <v>462</v>
      </c>
      <c r="M277" s="1257" t="s">
        <v>13060</v>
      </c>
      <c r="N277" s="1058"/>
      <c r="O277" s="1058"/>
      <c r="P277" s="1058"/>
    </row>
    <row r="278" spans="1:16">
      <c r="A278" s="1046">
        <v>273</v>
      </c>
      <c r="B278" s="1020" t="s">
        <v>463</v>
      </c>
      <c r="C278" s="1024" t="s">
        <v>13</v>
      </c>
      <c r="D278" s="1024" t="s">
        <v>13</v>
      </c>
      <c r="E278" s="1024" t="s">
        <v>13</v>
      </c>
      <c r="F278" s="1024" t="s">
        <v>13</v>
      </c>
      <c r="G278" s="1024" t="s">
        <v>13</v>
      </c>
      <c r="H278" s="1024" t="s">
        <v>13</v>
      </c>
      <c r="I278" s="1024" t="s">
        <v>13</v>
      </c>
      <c r="J278" s="1024" t="s">
        <v>13</v>
      </c>
      <c r="K278" s="1041" t="s">
        <v>16</v>
      </c>
      <c r="L278" s="1040" t="s">
        <v>463</v>
      </c>
      <c r="M278" s="1257" t="s">
        <v>13060</v>
      </c>
      <c r="N278" s="1058"/>
      <c r="O278" s="1058"/>
      <c r="P278" s="1058"/>
    </row>
    <row r="279" spans="1:16">
      <c r="A279" s="1046">
        <v>274</v>
      </c>
      <c r="B279" s="1020" t="s">
        <v>464</v>
      </c>
      <c r="C279" s="1024" t="s">
        <v>13</v>
      </c>
      <c r="D279" s="1024" t="s">
        <v>13</v>
      </c>
      <c r="E279" s="1024" t="s">
        <v>13</v>
      </c>
      <c r="F279" s="1024" t="s">
        <v>13</v>
      </c>
      <c r="G279" s="1024" t="s">
        <v>13</v>
      </c>
      <c r="H279" s="1024" t="s">
        <v>13</v>
      </c>
      <c r="I279" s="1024" t="s">
        <v>13</v>
      </c>
      <c r="J279" s="1024" t="s">
        <v>13</v>
      </c>
      <c r="K279" s="1041" t="s">
        <v>16</v>
      </c>
      <c r="L279" s="1040" t="s">
        <v>464</v>
      </c>
      <c r="M279" s="1257" t="s">
        <v>13060</v>
      </c>
      <c r="N279" s="1058"/>
      <c r="O279" s="1058"/>
      <c r="P279" s="1058"/>
    </row>
    <row r="280" spans="1:16">
      <c r="A280" s="1046">
        <v>275</v>
      </c>
      <c r="B280" s="1020" t="s">
        <v>465</v>
      </c>
      <c r="C280" s="1024" t="s">
        <v>13</v>
      </c>
      <c r="D280" s="1024" t="s">
        <v>13</v>
      </c>
      <c r="E280" s="1024" t="s">
        <v>13</v>
      </c>
      <c r="F280" s="1024" t="s">
        <v>13</v>
      </c>
      <c r="G280" s="1024" t="s">
        <v>13</v>
      </c>
      <c r="H280" s="1024" t="s">
        <v>13</v>
      </c>
      <c r="I280" s="1024" t="s">
        <v>13</v>
      </c>
      <c r="J280" s="1024" t="s">
        <v>13</v>
      </c>
      <c r="K280" s="1041" t="s">
        <v>16</v>
      </c>
      <c r="L280" s="1040" t="s">
        <v>465</v>
      </c>
      <c r="M280" s="1257" t="s">
        <v>13060</v>
      </c>
      <c r="N280" s="1058"/>
      <c r="O280" s="1058"/>
      <c r="P280" s="1058"/>
    </row>
    <row r="281" spans="1:16">
      <c r="A281" s="1046">
        <v>276</v>
      </c>
      <c r="B281" s="1020" t="s">
        <v>466</v>
      </c>
      <c r="C281" s="1024" t="s">
        <v>13</v>
      </c>
      <c r="D281" s="1024" t="s">
        <v>13</v>
      </c>
      <c r="E281" s="1024" t="s">
        <v>13</v>
      </c>
      <c r="F281" s="1024" t="s">
        <v>13</v>
      </c>
      <c r="G281" s="1024" t="s">
        <v>13</v>
      </c>
      <c r="H281" s="1024" t="s">
        <v>13</v>
      </c>
      <c r="I281" s="1024" t="s">
        <v>13</v>
      </c>
      <c r="J281" s="1024" t="s">
        <v>13</v>
      </c>
      <c r="K281" s="1041" t="s">
        <v>16</v>
      </c>
      <c r="L281" s="1040" t="s">
        <v>466</v>
      </c>
      <c r="M281" s="1257" t="s">
        <v>13060</v>
      </c>
      <c r="N281" s="1058"/>
      <c r="O281" s="1058"/>
      <c r="P281" s="1058"/>
    </row>
    <row r="282" spans="1:16">
      <c r="A282" s="1046">
        <v>277</v>
      </c>
      <c r="B282" s="1020" t="s">
        <v>467</v>
      </c>
      <c r="C282" s="1024" t="s">
        <v>13</v>
      </c>
      <c r="D282" s="1024" t="s">
        <v>13</v>
      </c>
      <c r="E282" s="1024" t="s">
        <v>13</v>
      </c>
      <c r="F282" s="1024" t="s">
        <v>13</v>
      </c>
      <c r="G282" s="1024" t="s">
        <v>13</v>
      </c>
      <c r="H282" s="1024" t="s">
        <v>13</v>
      </c>
      <c r="I282" s="1024" t="s">
        <v>13</v>
      </c>
      <c r="J282" s="1024" t="s">
        <v>13</v>
      </c>
      <c r="K282" s="1041" t="s">
        <v>16</v>
      </c>
      <c r="L282" s="1040" t="s">
        <v>467</v>
      </c>
      <c r="M282" s="1257" t="s">
        <v>13060</v>
      </c>
      <c r="N282" s="1058"/>
      <c r="O282" s="1058"/>
      <c r="P282" s="1058"/>
    </row>
    <row r="283" spans="1:16">
      <c r="A283" s="1046">
        <v>278</v>
      </c>
      <c r="B283" s="1020" t="s">
        <v>468</v>
      </c>
      <c r="C283" s="1024" t="s">
        <v>13</v>
      </c>
      <c r="D283" s="1024" t="s">
        <v>13</v>
      </c>
      <c r="E283" s="1024" t="s">
        <v>13</v>
      </c>
      <c r="F283" s="1024" t="s">
        <v>13</v>
      </c>
      <c r="G283" s="1024" t="s">
        <v>13</v>
      </c>
      <c r="H283" s="1024" t="s">
        <v>13</v>
      </c>
      <c r="I283" s="1024" t="s">
        <v>13</v>
      </c>
      <c r="J283" s="1024" t="s">
        <v>13</v>
      </c>
      <c r="K283" s="1041" t="s">
        <v>16</v>
      </c>
      <c r="L283" s="1040" t="s">
        <v>468</v>
      </c>
      <c r="M283" s="1257" t="s">
        <v>13060</v>
      </c>
      <c r="N283" s="1058"/>
      <c r="O283" s="1058"/>
      <c r="P283" s="1058"/>
    </row>
    <row r="284" spans="1:16">
      <c r="A284" s="1046">
        <v>279</v>
      </c>
      <c r="B284" s="1020" t="s">
        <v>469</v>
      </c>
      <c r="C284" s="1024" t="s">
        <v>13</v>
      </c>
      <c r="D284" s="1024" t="s">
        <v>13</v>
      </c>
      <c r="E284" s="1024" t="s">
        <v>13</v>
      </c>
      <c r="F284" s="1024" t="s">
        <v>13</v>
      </c>
      <c r="G284" s="1024" t="s">
        <v>13</v>
      </c>
      <c r="H284" s="1024" t="s">
        <v>13</v>
      </c>
      <c r="I284" s="1024" t="s">
        <v>13</v>
      </c>
      <c r="J284" s="1024" t="s">
        <v>13</v>
      </c>
      <c r="K284" s="1041" t="s">
        <v>16</v>
      </c>
      <c r="L284" s="1040" t="s">
        <v>469</v>
      </c>
      <c r="M284" s="1257" t="s">
        <v>13060</v>
      </c>
      <c r="N284" s="1058"/>
      <c r="O284" s="1058"/>
      <c r="P284" s="1058"/>
    </row>
    <row r="285" spans="1:16">
      <c r="A285" s="1046">
        <v>280</v>
      </c>
      <c r="B285" s="1020" t="s">
        <v>470</v>
      </c>
      <c r="C285" s="1024" t="s">
        <v>13</v>
      </c>
      <c r="D285" s="1024" t="s">
        <v>13</v>
      </c>
      <c r="E285" s="1024" t="s">
        <v>13</v>
      </c>
      <c r="F285" s="1024" t="s">
        <v>13</v>
      </c>
      <c r="G285" s="1024" t="s">
        <v>13</v>
      </c>
      <c r="H285" s="1024" t="s">
        <v>13</v>
      </c>
      <c r="I285" s="1024" t="s">
        <v>13</v>
      </c>
      <c r="J285" s="1024" t="s">
        <v>13</v>
      </c>
      <c r="K285" s="1041" t="s">
        <v>16</v>
      </c>
      <c r="L285" s="1040" t="s">
        <v>470</v>
      </c>
      <c r="M285" s="1257" t="s">
        <v>13060</v>
      </c>
      <c r="N285" s="1058"/>
      <c r="O285" s="1058"/>
      <c r="P285" s="1058"/>
    </row>
    <row r="286" spans="1:16">
      <c r="A286" s="1046">
        <v>281</v>
      </c>
      <c r="B286" s="1020" t="s">
        <v>471</v>
      </c>
      <c r="C286" s="1024" t="s">
        <v>13</v>
      </c>
      <c r="D286" s="1024" t="s">
        <v>13</v>
      </c>
      <c r="E286" s="1024" t="s">
        <v>13</v>
      </c>
      <c r="F286" s="1024" t="s">
        <v>13</v>
      </c>
      <c r="G286" s="1024" t="s">
        <v>13</v>
      </c>
      <c r="H286" s="1024" t="s">
        <v>13</v>
      </c>
      <c r="I286" s="1024" t="s">
        <v>13</v>
      </c>
      <c r="J286" s="1024" t="s">
        <v>13</v>
      </c>
      <c r="K286" s="1041" t="s">
        <v>16</v>
      </c>
      <c r="L286" s="1040" t="s">
        <v>471</v>
      </c>
      <c r="M286" s="1257" t="s">
        <v>13060</v>
      </c>
      <c r="N286" s="1058"/>
      <c r="O286" s="1058"/>
      <c r="P286" s="1058"/>
    </row>
    <row r="287" spans="1:16">
      <c r="A287" s="1046">
        <v>282</v>
      </c>
      <c r="B287" s="1020" t="s">
        <v>472</v>
      </c>
      <c r="C287" s="1024" t="s">
        <v>13</v>
      </c>
      <c r="D287" s="1024" t="s">
        <v>13</v>
      </c>
      <c r="E287" s="1024" t="s">
        <v>13</v>
      </c>
      <c r="F287" s="1024" t="s">
        <v>13</v>
      </c>
      <c r="G287" s="1024" t="s">
        <v>13</v>
      </c>
      <c r="H287" s="1024" t="s">
        <v>13</v>
      </c>
      <c r="I287" s="1024" t="s">
        <v>13</v>
      </c>
      <c r="J287" s="1024" t="s">
        <v>13</v>
      </c>
      <c r="K287" s="1041" t="s">
        <v>16</v>
      </c>
      <c r="L287" s="1040" t="s">
        <v>472</v>
      </c>
      <c r="M287" s="1257" t="s">
        <v>13060</v>
      </c>
      <c r="N287" s="1058"/>
      <c r="O287" s="1058"/>
      <c r="P287" s="1058"/>
    </row>
    <row r="288" spans="1:16">
      <c r="A288" s="1046">
        <v>283</v>
      </c>
      <c r="B288" s="1020" t="s">
        <v>473</v>
      </c>
      <c r="C288" s="1024" t="s">
        <v>13</v>
      </c>
      <c r="D288" s="1024" t="s">
        <v>13</v>
      </c>
      <c r="E288" s="1024" t="s">
        <v>13</v>
      </c>
      <c r="F288" s="1024" t="s">
        <v>13</v>
      </c>
      <c r="G288" s="1024" t="s">
        <v>13</v>
      </c>
      <c r="H288" s="1024" t="s">
        <v>13</v>
      </c>
      <c r="I288" s="1024" t="s">
        <v>13</v>
      </c>
      <c r="J288" s="1024" t="s">
        <v>13</v>
      </c>
      <c r="K288" s="1041" t="s">
        <v>16</v>
      </c>
      <c r="L288" s="1040" t="s">
        <v>473</v>
      </c>
      <c r="M288" s="1257" t="s">
        <v>13060</v>
      </c>
      <c r="N288" s="1058"/>
      <c r="O288" s="1058"/>
      <c r="P288" s="1058"/>
    </row>
    <row r="289" spans="1:16">
      <c r="A289" s="1046">
        <v>284</v>
      </c>
      <c r="B289" s="1020" t="s">
        <v>474</v>
      </c>
      <c r="C289" s="1024" t="s">
        <v>13</v>
      </c>
      <c r="D289" s="1024" t="s">
        <v>13</v>
      </c>
      <c r="E289" s="1024" t="s">
        <v>13</v>
      </c>
      <c r="F289" s="1024" t="s">
        <v>13</v>
      </c>
      <c r="G289" s="1024" t="s">
        <v>13</v>
      </c>
      <c r="H289" s="1024" t="s">
        <v>13</v>
      </c>
      <c r="I289" s="1024" t="s">
        <v>13</v>
      </c>
      <c r="J289" s="1024" t="s">
        <v>13</v>
      </c>
      <c r="K289" s="1041" t="s">
        <v>16</v>
      </c>
      <c r="L289" s="1040" t="s">
        <v>474</v>
      </c>
      <c r="M289" s="1257" t="s">
        <v>13060</v>
      </c>
      <c r="N289" s="1058"/>
      <c r="O289" s="1058"/>
      <c r="P289" s="1058"/>
    </row>
    <row r="290" spans="1:16">
      <c r="A290" s="1046">
        <v>285</v>
      </c>
      <c r="B290" s="1020" t="s">
        <v>475</v>
      </c>
      <c r="C290" s="1024" t="s">
        <v>13</v>
      </c>
      <c r="D290" s="1024" t="s">
        <v>13</v>
      </c>
      <c r="E290" s="1024" t="s">
        <v>13</v>
      </c>
      <c r="F290" s="1024" t="s">
        <v>13</v>
      </c>
      <c r="G290" s="1024" t="s">
        <v>13</v>
      </c>
      <c r="H290" s="1024" t="s">
        <v>13</v>
      </c>
      <c r="I290" s="1024" t="s">
        <v>13</v>
      </c>
      <c r="J290" s="1024" t="s">
        <v>13</v>
      </c>
      <c r="K290" s="1041" t="s">
        <v>16</v>
      </c>
      <c r="L290" s="1040" t="s">
        <v>475</v>
      </c>
      <c r="M290" s="1257" t="s">
        <v>13060</v>
      </c>
      <c r="N290" s="1058"/>
      <c r="O290" s="1058"/>
      <c r="P290" s="1058"/>
    </row>
    <row r="291" spans="1:16">
      <c r="A291" s="1046">
        <v>286</v>
      </c>
      <c r="B291" s="1020" t="s">
        <v>476</v>
      </c>
      <c r="C291" s="1024" t="s">
        <v>13</v>
      </c>
      <c r="D291" s="1024" t="s">
        <v>13</v>
      </c>
      <c r="E291" s="1024" t="s">
        <v>13</v>
      </c>
      <c r="F291" s="1024" t="s">
        <v>13</v>
      </c>
      <c r="G291" s="1024" t="s">
        <v>13</v>
      </c>
      <c r="H291" s="1024" t="s">
        <v>13</v>
      </c>
      <c r="I291" s="1024" t="s">
        <v>13</v>
      </c>
      <c r="J291" s="1024" t="s">
        <v>13</v>
      </c>
      <c r="K291" s="1041" t="s">
        <v>16</v>
      </c>
      <c r="L291" s="1040" t="s">
        <v>476</v>
      </c>
      <c r="M291" s="1257" t="s">
        <v>13060</v>
      </c>
      <c r="N291" s="1058"/>
      <c r="O291" s="1058"/>
      <c r="P291" s="1058"/>
    </row>
    <row r="292" spans="1:16">
      <c r="A292" s="1046">
        <v>287</v>
      </c>
      <c r="B292" s="1020" t="s">
        <v>477</v>
      </c>
      <c r="C292" s="1024" t="s">
        <v>13</v>
      </c>
      <c r="D292" s="1024" t="s">
        <v>13</v>
      </c>
      <c r="E292" s="1024" t="s">
        <v>13</v>
      </c>
      <c r="F292" s="1024" t="s">
        <v>13</v>
      </c>
      <c r="G292" s="1024" t="s">
        <v>13</v>
      </c>
      <c r="H292" s="1024" t="s">
        <v>13</v>
      </c>
      <c r="I292" s="1024" t="s">
        <v>13</v>
      </c>
      <c r="J292" s="1024" t="s">
        <v>13</v>
      </c>
      <c r="K292" s="1041" t="s">
        <v>16</v>
      </c>
      <c r="L292" s="1040" t="s">
        <v>477</v>
      </c>
      <c r="M292" s="1257" t="s">
        <v>13060</v>
      </c>
      <c r="N292" s="1058"/>
      <c r="O292" s="1058"/>
      <c r="P292" s="1058"/>
    </row>
    <row r="293" spans="1:16">
      <c r="A293" s="1046">
        <v>288</v>
      </c>
      <c r="B293" s="1020" t="s">
        <v>478</v>
      </c>
      <c r="C293" s="1024" t="s">
        <v>13</v>
      </c>
      <c r="D293" s="1024" t="s">
        <v>13</v>
      </c>
      <c r="E293" s="1024" t="s">
        <v>13</v>
      </c>
      <c r="F293" s="1024" t="s">
        <v>13</v>
      </c>
      <c r="G293" s="1024" t="s">
        <v>13</v>
      </c>
      <c r="H293" s="1024" t="s">
        <v>13</v>
      </c>
      <c r="I293" s="1024" t="s">
        <v>13</v>
      </c>
      <c r="J293" s="1024" t="s">
        <v>13</v>
      </c>
      <c r="K293" s="1041" t="s">
        <v>16</v>
      </c>
      <c r="L293" s="1040" t="s">
        <v>478</v>
      </c>
      <c r="M293" s="1257" t="s">
        <v>13060</v>
      </c>
      <c r="N293" s="1058"/>
      <c r="O293" s="1058"/>
      <c r="P293" s="1058"/>
    </row>
    <row r="294" spans="1:16">
      <c r="A294" s="1046">
        <v>289</v>
      </c>
      <c r="B294" s="1020" t="s">
        <v>479</v>
      </c>
      <c r="C294" s="1024" t="s">
        <v>13</v>
      </c>
      <c r="D294" s="1024" t="s">
        <v>13</v>
      </c>
      <c r="E294" s="1024" t="s">
        <v>13</v>
      </c>
      <c r="F294" s="1024" t="s">
        <v>13</v>
      </c>
      <c r="G294" s="1024" t="s">
        <v>13</v>
      </c>
      <c r="H294" s="1024" t="s">
        <v>13</v>
      </c>
      <c r="I294" s="1024" t="s">
        <v>13</v>
      </c>
      <c r="J294" s="1024" t="s">
        <v>13</v>
      </c>
      <c r="K294" s="1041" t="s">
        <v>16</v>
      </c>
      <c r="L294" s="1040" t="s">
        <v>479</v>
      </c>
      <c r="M294" s="1257" t="s">
        <v>13060</v>
      </c>
      <c r="N294" s="1058"/>
      <c r="O294" s="1058"/>
      <c r="P294" s="1058"/>
    </row>
    <row r="295" spans="1:16">
      <c r="A295" s="1046">
        <v>290</v>
      </c>
      <c r="B295" s="1020" t="s">
        <v>480</v>
      </c>
      <c r="C295" s="1024" t="s">
        <v>13</v>
      </c>
      <c r="D295" s="1024" t="s">
        <v>13</v>
      </c>
      <c r="E295" s="1024" t="s">
        <v>13</v>
      </c>
      <c r="F295" s="1024" t="s">
        <v>13</v>
      </c>
      <c r="G295" s="1024" t="s">
        <v>13</v>
      </c>
      <c r="H295" s="1024" t="s">
        <v>13</v>
      </c>
      <c r="I295" s="1024" t="s">
        <v>13</v>
      </c>
      <c r="J295" s="1024" t="s">
        <v>13</v>
      </c>
      <c r="K295" s="1041" t="s">
        <v>16</v>
      </c>
      <c r="L295" s="1040" t="s">
        <v>480</v>
      </c>
      <c r="M295" s="1257" t="s">
        <v>13060</v>
      </c>
      <c r="N295" s="1058"/>
      <c r="O295" s="1058"/>
      <c r="P295" s="1058"/>
    </row>
    <row r="296" spans="1:16">
      <c r="A296" s="1046">
        <v>291</v>
      </c>
      <c r="B296" s="1020" t="s">
        <v>481</v>
      </c>
      <c r="C296" s="1024" t="s">
        <v>13</v>
      </c>
      <c r="D296" s="1024" t="s">
        <v>13</v>
      </c>
      <c r="E296" s="1024" t="s">
        <v>13</v>
      </c>
      <c r="F296" s="1024" t="s">
        <v>13</v>
      </c>
      <c r="G296" s="1024" t="s">
        <v>13</v>
      </c>
      <c r="H296" s="1024" t="s">
        <v>13</v>
      </c>
      <c r="I296" s="1024" t="s">
        <v>13</v>
      </c>
      <c r="J296" s="1024" t="s">
        <v>13</v>
      </c>
      <c r="K296" s="1041" t="s">
        <v>16</v>
      </c>
      <c r="L296" s="1040" t="s">
        <v>481</v>
      </c>
      <c r="M296" s="1257" t="s">
        <v>13060</v>
      </c>
      <c r="N296" s="1058"/>
      <c r="O296" s="1058"/>
      <c r="P296" s="1058"/>
    </row>
    <row r="297" spans="1:16">
      <c r="A297" s="1046">
        <v>292</v>
      </c>
      <c r="B297" s="1020" t="s">
        <v>482</v>
      </c>
      <c r="C297" s="1024" t="s">
        <v>13</v>
      </c>
      <c r="D297" s="1024" t="s">
        <v>13</v>
      </c>
      <c r="E297" s="1024" t="s">
        <v>13</v>
      </c>
      <c r="F297" s="1024" t="s">
        <v>13</v>
      </c>
      <c r="G297" s="1024" t="s">
        <v>13</v>
      </c>
      <c r="H297" s="1024" t="s">
        <v>13</v>
      </c>
      <c r="I297" s="1024" t="s">
        <v>13</v>
      </c>
      <c r="J297" s="1024" t="s">
        <v>13</v>
      </c>
      <c r="K297" s="1041" t="s">
        <v>16</v>
      </c>
      <c r="L297" s="1040" t="s">
        <v>482</v>
      </c>
      <c r="M297" s="1257" t="s">
        <v>13060</v>
      </c>
      <c r="N297" s="1058"/>
      <c r="O297" s="1058"/>
      <c r="P297" s="1058"/>
    </row>
    <row r="298" spans="1:16">
      <c r="A298" s="1046">
        <v>293</v>
      </c>
      <c r="B298" s="1020" t="s">
        <v>483</v>
      </c>
      <c r="C298" s="1024" t="s">
        <v>13</v>
      </c>
      <c r="D298" s="1024" t="s">
        <v>13</v>
      </c>
      <c r="E298" s="1024" t="s">
        <v>13</v>
      </c>
      <c r="F298" s="1024" t="s">
        <v>13</v>
      </c>
      <c r="G298" s="1024" t="s">
        <v>13</v>
      </c>
      <c r="H298" s="1024" t="s">
        <v>13</v>
      </c>
      <c r="I298" s="1024" t="s">
        <v>13</v>
      </c>
      <c r="J298" s="1024" t="s">
        <v>13</v>
      </c>
      <c r="K298" s="1041" t="s">
        <v>16</v>
      </c>
      <c r="L298" s="1040" t="s">
        <v>483</v>
      </c>
      <c r="M298" s="1257" t="s">
        <v>13060</v>
      </c>
      <c r="N298" s="1058"/>
      <c r="O298" s="1058"/>
      <c r="P298" s="1058"/>
    </row>
    <row r="299" spans="1:16">
      <c r="A299" s="1046">
        <v>294</v>
      </c>
      <c r="B299" s="1020" t="s">
        <v>484</v>
      </c>
      <c r="C299" s="1024" t="s">
        <v>13</v>
      </c>
      <c r="D299" s="1024" t="s">
        <v>13</v>
      </c>
      <c r="E299" s="1024" t="s">
        <v>13</v>
      </c>
      <c r="F299" s="1024" t="s">
        <v>13</v>
      </c>
      <c r="G299" s="1024" t="s">
        <v>13</v>
      </c>
      <c r="H299" s="1024" t="s">
        <v>13</v>
      </c>
      <c r="I299" s="1024" t="s">
        <v>13</v>
      </c>
      <c r="J299" s="1024" t="s">
        <v>13</v>
      </c>
      <c r="K299" s="1041" t="s">
        <v>16</v>
      </c>
      <c r="L299" s="1040" t="s">
        <v>484</v>
      </c>
      <c r="M299" s="1257" t="s">
        <v>13060</v>
      </c>
      <c r="N299" s="1058"/>
      <c r="O299" s="1058"/>
      <c r="P299" s="1058"/>
    </row>
    <row r="300" spans="1:16">
      <c r="A300" s="1046">
        <v>295</v>
      </c>
      <c r="B300" s="1020" t="s">
        <v>485</v>
      </c>
      <c r="C300" s="1024" t="s">
        <v>13</v>
      </c>
      <c r="D300" s="1024" t="s">
        <v>13</v>
      </c>
      <c r="E300" s="1024" t="s">
        <v>13</v>
      </c>
      <c r="F300" s="1024" t="s">
        <v>13</v>
      </c>
      <c r="G300" s="1024" t="s">
        <v>13</v>
      </c>
      <c r="H300" s="1024" t="s">
        <v>13</v>
      </c>
      <c r="I300" s="1024" t="s">
        <v>13</v>
      </c>
      <c r="J300" s="1024" t="s">
        <v>13</v>
      </c>
      <c r="K300" s="1041" t="s">
        <v>16</v>
      </c>
      <c r="L300" s="1040" t="s">
        <v>485</v>
      </c>
      <c r="M300" s="1257" t="s">
        <v>13060</v>
      </c>
      <c r="N300" s="1058"/>
      <c r="O300" s="1058"/>
      <c r="P300" s="1058"/>
    </row>
    <row r="301" spans="1:16">
      <c r="A301" s="1046">
        <v>296</v>
      </c>
      <c r="B301" s="1020" t="s">
        <v>486</v>
      </c>
      <c r="C301" s="1024" t="s">
        <v>13</v>
      </c>
      <c r="D301" s="1024" t="s">
        <v>13</v>
      </c>
      <c r="E301" s="1024" t="s">
        <v>13</v>
      </c>
      <c r="F301" s="1024" t="s">
        <v>13</v>
      </c>
      <c r="G301" s="1024" t="s">
        <v>13</v>
      </c>
      <c r="H301" s="1024" t="s">
        <v>13</v>
      </c>
      <c r="I301" s="1024" t="s">
        <v>13</v>
      </c>
      <c r="J301" s="1024" t="s">
        <v>13</v>
      </c>
      <c r="K301" s="1041" t="s">
        <v>16</v>
      </c>
      <c r="L301" s="1040" t="s">
        <v>486</v>
      </c>
      <c r="M301" s="1257" t="s">
        <v>13060</v>
      </c>
      <c r="N301" s="1058"/>
      <c r="O301" s="1058"/>
      <c r="P301" s="1058"/>
    </row>
    <row r="302" spans="1:16">
      <c r="A302" s="1046">
        <v>297</v>
      </c>
      <c r="B302" s="1020" t="s">
        <v>487</v>
      </c>
      <c r="C302" s="1024" t="s">
        <v>13</v>
      </c>
      <c r="D302" s="1024" t="s">
        <v>13</v>
      </c>
      <c r="E302" s="1024" t="s">
        <v>13</v>
      </c>
      <c r="F302" s="1024" t="s">
        <v>13</v>
      </c>
      <c r="G302" s="1024" t="s">
        <v>13</v>
      </c>
      <c r="H302" s="1024" t="s">
        <v>13</v>
      </c>
      <c r="I302" s="1024" t="s">
        <v>13</v>
      </c>
      <c r="J302" s="1024" t="s">
        <v>13</v>
      </c>
      <c r="K302" s="1041" t="s">
        <v>16</v>
      </c>
      <c r="L302" s="1040" t="s">
        <v>487</v>
      </c>
      <c r="M302" s="1257" t="s">
        <v>13060</v>
      </c>
      <c r="N302" s="1058"/>
      <c r="O302" s="1058"/>
      <c r="P302" s="1058"/>
    </row>
    <row r="303" spans="1:16">
      <c r="A303" s="1046">
        <v>298</v>
      </c>
      <c r="B303" s="1020" t="s">
        <v>488</v>
      </c>
      <c r="C303" s="1024" t="s">
        <v>13</v>
      </c>
      <c r="D303" s="1024" t="s">
        <v>13</v>
      </c>
      <c r="E303" s="1024" t="s">
        <v>13</v>
      </c>
      <c r="F303" s="1024" t="s">
        <v>13</v>
      </c>
      <c r="G303" s="1024" t="s">
        <v>13</v>
      </c>
      <c r="H303" s="1024" t="s">
        <v>13</v>
      </c>
      <c r="I303" s="1024" t="s">
        <v>13</v>
      </c>
      <c r="J303" s="1024" t="s">
        <v>13</v>
      </c>
      <c r="K303" s="1041" t="s">
        <v>16</v>
      </c>
      <c r="L303" s="1040" t="s">
        <v>488</v>
      </c>
      <c r="M303" s="1257" t="s">
        <v>13060</v>
      </c>
      <c r="N303" s="1058"/>
      <c r="O303" s="1058"/>
      <c r="P303" s="1058"/>
    </row>
    <row r="304" spans="1:16">
      <c r="A304" s="1046">
        <v>299</v>
      </c>
      <c r="B304" s="1020" t="s">
        <v>489</v>
      </c>
      <c r="C304" s="1024" t="s">
        <v>13</v>
      </c>
      <c r="D304" s="1024" t="s">
        <v>13</v>
      </c>
      <c r="E304" s="1024" t="s">
        <v>13</v>
      </c>
      <c r="F304" s="1024" t="s">
        <v>13</v>
      </c>
      <c r="G304" s="1024" t="s">
        <v>13</v>
      </c>
      <c r="H304" s="1024" t="s">
        <v>13</v>
      </c>
      <c r="I304" s="1024" t="s">
        <v>13</v>
      </c>
      <c r="J304" s="1024" t="s">
        <v>13</v>
      </c>
      <c r="K304" s="1041" t="s">
        <v>16</v>
      </c>
      <c r="L304" s="1040" t="s">
        <v>489</v>
      </c>
      <c r="M304" s="1257" t="s">
        <v>13060</v>
      </c>
      <c r="N304" s="1058"/>
      <c r="O304" s="1058"/>
      <c r="P304" s="1058"/>
    </row>
    <row r="305" spans="1:16">
      <c r="A305" s="1046">
        <v>300</v>
      </c>
      <c r="B305" s="1020" t="s">
        <v>490</v>
      </c>
      <c r="C305" s="1024" t="s">
        <v>13</v>
      </c>
      <c r="D305" s="1024" t="s">
        <v>13</v>
      </c>
      <c r="E305" s="1024" t="s">
        <v>13</v>
      </c>
      <c r="F305" s="1024" t="s">
        <v>13</v>
      </c>
      <c r="G305" s="1024" t="s">
        <v>13</v>
      </c>
      <c r="H305" s="1024" t="s">
        <v>13</v>
      </c>
      <c r="I305" s="1024" t="s">
        <v>13</v>
      </c>
      <c r="J305" s="1024" t="s">
        <v>13</v>
      </c>
      <c r="K305" s="1041" t="s">
        <v>16</v>
      </c>
      <c r="L305" s="1040" t="s">
        <v>490</v>
      </c>
      <c r="M305" s="1257" t="s">
        <v>13060</v>
      </c>
      <c r="N305" s="1058"/>
      <c r="O305" s="1058"/>
      <c r="P305" s="1058"/>
    </row>
    <row r="306" spans="1:16">
      <c r="A306" s="1046">
        <v>301</v>
      </c>
      <c r="B306" s="1020" t="s">
        <v>491</v>
      </c>
      <c r="C306" s="1024" t="s">
        <v>13</v>
      </c>
      <c r="D306" s="1024" t="s">
        <v>13</v>
      </c>
      <c r="E306" s="1024" t="s">
        <v>13</v>
      </c>
      <c r="F306" s="1024" t="s">
        <v>13</v>
      </c>
      <c r="G306" s="1024" t="s">
        <v>13</v>
      </c>
      <c r="H306" s="1024" t="s">
        <v>13</v>
      </c>
      <c r="I306" s="1024" t="s">
        <v>13</v>
      </c>
      <c r="J306" s="1024" t="s">
        <v>13</v>
      </c>
      <c r="K306" s="1041" t="s">
        <v>16</v>
      </c>
      <c r="L306" s="1040" t="s">
        <v>491</v>
      </c>
      <c r="M306" s="1257" t="s">
        <v>13060</v>
      </c>
      <c r="N306" s="1058"/>
      <c r="O306" s="1058"/>
      <c r="P306" s="1058"/>
    </row>
    <row r="307" spans="1:16">
      <c r="A307" s="1046">
        <v>302</v>
      </c>
      <c r="B307" s="1020" t="s">
        <v>492</v>
      </c>
      <c r="C307" s="1024" t="s">
        <v>13</v>
      </c>
      <c r="D307" s="1024" t="s">
        <v>13</v>
      </c>
      <c r="E307" s="1024" t="s">
        <v>13</v>
      </c>
      <c r="F307" s="1024" t="s">
        <v>13</v>
      </c>
      <c r="G307" s="1024" t="s">
        <v>13</v>
      </c>
      <c r="H307" s="1024" t="s">
        <v>13</v>
      </c>
      <c r="I307" s="1024" t="s">
        <v>13</v>
      </c>
      <c r="J307" s="1024" t="s">
        <v>13</v>
      </c>
      <c r="K307" s="1041" t="s">
        <v>16</v>
      </c>
      <c r="L307" s="1040" t="s">
        <v>492</v>
      </c>
      <c r="M307" s="1257" t="s">
        <v>13060</v>
      </c>
      <c r="N307" s="1058"/>
      <c r="O307" s="1058"/>
      <c r="P307" s="1058"/>
    </row>
    <row r="308" spans="1:16">
      <c r="A308" s="1046">
        <v>303</v>
      </c>
      <c r="B308" s="1020" t="s">
        <v>493</v>
      </c>
      <c r="C308" s="1024" t="s">
        <v>13</v>
      </c>
      <c r="D308" s="1024" t="s">
        <v>13</v>
      </c>
      <c r="E308" s="1024" t="s">
        <v>13</v>
      </c>
      <c r="F308" s="1024" t="s">
        <v>13</v>
      </c>
      <c r="G308" s="1024" t="s">
        <v>13</v>
      </c>
      <c r="H308" s="1024" t="s">
        <v>13</v>
      </c>
      <c r="I308" s="1024" t="s">
        <v>13</v>
      </c>
      <c r="J308" s="1024" t="s">
        <v>13</v>
      </c>
      <c r="K308" s="1041" t="s">
        <v>16</v>
      </c>
      <c r="L308" s="1040" t="s">
        <v>493</v>
      </c>
      <c r="M308" s="1257" t="s">
        <v>13060</v>
      </c>
      <c r="N308" s="1058"/>
      <c r="O308" s="1058"/>
      <c r="P308" s="1058"/>
    </row>
    <row r="309" spans="1:16">
      <c r="A309" s="1046">
        <v>304</v>
      </c>
      <c r="B309" s="1020" t="s">
        <v>494</v>
      </c>
      <c r="C309" s="1024" t="s">
        <v>13</v>
      </c>
      <c r="D309" s="1024" t="s">
        <v>13</v>
      </c>
      <c r="E309" s="1024" t="s">
        <v>13</v>
      </c>
      <c r="F309" s="1024" t="s">
        <v>13</v>
      </c>
      <c r="G309" s="1024" t="s">
        <v>13</v>
      </c>
      <c r="H309" s="1024" t="s">
        <v>13</v>
      </c>
      <c r="I309" s="1024" t="s">
        <v>13</v>
      </c>
      <c r="J309" s="1024" t="s">
        <v>13</v>
      </c>
      <c r="K309" s="1041" t="s">
        <v>16</v>
      </c>
      <c r="L309" s="1040" t="s">
        <v>494</v>
      </c>
      <c r="M309" s="1257" t="s">
        <v>13060</v>
      </c>
      <c r="N309" s="1058"/>
      <c r="O309" s="1058"/>
      <c r="P309" s="1058"/>
    </row>
    <row r="310" spans="1:16">
      <c r="A310" s="1046">
        <v>305</v>
      </c>
      <c r="B310" s="1020" t="s">
        <v>495</v>
      </c>
      <c r="C310" s="1024" t="s">
        <v>13</v>
      </c>
      <c r="D310" s="1024" t="s">
        <v>13</v>
      </c>
      <c r="E310" s="1024" t="s">
        <v>13</v>
      </c>
      <c r="F310" s="1024" t="s">
        <v>13</v>
      </c>
      <c r="G310" s="1024" t="s">
        <v>13</v>
      </c>
      <c r="H310" s="1024" t="s">
        <v>13</v>
      </c>
      <c r="I310" s="1024" t="s">
        <v>13</v>
      </c>
      <c r="J310" s="1024" t="s">
        <v>13</v>
      </c>
      <c r="K310" s="1041" t="s">
        <v>16</v>
      </c>
      <c r="L310" s="1040" t="s">
        <v>495</v>
      </c>
      <c r="M310" s="1257" t="s">
        <v>13060</v>
      </c>
      <c r="N310" s="1058"/>
      <c r="O310" s="1058"/>
      <c r="P310" s="1058"/>
    </row>
    <row r="311" spans="1:16">
      <c r="A311" s="1046">
        <v>306</v>
      </c>
      <c r="B311" s="1020" t="s">
        <v>496</v>
      </c>
      <c r="C311" s="1024" t="s">
        <v>13</v>
      </c>
      <c r="D311" s="1024" t="s">
        <v>13</v>
      </c>
      <c r="E311" s="1024" t="s">
        <v>13</v>
      </c>
      <c r="F311" s="1024" t="s">
        <v>13</v>
      </c>
      <c r="G311" s="1024" t="s">
        <v>13</v>
      </c>
      <c r="H311" s="1024" t="s">
        <v>13</v>
      </c>
      <c r="I311" s="1024" t="s">
        <v>13</v>
      </c>
      <c r="J311" s="1024" t="s">
        <v>13</v>
      </c>
      <c r="K311" s="1041" t="s">
        <v>16</v>
      </c>
      <c r="L311" s="1040" t="s">
        <v>496</v>
      </c>
      <c r="M311" s="1257" t="s">
        <v>13060</v>
      </c>
      <c r="N311" s="1058"/>
      <c r="O311" s="1058"/>
      <c r="P311" s="1058"/>
    </row>
    <row r="312" spans="1:16">
      <c r="A312" s="1046">
        <v>307</v>
      </c>
      <c r="B312" s="1020" t="s">
        <v>497</v>
      </c>
      <c r="C312" s="1024" t="s">
        <v>13</v>
      </c>
      <c r="D312" s="1024" t="s">
        <v>13</v>
      </c>
      <c r="E312" s="1024" t="s">
        <v>13</v>
      </c>
      <c r="F312" s="1024" t="s">
        <v>13</v>
      </c>
      <c r="G312" s="1024" t="s">
        <v>13</v>
      </c>
      <c r="H312" s="1024" t="s">
        <v>13</v>
      </c>
      <c r="I312" s="1024" t="s">
        <v>13</v>
      </c>
      <c r="J312" s="1024" t="s">
        <v>13</v>
      </c>
      <c r="K312" s="1041" t="s">
        <v>16</v>
      </c>
      <c r="L312" s="1040" t="s">
        <v>497</v>
      </c>
      <c r="M312" s="1257" t="s">
        <v>13060</v>
      </c>
      <c r="N312" s="1058"/>
      <c r="O312" s="1058"/>
      <c r="P312" s="1058"/>
    </row>
    <row r="313" spans="1:16">
      <c r="A313" s="1046">
        <v>308</v>
      </c>
      <c r="B313" s="1020" t="s">
        <v>498</v>
      </c>
      <c r="C313" s="1024" t="s">
        <v>13</v>
      </c>
      <c r="D313" s="1024" t="s">
        <v>13</v>
      </c>
      <c r="E313" s="1024" t="s">
        <v>13</v>
      </c>
      <c r="F313" s="1024" t="s">
        <v>13</v>
      </c>
      <c r="G313" s="1024" t="s">
        <v>13</v>
      </c>
      <c r="H313" s="1024" t="s">
        <v>13</v>
      </c>
      <c r="I313" s="1024" t="s">
        <v>13</v>
      </c>
      <c r="J313" s="1024" t="s">
        <v>13</v>
      </c>
      <c r="K313" s="1041" t="s">
        <v>16</v>
      </c>
      <c r="L313" s="1040" t="s">
        <v>498</v>
      </c>
      <c r="M313" s="1257" t="s">
        <v>13060</v>
      </c>
      <c r="N313" s="1058"/>
      <c r="O313" s="1058"/>
      <c r="P313" s="1058"/>
    </row>
    <row r="314" spans="1:16">
      <c r="A314" s="1046">
        <v>309</v>
      </c>
      <c r="B314" s="1020" t="s">
        <v>499</v>
      </c>
      <c r="C314" s="1024" t="s">
        <v>13</v>
      </c>
      <c r="D314" s="1024" t="s">
        <v>13</v>
      </c>
      <c r="E314" s="1024" t="s">
        <v>13</v>
      </c>
      <c r="F314" s="1024" t="s">
        <v>13</v>
      </c>
      <c r="G314" s="1024" t="s">
        <v>13</v>
      </c>
      <c r="H314" s="1024" t="s">
        <v>13</v>
      </c>
      <c r="I314" s="1024" t="s">
        <v>13</v>
      </c>
      <c r="J314" s="1024" t="s">
        <v>13</v>
      </c>
      <c r="K314" s="1041" t="s">
        <v>16</v>
      </c>
      <c r="L314" s="1040" t="s">
        <v>499</v>
      </c>
      <c r="M314" s="1257" t="s">
        <v>13060</v>
      </c>
      <c r="N314" s="1058"/>
      <c r="O314" s="1058"/>
      <c r="P314" s="1058"/>
    </row>
    <row r="315" spans="1:16">
      <c r="A315" s="1046">
        <v>310</v>
      </c>
      <c r="B315" s="1020" t="s">
        <v>500</v>
      </c>
      <c r="C315" s="1024" t="s">
        <v>13</v>
      </c>
      <c r="D315" s="1024" t="s">
        <v>13</v>
      </c>
      <c r="E315" s="1024" t="s">
        <v>13</v>
      </c>
      <c r="F315" s="1024" t="s">
        <v>13</v>
      </c>
      <c r="G315" s="1024" t="s">
        <v>13</v>
      </c>
      <c r="H315" s="1024" t="s">
        <v>13</v>
      </c>
      <c r="I315" s="1024" t="s">
        <v>13</v>
      </c>
      <c r="J315" s="1024" t="s">
        <v>13</v>
      </c>
      <c r="K315" s="1041" t="s">
        <v>16</v>
      </c>
      <c r="L315" s="1040" t="s">
        <v>500</v>
      </c>
      <c r="M315" s="1257" t="s">
        <v>13060</v>
      </c>
      <c r="N315" s="1058"/>
      <c r="O315" s="1058"/>
      <c r="P315" s="1058"/>
    </row>
    <row r="316" spans="1:16">
      <c r="A316" s="1046">
        <v>311</v>
      </c>
      <c r="B316" s="1020" t="s">
        <v>501</v>
      </c>
      <c r="C316" s="1024" t="s">
        <v>13</v>
      </c>
      <c r="D316" s="1024" t="s">
        <v>13</v>
      </c>
      <c r="E316" s="1024" t="s">
        <v>13</v>
      </c>
      <c r="F316" s="1024" t="s">
        <v>13</v>
      </c>
      <c r="G316" s="1024" t="s">
        <v>13</v>
      </c>
      <c r="H316" s="1024" t="s">
        <v>13</v>
      </c>
      <c r="I316" s="1024" t="s">
        <v>13</v>
      </c>
      <c r="J316" s="1024" t="s">
        <v>13</v>
      </c>
      <c r="K316" s="1041" t="s">
        <v>16</v>
      </c>
      <c r="L316" s="1040" t="s">
        <v>501</v>
      </c>
      <c r="M316" s="1257" t="s">
        <v>13060</v>
      </c>
      <c r="N316" s="1058"/>
      <c r="O316" s="1058"/>
      <c r="P316" s="1058"/>
    </row>
    <row r="317" spans="1:16">
      <c r="A317" s="1046">
        <v>312</v>
      </c>
      <c r="B317" s="1020" t="s">
        <v>502</v>
      </c>
      <c r="C317" s="1024" t="s">
        <v>13</v>
      </c>
      <c r="D317" s="1024" t="s">
        <v>13</v>
      </c>
      <c r="E317" s="1024" t="s">
        <v>13</v>
      </c>
      <c r="F317" s="1024" t="s">
        <v>13</v>
      </c>
      <c r="G317" s="1024" t="s">
        <v>13</v>
      </c>
      <c r="H317" s="1024" t="s">
        <v>13</v>
      </c>
      <c r="I317" s="1024" t="s">
        <v>13</v>
      </c>
      <c r="J317" s="1024" t="s">
        <v>13</v>
      </c>
      <c r="K317" s="1041" t="s">
        <v>16</v>
      </c>
      <c r="L317" s="1040" t="s">
        <v>502</v>
      </c>
      <c r="M317" s="1257" t="s">
        <v>13060</v>
      </c>
      <c r="N317" s="1058"/>
      <c r="O317" s="1058"/>
      <c r="P317" s="1058"/>
    </row>
    <row r="318" spans="1:16">
      <c r="A318" s="1046">
        <v>313</v>
      </c>
      <c r="B318" s="1020" t="s">
        <v>503</v>
      </c>
      <c r="C318" s="1024" t="s">
        <v>13</v>
      </c>
      <c r="D318" s="1024" t="s">
        <v>13</v>
      </c>
      <c r="E318" s="1024" t="s">
        <v>13</v>
      </c>
      <c r="F318" s="1024" t="s">
        <v>13</v>
      </c>
      <c r="G318" s="1024" t="s">
        <v>13</v>
      </c>
      <c r="H318" s="1024" t="s">
        <v>13</v>
      </c>
      <c r="I318" s="1024" t="s">
        <v>13</v>
      </c>
      <c r="J318" s="1024" t="s">
        <v>13</v>
      </c>
      <c r="K318" s="1041" t="s">
        <v>16</v>
      </c>
      <c r="L318" s="1040" t="s">
        <v>503</v>
      </c>
      <c r="M318" s="1257" t="s">
        <v>13060</v>
      </c>
      <c r="N318" s="1058"/>
      <c r="O318" s="1058"/>
      <c r="P318" s="1058"/>
    </row>
    <row r="319" spans="1:16">
      <c r="A319" s="1046">
        <v>314</v>
      </c>
      <c r="B319" s="1020" t="s">
        <v>504</v>
      </c>
      <c r="C319" s="1024" t="s">
        <v>13</v>
      </c>
      <c r="D319" s="1024" t="s">
        <v>13</v>
      </c>
      <c r="E319" s="1024" t="s">
        <v>13</v>
      </c>
      <c r="F319" s="1024" t="s">
        <v>13</v>
      </c>
      <c r="G319" s="1024" t="s">
        <v>13</v>
      </c>
      <c r="H319" s="1024" t="s">
        <v>13</v>
      </c>
      <c r="I319" s="1024" t="s">
        <v>13</v>
      </c>
      <c r="J319" s="1024" t="s">
        <v>13</v>
      </c>
      <c r="K319" s="1041" t="s">
        <v>16</v>
      </c>
      <c r="L319" s="1040" t="s">
        <v>504</v>
      </c>
      <c r="M319" s="1257" t="s">
        <v>13060</v>
      </c>
      <c r="N319" s="1058"/>
      <c r="O319" s="1058"/>
      <c r="P319" s="1058"/>
    </row>
    <row r="320" spans="1:16">
      <c r="A320" s="1046">
        <v>315</v>
      </c>
      <c r="B320" s="1020" t="s">
        <v>505</v>
      </c>
      <c r="C320" s="1024" t="s">
        <v>13</v>
      </c>
      <c r="D320" s="1024" t="s">
        <v>13</v>
      </c>
      <c r="E320" s="1024" t="s">
        <v>13</v>
      </c>
      <c r="F320" s="1024" t="s">
        <v>13</v>
      </c>
      <c r="G320" s="1024" t="s">
        <v>13</v>
      </c>
      <c r="H320" s="1024" t="s">
        <v>13</v>
      </c>
      <c r="I320" s="1024" t="s">
        <v>13</v>
      </c>
      <c r="J320" s="1024" t="s">
        <v>13</v>
      </c>
      <c r="K320" s="1041" t="s">
        <v>16</v>
      </c>
      <c r="L320" s="1040" t="s">
        <v>505</v>
      </c>
      <c r="M320" s="1257" t="s">
        <v>13060</v>
      </c>
      <c r="N320" s="1058"/>
      <c r="O320" s="1058"/>
      <c r="P320" s="1058"/>
    </row>
    <row r="321" spans="1:16">
      <c r="A321" s="1046">
        <v>316</v>
      </c>
      <c r="B321" s="1020" t="s">
        <v>506</v>
      </c>
      <c r="C321" s="1024" t="s">
        <v>13</v>
      </c>
      <c r="D321" s="1024" t="s">
        <v>13</v>
      </c>
      <c r="E321" s="1024" t="s">
        <v>13</v>
      </c>
      <c r="F321" s="1024" t="s">
        <v>13</v>
      </c>
      <c r="G321" s="1024" t="s">
        <v>13</v>
      </c>
      <c r="H321" s="1024" t="s">
        <v>13</v>
      </c>
      <c r="I321" s="1024" t="s">
        <v>13</v>
      </c>
      <c r="J321" s="1024" t="s">
        <v>13</v>
      </c>
      <c r="K321" s="1041" t="s">
        <v>16</v>
      </c>
      <c r="L321" s="1040" t="s">
        <v>506</v>
      </c>
      <c r="M321" s="1257" t="s">
        <v>13060</v>
      </c>
      <c r="N321" s="1058"/>
      <c r="O321" s="1058"/>
      <c r="P321" s="1058"/>
    </row>
    <row r="322" spans="1:16">
      <c r="A322" s="1046">
        <v>317</v>
      </c>
      <c r="B322" s="1020" t="s">
        <v>507</v>
      </c>
      <c r="C322" s="1024" t="s">
        <v>13</v>
      </c>
      <c r="D322" s="1024" t="s">
        <v>13</v>
      </c>
      <c r="E322" s="1024" t="s">
        <v>13</v>
      </c>
      <c r="F322" s="1024" t="s">
        <v>13</v>
      </c>
      <c r="G322" s="1024" t="s">
        <v>13</v>
      </c>
      <c r="H322" s="1024" t="s">
        <v>13</v>
      </c>
      <c r="I322" s="1024" t="s">
        <v>13</v>
      </c>
      <c r="J322" s="1024" t="s">
        <v>13</v>
      </c>
      <c r="K322" s="1041" t="s">
        <v>16</v>
      </c>
      <c r="L322" s="1040" t="s">
        <v>507</v>
      </c>
      <c r="M322" s="1257" t="s">
        <v>13060</v>
      </c>
      <c r="N322" s="1058"/>
      <c r="O322" s="1058"/>
      <c r="P322" s="1058"/>
    </row>
    <row r="323" spans="1:16">
      <c r="A323" s="1046">
        <v>318</v>
      </c>
      <c r="B323" s="1020" t="s">
        <v>508</v>
      </c>
      <c r="C323" s="1024" t="s">
        <v>13</v>
      </c>
      <c r="D323" s="1024" t="s">
        <v>13</v>
      </c>
      <c r="E323" s="1024" t="s">
        <v>13</v>
      </c>
      <c r="F323" s="1024" t="s">
        <v>13</v>
      </c>
      <c r="G323" s="1024" t="s">
        <v>13</v>
      </c>
      <c r="H323" s="1024" t="s">
        <v>13</v>
      </c>
      <c r="I323" s="1024" t="s">
        <v>13</v>
      </c>
      <c r="J323" s="1024" t="s">
        <v>13</v>
      </c>
      <c r="K323" s="1041" t="s">
        <v>16</v>
      </c>
      <c r="L323" s="1040" t="s">
        <v>508</v>
      </c>
      <c r="M323" s="1257" t="s">
        <v>13060</v>
      </c>
      <c r="N323" s="1058"/>
      <c r="O323" s="1058"/>
      <c r="P323" s="1058"/>
    </row>
    <row r="324" spans="1:16">
      <c r="A324" s="1046">
        <v>319</v>
      </c>
      <c r="B324" s="1020" t="s">
        <v>509</v>
      </c>
      <c r="C324" s="1024" t="s">
        <v>13</v>
      </c>
      <c r="D324" s="1024" t="s">
        <v>13</v>
      </c>
      <c r="E324" s="1024" t="s">
        <v>13</v>
      </c>
      <c r="F324" s="1024" t="s">
        <v>13</v>
      </c>
      <c r="G324" s="1024" t="s">
        <v>13</v>
      </c>
      <c r="H324" s="1024" t="s">
        <v>13</v>
      </c>
      <c r="I324" s="1024" t="s">
        <v>13</v>
      </c>
      <c r="J324" s="1024" t="s">
        <v>13</v>
      </c>
      <c r="K324" s="1041" t="s">
        <v>16</v>
      </c>
      <c r="L324" s="1040" t="s">
        <v>509</v>
      </c>
      <c r="M324" s="1257" t="s">
        <v>13060</v>
      </c>
      <c r="N324" s="1058"/>
      <c r="O324" s="1058"/>
      <c r="P324" s="1058"/>
    </row>
    <row r="325" spans="1:16">
      <c r="A325" s="1046">
        <v>320</v>
      </c>
      <c r="B325" s="1020" t="s">
        <v>510</v>
      </c>
      <c r="C325" s="1024" t="s">
        <v>13</v>
      </c>
      <c r="D325" s="1024" t="s">
        <v>13</v>
      </c>
      <c r="E325" s="1024" t="s">
        <v>13</v>
      </c>
      <c r="F325" s="1024" t="s">
        <v>13</v>
      </c>
      <c r="G325" s="1024" t="s">
        <v>13</v>
      </c>
      <c r="H325" s="1024" t="s">
        <v>13</v>
      </c>
      <c r="I325" s="1024" t="s">
        <v>13</v>
      </c>
      <c r="J325" s="1024" t="s">
        <v>13</v>
      </c>
      <c r="K325" s="1041" t="s">
        <v>16</v>
      </c>
      <c r="L325" s="1040" t="s">
        <v>510</v>
      </c>
      <c r="M325" s="1257" t="s">
        <v>13060</v>
      </c>
      <c r="N325" s="1058"/>
      <c r="O325" s="1058"/>
      <c r="P325" s="1058"/>
    </row>
    <row r="326" spans="1:16">
      <c r="A326" s="1046">
        <v>321</v>
      </c>
      <c r="B326" s="1020" t="s">
        <v>511</v>
      </c>
      <c r="C326" s="1024" t="s">
        <v>13</v>
      </c>
      <c r="D326" s="1024" t="s">
        <v>13</v>
      </c>
      <c r="E326" s="1024" t="s">
        <v>13</v>
      </c>
      <c r="F326" s="1024" t="s">
        <v>13</v>
      </c>
      <c r="G326" s="1024" t="s">
        <v>13</v>
      </c>
      <c r="H326" s="1024" t="s">
        <v>13</v>
      </c>
      <c r="I326" s="1024" t="s">
        <v>13</v>
      </c>
      <c r="J326" s="1024" t="s">
        <v>13</v>
      </c>
      <c r="K326" s="1041" t="s">
        <v>16</v>
      </c>
      <c r="L326" s="1040" t="s">
        <v>511</v>
      </c>
      <c r="M326" s="1257" t="s">
        <v>13060</v>
      </c>
      <c r="N326" s="1058"/>
      <c r="O326" s="1058"/>
      <c r="P326" s="1058"/>
    </row>
    <row r="327" spans="1:16">
      <c r="A327" s="1046">
        <v>322</v>
      </c>
      <c r="B327" s="1020" t="s">
        <v>512</v>
      </c>
      <c r="C327" s="1024" t="s">
        <v>13</v>
      </c>
      <c r="D327" s="1024" t="s">
        <v>13</v>
      </c>
      <c r="E327" s="1024" t="s">
        <v>13</v>
      </c>
      <c r="F327" s="1024" t="s">
        <v>13</v>
      </c>
      <c r="G327" s="1024" t="s">
        <v>13</v>
      </c>
      <c r="H327" s="1024" t="s">
        <v>13</v>
      </c>
      <c r="I327" s="1024" t="s">
        <v>13</v>
      </c>
      <c r="J327" s="1024" t="s">
        <v>13</v>
      </c>
      <c r="K327" s="1041" t="s">
        <v>16</v>
      </c>
      <c r="L327" s="1040" t="s">
        <v>512</v>
      </c>
      <c r="M327" s="1257" t="s">
        <v>13060</v>
      </c>
      <c r="N327" s="1058"/>
      <c r="O327" s="1058"/>
      <c r="P327" s="1058"/>
    </row>
    <row r="328" spans="1:16">
      <c r="A328" s="1046">
        <v>323</v>
      </c>
      <c r="B328" s="1020" t="s">
        <v>513</v>
      </c>
      <c r="C328" s="1024" t="s">
        <v>13</v>
      </c>
      <c r="D328" s="1024" t="s">
        <v>13</v>
      </c>
      <c r="E328" s="1024" t="s">
        <v>13</v>
      </c>
      <c r="F328" s="1024" t="s">
        <v>13</v>
      </c>
      <c r="G328" s="1024" t="s">
        <v>13</v>
      </c>
      <c r="H328" s="1024" t="s">
        <v>13</v>
      </c>
      <c r="I328" s="1024" t="s">
        <v>13</v>
      </c>
      <c r="J328" s="1024" t="s">
        <v>13</v>
      </c>
      <c r="K328" s="1041" t="s">
        <v>16</v>
      </c>
      <c r="L328" s="1040" t="s">
        <v>513</v>
      </c>
      <c r="M328" s="1257" t="s">
        <v>13060</v>
      </c>
      <c r="N328" s="1058"/>
      <c r="O328" s="1058"/>
      <c r="P328" s="1058"/>
    </row>
    <row r="329" spans="1:16">
      <c r="A329" s="1046">
        <v>324</v>
      </c>
      <c r="B329" s="1020" t="s">
        <v>514</v>
      </c>
      <c r="C329" s="1024" t="s">
        <v>13</v>
      </c>
      <c r="D329" s="1024" t="s">
        <v>13</v>
      </c>
      <c r="E329" s="1024" t="s">
        <v>13</v>
      </c>
      <c r="F329" s="1024" t="s">
        <v>13</v>
      </c>
      <c r="G329" s="1024" t="s">
        <v>13</v>
      </c>
      <c r="H329" s="1024" t="s">
        <v>13</v>
      </c>
      <c r="I329" s="1024" t="s">
        <v>13</v>
      </c>
      <c r="J329" s="1024" t="s">
        <v>13</v>
      </c>
      <c r="K329" s="1041" t="s">
        <v>16</v>
      </c>
      <c r="L329" s="1040" t="s">
        <v>514</v>
      </c>
      <c r="M329" s="1257" t="s">
        <v>13060</v>
      </c>
      <c r="N329" s="1058"/>
      <c r="O329" s="1058"/>
      <c r="P329" s="1058"/>
    </row>
    <row r="330" spans="1:16">
      <c r="A330" s="1046">
        <v>325</v>
      </c>
      <c r="B330" s="1020" t="s">
        <v>515</v>
      </c>
      <c r="C330" s="1024" t="s">
        <v>13</v>
      </c>
      <c r="D330" s="1024" t="s">
        <v>13</v>
      </c>
      <c r="E330" s="1024" t="s">
        <v>13</v>
      </c>
      <c r="F330" s="1024" t="s">
        <v>13</v>
      </c>
      <c r="G330" s="1024" t="s">
        <v>13</v>
      </c>
      <c r="H330" s="1024" t="s">
        <v>13</v>
      </c>
      <c r="I330" s="1024" t="s">
        <v>13</v>
      </c>
      <c r="J330" s="1024" t="s">
        <v>13</v>
      </c>
      <c r="K330" s="1041" t="s">
        <v>16</v>
      </c>
      <c r="L330" s="1040" t="s">
        <v>515</v>
      </c>
      <c r="M330" s="1257" t="s">
        <v>13060</v>
      </c>
      <c r="N330" s="1058"/>
      <c r="O330" s="1058"/>
      <c r="P330" s="1058"/>
    </row>
    <row r="331" spans="1:16">
      <c r="A331" s="1046">
        <v>326</v>
      </c>
      <c r="B331" s="1020" t="s">
        <v>516</v>
      </c>
      <c r="C331" s="1024" t="s">
        <v>13</v>
      </c>
      <c r="D331" s="1024" t="s">
        <v>13</v>
      </c>
      <c r="E331" s="1024" t="s">
        <v>13</v>
      </c>
      <c r="F331" s="1024" t="s">
        <v>13</v>
      </c>
      <c r="G331" s="1024" t="s">
        <v>13</v>
      </c>
      <c r="H331" s="1024" t="s">
        <v>13</v>
      </c>
      <c r="I331" s="1024" t="s">
        <v>13</v>
      </c>
      <c r="J331" s="1024" t="s">
        <v>13</v>
      </c>
      <c r="K331" s="1041" t="s">
        <v>16</v>
      </c>
      <c r="L331" s="1040" t="s">
        <v>516</v>
      </c>
      <c r="M331" s="1257" t="s">
        <v>13060</v>
      </c>
      <c r="N331" s="1058"/>
      <c r="O331" s="1058"/>
      <c r="P331" s="1058"/>
    </row>
    <row r="332" spans="1:16">
      <c r="A332" s="1046">
        <v>327</v>
      </c>
      <c r="B332" s="1020" t="s">
        <v>517</v>
      </c>
      <c r="C332" s="1024" t="s">
        <v>13</v>
      </c>
      <c r="D332" s="1024" t="s">
        <v>13</v>
      </c>
      <c r="E332" s="1024" t="s">
        <v>13</v>
      </c>
      <c r="F332" s="1024" t="s">
        <v>13</v>
      </c>
      <c r="G332" s="1024" t="s">
        <v>13</v>
      </c>
      <c r="H332" s="1024" t="s">
        <v>13</v>
      </c>
      <c r="I332" s="1024" t="s">
        <v>13</v>
      </c>
      <c r="J332" s="1024" t="s">
        <v>13</v>
      </c>
      <c r="K332" s="1041" t="s">
        <v>16</v>
      </c>
      <c r="L332" s="1040" t="s">
        <v>517</v>
      </c>
      <c r="M332" s="1257" t="s">
        <v>13060</v>
      </c>
      <c r="N332" s="1058"/>
      <c r="O332" s="1058"/>
      <c r="P332" s="1058"/>
    </row>
    <row r="333" spans="1:16">
      <c r="A333" s="1046">
        <v>328</v>
      </c>
      <c r="B333" s="1020" t="s">
        <v>518</v>
      </c>
      <c r="C333" s="1024" t="s">
        <v>13</v>
      </c>
      <c r="D333" s="1024" t="s">
        <v>13</v>
      </c>
      <c r="E333" s="1024" t="s">
        <v>13</v>
      </c>
      <c r="F333" s="1024" t="s">
        <v>13</v>
      </c>
      <c r="G333" s="1024" t="s">
        <v>13</v>
      </c>
      <c r="H333" s="1024" t="s">
        <v>13</v>
      </c>
      <c r="I333" s="1024" t="s">
        <v>13</v>
      </c>
      <c r="J333" s="1024" t="s">
        <v>13</v>
      </c>
      <c r="K333" s="1041" t="s">
        <v>16</v>
      </c>
      <c r="L333" s="1040" t="s">
        <v>518</v>
      </c>
      <c r="M333" s="1257" t="s">
        <v>13060</v>
      </c>
      <c r="N333" s="1058"/>
      <c r="O333" s="1058"/>
      <c r="P333" s="1058"/>
    </row>
    <row r="334" spans="1:16">
      <c r="A334" s="1046">
        <v>329</v>
      </c>
      <c r="B334" s="1020" t="s">
        <v>519</v>
      </c>
      <c r="C334" s="1024" t="s">
        <v>13</v>
      </c>
      <c r="D334" s="1024" t="s">
        <v>13</v>
      </c>
      <c r="E334" s="1024" t="s">
        <v>13</v>
      </c>
      <c r="F334" s="1024" t="s">
        <v>13</v>
      </c>
      <c r="G334" s="1024" t="s">
        <v>13</v>
      </c>
      <c r="H334" s="1024" t="s">
        <v>13</v>
      </c>
      <c r="I334" s="1024" t="s">
        <v>13</v>
      </c>
      <c r="J334" s="1024" t="s">
        <v>13</v>
      </c>
      <c r="K334" s="1041" t="s">
        <v>16</v>
      </c>
      <c r="L334" s="1040" t="s">
        <v>519</v>
      </c>
      <c r="M334" s="1257" t="s">
        <v>13060</v>
      </c>
      <c r="N334" s="1058"/>
      <c r="O334" s="1058"/>
      <c r="P334" s="1058"/>
    </row>
    <row r="335" spans="1:16">
      <c r="A335" s="1046">
        <v>330</v>
      </c>
      <c r="B335" s="1020" t="s">
        <v>520</v>
      </c>
      <c r="C335" s="1024" t="s">
        <v>13</v>
      </c>
      <c r="D335" s="1024" t="s">
        <v>13</v>
      </c>
      <c r="E335" s="1024" t="s">
        <v>13</v>
      </c>
      <c r="F335" s="1024" t="s">
        <v>13</v>
      </c>
      <c r="G335" s="1024" t="s">
        <v>13</v>
      </c>
      <c r="H335" s="1024" t="s">
        <v>13</v>
      </c>
      <c r="I335" s="1024" t="s">
        <v>13</v>
      </c>
      <c r="J335" s="1024" t="s">
        <v>13</v>
      </c>
      <c r="K335" s="1041" t="s">
        <v>16</v>
      </c>
      <c r="L335" s="1040" t="s">
        <v>520</v>
      </c>
      <c r="M335" s="1257" t="s">
        <v>13060</v>
      </c>
      <c r="N335" s="1058"/>
      <c r="O335" s="1058"/>
      <c r="P335" s="1058"/>
    </row>
    <row r="336" spans="1:16">
      <c r="A336" s="1046">
        <v>331</v>
      </c>
      <c r="B336" s="1020" t="s">
        <v>521</v>
      </c>
      <c r="C336" s="1024" t="s">
        <v>13</v>
      </c>
      <c r="D336" s="1024" t="s">
        <v>13</v>
      </c>
      <c r="E336" s="1024" t="s">
        <v>13</v>
      </c>
      <c r="F336" s="1024" t="s">
        <v>13</v>
      </c>
      <c r="G336" s="1024" t="s">
        <v>13</v>
      </c>
      <c r="H336" s="1024" t="s">
        <v>13</v>
      </c>
      <c r="I336" s="1024" t="s">
        <v>13</v>
      </c>
      <c r="J336" s="1024" t="s">
        <v>13</v>
      </c>
      <c r="K336" s="1041" t="s">
        <v>16</v>
      </c>
      <c r="L336" s="1040" t="s">
        <v>521</v>
      </c>
      <c r="M336" s="1257" t="s">
        <v>13060</v>
      </c>
      <c r="N336" s="1058"/>
      <c r="O336" s="1058"/>
      <c r="P336" s="1058"/>
    </row>
    <row r="337" spans="1:16">
      <c r="A337" s="1046">
        <v>332</v>
      </c>
      <c r="B337" s="1020" t="s">
        <v>522</v>
      </c>
      <c r="C337" s="1024" t="s">
        <v>13</v>
      </c>
      <c r="D337" s="1024" t="s">
        <v>13</v>
      </c>
      <c r="E337" s="1024" t="s">
        <v>13</v>
      </c>
      <c r="F337" s="1024" t="s">
        <v>13</v>
      </c>
      <c r="G337" s="1024" t="s">
        <v>13</v>
      </c>
      <c r="H337" s="1024" t="s">
        <v>13</v>
      </c>
      <c r="I337" s="1024" t="s">
        <v>13</v>
      </c>
      <c r="J337" s="1024" t="s">
        <v>13</v>
      </c>
      <c r="K337" s="1041" t="s">
        <v>16</v>
      </c>
      <c r="L337" s="1040" t="s">
        <v>522</v>
      </c>
      <c r="M337" s="1257" t="s">
        <v>13060</v>
      </c>
      <c r="N337" s="1058"/>
      <c r="O337" s="1058"/>
      <c r="P337" s="1058"/>
    </row>
    <row r="338" spans="1:16">
      <c r="A338" s="1046">
        <v>333</v>
      </c>
      <c r="B338" s="1020" t="s">
        <v>523</v>
      </c>
      <c r="C338" s="1024" t="s">
        <v>13</v>
      </c>
      <c r="D338" s="1024" t="s">
        <v>13</v>
      </c>
      <c r="E338" s="1024" t="s">
        <v>13</v>
      </c>
      <c r="F338" s="1024" t="s">
        <v>13</v>
      </c>
      <c r="G338" s="1024" t="s">
        <v>13</v>
      </c>
      <c r="H338" s="1024" t="s">
        <v>13</v>
      </c>
      <c r="I338" s="1024" t="s">
        <v>13</v>
      </c>
      <c r="J338" s="1024" t="s">
        <v>13</v>
      </c>
      <c r="K338" s="1041" t="s">
        <v>16</v>
      </c>
      <c r="L338" s="1040" t="s">
        <v>523</v>
      </c>
      <c r="M338" s="1257" t="s">
        <v>13060</v>
      </c>
      <c r="N338" s="1058"/>
      <c r="O338" s="1058"/>
      <c r="P338" s="1058"/>
    </row>
    <row r="339" spans="1:16">
      <c r="A339" s="1046">
        <v>334</v>
      </c>
      <c r="B339" s="1020" t="s">
        <v>524</v>
      </c>
      <c r="C339" s="1024" t="s">
        <v>13</v>
      </c>
      <c r="D339" s="1024" t="s">
        <v>13</v>
      </c>
      <c r="E339" s="1024" t="s">
        <v>13</v>
      </c>
      <c r="F339" s="1024" t="s">
        <v>13</v>
      </c>
      <c r="G339" s="1024" t="s">
        <v>13</v>
      </c>
      <c r="H339" s="1024" t="s">
        <v>13</v>
      </c>
      <c r="I339" s="1024" t="s">
        <v>13</v>
      </c>
      <c r="J339" s="1024" t="s">
        <v>13</v>
      </c>
      <c r="K339" s="1041" t="s">
        <v>16</v>
      </c>
      <c r="L339" s="1040" t="s">
        <v>524</v>
      </c>
      <c r="M339" s="1257" t="s">
        <v>13060</v>
      </c>
      <c r="N339" s="1058"/>
      <c r="O339" s="1058"/>
      <c r="P339" s="1058"/>
    </row>
    <row r="340" spans="1:16">
      <c r="A340" s="1046">
        <v>335</v>
      </c>
      <c r="B340" s="1020" t="s">
        <v>525</v>
      </c>
      <c r="C340" s="1024" t="s">
        <v>13</v>
      </c>
      <c r="D340" s="1024" t="s">
        <v>13</v>
      </c>
      <c r="E340" s="1024" t="s">
        <v>13</v>
      </c>
      <c r="F340" s="1024" t="s">
        <v>13</v>
      </c>
      <c r="G340" s="1024" t="s">
        <v>13</v>
      </c>
      <c r="H340" s="1024" t="s">
        <v>13</v>
      </c>
      <c r="I340" s="1024" t="s">
        <v>13</v>
      </c>
      <c r="J340" s="1024" t="s">
        <v>13</v>
      </c>
      <c r="K340" s="1041" t="s">
        <v>16</v>
      </c>
      <c r="L340" s="1040" t="s">
        <v>525</v>
      </c>
      <c r="M340" s="1257" t="s">
        <v>13060</v>
      </c>
      <c r="N340" s="1058"/>
      <c r="O340" s="1058"/>
      <c r="P340" s="1058"/>
    </row>
    <row r="341" spans="1:16">
      <c r="A341" s="1046">
        <v>336</v>
      </c>
      <c r="B341" s="1020" t="s">
        <v>526</v>
      </c>
      <c r="C341" s="1024" t="s">
        <v>13</v>
      </c>
      <c r="D341" s="1024" t="s">
        <v>13</v>
      </c>
      <c r="E341" s="1024" t="s">
        <v>13</v>
      </c>
      <c r="F341" s="1024" t="s">
        <v>13</v>
      </c>
      <c r="G341" s="1024" t="s">
        <v>13</v>
      </c>
      <c r="H341" s="1024" t="s">
        <v>13</v>
      </c>
      <c r="I341" s="1024" t="s">
        <v>13</v>
      </c>
      <c r="J341" s="1024" t="s">
        <v>13</v>
      </c>
      <c r="K341" s="1041" t="s">
        <v>16</v>
      </c>
      <c r="L341" s="1040" t="s">
        <v>526</v>
      </c>
      <c r="M341" s="1257" t="s">
        <v>13060</v>
      </c>
      <c r="N341" s="1058"/>
      <c r="O341" s="1058"/>
      <c r="P341" s="1058"/>
    </row>
    <row r="342" spans="1:16">
      <c r="A342" s="1046">
        <v>337</v>
      </c>
      <c r="B342" s="1020" t="s">
        <v>527</v>
      </c>
      <c r="C342" s="1024" t="s">
        <v>13</v>
      </c>
      <c r="D342" s="1024" t="s">
        <v>13</v>
      </c>
      <c r="E342" s="1024" t="s">
        <v>13</v>
      </c>
      <c r="F342" s="1024" t="s">
        <v>13</v>
      </c>
      <c r="G342" s="1024" t="s">
        <v>13</v>
      </c>
      <c r="H342" s="1024" t="s">
        <v>13</v>
      </c>
      <c r="I342" s="1024" t="s">
        <v>13</v>
      </c>
      <c r="J342" s="1024" t="s">
        <v>13</v>
      </c>
      <c r="K342" s="1041" t="s">
        <v>16</v>
      </c>
      <c r="L342" s="1040" t="s">
        <v>527</v>
      </c>
      <c r="M342" s="1257" t="s">
        <v>13060</v>
      </c>
      <c r="N342" s="1058"/>
      <c r="O342" s="1058"/>
      <c r="P342" s="1058"/>
    </row>
    <row r="343" spans="1:16">
      <c r="A343" s="1046">
        <v>338</v>
      </c>
      <c r="B343" s="1020" t="s">
        <v>528</v>
      </c>
      <c r="C343" s="1024" t="s">
        <v>13</v>
      </c>
      <c r="D343" s="1024" t="s">
        <v>13</v>
      </c>
      <c r="E343" s="1024" t="s">
        <v>13</v>
      </c>
      <c r="F343" s="1024" t="s">
        <v>13</v>
      </c>
      <c r="G343" s="1024" t="s">
        <v>13</v>
      </c>
      <c r="H343" s="1024" t="s">
        <v>13</v>
      </c>
      <c r="I343" s="1024" t="s">
        <v>13</v>
      </c>
      <c r="J343" s="1024" t="s">
        <v>13</v>
      </c>
      <c r="K343" s="1041" t="s">
        <v>16</v>
      </c>
      <c r="L343" s="1040" t="s">
        <v>528</v>
      </c>
      <c r="M343" s="1257" t="s">
        <v>13060</v>
      </c>
      <c r="N343" s="1058"/>
      <c r="O343" s="1058"/>
      <c r="P343" s="1058"/>
    </row>
    <row r="344" spans="1:16">
      <c r="A344" s="1046">
        <v>339</v>
      </c>
      <c r="B344" s="1020" t="s">
        <v>529</v>
      </c>
      <c r="C344" s="1024" t="s">
        <v>13</v>
      </c>
      <c r="D344" s="1024" t="s">
        <v>13</v>
      </c>
      <c r="E344" s="1024" t="s">
        <v>13</v>
      </c>
      <c r="F344" s="1024" t="s">
        <v>13</v>
      </c>
      <c r="G344" s="1024" t="s">
        <v>13</v>
      </c>
      <c r="H344" s="1024" t="s">
        <v>13</v>
      </c>
      <c r="I344" s="1024" t="s">
        <v>13</v>
      </c>
      <c r="J344" s="1024" t="s">
        <v>13</v>
      </c>
      <c r="K344" s="1041" t="s">
        <v>16</v>
      </c>
      <c r="L344" s="1040" t="s">
        <v>529</v>
      </c>
      <c r="M344" s="1257" t="s">
        <v>13060</v>
      </c>
      <c r="N344" s="1058"/>
      <c r="O344" s="1058"/>
      <c r="P344" s="1058"/>
    </row>
    <row r="345" spans="1:16">
      <c r="A345" s="1046">
        <v>340</v>
      </c>
      <c r="B345" s="1020" t="s">
        <v>530</v>
      </c>
      <c r="C345" s="1024" t="s">
        <v>13</v>
      </c>
      <c r="D345" s="1024" t="s">
        <v>13</v>
      </c>
      <c r="E345" s="1024" t="s">
        <v>13</v>
      </c>
      <c r="F345" s="1024" t="s">
        <v>13</v>
      </c>
      <c r="G345" s="1024" t="s">
        <v>13</v>
      </c>
      <c r="H345" s="1024" t="s">
        <v>13</v>
      </c>
      <c r="I345" s="1024" t="s">
        <v>13</v>
      </c>
      <c r="J345" s="1024" t="s">
        <v>13</v>
      </c>
      <c r="K345" s="1041" t="s">
        <v>16</v>
      </c>
      <c r="L345" s="1040" t="s">
        <v>530</v>
      </c>
      <c r="M345" s="1257" t="s">
        <v>13060</v>
      </c>
      <c r="N345" s="1058"/>
      <c r="O345" s="1058"/>
      <c r="P345" s="1058"/>
    </row>
    <row r="346" spans="1:16">
      <c r="A346" s="1046">
        <v>341</v>
      </c>
      <c r="B346" s="1020" t="s">
        <v>531</v>
      </c>
      <c r="C346" s="1024" t="s">
        <v>13</v>
      </c>
      <c r="D346" s="1024" t="s">
        <v>13</v>
      </c>
      <c r="E346" s="1024" t="s">
        <v>13</v>
      </c>
      <c r="F346" s="1024" t="s">
        <v>13</v>
      </c>
      <c r="G346" s="1024" t="s">
        <v>13</v>
      </c>
      <c r="H346" s="1024" t="s">
        <v>13</v>
      </c>
      <c r="I346" s="1024" t="s">
        <v>13</v>
      </c>
      <c r="J346" s="1024" t="s">
        <v>13</v>
      </c>
      <c r="K346" s="1041" t="s">
        <v>16</v>
      </c>
      <c r="L346" s="1040" t="s">
        <v>531</v>
      </c>
      <c r="M346" s="1257" t="s">
        <v>13060</v>
      </c>
      <c r="N346" s="1058"/>
      <c r="O346" s="1058"/>
      <c r="P346" s="1058"/>
    </row>
    <row r="347" spans="1:16">
      <c r="A347" s="1046">
        <v>342</v>
      </c>
      <c r="B347" s="1020" t="s">
        <v>532</v>
      </c>
      <c r="C347" s="1024" t="s">
        <v>13</v>
      </c>
      <c r="D347" s="1024" t="s">
        <v>13</v>
      </c>
      <c r="E347" s="1024" t="s">
        <v>13</v>
      </c>
      <c r="F347" s="1024" t="s">
        <v>13</v>
      </c>
      <c r="G347" s="1024" t="s">
        <v>13</v>
      </c>
      <c r="H347" s="1024" t="s">
        <v>13</v>
      </c>
      <c r="I347" s="1024" t="s">
        <v>13</v>
      </c>
      <c r="J347" s="1024" t="s">
        <v>13</v>
      </c>
      <c r="K347" s="1041" t="s">
        <v>16</v>
      </c>
      <c r="L347" s="1040" t="s">
        <v>532</v>
      </c>
      <c r="M347" s="1257" t="s">
        <v>13060</v>
      </c>
      <c r="N347" s="1058"/>
      <c r="O347" s="1058"/>
      <c r="P347" s="1058"/>
    </row>
    <row r="348" spans="1:16">
      <c r="A348" s="1046">
        <v>343</v>
      </c>
      <c r="B348" s="1020" t="s">
        <v>533</v>
      </c>
      <c r="C348" s="1024" t="s">
        <v>13</v>
      </c>
      <c r="D348" s="1024" t="s">
        <v>13</v>
      </c>
      <c r="E348" s="1024" t="s">
        <v>13</v>
      </c>
      <c r="F348" s="1024" t="s">
        <v>13</v>
      </c>
      <c r="G348" s="1024" t="s">
        <v>13</v>
      </c>
      <c r="H348" s="1024" t="s">
        <v>13</v>
      </c>
      <c r="I348" s="1024" t="s">
        <v>13</v>
      </c>
      <c r="J348" s="1024" t="s">
        <v>13</v>
      </c>
      <c r="K348" s="1041" t="s">
        <v>16</v>
      </c>
      <c r="L348" s="1040" t="s">
        <v>533</v>
      </c>
      <c r="M348" s="1257" t="s">
        <v>13060</v>
      </c>
      <c r="N348" s="1058"/>
      <c r="O348" s="1058"/>
      <c r="P348" s="1058"/>
    </row>
    <row r="349" spans="1:16">
      <c r="A349" s="1046">
        <v>344</v>
      </c>
      <c r="B349" s="1020" t="s">
        <v>534</v>
      </c>
      <c r="C349" s="1024" t="s">
        <v>13</v>
      </c>
      <c r="D349" s="1024" t="s">
        <v>13</v>
      </c>
      <c r="E349" s="1024" t="s">
        <v>13</v>
      </c>
      <c r="F349" s="1024" t="s">
        <v>13</v>
      </c>
      <c r="G349" s="1024" t="s">
        <v>13</v>
      </c>
      <c r="H349" s="1024" t="s">
        <v>13</v>
      </c>
      <c r="I349" s="1024" t="s">
        <v>13</v>
      </c>
      <c r="J349" s="1024" t="s">
        <v>13</v>
      </c>
      <c r="K349" s="1041" t="s">
        <v>16</v>
      </c>
      <c r="L349" s="1040" t="s">
        <v>534</v>
      </c>
      <c r="M349" s="1257" t="s">
        <v>13060</v>
      </c>
      <c r="N349" s="1058"/>
      <c r="O349" s="1058"/>
      <c r="P349" s="1058"/>
    </row>
    <row r="350" spans="1:16">
      <c r="A350" s="1046">
        <v>345</v>
      </c>
      <c r="B350" s="1020" t="s">
        <v>535</v>
      </c>
      <c r="C350" s="1024" t="s">
        <v>13</v>
      </c>
      <c r="D350" s="1024" t="s">
        <v>13</v>
      </c>
      <c r="E350" s="1024" t="s">
        <v>13</v>
      </c>
      <c r="F350" s="1024" t="s">
        <v>13</v>
      </c>
      <c r="G350" s="1024" t="s">
        <v>13</v>
      </c>
      <c r="H350" s="1024" t="s">
        <v>13</v>
      </c>
      <c r="I350" s="1024" t="s">
        <v>13</v>
      </c>
      <c r="J350" s="1024" t="s">
        <v>13</v>
      </c>
      <c r="K350" s="1041" t="s">
        <v>16</v>
      </c>
      <c r="L350" s="1040" t="s">
        <v>535</v>
      </c>
      <c r="M350" s="1257" t="s">
        <v>13060</v>
      </c>
      <c r="N350" s="1058"/>
      <c r="O350" s="1058"/>
      <c r="P350" s="1058"/>
    </row>
    <row r="351" spans="1:16">
      <c r="A351" s="1046">
        <v>346</v>
      </c>
      <c r="B351" s="1020" t="s">
        <v>536</v>
      </c>
      <c r="C351" s="1024" t="s">
        <v>13</v>
      </c>
      <c r="D351" s="1024" t="s">
        <v>13</v>
      </c>
      <c r="E351" s="1024" t="s">
        <v>13</v>
      </c>
      <c r="F351" s="1024" t="s">
        <v>13</v>
      </c>
      <c r="G351" s="1024" t="s">
        <v>13</v>
      </c>
      <c r="H351" s="1024" t="s">
        <v>13</v>
      </c>
      <c r="I351" s="1024" t="s">
        <v>13</v>
      </c>
      <c r="J351" s="1024" t="s">
        <v>13</v>
      </c>
      <c r="K351" s="1041" t="s">
        <v>16</v>
      </c>
      <c r="L351" s="1040" t="s">
        <v>536</v>
      </c>
      <c r="M351" s="1257" t="s">
        <v>13060</v>
      </c>
      <c r="N351" s="1058"/>
      <c r="O351" s="1058"/>
      <c r="P351" s="1058"/>
    </row>
    <row r="352" spans="1:16">
      <c r="A352" s="1046">
        <v>347</v>
      </c>
      <c r="B352" s="1020" t="s">
        <v>537</v>
      </c>
      <c r="C352" s="1024" t="s">
        <v>13</v>
      </c>
      <c r="D352" s="1024" t="s">
        <v>13</v>
      </c>
      <c r="E352" s="1024" t="s">
        <v>13</v>
      </c>
      <c r="F352" s="1024" t="s">
        <v>13</v>
      </c>
      <c r="G352" s="1024" t="s">
        <v>13</v>
      </c>
      <c r="H352" s="1024" t="s">
        <v>13</v>
      </c>
      <c r="I352" s="1024" t="s">
        <v>13</v>
      </c>
      <c r="J352" s="1024" t="s">
        <v>13</v>
      </c>
      <c r="K352" s="1041" t="s">
        <v>16</v>
      </c>
      <c r="L352" s="1040" t="s">
        <v>537</v>
      </c>
      <c r="M352" s="1257" t="s">
        <v>13060</v>
      </c>
      <c r="N352" s="1058"/>
      <c r="O352" s="1058"/>
      <c r="P352" s="1058"/>
    </row>
    <row r="353" spans="1:16">
      <c r="A353" s="1046">
        <v>348</v>
      </c>
      <c r="B353" s="1020" t="s">
        <v>538</v>
      </c>
      <c r="C353" s="1024" t="s">
        <v>13</v>
      </c>
      <c r="D353" s="1024" t="s">
        <v>13</v>
      </c>
      <c r="E353" s="1024" t="s">
        <v>13</v>
      </c>
      <c r="F353" s="1024" t="s">
        <v>13</v>
      </c>
      <c r="G353" s="1024" t="s">
        <v>13</v>
      </c>
      <c r="H353" s="1024" t="s">
        <v>13</v>
      </c>
      <c r="I353" s="1024" t="s">
        <v>13</v>
      </c>
      <c r="J353" s="1024" t="s">
        <v>13</v>
      </c>
      <c r="K353" s="1041" t="s">
        <v>16</v>
      </c>
      <c r="L353" s="1040" t="s">
        <v>538</v>
      </c>
      <c r="M353" s="1257" t="s">
        <v>13060</v>
      </c>
      <c r="N353" s="1058"/>
      <c r="O353" s="1058"/>
      <c r="P353" s="1058"/>
    </row>
    <row r="354" spans="1:16">
      <c r="A354" s="1046">
        <v>349</v>
      </c>
      <c r="B354" s="1020" t="s">
        <v>539</v>
      </c>
      <c r="C354" s="1024" t="s">
        <v>13</v>
      </c>
      <c r="D354" s="1024" t="s">
        <v>13</v>
      </c>
      <c r="E354" s="1024" t="s">
        <v>13</v>
      </c>
      <c r="F354" s="1024" t="s">
        <v>13</v>
      </c>
      <c r="G354" s="1024" t="s">
        <v>13</v>
      </c>
      <c r="H354" s="1024" t="s">
        <v>13</v>
      </c>
      <c r="I354" s="1024" t="s">
        <v>13</v>
      </c>
      <c r="J354" s="1024" t="s">
        <v>13</v>
      </c>
      <c r="K354" s="1041" t="s">
        <v>16</v>
      </c>
      <c r="L354" s="1040" t="s">
        <v>539</v>
      </c>
      <c r="M354" s="1257" t="s">
        <v>13060</v>
      </c>
      <c r="N354" s="1058"/>
      <c r="O354" s="1058"/>
      <c r="P354" s="1058"/>
    </row>
    <row r="355" spans="1:16">
      <c r="A355" s="1046">
        <v>350</v>
      </c>
      <c r="B355" s="1020" t="s">
        <v>540</v>
      </c>
      <c r="C355" s="1024" t="s">
        <v>13</v>
      </c>
      <c r="D355" s="1024" t="s">
        <v>13</v>
      </c>
      <c r="E355" s="1024" t="s">
        <v>13</v>
      </c>
      <c r="F355" s="1024" t="s">
        <v>13</v>
      </c>
      <c r="G355" s="1024" t="s">
        <v>13</v>
      </c>
      <c r="H355" s="1024" t="s">
        <v>13</v>
      </c>
      <c r="I355" s="1024" t="s">
        <v>13</v>
      </c>
      <c r="J355" s="1024" t="s">
        <v>13</v>
      </c>
      <c r="K355" s="1041" t="s">
        <v>16</v>
      </c>
      <c r="L355" s="1040" t="s">
        <v>540</v>
      </c>
      <c r="M355" s="1257" t="s">
        <v>13060</v>
      </c>
      <c r="N355" s="1058"/>
      <c r="O355" s="1058"/>
      <c r="P355" s="1058"/>
    </row>
    <row r="356" spans="1:16">
      <c r="A356" s="1046">
        <v>351</v>
      </c>
      <c r="B356" s="1020" t="s">
        <v>541</v>
      </c>
      <c r="C356" s="1024" t="s">
        <v>13</v>
      </c>
      <c r="D356" s="1024" t="s">
        <v>13</v>
      </c>
      <c r="E356" s="1024" t="s">
        <v>13</v>
      </c>
      <c r="F356" s="1024" t="s">
        <v>13</v>
      </c>
      <c r="G356" s="1024" t="s">
        <v>13</v>
      </c>
      <c r="H356" s="1024" t="s">
        <v>13</v>
      </c>
      <c r="I356" s="1024" t="s">
        <v>13</v>
      </c>
      <c r="J356" s="1024" t="s">
        <v>13</v>
      </c>
      <c r="K356" s="1041" t="s">
        <v>16</v>
      </c>
      <c r="L356" s="1040" t="s">
        <v>541</v>
      </c>
      <c r="M356" s="1257" t="s">
        <v>13060</v>
      </c>
      <c r="N356" s="1058"/>
      <c r="O356" s="1058"/>
      <c r="P356" s="1058"/>
    </row>
    <row r="357" spans="1:16">
      <c r="A357" s="1046">
        <v>352</v>
      </c>
      <c r="B357" s="1020" t="s">
        <v>542</v>
      </c>
      <c r="C357" s="1024" t="s">
        <v>13</v>
      </c>
      <c r="D357" s="1024" t="s">
        <v>13</v>
      </c>
      <c r="E357" s="1024" t="s">
        <v>13</v>
      </c>
      <c r="F357" s="1024" t="s">
        <v>13</v>
      </c>
      <c r="G357" s="1024" t="s">
        <v>13</v>
      </c>
      <c r="H357" s="1024" t="s">
        <v>13</v>
      </c>
      <c r="I357" s="1024" t="s">
        <v>13</v>
      </c>
      <c r="J357" s="1024" t="s">
        <v>13</v>
      </c>
      <c r="K357" s="1041" t="s">
        <v>16</v>
      </c>
      <c r="L357" s="1040" t="s">
        <v>542</v>
      </c>
      <c r="M357" s="1257" t="s">
        <v>13060</v>
      </c>
      <c r="N357" s="1058"/>
      <c r="O357" s="1058"/>
      <c r="P357" s="1058"/>
    </row>
    <row r="358" spans="1:16">
      <c r="A358" s="1046">
        <v>353</v>
      </c>
      <c r="B358" s="1020" t="s">
        <v>543</v>
      </c>
      <c r="C358" s="1024" t="s">
        <v>13</v>
      </c>
      <c r="D358" s="1024" t="s">
        <v>13</v>
      </c>
      <c r="E358" s="1024" t="s">
        <v>13</v>
      </c>
      <c r="F358" s="1024" t="s">
        <v>13</v>
      </c>
      <c r="G358" s="1024" t="s">
        <v>13</v>
      </c>
      <c r="H358" s="1024" t="s">
        <v>13</v>
      </c>
      <c r="I358" s="1024" t="s">
        <v>13</v>
      </c>
      <c r="J358" s="1024" t="s">
        <v>13</v>
      </c>
      <c r="K358" s="1041" t="s">
        <v>16</v>
      </c>
      <c r="L358" s="1040" t="s">
        <v>543</v>
      </c>
      <c r="M358" s="1257" t="s">
        <v>13060</v>
      </c>
      <c r="N358" s="1058"/>
      <c r="O358" s="1058"/>
      <c r="P358" s="1058"/>
    </row>
    <row r="359" spans="1:16">
      <c r="A359" s="1046">
        <v>354</v>
      </c>
      <c r="B359" s="1020" t="s">
        <v>544</v>
      </c>
      <c r="C359" s="1024" t="s">
        <v>13</v>
      </c>
      <c r="D359" s="1024" t="s">
        <v>13</v>
      </c>
      <c r="E359" s="1024" t="s">
        <v>13</v>
      </c>
      <c r="F359" s="1024" t="s">
        <v>13</v>
      </c>
      <c r="G359" s="1024" t="s">
        <v>13</v>
      </c>
      <c r="H359" s="1024" t="s">
        <v>13</v>
      </c>
      <c r="I359" s="1024" t="s">
        <v>13</v>
      </c>
      <c r="J359" s="1024" t="s">
        <v>13</v>
      </c>
      <c r="K359" s="1041" t="s">
        <v>16</v>
      </c>
      <c r="L359" s="1040" t="s">
        <v>544</v>
      </c>
      <c r="M359" s="1257" t="s">
        <v>13060</v>
      </c>
      <c r="N359" s="1058"/>
      <c r="O359" s="1058"/>
      <c r="P359" s="1058"/>
    </row>
    <row r="360" spans="1:16">
      <c r="A360" s="1046">
        <v>355</v>
      </c>
      <c r="B360" s="1020" t="s">
        <v>545</v>
      </c>
      <c r="C360" s="1024" t="s">
        <v>13</v>
      </c>
      <c r="D360" s="1024" t="s">
        <v>13</v>
      </c>
      <c r="E360" s="1024" t="s">
        <v>13</v>
      </c>
      <c r="F360" s="1024" t="s">
        <v>13</v>
      </c>
      <c r="G360" s="1024" t="s">
        <v>13</v>
      </c>
      <c r="H360" s="1024" t="s">
        <v>13</v>
      </c>
      <c r="I360" s="1024" t="s">
        <v>13</v>
      </c>
      <c r="J360" s="1024" t="s">
        <v>13</v>
      </c>
      <c r="K360" s="1041" t="s">
        <v>16</v>
      </c>
      <c r="L360" s="1040" t="s">
        <v>545</v>
      </c>
      <c r="M360" s="1257" t="s">
        <v>13060</v>
      </c>
      <c r="N360" s="1058"/>
      <c r="O360" s="1058"/>
      <c r="P360" s="1058"/>
    </row>
    <row r="361" spans="1:16">
      <c r="A361" s="1046">
        <v>356</v>
      </c>
      <c r="B361" s="1020" t="s">
        <v>546</v>
      </c>
      <c r="C361" s="1024" t="s">
        <v>13</v>
      </c>
      <c r="D361" s="1024" t="s">
        <v>13</v>
      </c>
      <c r="E361" s="1024" t="s">
        <v>13</v>
      </c>
      <c r="F361" s="1024" t="s">
        <v>13</v>
      </c>
      <c r="G361" s="1024" t="s">
        <v>13</v>
      </c>
      <c r="H361" s="1024" t="s">
        <v>13</v>
      </c>
      <c r="I361" s="1024" t="s">
        <v>13</v>
      </c>
      <c r="J361" s="1024" t="s">
        <v>13</v>
      </c>
      <c r="K361" s="1041" t="s">
        <v>16</v>
      </c>
      <c r="L361" s="1040" t="s">
        <v>546</v>
      </c>
      <c r="M361" s="1257" t="s">
        <v>13060</v>
      </c>
      <c r="N361" s="1058"/>
      <c r="O361" s="1058"/>
      <c r="P361" s="1058"/>
    </row>
    <row r="362" spans="1:16">
      <c r="A362" s="1046">
        <v>357</v>
      </c>
      <c r="B362" s="1020" t="s">
        <v>547</v>
      </c>
      <c r="C362" s="1024" t="s">
        <v>13</v>
      </c>
      <c r="D362" s="1024" t="s">
        <v>13</v>
      </c>
      <c r="E362" s="1024" t="s">
        <v>13</v>
      </c>
      <c r="F362" s="1024" t="s">
        <v>13</v>
      </c>
      <c r="G362" s="1024" t="s">
        <v>13</v>
      </c>
      <c r="H362" s="1024" t="s">
        <v>13</v>
      </c>
      <c r="I362" s="1024" t="s">
        <v>13</v>
      </c>
      <c r="J362" s="1024" t="s">
        <v>13</v>
      </c>
      <c r="K362" s="1041" t="s">
        <v>16</v>
      </c>
      <c r="L362" s="1040" t="s">
        <v>547</v>
      </c>
      <c r="M362" s="1257" t="s">
        <v>13060</v>
      </c>
      <c r="N362" s="1058"/>
      <c r="O362" s="1058"/>
      <c r="P362" s="1058"/>
    </row>
    <row r="363" spans="1:16">
      <c r="A363" s="1046">
        <v>358</v>
      </c>
      <c r="B363" s="1020" t="s">
        <v>548</v>
      </c>
      <c r="C363" s="1024" t="s">
        <v>13</v>
      </c>
      <c r="D363" s="1024" t="s">
        <v>13</v>
      </c>
      <c r="E363" s="1024" t="s">
        <v>13</v>
      </c>
      <c r="F363" s="1024" t="s">
        <v>13</v>
      </c>
      <c r="G363" s="1024" t="s">
        <v>13</v>
      </c>
      <c r="H363" s="1024" t="s">
        <v>13</v>
      </c>
      <c r="I363" s="1024" t="s">
        <v>13</v>
      </c>
      <c r="J363" s="1024" t="s">
        <v>13</v>
      </c>
      <c r="K363" s="1041" t="s">
        <v>16</v>
      </c>
      <c r="L363" s="1040" t="s">
        <v>548</v>
      </c>
      <c r="M363" s="1257" t="s">
        <v>13060</v>
      </c>
      <c r="N363" s="1058"/>
      <c r="O363" s="1058"/>
      <c r="P363" s="1058"/>
    </row>
    <row r="364" spans="1:16">
      <c r="A364" s="1046">
        <v>359</v>
      </c>
      <c r="B364" s="1020" t="s">
        <v>549</v>
      </c>
      <c r="C364" s="1024" t="s">
        <v>13</v>
      </c>
      <c r="D364" s="1024" t="s">
        <v>13</v>
      </c>
      <c r="E364" s="1024" t="s">
        <v>13</v>
      </c>
      <c r="F364" s="1024" t="s">
        <v>13</v>
      </c>
      <c r="G364" s="1024" t="s">
        <v>13</v>
      </c>
      <c r="H364" s="1024" t="s">
        <v>13</v>
      </c>
      <c r="I364" s="1024" t="s">
        <v>13</v>
      </c>
      <c r="J364" s="1024" t="s">
        <v>13</v>
      </c>
      <c r="K364" s="1041" t="s">
        <v>16</v>
      </c>
      <c r="L364" s="1040" t="s">
        <v>549</v>
      </c>
      <c r="M364" s="1257" t="s">
        <v>13060</v>
      </c>
      <c r="N364" s="1058"/>
      <c r="O364" s="1058"/>
      <c r="P364" s="1058"/>
    </row>
    <row r="365" spans="1:16">
      <c r="A365" s="1046">
        <v>360</v>
      </c>
      <c r="B365" s="1020" t="s">
        <v>550</v>
      </c>
      <c r="C365" s="1024" t="s">
        <v>13</v>
      </c>
      <c r="D365" s="1024" t="s">
        <v>13</v>
      </c>
      <c r="E365" s="1024" t="s">
        <v>13</v>
      </c>
      <c r="F365" s="1024" t="s">
        <v>13</v>
      </c>
      <c r="G365" s="1024" t="s">
        <v>13</v>
      </c>
      <c r="H365" s="1024" t="s">
        <v>13</v>
      </c>
      <c r="I365" s="1024" t="s">
        <v>13</v>
      </c>
      <c r="J365" s="1024" t="s">
        <v>13</v>
      </c>
      <c r="K365" s="1041" t="s">
        <v>16</v>
      </c>
      <c r="L365" s="1040" t="s">
        <v>550</v>
      </c>
      <c r="M365" s="1257" t="s">
        <v>13060</v>
      </c>
      <c r="N365" s="1058"/>
      <c r="O365" s="1058"/>
      <c r="P365" s="1058"/>
    </row>
    <row r="366" spans="1:16">
      <c r="A366" s="1046">
        <v>361</v>
      </c>
      <c r="B366" s="1020" t="s">
        <v>551</v>
      </c>
      <c r="C366" s="1024" t="s">
        <v>13</v>
      </c>
      <c r="D366" s="1024" t="s">
        <v>13</v>
      </c>
      <c r="E366" s="1024" t="s">
        <v>13</v>
      </c>
      <c r="F366" s="1024" t="s">
        <v>13</v>
      </c>
      <c r="G366" s="1024" t="s">
        <v>13</v>
      </c>
      <c r="H366" s="1024" t="s">
        <v>13</v>
      </c>
      <c r="I366" s="1024" t="s">
        <v>13</v>
      </c>
      <c r="J366" s="1024" t="s">
        <v>13</v>
      </c>
      <c r="K366" s="1041" t="s">
        <v>16</v>
      </c>
      <c r="L366" s="1040" t="s">
        <v>551</v>
      </c>
      <c r="M366" s="1257" t="s">
        <v>13060</v>
      </c>
      <c r="N366" s="1058"/>
      <c r="O366" s="1058"/>
      <c r="P366" s="1058"/>
    </row>
    <row r="367" spans="1:16">
      <c r="A367" s="1046">
        <v>362</v>
      </c>
      <c r="B367" s="1020" t="s">
        <v>552</v>
      </c>
      <c r="C367" s="1024" t="s">
        <v>13</v>
      </c>
      <c r="D367" s="1024" t="s">
        <v>13</v>
      </c>
      <c r="E367" s="1024" t="s">
        <v>13</v>
      </c>
      <c r="F367" s="1024" t="s">
        <v>13</v>
      </c>
      <c r="G367" s="1024" t="s">
        <v>13</v>
      </c>
      <c r="H367" s="1024" t="s">
        <v>13</v>
      </c>
      <c r="I367" s="1024" t="s">
        <v>13</v>
      </c>
      <c r="J367" s="1024" t="s">
        <v>13</v>
      </c>
      <c r="K367" s="1041" t="s">
        <v>16</v>
      </c>
      <c r="L367" s="1040" t="s">
        <v>552</v>
      </c>
      <c r="M367" s="1257" t="s">
        <v>13060</v>
      </c>
      <c r="N367" s="1058"/>
      <c r="O367" s="1058"/>
      <c r="P367" s="1058"/>
    </row>
    <row r="368" spans="1:16">
      <c r="A368" s="1046">
        <v>363</v>
      </c>
      <c r="B368" s="1020" t="s">
        <v>553</v>
      </c>
      <c r="C368" s="1024" t="s">
        <v>13</v>
      </c>
      <c r="D368" s="1024" t="s">
        <v>13</v>
      </c>
      <c r="E368" s="1024" t="s">
        <v>13</v>
      </c>
      <c r="F368" s="1024" t="s">
        <v>13</v>
      </c>
      <c r="G368" s="1024" t="s">
        <v>13</v>
      </c>
      <c r="H368" s="1024" t="s">
        <v>13</v>
      </c>
      <c r="I368" s="1024" t="s">
        <v>13</v>
      </c>
      <c r="J368" s="1024" t="s">
        <v>13</v>
      </c>
      <c r="K368" s="1041" t="s">
        <v>16</v>
      </c>
      <c r="L368" s="1040" t="s">
        <v>553</v>
      </c>
      <c r="M368" s="1257" t="s">
        <v>13060</v>
      </c>
      <c r="N368" s="1058"/>
      <c r="O368" s="1058"/>
      <c r="P368" s="1058"/>
    </row>
    <row r="369" spans="1:16">
      <c r="A369" s="1046">
        <v>364</v>
      </c>
      <c r="B369" s="1020" t="s">
        <v>554</v>
      </c>
      <c r="C369" s="1024" t="s">
        <v>13</v>
      </c>
      <c r="D369" s="1024" t="s">
        <v>13</v>
      </c>
      <c r="E369" s="1024" t="s">
        <v>13</v>
      </c>
      <c r="F369" s="1024" t="s">
        <v>13</v>
      </c>
      <c r="G369" s="1024" t="s">
        <v>13</v>
      </c>
      <c r="H369" s="1024" t="s">
        <v>13</v>
      </c>
      <c r="I369" s="1024" t="s">
        <v>13</v>
      </c>
      <c r="J369" s="1024" t="s">
        <v>13</v>
      </c>
      <c r="K369" s="1041" t="s">
        <v>16</v>
      </c>
      <c r="L369" s="1040" t="s">
        <v>554</v>
      </c>
      <c r="M369" s="1257" t="s">
        <v>13060</v>
      </c>
      <c r="N369" s="1058"/>
      <c r="O369" s="1058"/>
      <c r="P369" s="1058"/>
    </row>
    <row r="370" spans="1:16">
      <c r="A370" s="1046">
        <v>365</v>
      </c>
      <c r="B370" s="1020" t="s">
        <v>555</v>
      </c>
      <c r="C370" s="1024" t="s">
        <v>13</v>
      </c>
      <c r="D370" s="1024" t="s">
        <v>13</v>
      </c>
      <c r="E370" s="1024" t="s">
        <v>13</v>
      </c>
      <c r="F370" s="1024" t="s">
        <v>13</v>
      </c>
      <c r="G370" s="1024" t="s">
        <v>13</v>
      </c>
      <c r="H370" s="1024" t="s">
        <v>13</v>
      </c>
      <c r="I370" s="1024" t="s">
        <v>13</v>
      </c>
      <c r="J370" s="1024" t="s">
        <v>13</v>
      </c>
      <c r="K370" s="1041" t="s">
        <v>16</v>
      </c>
      <c r="L370" s="1040" t="s">
        <v>555</v>
      </c>
      <c r="M370" s="1257" t="s">
        <v>13060</v>
      </c>
      <c r="N370" s="1058"/>
      <c r="O370" s="1058"/>
      <c r="P370" s="1058"/>
    </row>
    <row r="371" spans="1:16">
      <c r="A371" s="1046">
        <v>366</v>
      </c>
      <c r="B371" s="1020" t="s">
        <v>556</v>
      </c>
      <c r="C371" s="1024" t="s">
        <v>13</v>
      </c>
      <c r="D371" s="1024" t="s">
        <v>13</v>
      </c>
      <c r="E371" s="1024" t="s">
        <v>13</v>
      </c>
      <c r="F371" s="1024" t="s">
        <v>13</v>
      </c>
      <c r="G371" s="1024" t="s">
        <v>13</v>
      </c>
      <c r="H371" s="1024" t="s">
        <v>13</v>
      </c>
      <c r="I371" s="1024" t="s">
        <v>13</v>
      </c>
      <c r="J371" s="1024" t="s">
        <v>13</v>
      </c>
      <c r="K371" s="1041" t="s">
        <v>16</v>
      </c>
      <c r="L371" s="1040" t="s">
        <v>556</v>
      </c>
      <c r="M371" s="1257" t="s">
        <v>13060</v>
      </c>
      <c r="N371" s="1058"/>
      <c r="O371" s="1058"/>
      <c r="P371" s="1058"/>
    </row>
    <row r="372" spans="1:16">
      <c r="A372" s="1046">
        <v>367</v>
      </c>
      <c r="B372" s="1020" t="s">
        <v>557</v>
      </c>
      <c r="C372" s="1024" t="s">
        <v>13</v>
      </c>
      <c r="D372" s="1024" t="s">
        <v>13</v>
      </c>
      <c r="E372" s="1024" t="s">
        <v>13</v>
      </c>
      <c r="F372" s="1024" t="s">
        <v>13</v>
      </c>
      <c r="G372" s="1024" t="s">
        <v>13</v>
      </c>
      <c r="H372" s="1024" t="s">
        <v>13</v>
      </c>
      <c r="I372" s="1024" t="s">
        <v>13</v>
      </c>
      <c r="J372" s="1024" t="s">
        <v>13</v>
      </c>
      <c r="K372" s="1041" t="s">
        <v>16</v>
      </c>
      <c r="L372" s="1040" t="s">
        <v>557</v>
      </c>
      <c r="M372" s="1257" t="s">
        <v>13060</v>
      </c>
      <c r="N372" s="1058"/>
      <c r="O372" s="1058"/>
      <c r="P372" s="1058"/>
    </row>
    <row r="373" spans="1:16">
      <c r="A373" s="1046">
        <v>368</v>
      </c>
      <c r="B373" s="1020" t="s">
        <v>558</v>
      </c>
      <c r="C373" s="1024" t="s">
        <v>13</v>
      </c>
      <c r="D373" s="1024" t="s">
        <v>13</v>
      </c>
      <c r="E373" s="1024" t="s">
        <v>13</v>
      </c>
      <c r="F373" s="1024" t="s">
        <v>13</v>
      </c>
      <c r="G373" s="1024" t="s">
        <v>13</v>
      </c>
      <c r="H373" s="1024" t="s">
        <v>13</v>
      </c>
      <c r="I373" s="1024" t="s">
        <v>13</v>
      </c>
      <c r="J373" s="1024" t="s">
        <v>13</v>
      </c>
      <c r="K373" s="1041" t="s">
        <v>16</v>
      </c>
      <c r="L373" s="1040" t="s">
        <v>558</v>
      </c>
      <c r="M373" s="1257" t="s">
        <v>13060</v>
      </c>
      <c r="N373" s="1058"/>
      <c r="O373" s="1058"/>
      <c r="P373" s="1058"/>
    </row>
    <row r="374" spans="1:16">
      <c r="A374" s="1046">
        <v>369</v>
      </c>
      <c r="B374" s="1020" t="s">
        <v>559</v>
      </c>
      <c r="C374" s="1024" t="s">
        <v>13</v>
      </c>
      <c r="D374" s="1024" t="s">
        <v>13</v>
      </c>
      <c r="E374" s="1024" t="s">
        <v>13</v>
      </c>
      <c r="F374" s="1024" t="s">
        <v>13</v>
      </c>
      <c r="G374" s="1024" t="s">
        <v>13</v>
      </c>
      <c r="H374" s="1024" t="s">
        <v>13</v>
      </c>
      <c r="I374" s="1024" t="s">
        <v>13</v>
      </c>
      <c r="J374" s="1024" t="s">
        <v>13</v>
      </c>
      <c r="K374" s="1041" t="s">
        <v>16</v>
      </c>
      <c r="L374" s="1040" t="s">
        <v>559</v>
      </c>
      <c r="M374" s="1257" t="s">
        <v>13060</v>
      </c>
      <c r="N374" s="1058"/>
      <c r="O374" s="1058"/>
      <c r="P374" s="1058"/>
    </row>
    <row r="375" spans="1:16">
      <c r="A375" s="1046">
        <v>370</v>
      </c>
      <c r="B375" s="1020" t="s">
        <v>560</v>
      </c>
      <c r="C375" s="1024" t="s">
        <v>13</v>
      </c>
      <c r="D375" s="1024" t="s">
        <v>13</v>
      </c>
      <c r="E375" s="1024" t="s">
        <v>13</v>
      </c>
      <c r="F375" s="1024" t="s">
        <v>13</v>
      </c>
      <c r="G375" s="1024" t="s">
        <v>13</v>
      </c>
      <c r="H375" s="1024" t="s">
        <v>13</v>
      </c>
      <c r="I375" s="1024" t="s">
        <v>13</v>
      </c>
      <c r="J375" s="1024" t="s">
        <v>13</v>
      </c>
      <c r="K375" s="1041" t="s">
        <v>16</v>
      </c>
      <c r="L375" s="1040" t="s">
        <v>560</v>
      </c>
      <c r="M375" s="1257" t="s">
        <v>13060</v>
      </c>
      <c r="N375" s="1058"/>
      <c r="O375" s="1058"/>
      <c r="P375" s="1058"/>
    </row>
    <row r="376" spans="1:16">
      <c r="A376" s="1046">
        <v>371</v>
      </c>
      <c r="B376" s="1020" t="s">
        <v>561</v>
      </c>
      <c r="C376" s="1024" t="s">
        <v>13</v>
      </c>
      <c r="D376" s="1024" t="s">
        <v>13</v>
      </c>
      <c r="E376" s="1024" t="s">
        <v>13</v>
      </c>
      <c r="F376" s="1024" t="s">
        <v>13</v>
      </c>
      <c r="G376" s="1024" t="s">
        <v>13</v>
      </c>
      <c r="H376" s="1024" t="s">
        <v>13</v>
      </c>
      <c r="I376" s="1024" t="s">
        <v>13</v>
      </c>
      <c r="J376" s="1024" t="s">
        <v>13</v>
      </c>
      <c r="K376" s="1041" t="s">
        <v>16</v>
      </c>
      <c r="L376" s="1040" t="s">
        <v>561</v>
      </c>
      <c r="M376" s="1257" t="s">
        <v>13060</v>
      </c>
      <c r="N376" s="1058"/>
      <c r="O376" s="1058"/>
      <c r="P376" s="1058"/>
    </row>
    <row r="377" spans="1:16">
      <c r="A377" s="1046">
        <v>372</v>
      </c>
      <c r="B377" s="1020" t="s">
        <v>562</v>
      </c>
      <c r="C377" s="1024" t="s">
        <v>13</v>
      </c>
      <c r="D377" s="1024" t="s">
        <v>13</v>
      </c>
      <c r="E377" s="1024" t="s">
        <v>13</v>
      </c>
      <c r="F377" s="1024" t="s">
        <v>13</v>
      </c>
      <c r="G377" s="1024" t="s">
        <v>13</v>
      </c>
      <c r="H377" s="1024" t="s">
        <v>13</v>
      </c>
      <c r="I377" s="1024" t="s">
        <v>13</v>
      </c>
      <c r="J377" s="1024" t="s">
        <v>13</v>
      </c>
      <c r="K377" s="1041" t="s">
        <v>16</v>
      </c>
      <c r="L377" s="1040" t="s">
        <v>562</v>
      </c>
      <c r="M377" s="1257" t="s">
        <v>13060</v>
      </c>
      <c r="N377" s="1058"/>
      <c r="O377" s="1058"/>
      <c r="P377" s="1058"/>
    </row>
    <row r="378" spans="1:16">
      <c r="A378" s="1046">
        <v>373</v>
      </c>
      <c r="B378" s="1020" t="s">
        <v>563</v>
      </c>
      <c r="C378" s="1024" t="s">
        <v>13</v>
      </c>
      <c r="D378" s="1024" t="s">
        <v>13</v>
      </c>
      <c r="E378" s="1024" t="s">
        <v>13</v>
      </c>
      <c r="F378" s="1024" t="s">
        <v>13</v>
      </c>
      <c r="G378" s="1024" t="s">
        <v>13</v>
      </c>
      <c r="H378" s="1024" t="s">
        <v>13</v>
      </c>
      <c r="I378" s="1024" t="s">
        <v>13</v>
      </c>
      <c r="J378" s="1024" t="s">
        <v>13</v>
      </c>
      <c r="K378" s="1041" t="s">
        <v>16</v>
      </c>
      <c r="L378" s="1040" t="s">
        <v>563</v>
      </c>
      <c r="M378" s="1257" t="s">
        <v>13060</v>
      </c>
      <c r="N378" s="1058"/>
      <c r="O378" s="1058"/>
      <c r="P378" s="1058"/>
    </row>
    <row r="379" spans="1:16">
      <c r="A379" s="1046">
        <v>374</v>
      </c>
      <c r="B379" s="1020" t="s">
        <v>564</v>
      </c>
      <c r="C379" s="1024" t="s">
        <v>13</v>
      </c>
      <c r="D379" s="1024" t="s">
        <v>13</v>
      </c>
      <c r="E379" s="1024" t="s">
        <v>13</v>
      </c>
      <c r="F379" s="1024" t="s">
        <v>13</v>
      </c>
      <c r="G379" s="1024" t="s">
        <v>13</v>
      </c>
      <c r="H379" s="1024" t="s">
        <v>13</v>
      </c>
      <c r="I379" s="1024" t="s">
        <v>13</v>
      </c>
      <c r="J379" s="1024" t="s">
        <v>13</v>
      </c>
      <c r="K379" s="1041" t="s">
        <v>16</v>
      </c>
      <c r="L379" s="1040" t="s">
        <v>564</v>
      </c>
      <c r="M379" s="1257" t="s">
        <v>13060</v>
      </c>
      <c r="N379" s="1058"/>
      <c r="O379" s="1058"/>
      <c r="P379" s="1058"/>
    </row>
    <row r="380" spans="1:16">
      <c r="A380" s="1046">
        <v>375</v>
      </c>
      <c r="B380" s="1020" t="s">
        <v>565</v>
      </c>
      <c r="C380" s="1024" t="s">
        <v>13</v>
      </c>
      <c r="D380" s="1024" t="s">
        <v>13</v>
      </c>
      <c r="E380" s="1024" t="s">
        <v>13</v>
      </c>
      <c r="F380" s="1024" t="s">
        <v>13</v>
      </c>
      <c r="G380" s="1024" t="s">
        <v>13</v>
      </c>
      <c r="H380" s="1024" t="s">
        <v>13</v>
      </c>
      <c r="I380" s="1024" t="s">
        <v>13</v>
      </c>
      <c r="J380" s="1024" t="s">
        <v>13</v>
      </c>
      <c r="K380" s="1041" t="s">
        <v>16</v>
      </c>
      <c r="L380" s="1040" t="s">
        <v>565</v>
      </c>
      <c r="M380" s="1257" t="s">
        <v>13060</v>
      </c>
      <c r="N380" s="1058"/>
      <c r="O380" s="1058"/>
      <c r="P380" s="1058"/>
    </row>
    <row r="381" spans="1:16">
      <c r="A381" s="1046">
        <v>376</v>
      </c>
      <c r="B381" s="1020" t="s">
        <v>566</v>
      </c>
      <c r="C381" s="1024" t="s">
        <v>13</v>
      </c>
      <c r="D381" s="1024" t="s">
        <v>13</v>
      </c>
      <c r="E381" s="1024" t="s">
        <v>13</v>
      </c>
      <c r="F381" s="1024" t="s">
        <v>13</v>
      </c>
      <c r="G381" s="1024" t="s">
        <v>13</v>
      </c>
      <c r="H381" s="1024" t="s">
        <v>13</v>
      </c>
      <c r="I381" s="1024" t="s">
        <v>13</v>
      </c>
      <c r="J381" s="1024" t="s">
        <v>13</v>
      </c>
      <c r="K381" s="1041" t="s">
        <v>16</v>
      </c>
      <c r="L381" s="1040" t="s">
        <v>566</v>
      </c>
      <c r="M381" s="1257" t="s">
        <v>13060</v>
      </c>
      <c r="N381" s="1058"/>
      <c r="O381" s="1058"/>
      <c r="P381" s="1058"/>
    </row>
    <row r="382" spans="1:16">
      <c r="A382" s="1046">
        <v>377</v>
      </c>
      <c r="B382" s="1020" t="s">
        <v>567</v>
      </c>
      <c r="C382" s="1024" t="s">
        <v>13</v>
      </c>
      <c r="D382" s="1024" t="s">
        <v>13</v>
      </c>
      <c r="E382" s="1024" t="s">
        <v>13</v>
      </c>
      <c r="F382" s="1024" t="s">
        <v>13</v>
      </c>
      <c r="G382" s="1024" t="s">
        <v>13</v>
      </c>
      <c r="H382" s="1024" t="s">
        <v>13</v>
      </c>
      <c r="I382" s="1024" t="s">
        <v>13</v>
      </c>
      <c r="J382" s="1024" t="s">
        <v>13</v>
      </c>
      <c r="K382" s="1041" t="s">
        <v>16</v>
      </c>
      <c r="L382" s="1040" t="s">
        <v>567</v>
      </c>
      <c r="M382" s="1257" t="s">
        <v>13060</v>
      </c>
      <c r="N382" s="1058"/>
      <c r="O382" s="1058"/>
      <c r="P382" s="1058"/>
    </row>
    <row r="383" spans="1:16">
      <c r="A383" s="1046">
        <v>378</v>
      </c>
      <c r="B383" s="1020" t="s">
        <v>568</v>
      </c>
      <c r="C383" s="1024" t="s">
        <v>13</v>
      </c>
      <c r="D383" s="1024" t="s">
        <v>13</v>
      </c>
      <c r="E383" s="1024" t="s">
        <v>13</v>
      </c>
      <c r="F383" s="1024" t="s">
        <v>13</v>
      </c>
      <c r="G383" s="1024" t="s">
        <v>13</v>
      </c>
      <c r="H383" s="1024" t="s">
        <v>13</v>
      </c>
      <c r="I383" s="1024" t="s">
        <v>13</v>
      </c>
      <c r="J383" s="1024" t="s">
        <v>13</v>
      </c>
      <c r="K383" s="1041" t="s">
        <v>16</v>
      </c>
      <c r="L383" s="1040" t="s">
        <v>568</v>
      </c>
      <c r="M383" s="1257" t="s">
        <v>13060</v>
      </c>
      <c r="N383" s="1058"/>
      <c r="O383" s="1058"/>
      <c r="P383" s="1058"/>
    </row>
    <row r="384" spans="1:16">
      <c r="A384" s="1046">
        <v>379</v>
      </c>
      <c r="B384" s="1020" t="s">
        <v>569</v>
      </c>
      <c r="C384" s="1024" t="s">
        <v>13</v>
      </c>
      <c r="D384" s="1024" t="s">
        <v>13</v>
      </c>
      <c r="E384" s="1024" t="s">
        <v>13</v>
      </c>
      <c r="F384" s="1024" t="s">
        <v>13</v>
      </c>
      <c r="G384" s="1024" t="s">
        <v>13</v>
      </c>
      <c r="H384" s="1024" t="s">
        <v>13</v>
      </c>
      <c r="I384" s="1024" t="s">
        <v>13</v>
      </c>
      <c r="J384" s="1024" t="s">
        <v>13</v>
      </c>
      <c r="K384" s="1041" t="s">
        <v>16</v>
      </c>
      <c r="L384" s="1040" t="s">
        <v>569</v>
      </c>
      <c r="M384" s="1257" t="s">
        <v>13060</v>
      </c>
      <c r="N384" s="1058"/>
      <c r="O384" s="1058"/>
      <c r="P384" s="1058"/>
    </row>
    <row r="385" spans="1:16">
      <c r="A385" s="1046">
        <v>380</v>
      </c>
      <c r="B385" s="1020" t="s">
        <v>570</v>
      </c>
      <c r="C385" s="1024" t="s">
        <v>13</v>
      </c>
      <c r="D385" s="1024" t="s">
        <v>13</v>
      </c>
      <c r="E385" s="1024" t="s">
        <v>13</v>
      </c>
      <c r="F385" s="1024" t="s">
        <v>13</v>
      </c>
      <c r="G385" s="1024" t="s">
        <v>13</v>
      </c>
      <c r="H385" s="1024" t="s">
        <v>13</v>
      </c>
      <c r="I385" s="1024" t="s">
        <v>13</v>
      </c>
      <c r="J385" s="1024" t="s">
        <v>13</v>
      </c>
      <c r="K385" s="1041" t="s">
        <v>16</v>
      </c>
      <c r="L385" s="1040" t="s">
        <v>570</v>
      </c>
      <c r="M385" s="1257" t="s">
        <v>13060</v>
      </c>
      <c r="N385" s="1058"/>
      <c r="O385" s="1058"/>
      <c r="P385" s="1058"/>
    </row>
    <row r="386" spans="1:16">
      <c r="A386" s="1046">
        <v>381</v>
      </c>
      <c r="B386" s="1020" t="s">
        <v>571</v>
      </c>
      <c r="C386" s="1024" t="s">
        <v>13</v>
      </c>
      <c r="D386" s="1024" t="s">
        <v>13</v>
      </c>
      <c r="E386" s="1024" t="s">
        <v>13</v>
      </c>
      <c r="F386" s="1024" t="s">
        <v>13</v>
      </c>
      <c r="G386" s="1024" t="s">
        <v>13</v>
      </c>
      <c r="H386" s="1024" t="s">
        <v>13</v>
      </c>
      <c r="I386" s="1024" t="s">
        <v>13</v>
      </c>
      <c r="J386" s="1024" t="s">
        <v>13</v>
      </c>
      <c r="K386" s="1041" t="s">
        <v>16</v>
      </c>
      <c r="L386" s="1040" t="s">
        <v>571</v>
      </c>
      <c r="M386" s="1257" t="s">
        <v>13060</v>
      </c>
      <c r="N386" s="1058"/>
      <c r="O386" s="1058"/>
      <c r="P386" s="1058"/>
    </row>
    <row r="387" spans="1:16">
      <c r="A387" s="1046">
        <v>382</v>
      </c>
      <c r="B387" s="1020" t="s">
        <v>572</v>
      </c>
      <c r="C387" s="1024" t="s">
        <v>13</v>
      </c>
      <c r="D387" s="1024" t="s">
        <v>13</v>
      </c>
      <c r="E387" s="1024" t="s">
        <v>13</v>
      </c>
      <c r="F387" s="1024" t="s">
        <v>13</v>
      </c>
      <c r="G387" s="1024" t="s">
        <v>13</v>
      </c>
      <c r="H387" s="1024" t="s">
        <v>13</v>
      </c>
      <c r="I387" s="1024" t="s">
        <v>13</v>
      </c>
      <c r="J387" s="1024" t="s">
        <v>13</v>
      </c>
      <c r="K387" s="1041" t="s">
        <v>16</v>
      </c>
      <c r="L387" s="1040" t="s">
        <v>572</v>
      </c>
      <c r="M387" s="1257" t="s">
        <v>13060</v>
      </c>
      <c r="N387" s="1058"/>
      <c r="O387" s="1058"/>
      <c r="P387" s="1058"/>
    </row>
    <row r="388" spans="1:16">
      <c r="A388" s="1046">
        <v>383</v>
      </c>
      <c r="B388" s="1020" t="s">
        <v>573</v>
      </c>
      <c r="C388" s="1024" t="s">
        <v>13</v>
      </c>
      <c r="D388" s="1024" t="s">
        <v>13</v>
      </c>
      <c r="E388" s="1024" t="s">
        <v>13</v>
      </c>
      <c r="F388" s="1024" t="s">
        <v>13</v>
      </c>
      <c r="G388" s="1024" t="s">
        <v>13</v>
      </c>
      <c r="H388" s="1024" t="s">
        <v>13</v>
      </c>
      <c r="I388" s="1024" t="s">
        <v>13</v>
      </c>
      <c r="J388" s="1024" t="s">
        <v>13</v>
      </c>
      <c r="K388" s="1041" t="s">
        <v>16</v>
      </c>
      <c r="L388" s="1040" t="s">
        <v>573</v>
      </c>
      <c r="M388" s="1257" t="s">
        <v>13060</v>
      </c>
      <c r="N388" s="1058"/>
      <c r="O388" s="1058"/>
      <c r="P388" s="1058"/>
    </row>
    <row r="389" spans="1:16">
      <c r="A389" s="1046">
        <v>384</v>
      </c>
      <c r="B389" s="1020" t="s">
        <v>574</v>
      </c>
      <c r="C389" s="1038" t="s">
        <v>13</v>
      </c>
      <c r="D389" s="1038" t="s">
        <v>13</v>
      </c>
      <c r="E389" s="1038" t="s">
        <v>13</v>
      </c>
      <c r="F389" s="1038" t="s">
        <v>13</v>
      </c>
      <c r="G389" s="1038" t="s">
        <v>13</v>
      </c>
      <c r="H389" s="1038" t="s">
        <v>13</v>
      </c>
      <c r="I389" s="1038" t="s">
        <v>13</v>
      </c>
      <c r="J389" s="1199" t="s">
        <v>11367</v>
      </c>
      <c r="K389" s="1041" t="s">
        <v>16</v>
      </c>
      <c r="L389" s="1040" t="s">
        <v>574</v>
      </c>
      <c r="M389" s="1257" t="s">
        <v>13060</v>
      </c>
      <c r="N389" s="1058"/>
      <c r="O389" s="1058"/>
      <c r="P389" s="1058"/>
    </row>
    <row r="390" spans="1:16">
      <c r="A390" s="1046">
        <v>385</v>
      </c>
      <c r="B390" s="1020" t="s">
        <v>575</v>
      </c>
      <c r="C390" s="1038" t="s">
        <v>13</v>
      </c>
      <c r="D390" s="1038" t="s">
        <v>13</v>
      </c>
      <c r="E390" s="1038" t="s">
        <v>13</v>
      </c>
      <c r="F390" s="1038" t="s">
        <v>13</v>
      </c>
      <c r="G390" s="1526" t="s">
        <v>11368</v>
      </c>
      <c r="H390" s="1526" t="s">
        <v>1287</v>
      </c>
      <c r="I390" s="1526" t="s">
        <v>1287</v>
      </c>
      <c r="J390" s="1526" t="s">
        <v>1287</v>
      </c>
      <c r="K390" s="1041" t="s">
        <v>16</v>
      </c>
      <c r="L390" s="1040" t="s">
        <v>575</v>
      </c>
      <c r="M390" s="1257" t="s">
        <v>13060</v>
      </c>
      <c r="N390" s="1058"/>
      <c r="O390" s="1058"/>
      <c r="P390" s="1058"/>
    </row>
    <row r="391" spans="1:16">
      <c r="A391" s="1046">
        <v>386</v>
      </c>
      <c r="B391" s="1020" t="s">
        <v>576</v>
      </c>
      <c r="C391" s="1038" t="s">
        <v>13</v>
      </c>
      <c r="D391" s="1038" t="s">
        <v>13</v>
      </c>
      <c r="E391" s="1038" t="s">
        <v>13</v>
      </c>
      <c r="F391" s="1038" t="s">
        <v>13</v>
      </c>
      <c r="G391" s="1038" t="s">
        <v>13</v>
      </c>
      <c r="H391" s="1038" t="s">
        <v>13</v>
      </c>
      <c r="I391" s="1038" t="s">
        <v>13</v>
      </c>
      <c r="J391" s="1199" t="s">
        <v>11369</v>
      </c>
      <c r="K391" s="1041" t="s">
        <v>16</v>
      </c>
      <c r="L391" s="1040" t="s">
        <v>576</v>
      </c>
      <c r="M391" s="1257" t="s">
        <v>13060</v>
      </c>
      <c r="N391" s="1058"/>
      <c r="O391" s="1058"/>
      <c r="P391" s="1058"/>
    </row>
    <row r="392" spans="1:16">
      <c r="A392" s="1046">
        <v>387</v>
      </c>
      <c r="B392" s="1020" t="s">
        <v>577</v>
      </c>
      <c r="C392" s="1038" t="s">
        <v>13</v>
      </c>
      <c r="D392" s="1038" t="s">
        <v>13</v>
      </c>
      <c r="E392" s="1038" t="s">
        <v>13</v>
      </c>
      <c r="F392" s="1038" t="s">
        <v>13</v>
      </c>
      <c r="G392" s="1527" t="s">
        <v>11370</v>
      </c>
      <c r="H392" s="1529" t="s">
        <v>1287</v>
      </c>
      <c r="I392" s="1529" t="s">
        <v>1287</v>
      </c>
      <c r="J392" s="1529" t="s">
        <v>1287</v>
      </c>
      <c r="K392" s="1041" t="s">
        <v>16</v>
      </c>
      <c r="L392" s="1040" t="s">
        <v>577</v>
      </c>
      <c r="M392" s="1257" t="s">
        <v>13060</v>
      </c>
      <c r="N392" s="1058"/>
      <c r="O392" s="1058"/>
      <c r="P392" s="1058"/>
    </row>
    <row r="393" spans="1:16">
      <c r="A393" s="1046">
        <v>388</v>
      </c>
      <c r="B393" s="1020" t="s">
        <v>578</v>
      </c>
      <c r="C393" s="1038" t="s">
        <v>13</v>
      </c>
      <c r="D393" s="1038" t="s">
        <v>13</v>
      </c>
      <c r="E393" s="1038" t="s">
        <v>13</v>
      </c>
      <c r="F393" s="1038" t="s">
        <v>13</v>
      </c>
      <c r="G393" s="1038" t="s">
        <v>13</v>
      </c>
      <c r="H393" s="1526" t="s">
        <v>6884</v>
      </c>
      <c r="I393" s="1526" t="s">
        <v>1287</v>
      </c>
      <c r="J393" s="1526" t="s">
        <v>1287</v>
      </c>
      <c r="K393" s="1041" t="s">
        <v>259</v>
      </c>
      <c r="L393" s="1040" t="s">
        <v>578</v>
      </c>
      <c r="M393" s="1257" t="s">
        <v>13062</v>
      </c>
      <c r="N393" s="1056"/>
      <c r="O393" s="1058"/>
      <c r="P393" s="1058"/>
    </row>
    <row r="394" spans="1:16">
      <c r="A394" s="1046">
        <v>389</v>
      </c>
      <c r="B394" s="1020" t="s">
        <v>579</v>
      </c>
      <c r="C394" s="1038" t="s">
        <v>13</v>
      </c>
      <c r="D394" s="1038" t="s">
        <v>13</v>
      </c>
      <c r="E394" s="1038" t="s">
        <v>13</v>
      </c>
      <c r="F394" s="1038" t="s">
        <v>13</v>
      </c>
      <c r="G394" s="1038" t="s">
        <v>13</v>
      </c>
      <c r="H394" s="1526" t="s">
        <v>6884</v>
      </c>
      <c r="I394" s="1526" t="s">
        <v>1287</v>
      </c>
      <c r="J394" s="1526" t="s">
        <v>1287</v>
      </c>
      <c r="K394" s="1041" t="s">
        <v>259</v>
      </c>
      <c r="L394" s="1040" t="s">
        <v>579</v>
      </c>
      <c r="M394" s="1257" t="s">
        <v>13062</v>
      </c>
      <c r="N394" s="1056"/>
      <c r="O394" s="1058"/>
      <c r="P394" s="1058"/>
    </row>
    <row r="395" spans="1:16">
      <c r="A395" s="1046">
        <v>390</v>
      </c>
      <c r="B395" s="1020" t="s">
        <v>580</v>
      </c>
      <c r="C395" s="1038" t="s">
        <v>13</v>
      </c>
      <c r="D395" s="1038" t="s">
        <v>13</v>
      </c>
      <c r="E395" s="1038" t="s">
        <v>13</v>
      </c>
      <c r="F395" s="1038" t="s">
        <v>13</v>
      </c>
      <c r="G395" s="1038" t="s">
        <v>13</v>
      </c>
      <c r="H395" s="1526" t="s">
        <v>6884</v>
      </c>
      <c r="I395" s="1526" t="s">
        <v>1287</v>
      </c>
      <c r="J395" s="1526" t="s">
        <v>1287</v>
      </c>
      <c r="K395" s="1041" t="s">
        <v>259</v>
      </c>
      <c r="L395" s="1040" t="s">
        <v>580</v>
      </c>
      <c r="M395" s="1257" t="s">
        <v>13062</v>
      </c>
      <c r="N395" s="1056"/>
      <c r="O395" s="1058"/>
      <c r="P395" s="1058"/>
    </row>
    <row r="396" spans="1:16">
      <c r="A396" s="1046">
        <v>391</v>
      </c>
      <c r="B396" s="1020" t="s">
        <v>581</v>
      </c>
      <c r="C396" s="1038" t="s">
        <v>13</v>
      </c>
      <c r="D396" s="1038" t="s">
        <v>13</v>
      </c>
      <c r="E396" s="1038" t="s">
        <v>13</v>
      </c>
      <c r="F396" s="1038" t="s">
        <v>13</v>
      </c>
      <c r="G396" s="1038" t="s">
        <v>13</v>
      </c>
      <c r="H396" s="1526" t="s">
        <v>6884</v>
      </c>
      <c r="I396" s="1526" t="s">
        <v>1287</v>
      </c>
      <c r="J396" s="1526" t="s">
        <v>1287</v>
      </c>
      <c r="K396" s="1041" t="s">
        <v>259</v>
      </c>
      <c r="L396" s="1040" t="s">
        <v>581</v>
      </c>
      <c r="M396" s="1257" t="s">
        <v>13062</v>
      </c>
      <c r="N396" s="1056"/>
      <c r="O396" s="1058"/>
      <c r="P396" s="1058"/>
    </row>
    <row r="397" spans="1:16">
      <c r="A397" s="1046">
        <v>392</v>
      </c>
      <c r="B397" s="1020" t="s">
        <v>582</v>
      </c>
      <c r="C397" s="1038" t="s">
        <v>13</v>
      </c>
      <c r="D397" s="1038" t="s">
        <v>13</v>
      </c>
      <c r="E397" s="1038" t="s">
        <v>13</v>
      </c>
      <c r="F397" s="1038" t="s">
        <v>13</v>
      </c>
      <c r="G397" s="1038" t="s">
        <v>13</v>
      </c>
      <c r="H397" s="1526" t="s">
        <v>6884</v>
      </c>
      <c r="I397" s="1526" t="s">
        <v>1287</v>
      </c>
      <c r="J397" s="1526" t="s">
        <v>1287</v>
      </c>
      <c r="K397" s="1041" t="s">
        <v>259</v>
      </c>
      <c r="L397" s="1040" t="s">
        <v>582</v>
      </c>
      <c r="M397" s="1257" t="s">
        <v>13062</v>
      </c>
      <c r="N397" s="1056"/>
      <c r="O397" s="1058"/>
      <c r="P397" s="1058"/>
    </row>
    <row r="398" spans="1:16">
      <c r="A398" s="1046">
        <v>393</v>
      </c>
      <c r="B398" s="1020" t="s">
        <v>583</v>
      </c>
      <c r="C398" s="1038" t="s">
        <v>13</v>
      </c>
      <c r="D398" s="1038" t="s">
        <v>13</v>
      </c>
      <c r="E398" s="1038" t="s">
        <v>13</v>
      </c>
      <c r="F398" s="1038" t="s">
        <v>13</v>
      </c>
      <c r="G398" s="1038" t="s">
        <v>13</v>
      </c>
      <c r="H398" s="1526" t="s">
        <v>6884</v>
      </c>
      <c r="I398" s="1526" t="s">
        <v>1287</v>
      </c>
      <c r="J398" s="1526" t="s">
        <v>1287</v>
      </c>
      <c r="K398" s="1041" t="s">
        <v>16</v>
      </c>
      <c r="L398" s="1040" t="s">
        <v>583</v>
      </c>
      <c r="M398" s="1257" t="s">
        <v>13060</v>
      </c>
      <c r="N398" s="1056"/>
      <c r="P398" s="1058"/>
    </row>
    <row r="399" spans="1:16" ht="13.5">
      <c r="A399" s="1046">
        <v>394</v>
      </c>
      <c r="B399" s="1020" t="s">
        <v>584</v>
      </c>
      <c r="C399" s="1038" t="s">
        <v>13</v>
      </c>
      <c r="D399" s="1038" t="s">
        <v>13</v>
      </c>
      <c r="E399" s="1038" t="s">
        <v>13</v>
      </c>
      <c r="F399" s="1038" t="s">
        <v>13</v>
      </c>
      <c r="G399" s="1038" t="s">
        <v>13</v>
      </c>
      <c r="H399" s="1527" t="s">
        <v>13404</v>
      </c>
      <c r="I399" s="1527" t="s">
        <v>1287</v>
      </c>
      <c r="J399" s="1527" t="s">
        <v>1287</v>
      </c>
      <c r="K399" s="1041" t="s">
        <v>16</v>
      </c>
      <c r="L399" s="1040" t="s">
        <v>584</v>
      </c>
      <c r="M399" s="1257" t="s">
        <v>12988</v>
      </c>
      <c r="N399" s="1056"/>
      <c r="O399" s="1240" t="s">
        <v>13575</v>
      </c>
      <c r="P399" s="1058"/>
    </row>
    <row r="400" spans="1:16" ht="13.5">
      <c r="A400" s="1046">
        <v>395</v>
      </c>
      <c r="B400" s="1020" t="s">
        <v>585</v>
      </c>
      <c r="C400" s="1038" t="s">
        <v>13</v>
      </c>
      <c r="D400" s="1038" t="s">
        <v>13</v>
      </c>
      <c r="E400" s="1038" t="s">
        <v>13</v>
      </c>
      <c r="F400" s="1038" t="s">
        <v>13</v>
      </c>
      <c r="G400" s="1038" t="s">
        <v>13</v>
      </c>
      <c r="H400" s="1527" t="s">
        <v>13405</v>
      </c>
      <c r="I400" s="1527" t="s">
        <v>1287</v>
      </c>
      <c r="J400" s="1527" t="s">
        <v>1287</v>
      </c>
      <c r="K400" s="1041" t="s">
        <v>16</v>
      </c>
      <c r="L400" s="1040" t="s">
        <v>585</v>
      </c>
      <c r="M400" s="1257" t="s">
        <v>12988</v>
      </c>
      <c r="N400" s="1056"/>
      <c r="O400" s="1240" t="s">
        <v>13575</v>
      </c>
      <c r="P400" s="1058"/>
    </row>
    <row r="401" spans="1:16" ht="13.5">
      <c r="A401" s="1046">
        <v>396</v>
      </c>
      <c r="B401" s="1020" t="s">
        <v>586</v>
      </c>
      <c r="C401" s="1038" t="s">
        <v>13</v>
      </c>
      <c r="D401" s="1038" t="s">
        <v>13</v>
      </c>
      <c r="E401" s="1038" t="s">
        <v>13</v>
      </c>
      <c r="F401" s="1038" t="s">
        <v>13</v>
      </c>
      <c r="G401" s="1038" t="s">
        <v>13</v>
      </c>
      <c r="H401" s="1527" t="s">
        <v>13406</v>
      </c>
      <c r="I401" s="1527" t="s">
        <v>1287</v>
      </c>
      <c r="J401" s="1527" t="s">
        <v>1287</v>
      </c>
      <c r="K401" s="1041" t="s">
        <v>16</v>
      </c>
      <c r="L401" s="1040" t="s">
        <v>586</v>
      </c>
      <c r="M401" s="1257" t="s">
        <v>12988</v>
      </c>
      <c r="N401" s="1056"/>
      <c r="O401" s="1240" t="s">
        <v>13575</v>
      </c>
      <c r="P401" s="1058"/>
    </row>
    <row r="402" spans="1:16" ht="13.5">
      <c r="A402" s="1046">
        <v>397</v>
      </c>
      <c r="B402" s="1020" t="s">
        <v>587</v>
      </c>
      <c r="C402" s="1038" t="s">
        <v>13</v>
      </c>
      <c r="D402" s="1038" t="s">
        <v>13</v>
      </c>
      <c r="E402" s="1038" t="s">
        <v>13</v>
      </c>
      <c r="F402" s="1038" t="s">
        <v>13</v>
      </c>
      <c r="G402" s="1038" t="s">
        <v>13</v>
      </c>
      <c r="H402" s="1527" t="s">
        <v>13407</v>
      </c>
      <c r="I402" s="1527" t="s">
        <v>1287</v>
      </c>
      <c r="J402" s="1527" t="s">
        <v>1287</v>
      </c>
      <c r="K402" s="1041" t="s">
        <v>16</v>
      </c>
      <c r="L402" s="1040" t="s">
        <v>587</v>
      </c>
      <c r="M402" s="1257" t="s">
        <v>12988</v>
      </c>
      <c r="N402" s="1056"/>
      <c r="O402" s="1240" t="s">
        <v>13575</v>
      </c>
      <c r="P402" s="1058"/>
    </row>
    <row r="403" spans="1:16">
      <c r="A403" s="1046">
        <v>398</v>
      </c>
      <c r="B403" s="1020" t="s">
        <v>588</v>
      </c>
      <c r="C403" s="1038" t="s">
        <v>13</v>
      </c>
      <c r="D403" s="1038" t="s">
        <v>13</v>
      </c>
      <c r="E403" s="1038" t="s">
        <v>13</v>
      </c>
      <c r="F403" s="1038" t="s">
        <v>13</v>
      </c>
      <c r="G403" s="1038" t="s">
        <v>13</v>
      </c>
      <c r="H403" s="1526" t="s">
        <v>6884</v>
      </c>
      <c r="I403" s="1526" t="s">
        <v>1287</v>
      </c>
      <c r="J403" s="1526" t="s">
        <v>1287</v>
      </c>
      <c r="K403" s="1041" t="s">
        <v>16</v>
      </c>
      <c r="L403" s="1040" t="s">
        <v>588</v>
      </c>
      <c r="M403" s="1257" t="s">
        <v>13060</v>
      </c>
      <c r="N403" s="1056"/>
      <c r="O403" s="1058"/>
      <c r="P403" s="1058"/>
    </row>
    <row r="404" spans="1:16">
      <c r="A404" s="1046">
        <v>399</v>
      </c>
      <c r="B404" s="1020" t="s">
        <v>589</v>
      </c>
      <c r="C404" s="1038" t="s">
        <v>13</v>
      </c>
      <c r="D404" s="1038" t="s">
        <v>13</v>
      </c>
      <c r="E404" s="1038" t="s">
        <v>13</v>
      </c>
      <c r="F404" s="1038" t="s">
        <v>13</v>
      </c>
      <c r="G404" s="1038" t="s">
        <v>13</v>
      </c>
      <c r="H404" s="1526" t="s">
        <v>6884</v>
      </c>
      <c r="I404" s="1526" t="s">
        <v>1287</v>
      </c>
      <c r="J404" s="1526" t="s">
        <v>1287</v>
      </c>
      <c r="K404" s="1041" t="s">
        <v>16</v>
      </c>
      <c r="L404" s="1040" t="s">
        <v>589</v>
      </c>
      <c r="M404" s="1257" t="s">
        <v>13060</v>
      </c>
      <c r="N404" s="1056"/>
      <c r="O404" s="1058"/>
      <c r="P404" s="1058"/>
    </row>
    <row r="405" spans="1:16">
      <c r="A405" s="1046">
        <v>400</v>
      </c>
      <c r="B405" s="1020" t="s">
        <v>590</v>
      </c>
      <c r="C405" s="1038" t="s">
        <v>13</v>
      </c>
      <c r="D405" s="1038" t="s">
        <v>13</v>
      </c>
      <c r="E405" s="1038" t="s">
        <v>13</v>
      </c>
      <c r="F405" s="1038" t="s">
        <v>13</v>
      </c>
      <c r="G405" s="1038" t="s">
        <v>13</v>
      </c>
      <c r="H405" s="1526" t="s">
        <v>6884</v>
      </c>
      <c r="I405" s="1526" t="s">
        <v>1287</v>
      </c>
      <c r="J405" s="1526" t="s">
        <v>1287</v>
      </c>
      <c r="K405" s="1041" t="s">
        <v>16</v>
      </c>
      <c r="L405" s="1040" t="s">
        <v>590</v>
      </c>
      <c r="M405" s="1257" t="s">
        <v>13060</v>
      </c>
      <c r="N405" s="1056"/>
      <c r="O405" s="1058"/>
      <c r="P405" s="1058"/>
    </row>
    <row r="406" spans="1:16">
      <c r="A406" s="1046">
        <v>401</v>
      </c>
      <c r="B406" s="1020" t="s">
        <v>591</v>
      </c>
      <c r="C406" s="1038" t="s">
        <v>13</v>
      </c>
      <c r="D406" s="1038" t="s">
        <v>13</v>
      </c>
      <c r="E406" s="1038" t="s">
        <v>13</v>
      </c>
      <c r="F406" s="1038" t="s">
        <v>13</v>
      </c>
      <c r="G406" s="1038" t="s">
        <v>13</v>
      </c>
      <c r="H406" s="1526" t="s">
        <v>6884</v>
      </c>
      <c r="I406" s="1526" t="s">
        <v>1287</v>
      </c>
      <c r="J406" s="1526" t="s">
        <v>1287</v>
      </c>
      <c r="K406" s="1041" t="s">
        <v>16</v>
      </c>
      <c r="L406" s="1040" t="s">
        <v>591</v>
      </c>
      <c r="M406" s="1257" t="s">
        <v>13060</v>
      </c>
      <c r="N406" s="1056"/>
      <c r="O406" s="1058"/>
      <c r="P406" s="1058"/>
    </row>
    <row r="407" spans="1:16">
      <c r="A407" s="1046">
        <v>402</v>
      </c>
      <c r="B407" s="1020" t="s">
        <v>592</v>
      </c>
      <c r="C407" s="1038" t="s">
        <v>13</v>
      </c>
      <c r="D407" s="1038" t="s">
        <v>13</v>
      </c>
      <c r="E407" s="1038" t="s">
        <v>13</v>
      </c>
      <c r="F407" s="1038" t="s">
        <v>13</v>
      </c>
      <c r="G407" s="1038" t="s">
        <v>13</v>
      </c>
      <c r="H407" s="1526" t="s">
        <v>6884</v>
      </c>
      <c r="I407" s="1526" t="s">
        <v>1287</v>
      </c>
      <c r="J407" s="1526" t="s">
        <v>1287</v>
      </c>
      <c r="K407" s="1041" t="s">
        <v>16</v>
      </c>
      <c r="L407" s="1040" t="s">
        <v>592</v>
      </c>
      <c r="M407" s="1257" t="s">
        <v>13060</v>
      </c>
      <c r="N407" s="1056"/>
      <c r="O407" s="1058"/>
      <c r="P407" s="1058"/>
    </row>
    <row r="408" spans="1:16">
      <c r="A408" s="1046">
        <v>403</v>
      </c>
      <c r="B408" s="1020" t="s">
        <v>593</v>
      </c>
      <c r="C408" s="1038" t="s">
        <v>13</v>
      </c>
      <c r="D408" s="1038" t="s">
        <v>13</v>
      </c>
      <c r="E408" s="1038" t="s">
        <v>13</v>
      </c>
      <c r="F408" s="1038" t="s">
        <v>13</v>
      </c>
      <c r="G408" s="1038" t="s">
        <v>13</v>
      </c>
      <c r="H408" s="1038" t="s">
        <v>13</v>
      </c>
      <c r="I408" s="1038" t="s">
        <v>13</v>
      </c>
      <c r="J408" s="1200" t="s">
        <v>6884</v>
      </c>
      <c r="K408" s="1041" t="s">
        <v>16</v>
      </c>
      <c r="L408" s="1040" t="s">
        <v>593</v>
      </c>
      <c r="M408" s="1257" t="s">
        <v>13060</v>
      </c>
      <c r="N408" s="1056"/>
      <c r="O408" s="1058"/>
      <c r="P408" s="1058"/>
    </row>
    <row r="409" spans="1:16">
      <c r="A409" s="1046">
        <v>404</v>
      </c>
      <c r="B409" s="1020" t="s">
        <v>594</v>
      </c>
      <c r="C409" s="1038" t="s">
        <v>13</v>
      </c>
      <c r="D409" s="1038" t="s">
        <v>13</v>
      </c>
      <c r="E409" s="1038" t="s">
        <v>13</v>
      </c>
      <c r="F409" s="1038" t="s">
        <v>13</v>
      </c>
      <c r="G409" s="1038" t="s">
        <v>13</v>
      </c>
      <c r="H409" s="1038" t="s">
        <v>13</v>
      </c>
      <c r="I409" s="1038" t="s">
        <v>13</v>
      </c>
      <c r="J409" s="1200" t="s">
        <v>6884</v>
      </c>
      <c r="K409" s="1041" t="s">
        <v>819</v>
      </c>
      <c r="L409" s="1040" t="s">
        <v>594</v>
      </c>
      <c r="M409" s="1257" t="s">
        <v>13075</v>
      </c>
      <c r="N409" s="1056"/>
      <c r="O409" s="1058"/>
      <c r="P409" s="1058"/>
    </row>
    <row r="410" spans="1:16">
      <c r="A410" s="1046">
        <v>405</v>
      </c>
      <c r="B410" s="1020" t="s">
        <v>595</v>
      </c>
      <c r="C410" s="1038" t="s">
        <v>13</v>
      </c>
      <c r="D410" s="1038" t="s">
        <v>13</v>
      </c>
      <c r="E410" s="1038" t="s">
        <v>13</v>
      </c>
      <c r="F410" s="1038" t="s">
        <v>13</v>
      </c>
      <c r="G410" s="1038" t="s">
        <v>13</v>
      </c>
      <c r="H410" s="1038" t="s">
        <v>13</v>
      </c>
      <c r="I410" s="1038" t="s">
        <v>13</v>
      </c>
      <c r="J410" s="1200" t="s">
        <v>6884</v>
      </c>
      <c r="K410" s="1041" t="s">
        <v>16</v>
      </c>
      <c r="L410" s="1040" t="s">
        <v>595</v>
      </c>
      <c r="M410" s="1257" t="s">
        <v>13060</v>
      </c>
      <c r="N410" s="1056"/>
      <c r="O410" s="1058"/>
      <c r="P410" s="1058"/>
    </row>
    <row r="411" spans="1:16">
      <c r="A411" s="1046">
        <v>406</v>
      </c>
      <c r="B411" s="1020" t="s">
        <v>596</v>
      </c>
      <c r="C411" s="1038" t="s">
        <v>13</v>
      </c>
      <c r="D411" s="1038" t="s">
        <v>13</v>
      </c>
      <c r="E411" s="1038" t="s">
        <v>13</v>
      </c>
      <c r="F411" s="1038" t="s">
        <v>13</v>
      </c>
      <c r="G411" s="1038" t="s">
        <v>13</v>
      </c>
      <c r="H411" s="1526" t="s">
        <v>6884</v>
      </c>
      <c r="I411" s="1526" t="s">
        <v>1287</v>
      </c>
      <c r="J411" s="1526" t="s">
        <v>1287</v>
      </c>
      <c r="K411" s="1041" t="s">
        <v>259</v>
      </c>
      <c r="L411" s="1040" t="s">
        <v>596</v>
      </c>
      <c r="M411" s="1257" t="s">
        <v>13062</v>
      </c>
      <c r="N411" s="1056"/>
      <c r="O411" s="1058"/>
      <c r="P411" s="1058"/>
    </row>
    <row r="412" spans="1:16">
      <c r="A412" s="1046">
        <v>407</v>
      </c>
      <c r="B412" s="1020" t="s">
        <v>597</v>
      </c>
      <c r="C412" s="1038" t="s">
        <v>13</v>
      </c>
      <c r="D412" s="1038" t="s">
        <v>13</v>
      </c>
      <c r="E412" s="1038" t="s">
        <v>13</v>
      </c>
      <c r="F412" s="1038" t="s">
        <v>13</v>
      </c>
      <c r="G412" s="1038" t="s">
        <v>13</v>
      </c>
      <c r="H412" s="1038" t="s">
        <v>13</v>
      </c>
      <c r="I412" s="1526" t="s">
        <v>6884</v>
      </c>
      <c r="J412" s="1526" t="s">
        <v>1287</v>
      </c>
      <c r="K412" s="1041" t="s">
        <v>819</v>
      </c>
      <c r="L412" s="1040" t="s">
        <v>597</v>
      </c>
      <c r="M412" s="1257" t="s">
        <v>13075</v>
      </c>
      <c r="N412" s="1056"/>
      <c r="O412" s="1058"/>
      <c r="P412" s="1058"/>
    </row>
    <row r="413" spans="1:16">
      <c r="A413" s="1046">
        <v>408</v>
      </c>
      <c r="B413" s="1020" t="s">
        <v>598</v>
      </c>
      <c r="C413" s="1038" t="s">
        <v>13</v>
      </c>
      <c r="D413" s="1038" t="s">
        <v>13</v>
      </c>
      <c r="E413" s="1038" t="s">
        <v>13</v>
      </c>
      <c r="F413" s="1038" t="s">
        <v>13</v>
      </c>
      <c r="G413" s="1038" t="s">
        <v>13</v>
      </c>
      <c r="H413" s="1038" t="s">
        <v>13</v>
      </c>
      <c r="I413" s="1526" t="s">
        <v>6884</v>
      </c>
      <c r="J413" s="1526" t="s">
        <v>1287</v>
      </c>
      <c r="K413" s="1041" t="s">
        <v>1168</v>
      </c>
      <c r="L413" s="1040" t="s">
        <v>598</v>
      </c>
      <c r="M413" s="1257" t="s">
        <v>13076</v>
      </c>
      <c r="N413" s="1056"/>
      <c r="O413" s="1058"/>
      <c r="P413" s="1058"/>
    </row>
    <row r="414" spans="1:16" ht="13.5">
      <c r="A414" s="1046">
        <v>409</v>
      </c>
      <c r="B414" s="1020" t="s">
        <v>599</v>
      </c>
      <c r="C414" s="1038" t="s">
        <v>13</v>
      </c>
      <c r="D414" s="1038" t="s">
        <v>13</v>
      </c>
      <c r="E414" s="1038" t="s">
        <v>13</v>
      </c>
      <c r="F414" s="1038" t="s">
        <v>13</v>
      </c>
      <c r="G414" s="1038" t="s">
        <v>13</v>
      </c>
      <c r="H414" s="1038" t="s">
        <v>13</v>
      </c>
      <c r="I414" s="1038" t="s">
        <v>13</v>
      </c>
      <c r="J414" s="1199" t="s">
        <v>13408</v>
      </c>
      <c r="K414" s="1041" t="s">
        <v>16</v>
      </c>
      <c r="L414" s="1040" t="s">
        <v>599</v>
      </c>
      <c r="M414" s="1257" t="s">
        <v>12993</v>
      </c>
      <c r="N414" s="1056"/>
      <c r="O414" s="1240" t="s">
        <v>13575</v>
      </c>
      <c r="P414" s="1058"/>
    </row>
    <row r="415" spans="1:16">
      <c r="A415" s="1046">
        <v>410</v>
      </c>
      <c r="B415" s="1020" t="s">
        <v>600</v>
      </c>
      <c r="C415" s="1038" t="s">
        <v>13</v>
      </c>
      <c r="D415" s="1038" t="s">
        <v>13</v>
      </c>
      <c r="E415" s="1038" t="s">
        <v>13</v>
      </c>
      <c r="F415" s="1038" t="s">
        <v>13</v>
      </c>
      <c r="G415" s="1038" t="s">
        <v>13</v>
      </c>
      <c r="H415" s="1038" t="s">
        <v>13</v>
      </c>
      <c r="I415" s="1038" t="s">
        <v>13</v>
      </c>
      <c r="J415" s="1200" t="s">
        <v>6884</v>
      </c>
      <c r="K415" s="1041" t="s">
        <v>16</v>
      </c>
      <c r="L415" s="1040" t="s">
        <v>600</v>
      </c>
      <c r="M415" s="1257" t="s">
        <v>13060</v>
      </c>
      <c r="N415" s="1056"/>
      <c r="O415" s="1058"/>
      <c r="P415" s="1058"/>
    </row>
    <row r="416" spans="1:16">
      <c r="A416" s="1046">
        <v>411</v>
      </c>
      <c r="B416" s="1020" t="s">
        <v>601</v>
      </c>
      <c r="C416" s="1038" t="s">
        <v>13</v>
      </c>
      <c r="D416" s="1038" t="s">
        <v>13</v>
      </c>
      <c r="E416" s="1038" t="s">
        <v>13</v>
      </c>
      <c r="F416" s="1038" t="s">
        <v>13</v>
      </c>
      <c r="G416" s="1038" t="s">
        <v>13</v>
      </c>
      <c r="H416" s="1038" t="s">
        <v>13</v>
      </c>
      <c r="I416" s="1038" t="s">
        <v>13</v>
      </c>
      <c r="J416" s="1200" t="s">
        <v>11371</v>
      </c>
      <c r="K416" s="1041" t="s">
        <v>16</v>
      </c>
      <c r="L416" s="1040" t="s">
        <v>601</v>
      </c>
      <c r="M416" s="1257" t="s">
        <v>13060</v>
      </c>
      <c r="N416" s="1058"/>
      <c r="O416" s="1058"/>
      <c r="P416" s="1058"/>
    </row>
    <row r="417" spans="1:16">
      <c r="A417" s="1046">
        <v>412</v>
      </c>
      <c r="B417" s="1020" t="s">
        <v>602</v>
      </c>
      <c r="C417" s="1038" t="s">
        <v>13</v>
      </c>
      <c r="D417" s="1038" t="s">
        <v>13</v>
      </c>
      <c r="E417" s="1038" t="s">
        <v>13</v>
      </c>
      <c r="F417" s="1038" t="s">
        <v>13</v>
      </c>
      <c r="G417" s="1038" t="s">
        <v>13</v>
      </c>
      <c r="H417" s="1038" t="s">
        <v>13</v>
      </c>
      <c r="I417" s="1038" t="s">
        <v>13</v>
      </c>
      <c r="J417" s="1200" t="s">
        <v>6884</v>
      </c>
      <c r="K417" s="1041" t="s">
        <v>819</v>
      </c>
      <c r="L417" s="1040" t="s">
        <v>602</v>
      </c>
      <c r="M417" s="1257" t="s">
        <v>13075</v>
      </c>
      <c r="N417" s="1056"/>
      <c r="O417" s="1058"/>
      <c r="P417" s="1058"/>
    </row>
    <row r="418" spans="1:16">
      <c r="A418" s="1046">
        <v>413</v>
      </c>
      <c r="B418" s="1020" t="s">
        <v>603</v>
      </c>
      <c r="C418" s="1038" t="s">
        <v>13</v>
      </c>
      <c r="D418" s="1038" t="s">
        <v>13</v>
      </c>
      <c r="E418" s="1038" t="s">
        <v>13</v>
      </c>
      <c r="F418" s="1038" t="s">
        <v>13</v>
      </c>
      <c r="G418" s="1038" t="s">
        <v>13</v>
      </c>
      <c r="H418" s="1038" t="s">
        <v>13</v>
      </c>
      <c r="I418" s="1038" t="s">
        <v>13</v>
      </c>
      <c r="J418" s="1200" t="s">
        <v>6884</v>
      </c>
      <c r="K418" s="1041" t="s">
        <v>819</v>
      </c>
      <c r="L418" s="1040" t="s">
        <v>603</v>
      </c>
      <c r="M418" s="1257" t="s">
        <v>13075</v>
      </c>
      <c r="N418" s="1056"/>
      <c r="O418" s="1058"/>
      <c r="P418" s="1058"/>
    </row>
    <row r="419" spans="1:16">
      <c r="A419" s="1046">
        <v>414</v>
      </c>
      <c r="B419" s="1020" t="s">
        <v>604</v>
      </c>
      <c r="C419" s="1038" t="s">
        <v>13</v>
      </c>
      <c r="D419" s="1038" t="s">
        <v>13</v>
      </c>
      <c r="E419" s="1038" t="s">
        <v>13</v>
      </c>
      <c r="F419" s="1038" t="s">
        <v>13</v>
      </c>
      <c r="G419" s="1038" t="s">
        <v>13</v>
      </c>
      <c r="H419" s="1038" t="s">
        <v>13</v>
      </c>
      <c r="I419" s="1038" t="s">
        <v>13</v>
      </c>
      <c r="J419" s="1200" t="s">
        <v>6884</v>
      </c>
      <c r="K419" s="1041" t="s">
        <v>16</v>
      </c>
      <c r="L419" s="1040" t="s">
        <v>604</v>
      </c>
      <c r="M419" s="1257" t="s">
        <v>13060</v>
      </c>
      <c r="N419" s="1056"/>
      <c r="O419" s="1058"/>
      <c r="P419" s="1058"/>
    </row>
    <row r="420" spans="1:16" ht="13.5">
      <c r="A420" s="1046">
        <v>415</v>
      </c>
      <c r="B420" s="1020" t="s">
        <v>605</v>
      </c>
      <c r="C420" s="1038" t="s">
        <v>13</v>
      </c>
      <c r="D420" s="1038" t="s">
        <v>13</v>
      </c>
      <c r="E420" s="1038" t="s">
        <v>13</v>
      </c>
      <c r="F420" s="1038" t="s">
        <v>13</v>
      </c>
      <c r="G420" s="1038" t="s">
        <v>13</v>
      </c>
      <c r="H420" s="1038" t="s">
        <v>13</v>
      </c>
      <c r="I420" s="1038" t="s">
        <v>13</v>
      </c>
      <c r="J420" s="1199" t="s">
        <v>13409</v>
      </c>
      <c r="K420" s="1041" t="s">
        <v>16</v>
      </c>
      <c r="L420" s="1040" t="s">
        <v>605</v>
      </c>
      <c r="M420" s="1257" t="s">
        <v>12993</v>
      </c>
      <c r="N420" s="1056"/>
      <c r="O420" s="1240" t="s">
        <v>13575</v>
      </c>
      <c r="P420" s="1058"/>
    </row>
    <row r="421" spans="1:16" ht="13.5">
      <c r="A421" s="1046">
        <v>416</v>
      </c>
      <c r="B421" s="1020" t="s">
        <v>606</v>
      </c>
      <c r="C421" s="1038" t="s">
        <v>13</v>
      </c>
      <c r="D421" s="1038" t="s">
        <v>13</v>
      </c>
      <c r="E421" s="1038" t="s">
        <v>13</v>
      </c>
      <c r="F421" s="1038" t="s">
        <v>13</v>
      </c>
      <c r="G421" s="1527" t="s">
        <v>13410</v>
      </c>
      <c r="H421" s="1527" t="s">
        <v>1287</v>
      </c>
      <c r="I421" s="1527" t="s">
        <v>1287</v>
      </c>
      <c r="J421" s="1527" t="s">
        <v>1287</v>
      </c>
      <c r="K421" s="1041" t="s">
        <v>16</v>
      </c>
      <c r="L421" s="1040" t="s">
        <v>606</v>
      </c>
      <c r="M421" s="1257" t="s">
        <v>13079</v>
      </c>
      <c r="N421" s="1056"/>
      <c r="O421" s="1240" t="s">
        <v>13575</v>
      </c>
      <c r="P421" s="1058"/>
    </row>
    <row r="422" spans="1:16" ht="13.5">
      <c r="A422" s="1046">
        <v>417</v>
      </c>
      <c r="B422" s="1020" t="s">
        <v>607</v>
      </c>
      <c r="C422" s="1038" t="s">
        <v>13</v>
      </c>
      <c r="D422" s="1038" t="s">
        <v>13</v>
      </c>
      <c r="E422" s="1038" t="s">
        <v>13</v>
      </c>
      <c r="F422" s="1038" t="s">
        <v>13</v>
      </c>
      <c r="G422" s="1038" t="s">
        <v>13</v>
      </c>
      <c r="H422" s="1038" t="s">
        <v>13</v>
      </c>
      <c r="I422" s="1527" t="s">
        <v>13411</v>
      </c>
      <c r="J422" s="1527" t="s">
        <v>1287</v>
      </c>
      <c r="K422" s="1041" t="s">
        <v>819</v>
      </c>
      <c r="L422" s="1040" t="s">
        <v>607</v>
      </c>
      <c r="M422" s="1257" t="s">
        <v>12988</v>
      </c>
      <c r="N422" s="1056"/>
      <c r="O422" s="1240" t="s">
        <v>13575</v>
      </c>
      <c r="P422" s="1058"/>
    </row>
    <row r="423" spans="1:16" ht="13.5">
      <c r="A423" s="1046">
        <v>418</v>
      </c>
      <c r="B423" s="1020" t="s">
        <v>608</v>
      </c>
      <c r="C423" s="1038" t="s">
        <v>13</v>
      </c>
      <c r="D423" s="1038" t="s">
        <v>13</v>
      </c>
      <c r="E423" s="1038" t="s">
        <v>13</v>
      </c>
      <c r="F423" s="1038" t="s">
        <v>13</v>
      </c>
      <c r="G423" s="1038" t="s">
        <v>13</v>
      </c>
      <c r="H423" s="1038" t="s">
        <v>13</v>
      </c>
      <c r="I423" s="1527" t="s">
        <v>13412</v>
      </c>
      <c r="J423" s="1527" t="s">
        <v>1287</v>
      </c>
      <c r="K423" s="1041" t="s">
        <v>819</v>
      </c>
      <c r="L423" s="1040" t="s">
        <v>608</v>
      </c>
      <c r="M423" s="1257" t="s">
        <v>12988</v>
      </c>
      <c r="N423" s="1056"/>
      <c r="O423" s="1240" t="s">
        <v>13575</v>
      </c>
      <c r="P423" s="1058"/>
    </row>
    <row r="424" spans="1:16">
      <c r="A424" s="1046">
        <v>419</v>
      </c>
      <c r="B424" s="1020" t="s">
        <v>609</v>
      </c>
      <c r="C424" s="1038" t="s">
        <v>13</v>
      </c>
      <c r="D424" s="1038" t="s">
        <v>13</v>
      </c>
      <c r="E424" s="1038" t="s">
        <v>13</v>
      </c>
      <c r="F424" s="1038" t="s">
        <v>13</v>
      </c>
      <c r="G424" s="1526" t="s">
        <v>6884</v>
      </c>
      <c r="H424" s="1526" t="s">
        <v>1287</v>
      </c>
      <c r="I424" s="1526" t="s">
        <v>1287</v>
      </c>
      <c r="J424" s="1526" t="s">
        <v>1287</v>
      </c>
      <c r="K424" s="1041" t="s">
        <v>16</v>
      </c>
      <c r="L424" s="1040" t="s">
        <v>609</v>
      </c>
      <c r="M424" s="1257" t="s">
        <v>13060</v>
      </c>
      <c r="N424" s="1056"/>
      <c r="O424" s="1058"/>
      <c r="P424" s="1058"/>
    </row>
    <row r="425" spans="1:16">
      <c r="A425" s="1046">
        <v>420</v>
      </c>
      <c r="B425" s="1020" t="s">
        <v>610</v>
      </c>
      <c r="C425" s="1038" t="s">
        <v>13</v>
      </c>
      <c r="D425" s="1038" t="s">
        <v>13</v>
      </c>
      <c r="E425" s="1038" t="s">
        <v>13</v>
      </c>
      <c r="F425" s="1038" t="s">
        <v>13</v>
      </c>
      <c r="G425" s="1038" t="s">
        <v>13</v>
      </c>
      <c r="H425" s="1038" t="s">
        <v>13</v>
      </c>
      <c r="I425" s="1038" t="s">
        <v>13</v>
      </c>
      <c r="J425" s="1200" t="s">
        <v>6884</v>
      </c>
      <c r="K425" s="1041" t="s">
        <v>16</v>
      </c>
      <c r="L425" s="1040" t="s">
        <v>610</v>
      </c>
      <c r="M425" s="1257" t="s">
        <v>13060</v>
      </c>
      <c r="N425" s="1056"/>
      <c r="O425" s="1058"/>
      <c r="P425" s="1058"/>
    </row>
    <row r="426" spans="1:16" ht="13.5">
      <c r="A426" s="1046">
        <v>421</v>
      </c>
      <c r="B426" s="1020" t="s">
        <v>611</v>
      </c>
      <c r="C426" s="1038" t="s">
        <v>13</v>
      </c>
      <c r="D426" s="1038" t="s">
        <v>13</v>
      </c>
      <c r="E426" s="1038" t="s">
        <v>13</v>
      </c>
      <c r="F426" s="1038" t="s">
        <v>13</v>
      </c>
      <c r="G426" s="1527" t="s">
        <v>13413</v>
      </c>
      <c r="H426" s="1527" t="s">
        <v>1287</v>
      </c>
      <c r="I426" s="1527" t="s">
        <v>1287</v>
      </c>
      <c r="J426" s="1527" t="s">
        <v>1287</v>
      </c>
      <c r="K426" s="1041" t="s">
        <v>1168</v>
      </c>
      <c r="L426" s="1040" t="s">
        <v>611</v>
      </c>
      <c r="M426" s="1257" t="s">
        <v>12988</v>
      </c>
      <c r="N426" s="1056"/>
      <c r="O426" s="1240" t="s">
        <v>13575</v>
      </c>
      <c r="P426" s="1058"/>
    </row>
    <row r="427" spans="1:16">
      <c r="A427" s="1046">
        <v>422</v>
      </c>
      <c r="B427" s="1020" t="s">
        <v>612</v>
      </c>
      <c r="C427" s="1038" t="s">
        <v>13</v>
      </c>
      <c r="D427" s="1038" t="s">
        <v>13</v>
      </c>
      <c r="E427" s="1038" t="s">
        <v>13</v>
      </c>
      <c r="F427" s="1038" t="s">
        <v>13</v>
      </c>
      <c r="G427" s="1526" t="s">
        <v>6884</v>
      </c>
      <c r="H427" s="1526" t="s">
        <v>1287</v>
      </c>
      <c r="I427" s="1526" t="s">
        <v>1287</v>
      </c>
      <c r="J427" s="1526" t="s">
        <v>1287</v>
      </c>
      <c r="K427" s="1041" t="s">
        <v>16</v>
      </c>
      <c r="L427" s="1040" t="s">
        <v>612</v>
      </c>
      <c r="M427" s="1257" t="s">
        <v>13060</v>
      </c>
      <c r="N427" s="1056"/>
      <c r="O427" s="1058"/>
      <c r="P427" s="1058"/>
    </row>
    <row r="428" spans="1:16" ht="13.5">
      <c r="A428" s="1046">
        <v>423</v>
      </c>
      <c r="B428" s="1020" t="s">
        <v>613</v>
      </c>
      <c r="C428" s="1038" t="s">
        <v>13</v>
      </c>
      <c r="D428" s="1038" t="s">
        <v>13</v>
      </c>
      <c r="E428" s="1038" t="s">
        <v>13</v>
      </c>
      <c r="F428" s="1038" t="s">
        <v>13</v>
      </c>
      <c r="G428" s="1038" t="s">
        <v>13</v>
      </c>
      <c r="H428" s="1038" t="s">
        <v>13</v>
      </c>
      <c r="I428" s="1527" t="s">
        <v>13414</v>
      </c>
      <c r="J428" s="1527" t="s">
        <v>1287</v>
      </c>
      <c r="K428" s="1041" t="s">
        <v>819</v>
      </c>
      <c r="L428" s="1040" t="s">
        <v>613</v>
      </c>
      <c r="M428" s="1257" t="s">
        <v>12984</v>
      </c>
      <c r="N428" s="1056"/>
      <c r="O428" s="1240" t="s">
        <v>13575</v>
      </c>
      <c r="P428" s="1058"/>
    </row>
    <row r="429" spans="1:16" ht="13.5">
      <c r="A429" s="1046">
        <v>424</v>
      </c>
      <c r="B429" s="1020" t="s">
        <v>614</v>
      </c>
      <c r="C429" s="1038" t="s">
        <v>13</v>
      </c>
      <c r="D429" s="1038" t="s">
        <v>13</v>
      </c>
      <c r="E429" s="1038" t="s">
        <v>13</v>
      </c>
      <c r="F429" s="1038" t="s">
        <v>13</v>
      </c>
      <c r="G429" s="1038" t="s">
        <v>13</v>
      </c>
      <c r="H429" s="1038" t="s">
        <v>13</v>
      </c>
      <c r="I429" s="1038" t="s">
        <v>13</v>
      </c>
      <c r="J429" s="1199" t="s">
        <v>11372</v>
      </c>
      <c r="K429" s="1041" t="s">
        <v>16</v>
      </c>
      <c r="L429" s="1040" t="s">
        <v>614</v>
      </c>
      <c r="M429" s="1257" t="s">
        <v>12993</v>
      </c>
      <c r="N429" s="1056"/>
      <c r="O429" s="1240" t="s">
        <v>13575</v>
      </c>
      <c r="P429" s="1058"/>
    </row>
    <row r="430" spans="1:16">
      <c r="A430" s="1046">
        <v>425</v>
      </c>
      <c r="B430" s="1020" t="s">
        <v>615</v>
      </c>
      <c r="C430" s="1038" t="s">
        <v>13</v>
      </c>
      <c r="D430" s="1038" t="s">
        <v>13</v>
      </c>
      <c r="E430" s="1038" t="s">
        <v>13</v>
      </c>
      <c r="F430" s="1038" t="s">
        <v>13</v>
      </c>
      <c r="G430" s="1038" t="s">
        <v>13</v>
      </c>
      <c r="H430" s="1526" t="s">
        <v>6884</v>
      </c>
      <c r="I430" s="1526" t="s">
        <v>1287</v>
      </c>
      <c r="J430" s="1526" t="s">
        <v>1287</v>
      </c>
      <c r="K430" s="1041" t="s">
        <v>259</v>
      </c>
      <c r="L430" s="1040" t="s">
        <v>615</v>
      </c>
      <c r="M430" s="1257" t="s">
        <v>13061</v>
      </c>
      <c r="N430" s="1056"/>
      <c r="O430" s="1058"/>
      <c r="P430" s="1058"/>
    </row>
    <row r="431" spans="1:16" ht="13.5">
      <c r="A431" s="1046">
        <v>426</v>
      </c>
      <c r="B431" s="1020" t="s">
        <v>616</v>
      </c>
      <c r="C431" s="1038" t="s">
        <v>13</v>
      </c>
      <c r="D431" s="1038" t="s">
        <v>13</v>
      </c>
      <c r="E431" s="1038" t="s">
        <v>13</v>
      </c>
      <c r="F431" s="1038" t="s">
        <v>13</v>
      </c>
      <c r="G431" s="1038" t="s">
        <v>13</v>
      </c>
      <c r="H431" s="1527" t="s">
        <v>13415</v>
      </c>
      <c r="I431" s="1527" t="s">
        <v>1287</v>
      </c>
      <c r="J431" s="1527" t="s">
        <v>1287</v>
      </c>
      <c r="K431" s="1041" t="s">
        <v>1168</v>
      </c>
      <c r="L431" s="1040" t="s">
        <v>616</v>
      </c>
      <c r="M431" s="1257" t="s">
        <v>12988</v>
      </c>
      <c r="N431" s="1056"/>
      <c r="O431" s="1240" t="s">
        <v>13575</v>
      </c>
      <c r="P431" s="1058"/>
    </row>
    <row r="432" spans="1:16" ht="13.5">
      <c r="A432" s="1046">
        <v>427</v>
      </c>
      <c r="B432" s="1020" t="s">
        <v>617</v>
      </c>
      <c r="C432" s="1038" t="s">
        <v>13</v>
      </c>
      <c r="D432" s="1038" t="s">
        <v>13</v>
      </c>
      <c r="E432" s="1038" t="s">
        <v>13</v>
      </c>
      <c r="F432" s="1038" t="s">
        <v>13</v>
      </c>
      <c r="G432" s="1038" t="s">
        <v>13</v>
      </c>
      <c r="H432" s="1038" t="s">
        <v>13</v>
      </c>
      <c r="I432" s="1527" t="s">
        <v>13416</v>
      </c>
      <c r="J432" s="1527" t="s">
        <v>1287</v>
      </c>
      <c r="K432" s="1041" t="s">
        <v>819</v>
      </c>
      <c r="L432" s="1040" t="s">
        <v>617</v>
      </c>
      <c r="M432" s="1257" t="s">
        <v>13000</v>
      </c>
      <c r="N432" s="1056"/>
      <c r="O432" s="1240" t="s">
        <v>13575</v>
      </c>
      <c r="P432" s="1058"/>
    </row>
    <row r="433" spans="1:16">
      <c r="A433" s="1046">
        <v>428</v>
      </c>
      <c r="B433" s="1020" t="s">
        <v>618</v>
      </c>
      <c r="C433" s="1038" t="s">
        <v>13</v>
      </c>
      <c r="D433" s="1038" t="s">
        <v>13</v>
      </c>
      <c r="E433" s="1038" t="s">
        <v>13</v>
      </c>
      <c r="F433" s="1038" t="s">
        <v>13</v>
      </c>
      <c r="G433" s="1038" t="s">
        <v>13</v>
      </c>
      <c r="H433" s="1038" t="s">
        <v>13</v>
      </c>
      <c r="I433" s="1526" t="s">
        <v>6884</v>
      </c>
      <c r="J433" s="1526" t="s">
        <v>1287</v>
      </c>
      <c r="K433" s="1041" t="s">
        <v>16</v>
      </c>
      <c r="L433" s="1040" t="s">
        <v>618</v>
      </c>
      <c r="M433" s="1257" t="s">
        <v>13059</v>
      </c>
      <c r="N433" s="1056"/>
      <c r="O433" s="1058"/>
      <c r="P433" s="1058"/>
    </row>
    <row r="434" spans="1:16">
      <c r="A434" s="1046">
        <v>429</v>
      </c>
      <c r="B434" s="1020" t="s">
        <v>619</v>
      </c>
      <c r="C434" s="1038" t="s">
        <v>13</v>
      </c>
      <c r="D434" s="1038" t="s">
        <v>13</v>
      </c>
      <c r="E434" s="1038" t="s">
        <v>13</v>
      </c>
      <c r="F434" s="1038" t="s">
        <v>13</v>
      </c>
      <c r="G434" s="1038" t="s">
        <v>13</v>
      </c>
      <c r="H434" s="1526" t="s">
        <v>6884</v>
      </c>
      <c r="I434" s="1526" t="s">
        <v>1287</v>
      </c>
      <c r="J434" s="1526" t="s">
        <v>1287</v>
      </c>
      <c r="K434" s="1041" t="s">
        <v>259</v>
      </c>
      <c r="L434" s="1040" t="s">
        <v>619</v>
      </c>
      <c r="M434" s="1257" t="s">
        <v>13061</v>
      </c>
      <c r="N434" s="1056"/>
      <c r="O434" s="1058"/>
      <c r="P434" s="1058"/>
    </row>
    <row r="435" spans="1:16">
      <c r="A435" s="1046">
        <v>430</v>
      </c>
      <c r="B435" s="1020" t="s">
        <v>620</v>
      </c>
      <c r="C435" s="1038" t="s">
        <v>13</v>
      </c>
      <c r="D435" s="1038" t="s">
        <v>13</v>
      </c>
      <c r="E435" s="1038" t="s">
        <v>13</v>
      </c>
      <c r="F435" s="1038" t="s">
        <v>13</v>
      </c>
      <c r="G435" s="1038" t="s">
        <v>13</v>
      </c>
      <c r="H435" s="1038" t="s">
        <v>13</v>
      </c>
      <c r="I435" s="1038" t="s">
        <v>13</v>
      </c>
      <c r="J435" s="1199" t="s">
        <v>11373</v>
      </c>
      <c r="K435" s="1041" t="s">
        <v>16</v>
      </c>
      <c r="L435" s="1040" t="s">
        <v>620</v>
      </c>
      <c r="M435" s="1257" t="s">
        <v>13059</v>
      </c>
      <c r="N435" s="1058"/>
      <c r="O435" s="1058"/>
      <c r="P435" s="1058"/>
    </row>
    <row r="436" spans="1:16">
      <c r="A436" s="1046">
        <v>431</v>
      </c>
      <c r="B436" s="1020" t="s">
        <v>621</v>
      </c>
      <c r="C436" s="1038" t="s">
        <v>13</v>
      </c>
      <c r="D436" s="1038" t="s">
        <v>13</v>
      </c>
      <c r="E436" s="1038" t="s">
        <v>13</v>
      </c>
      <c r="F436" s="1038" t="s">
        <v>13</v>
      </c>
      <c r="G436" s="1527" t="s">
        <v>11374</v>
      </c>
      <c r="H436" s="1529" t="s">
        <v>1287</v>
      </c>
      <c r="I436" s="1529" t="s">
        <v>1287</v>
      </c>
      <c r="J436" s="1529" t="s">
        <v>1287</v>
      </c>
      <c r="K436" s="1041" t="s">
        <v>16</v>
      </c>
      <c r="L436" s="1040" t="s">
        <v>621</v>
      </c>
      <c r="M436" s="1257" t="s">
        <v>13059</v>
      </c>
      <c r="N436" s="1058"/>
      <c r="O436" s="1058"/>
      <c r="P436" s="1058"/>
    </row>
    <row r="437" spans="1:16">
      <c r="A437" s="1046">
        <v>432</v>
      </c>
      <c r="B437" s="1020" t="s">
        <v>622</v>
      </c>
      <c r="C437" s="1024" t="s">
        <v>13</v>
      </c>
      <c r="D437" s="1024" t="s">
        <v>13</v>
      </c>
      <c r="E437" s="1024" t="s">
        <v>13</v>
      </c>
      <c r="F437" s="1024" t="s">
        <v>13</v>
      </c>
      <c r="G437" s="1024" t="s">
        <v>13</v>
      </c>
      <c r="H437" s="1024" t="s">
        <v>13</v>
      </c>
      <c r="I437" s="1024" t="s">
        <v>13</v>
      </c>
      <c r="J437" s="1024" t="s">
        <v>13</v>
      </c>
      <c r="K437" s="1041" t="s">
        <v>16</v>
      </c>
      <c r="L437" s="1040" t="s">
        <v>622</v>
      </c>
      <c r="M437" s="1257" t="s">
        <v>13059</v>
      </c>
      <c r="N437" s="1058"/>
      <c r="O437" s="1058"/>
      <c r="P437" s="1058"/>
    </row>
    <row r="438" spans="1:16">
      <c r="A438" s="1046">
        <v>433</v>
      </c>
      <c r="B438" s="1020" t="s">
        <v>623</v>
      </c>
      <c r="C438" s="1024" t="s">
        <v>13</v>
      </c>
      <c r="D438" s="1024" t="s">
        <v>13</v>
      </c>
      <c r="E438" s="1024" t="s">
        <v>13</v>
      </c>
      <c r="F438" s="1024" t="s">
        <v>13</v>
      </c>
      <c r="G438" s="1024" t="s">
        <v>13</v>
      </c>
      <c r="H438" s="1024" t="s">
        <v>13</v>
      </c>
      <c r="I438" s="1024" t="s">
        <v>13</v>
      </c>
      <c r="J438" s="1024" t="s">
        <v>13</v>
      </c>
      <c r="K438" s="1041" t="s">
        <v>16</v>
      </c>
      <c r="L438" s="1040" t="s">
        <v>623</v>
      </c>
      <c r="M438" s="1257" t="s">
        <v>13059</v>
      </c>
      <c r="N438" s="1058"/>
      <c r="O438" s="1058"/>
      <c r="P438" s="1058"/>
    </row>
    <row r="439" spans="1:16">
      <c r="A439" s="1046">
        <v>434</v>
      </c>
      <c r="B439" s="1020" t="s">
        <v>624</v>
      </c>
      <c r="C439" s="1024" t="s">
        <v>13</v>
      </c>
      <c r="D439" s="1024" t="s">
        <v>13</v>
      </c>
      <c r="E439" s="1024" t="s">
        <v>13</v>
      </c>
      <c r="F439" s="1024" t="s">
        <v>13</v>
      </c>
      <c r="G439" s="1024" t="s">
        <v>13</v>
      </c>
      <c r="H439" s="1024" t="s">
        <v>13</v>
      </c>
      <c r="I439" s="1024" t="s">
        <v>13</v>
      </c>
      <c r="J439" s="1024" t="s">
        <v>13</v>
      </c>
      <c r="K439" s="1041" t="s">
        <v>16</v>
      </c>
      <c r="L439" s="1040" t="s">
        <v>624</v>
      </c>
      <c r="M439" s="1257" t="s">
        <v>13059</v>
      </c>
      <c r="N439" s="1058"/>
      <c r="O439" s="1058"/>
      <c r="P439" s="1058"/>
    </row>
    <row r="440" spans="1:16">
      <c r="A440" s="1046">
        <v>435</v>
      </c>
      <c r="B440" s="1020" t="s">
        <v>625</v>
      </c>
      <c r="C440" s="1024" t="s">
        <v>13</v>
      </c>
      <c r="D440" s="1024" t="s">
        <v>13</v>
      </c>
      <c r="E440" s="1024" t="s">
        <v>13</v>
      </c>
      <c r="F440" s="1024" t="s">
        <v>13</v>
      </c>
      <c r="G440" s="1024" t="s">
        <v>13</v>
      </c>
      <c r="H440" s="1024" t="s">
        <v>13</v>
      </c>
      <c r="I440" s="1024" t="s">
        <v>13</v>
      </c>
      <c r="J440" s="1024" t="s">
        <v>13</v>
      </c>
      <c r="K440" s="1041" t="s">
        <v>16</v>
      </c>
      <c r="L440" s="1040" t="s">
        <v>625</v>
      </c>
      <c r="M440" s="1257" t="s">
        <v>13059</v>
      </c>
      <c r="N440" s="1058"/>
      <c r="O440" s="1058"/>
      <c r="P440" s="1058"/>
    </row>
    <row r="441" spans="1:16">
      <c r="A441" s="1046">
        <v>436</v>
      </c>
      <c r="B441" s="1020" t="s">
        <v>626</v>
      </c>
      <c r="C441" s="1024" t="s">
        <v>13</v>
      </c>
      <c r="D441" s="1024" t="s">
        <v>13</v>
      </c>
      <c r="E441" s="1024" t="s">
        <v>13</v>
      </c>
      <c r="F441" s="1024" t="s">
        <v>13</v>
      </c>
      <c r="G441" s="1024" t="s">
        <v>13</v>
      </c>
      <c r="H441" s="1024" t="s">
        <v>13</v>
      </c>
      <c r="I441" s="1024" t="s">
        <v>13</v>
      </c>
      <c r="J441" s="1024" t="s">
        <v>13</v>
      </c>
      <c r="K441" s="1041" t="s">
        <v>16</v>
      </c>
      <c r="L441" s="1040" t="s">
        <v>626</v>
      </c>
      <c r="M441" s="1257" t="s">
        <v>13059</v>
      </c>
      <c r="N441" s="1058"/>
      <c r="O441" s="1058"/>
      <c r="P441" s="1058"/>
    </row>
    <row r="442" spans="1:16">
      <c r="A442" s="1046">
        <v>437</v>
      </c>
      <c r="B442" s="1020" t="s">
        <v>627</v>
      </c>
      <c r="C442" s="1024" t="s">
        <v>13</v>
      </c>
      <c r="D442" s="1024" t="s">
        <v>13</v>
      </c>
      <c r="E442" s="1024" t="s">
        <v>13</v>
      </c>
      <c r="F442" s="1024" t="s">
        <v>13</v>
      </c>
      <c r="G442" s="1024" t="s">
        <v>13</v>
      </c>
      <c r="H442" s="1024" t="s">
        <v>13</v>
      </c>
      <c r="I442" s="1024" t="s">
        <v>13</v>
      </c>
      <c r="J442" s="1024" t="s">
        <v>13</v>
      </c>
      <c r="K442" s="1041" t="s">
        <v>16</v>
      </c>
      <c r="L442" s="1040" t="s">
        <v>627</v>
      </c>
      <c r="M442" s="1257" t="s">
        <v>13059</v>
      </c>
      <c r="N442" s="1058"/>
      <c r="O442" s="1058"/>
      <c r="P442" s="1058"/>
    </row>
    <row r="443" spans="1:16">
      <c r="A443" s="1046">
        <v>438</v>
      </c>
      <c r="B443" s="1020" t="s">
        <v>628</v>
      </c>
      <c r="C443" s="1024" t="s">
        <v>13</v>
      </c>
      <c r="D443" s="1024" t="s">
        <v>13</v>
      </c>
      <c r="E443" s="1024" t="s">
        <v>13</v>
      </c>
      <c r="F443" s="1024" t="s">
        <v>13</v>
      </c>
      <c r="G443" s="1024" t="s">
        <v>13</v>
      </c>
      <c r="H443" s="1024" t="s">
        <v>13</v>
      </c>
      <c r="I443" s="1024" t="s">
        <v>13</v>
      </c>
      <c r="J443" s="1024" t="s">
        <v>13</v>
      </c>
      <c r="K443" s="1041" t="s">
        <v>16</v>
      </c>
      <c r="L443" s="1040" t="s">
        <v>628</v>
      </c>
      <c r="M443" s="1257" t="s">
        <v>13059</v>
      </c>
      <c r="N443" s="1058"/>
      <c r="O443" s="1058"/>
      <c r="P443" s="1058"/>
    </row>
    <row r="444" spans="1:16">
      <c r="A444" s="1046">
        <v>439</v>
      </c>
      <c r="B444" s="1020" t="s">
        <v>629</v>
      </c>
      <c r="C444" s="1024" t="s">
        <v>13</v>
      </c>
      <c r="D444" s="1024" t="s">
        <v>13</v>
      </c>
      <c r="E444" s="1024" t="s">
        <v>13</v>
      </c>
      <c r="F444" s="1024" t="s">
        <v>13</v>
      </c>
      <c r="G444" s="1024" t="s">
        <v>13</v>
      </c>
      <c r="H444" s="1024" t="s">
        <v>13</v>
      </c>
      <c r="I444" s="1024" t="s">
        <v>13</v>
      </c>
      <c r="J444" s="1024" t="s">
        <v>13</v>
      </c>
      <c r="K444" s="1041" t="s">
        <v>16</v>
      </c>
      <c r="L444" s="1040" t="s">
        <v>629</v>
      </c>
      <c r="M444" s="1257" t="s">
        <v>13059</v>
      </c>
      <c r="N444" s="1058"/>
      <c r="O444" s="1058"/>
      <c r="P444" s="1058"/>
    </row>
    <row r="445" spans="1:16">
      <c r="A445" s="1046">
        <v>440</v>
      </c>
      <c r="B445" s="1020" t="s">
        <v>630</v>
      </c>
      <c r="C445" s="1024" t="s">
        <v>13</v>
      </c>
      <c r="D445" s="1024" t="s">
        <v>13</v>
      </c>
      <c r="E445" s="1024" t="s">
        <v>13</v>
      </c>
      <c r="F445" s="1024" t="s">
        <v>13</v>
      </c>
      <c r="G445" s="1024" t="s">
        <v>13</v>
      </c>
      <c r="H445" s="1024" t="s">
        <v>13</v>
      </c>
      <c r="I445" s="1024" t="s">
        <v>13</v>
      </c>
      <c r="J445" s="1024" t="s">
        <v>13</v>
      </c>
      <c r="K445" s="1041" t="s">
        <v>16</v>
      </c>
      <c r="L445" s="1040" t="s">
        <v>630</v>
      </c>
      <c r="M445" s="1257" t="s">
        <v>13059</v>
      </c>
      <c r="N445" s="1058"/>
      <c r="O445" s="1058"/>
      <c r="P445" s="1058"/>
    </row>
    <row r="446" spans="1:16">
      <c r="A446" s="1046">
        <v>441</v>
      </c>
      <c r="B446" s="1020" t="s">
        <v>631</v>
      </c>
      <c r="C446" s="1024" t="s">
        <v>13</v>
      </c>
      <c r="D446" s="1024" t="s">
        <v>13</v>
      </c>
      <c r="E446" s="1024" t="s">
        <v>13</v>
      </c>
      <c r="F446" s="1024" t="s">
        <v>13</v>
      </c>
      <c r="G446" s="1024" t="s">
        <v>13</v>
      </c>
      <c r="H446" s="1024" t="s">
        <v>13</v>
      </c>
      <c r="I446" s="1024" t="s">
        <v>13</v>
      </c>
      <c r="J446" s="1024" t="s">
        <v>13</v>
      </c>
      <c r="K446" s="1041" t="s">
        <v>16</v>
      </c>
      <c r="L446" s="1040" t="s">
        <v>631</v>
      </c>
      <c r="M446" s="1257" t="s">
        <v>13059</v>
      </c>
      <c r="N446" s="1058"/>
      <c r="O446" s="1058"/>
      <c r="P446" s="1058"/>
    </row>
    <row r="447" spans="1:16">
      <c r="A447" s="1046">
        <v>442</v>
      </c>
      <c r="B447" s="1020" t="s">
        <v>632</v>
      </c>
      <c r="C447" s="1024" t="s">
        <v>13</v>
      </c>
      <c r="D447" s="1024" t="s">
        <v>13</v>
      </c>
      <c r="E447" s="1024" t="s">
        <v>13</v>
      </c>
      <c r="F447" s="1024" t="s">
        <v>13</v>
      </c>
      <c r="G447" s="1024" t="s">
        <v>13</v>
      </c>
      <c r="H447" s="1024" t="s">
        <v>13</v>
      </c>
      <c r="I447" s="1024" t="s">
        <v>13</v>
      </c>
      <c r="J447" s="1024" t="s">
        <v>13</v>
      </c>
      <c r="K447" s="1041" t="s">
        <v>16</v>
      </c>
      <c r="L447" s="1040" t="s">
        <v>632</v>
      </c>
      <c r="M447" s="1257" t="s">
        <v>13059</v>
      </c>
      <c r="N447" s="1058"/>
      <c r="O447" s="1058"/>
      <c r="P447" s="1058"/>
    </row>
    <row r="448" spans="1:16">
      <c r="A448" s="1046">
        <v>443</v>
      </c>
      <c r="B448" s="1020" t="s">
        <v>633</v>
      </c>
      <c r="C448" s="1024" t="s">
        <v>13</v>
      </c>
      <c r="D448" s="1024" t="s">
        <v>13</v>
      </c>
      <c r="E448" s="1024" t="s">
        <v>13</v>
      </c>
      <c r="F448" s="1024" t="s">
        <v>13</v>
      </c>
      <c r="G448" s="1024" t="s">
        <v>13</v>
      </c>
      <c r="H448" s="1024" t="s">
        <v>13</v>
      </c>
      <c r="I448" s="1024" t="s">
        <v>13</v>
      </c>
      <c r="J448" s="1024" t="s">
        <v>13</v>
      </c>
      <c r="K448" s="1041" t="s">
        <v>16</v>
      </c>
      <c r="L448" s="1040" t="s">
        <v>633</v>
      </c>
      <c r="M448" s="1257" t="s">
        <v>13059</v>
      </c>
      <c r="N448" s="1058"/>
      <c r="O448" s="1058"/>
      <c r="P448" s="1058"/>
    </row>
    <row r="449" spans="1:16">
      <c r="A449" s="1046">
        <v>444</v>
      </c>
      <c r="B449" s="1020" t="s">
        <v>634</v>
      </c>
      <c r="C449" s="1024" t="s">
        <v>13</v>
      </c>
      <c r="D449" s="1024" t="s">
        <v>13</v>
      </c>
      <c r="E449" s="1024" t="s">
        <v>13</v>
      </c>
      <c r="F449" s="1024" t="s">
        <v>13</v>
      </c>
      <c r="G449" s="1024" t="s">
        <v>13</v>
      </c>
      <c r="H449" s="1024" t="s">
        <v>13</v>
      </c>
      <c r="I449" s="1024" t="s">
        <v>13</v>
      </c>
      <c r="J449" s="1024" t="s">
        <v>13</v>
      </c>
      <c r="K449" s="1041" t="s">
        <v>16</v>
      </c>
      <c r="L449" s="1040" t="s">
        <v>634</v>
      </c>
      <c r="M449" s="1257" t="s">
        <v>13059</v>
      </c>
      <c r="N449" s="1058"/>
      <c r="O449" s="1058"/>
      <c r="P449" s="1058"/>
    </row>
    <row r="450" spans="1:16">
      <c r="A450" s="1046">
        <v>445</v>
      </c>
      <c r="B450" s="1020" t="s">
        <v>635</v>
      </c>
      <c r="C450" s="1024" t="s">
        <v>13</v>
      </c>
      <c r="D450" s="1024" t="s">
        <v>13</v>
      </c>
      <c r="E450" s="1024" t="s">
        <v>13</v>
      </c>
      <c r="F450" s="1024" t="s">
        <v>13</v>
      </c>
      <c r="G450" s="1024" t="s">
        <v>13</v>
      </c>
      <c r="H450" s="1024" t="s">
        <v>13</v>
      </c>
      <c r="I450" s="1024" t="s">
        <v>13</v>
      </c>
      <c r="J450" s="1024" t="s">
        <v>13</v>
      </c>
      <c r="K450" s="1041" t="s">
        <v>16</v>
      </c>
      <c r="L450" s="1040" t="s">
        <v>635</v>
      </c>
      <c r="M450" s="1257" t="s">
        <v>13059</v>
      </c>
      <c r="N450" s="1058"/>
      <c r="O450" s="1058"/>
      <c r="P450" s="1058"/>
    </row>
    <row r="451" spans="1:16">
      <c r="A451" s="1046">
        <v>446</v>
      </c>
      <c r="B451" s="1020" t="s">
        <v>636</v>
      </c>
      <c r="C451" s="1024" t="s">
        <v>13</v>
      </c>
      <c r="D451" s="1024" t="s">
        <v>13</v>
      </c>
      <c r="E451" s="1024" t="s">
        <v>13</v>
      </c>
      <c r="F451" s="1024" t="s">
        <v>13</v>
      </c>
      <c r="G451" s="1024" t="s">
        <v>13</v>
      </c>
      <c r="H451" s="1024" t="s">
        <v>13</v>
      </c>
      <c r="I451" s="1024" t="s">
        <v>13</v>
      </c>
      <c r="J451" s="1024" t="s">
        <v>13</v>
      </c>
      <c r="K451" s="1041" t="s">
        <v>16</v>
      </c>
      <c r="L451" s="1040" t="s">
        <v>636</v>
      </c>
      <c r="M451" s="1257" t="s">
        <v>13059</v>
      </c>
      <c r="N451" s="1058"/>
      <c r="O451" s="1058"/>
      <c r="P451" s="1058"/>
    </row>
    <row r="452" spans="1:16">
      <c r="A452" s="1046">
        <v>447</v>
      </c>
      <c r="B452" s="1020" t="s">
        <v>637</v>
      </c>
      <c r="C452" s="1024" t="s">
        <v>13</v>
      </c>
      <c r="D452" s="1024" t="s">
        <v>13</v>
      </c>
      <c r="E452" s="1024" t="s">
        <v>13</v>
      </c>
      <c r="F452" s="1024" t="s">
        <v>13</v>
      </c>
      <c r="G452" s="1024" t="s">
        <v>13</v>
      </c>
      <c r="H452" s="1024" t="s">
        <v>13</v>
      </c>
      <c r="I452" s="1024" t="s">
        <v>13</v>
      </c>
      <c r="J452" s="1024" t="s">
        <v>13</v>
      </c>
      <c r="K452" s="1041" t="s">
        <v>16</v>
      </c>
      <c r="L452" s="1040" t="s">
        <v>637</v>
      </c>
      <c r="M452" s="1257" t="s">
        <v>13059</v>
      </c>
      <c r="N452" s="1058"/>
      <c r="O452" s="1058"/>
      <c r="P452" s="1058"/>
    </row>
    <row r="453" spans="1:16">
      <c r="A453" s="1046">
        <v>448</v>
      </c>
      <c r="B453" s="1020" t="s">
        <v>638</v>
      </c>
      <c r="C453" s="1024" t="s">
        <v>13</v>
      </c>
      <c r="D453" s="1024" t="s">
        <v>13</v>
      </c>
      <c r="E453" s="1024" t="s">
        <v>13</v>
      </c>
      <c r="F453" s="1024" t="s">
        <v>13</v>
      </c>
      <c r="G453" s="1024" t="s">
        <v>13</v>
      </c>
      <c r="H453" s="1024" t="s">
        <v>13</v>
      </c>
      <c r="I453" s="1024" t="s">
        <v>13</v>
      </c>
      <c r="J453" s="1024" t="s">
        <v>13</v>
      </c>
      <c r="K453" s="1041" t="s">
        <v>16</v>
      </c>
      <c r="L453" s="1040" t="s">
        <v>638</v>
      </c>
      <c r="M453" s="1257" t="s">
        <v>13059</v>
      </c>
      <c r="N453" s="1058"/>
      <c r="O453" s="1058"/>
      <c r="P453" s="1058"/>
    </row>
    <row r="454" spans="1:16">
      <c r="A454" s="1046">
        <v>449</v>
      </c>
      <c r="B454" s="1020" t="s">
        <v>639</v>
      </c>
      <c r="C454" s="1024" t="s">
        <v>13</v>
      </c>
      <c r="D454" s="1024" t="s">
        <v>13</v>
      </c>
      <c r="E454" s="1024" t="s">
        <v>13</v>
      </c>
      <c r="F454" s="1024" t="s">
        <v>13</v>
      </c>
      <c r="G454" s="1024" t="s">
        <v>13</v>
      </c>
      <c r="H454" s="1024" t="s">
        <v>13</v>
      </c>
      <c r="I454" s="1024" t="s">
        <v>13</v>
      </c>
      <c r="J454" s="1024" t="s">
        <v>13</v>
      </c>
      <c r="K454" s="1041" t="s">
        <v>16</v>
      </c>
      <c r="L454" s="1040" t="s">
        <v>639</v>
      </c>
      <c r="M454" s="1257" t="s">
        <v>13059</v>
      </c>
      <c r="N454" s="1058"/>
      <c r="O454" s="1058"/>
      <c r="P454" s="1058"/>
    </row>
    <row r="455" spans="1:16">
      <c r="A455" s="1046">
        <v>450</v>
      </c>
      <c r="B455" s="1020" t="s">
        <v>640</v>
      </c>
      <c r="C455" s="1024" t="s">
        <v>13</v>
      </c>
      <c r="D455" s="1024" t="s">
        <v>13</v>
      </c>
      <c r="E455" s="1024" t="s">
        <v>13</v>
      </c>
      <c r="F455" s="1024" t="s">
        <v>13</v>
      </c>
      <c r="G455" s="1024" t="s">
        <v>13</v>
      </c>
      <c r="H455" s="1024" t="s">
        <v>13</v>
      </c>
      <c r="I455" s="1024" t="s">
        <v>13</v>
      </c>
      <c r="J455" s="1024" t="s">
        <v>13</v>
      </c>
      <c r="K455" s="1041" t="s">
        <v>16</v>
      </c>
      <c r="L455" s="1040" t="s">
        <v>640</v>
      </c>
      <c r="M455" s="1257" t="s">
        <v>13059</v>
      </c>
      <c r="N455" s="1058"/>
      <c r="O455" s="1058"/>
      <c r="P455" s="1058"/>
    </row>
    <row r="456" spans="1:16">
      <c r="A456" s="1046">
        <v>451</v>
      </c>
      <c r="B456" s="1020" t="s">
        <v>641</v>
      </c>
      <c r="C456" s="1024" t="s">
        <v>13</v>
      </c>
      <c r="D456" s="1024" t="s">
        <v>13</v>
      </c>
      <c r="E456" s="1024" t="s">
        <v>13</v>
      </c>
      <c r="F456" s="1024" t="s">
        <v>13</v>
      </c>
      <c r="G456" s="1024" t="s">
        <v>13</v>
      </c>
      <c r="H456" s="1024" t="s">
        <v>13</v>
      </c>
      <c r="I456" s="1024" t="s">
        <v>13</v>
      </c>
      <c r="J456" s="1024" t="s">
        <v>13</v>
      </c>
      <c r="K456" s="1041" t="s">
        <v>16</v>
      </c>
      <c r="L456" s="1040" t="s">
        <v>641</v>
      </c>
      <c r="M456" s="1257" t="s">
        <v>13059</v>
      </c>
      <c r="N456" s="1058"/>
      <c r="O456" s="1058"/>
      <c r="P456" s="1058"/>
    </row>
    <row r="457" spans="1:16">
      <c r="A457" s="1046">
        <v>452</v>
      </c>
      <c r="B457" s="1020" t="s">
        <v>642</v>
      </c>
      <c r="C457" s="1024" t="s">
        <v>13</v>
      </c>
      <c r="D457" s="1024" t="s">
        <v>13</v>
      </c>
      <c r="E457" s="1024" t="s">
        <v>13</v>
      </c>
      <c r="F457" s="1024" t="s">
        <v>13</v>
      </c>
      <c r="G457" s="1024" t="s">
        <v>13</v>
      </c>
      <c r="H457" s="1024" t="s">
        <v>13</v>
      </c>
      <c r="I457" s="1024" t="s">
        <v>13</v>
      </c>
      <c r="J457" s="1024" t="s">
        <v>13</v>
      </c>
      <c r="K457" s="1041" t="s">
        <v>16</v>
      </c>
      <c r="L457" s="1040" t="s">
        <v>642</v>
      </c>
      <c r="M457" s="1257" t="s">
        <v>13059</v>
      </c>
      <c r="N457" s="1058"/>
      <c r="O457" s="1058"/>
      <c r="P457" s="1058"/>
    </row>
    <row r="458" spans="1:16">
      <c r="A458" s="1046">
        <v>453</v>
      </c>
      <c r="B458" s="1020" t="s">
        <v>643</v>
      </c>
      <c r="C458" s="1024" t="s">
        <v>13</v>
      </c>
      <c r="D458" s="1024" t="s">
        <v>13</v>
      </c>
      <c r="E458" s="1024" t="s">
        <v>13</v>
      </c>
      <c r="F458" s="1024" t="s">
        <v>13</v>
      </c>
      <c r="G458" s="1024" t="s">
        <v>13</v>
      </c>
      <c r="H458" s="1024" t="s">
        <v>13</v>
      </c>
      <c r="I458" s="1024" t="s">
        <v>13</v>
      </c>
      <c r="J458" s="1024" t="s">
        <v>13</v>
      </c>
      <c r="K458" s="1041" t="s">
        <v>16</v>
      </c>
      <c r="L458" s="1040" t="s">
        <v>643</v>
      </c>
      <c r="M458" s="1257" t="s">
        <v>13059</v>
      </c>
      <c r="N458" s="1058"/>
      <c r="O458" s="1058"/>
      <c r="P458" s="1058"/>
    </row>
    <row r="459" spans="1:16">
      <c r="A459" s="1046">
        <v>454</v>
      </c>
      <c r="B459" s="1020" t="s">
        <v>644</v>
      </c>
      <c r="C459" s="1024" t="s">
        <v>13</v>
      </c>
      <c r="D459" s="1024" t="s">
        <v>13</v>
      </c>
      <c r="E459" s="1024" t="s">
        <v>13</v>
      </c>
      <c r="F459" s="1024" t="s">
        <v>13</v>
      </c>
      <c r="G459" s="1024" t="s">
        <v>13</v>
      </c>
      <c r="H459" s="1024" t="s">
        <v>13</v>
      </c>
      <c r="I459" s="1024" t="s">
        <v>13</v>
      </c>
      <c r="J459" s="1024" t="s">
        <v>13</v>
      </c>
      <c r="K459" s="1041" t="s">
        <v>16</v>
      </c>
      <c r="L459" s="1040" t="s">
        <v>644</v>
      </c>
      <c r="M459" s="1257" t="s">
        <v>13059</v>
      </c>
      <c r="N459" s="1058"/>
      <c r="O459" s="1058"/>
      <c r="P459" s="1058"/>
    </row>
    <row r="460" spans="1:16">
      <c r="A460" s="1046">
        <v>455</v>
      </c>
      <c r="B460" s="1020" t="s">
        <v>645</v>
      </c>
      <c r="C460" s="1024" t="s">
        <v>13</v>
      </c>
      <c r="D460" s="1024" t="s">
        <v>13</v>
      </c>
      <c r="E460" s="1024" t="s">
        <v>13</v>
      </c>
      <c r="F460" s="1024" t="s">
        <v>13</v>
      </c>
      <c r="G460" s="1024" t="s">
        <v>13</v>
      </c>
      <c r="H460" s="1024" t="s">
        <v>13</v>
      </c>
      <c r="I460" s="1024" t="s">
        <v>13</v>
      </c>
      <c r="J460" s="1024" t="s">
        <v>13</v>
      </c>
      <c r="K460" s="1041" t="s">
        <v>16</v>
      </c>
      <c r="L460" s="1040" t="s">
        <v>645</v>
      </c>
      <c r="M460" s="1257" t="s">
        <v>13059</v>
      </c>
      <c r="N460" s="1058"/>
      <c r="O460" s="1058"/>
      <c r="P460" s="1058"/>
    </row>
    <row r="461" spans="1:16">
      <c r="A461" s="1046">
        <v>456</v>
      </c>
      <c r="B461" s="1020" t="s">
        <v>646</v>
      </c>
      <c r="C461" s="1024" t="s">
        <v>13</v>
      </c>
      <c r="D461" s="1024" t="s">
        <v>13</v>
      </c>
      <c r="E461" s="1024" t="s">
        <v>13</v>
      </c>
      <c r="F461" s="1024" t="s">
        <v>13</v>
      </c>
      <c r="G461" s="1024" t="s">
        <v>13</v>
      </c>
      <c r="H461" s="1024" t="s">
        <v>13</v>
      </c>
      <c r="I461" s="1024" t="s">
        <v>13</v>
      </c>
      <c r="J461" s="1024" t="s">
        <v>13</v>
      </c>
      <c r="K461" s="1041" t="s">
        <v>16</v>
      </c>
      <c r="L461" s="1040" t="s">
        <v>646</v>
      </c>
      <c r="M461" s="1257" t="s">
        <v>13059</v>
      </c>
      <c r="N461" s="1058"/>
      <c r="O461" s="1058"/>
      <c r="P461" s="1058"/>
    </row>
    <row r="462" spans="1:16">
      <c r="A462" s="1046">
        <v>457</v>
      </c>
      <c r="B462" s="1020" t="s">
        <v>647</v>
      </c>
      <c r="C462" s="1024" t="s">
        <v>13</v>
      </c>
      <c r="D462" s="1024" t="s">
        <v>13</v>
      </c>
      <c r="E462" s="1024" t="s">
        <v>13</v>
      </c>
      <c r="F462" s="1024" t="s">
        <v>13</v>
      </c>
      <c r="G462" s="1024" t="s">
        <v>13</v>
      </c>
      <c r="H462" s="1024" t="s">
        <v>13</v>
      </c>
      <c r="I462" s="1024" t="s">
        <v>13</v>
      </c>
      <c r="J462" s="1024" t="s">
        <v>13</v>
      </c>
      <c r="K462" s="1041" t="s">
        <v>16</v>
      </c>
      <c r="L462" s="1040" t="s">
        <v>647</v>
      </c>
      <c r="M462" s="1257" t="s">
        <v>13059</v>
      </c>
      <c r="N462" s="1058"/>
      <c r="O462" s="1058"/>
      <c r="P462" s="1058"/>
    </row>
    <row r="463" spans="1:16">
      <c r="A463" s="1046">
        <v>458</v>
      </c>
      <c r="B463" s="1020" t="s">
        <v>648</v>
      </c>
      <c r="C463" s="1024" t="s">
        <v>13</v>
      </c>
      <c r="D463" s="1024" t="s">
        <v>13</v>
      </c>
      <c r="E463" s="1024" t="s">
        <v>13</v>
      </c>
      <c r="F463" s="1024" t="s">
        <v>13</v>
      </c>
      <c r="G463" s="1024" t="s">
        <v>13</v>
      </c>
      <c r="H463" s="1024" t="s">
        <v>13</v>
      </c>
      <c r="I463" s="1024" t="s">
        <v>13</v>
      </c>
      <c r="J463" s="1024" t="s">
        <v>13</v>
      </c>
      <c r="K463" s="1041" t="s">
        <v>16</v>
      </c>
      <c r="L463" s="1040" t="s">
        <v>648</v>
      </c>
      <c r="M463" s="1257" t="s">
        <v>13059</v>
      </c>
      <c r="N463" s="1058"/>
      <c r="O463" s="1058"/>
      <c r="P463" s="1058"/>
    </row>
    <row r="464" spans="1:16">
      <c r="A464" s="1046">
        <v>459</v>
      </c>
      <c r="B464" s="1020" t="s">
        <v>649</v>
      </c>
      <c r="C464" s="1024" t="s">
        <v>13</v>
      </c>
      <c r="D464" s="1024" t="s">
        <v>13</v>
      </c>
      <c r="E464" s="1024" t="s">
        <v>13</v>
      </c>
      <c r="F464" s="1024" t="s">
        <v>13</v>
      </c>
      <c r="G464" s="1024" t="s">
        <v>13</v>
      </c>
      <c r="H464" s="1024" t="s">
        <v>13</v>
      </c>
      <c r="I464" s="1024" t="s">
        <v>13</v>
      </c>
      <c r="J464" s="1024" t="s">
        <v>13</v>
      </c>
      <c r="K464" s="1041" t="s">
        <v>16</v>
      </c>
      <c r="L464" s="1040" t="s">
        <v>649</v>
      </c>
      <c r="M464" s="1257" t="s">
        <v>13059</v>
      </c>
      <c r="N464" s="1058"/>
      <c r="O464" s="1058"/>
      <c r="P464" s="1058"/>
    </row>
    <row r="465" spans="1:16">
      <c r="A465" s="1046">
        <v>460</v>
      </c>
      <c r="B465" s="1020" t="s">
        <v>650</v>
      </c>
      <c r="C465" s="1024" t="s">
        <v>13</v>
      </c>
      <c r="D465" s="1024" t="s">
        <v>13</v>
      </c>
      <c r="E465" s="1024" t="s">
        <v>13</v>
      </c>
      <c r="F465" s="1024" t="s">
        <v>13</v>
      </c>
      <c r="G465" s="1024" t="s">
        <v>13</v>
      </c>
      <c r="H465" s="1024" t="s">
        <v>13</v>
      </c>
      <c r="I465" s="1024" t="s">
        <v>13</v>
      </c>
      <c r="J465" s="1024" t="s">
        <v>13</v>
      </c>
      <c r="K465" s="1041" t="s">
        <v>16</v>
      </c>
      <c r="L465" s="1040" t="s">
        <v>650</v>
      </c>
      <c r="M465" s="1257" t="s">
        <v>13059</v>
      </c>
      <c r="N465" s="1058"/>
      <c r="O465" s="1058"/>
      <c r="P465" s="1058"/>
    </row>
    <row r="466" spans="1:16">
      <c r="A466" s="1046">
        <v>461</v>
      </c>
      <c r="B466" s="1020" t="s">
        <v>651</v>
      </c>
      <c r="C466" s="1024" t="s">
        <v>13</v>
      </c>
      <c r="D466" s="1024" t="s">
        <v>13</v>
      </c>
      <c r="E466" s="1024" t="s">
        <v>13</v>
      </c>
      <c r="F466" s="1024" t="s">
        <v>13</v>
      </c>
      <c r="G466" s="1024" t="s">
        <v>13</v>
      </c>
      <c r="H466" s="1024" t="s">
        <v>13</v>
      </c>
      <c r="I466" s="1024" t="s">
        <v>13</v>
      </c>
      <c r="J466" s="1024" t="s">
        <v>13</v>
      </c>
      <c r="K466" s="1041" t="s">
        <v>16</v>
      </c>
      <c r="L466" s="1040" t="s">
        <v>651</v>
      </c>
      <c r="M466" s="1257" t="s">
        <v>13059</v>
      </c>
      <c r="N466" s="1058"/>
      <c r="O466" s="1058"/>
      <c r="P466" s="1058"/>
    </row>
    <row r="467" spans="1:16">
      <c r="A467" s="1046">
        <v>462</v>
      </c>
      <c r="B467" s="1020" t="s">
        <v>652</v>
      </c>
      <c r="C467" s="1024" t="s">
        <v>13</v>
      </c>
      <c r="D467" s="1024" t="s">
        <v>13</v>
      </c>
      <c r="E467" s="1024" t="s">
        <v>13</v>
      </c>
      <c r="F467" s="1024" t="s">
        <v>13</v>
      </c>
      <c r="G467" s="1024" t="s">
        <v>13</v>
      </c>
      <c r="H467" s="1024" t="s">
        <v>13</v>
      </c>
      <c r="I467" s="1024" t="s">
        <v>13</v>
      </c>
      <c r="J467" s="1024" t="s">
        <v>13</v>
      </c>
      <c r="K467" s="1041" t="s">
        <v>16</v>
      </c>
      <c r="L467" s="1040" t="s">
        <v>652</v>
      </c>
      <c r="M467" s="1257" t="s">
        <v>13059</v>
      </c>
      <c r="N467" s="1058"/>
      <c r="O467" s="1058"/>
      <c r="P467" s="1058"/>
    </row>
    <row r="468" spans="1:16">
      <c r="A468" s="1046">
        <v>463</v>
      </c>
      <c r="B468" s="1020" t="s">
        <v>653</v>
      </c>
      <c r="C468" s="1024" t="s">
        <v>13</v>
      </c>
      <c r="D468" s="1024" t="s">
        <v>13</v>
      </c>
      <c r="E468" s="1024" t="s">
        <v>13</v>
      </c>
      <c r="F468" s="1024" t="s">
        <v>13</v>
      </c>
      <c r="G468" s="1024" t="s">
        <v>13</v>
      </c>
      <c r="H468" s="1024" t="s">
        <v>13</v>
      </c>
      <c r="I468" s="1024" t="s">
        <v>13</v>
      </c>
      <c r="J468" s="1024" t="s">
        <v>13</v>
      </c>
      <c r="K468" s="1041" t="s">
        <v>16</v>
      </c>
      <c r="L468" s="1040" t="s">
        <v>653</v>
      </c>
      <c r="M468" s="1257" t="s">
        <v>13059</v>
      </c>
      <c r="N468" s="1058"/>
      <c r="O468" s="1058"/>
      <c r="P468" s="1058"/>
    </row>
    <row r="469" spans="1:16">
      <c r="A469" s="1046">
        <v>464</v>
      </c>
      <c r="B469" s="1020" t="s">
        <v>654</v>
      </c>
      <c r="C469" s="1024" t="s">
        <v>13</v>
      </c>
      <c r="D469" s="1024" t="s">
        <v>13</v>
      </c>
      <c r="E469" s="1024" t="s">
        <v>13</v>
      </c>
      <c r="F469" s="1024" t="s">
        <v>13</v>
      </c>
      <c r="G469" s="1024" t="s">
        <v>13</v>
      </c>
      <c r="H469" s="1024" t="s">
        <v>13</v>
      </c>
      <c r="I469" s="1024" t="s">
        <v>13</v>
      </c>
      <c r="J469" s="1024" t="s">
        <v>13</v>
      </c>
      <c r="K469" s="1041" t="s">
        <v>16</v>
      </c>
      <c r="L469" s="1040" t="s">
        <v>654</v>
      </c>
      <c r="M469" s="1257" t="s">
        <v>13059</v>
      </c>
      <c r="N469" s="1058"/>
      <c r="O469" s="1058"/>
      <c r="P469" s="1058"/>
    </row>
    <row r="470" spans="1:16">
      <c r="A470" s="1046">
        <v>465</v>
      </c>
      <c r="B470" s="1020" t="s">
        <v>655</v>
      </c>
      <c r="C470" s="1024" t="s">
        <v>13</v>
      </c>
      <c r="D470" s="1024" t="s">
        <v>13</v>
      </c>
      <c r="E470" s="1024" t="s">
        <v>13</v>
      </c>
      <c r="F470" s="1024" t="s">
        <v>13</v>
      </c>
      <c r="G470" s="1024" t="s">
        <v>13</v>
      </c>
      <c r="H470" s="1024" t="s">
        <v>13</v>
      </c>
      <c r="I470" s="1024" t="s">
        <v>13</v>
      </c>
      <c r="J470" s="1024" t="s">
        <v>13</v>
      </c>
      <c r="K470" s="1041" t="s">
        <v>16</v>
      </c>
      <c r="L470" s="1040" t="s">
        <v>655</v>
      </c>
      <c r="M470" s="1257" t="s">
        <v>13059</v>
      </c>
      <c r="N470" s="1058"/>
      <c r="O470" s="1058"/>
      <c r="P470" s="1058"/>
    </row>
    <row r="471" spans="1:16">
      <c r="A471" s="1046">
        <v>466</v>
      </c>
      <c r="B471" s="1020" t="s">
        <v>656</v>
      </c>
      <c r="C471" s="1024" t="s">
        <v>13</v>
      </c>
      <c r="D471" s="1024" t="s">
        <v>13</v>
      </c>
      <c r="E471" s="1024" t="s">
        <v>13</v>
      </c>
      <c r="F471" s="1024" t="s">
        <v>13</v>
      </c>
      <c r="G471" s="1024" t="s">
        <v>13</v>
      </c>
      <c r="H471" s="1024" t="s">
        <v>13</v>
      </c>
      <c r="I471" s="1024" t="s">
        <v>13</v>
      </c>
      <c r="J471" s="1024" t="s">
        <v>13</v>
      </c>
      <c r="K471" s="1041" t="s">
        <v>16</v>
      </c>
      <c r="L471" s="1040" t="s">
        <v>656</v>
      </c>
      <c r="M471" s="1257" t="s">
        <v>13059</v>
      </c>
      <c r="N471" s="1058"/>
      <c r="O471" s="1058"/>
      <c r="P471" s="1058"/>
    </row>
    <row r="472" spans="1:16">
      <c r="A472" s="1046">
        <v>467</v>
      </c>
      <c r="B472" s="1020" t="s">
        <v>657</v>
      </c>
      <c r="C472" s="1024" t="s">
        <v>13</v>
      </c>
      <c r="D472" s="1024" t="s">
        <v>13</v>
      </c>
      <c r="E472" s="1024" t="s">
        <v>13</v>
      </c>
      <c r="F472" s="1024" t="s">
        <v>13</v>
      </c>
      <c r="G472" s="1024" t="s">
        <v>13</v>
      </c>
      <c r="H472" s="1024" t="s">
        <v>13</v>
      </c>
      <c r="I472" s="1024" t="s">
        <v>13</v>
      </c>
      <c r="J472" s="1024" t="s">
        <v>13</v>
      </c>
      <c r="K472" s="1041" t="s">
        <v>16</v>
      </c>
      <c r="L472" s="1040" t="s">
        <v>657</v>
      </c>
      <c r="M472" s="1257" t="s">
        <v>13059</v>
      </c>
      <c r="N472" s="1058"/>
      <c r="O472" s="1058"/>
      <c r="P472" s="1058"/>
    </row>
    <row r="473" spans="1:16">
      <c r="A473" s="1046">
        <v>468</v>
      </c>
      <c r="B473" s="1020" t="s">
        <v>658</v>
      </c>
      <c r="C473" s="1024" t="s">
        <v>13</v>
      </c>
      <c r="D473" s="1024" t="s">
        <v>13</v>
      </c>
      <c r="E473" s="1024" t="s">
        <v>13</v>
      </c>
      <c r="F473" s="1024" t="s">
        <v>13</v>
      </c>
      <c r="G473" s="1024" t="s">
        <v>13</v>
      </c>
      <c r="H473" s="1024" t="s">
        <v>13</v>
      </c>
      <c r="I473" s="1024" t="s">
        <v>13</v>
      </c>
      <c r="J473" s="1024" t="s">
        <v>13</v>
      </c>
      <c r="K473" s="1041" t="s">
        <v>16</v>
      </c>
      <c r="L473" s="1040" t="s">
        <v>658</v>
      </c>
      <c r="M473" s="1257" t="s">
        <v>13059</v>
      </c>
      <c r="N473" s="1058"/>
      <c r="O473" s="1058"/>
      <c r="P473" s="1058"/>
    </row>
    <row r="474" spans="1:16">
      <c r="A474" s="1046">
        <v>469</v>
      </c>
      <c r="B474" s="1020" t="s">
        <v>659</v>
      </c>
      <c r="C474" s="1024" t="s">
        <v>13</v>
      </c>
      <c r="D474" s="1024" t="s">
        <v>13</v>
      </c>
      <c r="E474" s="1024" t="s">
        <v>13</v>
      </c>
      <c r="F474" s="1024" t="s">
        <v>13</v>
      </c>
      <c r="G474" s="1024" t="s">
        <v>13</v>
      </c>
      <c r="H474" s="1024" t="s">
        <v>13</v>
      </c>
      <c r="I474" s="1024" t="s">
        <v>13</v>
      </c>
      <c r="J474" s="1024" t="s">
        <v>13</v>
      </c>
      <c r="K474" s="1041" t="s">
        <v>16</v>
      </c>
      <c r="L474" s="1040" t="s">
        <v>659</v>
      </c>
      <c r="M474" s="1257" t="s">
        <v>13059</v>
      </c>
      <c r="N474" s="1058"/>
      <c r="O474" s="1058"/>
      <c r="P474" s="1058"/>
    </row>
    <row r="475" spans="1:16">
      <c r="A475" s="1046">
        <v>470</v>
      </c>
      <c r="B475" s="1020" t="s">
        <v>660</v>
      </c>
      <c r="C475" s="1024" t="s">
        <v>13</v>
      </c>
      <c r="D475" s="1024" t="s">
        <v>13</v>
      </c>
      <c r="E475" s="1024" t="s">
        <v>13</v>
      </c>
      <c r="F475" s="1024" t="s">
        <v>13</v>
      </c>
      <c r="G475" s="1024" t="s">
        <v>13</v>
      </c>
      <c r="H475" s="1024" t="s">
        <v>13</v>
      </c>
      <c r="I475" s="1024" t="s">
        <v>13</v>
      </c>
      <c r="J475" s="1024" t="s">
        <v>13</v>
      </c>
      <c r="K475" s="1041" t="s">
        <v>16</v>
      </c>
      <c r="L475" s="1040" t="s">
        <v>660</v>
      </c>
      <c r="M475" s="1257" t="s">
        <v>13059</v>
      </c>
      <c r="N475" s="1058"/>
      <c r="O475" s="1058"/>
      <c r="P475" s="1058"/>
    </row>
    <row r="476" spans="1:16">
      <c r="A476" s="1046">
        <v>471</v>
      </c>
      <c r="B476" s="1020" t="s">
        <v>661</v>
      </c>
      <c r="C476" s="1024" t="s">
        <v>13</v>
      </c>
      <c r="D476" s="1024" t="s">
        <v>13</v>
      </c>
      <c r="E476" s="1024" t="s">
        <v>13</v>
      </c>
      <c r="F476" s="1024" t="s">
        <v>13</v>
      </c>
      <c r="G476" s="1024" t="s">
        <v>13</v>
      </c>
      <c r="H476" s="1024" t="s">
        <v>13</v>
      </c>
      <c r="I476" s="1024" t="s">
        <v>13</v>
      </c>
      <c r="J476" s="1024" t="s">
        <v>13</v>
      </c>
      <c r="K476" s="1041" t="s">
        <v>16</v>
      </c>
      <c r="L476" s="1040" t="s">
        <v>661</v>
      </c>
      <c r="M476" s="1257" t="s">
        <v>13059</v>
      </c>
      <c r="N476" s="1058"/>
      <c r="O476" s="1058"/>
      <c r="P476" s="1058"/>
    </row>
    <row r="477" spans="1:16">
      <c r="A477" s="1046">
        <v>472</v>
      </c>
      <c r="B477" s="1020" t="s">
        <v>662</v>
      </c>
      <c r="C477" s="1024" t="s">
        <v>13</v>
      </c>
      <c r="D477" s="1024" t="s">
        <v>13</v>
      </c>
      <c r="E477" s="1024" t="s">
        <v>13</v>
      </c>
      <c r="F477" s="1024" t="s">
        <v>13</v>
      </c>
      <c r="G477" s="1024" t="s">
        <v>13</v>
      </c>
      <c r="H477" s="1024" t="s">
        <v>13</v>
      </c>
      <c r="I477" s="1024" t="s">
        <v>13</v>
      </c>
      <c r="J477" s="1024" t="s">
        <v>13</v>
      </c>
      <c r="K477" s="1041" t="s">
        <v>16</v>
      </c>
      <c r="L477" s="1040" t="s">
        <v>662</v>
      </c>
      <c r="M477" s="1257" t="s">
        <v>13059</v>
      </c>
      <c r="N477" s="1058"/>
      <c r="O477" s="1058"/>
      <c r="P477" s="1058"/>
    </row>
    <row r="478" spans="1:16">
      <c r="A478" s="1046">
        <v>473</v>
      </c>
      <c r="B478" s="1020" t="s">
        <v>663</v>
      </c>
      <c r="C478" s="1024" t="s">
        <v>13</v>
      </c>
      <c r="D478" s="1024" t="s">
        <v>13</v>
      </c>
      <c r="E478" s="1024" t="s">
        <v>13</v>
      </c>
      <c r="F478" s="1024" t="s">
        <v>13</v>
      </c>
      <c r="G478" s="1024" t="s">
        <v>13</v>
      </c>
      <c r="H478" s="1024" t="s">
        <v>13</v>
      </c>
      <c r="I478" s="1024" t="s">
        <v>13</v>
      </c>
      <c r="J478" s="1024" t="s">
        <v>13</v>
      </c>
      <c r="K478" s="1041" t="s">
        <v>16</v>
      </c>
      <c r="L478" s="1040" t="s">
        <v>663</v>
      </c>
      <c r="M478" s="1257" t="s">
        <v>13059</v>
      </c>
      <c r="N478" s="1058"/>
      <c r="O478" s="1058"/>
      <c r="P478" s="1058"/>
    </row>
    <row r="479" spans="1:16">
      <c r="A479" s="1046">
        <v>474</v>
      </c>
      <c r="B479" s="1020" t="s">
        <v>664</v>
      </c>
      <c r="C479" s="1024" t="s">
        <v>13</v>
      </c>
      <c r="D479" s="1024" t="s">
        <v>13</v>
      </c>
      <c r="E479" s="1024" t="s">
        <v>13</v>
      </c>
      <c r="F479" s="1024" t="s">
        <v>13</v>
      </c>
      <c r="G479" s="1024" t="s">
        <v>13</v>
      </c>
      <c r="H479" s="1024" t="s">
        <v>13</v>
      </c>
      <c r="I479" s="1024" t="s">
        <v>13</v>
      </c>
      <c r="J479" s="1024" t="s">
        <v>13</v>
      </c>
      <c r="K479" s="1041" t="s">
        <v>16</v>
      </c>
      <c r="L479" s="1040" t="s">
        <v>664</v>
      </c>
      <c r="M479" s="1257" t="s">
        <v>13059</v>
      </c>
      <c r="N479" s="1058"/>
      <c r="O479" s="1058"/>
      <c r="P479" s="1058"/>
    </row>
    <row r="480" spans="1:16">
      <c r="A480" s="1046">
        <v>475</v>
      </c>
      <c r="B480" s="1020" t="s">
        <v>665</v>
      </c>
      <c r="C480" s="1024" t="s">
        <v>13</v>
      </c>
      <c r="D480" s="1024" t="s">
        <v>13</v>
      </c>
      <c r="E480" s="1024" t="s">
        <v>13</v>
      </c>
      <c r="F480" s="1024" t="s">
        <v>13</v>
      </c>
      <c r="G480" s="1024" t="s">
        <v>13</v>
      </c>
      <c r="H480" s="1024" t="s">
        <v>13</v>
      </c>
      <c r="I480" s="1024" t="s">
        <v>13</v>
      </c>
      <c r="J480" s="1024" t="s">
        <v>13</v>
      </c>
      <c r="K480" s="1041" t="s">
        <v>16</v>
      </c>
      <c r="L480" s="1040" t="s">
        <v>665</v>
      </c>
      <c r="M480" s="1257" t="s">
        <v>13059</v>
      </c>
      <c r="N480" s="1058"/>
      <c r="O480" s="1058"/>
      <c r="P480" s="1058"/>
    </row>
    <row r="481" spans="1:16">
      <c r="A481" s="1046">
        <v>476</v>
      </c>
      <c r="B481" s="1020" t="s">
        <v>666</v>
      </c>
      <c r="C481" s="1024" t="s">
        <v>13</v>
      </c>
      <c r="D481" s="1024" t="s">
        <v>13</v>
      </c>
      <c r="E481" s="1024" t="s">
        <v>13</v>
      </c>
      <c r="F481" s="1024" t="s">
        <v>13</v>
      </c>
      <c r="G481" s="1024" t="s">
        <v>13</v>
      </c>
      <c r="H481" s="1024" t="s">
        <v>13</v>
      </c>
      <c r="I481" s="1024" t="s">
        <v>13</v>
      </c>
      <c r="J481" s="1024" t="s">
        <v>13</v>
      </c>
      <c r="K481" s="1041" t="s">
        <v>16</v>
      </c>
      <c r="L481" s="1040" t="s">
        <v>666</v>
      </c>
      <c r="M481" s="1257" t="s">
        <v>13059</v>
      </c>
      <c r="N481" s="1058"/>
      <c r="O481" s="1058"/>
      <c r="P481" s="1058"/>
    </row>
    <row r="482" spans="1:16">
      <c r="A482" s="1046">
        <v>477</v>
      </c>
      <c r="B482" s="1020" t="s">
        <v>667</v>
      </c>
      <c r="C482" s="1024" t="s">
        <v>13</v>
      </c>
      <c r="D482" s="1024" t="s">
        <v>13</v>
      </c>
      <c r="E482" s="1024" t="s">
        <v>13</v>
      </c>
      <c r="F482" s="1024" t="s">
        <v>13</v>
      </c>
      <c r="G482" s="1024" t="s">
        <v>13</v>
      </c>
      <c r="H482" s="1024" t="s">
        <v>13</v>
      </c>
      <c r="I482" s="1024" t="s">
        <v>13</v>
      </c>
      <c r="J482" s="1024" t="s">
        <v>13</v>
      </c>
      <c r="K482" s="1041" t="s">
        <v>16</v>
      </c>
      <c r="L482" s="1040" t="s">
        <v>667</v>
      </c>
      <c r="M482" s="1257" t="s">
        <v>13059</v>
      </c>
      <c r="N482" s="1058"/>
      <c r="O482" s="1058"/>
      <c r="P482" s="1058"/>
    </row>
    <row r="483" spans="1:16">
      <c r="A483" s="1046">
        <v>478</v>
      </c>
      <c r="B483" s="1020" t="s">
        <v>668</v>
      </c>
      <c r="C483" s="1024" t="s">
        <v>13</v>
      </c>
      <c r="D483" s="1024" t="s">
        <v>13</v>
      </c>
      <c r="E483" s="1024" t="s">
        <v>13</v>
      </c>
      <c r="F483" s="1024" t="s">
        <v>13</v>
      </c>
      <c r="G483" s="1024" t="s">
        <v>13</v>
      </c>
      <c r="H483" s="1024" t="s">
        <v>13</v>
      </c>
      <c r="I483" s="1024" t="s">
        <v>13</v>
      </c>
      <c r="J483" s="1024" t="s">
        <v>13</v>
      </c>
      <c r="K483" s="1041" t="s">
        <v>16</v>
      </c>
      <c r="L483" s="1040" t="s">
        <v>668</v>
      </c>
      <c r="M483" s="1257" t="s">
        <v>13059</v>
      </c>
      <c r="N483" s="1058"/>
      <c r="O483" s="1058"/>
      <c r="P483" s="1058"/>
    </row>
    <row r="484" spans="1:16">
      <c r="A484" s="1046">
        <v>479</v>
      </c>
      <c r="B484" s="1020" t="s">
        <v>669</v>
      </c>
      <c r="C484" s="1024" t="s">
        <v>13</v>
      </c>
      <c r="D484" s="1024" t="s">
        <v>13</v>
      </c>
      <c r="E484" s="1024" t="s">
        <v>13</v>
      </c>
      <c r="F484" s="1024" t="s">
        <v>13</v>
      </c>
      <c r="G484" s="1024" t="s">
        <v>13</v>
      </c>
      <c r="H484" s="1024" t="s">
        <v>13</v>
      </c>
      <c r="I484" s="1024" t="s">
        <v>13</v>
      </c>
      <c r="J484" s="1024" t="s">
        <v>13</v>
      </c>
      <c r="K484" s="1041" t="s">
        <v>16</v>
      </c>
      <c r="L484" s="1040" t="s">
        <v>669</v>
      </c>
      <c r="M484" s="1257" t="s">
        <v>13059</v>
      </c>
      <c r="N484" s="1058"/>
      <c r="O484" s="1058"/>
      <c r="P484" s="1058"/>
    </row>
    <row r="485" spans="1:16">
      <c r="A485" s="1046">
        <v>480</v>
      </c>
      <c r="B485" s="1020" t="s">
        <v>670</v>
      </c>
      <c r="C485" s="1024" t="s">
        <v>13</v>
      </c>
      <c r="D485" s="1024" t="s">
        <v>13</v>
      </c>
      <c r="E485" s="1024" t="s">
        <v>13</v>
      </c>
      <c r="F485" s="1024" t="s">
        <v>13</v>
      </c>
      <c r="G485" s="1024" t="s">
        <v>13</v>
      </c>
      <c r="H485" s="1024" t="s">
        <v>13</v>
      </c>
      <c r="I485" s="1024" t="s">
        <v>13</v>
      </c>
      <c r="J485" s="1031" t="s">
        <v>11375</v>
      </c>
      <c r="K485" s="1041" t="s">
        <v>16</v>
      </c>
      <c r="L485" s="1040" t="s">
        <v>670</v>
      </c>
      <c r="M485" s="1257" t="s">
        <v>13059</v>
      </c>
      <c r="N485" s="1058"/>
      <c r="O485" s="1058"/>
      <c r="P485" s="1058"/>
    </row>
    <row r="486" spans="1:16">
      <c r="A486" s="1046">
        <v>481</v>
      </c>
      <c r="B486" s="1020" t="s">
        <v>671</v>
      </c>
      <c r="C486" s="1024" t="s">
        <v>13</v>
      </c>
      <c r="D486" s="1024" t="s">
        <v>13</v>
      </c>
      <c r="E486" s="1024" t="s">
        <v>13</v>
      </c>
      <c r="F486" s="1024" t="s">
        <v>13</v>
      </c>
      <c r="G486" s="1024" t="s">
        <v>13</v>
      </c>
      <c r="H486" s="1024" t="s">
        <v>13</v>
      </c>
      <c r="I486" s="1024" t="s">
        <v>13</v>
      </c>
      <c r="J486" s="1031" t="s">
        <v>11376</v>
      </c>
      <c r="K486" s="1041" t="s">
        <v>16</v>
      </c>
      <c r="L486" s="1040" t="s">
        <v>671</v>
      </c>
      <c r="M486" s="1257" t="s">
        <v>13059</v>
      </c>
      <c r="N486" s="1058"/>
      <c r="O486" s="1058"/>
      <c r="P486" s="1058"/>
    </row>
    <row r="487" spans="1:16">
      <c r="A487" s="1046">
        <v>482</v>
      </c>
      <c r="B487" s="1020" t="s">
        <v>672</v>
      </c>
      <c r="C487" s="1024" t="s">
        <v>13</v>
      </c>
      <c r="D487" s="1024" t="s">
        <v>13</v>
      </c>
      <c r="E487" s="1024" t="s">
        <v>13</v>
      </c>
      <c r="F487" s="1024" t="s">
        <v>13</v>
      </c>
      <c r="G487" s="1024" t="s">
        <v>13</v>
      </c>
      <c r="H487" s="1024" t="s">
        <v>13</v>
      </c>
      <c r="I487" s="1024" t="s">
        <v>13</v>
      </c>
      <c r="J487" s="1024" t="s">
        <v>13</v>
      </c>
      <c r="K487" s="1041" t="s">
        <v>16</v>
      </c>
      <c r="L487" s="1040" t="s">
        <v>672</v>
      </c>
      <c r="M487" s="1257" t="s">
        <v>13059</v>
      </c>
      <c r="N487" s="1058"/>
      <c r="O487" s="1058"/>
      <c r="P487" s="1058"/>
    </row>
    <row r="488" spans="1:16">
      <c r="A488" s="1046">
        <v>483</v>
      </c>
      <c r="B488" s="1020" t="s">
        <v>673</v>
      </c>
      <c r="C488" s="1024" t="s">
        <v>13</v>
      </c>
      <c r="D488" s="1024" t="s">
        <v>13</v>
      </c>
      <c r="E488" s="1024" t="s">
        <v>13</v>
      </c>
      <c r="F488" s="1024" t="s">
        <v>13</v>
      </c>
      <c r="G488" s="1024" t="s">
        <v>13</v>
      </c>
      <c r="H488" s="1024" t="s">
        <v>13</v>
      </c>
      <c r="I488" s="1024" t="s">
        <v>13</v>
      </c>
      <c r="J488" s="1031" t="s">
        <v>11377</v>
      </c>
      <c r="K488" s="1041" t="s">
        <v>16</v>
      </c>
      <c r="L488" s="1040" t="s">
        <v>673</v>
      </c>
      <c r="M488" s="1257" t="s">
        <v>13059</v>
      </c>
      <c r="N488" s="1058"/>
      <c r="O488" s="1058"/>
      <c r="P488" s="1058"/>
    </row>
    <row r="489" spans="1:16">
      <c r="A489" s="1046">
        <v>484</v>
      </c>
      <c r="B489" s="1020" t="s">
        <v>674</v>
      </c>
      <c r="C489" s="1024" t="s">
        <v>13</v>
      </c>
      <c r="D489" s="1024" t="s">
        <v>13</v>
      </c>
      <c r="E489" s="1024" t="s">
        <v>13</v>
      </c>
      <c r="F489" s="1024" t="s">
        <v>13</v>
      </c>
      <c r="G489" s="1024" t="s">
        <v>13</v>
      </c>
      <c r="H489" s="1024" t="s">
        <v>13</v>
      </c>
      <c r="I489" s="1024" t="s">
        <v>13</v>
      </c>
      <c r="J489" s="1031" t="s">
        <v>11378</v>
      </c>
      <c r="K489" s="1041" t="s">
        <v>16</v>
      </c>
      <c r="L489" s="1040" t="s">
        <v>674</v>
      </c>
      <c r="M489" s="1257" t="s">
        <v>13059</v>
      </c>
      <c r="N489" s="1058"/>
      <c r="O489" s="1058"/>
      <c r="P489" s="1058"/>
    </row>
    <row r="490" spans="1:16">
      <c r="A490" s="1046">
        <v>485</v>
      </c>
      <c r="B490" s="1020" t="s">
        <v>675</v>
      </c>
      <c r="C490" s="1024" t="s">
        <v>13</v>
      </c>
      <c r="D490" s="1024" t="s">
        <v>13</v>
      </c>
      <c r="E490" s="1024" t="s">
        <v>13</v>
      </c>
      <c r="F490" s="1024" t="s">
        <v>13</v>
      </c>
      <c r="G490" s="1024" t="s">
        <v>13</v>
      </c>
      <c r="H490" s="1024" t="s">
        <v>13</v>
      </c>
      <c r="I490" s="1024" t="s">
        <v>13</v>
      </c>
      <c r="J490" s="1031" t="s">
        <v>11379</v>
      </c>
      <c r="K490" s="1041" t="s">
        <v>16</v>
      </c>
      <c r="L490" s="1040" t="s">
        <v>675</v>
      </c>
      <c r="M490" s="1257" t="s">
        <v>13059</v>
      </c>
      <c r="N490" s="1058"/>
      <c r="O490" s="1058"/>
      <c r="P490" s="1058"/>
    </row>
    <row r="491" spans="1:16">
      <c r="A491" s="1046">
        <v>486</v>
      </c>
      <c r="B491" s="1020" t="s">
        <v>676</v>
      </c>
      <c r="C491" s="1024" t="s">
        <v>13</v>
      </c>
      <c r="D491" s="1024" t="s">
        <v>13</v>
      </c>
      <c r="E491" s="1024" t="s">
        <v>13</v>
      </c>
      <c r="F491" s="1024" t="s">
        <v>13</v>
      </c>
      <c r="G491" s="1024" t="s">
        <v>13</v>
      </c>
      <c r="H491" s="1024" t="s">
        <v>13</v>
      </c>
      <c r="I491" s="1024" t="s">
        <v>13</v>
      </c>
      <c r="J491" s="1024" t="s">
        <v>13</v>
      </c>
      <c r="K491" s="1041" t="s">
        <v>16</v>
      </c>
      <c r="L491" s="1040" t="s">
        <v>676</v>
      </c>
      <c r="M491" s="1257" t="s">
        <v>13059</v>
      </c>
      <c r="N491" s="1058"/>
      <c r="O491" s="1058"/>
      <c r="P491" s="1058"/>
    </row>
    <row r="492" spans="1:16">
      <c r="A492" s="1046">
        <v>487</v>
      </c>
      <c r="B492" s="1020" t="s">
        <v>677</v>
      </c>
      <c r="C492" s="1024" t="s">
        <v>13</v>
      </c>
      <c r="D492" s="1024" t="s">
        <v>13</v>
      </c>
      <c r="E492" s="1024" t="s">
        <v>13</v>
      </c>
      <c r="F492" s="1024" t="s">
        <v>13</v>
      </c>
      <c r="G492" s="1024" t="s">
        <v>13</v>
      </c>
      <c r="H492" s="1024" t="s">
        <v>13</v>
      </c>
      <c r="I492" s="1024" t="s">
        <v>13</v>
      </c>
      <c r="J492" s="1031" t="s">
        <v>11380</v>
      </c>
      <c r="K492" s="1041" t="s">
        <v>16</v>
      </c>
      <c r="L492" s="1040" t="s">
        <v>677</v>
      </c>
      <c r="M492" s="1257" t="s">
        <v>13059</v>
      </c>
      <c r="N492" s="1058"/>
      <c r="O492" s="1058"/>
      <c r="P492" s="1058"/>
    </row>
    <row r="493" spans="1:16">
      <c r="A493" s="1046">
        <v>488</v>
      </c>
      <c r="B493" s="1020" t="s">
        <v>678</v>
      </c>
      <c r="C493" s="1024" t="s">
        <v>13</v>
      </c>
      <c r="D493" s="1024" t="s">
        <v>13</v>
      </c>
      <c r="E493" s="1024" t="s">
        <v>13</v>
      </c>
      <c r="F493" s="1024" t="s">
        <v>13</v>
      </c>
      <c r="G493" s="1024" t="s">
        <v>13</v>
      </c>
      <c r="H493" s="1024" t="s">
        <v>13</v>
      </c>
      <c r="I493" s="1024" t="s">
        <v>13</v>
      </c>
      <c r="J493" s="1031" t="s">
        <v>11381</v>
      </c>
      <c r="K493" s="1041" t="s">
        <v>16</v>
      </c>
      <c r="L493" s="1040" t="s">
        <v>678</v>
      </c>
      <c r="M493" s="1257" t="s">
        <v>13059</v>
      </c>
      <c r="N493" s="1058"/>
      <c r="O493" s="1058"/>
      <c r="P493" s="1058"/>
    </row>
    <row r="494" spans="1:16">
      <c r="A494" s="1046">
        <v>489</v>
      </c>
      <c r="B494" s="1020" t="s">
        <v>679</v>
      </c>
      <c r="C494" s="1024" t="s">
        <v>13</v>
      </c>
      <c r="D494" s="1024" t="s">
        <v>13</v>
      </c>
      <c r="E494" s="1024" t="s">
        <v>13</v>
      </c>
      <c r="F494" s="1024" t="s">
        <v>13</v>
      </c>
      <c r="G494" s="1024" t="s">
        <v>13</v>
      </c>
      <c r="H494" s="1024" t="s">
        <v>13</v>
      </c>
      <c r="I494" s="1024" t="s">
        <v>13</v>
      </c>
      <c r="J494" s="1031" t="s">
        <v>11382</v>
      </c>
      <c r="K494" s="1041" t="s">
        <v>16</v>
      </c>
      <c r="L494" s="1040" t="s">
        <v>679</v>
      </c>
      <c r="M494" s="1257" t="s">
        <v>13059</v>
      </c>
      <c r="N494" s="1058"/>
      <c r="O494" s="1058"/>
      <c r="P494" s="1058"/>
    </row>
    <row r="495" spans="1:16">
      <c r="A495" s="1046">
        <v>490</v>
      </c>
      <c r="B495" s="1020" t="s">
        <v>680</v>
      </c>
      <c r="C495" s="1024" t="s">
        <v>13</v>
      </c>
      <c r="D495" s="1024" t="s">
        <v>13</v>
      </c>
      <c r="E495" s="1024" t="s">
        <v>13</v>
      </c>
      <c r="F495" s="1024" t="s">
        <v>13</v>
      </c>
      <c r="G495" s="1024" t="s">
        <v>13</v>
      </c>
      <c r="H495" s="1024" t="s">
        <v>13</v>
      </c>
      <c r="I495" s="1024" t="s">
        <v>13</v>
      </c>
      <c r="J495" s="1031" t="s">
        <v>11383</v>
      </c>
      <c r="K495" s="1041" t="s">
        <v>16</v>
      </c>
      <c r="L495" s="1040" t="s">
        <v>680</v>
      </c>
      <c r="M495" s="1257" t="s">
        <v>13059</v>
      </c>
      <c r="N495" s="1058"/>
      <c r="O495" s="1058"/>
      <c r="P495" s="1058"/>
    </row>
    <row r="496" spans="1:16">
      <c r="A496" s="1046">
        <v>491</v>
      </c>
      <c r="B496" s="1020" t="s">
        <v>681</v>
      </c>
      <c r="C496" s="1024" t="s">
        <v>13</v>
      </c>
      <c r="D496" s="1024" t="s">
        <v>13</v>
      </c>
      <c r="E496" s="1024" t="s">
        <v>13</v>
      </c>
      <c r="F496" s="1024" t="s">
        <v>13</v>
      </c>
      <c r="G496" s="1024" t="s">
        <v>13</v>
      </c>
      <c r="H496" s="1024" t="s">
        <v>13</v>
      </c>
      <c r="I496" s="1024" t="s">
        <v>13</v>
      </c>
      <c r="J496" s="1031" t="s">
        <v>11384</v>
      </c>
      <c r="K496" s="1041" t="s">
        <v>16</v>
      </c>
      <c r="L496" s="1040" t="s">
        <v>681</v>
      </c>
      <c r="M496" s="1257" t="s">
        <v>13059</v>
      </c>
      <c r="N496" s="1058"/>
      <c r="O496" s="1058"/>
      <c r="P496" s="1058"/>
    </row>
    <row r="497" spans="1:16">
      <c r="A497" s="1046">
        <v>492</v>
      </c>
      <c r="B497" s="1020" t="s">
        <v>682</v>
      </c>
      <c r="C497" s="1024" t="s">
        <v>13</v>
      </c>
      <c r="D497" s="1024" t="s">
        <v>13</v>
      </c>
      <c r="E497" s="1024" t="s">
        <v>13</v>
      </c>
      <c r="F497" s="1024" t="s">
        <v>13</v>
      </c>
      <c r="G497" s="1024" t="s">
        <v>13</v>
      </c>
      <c r="H497" s="1024" t="s">
        <v>13</v>
      </c>
      <c r="I497" s="1024" t="s">
        <v>13</v>
      </c>
      <c r="J497" s="1031" t="s">
        <v>11385</v>
      </c>
      <c r="K497" s="1041" t="s">
        <v>16</v>
      </c>
      <c r="L497" s="1040" t="s">
        <v>682</v>
      </c>
      <c r="M497" s="1257" t="s">
        <v>13059</v>
      </c>
      <c r="N497" s="1058"/>
      <c r="O497" s="1058"/>
      <c r="P497" s="1058"/>
    </row>
    <row r="498" spans="1:16">
      <c r="A498" s="1046">
        <v>493</v>
      </c>
      <c r="B498" s="1020" t="s">
        <v>683</v>
      </c>
      <c r="C498" s="1024" t="s">
        <v>13</v>
      </c>
      <c r="D498" s="1024" t="s">
        <v>13</v>
      </c>
      <c r="E498" s="1024" t="s">
        <v>13</v>
      </c>
      <c r="F498" s="1024" t="s">
        <v>13</v>
      </c>
      <c r="G498" s="1024" t="s">
        <v>13</v>
      </c>
      <c r="H498" s="1024" t="s">
        <v>13</v>
      </c>
      <c r="I498" s="1024" t="s">
        <v>13</v>
      </c>
      <c r="J498" s="1024" t="s">
        <v>13</v>
      </c>
      <c r="K498" s="1041" t="s">
        <v>16</v>
      </c>
      <c r="L498" s="1040" t="s">
        <v>683</v>
      </c>
      <c r="M498" s="1257" t="s">
        <v>13059</v>
      </c>
      <c r="N498" s="1058"/>
      <c r="O498" s="1058"/>
      <c r="P498" s="1058"/>
    </row>
    <row r="499" spans="1:16">
      <c r="A499" s="1046">
        <v>494</v>
      </c>
      <c r="B499" s="1020" t="s">
        <v>684</v>
      </c>
      <c r="C499" s="1024" t="s">
        <v>13</v>
      </c>
      <c r="D499" s="1024" t="s">
        <v>13</v>
      </c>
      <c r="E499" s="1024" t="s">
        <v>13</v>
      </c>
      <c r="F499" s="1024" t="s">
        <v>13</v>
      </c>
      <c r="G499" s="1024" t="s">
        <v>13</v>
      </c>
      <c r="H499" s="1024" t="s">
        <v>13</v>
      </c>
      <c r="I499" s="1024" t="s">
        <v>13</v>
      </c>
      <c r="J499" s="1024" t="s">
        <v>13</v>
      </c>
      <c r="K499" s="1041" t="s">
        <v>16</v>
      </c>
      <c r="L499" s="1040" t="s">
        <v>684</v>
      </c>
      <c r="M499" s="1257" t="s">
        <v>13059</v>
      </c>
      <c r="N499" s="1058"/>
      <c r="O499" s="1058"/>
      <c r="P499" s="1058"/>
    </row>
    <row r="500" spans="1:16">
      <c r="A500" s="1046">
        <v>495</v>
      </c>
      <c r="B500" s="1020" t="s">
        <v>685</v>
      </c>
      <c r="C500" s="1024" t="s">
        <v>13</v>
      </c>
      <c r="D500" s="1024" t="s">
        <v>13</v>
      </c>
      <c r="E500" s="1024" t="s">
        <v>13</v>
      </c>
      <c r="F500" s="1024" t="s">
        <v>13</v>
      </c>
      <c r="G500" s="1024" t="s">
        <v>13</v>
      </c>
      <c r="H500" s="1024" t="s">
        <v>13</v>
      </c>
      <c r="I500" s="1024" t="s">
        <v>13</v>
      </c>
      <c r="J500" s="1031" t="s">
        <v>11386</v>
      </c>
      <c r="K500" s="1041" t="s">
        <v>16</v>
      </c>
      <c r="L500" s="1040" t="s">
        <v>685</v>
      </c>
      <c r="M500" s="1257" t="s">
        <v>13059</v>
      </c>
      <c r="N500" s="1058"/>
      <c r="O500" s="1058"/>
      <c r="P500" s="1058"/>
    </row>
    <row r="501" spans="1:16">
      <c r="A501" s="1046">
        <v>496</v>
      </c>
      <c r="B501" s="1020" t="s">
        <v>686</v>
      </c>
      <c r="C501" s="1024" t="s">
        <v>13</v>
      </c>
      <c r="D501" s="1024" t="s">
        <v>13</v>
      </c>
      <c r="E501" s="1024" t="s">
        <v>13</v>
      </c>
      <c r="F501" s="1024" t="s">
        <v>13</v>
      </c>
      <c r="G501" s="1024" t="s">
        <v>13</v>
      </c>
      <c r="H501" s="1024" t="s">
        <v>13</v>
      </c>
      <c r="I501" s="1024" t="s">
        <v>13</v>
      </c>
      <c r="J501" s="1031" t="s">
        <v>11387</v>
      </c>
      <c r="K501" s="1041" t="s">
        <v>16</v>
      </c>
      <c r="L501" s="1040" t="s">
        <v>686</v>
      </c>
      <c r="M501" s="1257" t="s">
        <v>13059</v>
      </c>
      <c r="N501" s="1058"/>
      <c r="O501" s="1058"/>
      <c r="P501" s="1058"/>
    </row>
    <row r="502" spans="1:16">
      <c r="A502" s="1046">
        <v>497</v>
      </c>
      <c r="B502" s="1020" t="s">
        <v>687</v>
      </c>
      <c r="C502" s="1024" t="s">
        <v>13</v>
      </c>
      <c r="D502" s="1024" t="s">
        <v>13</v>
      </c>
      <c r="E502" s="1024" t="s">
        <v>13</v>
      </c>
      <c r="F502" s="1024" t="s">
        <v>13</v>
      </c>
      <c r="G502" s="1024" t="s">
        <v>13</v>
      </c>
      <c r="H502" s="1024" t="s">
        <v>13</v>
      </c>
      <c r="I502" s="1024" t="s">
        <v>13</v>
      </c>
      <c r="J502" s="1031" t="s">
        <v>11388</v>
      </c>
      <c r="K502" s="1041" t="s">
        <v>11320</v>
      </c>
      <c r="L502" s="1040" t="s">
        <v>687</v>
      </c>
      <c r="M502" s="1257" t="s">
        <v>13059</v>
      </c>
      <c r="N502" s="1056"/>
      <c r="O502" s="1058"/>
      <c r="P502" s="1058"/>
    </row>
    <row r="503" spans="1:16">
      <c r="A503" s="1046">
        <v>498</v>
      </c>
      <c r="B503" s="1020" t="s">
        <v>688</v>
      </c>
      <c r="C503" s="1024" t="s">
        <v>13</v>
      </c>
      <c r="D503" s="1024" t="s">
        <v>13</v>
      </c>
      <c r="E503" s="1024" t="s">
        <v>13</v>
      </c>
      <c r="F503" s="1024" t="s">
        <v>13</v>
      </c>
      <c r="G503" s="1024" t="s">
        <v>13</v>
      </c>
      <c r="H503" s="1024" t="s">
        <v>13</v>
      </c>
      <c r="I503" s="1024" t="s">
        <v>13</v>
      </c>
      <c r="J503" s="1031" t="s">
        <v>11389</v>
      </c>
      <c r="K503" s="1041" t="s">
        <v>16</v>
      </c>
      <c r="L503" s="1040" t="s">
        <v>688</v>
      </c>
      <c r="M503" s="1257" t="s">
        <v>13059</v>
      </c>
      <c r="N503" s="1058"/>
      <c r="O503" s="1058"/>
      <c r="P503" s="1058"/>
    </row>
    <row r="504" spans="1:16">
      <c r="A504" s="1046">
        <v>499</v>
      </c>
      <c r="B504" s="1020" t="s">
        <v>689</v>
      </c>
      <c r="C504" s="1024" t="s">
        <v>13</v>
      </c>
      <c r="D504" s="1024" t="s">
        <v>13</v>
      </c>
      <c r="E504" s="1024" t="s">
        <v>13</v>
      </c>
      <c r="F504" s="1024" t="s">
        <v>13</v>
      </c>
      <c r="G504" s="1024" t="s">
        <v>13</v>
      </c>
      <c r="H504" s="1024" t="s">
        <v>13</v>
      </c>
      <c r="I504" s="1024" t="s">
        <v>13</v>
      </c>
      <c r="J504" s="1031" t="s">
        <v>11390</v>
      </c>
      <c r="K504" s="1041" t="s">
        <v>11320</v>
      </c>
      <c r="L504" s="1040" t="s">
        <v>689</v>
      </c>
      <c r="M504" s="1257" t="s">
        <v>13059</v>
      </c>
      <c r="N504" s="1056"/>
      <c r="O504" s="1058"/>
      <c r="P504" s="1058"/>
    </row>
    <row r="505" spans="1:16">
      <c r="A505" s="1046">
        <v>500</v>
      </c>
      <c r="B505" s="1020" t="s">
        <v>690</v>
      </c>
      <c r="C505" s="1024" t="s">
        <v>13</v>
      </c>
      <c r="D505" s="1024" t="s">
        <v>13</v>
      </c>
      <c r="E505" s="1024" t="s">
        <v>13</v>
      </c>
      <c r="F505" s="1024" t="s">
        <v>13</v>
      </c>
      <c r="G505" s="1024" t="s">
        <v>13</v>
      </c>
      <c r="H505" s="1024" t="s">
        <v>13</v>
      </c>
      <c r="I505" s="1024" t="s">
        <v>13</v>
      </c>
      <c r="J505" s="1024" t="s">
        <v>13</v>
      </c>
      <c r="K505" s="1041" t="s">
        <v>16</v>
      </c>
      <c r="L505" s="1040" t="s">
        <v>690</v>
      </c>
      <c r="M505" s="1257" t="s">
        <v>13059</v>
      </c>
      <c r="N505" s="1058"/>
      <c r="O505" s="1058"/>
      <c r="P505" s="1058"/>
    </row>
    <row r="506" spans="1:16">
      <c r="A506" s="1046">
        <v>501</v>
      </c>
      <c r="B506" s="1020" t="s">
        <v>691</v>
      </c>
      <c r="C506" s="1024" t="s">
        <v>13</v>
      </c>
      <c r="D506" s="1024" t="s">
        <v>13</v>
      </c>
      <c r="E506" s="1024" t="s">
        <v>13</v>
      </c>
      <c r="F506" s="1024" t="s">
        <v>13</v>
      </c>
      <c r="G506" s="1024" t="s">
        <v>13</v>
      </c>
      <c r="H506" s="1024" t="s">
        <v>13</v>
      </c>
      <c r="I506" s="1024" t="s">
        <v>13</v>
      </c>
      <c r="J506" s="1024" t="s">
        <v>13</v>
      </c>
      <c r="K506" s="1041" t="s">
        <v>16</v>
      </c>
      <c r="L506" s="1040" t="s">
        <v>691</v>
      </c>
      <c r="M506" s="1257" t="s">
        <v>13059</v>
      </c>
      <c r="N506" s="1058"/>
      <c r="O506" s="1058"/>
      <c r="P506" s="1058"/>
    </row>
    <row r="507" spans="1:16">
      <c r="A507" s="1046">
        <v>502</v>
      </c>
      <c r="B507" s="1020" t="s">
        <v>692</v>
      </c>
      <c r="C507" s="1024" t="s">
        <v>13</v>
      </c>
      <c r="D507" s="1024" t="s">
        <v>13</v>
      </c>
      <c r="E507" s="1024" t="s">
        <v>13</v>
      </c>
      <c r="F507" s="1024" t="s">
        <v>13</v>
      </c>
      <c r="G507" s="1024" t="s">
        <v>13</v>
      </c>
      <c r="H507" s="1024" t="s">
        <v>13</v>
      </c>
      <c r="I507" s="1024" t="s">
        <v>13</v>
      </c>
      <c r="J507" s="1024" t="s">
        <v>13</v>
      </c>
      <c r="K507" s="1041" t="s">
        <v>16</v>
      </c>
      <c r="L507" s="1040" t="s">
        <v>692</v>
      </c>
      <c r="M507" s="1257" t="s">
        <v>13059</v>
      </c>
      <c r="N507" s="1058"/>
      <c r="O507" s="1058"/>
      <c r="P507" s="1058"/>
    </row>
    <row r="508" spans="1:16">
      <c r="A508" s="1046">
        <v>503</v>
      </c>
      <c r="B508" s="1020" t="s">
        <v>693</v>
      </c>
      <c r="C508" s="1024" t="s">
        <v>13</v>
      </c>
      <c r="D508" s="1024" t="s">
        <v>13</v>
      </c>
      <c r="E508" s="1024" t="s">
        <v>13</v>
      </c>
      <c r="F508" s="1024" t="s">
        <v>13</v>
      </c>
      <c r="G508" s="1024" t="s">
        <v>13</v>
      </c>
      <c r="H508" s="1024" t="s">
        <v>13</v>
      </c>
      <c r="I508" s="1024" t="s">
        <v>13</v>
      </c>
      <c r="J508" s="1024" t="s">
        <v>13</v>
      </c>
      <c r="K508" s="1041" t="s">
        <v>16</v>
      </c>
      <c r="L508" s="1040" t="s">
        <v>693</v>
      </c>
      <c r="M508" s="1257" t="s">
        <v>13059</v>
      </c>
      <c r="N508" s="1058"/>
      <c r="O508" s="1058"/>
      <c r="P508" s="1058"/>
    </row>
    <row r="509" spans="1:16">
      <c r="A509" s="1046">
        <v>504</v>
      </c>
      <c r="B509" s="1020" t="s">
        <v>694</v>
      </c>
      <c r="C509" s="1024" t="s">
        <v>13</v>
      </c>
      <c r="D509" s="1024" t="s">
        <v>13</v>
      </c>
      <c r="E509" s="1024" t="s">
        <v>13</v>
      </c>
      <c r="F509" s="1024" t="s">
        <v>13</v>
      </c>
      <c r="G509" s="1024" t="s">
        <v>13</v>
      </c>
      <c r="H509" s="1024" t="s">
        <v>13</v>
      </c>
      <c r="I509" s="1024" t="s">
        <v>13</v>
      </c>
      <c r="J509" s="1024" t="s">
        <v>13</v>
      </c>
      <c r="K509" s="1041" t="s">
        <v>16</v>
      </c>
      <c r="L509" s="1040" t="s">
        <v>694</v>
      </c>
      <c r="M509" s="1257" t="s">
        <v>13059</v>
      </c>
      <c r="N509" s="1058"/>
      <c r="O509" s="1058"/>
      <c r="P509" s="1058"/>
    </row>
    <row r="510" spans="1:16">
      <c r="A510" s="1046">
        <v>505</v>
      </c>
      <c r="B510" s="1020" t="s">
        <v>695</v>
      </c>
      <c r="C510" s="1024" t="s">
        <v>13</v>
      </c>
      <c r="D510" s="1024" t="s">
        <v>13</v>
      </c>
      <c r="E510" s="1024" t="s">
        <v>13</v>
      </c>
      <c r="F510" s="1024" t="s">
        <v>13</v>
      </c>
      <c r="G510" s="1024" t="s">
        <v>13</v>
      </c>
      <c r="H510" s="1024" t="s">
        <v>13</v>
      </c>
      <c r="I510" s="1024" t="s">
        <v>13</v>
      </c>
      <c r="J510" s="1024" t="s">
        <v>13</v>
      </c>
      <c r="K510" s="1041" t="s">
        <v>16</v>
      </c>
      <c r="L510" s="1040" t="s">
        <v>695</v>
      </c>
      <c r="M510" s="1257" t="s">
        <v>13059</v>
      </c>
      <c r="N510" s="1058"/>
      <c r="O510" s="1058"/>
      <c r="P510" s="1058"/>
    </row>
    <row r="511" spans="1:16">
      <c r="A511" s="1046">
        <v>506</v>
      </c>
      <c r="B511" s="1020" t="s">
        <v>696</v>
      </c>
      <c r="C511" s="1024" t="s">
        <v>13</v>
      </c>
      <c r="D511" s="1024" t="s">
        <v>13</v>
      </c>
      <c r="E511" s="1024" t="s">
        <v>13</v>
      </c>
      <c r="F511" s="1024" t="s">
        <v>13</v>
      </c>
      <c r="G511" s="1024" t="s">
        <v>13</v>
      </c>
      <c r="H511" s="1024" t="s">
        <v>13</v>
      </c>
      <c r="I511" s="1024" t="s">
        <v>13</v>
      </c>
      <c r="J511" s="1024" t="s">
        <v>13</v>
      </c>
      <c r="K511" s="1041" t="s">
        <v>16</v>
      </c>
      <c r="L511" s="1040" t="s">
        <v>696</v>
      </c>
      <c r="M511" s="1257" t="s">
        <v>13059</v>
      </c>
      <c r="N511" s="1058"/>
      <c r="O511" s="1058"/>
      <c r="P511" s="1058"/>
    </row>
    <row r="512" spans="1:16">
      <c r="A512" s="1046">
        <v>507</v>
      </c>
      <c r="B512" s="1020" t="s">
        <v>697</v>
      </c>
      <c r="C512" s="1024" t="s">
        <v>13</v>
      </c>
      <c r="D512" s="1024" t="s">
        <v>13</v>
      </c>
      <c r="E512" s="1024" t="s">
        <v>13</v>
      </c>
      <c r="F512" s="1024" t="s">
        <v>13</v>
      </c>
      <c r="G512" s="1024" t="s">
        <v>13</v>
      </c>
      <c r="H512" s="1024" t="s">
        <v>13</v>
      </c>
      <c r="I512" s="1024" t="s">
        <v>13</v>
      </c>
      <c r="J512" s="1024" t="s">
        <v>13</v>
      </c>
      <c r="K512" s="1041" t="s">
        <v>16</v>
      </c>
      <c r="L512" s="1040" t="s">
        <v>697</v>
      </c>
      <c r="M512" s="1257" t="s">
        <v>13059</v>
      </c>
      <c r="N512" s="1058"/>
      <c r="O512" s="1058"/>
      <c r="P512" s="1058"/>
    </row>
    <row r="513" spans="1:13">
      <c r="A513" s="1046">
        <v>508</v>
      </c>
      <c r="B513" s="1020" t="s">
        <v>698</v>
      </c>
      <c r="C513" s="1024" t="s">
        <v>13</v>
      </c>
      <c r="D513" s="1024" t="s">
        <v>13</v>
      </c>
      <c r="E513" s="1024" t="s">
        <v>13</v>
      </c>
      <c r="F513" s="1024" t="s">
        <v>13</v>
      </c>
      <c r="G513" s="1024" t="s">
        <v>13</v>
      </c>
      <c r="H513" s="1024" t="s">
        <v>13</v>
      </c>
      <c r="I513" s="1024" t="s">
        <v>13</v>
      </c>
      <c r="J513" s="1024" t="s">
        <v>13</v>
      </c>
      <c r="K513" s="1041" t="s">
        <v>16</v>
      </c>
      <c r="L513" s="1040" t="s">
        <v>698</v>
      </c>
      <c r="M513" s="1257" t="s">
        <v>13059</v>
      </c>
    </row>
    <row r="514" spans="1:13">
      <c r="A514" s="1046">
        <v>509</v>
      </c>
      <c r="B514" s="1020" t="s">
        <v>699</v>
      </c>
      <c r="C514" s="1024" t="s">
        <v>13</v>
      </c>
      <c r="D514" s="1024" t="s">
        <v>13</v>
      </c>
      <c r="E514" s="1024" t="s">
        <v>13</v>
      </c>
      <c r="F514" s="1024" t="s">
        <v>13</v>
      </c>
      <c r="G514" s="1024" t="s">
        <v>13</v>
      </c>
      <c r="H514" s="1024" t="s">
        <v>13</v>
      </c>
      <c r="I514" s="1024" t="s">
        <v>13</v>
      </c>
      <c r="J514" s="1024" t="s">
        <v>13</v>
      </c>
      <c r="K514" s="1041" t="s">
        <v>16</v>
      </c>
      <c r="L514" s="1040" t="s">
        <v>699</v>
      </c>
      <c r="M514" s="1257" t="s">
        <v>13059</v>
      </c>
    </row>
    <row r="515" spans="1:13">
      <c r="A515" s="1046">
        <v>510</v>
      </c>
      <c r="B515" s="1020" t="s">
        <v>700</v>
      </c>
      <c r="C515" s="1024" t="s">
        <v>13</v>
      </c>
      <c r="D515" s="1024" t="s">
        <v>13</v>
      </c>
      <c r="E515" s="1024" t="s">
        <v>13</v>
      </c>
      <c r="F515" s="1024" t="s">
        <v>13</v>
      </c>
      <c r="G515" s="1024" t="s">
        <v>13</v>
      </c>
      <c r="H515" s="1024" t="s">
        <v>13</v>
      </c>
      <c r="I515" s="1024" t="s">
        <v>13</v>
      </c>
      <c r="J515" s="1024" t="s">
        <v>13</v>
      </c>
      <c r="K515" s="1041" t="s">
        <v>16</v>
      </c>
      <c r="L515" s="1040" t="s">
        <v>700</v>
      </c>
      <c r="M515" s="1257" t="s">
        <v>13059</v>
      </c>
    </row>
    <row r="516" spans="1:13" ht="12.75" thickBot="1">
      <c r="A516" s="1046">
        <v>511</v>
      </c>
      <c r="B516" s="1020" t="s">
        <v>701</v>
      </c>
      <c r="C516" s="1024" t="s">
        <v>13</v>
      </c>
      <c r="D516" s="1024" t="s">
        <v>13</v>
      </c>
      <c r="E516" s="1024" t="s">
        <v>13</v>
      </c>
      <c r="F516" s="1024" t="s">
        <v>13</v>
      </c>
      <c r="G516" s="1024" t="s">
        <v>13</v>
      </c>
      <c r="H516" s="1024" t="s">
        <v>13</v>
      </c>
      <c r="I516" s="1024" t="s">
        <v>13</v>
      </c>
      <c r="J516" s="1021" t="s">
        <v>11391</v>
      </c>
      <c r="K516" s="1041" t="s">
        <v>16</v>
      </c>
      <c r="L516" s="1040" t="s">
        <v>701</v>
      </c>
      <c r="M516" s="1257" t="s">
        <v>13059</v>
      </c>
    </row>
    <row r="517" spans="1:13" ht="13.5" thickTop="1" thickBot="1">
      <c r="A517" s="1058"/>
      <c r="B517" s="1011" t="s">
        <v>2</v>
      </c>
      <c r="C517" s="1012" t="s">
        <v>3</v>
      </c>
      <c r="D517" s="1012" t="s">
        <v>4</v>
      </c>
      <c r="E517" s="1012" t="s">
        <v>5</v>
      </c>
      <c r="F517" s="1012" t="s">
        <v>6</v>
      </c>
      <c r="G517" s="1012" t="s">
        <v>7</v>
      </c>
      <c r="H517" s="1012" t="s">
        <v>8</v>
      </c>
      <c r="I517" s="1012" t="s">
        <v>9</v>
      </c>
      <c r="J517" s="1013" t="s">
        <v>10</v>
      </c>
      <c r="K517" s="1014" t="s">
        <v>815</v>
      </c>
      <c r="L517" s="1015" t="s">
        <v>2</v>
      </c>
      <c r="M517" s="1255"/>
    </row>
    <row r="518" spans="1:13">
      <c r="A518" s="1058"/>
      <c r="B518" s="1058"/>
      <c r="C518" s="1058"/>
      <c r="D518" s="1058"/>
      <c r="E518" s="1058"/>
      <c r="F518" s="1058"/>
      <c r="G518" s="1058"/>
      <c r="H518" s="1058"/>
      <c r="I518" s="1058"/>
      <c r="J518" s="1058"/>
      <c r="K518" s="1058"/>
      <c r="L518" s="1058"/>
      <c r="M518" s="1255"/>
    </row>
    <row r="519" spans="1:13">
      <c r="A519" s="1058"/>
      <c r="B519" s="1058"/>
      <c r="C519" s="1132" t="s">
        <v>6829</v>
      </c>
      <c r="D519" s="1128"/>
      <c r="E519" s="1128"/>
      <c r="F519" s="1128"/>
      <c r="G519" s="1128"/>
      <c r="H519" s="1128"/>
      <c r="I519" s="1128"/>
      <c r="J519" s="1128"/>
      <c r="K519" s="1128"/>
      <c r="L519" s="1128"/>
      <c r="M519" s="1058"/>
    </row>
    <row r="520" spans="1:13" ht="13.5">
      <c r="A520" s="1058"/>
      <c r="B520" s="1058"/>
      <c r="C520" s="1198"/>
      <c r="D520" s="1198"/>
      <c r="E520" s="1198"/>
      <c r="F520" s="1198"/>
      <c r="G520" s="1198"/>
      <c r="H520" s="1198"/>
      <c r="I520" s="1198"/>
      <c r="J520" s="1198"/>
      <c r="K520" s="1198"/>
      <c r="L520" s="1198"/>
      <c r="M520" s="1058"/>
    </row>
    <row r="521" spans="1:13">
      <c r="A521" s="1058"/>
      <c r="B521" s="1058"/>
      <c r="C521" s="1393" t="s">
        <v>6830</v>
      </c>
      <c r="D521" s="1383" t="s">
        <v>6831</v>
      </c>
      <c r="E521" s="1383" t="s">
        <v>6832</v>
      </c>
      <c r="F521" s="1383" t="s">
        <v>6833</v>
      </c>
      <c r="G521" s="1474" t="s">
        <v>6834</v>
      </c>
      <c r="H521" s="1475"/>
      <c r="I521" s="1475"/>
      <c r="J521" s="1475"/>
      <c r="K521" s="1475"/>
      <c r="L521" s="1476"/>
      <c r="M521" s="1058"/>
    </row>
    <row r="522" spans="1:13">
      <c r="A522" s="1058"/>
      <c r="B522" s="1058"/>
      <c r="C522" s="1025" t="s">
        <v>11392</v>
      </c>
      <c r="D522" s="1081">
        <v>2</v>
      </c>
      <c r="E522" s="1081" t="s">
        <v>707</v>
      </c>
      <c r="F522" s="1081" t="s">
        <v>708</v>
      </c>
      <c r="G522" s="1520" t="s">
        <v>11393</v>
      </c>
      <c r="H522" s="1521"/>
      <c r="I522" s="1521"/>
      <c r="J522" s="1521"/>
      <c r="K522" s="1521"/>
      <c r="L522" s="1522"/>
      <c r="M522" s="1058"/>
    </row>
    <row r="523" spans="1:13">
      <c r="A523" s="1058"/>
      <c r="B523" s="1058"/>
      <c r="C523" s="1025" t="s">
        <v>11394</v>
      </c>
      <c r="D523" s="1081">
        <v>2</v>
      </c>
      <c r="E523" s="1081" t="s">
        <v>707</v>
      </c>
      <c r="F523" s="1081" t="s">
        <v>708</v>
      </c>
      <c r="G523" s="1520" t="s">
        <v>11395</v>
      </c>
      <c r="H523" s="1521"/>
      <c r="I523" s="1521"/>
      <c r="J523" s="1521"/>
      <c r="K523" s="1521"/>
      <c r="L523" s="1522"/>
      <c r="M523" s="1058"/>
    </row>
    <row r="524" spans="1:13">
      <c r="A524" s="1058"/>
      <c r="B524" s="1058"/>
      <c r="C524" s="1025" t="s">
        <v>11254</v>
      </c>
      <c r="D524" s="1081">
        <v>1</v>
      </c>
      <c r="E524" s="1081" t="s">
        <v>707</v>
      </c>
      <c r="F524" s="1081" t="s">
        <v>708</v>
      </c>
      <c r="G524" s="1520" t="s">
        <v>11396</v>
      </c>
      <c r="H524" s="1521"/>
      <c r="I524" s="1521"/>
      <c r="J524" s="1521"/>
      <c r="K524" s="1521"/>
      <c r="L524" s="1522"/>
      <c r="M524" s="1058"/>
    </row>
    <row r="525" spans="1:13">
      <c r="A525" s="1058"/>
      <c r="B525" s="1058"/>
      <c r="C525" s="1025" t="s">
        <v>11258</v>
      </c>
      <c r="D525" s="1081">
        <v>1</v>
      </c>
      <c r="E525" s="1081" t="s">
        <v>707</v>
      </c>
      <c r="F525" s="1081" t="s">
        <v>708</v>
      </c>
      <c r="G525" s="1520" t="s">
        <v>11397</v>
      </c>
      <c r="H525" s="1521"/>
      <c r="I525" s="1521"/>
      <c r="J525" s="1521"/>
      <c r="K525" s="1521"/>
      <c r="L525" s="1522"/>
      <c r="M525" s="1058"/>
    </row>
    <row r="526" spans="1:13">
      <c r="A526" s="1058"/>
      <c r="B526" s="1058"/>
      <c r="C526" s="1025" t="s">
        <v>11257</v>
      </c>
      <c r="D526" s="1081">
        <v>1</v>
      </c>
      <c r="E526" s="1081" t="s">
        <v>707</v>
      </c>
      <c r="F526" s="1081" t="s">
        <v>708</v>
      </c>
      <c r="G526" s="1520" t="s">
        <v>11398</v>
      </c>
      <c r="H526" s="1521"/>
      <c r="I526" s="1521"/>
      <c r="J526" s="1521"/>
      <c r="K526" s="1521"/>
      <c r="L526" s="1522"/>
      <c r="M526" s="1058"/>
    </row>
    <row r="527" spans="1:13">
      <c r="A527" s="1058"/>
      <c r="B527" s="1058"/>
      <c r="C527" s="1026" t="s">
        <v>11261</v>
      </c>
      <c r="D527" s="1027">
        <v>1</v>
      </c>
      <c r="E527" s="1027" t="s">
        <v>707</v>
      </c>
      <c r="F527" s="1027" t="s">
        <v>708</v>
      </c>
      <c r="G527" s="1523" t="s">
        <v>11399</v>
      </c>
      <c r="H527" s="1524"/>
      <c r="I527" s="1524"/>
      <c r="J527" s="1524"/>
      <c r="K527" s="1524"/>
      <c r="L527" s="1525"/>
      <c r="M527" s="1058"/>
    </row>
    <row r="528" spans="1:13">
      <c r="A528" s="1058"/>
      <c r="B528" s="1058"/>
      <c r="C528" s="1026" t="s">
        <v>11260</v>
      </c>
      <c r="D528" s="1027">
        <v>1</v>
      </c>
      <c r="E528" s="1027" t="s">
        <v>707</v>
      </c>
      <c r="F528" s="1027" t="s">
        <v>708</v>
      </c>
      <c r="G528" s="1523" t="s">
        <v>11399</v>
      </c>
      <c r="H528" s="1524"/>
      <c r="I528" s="1524"/>
      <c r="J528" s="1524"/>
      <c r="K528" s="1524"/>
      <c r="L528" s="1525"/>
      <c r="M528" s="1058"/>
    </row>
    <row r="529" spans="3:13">
      <c r="C529" s="1026" t="s">
        <v>11259</v>
      </c>
      <c r="D529" s="1027">
        <v>1</v>
      </c>
      <c r="E529" s="1027" t="s">
        <v>707</v>
      </c>
      <c r="F529" s="1027" t="s">
        <v>708</v>
      </c>
      <c r="G529" s="1523" t="s">
        <v>11399</v>
      </c>
      <c r="H529" s="1524"/>
      <c r="I529" s="1524"/>
      <c r="J529" s="1524"/>
      <c r="K529" s="1524"/>
      <c r="L529" s="1525"/>
      <c r="M529" s="1058"/>
    </row>
    <row r="530" spans="3:13">
      <c r="C530" s="1025" t="s">
        <v>11400</v>
      </c>
      <c r="D530" s="1081">
        <v>2</v>
      </c>
      <c r="E530" s="1081" t="s">
        <v>707</v>
      </c>
      <c r="F530" s="1081" t="s">
        <v>708</v>
      </c>
      <c r="G530" s="1520" t="s">
        <v>11401</v>
      </c>
      <c r="H530" s="1521"/>
      <c r="I530" s="1521"/>
      <c r="J530" s="1521"/>
      <c r="K530" s="1521"/>
      <c r="L530" s="1522"/>
      <c r="M530" s="1058"/>
    </row>
    <row r="531" spans="3:13">
      <c r="C531" s="1026" t="s">
        <v>11266</v>
      </c>
      <c r="D531" s="1027">
        <v>1</v>
      </c>
      <c r="E531" s="1027" t="s">
        <v>707</v>
      </c>
      <c r="F531" s="1027" t="s">
        <v>708</v>
      </c>
      <c r="G531" s="1523" t="s">
        <v>11399</v>
      </c>
      <c r="H531" s="1524"/>
      <c r="I531" s="1524"/>
      <c r="J531" s="1524"/>
      <c r="K531" s="1524"/>
      <c r="L531" s="1525"/>
      <c r="M531" s="1058"/>
    </row>
    <row r="532" spans="3:13">
      <c r="C532" s="1026" t="s">
        <v>11265</v>
      </c>
      <c r="D532" s="1027">
        <v>1</v>
      </c>
      <c r="E532" s="1027" t="s">
        <v>707</v>
      </c>
      <c r="F532" s="1027" t="s">
        <v>708</v>
      </c>
      <c r="G532" s="1523" t="s">
        <v>11399</v>
      </c>
      <c r="H532" s="1524"/>
      <c r="I532" s="1524"/>
      <c r="J532" s="1524"/>
      <c r="K532" s="1524"/>
      <c r="L532" s="1525"/>
      <c r="M532" s="1058"/>
    </row>
    <row r="533" spans="3:13">
      <c r="C533" s="1025" t="s">
        <v>11264</v>
      </c>
      <c r="D533" s="1081">
        <v>1</v>
      </c>
      <c r="E533" s="1081" t="s">
        <v>707</v>
      </c>
      <c r="F533" s="1081" t="s">
        <v>708</v>
      </c>
      <c r="G533" s="1520" t="s">
        <v>11402</v>
      </c>
      <c r="H533" s="1521"/>
      <c r="I533" s="1521"/>
      <c r="J533" s="1521"/>
      <c r="K533" s="1521"/>
      <c r="L533" s="1522"/>
      <c r="M533" s="1058"/>
    </row>
    <row r="534" spans="3:13">
      <c r="C534" s="1025" t="s">
        <v>11263</v>
      </c>
      <c r="D534" s="1081">
        <v>1</v>
      </c>
      <c r="E534" s="1081" t="s">
        <v>707</v>
      </c>
      <c r="F534" s="1081" t="s">
        <v>708</v>
      </c>
      <c r="G534" s="1520" t="s">
        <v>11403</v>
      </c>
      <c r="H534" s="1521"/>
      <c r="I534" s="1521"/>
      <c r="J534" s="1521"/>
      <c r="K534" s="1521"/>
      <c r="L534" s="1522"/>
      <c r="M534" s="1058"/>
    </row>
    <row r="535" spans="3:13">
      <c r="C535" s="1026" t="s">
        <v>11274</v>
      </c>
      <c r="D535" s="1027">
        <v>1</v>
      </c>
      <c r="E535" s="1027" t="s">
        <v>707</v>
      </c>
      <c r="F535" s="1027" t="s">
        <v>708</v>
      </c>
      <c r="G535" s="1523" t="s">
        <v>11399</v>
      </c>
      <c r="H535" s="1524"/>
      <c r="I535" s="1524"/>
      <c r="J535" s="1524"/>
      <c r="K535" s="1524"/>
      <c r="L535" s="1525"/>
      <c r="M535" s="1058"/>
    </row>
    <row r="536" spans="3:13">
      <c r="C536" s="1026" t="s">
        <v>11273</v>
      </c>
      <c r="D536" s="1027">
        <v>1</v>
      </c>
      <c r="E536" s="1027" t="s">
        <v>707</v>
      </c>
      <c r="F536" s="1027" t="s">
        <v>708</v>
      </c>
      <c r="G536" s="1523" t="s">
        <v>11399</v>
      </c>
      <c r="H536" s="1524"/>
      <c r="I536" s="1524"/>
      <c r="J536" s="1524"/>
      <c r="K536" s="1524"/>
      <c r="L536" s="1525"/>
      <c r="M536" s="1058"/>
    </row>
    <row r="537" spans="3:13">
      <c r="C537" s="1026" t="s">
        <v>11272</v>
      </c>
      <c r="D537" s="1027">
        <v>1</v>
      </c>
      <c r="E537" s="1027" t="s">
        <v>707</v>
      </c>
      <c r="F537" s="1027" t="s">
        <v>708</v>
      </c>
      <c r="G537" s="1523" t="s">
        <v>11399</v>
      </c>
      <c r="H537" s="1524"/>
      <c r="I537" s="1524"/>
      <c r="J537" s="1524"/>
      <c r="K537" s="1524"/>
      <c r="L537" s="1525"/>
      <c r="M537" s="1058"/>
    </row>
    <row r="538" spans="3:13">
      <c r="C538" s="1026" t="s">
        <v>11271</v>
      </c>
      <c r="D538" s="1027">
        <v>1</v>
      </c>
      <c r="E538" s="1027" t="s">
        <v>707</v>
      </c>
      <c r="F538" s="1027" t="s">
        <v>708</v>
      </c>
      <c r="G538" s="1523" t="s">
        <v>11399</v>
      </c>
      <c r="H538" s="1524"/>
      <c r="I538" s="1524"/>
      <c r="J538" s="1524"/>
      <c r="K538" s="1524"/>
      <c r="L538" s="1525"/>
      <c r="M538" s="1058"/>
    </row>
    <row r="539" spans="3:13">
      <c r="C539" s="1026" t="s">
        <v>11270</v>
      </c>
      <c r="D539" s="1027">
        <v>1</v>
      </c>
      <c r="E539" s="1027" t="s">
        <v>707</v>
      </c>
      <c r="F539" s="1027" t="s">
        <v>708</v>
      </c>
      <c r="G539" s="1523" t="s">
        <v>11399</v>
      </c>
      <c r="H539" s="1524"/>
      <c r="I539" s="1524"/>
      <c r="J539" s="1524"/>
      <c r="K539" s="1524"/>
      <c r="L539" s="1525"/>
      <c r="M539" s="1058"/>
    </row>
    <row r="540" spans="3:13">
      <c r="C540" s="1026" t="s">
        <v>11269</v>
      </c>
      <c r="D540" s="1027">
        <v>1</v>
      </c>
      <c r="E540" s="1027" t="s">
        <v>707</v>
      </c>
      <c r="F540" s="1027" t="s">
        <v>708</v>
      </c>
      <c r="G540" s="1523" t="s">
        <v>11399</v>
      </c>
      <c r="H540" s="1524"/>
      <c r="I540" s="1524"/>
      <c r="J540" s="1524"/>
      <c r="K540" s="1524"/>
      <c r="L540" s="1525"/>
      <c r="M540" s="1058"/>
    </row>
    <row r="541" spans="3:13">
      <c r="C541" s="1026" t="s">
        <v>11268</v>
      </c>
      <c r="D541" s="1027">
        <v>1</v>
      </c>
      <c r="E541" s="1027" t="s">
        <v>707</v>
      </c>
      <c r="F541" s="1027" t="s">
        <v>708</v>
      </c>
      <c r="G541" s="1523" t="s">
        <v>11399</v>
      </c>
      <c r="H541" s="1524"/>
      <c r="I541" s="1524"/>
      <c r="J541" s="1524"/>
      <c r="K541" s="1524"/>
      <c r="L541" s="1525"/>
      <c r="M541" s="1058"/>
    </row>
    <row r="542" spans="3:13">
      <c r="C542" s="1026" t="s">
        <v>11279</v>
      </c>
      <c r="D542" s="1027">
        <v>1</v>
      </c>
      <c r="E542" s="1027" t="s">
        <v>707</v>
      </c>
      <c r="F542" s="1027" t="s">
        <v>708</v>
      </c>
      <c r="G542" s="1523" t="s">
        <v>11399</v>
      </c>
      <c r="H542" s="1524"/>
      <c r="I542" s="1524"/>
      <c r="J542" s="1524"/>
      <c r="K542" s="1524"/>
      <c r="L542" s="1525"/>
      <c r="M542" s="1058"/>
    </row>
    <row r="543" spans="3:13">
      <c r="C543" s="1026" t="s">
        <v>11278</v>
      </c>
      <c r="D543" s="1027">
        <v>1</v>
      </c>
      <c r="E543" s="1027" t="s">
        <v>707</v>
      </c>
      <c r="F543" s="1027" t="s">
        <v>708</v>
      </c>
      <c r="G543" s="1523" t="s">
        <v>11399</v>
      </c>
      <c r="H543" s="1524"/>
      <c r="I543" s="1524"/>
      <c r="J543" s="1524"/>
      <c r="K543" s="1524"/>
      <c r="L543" s="1525"/>
      <c r="M543" s="1058"/>
    </row>
    <row r="544" spans="3:13">
      <c r="C544" s="1026" t="s">
        <v>11277</v>
      </c>
      <c r="D544" s="1027">
        <v>1</v>
      </c>
      <c r="E544" s="1027" t="s">
        <v>707</v>
      </c>
      <c r="F544" s="1027" t="s">
        <v>708</v>
      </c>
      <c r="G544" s="1523" t="s">
        <v>11399</v>
      </c>
      <c r="H544" s="1524"/>
      <c r="I544" s="1524"/>
      <c r="J544" s="1524"/>
      <c r="K544" s="1524"/>
      <c r="L544" s="1525"/>
      <c r="M544" s="1058"/>
    </row>
    <row r="545" spans="3:13">
      <c r="C545" s="1026" t="s">
        <v>11404</v>
      </c>
      <c r="D545" s="1027">
        <v>2</v>
      </c>
      <c r="E545" s="1027" t="s">
        <v>707</v>
      </c>
      <c r="F545" s="1027" t="s">
        <v>708</v>
      </c>
      <c r="G545" s="1523" t="s">
        <v>11399</v>
      </c>
      <c r="H545" s="1524"/>
      <c r="I545" s="1524"/>
      <c r="J545" s="1524"/>
      <c r="K545" s="1524"/>
      <c r="L545" s="1525"/>
      <c r="M545" s="1058"/>
    </row>
    <row r="546" spans="3:13">
      <c r="C546" s="1026" t="s">
        <v>11275</v>
      </c>
      <c r="D546" s="1027">
        <v>1</v>
      </c>
      <c r="E546" s="1027" t="s">
        <v>707</v>
      </c>
      <c r="F546" s="1027" t="s">
        <v>708</v>
      </c>
      <c r="G546" s="1523" t="s">
        <v>11399</v>
      </c>
      <c r="H546" s="1524"/>
      <c r="I546" s="1524"/>
      <c r="J546" s="1524"/>
      <c r="K546" s="1524"/>
      <c r="L546" s="1525"/>
      <c r="M546" s="1058"/>
    </row>
    <row r="547" spans="3:13">
      <c r="C547" s="1026" t="s">
        <v>11405</v>
      </c>
      <c r="D547" s="1027">
        <v>3</v>
      </c>
      <c r="E547" s="1027" t="s">
        <v>707</v>
      </c>
      <c r="F547" s="1027" t="s">
        <v>708</v>
      </c>
      <c r="G547" s="1523" t="s">
        <v>11399</v>
      </c>
      <c r="H547" s="1524"/>
      <c r="I547" s="1524"/>
      <c r="J547" s="1524"/>
      <c r="K547" s="1524"/>
      <c r="L547" s="1525"/>
      <c r="M547" s="1058"/>
    </row>
    <row r="548" spans="3:13">
      <c r="C548" s="1026" t="s">
        <v>11282</v>
      </c>
      <c r="D548" s="1027">
        <v>1</v>
      </c>
      <c r="E548" s="1027" t="s">
        <v>707</v>
      </c>
      <c r="F548" s="1027" t="s">
        <v>708</v>
      </c>
      <c r="G548" s="1523" t="s">
        <v>11399</v>
      </c>
      <c r="H548" s="1524"/>
      <c r="I548" s="1524"/>
      <c r="J548" s="1524"/>
      <c r="K548" s="1524"/>
      <c r="L548" s="1525"/>
      <c r="M548" s="1058"/>
    </row>
    <row r="549" spans="3:13">
      <c r="C549" s="1026" t="s">
        <v>11406</v>
      </c>
      <c r="D549" s="1027">
        <v>2</v>
      </c>
      <c r="E549" s="1027" t="s">
        <v>707</v>
      </c>
      <c r="F549" s="1027" t="s">
        <v>708</v>
      </c>
      <c r="G549" s="1523" t="s">
        <v>11399</v>
      </c>
      <c r="H549" s="1524"/>
      <c r="I549" s="1524"/>
      <c r="J549" s="1524"/>
      <c r="K549" s="1524"/>
      <c r="L549" s="1525"/>
      <c r="M549" s="1058"/>
    </row>
    <row r="550" spans="3:13">
      <c r="C550" s="1025" t="s">
        <v>11407</v>
      </c>
      <c r="D550" s="1081">
        <v>2</v>
      </c>
      <c r="E550" s="1081" t="s">
        <v>707</v>
      </c>
      <c r="F550" s="1081" t="s">
        <v>708</v>
      </c>
      <c r="G550" s="1520" t="s">
        <v>11408</v>
      </c>
      <c r="H550" s="1521"/>
      <c r="I550" s="1521"/>
      <c r="J550" s="1521"/>
      <c r="K550" s="1521"/>
      <c r="L550" s="1522"/>
      <c r="M550" s="1058"/>
    </row>
    <row r="551" spans="3:13">
      <c r="C551" s="1025" t="s">
        <v>11289</v>
      </c>
      <c r="D551" s="1081">
        <v>1</v>
      </c>
      <c r="E551" s="1081" t="s">
        <v>707</v>
      </c>
      <c r="F551" s="1081" t="s">
        <v>708</v>
      </c>
      <c r="G551" s="1520" t="s">
        <v>11409</v>
      </c>
      <c r="H551" s="1521"/>
      <c r="I551" s="1521"/>
      <c r="J551" s="1521"/>
      <c r="K551" s="1521"/>
      <c r="L551" s="1522"/>
      <c r="M551" s="1058"/>
    </row>
    <row r="552" spans="3:13">
      <c r="C552" s="1025" t="s">
        <v>11288</v>
      </c>
      <c r="D552" s="1081">
        <v>1</v>
      </c>
      <c r="E552" s="1081" t="s">
        <v>707</v>
      </c>
      <c r="F552" s="1081" t="s">
        <v>708</v>
      </c>
      <c r="G552" s="1520" t="s">
        <v>11410</v>
      </c>
      <c r="H552" s="1521"/>
      <c r="I552" s="1521"/>
      <c r="J552" s="1521"/>
      <c r="K552" s="1521"/>
      <c r="L552" s="1522"/>
      <c r="M552" s="1058"/>
    </row>
    <row r="553" spans="3:13">
      <c r="C553" s="1026" t="s">
        <v>11287</v>
      </c>
      <c r="D553" s="1027">
        <v>1</v>
      </c>
      <c r="E553" s="1027" t="s">
        <v>707</v>
      </c>
      <c r="F553" s="1027" t="s">
        <v>708</v>
      </c>
      <c r="G553" s="1523" t="s">
        <v>11399</v>
      </c>
      <c r="H553" s="1524"/>
      <c r="I553" s="1524"/>
      <c r="J553" s="1524"/>
      <c r="K553" s="1524"/>
      <c r="L553" s="1525"/>
      <c r="M553" s="1058"/>
    </row>
    <row r="554" spans="3:13">
      <c r="C554" s="1026" t="s">
        <v>11286</v>
      </c>
      <c r="D554" s="1027">
        <v>1</v>
      </c>
      <c r="E554" s="1027" t="s">
        <v>707</v>
      </c>
      <c r="F554" s="1027" t="s">
        <v>708</v>
      </c>
      <c r="G554" s="1523" t="s">
        <v>11399</v>
      </c>
      <c r="H554" s="1524"/>
      <c r="I554" s="1524"/>
      <c r="J554" s="1524"/>
      <c r="K554" s="1524"/>
      <c r="L554" s="1525"/>
      <c r="M554" s="1058"/>
    </row>
    <row r="555" spans="3:13">
      <c r="C555" s="1026" t="s">
        <v>11285</v>
      </c>
      <c r="D555" s="1027">
        <v>1</v>
      </c>
      <c r="E555" s="1027" t="s">
        <v>707</v>
      </c>
      <c r="F555" s="1027" t="s">
        <v>708</v>
      </c>
      <c r="G555" s="1523" t="s">
        <v>11399</v>
      </c>
      <c r="H555" s="1524"/>
      <c r="I555" s="1524"/>
      <c r="J555" s="1524"/>
      <c r="K555" s="1524"/>
      <c r="L555" s="1525"/>
      <c r="M555" s="1058"/>
    </row>
    <row r="556" spans="3:13">
      <c r="C556" s="1025" t="s">
        <v>11284</v>
      </c>
      <c r="D556" s="1081">
        <v>1</v>
      </c>
      <c r="E556" s="1081" t="s">
        <v>707</v>
      </c>
      <c r="F556" s="1081" t="s">
        <v>708</v>
      </c>
      <c r="G556" s="1520" t="s">
        <v>11411</v>
      </c>
      <c r="H556" s="1521"/>
      <c r="I556" s="1521"/>
      <c r="J556" s="1521"/>
      <c r="K556" s="1521"/>
      <c r="L556" s="1522"/>
      <c r="M556" s="1058"/>
    </row>
    <row r="557" spans="3:13">
      <c r="C557" s="1026" t="s">
        <v>11291</v>
      </c>
      <c r="D557" s="1027">
        <v>1</v>
      </c>
      <c r="E557" s="1027" t="s">
        <v>707</v>
      </c>
      <c r="F557" s="1027" t="s">
        <v>708</v>
      </c>
      <c r="G557" s="1523" t="s">
        <v>11399</v>
      </c>
      <c r="H557" s="1524"/>
      <c r="I557" s="1524"/>
      <c r="J557" s="1524"/>
      <c r="K557" s="1524"/>
      <c r="L557" s="1525"/>
      <c r="M557" s="1058"/>
    </row>
    <row r="558" spans="3:13">
      <c r="C558" s="1025" t="s">
        <v>11293</v>
      </c>
      <c r="D558" s="1081">
        <v>1</v>
      </c>
      <c r="E558" s="1081" t="s">
        <v>707</v>
      </c>
      <c r="F558" s="1081" t="s">
        <v>708</v>
      </c>
      <c r="G558" s="1520" t="s">
        <v>11412</v>
      </c>
      <c r="H558" s="1521"/>
      <c r="I558" s="1521"/>
      <c r="J558" s="1521"/>
      <c r="K558" s="1521"/>
      <c r="L558" s="1522"/>
      <c r="M558" s="1058"/>
    </row>
    <row r="559" spans="3:13">
      <c r="C559" s="1026" t="s">
        <v>11295</v>
      </c>
      <c r="D559" s="1027">
        <v>1</v>
      </c>
      <c r="E559" s="1027" t="s">
        <v>707</v>
      </c>
      <c r="F559" s="1027" t="s">
        <v>708</v>
      </c>
      <c r="G559" s="1523" t="s">
        <v>11399</v>
      </c>
      <c r="H559" s="1524"/>
      <c r="I559" s="1524"/>
      <c r="J559" s="1524"/>
      <c r="K559" s="1524"/>
      <c r="L559" s="1525"/>
      <c r="M559" s="1058"/>
    </row>
    <row r="560" spans="3:13">
      <c r="C560" s="1026" t="s">
        <v>11413</v>
      </c>
      <c r="D560" s="1027">
        <v>4</v>
      </c>
      <c r="E560" s="1027" t="s">
        <v>707</v>
      </c>
      <c r="F560" s="1027" t="s">
        <v>708</v>
      </c>
      <c r="G560" s="1523" t="s">
        <v>11399</v>
      </c>
      <c r="H560" s="1524"/>
      <c r="I560" s="1524"/>
      <c r="J560" s="1524"/>
      <c r="K560" s="1524"/>
      <c r="L560" s="1525"/>
      <c r="M560" s="1058"/>
    </row>
    <row r="561" spans="3:13">
      <c r="C561" s="1026" t="s">
        <v>11297</v>
      </c>
      <c r="D561" s="1027">
        <v>1</v>
      </c>
      <c r="E561" s="1027" t="s">
        <v>707</v>
      </c>
      <c r="F561" s="1027" t="s">
        <v>708</v>
      </c>
      <c r="G561" s="1523" t="s">
        <v>11399</v>
      </c>
      <c r="H561" s="1524"/>
      <c r="I561" s="1524"/>
      <c r="J561" s="1524"/>
      <c r="K561" s="1524"/>
      <c r="L561" s="1525"/>
      <c r="M561" s="1058"/>
    </row>
    <row r="562" spans="3:13">
      <c r="C562" s="1026" t="s">
        <v>11414</v>
      </c>
      <c r="D562" s="1027">
        <v>4</v>
      </c>
      <c r="E562" s="1027" t="s">
        <v>707</v>
      </c>
      <c r="F562" s="1027" t="s">
        <v>708</v>
      </c>
      <c r="G562" s="1523" t="s">
        <v>11399</v>
      </c>
      <c r="H562" s="1524"/>
      <c r="I562" s="1524"/>
      <c r="J562" s="1524"/>
      <c r="K562" s="1524"/>
      <c r="L562" s="1525"/>
      <c r="M562" s="1058"/>
    </row>
    <row r="563" spans="3:13">
      <c r="C563" s="1026" t="s">
        <v>11298</v>
      </c>
      <c r="D563" s="1027">
        <v>1</v>
      </c>
      <c r="E563" s="1027" t="s">
        <v>707</v>
      </c>
      <c r="F563" s="1027" t="s">
        <v>708</v>
      </c>
      <c r="G563" s="1523" t="s">
        <v>11399</v>
      </c>
      <c r="H563" s="1524"/>
      <c r="I563" s="1524"/>
      <c r="J563" s="1524"/>
      <c r="K563" s="1524"/>
      <c r="L563" s="1525"/>
      <c r="M563" s="1058"/>
    </row>
    <row r="564" spans="3:13">
      <c r="C564" s="1026" t="s">
        <v>11415</v>
      </c>
      <c r="D564" s="1027">
        <v>4</v>
      </c>
      <c r="E564" s="1027" t="s">
        <v>707</v>
      </c>
      <c r="F564" s="1027" t="s">
        <v>708</v>
      </c>
      <c r="G564" s="1523" t="s">
        <v>11399</v>
      </c>
      <c r="H564" s="1524"/>
      <c r="I564" s="1524"/>
      <c r="J564" s="1524"/>
      <c r="K564" s="1524"/>
      <c r="L564" s="1525"/>
      <c r="M564" s="1058"/>
    </row>
    <row r="565" spans="3:13">
      <c r="C565" s="1026" t="s">
        <v>11300</v>
      </c>
      <c r="D565" s="1027">
        <v>1</v>
      </c>
      <c r="E565" s="1027" t="s">
        <v>707</v>
      </c>
      <c r="F565" s="1027" t="s">
        <v>708</v>
      </c>
      <c r="G565" s="1523" t="s">
        <v>11399</v>
      </c>
      <c r="H565" s="1524"/>
      <c r="I565" s="1524"/>
      <c r="J565" s="1524"/>
      <c r="K565" s="1524"/>
      <c r="L565" s="1525"/>
      <c r="M565" s="1058"/>
    </row>
    <row r="566" spans="3:13">
      <c r="C566" s="1026" t="s">
        <v>11416</v>
      </c>
      <c r="D566" s="1027">
        <v>4</v>
      </c>
      <c r="E566" s="1027" t="s">
        <v>707</v>
      </c>
      <c r="F566" s="1027" t="s">
        <v>708</v>
      </c>
      <c r="G566" s="1523" t="s">
        <v>11399</v>
      </c>
      <c r="H566" s="1524"/>
      <c r="I566" s="1524"/>
      <c r="J566" s="1524"/>
      <c r="K566" s="1524"/>
      <c r="L566" s="1525"/>
      <c r="M566" s="1058"/>
    </row>
    <row r="567" spans="3:13">
      <c r="C567" s="1026" t="s">
        <v>11302</v>
      </c>
      <c r="D567" s="1027">
        <v>1</v>
      </c>
      <c r="E567" s="1027" t="s">
        <v>707</v>
      </c>
      <c r="F567" s="1027" t="s">
        <v>708</v>
      </c>
      <c r="G567" s="1523" t="s">
        <v>11399</v>
      </c>
      <c r="H567" s="1524"/>
      <c r="I567" s="1524"/>
      <c r="J567" s="1524"/>
      <c r="K567" s="1524"/>
      <c r="L567" s="1525"/>
      <c r="M567" s="1058"/>
    </row>
    <row r="568" spans="3:13">
      <c r="C568" s="1026" t="s">
        <v>11303</v>
      </c>
      <c r="D568" s="1027">
        <v>1</v>
      </c>
      <c r="E568" s="1027" t="s">
        <v>707</v>
      </c>
      <c r="F568" s="1027" t="s">
        <v>708</v>
      </c>
      <c r="G568" s="1523" t="s">
        <v>11399</v>
      </c>
      <c r="H568" s="1524"/>
      <c r="I568" s="1524"/>
      <c r="J568" s="1524"/>
      <c r="K568" s="1524"/>
      <c r="L568" s="1525"/>
      <c r="M568" s="1058"/>
    </row>
    <row r="569" spans="3:13">
      <c r="C569" s="1026" t="s">
        <v>11304</v>
      </c>
      <c r="D569" s="1027">
        <v>1</v>
      </c>
      <c r="E569" s="1027" t="s">
        <v>707</v>
      </c>
      <c r="F569" s="1027" t="s">
        <v>708</v>
      </c>
      <c r="G569" s="1523" t="s">
        <v>11399</v>
      </c>
      <c r="H569" s="1524"/>
      <c r="I569" s="1524"/>
      <c r="J569" s="1524"/>
      <c r="K569" s="1524"/>
      <c r="L569" s="1525"/>
      <c r="M569" s="1058"/>
    </row>
    <row r="570" spans="3:13">
      <c r="C570" s="1026" t="s">
        <v>11417</v>
      </c>
      <c r="D570" s="1027">
        <v>4</v>
      </c>
      <c r="E570" s="1027" t="s">
        <v>707</v>
      </c>
      <c r="F570" s="1027" t="s">
        <v>708</v>
      </c>
      <c r="G570" s="1523" t="s">
        <v>11399</v>
      </c>
      <c r="H570" s="1524"/>
      <c r="I570" s="1524"/>
      <c r="J570" s="1524"/>
      <c r="K570" s="1524"/>
      <c r="L570" s="1525"/>
      <c r="M570" s="1058"/>
    </row>
    <row r="571" spans="3:13">
      <c r="C571" s="1025" t="s">
        <v>11306</v>
      </c>
      <c r="D571" s="1081">
        <v>1</v>
      </c>
      <c r="E571" s="1081" t="s">
        <v>769</v>
      </c>
      <c r="F571" s="1081" t="s">
        <v>708</v>
      </c>
      <c r="G571" s="1520" t="s">
        <v>11418</v>
      </c>
      <c r="H571" s="1521"/>
      <c r="I571" s="1521"/>
      <c r="J571" s="1521"/>
      <c r="K571" s="1521"/>
      <c r="L571" s="1522"/>
      <c r="M571" s="1058"/>
    </row>
    <row r="572" spans="3:13">
      <c r="C572" s="1025" t="s">
        <v>11307</v>
      </c>
      <c r="D572" s="1081">
        <v>1</v>
      </c>
      <c r="E572" s="1081" t="s">
        <v>769</v>
      </c>
      <c r="F572" s="1081" t="s">
        <v>708</v>
      </c>
      <c r="G572" s="1520" t="s">
        <v>11419</v>
      </c>
      <c r="H572" s="1521"/>
      <c r="I572" s="1521"/>
      <c r="J572" s="1521"/>
      <c r="K572" s="1521"/>
      <c r="L572" s="1522"/>
      <c r="M572" s="1058"/>
    </row>
    <row r="573" spans="3:13">
      <c r="C573" s="1025" t="s">
        <v>11308</v>
      </c>
      <c r="D573" s="1081">
        <v>1</v>
      </c>
      <c r="E573" s="1081" t="s">
        <v>769</v>
      </c>
      <c r="F573" s="1081" t="s">
        <v>708</v>
      </c>
      <c r="G573" s="1520" t="s">
        <v>11420</v>
      </c>
      <c r="H573" s="1521"/>
      <c r="I573" s="1521"/>
      <c r="J573" s="1521"/>
      <c r="K573" s="1521"/>
      <c r="L573" s="1522"/>
      <c r="M573" s="1058"/>
    </row>
    <row r="574" spans="3:13">
      <c r="C574" s="1025" t="s">
        <v>11309</v>
      </c>
      <c r="D574" s="1081">
        <v>1</v>
      </c>
      <c r="E574" s="1081" t="s">
        <v>769</v>
      </c>
      <c r="F574" s="1081" t="s">
        <v>708</v>
      </c>
      <c r="G574" s="1520" t="s">
        <v>11421</v>
      </c>
      <c r="H574" s="1521"/>
      <c r="I574" s="1521"/>
      <c r="J574" s="1521"/>
      <c r="K574" s="1521"/>
      <c r="L574" s="1522"/>
      <c r="M574" s="1058"/>
    </row>
    <row r="575" spans="3:13">
      <c r="C575" s="1025" t="s">
        <v>11310</v>
      </c>
      <c r="D575" s="1081">
        <v>1</v>
      </c>
      <c r="E575" s="1081" t="s">
        <v>769</v>
      </c>
      <c r="F575" s="1081" t="s">
        <v>708</v>
      </c>
      <c r="G575" s="1520" t="s">
        <v>11422</v>
      </c>
      <c r="H575" s="1521"/>
      <c r="I575" s="1521"/>
      <c r="J575" s="1521"/>
      <c r="K575" s="1521"/>
      <c r="L575" s="1522"/>
      <c r="M575" s="1058"/>
    </row>
    <row r="576" spans="3:13">
      <c r="C576" s="1025" t="s">
        <v>11311</v>
      </c>
      <c r="D576" s="1081">
        <v>1</v>
      </c>
      <c r="E576" s="1081" t="s">
        <v>769</v>
      </c>
      <c r="F576" s="1081" t="s">
        <v>708</v>
      </c>
      <c r="G576" s="1520" t="s">
        <v>11423</v>
      </c>
      <c r="H576" s="1521"/>
      <c r="I576" s="1521"/>
      <c r="J576" s="1521"/>
      <c r="K576" s="1521"/>
      <c r="L576" s="1522"/>
      <c r="M576" s="1058"/>
    </row>
    <row r="577" spans="3:14">
      <c r="C577" s="1025" t="s">
        <v>11312</v>
      </c>
      <c r="D577" s="1081">
        <v>1</v>
      </c>
      <c r="E577" s="1081" t="s">
        <v>769</v>
      </c>
      <c r="F577" s="1081" t="s">
        <v>708</v>
      </c>
      <c r="G577" s="1520" t="s">
        <v>11424</v>
      </c>
      <c r="H577" s="1521"/>
      <c r="I577" s="1521"/>
      <c r="J577" s="1521"/>
      <c r="K577" s="1521"/>
      <c r="L577" s="1522"/>
      <c r="M577" s="1058"/>
      <c r="N577" s="1058"/>
    </row>
    <row r="578" spans="3:14">
      <c r="C578" s="1025" t="s">
        <v>11313</v>
      </c>
      <c r="D578" s="1081">
        <v>1</v>
      </c>
      <c r="E578" s="1081" t="s">
        <v>769</v>
      </c>
      <c r="F578" s="1081" t="s">
        <v>708</v>
      </c>
      <c r="G578" s="1520" t="s">
        <v>11425</v>
      </c>
      <c r="H578" s="1521"/>
      <c r="I578" s="1521"/>
      <c r="J578" s="1521"/>
      <c r="K578" s="1521"/>
      <c r="L578" s="1522"/>
      <c r="M578" s="1058"/>
      <c r="N578" s="1058"/>
    </row>
    <row r="579" spans="3:14">
      <c r="C579" s="1025" t="s">
        <v>11314</v>
      </c>
      <c r="D579" s="1081">
        <v>1</v>
      </c>
      <c r="E579" s="1081" t="s">
        <v>769</v>
      </c>
      <c r="F579" s="1081" t="s">
        <v>708</v>
      </c>
      <c r="G579" s="1520" t="s">
        <v>11426</v>
      </c>
      <c r="H579" s="1521"/>
      <c r="I579" s="1521"/>
      <c r="J579" s="1521"/>
      <c r="K579" s="1521"/>
      <c r="L579" s="1522"/>
      <c r="M579" s="1058"/>
      <c r="N579" s="1058"/>
    </row>
    <row r="580" spans="3:14">
      <c r="C580" s="1025" t="s">
        <v>11315</v>
      </c>
      <c r="D580" s="1081">
        <v>1</v>
      </c>
      <c r="E580" s="1081" t="s">
        <v>769</v>
      </c>
      <c r="F580" s="1081" t="s">
        <v>708</v>
      </c>
      <c r="G580" s="1520" t="s">
        <v>11427</v>
      </c>
      <c r="H580" s="1521"/>
      <c r="I580" s="1521"/>
      <c r="J580" s="1521"/>
      <c r="K580" s="1521"/>
      <c r="L580" s="1522"/>
      <c r="M580" s="1058"/>
      <c r="N580" s="1058"/>
    </row>
    <row r="581" spans="3:14">
      <c r="C581" s="1025" t="s">
        <v>11316</v>
      </c>
      <c r="D581" s="1081">
        <v>1</v>
      </c>
      <c r="E581" s="1081" t="s">
        <v>769</v>
      </c>
      <c r="F581" s="1081" t="s">
        <v>708</v>
      </c>
      <c r="G581" s="1520" t="s">
        <v>11428</v>
      </c>
      <c r="H581" s="1521"/>
      <c r="I581" s="1521"/>
      <c r="J581" s="1521"/>
      <c r="K581" s="1521"/>
      <c r="L581" s="1522"/>
      <c r="M581" s="1058"/>
      <c r="N581" s="1058"/>
    </row>
    <row r="582" spans="3:14">
      <c r="C582" s="1025" t="s">
        <v>11317</v>
      </c>
      <c r="D582" s="1081">
        <v>1</v>
      </c>
      <c r="E582" s="1081" t="s">
        <v>769</v>
      </c>
      <c r="F582" s="1081" t="s">
        <v>708</v>
      </c>
      <c r="G582" s="1520" t="s">
        <v>11429</v>
      </c>
      <c r="H582" s="1521"/>
      <c r="I582" s="1521"/>
      <c r="J582" s="1521"/>
      <c r="K582" s="1521"/>
      <c r="L582" s="1522"/>
      <c r="M582" s="1058"/>
      <c r="N582" s="1058"/>
    </row>
    <row r="583" spans="3:14">
      <c r="C583" s="1025" t="s">
        <v>11318</v>
      </c>
      <c r="D583" s="1081">
        <v>1</v>
      </c>
      <c r="E583" s="1081" t="s">
        <v>769</v>
      </c>
      <c r="F583" s="1081" t="s">
        <v>708</v>
      </c>
      <c r="G583" s="1520" t="s">
        <v>11430</v>
      </c>
      <c r="H583" s="1521"/>
      <c r="I583" s="1521"/>
      <c r="J583" s="1521"/>
      <c r="K583" s="1521"/>
      <c r="L583" s="1522"/>
      <c r="M583" s="1058"/>
      <c r="N583" s="1058"/>
    </row>
    <row r="584" spans="3:14">
      <c r="C584" s="1025" t="s">
        <v>11319</v>
      </c>
      <c r="D584" s="1081">
        <v>1</v>
      </c>
      <c r="E584" s="1081" t="s">
        <v>10895</v>
      </c>
      <c r="F584" s="1081" t="s">
        <v>708</v>
      </c>
      <c r="G584" s="1520" t="s">
        <v>11431</v>
      </c>
      <c r="H584" s="1521"/>
      <c r="I584" s="1521"/>
      <c r="J584" s="1521"/>
      <c r="K584" s="1521"/>
      <c r="L584" s="1522"/>
      <c r="M584" s="1058"/>
      <c r="N584" s="1056"/>
    </row>
    <row r="585" spans="3:14">
      <c r="C585" s="1025" t="s">
        <v>11321</v>
      </c>
      <c r="D585" s="1081">
        <v>1</v>
      </c>
      <c r="E585" s="1081" t="s">
        <v>769</v>
      </c>
      <c r="F585" s="1081" t="s">
        <v>708</v>
      </c>
      <c r="G585" s="1520" t="s">
        <v>11432</v>
      </c>
      <c r="H585" s="1521"/>
      <c r="I585" s="1521"/>
      <c r="J585" s="1521"/>
      <c r="K585" s="1521"/>
      <c r="L585" s="1522"/>
      <c r="M585" s="1058"/>
      <c r="N585" s="1058"/>
    </row>
    <row r="586" spans="3:14">
      <c r="C586" s="1025" t="s">
        <v>11322</v>
      </c>
      <c r="D586" s="1081">
        <v>1</v>
      </c>
      <c r="E586" s="1081" t="s">
        <v>10895</v>
      </c>
      <c r="F586" s="1081" t="s">
        <v>708</v>
      </c>
      <c r="G586" s="1520" t="s">
        <v>11433</v>
      </c>
      <c r="H586" s="1521"/>
      <c r="I586" s="1521"/>
      <c r="J586" s="1521"/>
      <c r="K586" s="1521"/>
      <c r="L586" s="1522"/>
      <c r="M586" s="1058"/>
      <c r="N586" s="1056"/>
    </row>
    <row r="587" spans="3:14">
      <c r="C587" s="1025" t="s">
        <v>11323</v>
      </c>
      <c r="D587" s="1081">
        <v>1</v>
      </c>
      <c r="E587" s="1081" t="s">
        <v>769</v>
      </c>
      <c r="F587" s="1081" t="s">
        <v>708</v>
      </c>
      <c r="G587" s="1520" t="s">
        <v>11434</v>
      </c>
      <c r="H587" s="1521"/>
      <c r="I587" s="1521"/>
      <c r="J587" s="1521"/>
      <c r="K587" s="1521"/>
      <c r="L587" s="1522"/>
      <c r="M587" s="1058"/>
      <c r="N587" s="1058"/>
    </row>
    <row r="588" spans="3:14">
      <c r="C588" s="1025" t="s">
        <v>11324</v>
      </c>
      <c r="D588" s="1081">
        <v>1</v>
      </c>
      <c r="E588" s="1081" t="s">
        <v>10895</v>
      </c>
      <c r="F588" s="1081" t="s">
        <v>708</v>
      </c>
      <c r="G588" s="1520" t="s">
        <v>11435</v>
      </c>
      <c r="H588" s="1521"/>
      <c r="I588" s="1521"/>
      <c r="J588" s="1521"/>
      <c r="K588" s="1521"/>
      <c r="L588" s="1522"/>
      <c r="M588" s="1058"/>
      <c r="N588" s="1056"/>
    </row>
    <row r="589" spans="3:14">
      <c r="C589" s="1026" t="s">
        <v>11325</v>
      </c>
      <c r="D589" s="1027">
        <v>1</v>
      </c>
      <c r="E589" s="1027" t="s">
        <v>707</v>
      </c>
      <c r="F589" s="1027" t="s">
        <v>708</v>
      </c>
      <c r="G589" s="1523" t="s">
        <v>11399</v>
      </c>
      <c r="H589" s="1524"/>
      <c r="I589" s="1524"/>
      <c r="J589" s="1524"/>
      <c r="K589" s="1524"/>
      <c r="L589" s="1525"/>
      <c r="M589" s="1058"/>
      <c r="N589" s="1058"/>
    </row>
    <row r="590" spans="3:14">
      <c r="C590" s="1025" t="s">
        <v>11436</v>
      </c>
      <c r="D590" s="1081">
        <v>2</v>
      </c>
      <c r="E590" s="1081" t="s">
        <v>707</v>
      </c>
      <c r="F590" s="1081" t="s">
        <v>708</v>
      </c>
      <c r="G590" s="1520" t="s">
        <v>11393</v>
      </c>
      <c r="H590" s="1521"/>
      <c r="I590" s="1521"/>
      <c r="J590" s="1521"/>
      <c r="K590" s="1521"/>
      <c r="L590" s="1522"/>
      <c r="M590" s="1058"/>
      <c r="N590" s="1058"/>
    </row>
    <row r="591" spans="3:14">
      <c r="C591" s="1025" t="s">
        <v>11437</v>
      </c>
      <c r="D591" s="1081">
        <v>2</v>
      </c>
      <c r="E591" s="1081" t="s">
        <v>707</v>
      </c>
      <c r="F591" s="1081" t="s">
        <v>708</v>
      </c>
      <c r="G591" s="1520" t="s">
        <v>11395</v>
      </c>
      <c r="H591" s="1521"/>
      <c r="I591" s="1521"/>
      <c r="J591" s="1521"/>
      <c r="K591" s="1521"/>
      <c r="L591" s="1522"/>
      <c r="M591" s="1058"/>
      <c r="N591" s="1058"/>
    </row>
    <row r="592" spans="3:14">
      <c r="C592" s="1025" t="s">
        <v>11326</v>
      </c>
      <c r="D592" s="1081">
        <v>1</v>
      </c>
      <c r="E592" s="1081" t="s">
        <v>707</v>
      </c>
      <c r="F592" s="1081" t="s">
        <v>708</v>
      </c>
      <c r="G592" s="1520" t="s">
        <v>11396</v>
      </c>
      <c r="H592" s="1521"/>
      <c r="I592" s="1521"/>
      <c r="J592" s="1521"/>
      <c r="K592" s="1521"/>
      <c r="L592" s="1522"/>
      <c r="M592" s="1058"/>
      <c r="N592" s="1058"/>
    </row>
    <row r="593" spans="3:13">
      <c r="C593" s="1025" t="s">
        <v>11330</v>
      </c>
      <c r="D593" s="1081">
        <v>1</v>
      </c>
      <c r="E593" s="1081" t="s">
        <v>707</v>
      </c>
      <c r="F593" s="1081" t="s">
        <v>708</v>
      </c>
      <c r="G593" s="1520" t="s">
        <v>11397</v>
      </c>
      <c r="H593" s="1521"/>
      <c r="I593" s="1521"/>
      <c r="J593" s="1521"/>
      <c r="K593" s="1521"/>
      <c r="L593" s="1522"/>
      <c r="M593" s="1058"/>
    </row>
    <row r="594" spans="3:13">
      <c r="C594" s="1025" t="s">
        <v>11329</v>
      </c>
      <c r="D594" s="1081">
        <v>1</v>
      </c>
      <c r="E594" s="1081" t="s">
        <v>707</v>
      </c>
      <c r="F594" s="1081" t="s">
        <v>708</v>
      </c>
      <c r="G594" s="1520" t="s">
        <v>11398</v>
      </c>
      <c r="H594" s="1521"/>
      <c r="I594" s="1521"/>
      <c r="J594" s="1521"/>
      <c r="K594" s="1521"/>
      <c r="L594" s="1522"/>
      <c r="M594" s="1058"/>
    </row>
    <row r="595" spans="3:13">
      <c r="C595" s="1026" t="s">
        <v>11333</v>
      </c>
      <c r="D595" s="1027">
        <v>1</v>
      </c>
      <c r="E595" s="1027" t="s">
        <v>707</v>
      </c>
      <c r="F595" s="1027" t="s">
        <v>708</v>
      </c>
      <c r="G595" s="1523" t="s">
        <v>11399</v>
      </c>
      <c r="H595" s="1524"/>
      <c r="I595" s="1524"/>
      <c r="J595" s="1524"/>
      <c r="K595" s="1524"/>
      <c r="L595" s="1525"/>
      <c r="M595" s="1058"/>
    </row>
    <row r="596" spans="3:13">
      <c r="C596" s="1026" t="s">
        <v>11332</v>
      </c>
      <c r="D596" s="1027">
        <v>1</v>
      </c>
      <c r="E596" s="1027" t="s">
        <v>707</v>
      </c>
      <c r="F596" s="1027" t="s">
        <v>708</v>
      </c>
      <c r="G596" s="1523" t="s">
        <v>11399</v>
      </c>
      <c r="H596" s="1524"/>
      <c r="I596" s="1524"/>
      <c r="J596" s="1524"/>
      <c r="K596" s="1524"/>
      <c r="L596" s="1525"/>
      <c r="M596" s="1058"/>
    </row>
    <row r="597" spans="3:13">
      <c r="C597" s="1026" t="s">
        <v>11331</v>
      </c>
      <c r="D597" s="1027">
        <v>1</v>
      </c>
      <c r="E597" s="1027" t="s">
        <v>707</v>
      </c>
      <c r="F597" s="1027" t="s">
        <v>708</v>
      </c>
      <c r="G597" s="1523" t="s">
        <v>11399</v>
      </c>
      <c r="H597" s="1524"/>
      <c r="I597" s="1524"/>
      <c r="J597" s="1524"/>
      <c r="K597" s="1524"/>
      <c r="L597" s="1525"/>
      <c r="M597" s="1058"/>
    </row>
    <row r="598" spans="3:13">
      <c r="C598" s="1025" t="s">
        <v>11438</v>
      </c>
      <c r="D598" s="1081">
        <v>2</v>
      </c>
      <c r="E598" s="1081" t="s">
        <v>707</v>
      </c>
      <c r="F598" s="1081" t="s">
        <v>708</v>
      </c>
      <c r="G598" s="1520" t="s">
        <v>11401</v>
      </c>
      <c r="H598" s="1521"/>
      <c r="I598" s="1521"/>
      <c r="J598" s="1521"/>
      <c r="K598" s="1521"/>
      <c r="L598" s="1522"/>
      <c r="M598" s="1058"/>
    </row>
    <row r="599" spans="3:13">
      <c r="C599" s="1026" t="s">
        <v>11337</v>
      </c>
      <c r="D599" s="1027">
        <v>1</v>
      </c>
      <c r="E599" s="1027" t="s">
        <v>707</v>
      </c>
      <c r="F599" s="1027" t="s">
        <v>708</v>
      </c>
      <c r="G599" s="1523" t="s">
        <v>11399</v>
      </c>
      <c r="H599" s="1524"/>
      <c r="I599" s="1524"/>
      <c r="J599" s="1524"/>
      <c r="K599" s="1524"/>
      <c r="L599" s="1525"/>
      <c r="M599" s="1058"/>
    </row>
    <row r="600" spans="3:13">
      <c r="C600" s="1026" t="s">
        <v>11336</v>
      </c>
      <c r="D600" s="1027">
        <v>1</v>
      </c>
      <c r="E600" s="1027" t="s">
        <v>707</v>
      </c>
      <c r="F600" s="1027" t="s">
        <v>708</v>
      </c>
      <c r="G600" s="1523" t="s">
        <v>11399</v>
      </c>
      <c r="H600" s="1524"/>
      <c r="I600" s="1524"/>
      <c r="J600" s="1524"/>
      <c r="K600" s="1524"/>
      <c r="L600" s="1525"/>
      <c r="M600" s="1058"/>
    </row>
    <row r="601" spans="3:13">
      <c r="C601" s="1025" t="s">
        <v>11335</v>
      </c>
      <c r="D601" s="1081">
        <v>1</v>
      </c>
      <c r="E601" s="1081" t="s">
        <v>707</v>
      </c>
      <c r="F601" s="1081" t="s">
        <v>708</v>
      </c>
      <c r="G601" s="1520" t="s">
        <v>11402</v>
      </c>
      <c r="H601" s="1521"/>
      <c r="I601" s="1521"/>
      <c r="J601" s="1521"/>
      <c r="K601" s="1521"/>
      <c r="L601" s="1522"/>
      <c r="M601" s="1058"/>
    </row>
    <row r="602" spans="3:13">
      <c r="C602" s="1025" t="s">
        <v>11334</v>
      </c>
      <c r="D602" s="1081">
        <v>1</v>
      </c>
      <c r="E602" s="1081" t="s">
        <v>707</v>
      </c>
      <c r="F602" s="1081" t="s">
        <v>708</v>
      </c>
      <c r="G602" s="1520" t="s">
        <v>11403</v>
      </c>
      <c r="H602" s="1521"/>
      <c r="I602" s="1521"/>
      <c r="J602" s="1521"/>
      <c r="K602" s="1521"/>
      <c r="L602" s="1522"/>
      <c r="M602" s="1058"/>
    </row>
    <row r="603" spans="3:13">
      <c r="C603" s="1026" t="s">
        <v>11345</v>
      </c>
      <c r="D603" s="1027">
        <v>1</v>
      </c>
      <c r="E603" s="1027" t="s">
        <v>707</v>
      </c>
      <c r="F603" s="1027" t="s">
        <v>708</v>
      </c>
      <c r="G603" s="1523" t="s">
        <v>11399</v>
      </c>
      <c r="H603" s="1524"/>
      <c r="I603" s="1524"/>
      <c r="J603" s="1524"/>
      <c r="K603" s="1524"/>
      <c r="L603" s="1525"/>
      <c r="M603" s="1058"/>
    </row>
    <row r="604" spans="3:13">
      <c r="C604" s="1026" t="s">
        <v>11344</v>
      </c>
      <c r="D604" s="1027">
        <v>1</v>
      </c>
      <c r="E604" s="1027" t="s">
        <v>707</v>
      </c>
      <c r="F604" s="1027" t="s">
        <v>708</v>
      </c>
      <c r="G604" s="1523" t="s">
        <v>11399</v>
      </c>
      <c r="H604" s="1524"/>
      <c r="I604" s="1524"/>
      <c r="J604" s="1524"/>
      <c r="K604" s="1524"/>
      <c r="L604" s="1525"/>
      <c r="M604" s="1058"/>
    </row>
    <row r="605" spans="3:13">
      <c r="C605" s="1026" t="s">
        <v>11343</v>
      </c>
      <c r="D605" s="1027">
        <v>1</v>
      </c>
      <c r="E605" s="1027" t="s">
        <v>707</v>
      </c>
      <c r="F605" s="1027" t="s">
        <v>708</v>
      </c>
      <c r="G605" s="1523" t="s">
        <v>11399</v>
      </c>
      <c r="H605" s="1524"/>
      <c r="I605" s="1524"/>
      <c r="J605" s="1524"/>
      <c r="K605" s="1524"/>
      <c r="L605" s="1525"/>
      <c r="M605" s="1058"/>
    </row>
    <row r="606" spans="3:13">
      <c r="C606" s="1026" t="s">
        <v>11342</v>
      </c>
      <c r="D606" s="1027">
        <v>1</v>
      </c>
      <c r="E606" s="1027" t="s">
        <v>707</v>
      </c>
      <c r="F606" s="1027" t="s">
        <v>708</v>
      </c>
      <c r="G606" s="1523" t="s">
        <v>11399</v>
      </c>
      <c r="H606" s="1524"/>
      <c r="I606" s="1524"/>
      <c r="J606" s="1524"/>
      <c r="K606" s="1524"/>
      <c r="L606" s="1525"/>
      <c r="M606" s="1058"/>
    </row>
    <row r="607" spans="3:13">
      <c r="C607" s="1026" t="s">
        <v>11341</v>
      </c>
      <c r="D607" s="1027">
        <v>1</v>
      </c>
      <c r="E607" s="1027" t="s">
        <v>707</v>
      </c>
      <c r="F607" s="1027" t="s">
        <v>708</v>
      </c>
      <c r="G607" s="1523" t="s">
        <v>11399</v>
      </c>
      <c r="H607" s="1524"/>
      <c r="I607" s="1524"/>
      <c r="J607" s="1524"/>
      <c r="K607" s="1524"/>
      <c r="L607" s="1525"/>
      <c r="M607" s="1058"/>
    </row>
    <row r="608" spans="3:13">
      <c r="C608" s="1026" t="s">
        <v>11340</v>
      </c>
      <c r="D608" s="1027">
        <v>1</v>
      </c>
      <c r="E608" s="1027" t="s">
        <v>707</v>
      </c>
      <c r="F608" s="1027" t="s">
        <v>708</v>
      </c>
      <c r="G608" s="1523" t="s">
        <v>11399</v>
      </c>
      <c r="H608" s="1524"/>
      <c r="I608" s="1524"/>
      <c r="J608" s="1524"/>
      <c r="K608" s="1524"/>
      <c r="L608" s="1525"/>
      <c r="M608" s="1058"/>
    </row>
    <row r="609" spans="3:13">
      <c r="C609" s="1026" t="s">
        <v>11339</v>
      </c>
      <c r="D609" s="1027">
        <v>1</v>
      </c>
      <c r="E609" s="1027" t="s">
        <v>707</v>
      </c>
      <c r="F609" s="1027" t="s">
        <v>708</v>
      </c>
      <c r="G609" s="1523" t="s">
        <v>11399</v>
      </c>
      <c r="H609" s="1524"/>
      <c r="I609" s="1524"/>
      <c r="J609" s="1524"/>
      <c r="K609" s="1524"/>
      <c r="L609" s="1525"/>
      <c r="M609" s="1058"/>
    </row>
    <row r="610" spans="3:13">
      <c r="C610" s="1026" t="s">
        <v>11350</v>
      </c>
      <c r="D610" s="1027">
        <v>1</v>
      </c>
      <c r="E610" s="1027" t="s">
        <v>707</v>
      </c>
      <c r="F610" s="1027" t="s">
        <v>708</v>
      </c>
      <c r="G610" s="1523" t="s">
        <v>11399</v>
      </c>
      <c r="H610" s="1524"/>
      <c r="I610" s="1524"/>
      <c r="J610" s="1524"/>
      <c r="K610" s="1524"/>
      <c r="L610" s="1525"/>
      <c r="M610" s="1058"/>
    </row>
    <row r="611" spans="3:13">
      <c r="C611" s="1026" t="s">
        <v>11349</v>
      </c>
      <c r="D611" s="1027">
        <v>1</v>
      </c>
      <c r="E611" s="1027" t="s">
        <v>707</v>
      </c>
      <c r="F611" s="1027" t="s">
        <v>708</v>
      </c>
      <c r="G611" s="1523" t="s">
        <v>11399</v>
      </c>
      <c r="H611" s="1524"/>
      <c r="I611" s="1524"/>
      <c r="J611" s="1524"/>
      <c r="K611" s="1524"/>
      <c r="L611" s="1525"/>
      <c r="M611" s="1058"/>
    </row>
    <row r="612" spans="3:13">
      <c r="C612" s="1026" t="s">
        <v>11348</v>
      </c>
      <c r="D612" s="1027">
        <v>1</v>
      </c>
      <c r="E612" s="1027" t="s">
        <v>707</v>
      </c>
      <c r="F612" s="1027" t="s">
        <v>708</v>
      </c>
      <c r="G612" s="1523" t="s">
        <v>11399</v>
      </c>
      <c r="H612" s="1524"/>
      <c r="I612" s="1524"/>
      <c r="J612" s="1524"/>
      <c r="K612" s="1524"/>
      <c r="L612" s="1525"/>
      <c r="M612" s="1058"/>
    </row>
    <row r="613" spans="3:13">
      <c r="C613" s="1026" t="s">
        <v>11439</v>
      </c>
      <c r="D613" s="1027">
        <v>2</v>
      </c>
      <c r="E613" s="1027" t="s">
        <v>707</v>
      </c>
      <c r="F613" s="1027" t="s">
        <v>708</v>
      </c>
      <c r="G613" s="1523" t="s">
        <v>11399</v>
      </c>
      <c r="H613" s="1524"/>
      <c r="I613" s="1524"/>
      <c r="J613" s="1524"/>
      <c r="K613" s="1524"/>
      <c r="L613" s="1525"/>
      <c r="M613" s="1058"/>
    </row>
    <row r="614" spans="3:13">
      <c r="C614" s="1026" t="s">
        <v>11346</v>
      </c>
      <c r="D614" s="1027">
        <v>1</v>
      </c>
      <c r="E614" s="1027" t="s">
        <v>707</v>
      </c>
      <c r="F614" s="1027" t="s">
        <v>708</v>
      </c>
      <c r="G614" s="1523" t="s">
        <v>11399</v>
      </c>
      <c r="H614" s="1524"/>
      <c r="I614" s="1524"/>
      <c r="J614" s="1524"/>
      <c r="K614" s="1524"/>
      <c r="L614" s="1525"/>
      <c r="M614" s="1058"/>
    </row>
    <row r="615" spans="3:13">
      <c r="C615" s="1026" t="s">
        <v>11440</v>
      </c>
      <c r="D615" s="1027">
        <v>3</v>
      </c>
      <c r="E615" s="1027" t="s">
        <v>707</v>
      </c>
      <c r="F615" s="1027" t="s">
        <v>708</v>
      </c>
      <c r="G615" s="1523" t="s">
        <v>11399</v>
      </c>
      <c r="H615" s="1524"/>
      <c r="I615" s="1524"/>
      <c r="J615" s="1524"/>
      <c r="K615" s="1524"/>
      <c r="L615" s="1525"/>
      <c r="M615" s="1058"/>
    </row>
    <row r="616" spans="3:13">
      <c r="C616" s="1026" t="s">
        <v>11353</v>
      </c>
      <c r="D616" s="1027">
        <v>1</v>
      </c>
      <c r="E616" s="1027" t="s">
        <v>707</v>
      </c>
      <c r="F616" s="1027" t="s">
        <v>708</v>
      </c>
      <c r="G616" s="1523" t="s">
        <v>11399</v>
      </c>
      <c r="H616" s="1524"/>
      <c r="I616" s="1524"/>
      <c r="J616" s="1524"/>
      <c r="K616" s="1524"/>
      <c r="L616" s="1525"/>
      <c r="M616" s="1058"/>
    </row>
    <row r="617" spans="3:13">
      <c r="C617" s="1026" t="s">
        <v>11441</v>
      </c>
      <c r="D617" s="1027">
        <v>2</v>
      </c>
      <c r="E617" s="1027" t="s">
        <v>707</v>
      </c>
      <c r="F617" s="1027" t="s">
        <v>708</v>
      </c>
      <c r="G617" s="1523" t="s">
        <v>11399</v>
      </c>
      <c r="H617" s="1524"/>
      <c r="I617" s="1524"/>
      <c r="J617" s="1524"/>
      <c r="K617" s="1524"/>
      <c r="L617" s="1525"/>
      <c r="M617" s="1058"/>
    </row>
    <row r="618" spans="3:13">
      <c r="C618" s="1025" t="s">
        <v>11442</v>
      </c>
      <c r="D618" s="1081">
        <v>2</v>
      </c>
      <c r="E618" s="1081" t="s">
        <v>707</v>
      </c>
      <c r="F618" s="1081" t="s">
        <v>708</v>
      </c>
      <c r="G618" s="1520" t="s">
        <v>11408</v>
      </c>
      <c r="H618" s="1521"/>
      <c r="I618" s="1521"/>
      <c r="J618" s="1521"/>
      <c r="K618" s="1521"/>
      <c r="L618" s="1522"/>
      <c r="M618" s="1058"/>
    </row>
    <row r="619" spans="3:13">
      <c r="C619" s="1025" t="s">
        <v>11360</v>
      </c>
      <c r="D619" s="1081">
        <v>1</v>
      </c>
      <c r="E619" s="1081" t="s">
        <v>707</v>
      </c>
      <c r="F619" s="1081" t="s">
        <v>708</v>
      </c>
      <c r="G619" s="1520" t="s">
        <v>11409</v>
      </c>
      <c r="H619" s="1521"/>
      <c r="I619" s="1521"/>
      <c r="J619" s="1521"/>
      <c r="K619" s="1521"/>
      <c r="L619" s="1522"/>
      <c r="M619" s="1058"/>
    </row>
    <row r="620" spans="3:13">
      <c r="C620" s="1025" t="s">
        <v>11359</v>
      </c>
      <c r="D620" s="1081">
        <v>1</v>
      </c>
      <c r="E620" s="1081" t="s">
        <v>707</v>
      </c>
      <c r="F620" s="1081" t="s">
        <v>708</v>
      </c>
      <c r="G620" s="1520" t="s">
        <v>11410</v>
      </c>
      <c r="H620" s="1521"/>
      <c r="I620" s="1521"/>
      <c r="J620" s="1521"/>
      <c r="K620" s="1521"/>
      <c r="L620" s="1522"/>
      <c r="M620" s="1058"/>
    </row>
    <row r="621" spans="3:13">
      <c r="C621" s="1026" t="s">
        <v>11358</v>
      </c>
      <c r="D621" s="1027">
        <v>1</v>
      </c>
      <c r="E621" s="1027" t="s">
        <v>707</v>
      </c>
      <c r="F621" s="1027" t="s">
        <v>708</v>
      </c>
      <c r="G621" s="1523" t="s">
        <v>11399</v>
      </c>
      <c r="H621" s="1524"/>
      <c r="I621" s="1524"/>
      <c r="J621" s="1524"/>
      <c r="K621" s="1524"/>
      <c r="L621" s="1525"/>
      <c r="M621" s="1058"/>
    </row>
    <row r="622" spans="3:13">
      <c r="C622" s="1026" t="s">
        <v>11357</v>
      </c>
      <c r="D622" s="1027">
        <v>1</v>
      </c>
      <c r="E622" s="1027" t="s">
        <v>707</v>
      </c>
      <c r="F622" s="1027" t="s">
        <v>708</v>
      </c>
      <c r="G622" s="1523" t="s">
        <v>11399</v>
      </c>
      <c r="H622" s="1524"/>
      <c r="I622" s="1524"/>
      <c r="J622" s="1524"/>
      <c r="K622" s="1524"/>
      <c r="L622" s="1525"/>
      <c r="M622" s="1058"/>
    </row>
    <row r="623" spans="3:13">
      <c r="C623" s="1026" t="s">
        <v>11356</v>
      </c>
      <c r="D623" s="1027">
        <v>1</v>
      </c>
      <c r="E623" s="1027" t="s">
        <v>707</v>
      </c>
      <c r="F623" s="1027" t="s">
        <v>708</v>
      </c>
      <c r="G623" s="1523" t="s">
        <v>11399</v>
      </c>
      <c r="H623" s="1524"/>
      <c r="I623" s="1524"/>
      <c r="J623" s="1524"/>
      <c r="K623" s="1524"/>
      <c r="L623" s="1525"/>
      <c r="M623" s="1058"/>
    </row>
    <row r="624" spans="3:13">
      <c r="C624" s="1025" t="s">
        <v>11355</v>
      </c>
      <c r="D624" s="1081">
        <v>1</v>
      </c>
      <c r="E624" s="1081" t="s">
        <v>707</v>
      </c>
      <c r="F624" s="1081" t="s">
        <v>708</v>
      </c>
      <c r="G624" s="1520" t="s">
        <v>11411</v>
      </c>
      <c r="H624" s="1521"/>
      <c r="I624" s="1521"/>
      <c r="J624" s="1521"/>
      <c r="K624" s="1521"/>
      <c r="L624" s="1522"/>
      <c r="M624" s="1058"/>
    </row>
    <row r="625" spans="3:13">
      <c r="C625" s="1026" t="s">
        <v>11361</v>
      </c>
      <c r="D625" s="1027">
        <v>1</v>
      </c>
      <c r="E625" s="1027" t="s">
        <v>707</v>
      </c>
      <c r="F625" s="1027" t="s">
        <v>708</v>
      </c>
      <c r="G625" s="1523" t="s">
        <v>11399</v>
      </c>
      <c r="H625" s="1524"/>
      <c r="I625" s="1524"/>
      <c r="J625" s="1524"/>
      <c r="K625" s="1524"/>
      <c r="L625" s="1525"/>
      <c r="M625" s="1058"/>
    </row>
    <row r="626" spans="3:13">
      <c r="C626" s="1025" t="s">
        <v>11362</v>
      </c>
      <c r="D626" s="1081">
        <v>1</v>
      </c>
      <c r="E626" s="1081" t="s">
        <v>707</v>
      </c>
      <c r="F626" s="1081" t="s">
        <v>708</v>
      </c>
      <c r="G626" s="1520" t="s">
        <v>11412</v>
      </c>
      <c r="H626" s="1521"/>
      <c r="I626" s="1521"/>
      <c r="J626" s="1521"/>
      <c r="K626" s="1521"/>
      <c r="L626" s="1522"/>
      <c r="M626" s="1058"/>
    </row>
    <row r="627" spans="3:13">
      <c r="C627" s="1026" t="s">
        <v>11364</v>
      </c>
      <c r="D627" s="1027">
        <v>1</v>
      </c>
      <c r="E627" s="1027" t="s">
        <v>707</v>
      </c>
      <c r="F627" s="1027" t="s">
        <v>708</v>
      </c>
      <c r="G627" s="1523" t="s">
        <v>11399</v>
      </c>
      <c r="H627" s="1524"/>
      <c r="I627" s="1524"/>
      <c r="J627" s="1524"/>
      <c r="K627" s="1524"/>
      <c r="L627" s="1525"/>
      <c r="M627" s="1058"/>
    </row>
    <row r="628" spans="3:13">
      <c r="C628" s="1026" t="s">
        <v>11443</v>
      </c>
      <c r="D628" s="1027">
        <v>4</v>
      </c>
      <c r="E628" s="1027" t="s">
        <v>707</v>
      </c>
      <c r="F628" s="1027" t="s">
        <v>708</v>
      </c>
      <c r="G628" s="1523" t="s">
        <v>11399</v>
      </c>
      <c r="H628" s="1524"/>
      <c r="I628" s="1524"/>
      <c r="J628" s="1524"/>
      <c r="K628" s="1524"/>
      <c r="L628" s="1525"/>
      <c r="M628" s="1058"/>
    </row>
    <row r="629" spans="3:13">
      <c r="C629" s="1026" t="s">
        <v>11366</v>
      </c>
      <c r="D629" s="1027">
        <v>1</v>
      </c>
      <c r="E629" s="1027" t="s">
        <v>707</v>
      </c>
      <c r="F629" s="1027" t="s">
        <v>708</v>
      </c>
      <c r="G629" s="1523" t="s">
        <v>11399</v>
      </c>
      <c r="H629" s="1524"/>
      <c r="I629" s="1524"/>
      <c r="J629" s="1524"/>
      <c r="K629" s="1524"/>
      <c r="L629" s="1525"/>
      <c r="M629" s="1058"/>
    </row>
    <row r="630" spans="3:13">
      <c r="C630" s="1026" t="s">
        <v>11444</v>
      </c>
      <c r="D630" s="1027">
        <v>4</v>
      </c>
      <c r="E630" s="1027" t="s">
        <v>707</v>
      </c>
      <c r="F630" s="1027" t="s">
        <v>708</v>
      </c>
      <c r="G630" s="1523" t="s">
        <v>11399</v>
      </c>
      <c r="H630" s="1524"/>
      <c r="I630" s="1524"/>
      <c r="J630" s="1524"/>
      <c r="K630" s="1524"/>
      <c r="L630" s="1525"/>
      <c r="M630" s="1058"/>
    </row>
    <row r="631" spans="3:13">
      <c r="C631" s="1026" t="s">
        <v>11367</v>
      </c>
      <c r="D631" s="1027">
        <v>1</v>
      </c>
      <c r="E631" s="1027" t="s">
        <v>707</v>
      </c>
      <c r="F631" s="1027" t="s">
        <v>708</v>
      </c>
      <c r="G631" s="1523" t="s">
        <v>11399</v>
      </c>
      <c r="H631" s="1524"/>
      <c r="I631" s="1524"/>
      <c r="J631" s="1524"/>
      <c r="K631" s="1524"/>
      <c r="L631" s="1525"/>
      <c r="M631" s="1058"/>
    </row>
    <row r="632" spans="3:13">
      <c r="C632" s="1026" t="s">
        <v>11445</v>
      </c>
      <c r="D632" s="1027">
        <v>4</v>
      </c>
      <c r="E632" s="1027" t="s">
        <v>707</v>
      </c>
      <c r="F632" s="1027" t="s">
        <v>708</v>
      </c>
      <c r="G632" s="1523" t="s">
        <v>11399</v>
      </c>
      <c r="H632" s="1524"/>
      <c r="I632" s="1524"/>
      <c r="J632" s="1524"/>
      <c r="K632" s="1524"/>
      <c r="L632" s="1525"/>
      <c r="M632" s="1058"/>
    </row>
    <row r="633" spans="3:13">
      <c r="C633" s="1026" t="s">
        <v>11369</v>
      </c>
      <c r="D633" s="1027">
        <v>1</v>
      </c>
      <c r="E633" s="1027" t="s">
        <v>707</v>
      </c>
      <c r="F633" s="1027" t="s">
        <v>708</v>
      </c>
      <c r="G633" s="1523" t="s">
        <v>11399</v>
      </c>
      <c r="H633" s="1524"/>
      <c r="I633" s="1524"/>
      <c r="J633" s="1524"/>
      <c r="K633" s="1524"/>
      <c r="L633" s="1525"/>
      <c r="M633" s="1058"/>
    </row>
    <row r="634" spans="3:13">
      <c r="C634" s="1026" t="s">
        <v>11446</v>
      </c>
      <c r="D634" s="1027">
        <v>4</v>
      </c>
      <c r="E634" s="1027" t="s">
        <v>707</v>
      </c>
      <c r="F634" s="1027" t="s">
        <v>708</v>
      </c>
      <c r="G634" s="1523" t="s">
        <v>11399</v>
      </c>
      <c r="H634" s="1524"/>
      <c r="I634" s="1524"/>
      <c r="J634" s="1524"/>
      <c r="K634" s="1524"/>
      <c r="L634" s="1525"/>
      <c r="M634" s="1058"/>
    </row>
    <row r="635" spans="3:13">
      <c r="C635" s="1026" t="s">
        <v>11371</v>
      </c>
      <c r="D635" s="1027">
        <v>1</v>
      </c>
      <c r="E635" s="1027" t="s">
        <v>707</v>
      </c>
      <c r="F635" s="1027" t="s">
        <v>708</v>
      </c>
      <c r="G635" s="1523" t="s">
        <v>11399</v>
      </c>
      <c r="H635" s="1524"/>
      <c r="I635" s="1524"/>
      <c r="J635" s="1524"/>
      <c r="K635" s="1524"/>
      <c r="L635" s="1525"/>
      <c r="M635" s="1058"/>
    </row>
    <row r="636" spans="3:13">
      <c r="C636" s="1026" t="s">
        <v>11372</v>
      </c>
      <c r="D636" s="1027">
        <v>1</v>
      </c>
      <c r="E636" s="1027" t="s">
        <v>707</v>
      </c>
      <c r="F636" s="1027" t="s">
        <v>708</v>
      </c>
      <c r="G636" s="1523" t="s">
        <v>11399</v>
      </c>
      <c r="H636" s="1524"/>
      <c r="I636" s="1524"/>
      <c r="J636" s="1524"/>
      <c r="K636" s="1524"/>
      <c r="L636" s="1525"/>
      <c r="M636" s="1058"/>
    </row>
    <row r="637" spans="3:13">
      <c r="C637" s="1026" t="s">
        <v>11373</v>
      </c>
      <c r="D637" s="1027">
        <v>1</v>
      </c>
      <c r="E637" s="1027" t="s">
        <v>707</v>
      </c>
      <c r="F637" s="1027" t="s">
        <v>708</v>
      </c>
      <c r="G637" s="1523" t="s">
        <v>11399</v>
      </c>
      <c r="H637" s="1524"/>
      <c r="I637" s="1524"/>
      <c r="J637" s="1524"/>
      <c r="K637" s="1524"/>
      <c r="L637" s="1525"/>
      <c r="M637" s="1058"/>
    </row>
    <row r="638" spans="3:13">
      <c r="C638" s="1026" t="s">
        <v>11447</v>
      </c>
      <c r="D638" s="1027">
        <v>4</v>
      </c>
      <c r="E638" s="1027" t="s">
        <v>707</v>
      </c>
      <c r="F638" s="1027" t="s">
        <v>708</v>
      </c>
      <c r="G638" s="1523" t="s">
        <v>11399</v>
      </c>
      <c r="H638" s="1524"/>
      <c r="I638" s="1524"/>
      <c r="J638" s="1524"/>
      <c r="K638" s="1524"/>
      <c r="L638" s="1525"/>
      <c r="M638" s="1058"/>
    </row>
    <row r="639" spans="3:13">
      <c r="C639" s="1025" t="s">
        <v>11375</v>
      </c>
      <c r="D639" s="1081">
        <v>1</v>
      </c>
      <c r="E639" s="1081" t="s">
        <v>769</v>
      </c>
      <c r="F639" s="1081" t="s">
        <v>708</v>
      </c>
      <c r="G639" s="1520" t="s">
        <v>11418</v>
      </c>
      <c r="H639" s="1521"/>
      <c r="I639" s="1521"/>
      <c r="J639" s="1521"/>
      <c r="K639" s="1521"/>
      <c r="L639" s="1522"/>
      <c r="M639" s="1058"/>
    </row>
    <row r="640" spans="3:13">
      <c r="C640" s="1025" t="s">
        <v>11376</v>
      </c>
      <c r="D640" s="1081">
        <v>1</v>
      </c>
      <c r="E640" s="1081" t="s">
        <v>769</v>
      </c>
      <c r="F640" s="1081" t="s">
        <v>708</v>
      </c>
      <c r="G640" s="1520" t="s">
        <v>11419</v>
      </c>
      <c r="H640" s="1521"/>
      <c r="I640" s="1521"/>
      <c r="J640" s="1521"/>
      <c r="K640" s="1521"/>
      <c r="L640" s="1522"/>
      <c r="M640" s="1058"/>
    </row>
    <row r="641" spans="3:14">
      <c r="C641" s="1025" t="s">
        <v>11377</v>
      </c>
      <c r="D641" s="1081">
        <v>1</v>
      </c>
      <c r="E641" s="1081" t="s">
        <v>769</v>
      </c>
      <c r="F641" s="1081" t="s">
        <v>708</v>
      </c>
      <c r="G641" s="1520" t="s">
        <v>11420</v>
      </c>
      <c r="H641" s="1521"/>
      <c r="I641" s="1521"/>
      <c r="J641" s="1521"/>
      <c r="K641" s="1521"/>
      <c r="L641" s="1522"/>
      <c r="M641" s="1058"/>
      <c r="N641" s="1058"/>
    </row>
    <row r="642" spans="3:14">
      <c r="C642" s="1025" t="s">
        <v>11378</v>
      </c>
      <c r="D642" s="1081">
        <v>1</v>
      </c>
      <c r="E642" s="1081" t="s">
        <v>769</v>
      </c>
      <c r="F642" s="1081" t="s">
        <v>708</v>
      </c>
      <c r="G642" s="1520" t="s">
        <v>11421</v>
      </c>
      <c r="H642" s="1521"/>
      <c r="I642" s="1521"/>
      <c r="J642" s="1521"/>
      <c r="K642" s="1521"/>
      <c r="L642" s="1522"/>
      <c r="M642" s="1058"/>
      <c r="N642" s="1058"/>
    </row>
    <row r="643" spans="3:14">
      <c r="C643" s="1025" t="s">
        <v>11379</v>
      </c>
      <c r="D643" s="1081">
        <v>1</v>
      </c>
      <c r="E643" s="1081" t="s">
        <v>769</v>
      </c>
      <c r="F643" s="1081" t="s">
        <v>708</v>
      </c>
      <c r="G643" s="1520" t="s">
        <v>11422</v>
      </c>
      <c r="H643" s="1521"/>
      <c r="I643" s="1521"/>
      <c r="J643" s="1521"/>
      <c r="K643" s="1521"/>
      <c r="L643" s="1522"/>
      <c r="M643" s="1058"/>
      <c r="N643" s="1058"/>
    </row>
    <row r="644" spans="3:14">
      <c r="C644" s="1025" t="s">
        <v>11380</v>
      </c>
      <c r="D644" s="1081">
        <v>1</v>
      </c>
      <c r="E644" s="1081" t="s">
        <v>769</v>
      </c>
      <c r="F644" s="1081" t="s">
        <v>708</v>
      </c>
      <c r="G644" s="1520" t="s">
        <v>11423</v>
      </c>
      <c r="H644" s="1521"/>
      <c r="I644" s="1521"/>
      <c r="J644" s="1521"/>
      <c r="K644" s="1521"/>
      <c r="L644" s="1522"/>
      <c r="M644" s="1058"/>
      <c r="N644" s="1058"/>
    </row>
    <row r="645" spans="3:14">
      <c r="C645" s="1025" t="s">
        <v>11381</v>
      </c>
      <c r="D645" s="1081">
        <v>1</v>
      </c>
      <c r="E645" s="1081" t="s">
        <v>769</v>
      </c>
      <c r="F645" s="1081" t="s">
        <v>708</v>
      </c>
      <c r="G645" s="1520" t="s">
        <v>11424</v>
      </c>
      <c r="H645" s="1521"/>
      <c r="I645" s="1521"/>
      <c r="J645" s="1521"/>
      <c r="K645" s="1521"/>
      <c r="L645" s="1522"/>
      <c r="M645" s="1058"/>
      <c r="N645" s="1058"/>
    </row>
    <row r="646" spans="3:14">
      <c r="C646" s="1025" t="s">
        <v>11382</v>
      </c>
      <c r="D646" s="1081">
        <v>1</v>
      </c>
      <c r="E646" s="1081" t="s">
        <v>769</v>
      </c>
      <c r="F646" s="1081" t="s">
        <v>708</v>
      </c>
      <c r="G646" s="1520" t="s">
        <v>11425</v>
      </c>
      <c r="H646" s="1521"/>
      <c r="I646" s="1521"/>
      <c r="J646" s="1521"/>
      <c r="K646" s="1521"/>
      <c r="L646" s="1522"/>
      <c r="M646" s="1058"/>
      <c r="N646" s="1058"/>
    </row>
    <row r="647" spans="3:14">
      <c r="C647" s="1025" t="s">
        <v>11383</v>
      </c>
      <c r="D647" s="1081">
        <v>1</v>
      </c>
      <c r="E647" s="1081" t="s">
        <v>769</v>
      </c>
      <c r="F647" s="1081" t="s">
        <v>708</v>
      </c>
      <c r="G647" s="1520" t="s">
        <v>11426</v>
      </c>
      <c r="H647" s="1521"/>
      <c r="I647" s="1521"/>
      <c r="J647" s="1521"/>
      <c r="K647" s="1521"/>
      <c r="L647" s="1522"/>
      <c r="M647" s="1058"/>
      <c r="N647" s="1058"/>
    </row>
    <row r="648" spans="3:14">
      <c r="C648" s="1025" t="s">
        <v>11384</v>
      </c>
      <c r="D648" s="1081">
        <v>1</v>
      </c>
      <c r="E648" s="1081" t="s">
        <v>769</v>
      </c>
      <c r="F648" s="1081" t="s">
        <v>708</v>
      </c>
      <c r="G648" s="1520" t="s">
        <v>11427</v>
      </c>
      <c r="H648" s="1521"/>
      <c r="I648" s="1521"/>
      <c r="J648" s="1521"/>
      <c r="K648" s="1521"/>
      <c r="L648" s="1522"/>
      <c r="M648" s="1058"/>
      <c r="N648" s="1058"/>
    </row>
    <row r="649" spans="3:14">
      <c r="C649" s="1025" t="s">
        <v>11385</v>
      </c>
      <c r="D649" s="1081">
        <v>1</v>
      </c>
      <c r="E649" s="1081" t="s">
        <v>769</v>
      </c>
      <c r="F649" s="1081" t="s">
        <v>708</v>
      </c>
      <c r="G649" s="1520" t="s">
        <v>11428</v>
      </c>
      <c r="H649" s="1521"/>
      <c r="I649" s="1521"/>
      <c r="J649" s="1521"/>
      <c r="K649" s="1521"/>
      <c r="L649" s="1522"/>
      <c r="M649" s="1058"/>
      <c r="N649" s="1058"/>
    </row>
    <row r="650" spans="3:14">
      <c r="C650" s="1025" t="s">
        <v>11386</v>
      </c>
      <c r="D650" s="1081">
        <v>1</v>
      </c>
      <c r="E650" s="1081" t="s">
        <v>769</v>
      </c>
      <c r="F650" s="1081" t="s">
        <v>708</v>
      </c>
      <c r="G650" s="1520" t="s">
        <v>11429</v>
      </c>
      <c r="H650" s="1521"/>
      <c r="I650" s="1521"/>
      <c r="J650" s="1521"/>
      <c r="K650" s="1521"/>
      <c r="L650" s="1522"/>
      <c r="M650" s="1058"/>
      <c r="N650" s="1058"/>
    </row>
    <row r="651" spans="3:14">
      <c r="C651" s="1025" t="s">
        <v>11387</v>
      </c>
      <c r="D651" s="1081">
        <v>1</v>
      </c>
      <c r="E651" s="1081" t="s">
        <v>769</v>
      </c>
      <c r="F651" s="1081" t="s">
        <v>708</v>
      </c>
      <c r="G651" s="1520" t="s">
        <v>11430</v>
      </c>
      <c r="H651" s="1521"/>
      <c r="I651" s="1521"/>
      <c r="J651" s="1521"/>
      <c r="K651" s="1521"/>
      <c r="L651" s="1522"/>
      <c r="M651" s="1058"/>
      <c r="N651" s="1058"/>
    </row>
    <row r="652" spans="3:14">
      <c r="C652" s="1025" t="s">
        <v>11388</v>
      </c>
      <c r="D652" s="1081">
        <v>1</v>
      </c>
      <c r="E652" s="1081" t="s">
        <v>10895</v>
      </c>
      <c r="F652" s="1081" t="s">
        <v>708</v>
      </c>
      <c r="G652" s="1520" t="s">
        <v>11431</v>
      </c>
      <c r="H652" s="1521"/>
      <c r="I652" s="1521"/>
      <c r="J652" s="1521"/>
      <c r="K652" s="1521"/>
      <c r="L652" s="1522"/>
      <c r="M652" s="1058"/>
      <c r="N652" s="1056"/>
    </row>
    <row r="653" spans="3:14">
      <c r="C653" s="1025" t="s">
        <v>11389</v>
      </c>
      <c r="D653" s="1081">
        <v>1</v>
      </c>
      <c r="E653" s="1081" t="s">
        <v>769</v>
      </c>
      <c r="F653" s="1081" t="s">
        <v>708</v>
      </c>
      <c r="G653" s="1520" t="s">
        <v>11432</v>
      </c>
      <c r="H653" s="1521"/>
      <c r="I653" s="1521"/>
      <c r="J653" s="1521"/>
      <c r="K653" s="1521"/>
      <c r="L653" s="1522"/>
      <c r="M653" s="1058"/>
      <c r="N653" s="1058"/>
    </row>
    <row r="654" spans="3:14">
      <c r="C654" s="1025" t="s">
        <v>11390</v>
      </c>
      <c r="D654" s="1081">
        <v>1</v>
      </c>
      <c r="E654" s="1081" t="s">
        <v>10895</v>
      </c>
      <c r="F654" s="1081" t="s">
        <v>708</v>
      </c>
      <c r="G654" s="1520" t="s">
        <v>11433</v>
      </c>
      <c r="H654" s="1521"/>
      <c r="I654" s="1521"/>
      <c r="J654" s="1521"/>
      <c r="K654" s="1521"/>
      <c r="L654" s="1522"/>
      <c r="M654" s="1058"/>
      <c r="N654" s="1056"/>
    </row>
    <row r="655" spans="3:14">
      <c r="C655" s="1026" t="s">
        <v>11391</v>
      </c>
      <c r="D655" s="1027">
        <v>1</v>
      </c>
      <c r="E655" s="1027" t="s">
        <v>707</v>
      </c>
      <c r="F655" s="1027" t="s">
        <v>708</v>
      </c>
      <c r="G655" s="1523" t="s">
        <v>11399</v>
      </c>
      <c r="H655" s="1524"/>
      <c r="I655" s="1524"/>
      <c r="J655" s="1524"/>
      <c r="K655" s="1524"/>
      <c r="L655" s="1525"/>
      <c r="M655" s="1058"/>
      <c r="N655" s="1058"/>
    </row>
    <row r="656" spans="3:14">
      <c r="C656" s="873" t="s">
        <v>14435</v>
      </c>
      <c r="D656" s="1017">
        <f>SUM(D522:D655)</f>
        <v>180</v>
      </c>
      <c r="E656" s="1058"/>
      <c r="F656" s="1058"/>
      <c r="G656" s="1058"/>
      <c r="H656" s="1058"/>
      <c r="I656" s="1058"/>
      <c r="J656" s="1058"/>
      <c r="K656" s="1058"/>
      <c r="L656" s="1058"/>
      <c r="M656" s="1058"/>
    </row>
    <row r="657" spans="3:13">
      <c r="C657" s="1058"/>
      <c r="D657" s="1058"/>
      <c r="E657" s="1058"/>
      <c r="F657" s="1058"/>
      <c r="G657" s="1058"/>
      <c r="H657" s="1058"/>
      <c r="I657" s="1058"/>
      <c r="J657" s="1058"/>
      <c r="K657" s="1058"/>
      <c r="L657" s="1058"/>
      <c r="M657" s="1255"/>
    </row>
    <row r="658" spans="3:13">
      <c r="C658" s="1058"/>
      <c r="D658" s="1058"/>
      <c r="E658" s="1058"/>
      <c r="F658" s="1058"/>
      <c r="G658" s="1058"/>
      <c r="H658" s="1058"/>
      <c r="I658" s="1058"/>
      <c r="J658" s="1058"/>
      <c r="K658" s="1058"/>
      <c r="L658" s="1058"/>
      <c r="M658" s="1255"/>
    </row>
    <row r="659" spans="3:13">
      <c r="C659" s="1058"/>
      <c r="D659" s="1058"/>
      <c r="E659" s="1058"/>
      <c r="F659" s="1058"/>
      <c r="G659" s="1058"/>
      <c r="H659" s="1058"/>
      <c r="I659" s="1058"/>
      <c r="J659" s="1058"/>
      <c r="K659" s="1058"/>
      <c r="L659" s="1058"/>
      <c r="M659" s="1255"/>
    </row>
  </sheetData>
  <mergeCells count="235">
    <mergeCell ref="G537:L537"/>
    <mergeCell ref="G531:L531"/>
    <mergeCell ref="G532:L532"/>
    <mergeCell ref="G533:L533"/>
    <mergeCell ref="G534:L534"/>
    <mergeCell ref="G535:L535"/>
    <mergeCell ref="G521:L521"/>
    <mergeCell ref="G523:L523"/>
    <mergeCell ref="G524:L524"/>
    <mergeCell ref="G522:L522"/>
    <mergeCell ref="G525:L525"/>
    <mergeCell ref="G526:L526"/>
    <mergeCell ref="G536:L536"/>
    <mergeCell ref="G527:L527"/>
    <mergeCell ref="G528:L528"/>
    <mergeCell ref="G529:L529"/>
    <mergeCell ref="G530:L530"/>
    <mergeCell ref="G544:L544"/>
    <mergeCell ref="G545:L545"/>
    <mergeCell ref="G546:L546"/>
    <mergeCell ref="G547:L547"/>
    <mergeCell ref="G548:L548"/>
    <mergeCell ref="G549:L549"/>
    <mergeCell ref="G538:L538"/>
    <mergeCell ref="G539:L539"/>
    <mergeCell ref="G540:L540"/>
    <mergeCell ref="G541:L541"/>
    <mergeCell ref="G542:L542"/>
    <mergeCell ref="G543:L543"/>
    <mergeCell ref="G567:L567"/>
    <mergeCell ref="G556:L556"/>
    <mergeCell ref="G557:L557"/>
    <mergeCell ref="G558:L558"/>
    <mergeCell ref="G559:L559"/>
    <mergeCell ref="G560:L560"/>
    <mergeCell ref="G561:L561"/>
    <mergeCell ref="G550:L550"/>
    <mergeCell ref="G551:L551"/>
    <mergeCell ref="G552:L552"/>
    <mergeCell ref="G553:L553"/>
    <mergeCell ref="G554:L554"/>
    <mergeCell ref="G555:L555"/>
    <mergeCell ref="G607:L607"/>
    <mergeCell ref="G608:L608"/>
    <mergeCell ref="G609:L609"/>
    <mergeCell ref="H272:J272"/>
    <mergeCell ref="G598:L598"/>
    <mergeCell ref="G599:L599"/>
    <mergeCell ref="G600:L600"/>
    <mergeCell ref="G601:L601"/>
    <mergeCell ref="G602:L602"/>
    <mergeCell ref="G586:L586"/>
    <mergeCell ref="G587:L587"/>
    <mergeCell ref="G588:L588"/>
    <mergeCell ref="G589:L589"/>
    <mergeCell ref="G590:L590"/>
    <mergeCell ref="G591:L591"/>
    <mergeCell ref="G580:L580"/>
    <mergeCell ref="G581:L581"/>
    <mergeCell ref="G582:L582"/>
    <mergeCell ref="G583:L583"/>
    <mergeCell ref="G584:L584"/>
    <mergeCell ref="G585:L585"/>
    <mergeCell ref="G574:L574"/>
    <mergeCell ref="G575:L575"/>
    <mergeCell ref="G576:L576"/>
    <mergeCell ref="G626:L626"/>
    <mergeCell ref="G627:L627"/>
    <mergeCell ref="C267:D267"/>
    <mergeCell ref="E267:F267"/>
    <mergeCell ref="C271:J271"/>
    <mergeCell ref="F269:G269"/>
    <mergeCell ref="C270:J270"/>
    <mergeCell ref="C273:I273"/>
    <mergeCell ref="G616:L616"/>
    <mergeCell ref="G617:L617"/>
    <mergeCell ref="H401:J401"/>
    <mergeCell ref="H395:J395"/>
    <mergeCell ref="H396:J396"/>
    <mergeCell ref="H397:J397"/>
    <mergeCell ref="H398:J398"/>
    <mergeCell ref="H404:J404"/>
    <mergeCell ref="H405:J405"/>
    <mergeCell ref="H406:J406"/>
    <mergeCell ref="H407:J407"/>
    <mergeCell ref="H411:J411"/>
    <mergeCell ref="I412:J412"/>
    <mergeCell ref="I413:J413"/>
    <mergeCell ref="G421:J421"/>
    <mergeCell ref="I422:J422"/>
    <mergeCell ref="G622:L622"/>
    <mergeCell ref="G623:L623"/>
    <mergeCell ref="H399:J399"/>
    <mergeCell ref="H400:J400"/>
    <mergeCell ref="G618:L618"/>
    <mergeCell ref="G619:L619"/>
    <mergeCell ref="G262:H262"/>
    <mergeCell ref="I262:J262"/>
    <mergeCell ref="C264:D264"/>
    <mergeCell ref="I264:J264"/>
    <mergeCell ref="D266:E266"/>
    <mergeCell ref="I423:J423"/>
    <mergeCell ref="G610:L610"/>
    <mergeCell ref="G611:L611"/>
    <mergeCell ref="I432:J432"/>
    <mergeCell ref="I433:J433"/>
    <mergeCell ref="H434:J434"/>
    <mergeCell ref="G436:J436"/>
    <mergeCell ref="G612:L612"/>
    <mergeCell ref="G613:L613"/>
    <mergeCell ref="G595:L595"/>
    <mergeCell ref="G596:L596"/>
    <mergeCell ref="G597:L597"/>
    <mergeCell ref="G606:L606"/>
    <mergeCell ref="G604:L604"/>
    <mergeCell ref="G605:L605"/>
    <mergeCell ref="G603:L603"/>
    <mergeCell ref="G592:L592"/>
    <mergeCell ref="G593:L593"/>
    <mergeCell ref="G594:L594"/>
    <mergeCell ref="C274:F274"/>
    <mergeCell ref="C275:F275"/>
    <mergeCell ref="G261:H261"/>
    <mergeCell ref="I261:J261"/>
    <mergeCell ref="G577:L577"/>
    <mergeCell ref="G578:L578"/>
    <mergeCell ref="G579:L579"/>
    <mergeCell ref="G568:L568"/>
    <mergeCell ref="G569:L569"/>
    <mergeCell ref="G570:L570"/>
    <mergeCell ref="G571:L571"/>
    <mergeCell ref="G572:L572"/>
    <mergeCell ref="G573:L573"/>
    <mergeCell ref="G562:L562"/>
    <mergeCell ref="G563:L563"/>
    <mergeCell ref="G564:L564"/>
    <mergeCell ref="G565:L565"/>
    <mergeCell ref="G566:L566"/>
    <mergeCell ref="H175:J175"/>
    <mergeCell ref="H267:J267"/>
    <mergeCell ref="I176:J176"/>
    <mergeCell ref="I177:J177"/>
    <mergeCell ref="H178:J178"/>
    <mergeCell ref="G180:J180"/>
    <mergeCell ref="G624:L624"/>
    <mergeCell ref="G625:L625"/>
    <mergeCell ref="G390:J390"/>
    <mergeCell ref="G392:J392"/>
    <mergeCell ref="H393:J393"/>
    <mergeCell ref="H394:J394"/>
    <mergeCell ref="G620:L620"/>
    <mergeCell ref="G621:L621"/>
    <mergeCell ref="H402:J402"/>
    <mergeCell ref="H403:J403"/>
    <mergeCell ref="G614:L614"/>
    <mergeCell ref="G615:L615"/>
    <mergeCell ref="G424:J424"/>
    <mergeCell ref="G426:J426"/>
    <mergeCell ref="G427:J427"/>
    <mergeCell ref="I428:J428"/>
    <mergeCell ref="H430:J430"/>
    <mergeCell ref="H431:J431"/>
    <mergeCell ref="C8:D8"/>
    <mergeCell ref="D10:E10"/>
    <mergeCell ref="C11:D11"/>
    <mergeCell ref="E11:F11"/>
    <mergeCell ref="C19:F19"/>
    <mergeCell ref="H140:J140"/>
    <mergeCell ref="C17:I17"/>
    <mergeCell ref="G134:J134"/>
    <mergeCell ref="G136:J136"/>
    <mergeCell ref="H137:J137"/>
    <mergeCell ref="C15:J15"/>
    <mergeCell ref="F13:G13"/>
    <mergeCell ref="C14:J14"/>
    <mergeCell ref="C18:F18"/>
    <mergeCell ref="H16:J16"/>
    <mergeCell ref="G5:H5"/>
    <mergeCell ref="I5:J5"/>
    <mergeCell ref="G6:H6"/>
    <mergeCell ref="I6:J6"/>
    <mergeCell ref="I8:J8"/>
    <mergeCell ref="H11:J11"/>
    <mergeCell ref="G634:L634"/>
    <mergeCell ref="G635:L635"/>
    <mergeCell ref="G636:L636"/>
    <mergeCell ref="H141:J141"/>
    <mergeCell ref="H142:J142"/>
    <mergeCell ref="H143:J143"/>
    <mergeCell ref="H144:J144"/>
    <mergeCell ref="H145:J145"/>
    <mergeCell ref="H146:J146"/>
    <mergeCell ref="H147:J147"/>
    <mergeCell ref="H148:J148"/>
    <mergeCell ref="H149:J149"/>
    <mergeCell ref="H150:J150"/>
    <mergeCell ref="H151:J151"/>
    <mergeCell ref="H155:J155"/>
    <mergeCell ref="G628:L628"/>
    <mergeCell ref="G629:L629"/>
    <mergeCell ref="G630:L630"/>
    <mergeCell ref="G640:L640"/>
    <mergeCell ref="G641:L641"/>
    <mergeCell ref="G642:L642"/>
    <mergeCell ref="G643:L643"/>
    <mergeCell ref="G644:L644"/>
    <mergeCell ref="G645:L645"/>
    <mergeCell ref="H138:J138"/>
    <mergeCell ref="H139:J139"/>
    <mergeCell ref="G637:L637"/>
    <mergeCell ref="G638:L638"/>
    <mergeCell ref="G639:L639"/>
    <mergeCell ref="G631:L631"/>
    <mergeCell ref="G632:L632"/>
    <mergeCell ref="G633:L633"/>
    <mergeCell ref="I156:J156"/>
    <mergeCell ref="I157:J157"/>
    <mergeCell ref="G165:J165"/>
    <mergeCell ref="I166:J166"/>
    <mergeCell ref="I167:J167"/>
    <mergeCell ref="G168:J168"/>
    <mergeCell ref="G170:J170"/>
    <mergeCell ref="G171:J171"/>
    <mergeCell ref="I172:J172"/>
    <mergeCell ref="H174:J174"/>
    <mergeCell ref="G652:L652"/>
    <mergeCell ref="G653:L653"/>
    <mergeCell ref="G654:L654"/>
    <mergeCell ref="G655:L655"/>
    <mergeCell ref="G646:L646"/>
    <mergeCell ref="G647:L647"/>
    <mergeCell ref="G648:L648"/>
    <mergeCell ref="G649:L649"/>
    <mergeCell ref="G650:L650"/>
    <mergeCell ref="G651:L65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W138"/>
  <sheetViews>
    <sheetView zoomScaleNormal="100" workbookViewId="0"/>
  </sheetViews>
  <sheetFormatPr defaultRowHeight="13.5"/>
  <cols>
    <col min="3" max="10" width="14.5" customWidth="1"/>
    <col min="13" max="13" width="9" style="1263"/>
    <col min="15" max="15" width="9" style="1198"/>
  </cols>
  <sheetData>
    <row r="1" spans="1:23">
      <c r="A1" s="887"/>
      <c r="B1" s="887"/>
      <c r="C1" s="887"/>
      <c r="D1" s="891"/>
      <c r="E1" s="887"/>
      <c r="F1" s="887"/>
      <c r="G1" s="887"/>
      <c r="H1" s="887"/>
      <c r="I1" s="887"/>
      <c r="J1" s="887"/>
      <c r="K1" s="887"/>
      <c r="L1" s="887"/>
      <c r="M1" s="1255"/>
      <c r="N1" s="887"/>
      <c r="O1" s="1128"/>
      <c r="Q1" s="887"/>
      <c r="R1" s="887"/>
      <c r="S1" s="887"/>
      <c r="T1" s="887"/>
    </row>
    <row r="2" spans="1:23" ht="14.25">
      <c r="A2" s="887"/>
      <c r="B2" s="892" t="s">
        <v>7373</v>
      </c>
      <c r="C2" s="893"/>
      <c r="D2" s="894" t="s">
        <v>7374</v>
      </c>
      <c r="E2" s="895"/>
      <c r="F2" s="896" t="s">
        <v>7034</v>
      </c>
      <c r="G2" s="897"/>
      <c r="H2" s="897"/>
      <c r="I2" s="897"/>
      <c r="J2" s="897"/>
      <c r="K2" s="898"/>
      <c r="L2" s="887"/>
      <c r="M2" s="1255"/>
      <c r="N2" s="887"/>
      <c r="O2" s="1128"/>
      <c r="Q2" s="887"/>
      <c r="R2" s="887"/>
      <c r="S2" s="887"/>
      <c r="T2" s="887"/>
    </row>
    <row r="3" spans="1:23" ht="14.25" thickBot="1">
      <c r="A3" s="887"/>
      <c r="B3" s="890"/>
      <c r="C3" s="897"/>
      <c r="D3" s="897"/>
      <c r="E3" s="897"/>
      <c r="F3" s="897"/>
      <c r="G3" s="897"/>
      <c r="H3" s="897"/>
      <c r="I3" s="897"/>
      <c r="J3" s="897"/>
      <c r="K3" s="898"/>
      <c r="L3" s="887"/>
      <c r="M3" s="1255"/>
      <c r="N3" s="887"/>
      <c r="O3" s="1261"/>
      <c r="Q3" s="887"/>
      <c r="R3" s="887"/>
      <c r="S3" s="887"/>
      <c r="T3" s="887"/>
    </row>
    <row r="4" spans="1:23" ht="24.75" thickBot="1">
      <c r="A4" s="887"/>
      <c r="B4" s="899" t="s">
        <v>2</v>
      </c>
      <c r="C4" s="900" t="s">
        <v>3</v>
      </c>
      <c r="D4" s="900" t="s">
        <v>4</v>
      </c>
      <c r="E4" s="900" t="s">
        <v>5</v>
      </c>
      <c r="F4" s="900" t="s">
        <v>6</v>
      </c>
      <c r="G4" s="900" t="s">
        <v>7</v>
      </c>
      <c r="H4" s="900" t="s">
        <v>8</v>
      </c>
      <c r="I4" s="900" t="s">
        <v>9</v>
      </c>
      <c r="J4" s="901" t="s">
        <v>10</v>
      </c>
      <c r="K4" s="923" t="s">
        <v>6823</v>
      </c>
      <c r="L4" s="902" t="s">
        <v>2</v>
      </c>
      <c r="M4" s="1243" t="s">
        <v>13574</v>
      </c>
      <c r="N4" s="890"/>
      <c r="O4" s="1240" t="s">
        <v>13572</v>
      </c>
      <c r="Q4" s="887"/>
      <c r="R4" s="887"/>
      <c r="S4" s="887"/>
      <c r="T4" s="887"/>
      <c r="V4" s="1243"/>
    </row>
    <row r="5" spans="1:23" ht="14.25" thickTop="1">
      <c r="A5" s="889">
        <v>0</v>
      </c>
      <c r="B5" s="906" t="str">
        <f>CONCATENATE(("+0x"),DEC2HEX(A5,3))</f>
        <v>+0x000</v>
      </c>
      <c r="C5" s="366" t="s">
        <v>13</v>
      </c>
      <c r="D5" s="367" t="s">
        <v>13</v>
      </c>
      <c r="E5" s="367" t="s">
        <v>13</v>
      </c>
      <c r="F5" s="367" t="s">
        <v>13</v>
      </c>
      <c r="G5" s="367" t="s">
        <v>13</v>
      </c>
      <c r="H5" s="367" t="s">
        <v>13</v>
      </c>
      <c r="I5" s="367" t="s">
        <v>13</v>
      </c>
      <c r="J5" s="368" t="s">
        <v>13</v>
      </c>
      <c r="K5" s="904" t="s">
        <v>16</v>
      </c>
      <c r="L5" s="905" t="str">
        <f>B5</f>
        <v>+0x000</v>
      </c>
      <c r="M5" s="1257" t="s">
        <v>13060</v>
      </c>
      <c r="N5" s="887"/>
      <c r="Q5" s="887"/>
      <c r="R5" s="922"/>
      <c r="S5" s="887"/>
      <c r="T5" s="887"/>
      <c r="V5" s="1257"/>
    </row>
    <row r="6" spans="1:23">
      <c r="A6" s="889">
        <v>1</v>
      </c>
      <c r="B6" s="906" t="str">
        <f t="shared" ref="B6:B69" si="0">CONCATENATE(("+0x"),DEC2HEX(A6,3))</f>
        <v>+0x001</v>
      </c>
      <c r="C6" s="366" t="s">
        <v>13</v>
      </c>
      <c r="D6" s="367" t="s">
        <v>13</v>
      </c>
      <c r="E6" s="367" t="s">
        <v>13</v>
      </c>
      <c r="F6" s="367" t="s">
        <v>13</v>
      </c>
      <c r="G6" s="367" t="s">
        <v>13</v>
      </c>
      <c r="H6" s="367" t="s">
        <v>13</v>
      </c>
      <c r="I6" s="367" t="s">
        <v>13</v>
      </c>
      <c r="J6" s="368" t="s">
        <v>13</v>
      </c>
      <c r="K6" s="904" t="s">
        <v>16</v>
      </c>
      <c r="L6" s="905" t="str">
        <f t="shared" ref="L6:L69" si="1">B6</f>
        <v>+0x001</v>
      </c>
      <c r="M6" s="1257" t="s">
        <v>13060</v>
      </c>
      <c r="N6" s="887"/>
      <c r="Q6" s="887"/>
      <c r="R6" s="922"/>
      <c r="S6" s="887"/>
      <c r="T6" s="887"/>
      <c r="V6" s="1257"/>
      <c r="W6" s="1198"/>
    </row>
    <row r="7" spans="1:23">
      <c r="A7" s="889">
        <v>2</v>
      </c>
      <c r="B7" s="906" t="str">
        <f t="shared" si="0"/>
        <v>+0x002</v>
      </c>
      <c r="C7" s="366" t="s">
        <v>13</v>
      </c>
      <c r="D7" s="367" t="s">
        <v>13</v>
      </c>
      <c r="E7" s="367" t="s">
        <v>13</v>
      </c>
      <c r="F7" s="367" t="s">
        <v>13</v>
      </c>
      <c r="G7" s="367" t="s">
        <v>13</v>
      </c>
      <c r="H7" s="367" t="s">
        <v>13</v>
      </c>
      <c r="I7" s="367" t="s">
        <v>13</v>
      </c>
      <c r="J7" s="368" t="s">
        <v>13</v>
      </c>
      <c r="K7" s="904" t="s">
        <v>16</v>
      </c>
      <c r="L7" s="905" t="str">
        <f t="shared" si="1"/>
        <v>+0x002</v>
      </c>
      <c r="M7" s="1257" t="s">
        <v>13060</v>
      </c>
      <c r="N7" s="887"/>
      <c r="Q7" s="887"/>
      <c r="R7" s="922"/>
      <c r="S7" s="1260" t="s">
        <v>13579</v>
      </c>
      <c r="T7" s="887"/>
      <c r="V7" s="1257"/>
      <c r="W7" s="1198"/>
    </row>
    <row r="8" spans="1:23">
      <c r="A8" s="889">
        <v>3</v>
      </c>
      <c r="B8" s="906" t="str">
        <f t="shared" si="0"/>
        <v>+0x003</v>
      </c>
      <c r="C8" s="1547" t="s">
        <v>7370</v>
      </c>
      <c r="D8" s="1545"/>
      <c r="E8" s="1545"/>
      <c r="F8" s="1545"/>
      <c r="G8" s="1545"/>
      <c r="H8" s="1545"/>
      <c r="I8" s="1545"/>
      <c r="J8" s="1546"/>
      <c r="K8" s="904" t="s">
        <v>1547</v>
      </c>
      <c r="L8" s="905" t="str">
        <f t="shared" si="1"/>
        <v>+0x003</v>
      </c>
      <c r="M8" s="1256" t="str">
        <f>RIGHT(DEC2HEX(S8-1,4),2)</f>
        <v>64</v>
      </c>
      <c r="N8" s="887"/>
      <c r="Q8" s="887"/>
      <c r="R8" s="922"/>
      <c r="S8" s="1260">
        <f>TimingFormat!D26</f>
        <v>1125</v>
      </c>
      <c r="T8" s="887"/>
      <c r="V8" s="1256"/>
      <c r="W8" s="1198"/>
    </row>
    <row r="9" spans="1:23">
      <c r="A9" s="889">
        <v>4</v>
      </c>
      <c r="B9" s="906" t="str">
        <f t="shared" si="0"/>
        <v>+0x004</v>
      </c>
      <c r="C9" s="366" t="s">
        <v>13</v>
      </c>
      <c r="D9" s="367" t="s">
        <v>13</v>
      </c>
      <c r="E9" s="367" t="s">
        <v>13</v>
      </c>
      <c r="F9" s="1542" t="s">
        <v>7369</v>
      </c>
      <c r="G9" s="1545"/>
      <c r="H9" s="1545"/>
      <c r="I9" s="1545"/>
      <c r="J9" s="1546"/>
      <c r="K9" s="904" t="s">
        <v>858</v>
      </c>
      <c r="L9" s="905" t="str">
        <f t="shared" si="1"/>
        <v>+0x004</v>
      </c>
      <c r="M9" s="1256" t="str">
        <f>LEFT(DEC2HEX(S8-1,4),2)</f>
        <v>04</v>
      </c>
      <c r="N9" s="887"/>
      <c r="Q9" s="887"/>
      <c r="R9" s="922"/>
      <c r="S9" s="1260"/>
      <c r="T9" s="887"/>
      <c r="V9" s="1256"/>
      <c r="W9" s="1198"/>
    </row>
    <row r="10" spans="1:23">
      <c r="A10" s="889">
        <v>5</v>
      </c>
      <c r="B10" s="906" t="str">
        <f t="shared" si="0"/>
        <v>+0x005</v>
      </c>
      <c r="C10" s="1547" t="s">
        <v>7368</v>
      </c>
      <c r="D10" s="1545"/>
      <c r="E10" s="1545"/>
      <c r="F10" s="1545"/>
      <c r="G10" s="1545"/>
      <c r="H10" s="1545"/>
      <c r="I10" s="1545"/>
      <c r="J10" s="1546"/>
      <c r="K10" s="904" t="s">
        <v>7340</v>
      </c>
      <c r="L10" s="905" t="str">
        <f t="shared" si="1"/>
        <v>+0x005</v>
      </c>
      <c r="M10" s="1256" t="str">
        <f>RIGHT(DEC2HEX(S10-1,4),2)</f>
        <v>97</v>
      </c>
      <c r="N10" s="887"/>
      <c r="Q10" s="887"/>
      <c r="R10" s="922"/>
      <c r="S10" s="1260">
        <f>TimingFormat!D14</f>
        <v>2200</v>
      </c>
      <c r="T10" s="887"/>
      <c r="V10" s="1256"/>
      <c r="W10" s="1198"/>
    </row>
    <row r="11" spans="1:23">
      <c r="A11" s="889">
        <v>6</v>
      </c>
      <c r="B11" s="906" t="str">
        <f t="shared" si="0"/>
        <v>+0x006</v>
      </c>
      <c r="C11" s="366" t="s">
        <v>13</v>
      </c>
      <c r="D11" s="367" t="s">
        <v>13</v>
      </c>
      <c r="E11" s="367" t="s">
        <v>13</v>
      </c>
      <c r="F11" s="1542" t="s">
        <v>7367</v>
      </c>
      <c r="G11" s="1545"/>
      <c r="H11" s="1545"/>
      <c r="I11" s="1545"/>
      <c r="J11" s="1546"/>
      <c r="K11" s="904" t="s">
        <v>1216</v>
      </c>
      <c r="L11" s="905" t="str">
        <f t="shared" si="1"/>
        <v>+0x006</v>
      </c>
      <c r="M11" s="1256" t="str">
        <f>LEFT(DEC2HEX(S10-1,4),2)</f>
        <v>08</v>
      </c>
      <c r="N11" s="887"/>
      <c r="Q11" s="887"/>
      <c r="R11" s="922"/>
      <c r="S11" s="1260"/>
      <c r="T11" s="887"/>
      <c r="V11" s="1256"/>
      <c r="W11" s="1198"/>
    </row>
    <row r="12" spans="1:23">
      <c r="A12" s="889">
        <v>7</v>
      </c>
      <c r="B12" s="906" t="str">
        <f t="shared" si="0"/>
        <v>+0x007</v>
      </c>
      <c r="C12" s="366" t="s">
        <v>13</v>
      </c>
      <c r="D12" s="367" t="s">
        <v>13</v>
      </c>
      <c r="E12" s="367" t="s">
        <v>13</v>
      </c>
      <c r="F12" s="367" t="s">
        <v>13</v>
      </c>
      <c r="G12" s="367" t="s">
        <v>13</v>
      </c>
      <c r="H12" s="367" t="s">
        <v>13</v>
      </c>
      <c r="I12" s="367" t="s">
        <v>13</v>
      </c>
      <c r="J12" s="368" t="s">
        <v>13</v>
      </c>
      <c r="K12" s="904" t="s">
        <v>16</v>
      </c>
      <c r="L12" s="905" t="str">
        <f t="shared" si="1"/>
        <v>+0x007</v>
      </c>
      <c r="M12" s="1257" t="s">
        <v>13060</v>
      </c>
      <c r="N12" s="887"/>
      <c r="Q12" s="887"/>
      <c r="R12" s="922"/>
      <c r="S12" s="1260"/>
      <c r="T12" s="887"/>
      <c r="V12" s="1257"/>
      <c r="W12" s="1198"/>
    </row>
    <row r="13" spans="1:23">
      <c r="A13" s="889">
        <v>8</v>
      </c>
      <c r="B13" s="906" t="str">
        <f t="shared" si="0"/>
        <v>+0x008</v>
      </c>
      <c r="C13" s="366" t="s">
        <v>13</v>
      </c>
      <c r="D13" s="1542" t="s">
        <v>7366</v>
      </c>
      <c r="E13" s="1545"/>
      <c r="F13" s="1545"/>
      <c r="G13" s="1545"/>
      <c r="H13" s="1545"/>
      <c r="I13" s="1545"/>
      <c r="J13" s="1546"/>
      <c r="K13" s="904" t="s">
        <v>2844</v>
      </c>
      <c r="L13" s="905" t="str">
        <f t="shared" si="1"/>
        <v>+0x008</v>
      </c>
      <c r="M13" s="1256" t="str">
        <f>DEC2HEX(S13-1,2)</f>
        <v>28</v>
      </c>
      <c r="N13" s="887"/>
      <c r="Q13" s="887"/>
      <c r="R13" s="922"/>
      <c r="S13" s="1260">
        <f>TimingFormat!D30+TimingFormat!D34</f>
        <v>41</v>
      </c>
      <c r="T13" s="887"/>
      <c r="V13" s="1256"/>
      <c r="W13" s="1198"/>
    </row>
    <row r="14" spans="1:23">
      <c r="A14" s="889">
        <v>9</v>
      </c>
      <c r="B14" s="903" t="str">
        <f t="shared" si="0"/>
        <v>+0x009</v>
      </c>
      <c r="C14" s="1547" t="s">
        <v>7365</v>
      </c>
      <c r="D14" s="1545"/>
      <c r="E14" s="1545"/>
      <c r="F14" s="1545"/>
      <c r="G14" s="1545"/>
      <c r="H14" s="1545"/>
      <c r="I14" s="1545"/>
      <c r="J14" s="1546"/>
      <c r="K14" s="904" t="s">
        <v>7081</v>
      </c>
      <c r="L14" s="905" t="str">
        <f t="shared" si="1"/>
        <v>+0x009</v>
      </c>
      <c r="M14" s="1256" t="str">
        <f>RIGHT(DEC2HEX(S14-1,4),2)</f>
        <v>BF</v>
      </c>
      <c r="N14" s="887"/>
      <c r="Q14" s="887"/>
      <c r="R14" s="922"/>
      <c r="S14" s="1260">
        <f>TimingFormat!D18+TimingFormat!D22</f>
        <v>192</v>
      </c>
      <c r="T14" s="887"/>
      <c r="V14" s="1256"/>
      <c r="W14" s="1198"/>
    </row>
    <row r="15" spans="1:23">
      <c r="A15" s="889">
        <v>10</v>
      </c>
      <c r="B15" s="906" t="str">
        <f t="shared" si="0"/>
        <v>+0x00A</v>
      </c>
      <c r="C15" s="366" t="s">
        <v>13</v>
      </c>
      <c r="D15" s="367" t="s">
        <v>13</v>
      </c>
      <c r="E15" s="367" t="s">
        <v>13</v>
      </c>
      <c r="F15" s="367" t="s">
        <v>13</v>
      </c>
      <c r="G15" s="367" t="s">
        <v>13</v>
      </c>
      <c r="H15" s="367" t="s">
        <v>13</v>
      </c>
      <c r="I15" s="1542" t="s">
        <v>7364</v>
      </c>
      <c r="J15" s="1546"/>
      <c r="K15" s="904" t="s">
        <v>16</v>
      </c>
      <c r="L15" s="905" t="str">
        <f t="shared" si="1"/>
        <v>+0x00A</v>
      </c>
      <c r="M15" s="1256" t="str">
        <f>LEFT(DEC2HEX(S14-1,4),2)</f>
        <v>00</v>
      </c>
      <c r="N15" s="887"/>
      <c r="Q15" s="887"/>
      <c r="R15" s="922"/>
      <c r="S15" s="1260"/>
      <c r="T15" s="887"/>
      <c r="V15" s="1256"/>
      <c r="W15" s="1198"/>
    </row>
    <row r="16" spans="1:23">
      <c r="A16" s="889">
        <v>11</v>
      </c>
      <c r="B16" s="906" t="str">
        <f t="shared" si="0"/>
        <v>+0x00B</v>
      </c>
      <c r="C16" s="1547" t="s">
        <v>7363</v>
      </c>
      <c r="D16" s="1545"/>
      <c r="E16" s="1545"/>
      <c r="F16" s="1545"/>
      <c r="G16" s="1545"/>
      <c r="H16" s="1545"/>
      <c r="I16" s="1545"/>
      <c r="J16" s="1546"/>
      <c r="K16" s="904" t="s">
        <v>1958</v>
      </c>
      <c r="L16" s="905" t="str">
        <f t="shared" si="1"/>
        <v>+0x00B</v>
      </c>
      <c r="M16" s="1256" t="str">
        <f>RIGHT(DEC2HEX(S16-1,4),2)</f>
        <v>37</v>
      </c>
      <c r="N16" s="887"/>
      <c r="Q16" s="887"/>
      <c r="R16" s="922"/>
      <c r="S16" s="1260">
        <f>TimingFormat!C28</f>
        <v>1080</v>
      </c>
      <c r="T16" s="887"/>
      <c r="V16" s="1256"/>
      <c r="W16" s="1198"/>
    </row>
    <row r="17" spans="1:23">
      <c r="A17" s="889">
        <v>12</v>
      </c>
      <c r="B17" s="906" t="str">
        <f t="shared" si="0"/>
        <v>+0x00C</v>
      </c>
      <c r="C17" s="366" t="s">
        <v>13</v>
      </c>
      <c r="D17" s="367" t="s">
        <v>13</v>
      </c>
      <c r="E17" s="367" t="s">
        <v>13</v>
      </c>
      <c r="F17" s="367" t="s">
        <v>13</v>
      </c>
      <c r="G17" s="367" t="s">
        <v>13</v>
      </c>
      <c r="H17" s="1542" t="s">
        <v>7362</v>
      </c>
      <c r="I17" s="1545"/>
      <c r="J17" s="1546"/>
      <c r="K17" s="904" t="s">
        <v>858</v>
      </c>
      <c r="L17" s="905" t="str">
        <f t="shared" si="1"/>
        <v>+0x00C</v>
      </c>
      <c r="M17" s="1256" t="str">
        <f>LEFT(DEC2HEX(S16-1,4),2)</f>
        <v>04</v>
      </c>
      <c r="N17" s="887"/>
      <c r="Q17" s="887"/>
      <c r="R17" s="922"/>
      <c r="S17" s="1260"/>
      <c r="T17" s="887"/>
      <c r="V17" s="1256"/>
      <c r="W17" s="1198"/>
    </row>
    <row r="18" spans="1:23">
      <c r="A18" s="889">
        <v>13</v>
      </c>
      <c r="B18" s="906" t="str">
        <f t="shared" si="0"/>
        <v>+0x00D</v>
      </c>
      <c r="C18" s="1547" t="s">
        <v>7361</v>
      </c>
      <c r="D18" s="1545"/>
      <c r="E18" s="1545"/>
      <c r="F18" s="1545"/>
      <c r="G18" s="1545"/>
      <c r="H18" s="1545"/>
      <c r="I18" s="1545"/>
      <c r="J18" s="1546"/>
      <c r="K18" s="904" t="s">
        <v>1613</v>
      </c>
      <c r="L18" s="905" t="str">
        <f t="shared" si="1"/>
        <v>+0x00D</v>
      </c>
      <c r="M18" s="1256" t="str">
        <f>RIGHT(DEC2HEX(S18-1,4),2)</f>
        <v>7F</v>
      </c>
      <c r="N18" s="887"/>
      <c r="Q18" s="887"/>
      <c r="R18" s="922"/>
      <c r="S18" s="1260">
        <f>TimingFormat!C16</f>
        <v>1920</v>
      </c>
      <c r="T18" s="887"/>
      <c r="V18" s="1256"/>
      <c r="W18" s="1198"/>
    </row>
    <row r="19" spans="1:23">
      <c r="A19" s="889">
        <v>14</v>
      </c>
      <c r="B19" s="906" t="str">
        <f t="shared" si="0"/>
        <v>+0x00E</v>
      </c>
      <c r="C19" s="366" t="s">
        <v>13</v>
      </c>
      <c r="D19" s="367" t="s">
        <v>13</v>
      </c>
      <c r="E19" s="367" t="s">
        <v>13</v>
      </c>
      <c r="F19" s="367" t="s">
        <v>13</v>
      </c>
      <c r="G19" s="1542" t="s">
        <v>7360</v>
      </c>
      <c r="H19" s="1545"/>
      <c r="I19" s="1545"/>
      <c r="J19" s="1546"/>
      <c r="K19" s="904" t="s">
        <v>267</v>
      </c>
      <c r="L19" s="905" t="str">
        <f t="shared" si="1"/>
        <v>+0x00E</v>
      </c>
      <c r="M19" s="1256" t="str">
        <f>LEFT(DEC2HEX(S18-1,4),2)</f>
        <v>07</v>
      </c>
      <c r="N19" s="887"/>
      <c r="Q19" s="887"/>
      <c r="R19" s="922"/>
      <c r="S19" s="1260"/>
      <c r="T19" s="887"/>
      <c r="V19" s="1256"/>
      <c r="W19" s="1198"/>
    </row>
    <row r="20" spans="1:23">
      <c r="A20" s="889">
        <v>15</v>
      </c>
      <c r="B20" s="906" t="str">
        <f t="shared" si="0"/>
        <v>+0x00F</v>
      </c>
      <c r="C20" s="1547" t="s">
        <v>7359</v>
      </c>
      <c r="D20" s="1545"/>
      <c r="E20" s="1545"/>
      <c r="F20" s="1545"/>
      <c r="G20" s="1545"/>
      <c r="H20" s="1545"/>
      <c r="I20" s="1545"/>
      <c r="J20" s="1546"/>
      <c r="K20" s="904" t="s">
        <v>1216</v>
      </c>
      <c r="L20" s="905" t="str">
        <f t="shared" si="1"/>
        <v>+0x00F</v>
      </c>
      <c r="M20" s="1256" t="str">
        <f>DEC2HEX(S20,2)</f>
        <v>00</v>
      </c>
      <c r="N20" s="887"/>
      <c r="Q20" s="887"/>
      <c r="R20" s="922"/>
      <c r="S20" s="1260">
        <f>TimingFormat!D28-TimingFormat!C28</f>
        <v>0</v>
      </c>
      <c r="T20" s="887"/>
      <c r="V20" s="1256"/>
      <c r="W20" s="1198"/>
    </row>
    <row r="21" spans="1:23">
      <c r="A21" s="889">
        <v>16</v>
      </c>
      <c r="B21" s="906" t="str">
        <f t="shared" si="0"/>
        <v>+0x010</v>
      </c>
      <c r="C21" s="1547" t="s">
        <v>7358</v>
      </c>
      <c r="D21" s="1545"/>
      <c r="E21" s="1545"/>
      <c r="F21" s="1545"/>
      <c r="G21" s="1545"/>
      <c r="H21" s="1545"/>
      <c r="I21" s="1545"/>
      <c r="J21" s="1546"/>
      <c r="K21" s="904" t="s">
        <v>854</v>
      </c>
      <c r="L21" s="905" t="str">
        <f t="shared" si="1"/>
        <v>+0x010</v>
      </c>
      <c r="M21" s="1256" t="str">
        <f>DEC2HEX(S21,2)</f>
        <v>00</v>
      </c>
      <c r="N21" s="887"/>
      <c r="Q21" s="887"/>
      <c r="R21" s="922"/>
      <c r="S21" s="1260">
        <f>TimingFormat!D16-TimingFormat!C16</f>
        <v>0</v>
      </c>
      <c r="T21" s="887"/>
      <c r="V21" s="1256"/>
      <c r="W21" s="1198"/>
    </row>
    <row r="22" spans="1:23">
      <c r="A22" s="889">
        <v>17</v>
      </c>
      <c r="B22" s="906" t="str">
        <f t="shared" si="0"/>
        <v>+0x011</v>
      </c>
      <c r="C22" s="366" t="s">
        <v>13</v>
      </c>
      <c r="D22" s="367" t="s">
        <v>13</v>
      </c>
      <c r="E22" s="367" t="s">
        <v>13</v>
      </c>
      <c r="F22" s="367" t="s">
        <v>13</v>
      </c>
      <c r="G22" s="367" t="s">
        <v>13</v>
      </c>
      <c r="H22" s="367" t="s">
        <v>13</v>
      </c>
      <c r="I22" s="1542" t="s">
        <v>7357</v>
      </c>
      <c r="J22" s="1549"/>
      <c r="K22" s="904" t="s">
        <v>819</v>
      </c>
      <c r="L22" s="905" t="str">
        <f t="shared" si="1"/>
        <v>+0x011</v>
      </c>
      <c r="M22" s="1257" t="s">
        <v>13065</v>
      </c>
      <c r="N22" s="887"/>
      <c r="Q22" s="887"/>
      <c r="R22" s="922"/>
      <c r="S22" s="1260"/>
      <c r="T22" s="887"/>
      <c r="V22" s="1257"/>
      <c r="W22" s="1198"/>
    </row>
    <row r="23" spans="1:23">
      <c r="A23" s="889">
        <v>18</v>
      </c>
      <c r="B23" s="906" t="str">
        <f t="shared" si="0"/>
        <v>+0x012</v>
      </c>
      <c r="C23" s="1547" t="s">
        <v>7356</v>
      </c>
      <c r="D23" s="1545"/>
      <c r="E23" s="1545"/>
      <c r="F23" s="1545"/>
      <c r="G23" s="1545"/>
      <c r="H23" s="1545"/>
      <c r="I23" s="1545"/>
      <c r="J23" s="1546"/>
      <c r="K23" s="904" t="s">
        <v>16</v>
      </c>
      <c r="L23" s="905" t="str">
        <f t="shared" si="1"/>
        <v>+0x012</v>
      </c>
      <c r="M23" s="1257" t="s">
        <v>13060</v>
      </c>
      <c r="N23" s="887"/>
      <c r="Q23" s="887"/>
      <c r="R23" s="922"/>
      <c r="S23" s="1260"/>
      <c r="T23" s="887"/>
      <c r="V23" s="1257"/>
      <c r="W23" s="1198"/>
    </row>
    <row r="24" spans="1:23">
      <c r="A24" s="889">
        <v>19</v>
      </c>
      <c r="B24" s="906" t="str">
        <f t="shared" si="0"/>
        <v>+0x013</v>
      </c>
      <c r="C24" s="366" t="s">
        <v>13</v>
      </c>
      <c r="D24" s="367" t="s">
        <v>13</v>
      </c>
      <c r="E24" s="367" t="s">
        <v>13</v>
      </c>
      <c r="F24" s="367" t="s">
        <v>13</v>
      </c>
      <c r="G24" s="367" t="s">
        <v>13</v>
      </c>
      <c r="H24" s="367" t="s">
        <v>13</v>
      </c>
      <c r="I24" s="1542" t="s">
        <v>7355</v>
      </c>
      <c r="J24" s="1546"/>
      <c r="K24" s="904" t="s">
        <v>16</v>
      </c>
      <c r="L24" s="905" t="str">
        <f t="shared" si="1"/>
        <v>+0x013</v>
      </c>
      <c r="M24" s="1257" t="s">
        <v>13077</v>
      </c>
      <c r="N24" s="887"/>
      <c r="Q24" s="887"/>
      <c r="R24" s="922"/>
      <c r="S24" s="1260"/>
      <c r="T24" s="887"/>
      <c r="V24" s="1257"/>
      <c r="W24" s="1198"/>
    </row>
    <row r="25" spans="1:23">
      <c r="A25" s="889">
        <v>20</v>
      </c>
      <c r="B25" s="906" t="str">
        <f t="shared" si="0"/>
        <v>+0x014</v>
      </c>
      <c r="C25" s="1547" t="s">
        <v>7354</v>
      </c>
      <c r="D25" s="1545"/>
      <c r="E25" s="1545"/>
      <c r="F25" s="1545"/>
      <c r="G25" s="1545"/>
      <c r="H25" s="1545"/>
      <c r="I25" s="1545"/>
      <c r="J25" s="1546"/>
      <c r="K25" s="904" t="s">
        <v>16</v>
      </c>
      <c r="L25" s="905" t="str">
        <f t="shared" si="1"/>
        <v>+0x014</v>
      </c>
      <c r="M25" s="1257" t="s">
        <v>13060</v>
      </c>
      <c r="N25" s="887"/>
      <c r="Q25" s="887"/>
      <c r="R25" s="922"/>
      <c r="S25" s="1260"/>
      <c r="T25" s="887"/>
      <c r="V25" s="1257"/>
      <c r="W25" s="1198"/>
    </row>
    <row r="26" spans="1:23">
      <c r="A26" s="889">
        <v>21</v>
      </c>
      <c r="B26" s="906" t="str">
        <f t="shared" si="0"/>
        <v>+0x015</v>
      </c>
      <c r="C26" s="366" t="s">
        <v>13</v>
      </c>
      <c r="D26" s="367" t="s">
        <v>13</v>
      </c>
      <c r="E26" s="367" t="s">
        <v>13</v>
      </c>
      <c r="F26" s="367" t="s">
        <v>13</v>
      </c>
      <c r="G26" s="367" t="s">
        <v>13</v>
      </c>
      <c r="H26" s="367" t="s">
        <v>13</v>
      </c>
      <c r="I26" s="1542" t="s">
        <v>7353</v>
      </c>
      <c r="J26" s="1546"/>
      <c r="K26" s="904" t="s">
        <v>16</v>
      </c>
      <c r="L26" s="905" t="str">
        <f t="shared" si="1"/>
        <v>+0x015</v>
      </c>
      <c r="M26" s="1257" t="s">
        <v>13077</v>
      </c>
      <c r="N26" s="887"/>
      <c r="Q26" s="887"/>
      <c r="R26" s="922"/>
      <c r="S26" s="1260"/>
      <c r="T26" s="887"/>
      <c r="V26" s="1257"/>
      <c r="W26" s="1198"/>
    </row>
    <row r="27" spans="1:23">
      <c r="A27" s="889">
        <v>22</v>
      </c>
      <c r="B27" s="906" t="str">
        <f t="shared" si="0"/>
        <v>+0x016</v>
      </c>
      <c r="C27" s="1547" t="s">
        <v>7352</v>
      </c>
      <c r="D27" s="1545"/>
      <c r="E27" s="1545"/>
      <c r="F27" s="1545"/>
      <c r="G27" s="1545"/>
      <c r="H27" s="1545"/>
      <c r="I27" s="1545"/>
      <c r="J27" s="1546"/>
      <c r="K27" s="904" t="s">
        <v>16</v>
      </c>
      <c r="L27" s="905" t="str">
        <f t="shared" si="1"/>
        <v>+0x016</v>
      </c>
      <c r="M27" s="1257" t="s">
        <v>13078</v>
      </c>
      <c r="N27" s="887"/>
      <c r="Q27" s="887"/>
      <c r="R27" s="922"/>
      <c r="S27" s="1260"/>
      <c r="T27" s="887"/>
      <c r="V27" s="1257"/>
      <c r="W27" s="1198"/>
    </row>
    <row r="28" spans="1:23">
      <c r="A28" s="889">
        <v>23</v>
      </c>
      <c r="B28" s="903" t="str">
        <f t="shared" si="0"/>
        <v>+0x017</v>
      </c>
      <c r="C28" s="366" t="s">
        <v>13</v>
      </c>
      <c r="D28" s="367" t="s">
        <v>13</v>
      </c>
      <c r="E28" s="367" t="s">
        <v>13</v>
      </c>
      <c r="F28" s="367" t="s">
        <v>13</v>
      </c>
      <c r="G28" s="367" t="s">
        <v>13</v>
      </c>
      <c r="H28" s="367" t="s">
        <v>13</v>
      </c>
      <c r="I28" s="1542" t="s">
        <v>7351</v>
      </c>
      <c r="J28" s="1546"/>
      <c r="K28" s="904" t="s">
        <v>16</v>
      </c>
      <c r="L28" s="905" t="str">
        <f t="shared" si="1"/>
        <v>+0x017</v>
      </c>
      <c r="M28" s="1257" t="s">
        <v>13060</v>
      </c>
      <c r="N28" s="887"/>
      <c r="Q28" s="887"/>
      <c r="R28" s="922"/>
      <c r="S28" s="1260"/>
      <c r="T28" s="887"/>
      <c r="V28" s="1257"/>
      <c r="W28" s="1198"/>
    </row>
    <row r="29" spans="1:23">
      <c r="A29" s="889">
        <v>24</v>
      </c>
      <c r="B29" s="906" t="str">
        <f t="shared" si="0"/>
        <v>+0x018</v>
      </c>
      <c r="C29" s="366" t="s">
        <v>13</v>
      </c>
      <c r="D29" s="367" t="s">
        <v>13</v>
      </c>
      <c r="E29" s="367" t="s">
        <v>13</v>
      </c>
      <c r="F29" s="367" t="s">
        <v>13</v>
      </c>
      <c r="G29" s="367" t="s">
        <v>13</v>
      </c>
      <c r="H29" s="367" t="s">
        <v>13</v>
      </c>
      <c r="I29" s="1542" t="s">
        <v>7350</v>
      </c>
      <c r="J29" s="1550"/>
      <c r="K29" s="904" t="s">
        <v>819</v>
      </c>
      <c r="L29" s="905" t="str">
        <f t="shared" si="1"/>
        <v>+0x018</v>
      </c>
      <c r="M29" s="1258" t="str">
        <f>IF(TimingFormat!C68=0,"00","01")</f>
        <v>01</v>
      </c>
      <c r="N29" s="887"/>
      <c r="Q29" s="887"/>
      <c r="R29" s="922"/>
      <c r="S29" s="1260"/>
      <c r="T29" s="887"/>
      <c r="V29" s="1258"/>
      <c r="W29" s="1198"/>
    </row>
    <row r="30" spans="1:23">
      <c r="A30" s="889">
        <v>25</v>
      </c>
      <c r="B30" s="906" t="str">
        <f t="shared" si="0"/>
        <v>+0x019</v>
      </c>
      <c r="C30" s="366" t="s">
        <v>13</v>
      </c>
      <c r="D30" s="367" t="s">
        <v>13</v>
      </c>
      <c r="E30" s="367" t="s">
        <v>13</v>
      </c>
      <c r="F30" s="367" t="s">
        <v>13</v>
      </c>
      <c r="G30" s="367" t="s">
        <v>13</v>
      </c>
      <c r="H30" s="367" t="s">
        <v>13</v>
      </c>
      <c r="I30" s="367" t="s">
        <v>13</v>
      </c>
      <c r="J30" s="927" t="s">
        <v>7271</v>
      </c>
      <c r="K30" s="904" t="s">
        <v>16</v>
      </c>
      <c r="L30" s="905" t="str">
        <f t="shared" si="1"/>
        <v>+0x019</v>
      </c>
      <c r="M30" s="1256" t="str">
        <f>IF(TimingFormat!C67="External","00","01")</f>
        <v>00</v>
      </c>
      <c r="N30" s="887"/>
      <c r="Q30" s="887"/>
      <c r="R30" s="922"/>
      <c r="S30" s="1260"/>
      <c r="T30" s="887"/>
      <c r="V30" s="1256"/>
      <c r="W30" s="1198"/>
    </row>
    <row r="31" spans="1:23">
      <c r="A31" s="889">
        <v>26</v>
      </c>
      <c r="B31" s="906" t="str">
        <f t="shared" si="0"/>
        <v>+0x01A</v>
      </c>
      <c r="C31" s="1547" t="s">
        <v>7349</v>
      </c>
      <c r="D31" s="1545"/>
      <c r="E31" s="1545"/>
      <c r="F31" s="1545"/>
      <c r="G31" s="1545"/>
      <c r="H31" s="1545"/>
      <c r="I31" s="1545"/>
      <c r="J31" s="1546"/>
      <c r="K31" s="904" t="s">
        <v>7348</v>
      </c>
      <c r="L31" s="905" t="str">
        <f t="shared" si="1"/>
        <v>+0x01A</v>
      </c>
      <c r="M31" s="1256" t="str">
        <f>RIGHT(DEC2HEX(S31-1,4),2)</f>
        <v>62</v>
      </c>
      <c r="N31" s="887"/>
      <c r="Q31" s="887"/>
      <c r="R31" s="922"/>
      <c r="S31" s="1260">
        <f>S8-2</f>
        <v>1123</v>
      </c>
      <c r="T31" s="887"/>
      <c r="V31" s="1256"/>
      <c r="W31" s="1198"/>
    </row>
    <row r="32" spans="1:23">
      <c r="A32" s="889">
        <v>27</v>
      </c>
      <c r="B32" s="906" t="str">
        <f t="shared" si="0"/>
        <v>+0x01B</v>
      </c>
      <c r="C32" s="366" t="s">
        <v>13</v>
      </c>
      <c r="D32" s="367" t="s">
        <v>13</v>
      </c>
      <c r="E32" s="367" t="s">
        <v>13</v>
      </c>
      <c r="F32" s="1542" t="s">
        <v>7347</v>
      </c>
      <c r="G32" s="1545"/>
      <c r="H32" s="1545"/>
      <c r="I32" s="1545"/>
      <c r="J32" s="1546"/>
      <c r="K32" s="904" t="s">
        <v>858</v>
      </c>
      <c r="L32" s="905" t="str">
        <f t="shared" si="1"/>
        <v>+0x01B</v>
      </c>
      <c r="M32" s="1256" t="str">
        <f>LEFT(DEC2HEX(S31-1,4),2)</f>
        <v>04</v>
      </c>
      <c r="N32" s="887"/>
      <c r="Q32" s="887"/>
      <c r="R32" s="922"/>
      <c r="S32" s="1260"/>
      <c r="T32" s="887"/>
      <c r="V32" s="1256"/>
      <c r="W32" s="1198"/>
    </row>
    <row r="33" spans="1:23">
      <c r="A33" s="889">
        <v>28</v>
      </c>
      <c r="B33" s="906" t="str">
        <f t="shared" si="0"/>
        <v>+0x01C</v>
      </c>
      <c r="C33" s="1547" t="s">
        <v>7346</v>
      </c>
      <c r="D33" s="1545"/>
      <c r="E33" s="1545"/>
      <c r="F33" s="1545"/>
      <c r="G33" s="1545"/>
      <c r="H33" s="1545"/>
      <c r="I33" s="1545"/>
      <c r="J33" s="1546"/>
      <c r="K33" s="904" t="s">
        <v>7345</v>
      </c>
      <c r="L33" s="905" t="str">
        <f t="shared" si="1"/>
        <v>+0x01C</v>
      </c>
      <c r="M33" s="1256" t="str">
        <f>RIGHT(DEC2HEX(S33-1,4),2)</f>
        <v>69</v>
      </c>
      <c r="N33" s="887"/>
      <c r="Q33" s="887"/>
      <c r="R33" s="922"/>
      <c r="S33" s="1260">
        <f>S8+5</f>
        <v>1130</v>
      </c>
      <c r="T33" s="887"/>
      <c r="V33" s="1256"/>
      <c r="W33" s="1198"/>
    </row>
    <row r="34" spans="1:23">
      <c r="A34" s="889">
        <v>29</v>
      </c>
      <c r="B34" s="906" t="str">
        <f t="shared" si="0"/>
        <v>+0x01D</v>
      </c>
      <c r="C34" s="366" t="s">
        <v>13</v>
      </c>
      <c r="D34" s="367" t="s">
        <v>13</v>
      </c>
      <c r="E34" s="367" t="s">
        <v>13</v>
      </c>
      <c r="F34" s="1542" t="s">
        <v>7344</v>
      </c>
      <c r="G34" s="1545"/>
      <c r="H34" s="1545"/>
      <c r="I34" s="1545"/>
      <c r="J34" s="1546"/>
      <c r="K34" s="904" t="s">
        <v>858</v>
      </c>
      <c r="L34" s="905" t="str">
        <f t="shared" si="1"/>
        <v>+0x01D</v>
      </c>
      <c r="M34" s="1256" t="str">
        <f>LEFT(DEC2HEX(S33-1,4),2)</f>
        <v>04</v>
      </c>
      <c r="N34" s="887"/>
      <c r="Q34" s="887"/>
      <c r="R34" s="922"/>
      <c r="S34" s="1260"/>
      <c r="T34" s="887"/>
      <c r="V34" s="1256"/>
      <c r="W34" s="1198"/>
    </row>
    <row r="35" spans="1:23">
      <c r="A35" s="889">
        <v>30</v>
      </c>
      <c r="B35" s="906" t="str">
        <f t="shared" si="0"/>
        <v>+0x01E</v>
      </c>
      <c r="C35" s="1547" t="s">
        <v>7343</v>
      </c>
      <c r="D35" s="1545"/>
      <c r="E35" s="1545"/>
      <c r="F35" s="1545"/>
      <c r="G35" s="1545"/>
      <c r="H35" s="1545"/>
      <c r="I35" s="1545"/>
      <c r="J35" s="1546"/>
      <c r="K35" s="904" t="s">
        <v>7340</v>
      </c>
      <c r="L35" s="905" t="str">
        <f t="shared" si="1"/>
        <v>+0x01E</v>
      </c>
      <c r="M35" s="1256" t="str">
        <f>RIGHT(DEC2HEX(S35-1,4),2)</f>
        <v>83</v>
      </c>
      <c r="N35" s="887"/>
      <c r="Q35" s="887"/>
      <c r="R35" s="922"/>
      <c r="S35" s="1260">
        <f>S10-20</f>
        <v>2180</v>
      </c>
      <c r="T35" s="887"/>
      <c r="V35" s="1256"/>
      <c r="W35" s="1198"/>
    </row>
    <row r="36" spans="1:23">
      <c r="A36" s="889">
        <v>31</v>
      </c>
      <c r="B36" s="906" t="str">
        <f t="shared" si="0"/>
        <v>+0x01F</v>
      </c>
      <c r="C36" s="366" t="s">
        <v>13</v>
      </c>
      <c r="D36" s="367" t="s">
        <v>13</v>
      </c>
      <c r="E36" s="367" t="s">
        <v>13</v>
      </c>
      <c r="F36" s="1542" t="s">
        <v>7342</v>
      </c>
      <c r="G36" s="1545"/>
      <c r="H36" s="1545"/>
      <c r="I36" s="1545"/>
      <c r="J36" s="1546"/>
      <c r="K36" s="904" t="s">
        <v>267</v>
      </c>
      <c r="L36" s="905" t="str">
        <f t="shared" si="1"/>
        <v>+0x01F</v>
      </c>
      <c r="M36" s="1256" t="str">
        <f>LEFT(DEC2HEX(S35-1,4),2)</f>
        <v>08</v>
      </c>
      <c r="N36" s="887"/>
      <c r="Q36" s="887"/>
      <c r="R36" s="922"/>
      <c r="S36" s="1260"/>
      <c r="T36" s="887"/>
      <c r="V36" s="1256"/>
      <c r="W36" s="1198"/>
    </row>
    <row r="37" spans="1:23">
      <c r="A37" s="889">
        <v>32</v>
      </c>
      <c r="B37" s="906" t="str">
        <f t="shared" si="0"/>
        <v>+0x020</v>
      </c>
      <c r="C37" s="1547" t="s">
        <v>7341</v>
      </c>
      <c r="D37" s="1545"/>
      <c r="E37" s="1545"/>
      <c r="F37" s="1545"/>
      <c r="G37" s="1545"/>
      <c r="H37" s="1545"/>
      <c r="I37" s="1545"/>
      <c r="J37" s="1546"/>
      <c r="K37" s="904" t="s">
        <v>7340</v>
      </c>
      <c r="L37" s="905" t="str">
        <f t="shared" si="1"/>
        <v>+0x020</v>
      </c>
      <c r="M37" s="1256" t="str">
        <f>RIGHT(DEC2HEX(S37-1,4),2)</f>
        <v>AB</v>
      </c>
      <c r="N37" s="887"/>
      <c r="Q37" s="887"/>
      <c r="R37" s="922"/>
      <c r="S37" s="1260">
        <f>S10+20</f>
        <v>2220</v>
      </c>
      <c r="T37" s="887"/>
      <c r="V37" s="1256"/>
      <c r="W37" s="1198"/>
    </row>
    <row r="38" spans="1:23">
      <c r="A38" s="889">
        <v>33</v>
      </c>
      <c r="B38" s="906" t="str">
        <f t="shared" si="0"/>
        <v>+0x021</v>
      </c>
      <c r="C38" s="366" t="s">
        <v>13</v>
      </c>
      <c r="D38" s="367" t="s">
        <v>13</v>
      </c>
      <c r="E38" s="367" t="s">
        <v>13</v>
      </c>
      <c r="F38" s="1542" t="s">
        <v>7339</v>
      </c>
      <c r="G38" s="1545"/>
      <c r="H38" s="1545"/>
      <c r="I38" s="1545"/>
      <c r="J38" s="1546"/>
      <c r="K38" s="904" t="s">
        <v>1545</v>
      </c>
      <c r="L38" s="905" t="str">
        <f t="shared" si="1"/>
        <v>+0x021</v>
      </c>
      <c r="M38" s="1256" t="str">
        <f>LEFT(DEC2HEX(S37-1,4),2)</f>
        <v>08</v>
      </c>
      <c r="N38" s="887"/>
      <c r="O38" s="1128"/>
      <c r="Q38" s="887"/>
      <c r="R38" s="922"/>
      <c r="S38" s="1128"/>
      <c r="T38" s="887"/>
      <c r="V38" s="1256"/>
      <c r="W38" s="1198"/>
    </row>
    <row r="39" spans="1:23">
      <c r="A39" s="889">
        <v>34</v>
      </c>
      <c r="B39" s="906" t="str">
        <f t="shared" si="0"/>
        <v>+0x022</v>
      </c>
      <c r="C39" s="366" t="s">
        <v>13</v>
      </c>
      <c r="D39" s="367" t="s">
        <v>13</v>
      </c>
      <c r="E39" s="367" t="s">
        <v>13</v>
      </c>
      <c r="F39" s="367" t="s">
        <v>13</v>
      </c>
      <c r="G39" s="367" t="s">
        <v>13</v>
      </c>
      <c r="H39" s="367" t="s">
        <v>13</v>
      </c>
      <c r="I39" s="367" t="s">
        <v>13</v>
      </c>
      <c r="J39" s="927" t="s">
        <v>7261</v>
      </c>
      <c r="K39" s="904" t="s">
        <v>6990</v>
      </c>
      <c r="L39" s="905" t="str">
        <f t="shared" si="1"/>
        <v>+0x022</v>
      </c>
      <c r="M39" s="1257" t="s">
        <v>13077</v>
      </c>
      <c r="N39" s="890"/>
      <c r="O39" s="1128"/>
      <c r="Q39" s="887"/>
      <c r="R39" s="922"/>
      <c r="S39" s="887"/>
      <c r="T39" s="887"/>
      <c r="V39" s="1257"/>
      <c r="W39" s="1198"/>
    </row>
    <row r="40" spans="1:23">
      <c r="A40" s="889">
        <v>35</v>
      </c>
      <c r="B40" s="906" t="str">
        <f t="shared" si="0"/>
        <v>+0x023</v>
      </c>
      <c r="C40" s="366" t="s">
        <v>13</v>
      </c>
      <c r="D40" s="367" t="s">
        <v>13</v>
      </c>
      <c r="E40" s="367" t="s">
        <v>13</v>
      </c>
      <c r="F40" s="367" t="s">
        <v>13</v>
      </c>
      <c r="G40" s="367" t="s">
        <v>13</v>
      </c>
      <c r="H40" s="367" t="s">
        <v>13</v>
      </c>
      <c r="I40" s="367" t="s">
        <v>13</v>
      </c>
      <c r="J40" s="927" t="s">
        <v>7259</v>
      </c>
      <c r="K40" s="904" t="s">
        <v>6990</v>
      </c>
      <c r="L40" s="905" t="str">
        <f t="shared" si="1"/>
        <v>+0x023</v>
      </c>
      <c r="M40" s="1257" t="s">
        <v>13077</v>
      </c>
      <c r="N40" s="890"/>
      <c r="O40" s="1128"/>
      <c r="Q40" s="887"/>
      <c r="R40" s="922"/>
      <c r="S40" s="887"/>
      <c r="T40" s="887"/>
      <c r="V40" s="1257"/>
      <c r="W40" s="1198"/>
    </row>
    <row r="41" spans="1:23">
      <c r="A41" s="889">
        <v>36</v>
      </c>
      <c r="B41" s="906" t="str">
        <f t="shared" si="0"/>
        <v>+0x024</v>
      </c>
      <c r="C41" s="366" t="s">
        <v>13</v>
      </c>
      <c r="D41" s="367" t="s">
        <v>13</v>
      </c>
      <c r="E41" s="367" t="s">
        <v>13</v>
      </c>
      <c r="F41" s="367" t="s">
        <v>13</v>
      </c>
      <c r="G41" s="367" t="s">
        <v>13</v>
      </c>
      <c r="H41" s="367" t="s">
        <v>13</v>
      </c>
      <c r="I41" s="367" t="s">
        <v>13</v>
      </c>
      <c r="J41" s="927" t="s">
        <v>7257</v>
      </c>
      <c r="K41" s="904" t="s">
        <v>6990</v>
      </c>
      <c r="L41" s="905" t="str">
        <f t="shared" si="1"/>
        <v>+0x024</v>
      </c>
      <c r="M41" s="1257" t="s">
        <v>13077</v>
      </c>
      <c r="N41" s="890"/>
      <c r="O41" s="1128"/>
      <c r="Q41" s="887"/>
      <c r="R41" s="922"/>
      <c r="S41" s="887"/>
      <c r="T41" s="887"/>
      <c r="V41" s="1257"/>
      <c r="W41" s="1198"/>
    </row>
    <row r="42" spans="1:23">
      <c r="A42" s="889">
        <v>37</v>
      </c>
      <c r="B42" s="903" t="str">
        <f t="shared" si="0"/>
        <v>+0x025</v>
      </c>
      <c r="C42" s="366" t="s">
        <v>13</v>
      </c>
      <c r="D42" s="367" t="s">
        <v>13</v>
      </c>
      <c r="E42" s="367" t="s">
        <v>13</v>
      </c>
      <c r="F42" s="367" t="s">
        <v>13</v>
      </c>
      <c r="G42" s="367" t="s">
        <v>13</v>
      </c>
      <c r="H42" s="367" t="s">
        <v>13</v>
      </c>
      <c r="I42" s="367" t="s">
        <v>13</v>
      </c>
      <c r="J42" s="927" t="s">
        <v>7255</v>
      </c>
      <c r="K42" s="904" t="s">
        <v>6990</v>
      </c>
      <c r="L42" s="905" t="str">
        <f t="shared" si="1"/>
        <v>+0x025</v>
      </c>
      <c r="M42" s="1257" t="s">
        <v>13077</v>
      </c>
      <c r="N42" s="890"/>
      <c r="O42" s="1128"/>
      <c r="Q42" s="887"/>
      <c r="R42" s="922"/>
      <c r="S42" s="887"/>
      <c r="T42" s="887"/>
      <c r="V42" s="1257"/>
      <c r="W42" s="1198"/>
    </row>
    <row r="43" spans="1:23">
      <c r="A43" s="889">
        <v>38</v>
      </c>
      <c r="B43" s="906" t="str">
        <f t="shared" si="0"/>
        <v>+0x026</v>
      </c>
      <c r="C43" s="366" t="s">
        <v>13</v>
      </c>
      <c r="D43" s="367" t="s">
        <v>13</v>
      </c>
      <c r="E43" s="367" t="s">
        <v>13</v>
      </c>
      <c r="F43" s="367" t="s">
        <v>13</v>
      </c>
      <c r="G43" s="367" t="s">
        <v>13</v>
      </c>
      <c r="H43" s="367" t="s">
        <v>13</v>
      </c>
      <c r="I43" s="367" t="s">
        <v>13</v>
      </c>
      <c r="J43" s="927" t="s">
        <v>7253</v>
      </c>
      <c r="K43" s="904" t="s">
        <v>6990</v>
      </c>
      <c r="L43" s="905" t="str">
        <f t="shared" si="1"/>
        <v>+0x026</v>
      </c>
      <c r="M43" s="1257" t="s">
        <v>13077</v>
      </c>
      <c r="N43" s="890"/>
      <c r="O43" s="1128"/>
      <c r="Q43" s="887"/>
      <c r="R43" s="922"/>
      <c r="S43" s="887"/>
      <c r="T43" s="887"/>
      <c r="V43" s="1257"/>
      <c r="W43" s="1198"/>
    </row>
    <row r="44" spans="1:23">
      <c r="A44" s="889">
        <v>39</v>
      </c>
      <c r="B44" s="906" t="str">
        <f t="shared" si="0"/>
        <v>+0x027</v>
      </c>
      <c r="C44" s="366" t="s">
        <v>13</v>
      </c>
      <c r="D44" s="367" t="s">
        <v>13</v>
      </c>
      <c r="E44" s="367" t="s">
        <v>13</v>
      </c>
      <c r="F44" s="367" t="s">
        <v>13</v>
      </c>
      <c r="G44" s="367" t="s">
        <v>13</v>
      </c>
      <c r="H44" s="367" t="s">
        <v>13</v>
      </c>
      <c r="I44" s="367" t="s">
        <v>13</v>
      </c>
      <c r="J44" s="927" t="s">
        <v>7251</v>
      </c>
      <c r="K44" s="904" t="s">
        <v>6990</v>
      </c>
      <c r="L44" s="905" t="str">
        <f t="shared" si="1"/>
        <v>+0x027</v>
      </c>
      <c r="M44" s="1257" t="s">
        <v>13077</v>
      </c>
      <c r="N44" s="890"/>
      <c r="O44" s="1128"/>
      <c r="Q44" s="887"/>
      <c r="R44" s="922"/>
      <c r="S44" s="887"/>
      <c r="T44" s="887"/>
      <c r="V44" s="1257"/>
      <c r="W44" s="1198"/>
    </row>
    <row r="45" spans="1:23">
      <c r="A45" s="889">
        <v>40</v>
      </c>
      <c r="B45" s="906" t="str">
        <f t="shared" si="0"/>
        <v>+0x028</v>
      </c>
      <c r="C45" s="366" t="s">
        <v>13</v>
      </c>
      <c r="D45" s="367" t="s">
        <v>13</v>
      </c>
      <c r="E45" s="367" t="s">
        <v>13</v>
      </c>
      <c r="F45" s="367" t="s">
        <v>13</v>
      </c>
      <c r="G45" s="367" t="s">
        <v>13</v>
      </c>
      <c r="H45" s="367" t="s">
        <v>13</v>
      </c>
      <c r="I45" s="367" t="s">
        <v>13</v>
      </c>
      <c r="J45" s="927" t="s">
        <v>7249</v>
      </c>
      <c r="K45" s="904" t="s">
        <v>16</v>
      </c>
      <c r="L45" s="905" t="str">
        <f t="shared" si="1"/>
        <v>+0x028</v>
      </c>
      <c r="M45" s="1257" t="s">
        <v>13077</v>
      </c>
      <c r="N45" s="887"/>
      <c r="O45" s="1128"/>
      <c r="Q45" s="887"/>
      <c r="R45" s="922"/>
      <c r="S45" s="887"/>
      <c r="T45" s="887"/>
      <c r="V45" s="1257"/>
      <c r="W45" s="1198"/>
    </row>
    <row r="46" spans="1:23">
      <c r="A46" s="889">
        <v>41</v>
      </c>
      <c r="B46" s="906" t="str">
        <f t="shared" si="0"/>
        <v>+0x029</v>
      </c>
      <c r="C46" s="366" t="s">
        <v>13</v>
      </c>
      <c r="D46" s="367" t="s">
        <v>13</v>
      </c>
      <c r="E46" s="367" t="s">
        <v>13</v>
      </c>
      <c r="F46" s="367" t="s">
        <v>13</v>
      </c>
      <c r="G46" s="1542" t="s">
        <v>7338</v>
      </c>
      <c r="H46" s="1545"/>
      <c r="I46" s="1545"/>
      <c r="J46" s="1546"/>
      <c r="K46" s="904" t="s">
        <v>1114</v>
      </c>
      <c r="L46" s="905" t="str">
        <f t="shared" si="1"/>
        <v>+0x029</v>
      </c>
      <c r="M46" s="1258" t="str">
        <f>IF(TimingFormat!C69="Valid","0F",IF(TimingFormat!C69="Invalid","00",IF(TimingFormat!C69="Valid except for clock illigal","0D","ERR")))</f>
        <v>0F</v>
      </c>
      <c r="N46" s="887"/>
      <c r="O46" s="1128"/>
      <c r="Q46" s="887"/>
      <c r="R46" s="922"/>
      <c r="S46" s="887"/>
      <c r="T46" s="887"/>
      <c r="V46" s="1258"/>
      <c r="W46" s="1198"/>
    </row>
    <row r="47" spans="1:23">
      <c r="A47" s="889">
        <v>42</v>
      </c>
      <c r="B47" s="906" t="str">
        <f t="shared" si="0"/>
        <v>+0x02A</v>
      </c>
      <c r="C47" s="366" t="s">
        <v>13</v>
      </c>
      <c r="D47" s="367" t="s">
        <v>13</v>
      </c>
      <c r="E47" s="367" t="s">
        <v>13</v>
      </c>
      <c r="F47" s="367" t="s">
        <v>13</v>
      </c>
      <c r="G47" s="367" t="s">
        <v>13</v>
      </c>
      <c r="H47" s="367" t="s">
        <v>13</v>
      </c>
      <c r="I47" s="1542" t="s">
        <v>7337</v>
      </c>
      <c r="J47" s="1549"/>
      <c r="K47" s="904" t="s">
        <v>16</v>
      </c>
      <c r="L47" s="905" t="str">
        <f t="shared" si="1"/>
        <v>+0x02A</v>
      </c>
      <c r="M47" s="1258" t="str">
        <f>IF(TimingFormat!C56="Internal","00",IF(TimingFormat!C56="FID0_external","01",IF(TimingFormat!C56="FID0&amp;1_external","02","ERR")))</f>
        <v>00</v>
      </c>
      <c r="N47" s="887"/>
      <c r="O47" s="1128"/>
      <c r="Q47" s="887"/>
      <c r="R47" s="922"/>
      <c r="S47" s="887"/>
      <c r="T47" s="887"/>
      <c r="V47" s="1258"/>
      <c r="W47" s="1198"/>
    </row>
    <row r="48" spans="1:23">
      <c r="A48" s="889">
        <v>43</v>
      </c>
      <c r="B48" s="906" t="str">
        <f t="shared" si="0"/>
        <v>+0x02B</v>
      </c>
      <c r="C48" s="366" t="s">
        <v>13</v>
      </c>
      <c r="D48" s="367" t="s">
        <v>13</v>
      </c>
      <c r="E48" s="367" t="s">
        <v>13</v>
      </c>
      <c r="F48" s="367" t="s">
        <v>13</v>
      </c>
      <c r="G48" s="367" t="s">
        <v>13</v>
      </c>
      <c r="H48" s="367" t="s">
        <v>13</v>
      </c>
      <c r="I48" s="367" t="s">
        <v>13</v>
      </c>
      <c r="J48" s="927" t="s">
        <v>7244</v>
      </c>
      <c r="K48" s="904" t="s">
        <v>16</v>
      </c>
      <c r="L48" s="905" t="str">
        <f t="shared" si="1"/>
        <v>+0x02B</v>
      </c>
      <c r="M48" s="1257" t="s">
        <v>13077</v>
      </c>
      <c r="N48" s="887"/>
      <c r="O48" s="1128"/>
      <c r="Q48" s="887"/>
      <c r="R48" s="922"/>
      <c r="S48" s="887"/>
      <c r="T48" s="887"/>
      <c r="V48" s="1257"/>
      <c r="W48" s="1198"/>
    </row>
    <row r="49" spans="1:23">
      <c r="A49" s="889">
        <v>44</v>
      </c>
      <c r="B49" s="906" t="str">
        <f t="shared" si="0"/>
        <v>+0x02C</v>
      </c>
      <c r="C49" s="1547" t="s">
        <v>7336</v>
      </c>
      <c r="D49" s="1545"/>
      <c r="E49" s="1545"/>
      <c r="F49" s="1545"/>
      <c r="G49" s="1545"/>
      <c r="H49" s="1545"/>
      <c r="I49" s="1545"/>
      <c r="J49" s="1546"/>
      <c r="K49" s="904" t="s">
        <v>16</v>
      </c>
      <c r="L49" s="905" t="str">
        <f t="shared" si="1"/>
        <v>+0x02C</v>
      </c>
      <c r="M49" s="1257" t="s">
        <v>13077</v>
      </c>
      <c r="N49" s="887"/>
      <c r="O49" s="1128"/>
      <c r="Q49" s="887"/>
      <c r="R49" s="922"/>
      <c r="S49" s="887"/>
      <c r="T49" s="887"/>
      <c r="V49" s="1257"/>
      <c r="W49" s="1198"/>
    </row>
    <row r="50" spans="1:23">
      <c r="A50" s="889">
        <v>45</v>
      </c>
      <c r="B50" s="906" t="str">
        <f t="shared" si="0"/>
        <v>+0x02D</v>
      </c>
      <c r="C50" s="366" t="s">
        <v>13</v>
      </c>
      <c r="D50" s="367" t="s">
        <v>13</v>
      </c>
      <c r="E50" s="367" t="s">
        <v>13</v>
      </c>
      <c r="F50" s="367" t="s">
        <v>13</v>
      </c>
      <c r="G50" s="367" t="s">
        <v>13</v>
      </c>
      <c r="H50" s="1542" t="s">
        <v>7335</v>
      </c>
      <c r="I50" s="1545"/>
      <c r="J50" s="1546"/>
      <c r="K50" s="904" t="s">
        <v>16</v>
      </c>
      <c r="L50" s="905" t="str">
        <f t="shared" si="1"/>
        <v>+0x02D</v>
      </c>
      <c r="M50" s="1257" t="s">
        <v>13077</v>
      </c>
      <c r="N50" s="887"/>
      <c r="O50" s="1128"/>
      <c r="Q50" s="887"/>
      <c r="R50" s="922"/>
      <c r="S50" s="887"/>
      <c r="T50" s="887"/>
      <c r="V50" s="1257"/>
      <c r="W50" s="1198"/>
    </row>
    <row r="51" spans="1:23">
      <c r="A51" s="889">
        <v>46</v>
      </c>
      <c r="B51" s="906" t="str">
        <f t="shared" si="0"/>
        <v>+0x02E</v>
      </c>
      <c r="C51" s="366" t="s">
        <v>13</v>
      </c>
      <c r="D51" s="367" t="s">
        <v>13</v>
      </c>
      <c r="E51" s="367" t="s">
        <v>13</v>
      </c>
      <c r="F51" s="367" t="s">
        <v>13</v>
      </c>
      <c r="G51" s="367" t="s">
        <v>13</v>
      </c>
      <c r="H51" s="367" t="s">
        <v>13</v>
      </c>
      <c r="I51" s="1542" t="s">
        <v>7334</v>
      </c>
      <c r="J51" s="1546"/>
      <c r="K51" s="904" t="s">
        <v>819</v>
      </c>
      <c r="L51" s="905" t="str">
        <f t="shared" si="1"/>
        <v>+0x02E</v>
      </c>
      <c r="M51" s="1257" t="s">
        <v>13075</v>
      </c>
      <c r="N51" s="887"/>
      <c r="O51" s="1128"/>
      <c r="Q51" s="887"/>
      <c r="R51" s="922"/>
      <c r="S51" s="887"/>
      <c r="T51" s="887"/>
      <c r="V51" s="1257"/>
      <c r="W51" s="1198"/>
    </row>
    <row r="52" spans="1:23">
      <c r="A52" s="889">
        <v>47</v>
      </c>
      <c r="B52" s="906" t="str">
        <f t="shared" si="0"/>
        <v>+0x02F</v>
      </c>
      <c r="C52" s="366" t="s">
        <v>13</v>
      </c>
      <c r="D52" s="367" t="s">
        <v>13</v>
      </c>
      <c r="E52" s="367" t="s">
        <v>13</v>
      </c>
      <c r="F52" s="367" t="s">
        <v>13</v>
      </c>
      <c r="G52" s="367" t="s">
        <v>13</v>
      </c>
      <c r="H52" s="367" t="s">
        <v>13</v>
      </c>
      <c r="I52" s="367" t="s">
        <v>13</v>
      </c>
      <c r="J52" s="927" t="s">
        <v>7236</v>
      </c>
      <c r="K52" s="904" t="s">
        <v>16</v>
      </c>
      <c r="L52" s="905" t="str">
        <f t="shared" si="1"/>
        <v>+0x02F</v>
      </c>
      <c r="M52" s="1257" t="s">
        <v>13077</v>
      </c>
      <c r="N52" s="887"/>
      <c r="O52" s="1128"/>
      <c r="Q52" s="887"/>
      <c r="R52" s="922"/>
      <c r="S52" s="887"/>
      <c r="T52" s="887"/>
      <c r="V52" s="1257"/>
      <c r="W52" s="1198"/>
    </row>
    <row r="53" spans="1:23">
      <c r="A53" s="889">
        <v>48</v>
      </c>
      <c r="B53" s="906" t="str">
        <f t="shared" si="0"/>
        <v>+0x030</v>
      </c>
      <c r="C53" s="366" t="s">
        <v>13</v>
      </c>
      <c r="D53" s="367" t="s">
        <v>13</v>
      </c>
      <c r="E53" s="367" t="s">
        <v>13</v>
      </c>
      <c r="F53" s="367" t="s">
        <v>13</v>
      </c>
      <c r="G53" s="367" t="s">
        <v>13</v>
      </c>
      <c r="H53" s="367" t="s">
        <v>13</v>
      </c>
      <c r="I53" s="367" t="s">
        <v>13</v>
      </c>
      <c r="J53" s="927" t="s">
        <v>7234</v>
      </c>
      <c r="K53" s="904" t="s">
        <v>16</v>
      </c>
      <c r="L53" s="905" t="str">
        <f t="shared" si="1"/>
        <v>+0x030</v>
      </c>
      <c r="M53" s="1257" t="s">
        <v>13077</v>
      </c>
      <c r="N53" s="887"/>
      <c r="O53" s="1128"/>
      <c r="Q53" s="887"/>
      <c r="R53" s="922"/>
      <c r="S53" s="887"/>
      <c r="T53" s="887"/>
      <c r="V53" s="1257"/>
      <c r="W53" s="1198"/>
    </row>
    <row r="54" spans="1:23">
      <c r="A54" s="889">
        <v>49</v>
      </c>
      <c r="B54" s="906" t="str">
        <f t="shared" si="0"/>
        <v>+0x031</v>
      </c>
      <c r="C54" s="1547" t="s">
        <v>7333</v>
      </c>
      <c r="D54" s="1545"/>
      <c r="E54" s="1545"/>
      <c r="F54" s="1545"/>
      <c r="G54" s="1545"/>
      <c r="H54" s="1545"/>
      <c r="I54" s="1545"/>
      <c r="J54" s="1546"/>
      <c r="K54" s="904" t="s">
        <v>769</v>
      </c>
      <c r="L54" s="905" t="str">
        <f t="shared" si="1"/>
        <v>+0x031</v>
      </c>
      <c r="M54" s="1257" t="s">
        <v>13077</v>
      </c>
      <c r="N54" s="887"/>
      <c r="O54" s="1128"/>
      <c r="Q54" s="887"/>
      <c r="R54" s="922"/>
      <c r="S54" s="887"/>
      <c r="T54" s="887"/>
      <c r="V54" s="1257"/>
      <c r="W54" s="1198"/>
    </row>
    <row r="55" spans="1:23">
      <c r="A55" s="889">
        <v>50</v>
      </c>
      <c r="B55" s="906" t="str">
        <f t="shared" si="0"/>
        <v>+0x032</v>
      </c>
      <c r="C55" s="366" t="s">
        <v>13</v>
      </c>
      <c r="D55" s="367" t="s">
        <v>13</v>
      </c>
      <c r="E55" s="367" t="s">
        <v>13</v>
      </c>
      <c r="F55" s="367" t="s">
        <v>13</v>
      </c>
      <c r="G55" s="1542" t="s">
        <v>7332</v>
      </c>
      <c r="H55" s="1545"/>
      <c r="I55" s="1545"/>
      <c r="J55" s="1546"/>
      <c r="K55" s="904" t="s">
        <v>769</v>
      </c>
      <c r="L55" s="905" t="str">
        <f t="shared" si="1"/>
        <v>+0x032</v>
      </c>
      <c r="M55" s="1257" t="s">
        <v>13077</v>
      </c>
      <c r="N55" s="887"/>
      <c r="O55" s="1128"/>
      <c r="Q55" s="887"/>
      <c r="R55" s="922"/>
      <c r="S55" s="887"/>
      <c r="T55" s="887"/>
      <c r="V55" s="1257"/>
      <c r="W55" s="1198"/>
    </row>
    <row r="56" spans="1:23">
      <c r="A56" s="889">
        <v>51</v>
      </c>
      <c r="B56" s="903" t="str">
        <f t="shared" si="0"/>
        <v>+0x033</v>
      </c>
      <c r="C56" s="1547" t="s">
        <v>7331</v>
      </c>
      <c r="D56" s="1545"/>
      <c r="E56" s="1545"/>
      <c r="F56" s="1545"/>
      <c r="G56" s="1545"/>
      <c r="H56" s="1545"/>
      <c r="I56" s="1545"/>
      <c r="J56" s="1546"/>
      <c r="K56" s="904" t="s">
        <v>769</v>
      </c>
      <c r="L56" s="905" t="str">
        <f t="shared" si="1"/>
        <v>+0x033</v>
      </c>
      <c r="M56" s="1257" t="s">
        <v>13077</v>
      </c>
      <c r="N56" s="887"/>
      <c r="O56" s="1128"/>
      <c r="Q56" s="887"/>
      <c r="R56" s="922"/>
      <c r="S56" s="887"/>
      <c r="T56" s="887"/>
      <c r="V56" s="1257"/>
      <c r="W56" s="1198"/>
    </row>
    <row r="57" spans="1:23">
      <c r="A57" s="889">
        <v>52</v>
      </c>
      <c r="B57" s="906" t="str">
        <f t="shared" si="0"/>
        <v>+0x034</v>
      </c>
      <c r="C57" s="366" t="s">
        <v>13</v>
      </c>
      <c r="D57" s="367" t="s">
        <v>13</v>
      </c>
      <c r="E57" s="367" t="s">
        <v>13</v>
      </c>
      <c r="F57" s="1542" t="s">
        <v>7330</v>
      </c>
      <c r="G57" s="1545"/>
      <c r="H57" s="1545"/>
      <c r="I57" s="1545"/>
      <c r="J57" s="1546"/>
      <c r="K57" s="904" t="s">
        <v>769</v>
      </c>
      <c r="L57" s="905" t="str">
        <f t="shared" si="1"/>
        <v>+0x034</v>
      </c>
      <c r="M57" s="1257" t="s">
        <v>13077</v>
      </c>
      <c r="N57" s="887"/>
      <c r="O57" s="1128"/>
      <c r="Q57" s="887"/>
      <c r="R57" s="922"/>
      <c r="S57" s="887"/>
      <c r="T57" s="887"/>
      <c r="V57" s="1257"/>
      <c r="W57" s="1198"/>
    </row>
    <row r="58" spans="1:23">
      <c r="A58" s="889">
        <v>53</v>
      </c>
      <c r="B58" s="906" t="str">
        <f t="shared" si="0"/>
        <v>+0x035</v>
      </c>
      <c r="C58" s="1547" t="s">
        <v>7329</v>
      </c>
      <c r="D58" s="1545"/>
      <c r="E58" s="1545"/>
      <c r="F58" s="1545"/>
      <c r="G58" s="1545"/>
      <c r="H58" s="1545"/>
      <c r="I58" s="1545"/>
      <c r="J58" s="1546"/>
      <c r="K58" s="904" t="s">
        <v>769</v>
      </c>
      <c r="L58" s="905" t="str">
        <f t="shared" si="1"/>
        <v>+0x035</v>
      </c>
      <c r="M58" s="1257" t="s">
        <v>13077</v>
      </c>
      <c r="N58" s="887"/>
      <c r="O58" s="1128"/>
      <c r="Q58" s="887"/>
      <c r="R58" s="922"/>
      <c r="S58" s="887"/>
      <c r="T58" s="887"/>
      <c r="V58" s="1257"/>
      <c r="W58" s="1198"/>
    </row>
    <row r="59" spans="1:23">
      <c r="A59" s="889">
        <v>54</v>
      </c>
      <c r="B59" s="906" t="str">
        <f t="shared" si="0"/>
        <v>+0x036</v>
      </c>
      <c r="C59" s="366" t="s">
        <v>13</v>
      </c>
      <c r="D59" s="367" t="s">
        <v>13</v>
      </c>
      <c r="E59" s="367" t="s">
        <v>13</v>
      </c>
      <c r="F59" s="367" t="s">
        <v>13</v>
      </c>
      <c r="G59" s="1542" t="s">
        <v>7328</v>
      </c>
      <c r="H59" s="1545"/>
      <c r="I59" s="1545"/>
      <c r="J59" s="1546"/>
      <c r="K59" s="904" t="s">
        <v>769</v>
      </c>
      <c r="L59" s="905" t="str">
        <f t="shared" si="1"/>
        <v>+0x036</v>
      </c>
      <c r="M59" s="1257" t="s">
        <v>13077</v>
      </c>
      <c r="N59" s="887"/>
      <c r="O59" s="1128"/>
      <c r="Q59" s="887"/>
      <c r="R59" s="922"/>
      <c r="S59" s="887"/>
      <c r="T59" s="887"/>
      <c r="V59" s="1257"/>
      <c r="W59" s="1198"/>
    </row>
    <row r="60" spans="1:23">
      <c r="A60" s="889">
        <v>55</v>
      </c>
      <c r="B60" s="906" t="str">
        <f t="shared" si="0"/>
        <v>+0x037</v>
      </c>
      <c r="C60" s="1547" t="s">
        <v>7327</v>
      </c>
      <c r="D60" s="1545"/>
      <c r="E60" s="1545"/>
      <c r="F60" s="1545"/>
      <c r="G60" s="1545"/>
      <c r="H60" s="1545"/>
      <c r="I60" s="1545"/>
      <c r="J60" s="1546"/>
      <c r="K60" s="904" t="s">
        <v>769</v>
      </c>
      <c r="L60" s="905" t="str">
        <f t="shared" si="1"/>
        <v>+0x037</v>
      </c>
      <c r="M60" s="1257" t="s">
        <v>13077</v>
      </c>
      <c r="N60" s="887"/>
      <c r="O60" s="1128"/>
      <c r="Q60" s="887"/>
      <c r="R60" s="922"/>
      <c r="S60" s="887"/>
      <c r="T60" s="887"/>
      <c r="V60" s="1257"/>
      <c r="W60" s="1198"/>
    </row>
    <row r="61" spans="1:23">
      <c r="A61" s="889">
        <v>56</v>
      </c>
      <c r="B61" s="906" t="str">
        <f t="shared" si="0"/>
        <v>+0x038</v>
      </c>
      <c r="C61" s="366" t="s">
        <v>13</v>
      </c>
      <c r="D61" s="367" t="s">
        <v>13</v>
      </c>
      <c r="E61" s="367" t="s">
        <v>13</v>
      </c>
      <c r="F61" s="1542" t="s">
        <v>7326</v>
      </c>
      <c r="G61" s="1545"/>
      <c r="H61" s="1545"/>
      <c r="I61" s="1545"/>
      <c r="J61" s="1546"/>
      <c r="K61" s="904" t="s">
        <v>769</v>
      </c>
      <c r="L61" s="905" t="str">
        <f t="shared" si="1"/>
        <v>+0x038</v>
      </c>
      <c r="M61" s="1257" t="s">
        <v>13077</v>
      </c>
      <c r="N61" s="887"/>
      <c r="O61" s="1128"/>
      <c r="Q61" s="887"/>
      <c r="R61" s="922"/>
      <c r="S61" s="887"/>
      <c r="T61" s="887"/>
      <c r="V61" s="1257"/>
      <c r="W61" s="1198"/>
    </row>
    <row r="62" spans="1:23">
      <c r="A62" s="889">
        <v>57</v>
      </c>
      <c r="B62" s="906" t="str">
        <f t="shared" si="0"/>
        <v>+0x039</v>
      </c>
      <c r="C62" s="1547" t="s">
        <v>7325</v>
      </c>
      <c r="D62" s="1545"/>
      <c r="E62" s="1545"/>
      <c r="F62" s="1545"/>
      <c r="G62" s="1545"/>
      <c r="H62" s="1545"/>
      <c r="I62" s="1545"/>
      <c r="J62" s="1546"/>
      <c r="K62" s="904" t="s">
        <v>769</v>
      </c>
      <c r="L62" s="905" t="str">
        <f t="shared" si="1"/>
        <v>+0x039</v>
      </c>
      <c r="M62" s="1257" t="s">
        <v>13077</v>
      </c>
      <c r="N62" s="887"/>
      <c r="O62" s="1128"/>
      <c r="Q62" s="887"/>
      <c r="R62" s="922"/>
      <c r="S62" s="887"/>
      <c r="T62" s="887"/>
      <c r="V62" s="1257"/>
      <c r="W62" s="1198"/>
    </row>
    <row r="63" spans="1:23">
      <c r="A63" s="889">
        <v>58</v>
      </c>
      <c r="B63" s="906" t="str">
        <f t="shared" si="0"/>
        <v>+0x03A</v>
      </c>
      <c r="C63" s="366" t="s">
        <v>13</v>
      </c>
      <c r="D63" s="367" t="s">
        <v>13</v>
      </c>
      <c r="E63" s="367" t="s">
        <v>13</v>
      </c>
      <c r="F63" s="367" t="s">
        <v>13</v>
      </c>
      <c r="G63" s="1542" t="s">
        <v>7324</v>
      </c>
      <c r="H63" s="1545"/>
      <c r="I63" s="1545"/>
      <c r="J63" s="1546"/>
      <c r="K63" s="904" t="s">
        <v>769</v>
      </c>
      <c r="L63" s="905" t="str">
        <f t="shared" si="1"/>
        <v>+0x03A</v>
      </c>
      <c r="M63" s="1257" t="s">
        <v>13077</v>
      </c>
      <c r="N63" s="887"/>
      <c r="O63" s="1128"/>
      <c r="Q63" s="887"/>
      <c r="R63" s="922"/>
      <c r="S63" s="887"/>
      <c r="T63" s="887"/>
      <c r="V63" s="1257"/>
      <c r="W63" s="1198"/>
    </row>
    <row r="64" spans="1:23">
      <c r="A64" s="889">
        <v>59</v>
      </c>
      <c r="B64" s="906" t="str">
        <f t="shared" si="0"/>
        <v>+0x03B</v>
      </c>
      <c r="C64" s="1547" t="s">
        <v>7323</v>
      </c>
      <c r="D64" s="1545"/>
      <c r="E64" s="1545"/>
      <c r="F64" s="1545"/>
      <c r="G64" s="1545"/>
      <c r="H64" s="1545"/>
      <c r="I64" s="1545"/>
      <c r="J64" s="1546"/>
      <c r="K64" s="904" t="s">
        <v>769</v>
      </c>
      <c r="L64" s="905" t="str">
        <f t="shared" si="1"/>
        <v>+0x03B</v>
      </c>
      <c r="M64" s="1257" t="s">
        <v>13077</v>
      </c>
      <c r="N64" s="887"/>
      <c r="O64" s="1128"/>
      <c r="Q64" s="887"/>
      <c r="R64" s="922"/>
      <c r="S64" s="887"/>
      <c r="T64" s="887"/>
      <c r="V64" s="1257"/>
      <c r="W64" s="1198"/>
    </row>
    <row r="65" spans="1:23">
      <c r="A65" s="889">
        <v>60</v>
      </c>
      <c r="B65" s="906" t="str">
        <f t="shared" si="0"/>
        <v>+0x03C</v>
      </c>
      <c r="C65" s="366" t="s">
        <v>13</v>
      </c>
      <c r="D65" s="367" t="s">
        <v>13</v>
      </c>
      <c r="E65" s="367" t="s">
        <v>13</v>
      </c>
      <c r="F65" s="1542" t="s">
        <v>7322</v>
      </c>
      <c r="G65" s="1545"/>
      <c r="H65" s="1545"/>
      <c r="I65" s="1545"/>
      <c r="J65" s="1546"/>
      <c r="K65" s="904" t="s">
        <v>769</v>
      </c>
      <c r="L65" s="905" t="str">
        <f t="shared" si="1"/>
        <v>+0x03C</v>
      </c>
      <c r="M65" s="1257" t="s">
        <v>13077</v>
      </c>
      <c r="N65" s="887"/>
      <c r="O65" s="1128"/>
      <c r="Q65" s="887"/>
      <c r="R65" s="922"/>
      <c r="S65" s="887"/>
      <c r="T65" s="887"/>
      <c r="V65" s="1257"/>
      <c r="W65" s="1198"/>
    </row>
    <row r="66" spans="1:23">
      <c r="A66" s="889">
        <v>61</v>
      </c>
      <c r="B66" s="906" t="str">
        <f t="shared" si="0"/>
        <v>+0x03D</v>
      </c>
      <c r="C66" s="366" t="s">
        <v>13</v>
      </c>
      <c r="D66" s="367" t="s">
        <v>13</v>
      </c>
      <c r="E66" s="367" t="s">
        <v>13</v>
      </c>
      <c r="F66" s="367" t="s">
        <v>13</v>
      </c>
      <c r="G66" s="367" t="s">
        <v>13</v>
      </c>
      <c r="H66" s="367" t="s">
        <v>13</v>
      </c>
      <c r="I66" s="367" t="s">
        <v>13</v>
      </c>
      <c r="J66" s="927" t="s">
        <v>7220</v>
      </c>
      <c r="K66" s="904" t="s">
        <v>6990</v>
      </c>
      <c r="L66" s="905" t="str">
        <f t="shared" si="1"/>
        <v>+0x03D</v>
      </c>
      <c r="M66" s="1257" t="s">
        <v>13077</v>
      </c>
      <c r="N66" s="890"/>
      <c r="O66" s="1128"/>
      <c r="Q66" s="887"/>
      <c r="R66" s="922"/>
      <c r="S66" s="887"/>
      <c r="T66" s="887"/>
      <c r="V66" s="1257"/>
      <c r="W66" s="1198"/>
    </row>
    <row r="67" spans="1:23">
      <c r="A67" s="889">
        <v>62</v>
      </c>
      <c r="B67" s="906" t="str">
        <f t="shared" si="0"/>
        <v>+0x03E</v>
      </c>
      <c r="C67" s="366" t="s">
        <v>13</v>
      </c>
      <c r="D67" s="367" t="s">
        <v>13</v>
      </c>
      <c r="E67" s="367" t="s">
        <v>13</v>
      </c>
      <c r="F67" s="367" t="s">
        <v>13</v>
      </c>
      <c r="G67" s="367" t="s">
        <v>13</v>
      </c>
      <c r="H67" s="367" t="s">
        <v>13</v>
      </c>
      <c r="I67" s="367" t="s">
        <v>13</v>
      </c>
      <c r="J67" s="927" t="s">
        <v>7218</v>
      </c>
      <c r="K67" s="904" t="s">
        <v>7321</v>
      </c>
      <c r="L67" s="905" t="str">
        <f t="shared" si="1"/>
        <v>+0x03E</v>
      </c>
      <c r="M67" s="1257" t="s">
        <v>13077</v>
      </c>
      <c r="N67" s="890"/>
      <c r="O67" s="1128"/>
      <c r="Q67" s="887"/>
      <c r="R67" s="922"/>
      <c r="S67" s="887"/>
      <c r="T67" s="887"/>
      <c r="V67" s="1257"/>
      <c r="W67" s="1198"/>
    </row>
    <row r="68" spans="1:23">
      <c r="A68" s="889">
        <v>63</v>
      </c>
      <c r="B68" s="906" t="str">
        <f t="shared" si="0"/>
        <v>+0x03F</v>
      </c>
      <c r="C68" s="366" t="s">
        <v>13</v>
      </c>
      <c r="D68" s="367" t="s">
        <v>13</v>
      </c>
      <c r="E68" s="367" t="s">
        <v>13</v>
      </c>
      <c r="F68" s="367" t="s">
        <v>13</v>
      </c>
      <c r="G68" s="367" t="s">
        <v>13</v>
      </c>
      <c r="H68" s="367" t="s">
        <v>13</v>
      </c>
      <c r="I68" s="367" t="s">
        <v>13</v>
      </c>
      <c r="J68" s="927" t="s">
        <v>7216</v>
      </c>
      <c r="K68" s="904" t="s">
        <v>16</v>
      </c>
      <c r="L68" s="905" t="str">
        <f t="shared" si="1"/>
        <v>+0x03F</v>
      </c>
      <c r="M68" s="1256" t="str">
        <f>IF(TimingFormat!C63="L","00",IF(TimingFormat!C63="L/R","01"))</f>
        <v>00</v>
      </c>
      <c r="N68" s="887"/>
      <c r="O68" s="1128"/>
      <c r="Q68" s="887"/>
      <c r="R68" s="922"/>
      <c r="S68" s="887"/>
      <c r="T68" s="887"/>
      <c r="V68" s="1256"/>
      <c r="W68" s="1198"/>
    </row>
    <row r="69" spans="1:23">
      <c r="A69" s="889">
        <v>64</v>
      </c>
      <c r="B69" s="906" t="str">
        <f t="shared" si="0"/>
        <v>+0x040</v>
      </c>
      <c r="C69" s="1547" t="s">
        <v>7320</v>
      </c>
      <c r="D69" s="1548"/>
      <c r="E69" s="1548"/>
      <c r="F69" s="1548"/>
      <c r="G69" s="1548"/>
      <c r="H69" s="1548"/>
      <c r="I69" s="1548"/>
      <c r="J69" s="1549"/>
      <c r="K69" s="904" t="s">
        <v>16</v>
      </c>
      <c r="L69" s="905" t="str">
        <f t="shared" si="1"/>
        <v>+0x040</v>
      </c>
      <c r="M69" s="1256" t="str">
        <f>IF(M68="00",RIGHT(DEC2HEX(S69,4),2),RIGHT(DEC2HEX(S69/2,4),2))</f>
        <v>80</v>
      </c>
      <c r="N69" s="887"/>
      <c r="Q69" s="887"/>
      <c r="R69" s="922"/>
      <c r="S69" s="1260">
        <f>S18</f>
        <v>1920</v>
      </c>
      <c r="T69" s="887"/>
      <c r="V69" s="1256"/>
      <c r="W69" s="1198"/>
    </row>
    <row r="70" spans="1:23">
      <c r="A70" s="889">
        <v>65</v>
      </c>
      <c r="B70" s="903" t="str">
        <f t="shared" ref="B70:B84" si="2">CONCATENATE(("+0x"),DEC2HEX(A70,3))</f>
        <v>+0x041</v>
      </c>
      <c r="C70" s="366" t="s">
        <v>13</v>
      </c>
      <c r="D70" s="367" t="s">
        <v>13</v>
      </c>
      <c r="E70" s="367" t="s">
        <v>13</v>
      </c>
      <c r="F70" s="1542" t="s">
        <v>7319</v>
      </c>
      <c r="G70" s="1548"/>
      <c r="H70" s="1548"/>
      <c r="I70" s="1548"/>
      <c r="J70" s="1549"/>
      <c r="K70" s="904" t="s">
        <v>16</v>
      </c>
      <c r="L70" s="905" t="str">
        <f t="shared" ref="L70:L84" si="3">B70</f>
        <v>+0x041</v>
      </c>
      <c r="M70" s="1256" t="str">
        <f>IF(M68="00",LEFT(DEC2HEX(S69,4),2),LEFT(DEC2HEX(S69/2,4),2))</f>
        <v>07</v>
      </c>
      <c r="N70" s="887"/>
      <c r="O70" s="1128"/>
      <c r="Q70" s="887"/>
      <c r="R70" s="922"/>
      <c r="S70" s="887"/>
      <c r="T70" s="887"/>
      <c r="V70" s="1256"/>
      <c r="W70" s="1198"/>
    </row>
    <row r="71" spans="1:23">
      <c r="A71" s="889">
        <v>66</v>
      </c>
      <c r="B71" s="906" t="str">
        <f t="shared" si="2"/>
        <v>+0x042</v>
      </c>
      <c r="C71" s="366" t="s">
        <v>13</v>
      </c>
      <c r="D71" s="367" t="s">
        <v>13</v>
      </c>
      <c r="E71" s="367" t="s">
        <v>13</v>
      </c>
      <c r="F71" s="367" t="s">
        <v>13</v>
      </c>
      <c r="G71" s="367" t="s">
        <v>13</v>
      </c>
      <c r="H71" s="367" t="s">
        <v>13</v>
      </c>
      <c r="I71" s="367" t="s">
        <v>13</v>
      </c>
      <c r="J71" s="927" t="s">
        <v>7212</v>
      </c>
      <c r="K71" s="904" t="s">
        <v>16</v>
      </c>
      <c r="L71" s="905" t="str">
        <f t="shared" si="3"/>
        <v>+0x042</v>
      </c>
      <c r="M71" s="1257" t="s">
        <v>13077</v>
      </c>
      <c r="N71" s="887"/>
      <c r="O71" s="1128"/>
      <c r="Q71" s="887"/>
      <c r="R71" s="922"/>
      <c r="S71" s="887"/>
      <c r="T71" s="887"/>
      <c r="V71" s="1257"/>
      <c r="W71" s="1198"/>
    </row>
    <row r="72" spans="1:23">
      <c r="A72" s="889">
        <v>67</v>
      </c>
      <c r="B72" s="906" t="str">
        <f t="shared" si="2"/>
        <v>+0x043</v>
      </c>
      <c r="C72" s="1538" t="s">
        <v>7318</v>
      </c>
      <c r="D72" s="1539"/>
      <c r="E72" s="1539"/>
      <c r="F72" s="1539"/>
      <c r="G72" s="1540" t="s">
        <v>7317</v>
      </c>
      <c r="H72" s="1539"/>
      <c r="I72" s="1539"/>
      <c r="J72" s="1541"/>
      <c r="K72" s="904" t="s">
        <v>1971</v>
      </c>
      <c r="L72" s="905" t="str">
        <f t="shared" si="3"/>
        <v>+0x043</v>
      </c>
      <c r="M72" s="1257" t="s">
        <v>13082</v>
      </c>
      <c r="N72" s="890"/>
      <c r="O72" s="1132"/>
      <c r="Q72" s="887"/>
      <c r="R72" s="922"/>
      <c r="S72" s="890"/>
      <c r="T72" s="887"/>
      <c r="V72" s="1257"/>
      <c r="W72" s="1198"/>
    </row>
    <row r="73" spans="1:23">
      <c r="A73" s="889">
        <v>68</v>
      </c>
      <c r="B73" s="906" t="str">
        <f t="shared" si="2"/>
        <v>+0x044</v>
      </c>
      <c r="C73" s="366" t="s">
        <v>13</v>
      </c>
      <c r="D73" s="367" t="s">
        <v>13</v>
      </c>
      <c r="E73" s="367" t="s">
        <v>13</v>
      </c>
      <c r="F73" s="367" t="s">
        <v>13</v>
      </c>
      <c r="G73" s="1542" t="s">
        <v>7316</v>
      </c>
      <c r="H73" s="1543"/>
      <c r="I73" s="1543"/>
      <c r="J73" s="1544"/>
      <c r="K73" s="904" t="s">
        <v>16</v>
      </c>
      <c r="L73" s="905" t="str">
        <f t="shared" si="3"/>
        <v>+0x044</v>
      </c>
      <c r="M73" s="1257" t="s">
        <v>13077</v>
      </c>
      <c r="N73" s="887"/>
      <c r="O73" s="1128"/>
      <c r="Q73" s="887"/>
      <c r="R73" s="922"/>
      <c r="S73" s="887"/>
      <c r="T73" s="887"/>
      <c r="V73" s="1257"/>
      <c r="W73" s="1198"/>
    </row>
    <row r="74" spans="1:23">
      <c r="A74" s="889">
        <v>69</v>
      </c>
      <c r="B74" s="906" t="str">
        <f t="shared" si="2"/>
        <v>+0x045</v>
      </c>
      <c r="C74" s="366" t="s">
        <v>13</v>
      </c>
      <c r="D74" s="367" t="s">
        <v>13</v>
      </c>
      <c r="E74" s="367" t="s">
        <v>13</v>
      </c>
      <c r="F74" s="367" t="s">
        <v>13</v>
      </c>
      <c r="G74" s="367" t="s">
        <v>13</v>
      </c>
      <c r="H74" s="367" t="s">
        <v>13</v>
      </c>
      <c r="I74" s="367" t="s">
        <v>13</v>
      </c>
      <c r="J74" s="934" t="s">
        <v>6884</v>
      </c>
      <c r="K74" s="904" t="s">
        <v>16</v>
      </c>
      <c r="L74" s="905" t="str">
        <f t="shared" si="3"/>
        <v>+0x045</v>
      </c>
      <c r="M74" s="1257" t="s">
        <v>13077</v>
      </c>
      <c r="N74" s="890"/>
      <c r="O74" s="1132"/>
      <c r="Q74" s="887"/>
      <c r="R74" s="922"/>
      <c r="S74" s="890"/>
      <c r="T74" s="887"/>
      <c r="V74" s="1257"/>
      <c r="W74" s="1198"/>
    </row>
    <row r="75" spans="1:23">
      <c r="A75" s="889">
        <v>70</v>
      </c>
      <c r="B75" s="906" t="str">
        <f t="shared" si="2"/>
        <v>+0x046</v>
      </c>
      <c r="C75" s="366" t="s">
        <v>13</v>
      </c>
      <c r="D75" s="367" t="s">
        <v>13</v>
      </c>
      <c r="E75" s="367" t="s">
        <v>13</v>
      </c>
      <c r="F75" s="367" t="s">
        <v>13</v>
      </c>
      <c r="G75" s="367" t="s">
        <v>13</v>
      </c>
      <c r="H75" s="367" t="s">
        <v>13</v>
      </c>
      <c r="I75" s="367" t="s">
        <v>13</v>
      </c>
      <c r="J75" s="368" t="s">
        <v>13</v>
      </c>
      <c r="K75" s="904" t="s">
        <v>16</v>
      </c>
      <c r="L75" s="905" t="str">
        <f t="shared" si="3"/>
        <v>+0x046</v>
      </c>
      <c r="M75" s="1255"/>
      <c r="N75" s="887"/>
      <c r="O75" s="1128"/>
      <c r="Q75" s="887"/>
      <c r="R75" s="922"/>
      <c r="S75" s="887"/>
      <c r="T75" s="887"/>
      <c r="V75" s="1264"/>
    </row>
    <row r="76" spans="1:23">
      <c r="A76" s="889">
        <v>71</v>
      </c>
      <c r="B76" s="906" t="str">
        <f t="shared" si="2"/>
        <v>+0x047</v>
      </c>
      <c r="C76" s="366" t="s">
        <v>13</v>
      </c>
      <c r="D76" s="367" t="s">
        <v>13</v>
      </c>
      <c r="E76" s="367" t="s">
        <v>13</v>
      </c>
      <c r="F76" s="367" t="s">
        <v>13</v>
      </c>
      <c r="G76" s="367" t="s">
        <v>13</v>
      </c>
      <c r="H76" s="367" t="s">
        <v>13</v>
      </c>
      <c r="I76" s="367" t="s">
        <v>13</v>
      </c>
      <c r="J76" s="368" t="s">
        <v>13</v>
      </c>
      <c r="K76" s="904" t="s">
        <v>16</v>
      </c>
      <c r="L76" s="905" t="str">
        <f t="shared" si="3"/>
        <v>+0x047</v>
      </c>
      <c r="M76" s="1255"/>
      <c r="N76" s="887"/>
      <c r="O76" s="1128"/>
      <c r="Q76" s="887"/>
      <c r="R76" s="922"/>
      <c r="S76" s="887"/>
      <c r="T76" s="887"/>
      <c r="V76" s="1264"/>
    </row>
    <row r="77" spans="1:23">
      <c r="A77" s="889">
        <v>72</v>
      </c>
      <c r="B77" s="906" t="str">
        <f t="shared" si="2"/>
        <v>+0x048</v>
      </c>
      <c r="C77" s="366" t="s">
        <v>13</v>
      </c>
      <c r="D77" s="367" t="s">
        <v>13</v>
      </c>
      <c r="E77" s="367" t="s">
        <v>13</v>
      </c>
      <c r="F77" s="367" t="s">
        <v>13</v>
      </c>
      <c r="G77" s="367" t="s">
        <v>13</v>
      </c>
      <c r="H77" s="367" t="s">
        <v>13</v>
      </c>
      <c r="I77" s="367" t="s">
        <v>13</v>
      </c>
      <c r="J77" s="368" t="s">
        <v>13</v>
      </c>
      <c r="K77" s="904" t="s">
        <v>16</v>
      </c>
      <c r="L77" s="905" t="str">
        <f t="shared" si="3"/>
        <v>+0x048</v>
      </c>
      <c r="M77" s="1255"/>
      <c r="N77" s="887"/>
      <c r="O77" s="1128"/>
      <c r="Q77" s="887"/>
      <c r="R77" s="922"/>
      <c r="S77" s="887"/>
      <c r="T77" s="887"/>
      <c r="V77" s="1264"/>
    </row>
    <row r="78" spans="1:23">
      <c r="A78" s="889">
        <v>73</v>
      </c>
      <c r="B78" s="906" t="str">
        <f t="shared" si="2"/>
        <v>+0x049</v>
      </c>
      <c r="C78" s="366" t="s">
        <v>13</v>
      </c>
      <c r="D78" s="367" t="s">
        <v>13</v>
      </c>
      <c r="E78" s="367" t="s">
        <v>13</v>
      </c>
      <c r="F78" s="367" t="s">
        <v>13</v>
      </c>
      <c r="G78" s="367" t="s">
        <v>13</v>
      </c>
      <c r="H78" s="367" t="s">
        <v>13</v>
      </c>
      <c r="I78" s="367" t="s">
        <v>13</v>
      </c>
      <c r="J78" s="368" t="s">
        <v>13</v>
      </c>
      <c r="K78" s="904" t="s">
        <v>16</v>
      </c>
      <c r="L78" s="905" t="str">
        <f t="shared" si="3"/>
        <v>+0x049</v>
      </c>
      <c r="M78" s="1255"/>
      <c r="N78" s="887"/>
      <c r="O78" s="1128"/>
      <c r="Q78" s="887"/>
      <c r="R78" s="922"/>
      <c r="S78" s="887"/>
      <c r="T78" s="887"/>
      <c r="V78" s="1264"/>
    </row>
    <row r="79" spans="1:23">
      <c r="A79" s="889">
        <v>74</v>
      </c>
      <c r="B79" s="906" t="str">
        <f t="shared" si="2"/>
        <v>+0x04A</v>
      </c>
      <c r="C79" s="366" t="s">
        <v>13</v>
      </c>
      <c r="D79" s="367" t="s">
        <v>13</v>
      </c>
      <c r="E79" s="367" t="s">
        <v>13</v>
      </c>
      <c r="F79" s="367" t="s">
        <v>13</v>
      </c>
      <c r="G79" s="367" t="s">
        <v>13</v>
      </c>
      <c r="H79" s="367" t="s">
        <v>13</v>
      </c>
      <c r="I79" s="367" t="s">
        <v>13</v>
      </c>
      <c r="J79" s="368" t="s">
        <v>13</v>
      </c>
      <c r="K79" s="904" t="s">
        <v>16</v>
      </c>
      <c r="L79" s="905" t="str">
        <f t="shared" si="3"/>
        <v>+0x04A</v>
      </c>
      <c r="M79" s="1255"/>
      <c r="N79" s="887"/>
      <c r="O79" s="1128"/>
      <c r="Q79" s="887"/>
      <c r="R79" s="922"/>
      <c r="S79" s="887"/>
      <c r="T79" s="887"/>
      <c r="V79" s="1264"/>
    </row>
    <row r="80" spans="1:23">
      <c r="A80" s="889">
        <v>75</v>
      </c>
      <c r="B80" s="906" t="str">
        <f t="shared" si="2"/>
        <v>+0x04B</v>
      </c>
      <c r="C80" s="366" t="s">
        <v>13</v>
      </c>
      <c r="D80" s="367" t="s">
        <v>13</v>
      </c>
      <c r="E80" s="367" t="s">
        <v>13</v>
      </c>
      <c r="F80" s="367" t="s">
        <v>13</v>
      </c>
      <c r="G80" s="367" t="s">
        <v>13</v>
      </c>
      <c r="H80" s="367" t="s">
        <v>13</v>
      </c>
      <c r="I80" s="367" t="s">
        <v>13</v>
      </c>
      <c r="J80" s="368" t="s">
        <v>13</v>
      </c>
      <c r="K80" s="904" t="s">
        <v>16</v>
      </c>
      <c r="L80" s="905" t="str">
        <f t="shared" si="3"/>
        <v>+0x04B</v>
      </c>
      <c r="M80" s="1255"/>
      <c r="N80" s="887"/>
      <c r="O80" s="1128"/>
      <c r="Q80" s="887"/>
      <c r="R80" s="922"/>
      <c r="S80" s="887"/>
      <c r="T80" s="887"/>
      <c r="V80" s="1264"/>
    </row>
    <row r="81" spans="1:22">
      <c r="A81" s="889">
        <v>76</v>
      </c>
      <c r="B81" s="906" t="str">
        <f t="shared" si="2"/>
        <v>+0x04C</v>
      </c>
      <c r="C81" s="366" t="s">
        <v>13</v>
      </c>
      <c r="D81" s="367" t="s">
        <v>13</v>
      </c>
      <c r="E81" s="367" t="s">
        <v>13</v>
      </c>
      <c r="F81" s="367" t="s">
        <v>13</v>
      </c>
      <c r="G81" s="367" t="s">
        <v>13</v>
      </c>
      <c r="H81" s="367" t="s">
        <v>13</v>
      </c>
      <c r="I81" s="367" t="s">
        <v>13</v>
      </c>
      <c r="J81" s="368" t="s">
        <v>13</v>
      </c>
      <c r="K81" s="904" t="s">
        <v>16</v>
      </c>
      <c r="L81" s="905" t="str">
        <f t="shared" si="3"/>
        <v>+0x04C</v>
      </c>
      <c r="M81" s="1255"/>
      <c r="N81" s="887"/>
      <c r="O81" s="1128"/>
      <c r="Q81" s="887"/>
      <c r="R81" s="922"/>
      <c r="S81" s="887"/>
      <c r="T81" s="887"/>
      <c r="V81" s="1264"/>
    </row>
    <row r="82" spans="1:22">
      <c r="A82" s="889">
        <v>77</v>
      </c>
      <c r="B82" s="906" t="str">
        <f t="shared" si="2"/>
        <v>+0x04D</v>
      </c>
      <c r="C82" s="366" t="s">
        <v>13</v>
      </c>
      <c r="D82" s="367" t="s">
        <v>13</v>
      </c>
      <c r="E82" s="367" t="s">
        <v>13</v>
      </c>
      <c r="F82" s="367" t="s">
        <v>13</v>
      </c>
      <c r="G82" s="367" t="s">
        <v>13</v>
      </c>
      <c r="H82" s="367" t="s">
        <v>13</v>
      </c>
      <c r="I82" s="367" t="s">
        <v>13</v>
      </c>
      <c r="J82" s="368" t="s">
        <v>13</v>
      </c>
      <c r="K82" s="904" t="s">
        <v>16</v>
      </c>
      <c r="L82" s="905" t="str">
        <f t="shared" si="3"/>
        <v>+0x04D</v>
      </c>
      <c r="M82" s="1255"/>
      <c r="N82" s="887"/>
      <c r="O82" s="1128"/>
      <c r="Q82" s="887"/>
      <c r="R82" s="922"/>
      <c r="S82" s="887"/>
      <c r="T82" s="887"/>
      <c r="V82" s="1264"/>
    </row>
    <row r="83" spans="1:22">
      <c r="A83" s="889">
        <v>78</v>
      </c>
      <c r="B83" s="906" t="str">
        <f t="shared" si="2"/>
        <v>+0x04E</v>
      </c>
      <c r="C83" s="366" t="s">
        <v>13</v>
      </c>
      <c r="D83" s="367" t="s">
        <v>13</v>
      </c>
      <c r="E83" s="367" t="s">
        <v>13</v>
      </c>
      <c r="F83" s="367" t="s">
        <v>13</v>
      </c>
      <c r="G83" s="367" t="s">
        <v>13</v>
      </c>
      <c r="H83" s="367" t="s">
        <v>13</v>
      </c>
      <c r="I83" s="367" t="s">
        <v>13</v>
      </c>
      <c r="J83" s="368" t="s">
        <v>13</v>
      </c>
      <c r="K83" s="904" t="s">
        <v>16</v>
      </c>
      <c r="L83" s="905" t="str">
        <f t="shared" si="3"/>
        <v>+0x04E</v>
      </c>
      <c r="M83" s="1255"/>
      <c r="N83" s="887"/>
      <c r="O83" s="1128"/>
      <c r="Q83" s="887"/>
      <c r="R83" s="922"/>
      <c r="S83" s="887"/>
      <c r="T83" s="887"/>
      <c r="V83" s="1264"/>
    </row>
    <row r="84" spans="1:22" ht="14.25" thickBot="1">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1262"/>
      <c r="N84" s="887"/>
      <c r="O84" s="1128"/>
      <c r="Q84" s="887"/>
      <c r="R84" s="922"/>
      <c r="S84" s="887"/>
      <c r="T84" s="887"/>
    </row>
    <row r="85" spans="1:22" ht="15" thickTop="1" thickBot="1">
      <c r="A85" s="887"/>
      <c r="B85" s="907" t="s">
        <v>2</v>
      </c>
      <c r="C85" s="908" t="s">
        <v>3</v>
      </c>
      <c r="D85" s="908" t="s">
        <v>4</v>
      </c>
      <c r="E85" s="908" t="s">
        <v>5</v>
      </c>
      <c r="F85" s="908" t="s">
        <v>6</v>
      </c>
      <c r="G85" s="908" t="s">
        <v>7</v>
      </c>
      <c r="H85" s="908" t="s">
        <v>8</v>
      </c>
      <c r="I85" s="908" t="s">
        <v>9</v>
      </c>
      <c r="J85" s="909" t="s">
        <v>10</v>
      </c>
      <c r="K85" s="910" t="s">
        <v>11</v>
      </c>
      <c r="L85" s="911" t="s">
        <v>2</v>
      </c>
      <c r="M85" s="1255"/>
      <c r="N85" s="887"/>
      <c r="O85" s="1128"/>
      <c r="Q85" s="887"/>
      <c r="R85" s="887"/>
      <c r="S85" s="887"/>
      <c r="T85" s="887"/>
    </row>
    <row r="87" spans="1:22" s="1198" customFormat="1">
      <c r="A87" s="1128"/>
      <c r="B87" s="1128"/>
      <c r="C87" s="1132" t="s">
        <v>6829</v>
      </c>
      <c r="D87" s="1128"/>
      <c r="E87" s="1128"/>
      <c r="F87" s="1128"/>
      <c r="G87" s="1128"/>
      <c r="H87" s="1128"/>
      <c r="I87" s="1128"/>
      <c r="J87" s="1128"/>
      <c r="K87" s="1128"/>
      <c r="L87" s="1128"/>
      <c r="M87" s="1264"/>
      <c r="N87" s="1128"/>
      <c r="O87" s="1128"/>
      <c r="P87" s="1128"/>
    </row>
    <row r="88" spans="1:22" s="1198" customFormat="1">
      <c r="M88" s="1392"/>
    </row>
    <row r="89" spans="1:22" s="1198" customFormat="1">
      <c r="A89" s="1128"/>
      <c r="C89" s="1393" t="s">
        <v>6830</v>
      </c>
      <c r="D89" s="1383" t="s">
        <v>6831</v>
      </c>
      <c r="E89" s="1383" t="s">
        <v>6832</v>
      </c>
      <c r="F89" s="1383" t="s">
        <v>6833</v>
      </c>
      <c r="G89" s="1474" t="s">
        <v>6834</v>
      </c>
      <c r="H89" s="1475"/>
      <c r="I89" s="1475"/>
      <c r="J89" s="1475"/>
      <c r="K89" s="1475"/>
      <c r="L89" s="1476"/>
      <c r="M89" s="1130"/>
      <c r="N89" s="1131"/>
      <c r="O89" s="1163"/>
      <c r="P89" s="1128"/>
    </row>
    <row r="90" spans="1:22" s="1198" customFormat="1">
      <c r="A90" s="928"/>
      <c r="B90" s="1128"/>
      <c r="C90" s="1153" t="s">
        <v>7297</v>
      </c>
      <c r="D90" s="1154">
        <v>13</v>
      </c>
      <c r="E90" s="1154" t="s">
        <v>707</v>
      </c>
      <c r="F90" s="1154" t="s">
        <v>708</v>
      </c>
      <c r="G90" s="1535" t="s">
        <v>7296</v>
      </c>
      <c r="H90" s="1536"/>
      <c r="I90" s="1536"/>
      <c r="J90" s="1536"/>
      <c r="K90" s="1536"/>
      <c r="L90" s="1537"/>
      <c r="M90" s="1406"/>
      <c r="N90" s="885"/>
      <c r="O90" s="885"/>
    </row>
    <row r="91" spans="1:22" s="1198" customFormat="1">
      <c r="A91" s="928"/>
      <c r="B91" s="1128"/>
      <c r="C91" s="1153" t="s">
        <v>7295</v>
      </c>
      <c r="D91" s="1154">
        <v>13</v>
      </c>
      <c r="E91" s="1154" t="s">
        <v>707</v>
      </c>
      <c r="F91" s="1154" t="s">
        <v>708</v>
      </c>
      <c r="G91" s="1535" t="s">
        <v>7294</v>
      </c>
      <c r="H91" s="1536"/>
      <c r="I91" s="1536"/>
      <c r="J91" s="1536"/>
      <c r="K91" s="1536"/>
      <c r="L91" s="1537"/>
      <c r="M91" s="928"/>
      <c r="N91" s="1128"/>
      <c r="O91" s="1128"/>
    </row>
    <row r="92" spans="1:22" s="1198" customFormat="1">
      <c r="A92" s="1128"/>
      <c r="C92" s="1153" t="s">
        <v>7293</v>
      </c>
      <c r="D92" s="1154">
        <v>7</v>
      </c>
      <c r="E92" s="1154" t="s">
        <v>707</v>
      </c>
      <c r="F92" s="1154" t="s">
        <v>708</v>
      </c>
      <c r="G92" s="1535" t="s">
        <v>7292</v>
      </c>
      <c r="H92" s="1536"/>
      <c r="I92" s="1536"/>
      <c r="J92" s="1536"/>
      <c r="K92" s="1536"/>
      <c r="L92" s="1537"/>
      <c r="M92" s="928"/>
      <c r="N92" s="1128"/>
      <c r="O92" s="1128"/>
    </row>
    <row r="93" spans="1:22" s="1198" customFormat="1">
      <c r="A93" s="1128"/>
      <c r="B93" s="1128"/>
      <c r="C93" s="1153" t="s">
        <v>7291</v>
      </c>
      <c r="D93" s="1154">
        <v>10</v>
      </c>
      <c r="E93" s="1154" t="s">
        <v>707</v>
      </c>
      <c r="F93" s="1154" t="s">
        <v>708</v>
      </c>
      <c r="G93" s="1535" t="s">
        <v>7290</v>
      </c>
      <c r="H93" s="1536"/>
      <c r="I93" s="1536"/>
      <c r="J93" s="1536"/>
      <c r="K93" s="1536"/>
      <c r="L93" s="1537"/>
      <c r="M93" s="928"/>
      <c r="N93" s="1128"/>
      <c r="O93" s="1128"/>
    </row>
    <row r="94" spans="1:22" s="1198" customFormat="1">
      <c r="A94" s="1128"/>
      <c r="B94" s="1128"/>
      <c r="C94" s="1153" t="s">
        <v>7289</v>
      </c>
      <c r="D94" s="1154">
        <v>11</v>
      </c>
      <c r="E94" s="1154" t="s">
        <v>707</v>
      </c>
      <c r="F94" s="1154" t="s">
        <v>708</v>
      </c>
      <c r="G94" s="1535" t="s">
        <v>7288</v>
      </c>
      <c r="H94" s="1536"/>
      <c r="I94" s="1536"/>
      <c r="J94" s="1536"/>
      <c r="K94" s="1536"/>
      <c r="L94" s="1537"/>
      <c r="M94" s="928"/>
      <c r="N94" s="1128"/>
      <c r="O94" s="1128"/>
    </row>
    <row r="95" spans="1:22" s="1198" customFormat="1">
      <c r="A95" s="1128"/>
      <c r="B95" s="1128"/>
      <c r="C95" s="929" t="s">
        <v>7287</v>
      </c>
      <c r="D95" s="1154">
        <v>12</v>
      </c>
      <c r="E95" s="1154" t="s">
        <v>707</v>
      </c>
      <c r="F95" s="1154" t="s">
        <v>708</v>
      </c>
      <c r="G95" s="1535" t="s">
        <v>7286</v>
      </c>
      <c r="H95" s="1536"/>
      <c r="I95" s="1536"/>
      <c r="J95" s="1536"/>
      <c r="K95" s="1536"/>
      <c r="L95" s="1537"/>
      <c r="M95" s="928"/>
      <c r="N95" s="1128"/>
      <c r="O95" s="1128"/>
    </row>
    <row r="96" spans="1:22" s="1198" customFormat="1">
      <c r="C96" s="848" t="s">
        <v>7285</v>
      </c>
      <c r="D96" s="1154">
        <v>8</v>
      </c>
      <c r="E96" s="1154" t="s">
        <v>707</v>
      </c>
      <c r="F96" s="1154" t="s">
        <v>708</v>
      </c>
      <c r="G96" s="1535" t="s">
        <v>7284</v>
      </c>
      <c r="H96" s="1536"/>
      <c r="I96" s="1536"/>
      <c r="J96" s="1536"/>
      <c r="K96" s="1536"/>
      <c r="L96" s="1537"/>
      <c r="M96" s="928"/>
    </row>
    <row r="97" spans="3:13" s="1198" customFormat="1">
      <c r="C97" s="1153" t="s">
        <v>7283</v>
      </c>
      <c r="D97" s="1154">
        <v>8</v>
      </c>
      <c r="E97" s="1154" t="s">
        <v>707</v>
      </c>
      <c r="F97" s="1154" t="s">
        <v>708</v>
      </c>
      <c r="G97" s="1535" t="s">
        <v>7282</v>
      </c>
      <c r="H97" s="1536"/>
      <c r="I97" s="1536"/>
      <c r="J97" s="1536"/>
      <c r="K97" s="1536"/>
      <c r="L97" s="1537"/>
      <c r="M97" s="928"/>
    </row>
    <row r="98" spans="3:13" s="1198" customFormat="1">
      <c r="C98" s="1153" t="s">
        <v>7281</v>
      </c>
      <c r="D98" s="1154">
        <v>2</v>
      </c>
      <c r="E98" s="1154" t="s">
        <v>707</v>
      </c>
      <c r="F98" s="1154" t="s">
        <v>708</v>
      </c>
      <c r="G98" s="1535" t="s">
        <v>7280</v>
      </c>
      <c r="H98" s="1536"/>
      <c r="I98" s="1536"/>
      <c r="J98" s="1536"/>
      <c r="K98" s="1536"/>
      <c r="L98" s="1537"/>
      <c r="M98" s="928"/>
    </row>
    <row r="99" spans="3:13" s="1198" customFormat="1">
      <c r="C99" s="1153" t="s">
        <v>7279</v>
      </c>
      <c r="D99" s="1154">
        <v>10</v>
      </c>
      <c r="E99" s="1154" t="s">
        <v>707</v>
      </c>
      <c r="F99" s="1154" t="s">
        <v>708</v>
      </c>
      <c r="G99" s="1535" t="s">
        <v>7278</v>
      </c>
      <c r="H99" s="1536"/>
      <c r="I99" s="1536"/>
      <c r="J99" s="1536"/>
      <c r="K99" s="1536"/>
      <c r="L99" s="1537"/>
      <c r="M99" s="928"/>
    </row>
    <row r="100" spans="3:13" s="1198" customFormat="1">
      <c r="C100" s="1153" t="s">
        <v>7277</v>
      </c>
      <c r="D100" s="1154">
        <v>10</v>
      </c>
      <c r="E100" s="1154" t="s">
        <v>707</v>
      </c>
      <c r="F100" s="1154" t="s">
        <v>708</v>
      </c>
      <c r="G100" s="1535" t="s">
        <v>7276</v>
      </c>
      <c r="H100" s="1536"/>
      <c r="I100" s="1536"/>
      <c r="J100" s="1536"/>
      <c r="K100" s="1536"/>
      <c r="L100" s="1537"/>
      <c r="M100" s="928"/>
    </row>
    <row r="101" spans="3:13" s="1198" customFormat="1">
      <c r="C101" s="1153" t="s">
        <v>7275</v>
      </c>
      <c r="D101" s="1154">
        <v>10</v>
      </c>
      <c r="E101" s="1154" t="s">
        <v>707</v>
      </c>
      <c r="F101" s="1154" t="s">
        <v>708</v>
      </c>
      <c r="G101" s="1535" t="s">
        <v>7274</v>
      </c>
      <c r="H101" s="1536"/>
      <c r="I101" s="1536"/>
      <c r="J101" s="1536"/>
      <c r="K101" s="1536"/>
      <c r="L101" s="1537"/>
      <c r="M101" s="928"/>
    </row>
    <row r="102" spans="3:13" s="1198" customFormat="1">
      <c r="C102" s="1153" t="s">
        <v>7273</v>
      </c>
      <c r="D102" s="1154">
        <v>1</v>
      </c>
      <c r="E102" s="1154" t="s">
        <v>707</v>
      </c>
      <c r="F102" s="1154" t="s">
        <v>708</v>
      </c>
      <c r="G102" s="1535" t="s">
        <v>7272</v>
      </c>
      <c r="H102" s="1536"/>
      <c r="I102" s="1536"/>
      <c r="J102" s="1536"/>
      <c r="K102" s="1536"/>
      <c r="L102" s="1537"/>
      <c r="M102" s="928"/>
    </row>
    <row r="103" spans="3:13" s="1198" customFormat="1">
      <c r="C103" s="1153" t="s">
        <v>7271</v>
      </c>
      <c r="D103" s="1154">
        <v>1</v>
      </c>
      <c r="E103" s="1154" t="s">
        <v>707</v>
      </c>
      <c r="F103" s="1154" t="s">
        <v>708</v>
      </c>
      <c r="G103" s="1535" t="s">
        <v>7270</v>
      </c>
      <c r="H103" s="1536"/>
      <c r="I103" s="1536"/>
      <c r="J103" s="1536"/>
      <c r="K103" s="1536"/>
      <c r="L103" s="1537"/>
      <c r="M103" s="928"/>
    </row>
    <row r="104" spans="3:13" s="1198" customFormat="1">
      <c r="C104" s="1153" t="s">
        <v>7269</v>
      </c>
      <c r="D104" s="1154">
        <v>13</v>
      </c>
      <c r="E104" s="1154" t="s">
        <v>707</v>
      </c>
      <c r="F104" s="1154" t="s">
        <v>708</v>
      </c>
      <c r="G104" s="1535" t="s">
        <v>7268</v>
      </c>
      <c r="H104" s="1536"/>
      <c r="I104" s="1536"/>
      <c r="J104" s="1536"/>
      <c r="K104" s="1536"/>
      <c r="L104" s="1537"/>
      <c r="M104" s="928"/>
    </row>
    <row r="105" spans="3:13" s="1198" customFormat="1">
      <c r="C105" s="1153" t="s">
        <v>7267</v>
      </c>
      <c r="D105" s="1154">
        <v>13</v>
      </c>
      <c r="E105" s="1154" t="s">
        <v>707</v>
      </c>
      <c r="F105" s="1154" t="s">
        <v>708</v>
      </c>
      <c r="G105" s="1535" t="s">
        <v>7266</v>
      </c>
      <c r="H105" s="1536"/>
      <c r="I105" s="1536"/>
      <c r="J105" s="1536"/>
      <c r="K105" s="1536"/>
      <c r="L105" s="1537"/>
      <c r="M105" s="928"/>
    </row>
    <row r="106" spans="3:13" s="1198" customFormat="1">
      <c r="C106" s="1153" t="s">
        <v>7265</v>
      </c>
      <c r="D106" s="1154">
        <v>13</v>
      </c>
      <c r="E106" s="1154" t="s">
        <v>707</v>
      </c>
      <c r="F106" s="1154" t="s">
        <v>708</v>
      </c>
      <c r="G106" s="1535" t="s">
        <v>7264</v>
      </c>
      <c r="H106" s="1536"/>
      <c r="I106" s="1536"/>
      <c r="J106" s="1536"/>
      <c r="K106" s="1536"/>
      <c r="L106" s="1537"/>
      <c r="M106" s="928"/>
    </row>
    <row r="107" spans="3:13" s="1198" customFormat="1">
      <c r="C107" s="1153" t="s">
        <v>7263</v>
      </c>
      <c r="D107" s="1154">
        <v>13</v>
      </c>
      <c r="E107" s="1154" t="s">
        <v>707</v>
      </c>
      <c r="F107" s="1154" t="s">
        <v>708</v>
      </c>
      <c r="G107" s="1535" t="s">
        <v>7262</v>
      </c>
      <c r="H107" s="1536"/>
      <c r="I107" s="1536"/>
      <c r="J107" s="1536"/>
      <c r="K107" s="1536"/>
      <c r="L107" s="1537"/>
      <c r="M107" s="928"/>
    </row>
    <row r="108" spans="3:13" s="1198" customFormat="1">
      <c r="C108" s="1153" t="s">
        <v>7261</v>
      </c>
      <c r="D108" s="1154">
        <v>1</v>
      </c>
      <c r="E108" s="1154" t="s">
        <v>769</v>
      </c>
      <c r="F108" s="1154" t="s">
        <v>708</v>
      </c>
      <c r="G108" s="1535" t="s">
        <v>7260</v>
      </c>
      <c r="H108" s="1536"/>
      <c r="I108" s="1536"/>
      <c r="J108" s="1536"/>
      <c r="K108" s="1536"/>
      <c r="L108" s="1537"/>
      <c r="M108" s="928"/>
    </row>
    <row r="109" spans="3:13" s="1198" customFormat="1">
      <c r="C109" s="1153" t="s">
        <v>7259</v>
      </c>
      <c r="D109" s="1154">
        <v>1</v>
      </c>
      <c r="E109" s="1154" t="s">
        <v>769</v>
      </c>
      <c r="F109" s="1154" t="s">
        <v>708</v>
      </c>
      <c r="G109" s="1535" t="s">
        <v>7258</v>
      </c>
      <c r="H109" s="1536"/>
      <c r="I109" s="1536"/>
      <c r="J109" s="1536"/>
      <c r="K109" s="1536"/>
      <c r="L109" s="1537"/>
      <c r="M109" s="928"/>
    </row>
    <row r="110" spans="3:13" s="1198" customFormat="1">
      <c r="C110" s="1153" t="s">
        <v>7257</v>
      </c>
      <c r="D110" s="1154">
        <v>1</v>
      </c>
      <c r="E110" s="1154" t="s">
        <v>769</v>
      </c>
      <c r="F110" s="1154" t="s">
        <v>708</v>
      </c>
      <c r="G110" s="1535" t="s">
        <v>7256</v>
      </c>
      <c r="H110" s="1536"/>
      <c r="I110" s="1536"/>
      <c r="J110" s="1536"/>
      <c r="K110" s="1536"/>
      <c r="L110" s="1537"/>
      <c r="M110" s="928"/>
    </row>
    <row r="111" spans="3:13" s="1198" customFormat="1">
      <c r="C111" s="1153" t="s">
        <v>7255</v>
      </c>
      <c r="D111" s="1154">
        <v>1</v>
      </c>
      <c r="E111" s="1154" t="s">
        <v>769</v>
      </c>
      <c r="F111" s="1154" t="s">
        <v>708</v>
      </c>
      <c r="G111" s="1535" t="s">
        <v>7254</v>
      </c>
      <c r="H111" s="1536"/>
      <c r="I111" s="1536"/>
      <c r="J111" s="1536"/>
      <c r="K111" s="1536"/>
      <c r="L111" s="1537"/>
      <c r="M111" s="928"/>
    </row>
    <row r="112" spans="3:13" s="1198" customFormat="1">
      <c r="C112" s="1153" t="s">
        <v>7253</v>
      </c>
      <c r="D112" s="1154">
        <v>1</v>
      </c>
      <c r="E112" s="1154" t="s">
        <v>769</v>
      </c>
      <c r="F112" s="1154" t="s">
        <v>708</v>
      </c>
      <c r="G112" s="1535" t="s">
        <v>7252</v>
      </c>
      <c r="H112" s="1536"/>
      <c r="I112" s="1536"/>
      <c r="J112" s="1536"/>
      <c r="K112" s="1536"/>
      <c r="L112" s="1537"/>
      <c r="M112" s="928"/>
    </row>
    <row r="113" spans="1:17" s="1198" customFormat="1">
      <c r="C113" s="1153" t="s">
        <v>7251</v>
      </c>
      <c r="D113" s="1154">
        <v>1</v>
      </c>
      <c r="E113" s="1154" t="s">
        <v>769</v>
      </c>
      <c r="F113" s="1154" t="s">
        <v>708</v>
      </c>
      <c r="G113" s="1535" t="s">
        <v>7250</v>
      </c>
      <c r="H113" s="1536"/>
      <c r="I113" s="1536"/>
      <c r="J113" s="1536"/>
      <c r="K113" s="1536"/>
      <c r="L113" s="1537"/>
      <c r="M113" s="928"/>
    </row>
    <row r="114" spans="1:17" s="1198" customFormat="1">
      <c r="C114" s="1153" t="s">
        <v>7249</v>
      </c>
      <c r="D114" s="1154">
        <v>1</v>
      </c>
      <c r="E114" s="1154" t="s">
        <v>707</v>
      </c>
      <c r="F114" s="1154" t="s">
        <v>708</v>
      </c>
      <c r="G114" s="1535" t="s">
        <v>7248</v>
      </c>
      <c r="H114" s="1536"/>
      <c r="I114" s="1536"/>
      <c r="J114" s="1536"/>
      <c r="K114" s="1536"/>
      <c r="L114" s="1537"/>
      <c r="M114" s="928"/>
    </row>
    <row r="115" spans="1:17" s="1198" customFormat="1">
      <c r="C115" s="1153" t="s">
        <v>7247</v>
      </c>
      <c r="D115" s="1154">
        <v>4</v>
      </c>
      <c r="E115" s="1154" t="s">
        <v>707</v>
      </c>
      <c r="F115" s="1154" t="s">
        <v>708</v>
      </c>
      <c r="G115" s="1535" t="s">
        <v>13133</v>
      </c>
      <c r="H115" s="1536"/>
      <c r="I115" s="1536"/>
      <c r="J115" s="1536"/>
      <c r="K115" s="1536"/>
      <c r="L115" s="1537"/>
      <c r="M115" s="928"/>
    </row>
    <row r="116" spans="1:17" s="1198" customFormat="1">
      <c r="C116" s="1153" t="s">
        <v>7246</v>
      </c>
      <c r="D116" s="1154">
        <v>2</v>
      </c>
      <c r="E116" s="1154" t="s">
        <v>707</v>
      </c>
      <c r="F116" s="1154" t="s">
        <v>708</v>
      </c>
      <c r="G116" s="1535" t="s">
        <v>7245</v>
      </c>
      <c r="H116" s="1536"/>
      <c r="I116" s="1536"/>
      <c r="J116" s="1536"/>
      <c r="K116" s="1536"/>
      <c r="L116" s="1537"/>
      <c r="M116" s="928"/>
    </row>
    <row r="117" spans="1:17" s="1198" customFormat="1">
      <c r="C117" s="1153" t="s">
        <v>7244</v>
      </c>
      <c r="D117" s="1154">
        <v>1</v>
      </c>
      <c r="E117" s="1154" t="s">
        <v>707</v>
      </c>
      <c r="F117" s="1154" t="s">
        <v>708</v>
      </c>
      <c r="G117" s="1535" t="s">
        <v>7243</v>
      </c>
      <c r="H117" s="1536"/>
      <c r="I117" s="1536"/>
      <c r="J117" s="1536"/>
      <c r="K117" s="1536"/>
      <c r="L117" s="1537"/>
      <c r="M117" s="928"/>
    </row>
    <row r="118" spans="1:17" s="1198" customFormat="1">
      <c r="C118" s="1153" t="s">
        <v>7242</v>
      </c>
      <c r="D118" s="1154">
        <v>8</v>
      </c>
      <c r="E118" s="1154" t="s">
        <v>707</v>
      </c>
      <c r="F118" s="1154" t="s">
        <v>708</v>
      </c>
      <c r="G118" s="1535" t="s">
        <v>7241</v>
      </c>
      <c r="H118" s="1536"/>
      <c r="I118" s="1536"/>
      <c r="J118" s="1536"/>
      <c r="K118" s="1536"/>
      <c r="L118" s="1537"/>
      <c r="M118" s="928"/>
    </row>
    <row r="119" spans="1:17" s="1198" customFormat="1">
      <c r="C119" s="1153" t="s">
        <v>7240</v>
      </c>
      <c r="D119" s="1154">
        <v>3</v>
      </c>
      <c r="E119" s="1154" t="s">
        <v>707</v>
      </c>
      <c r="F119" s="1154" t="s">
        <v>708</v>
      </c>
      <c r="G119" s="1535" t="s">
        <v>7239</v>
      </c>
      <c r="H119" s="1536"/>
      <c r="I119" s="1536"/>
      <c r="J119" s="1536"/>
      <c r="K119" s="1536"/>
      <c r="L119" s="1537"/>
      <c r="M119" s="928"/>
    </row>
    <row r="120" spans="1:17" s="1198" customFormat="1">
      <c r="C120" s="1153" t="s">
        <v>7238</v>
      </c>
      <c r="D120" s="1154">
        <v>2</v>
      </c>
      <c r="E120" s="1154" t="s">
        <v>707</v>
      </c>
      <c r="F120" s="1154" t="s">
        <v>708</v>
      </c>
      <c r="G120" s="1535" t="s">
        <v>7237</v>
      </c>
      <c r="H120" s="1536"/>
      <c r="I120" s="1536"/>
      <c r="J120" s="1536"/>
      <c r="K120" s="1536"/>
      <c r="L120" s="1537"/>
      <c r="M120" s="928"/>
    </row>
    <row r="121" spans="1:17" s="1198" customFormat="1">
      <c r="C121" s="1153" t="s">
        <v>7236</v>
      </c>
      <c r="D121" s="1154">
        <v>1</v>
      </c>
      <c r="E121" s="1154" t="s">
        <v>707</v>
      </c>
      <c r="F121" s="1154" t="s">
        <v>708</v>
      </c>
      <c r="G121" s="1535" t="s">
        <v>7235</v>
      </c>
      <c r="H121" s="1536"/>
      <c r="I121" s="1536"/>
      <c r="J121" s="1536"/>
      <c r="K121" s="1536"/>
      <c r="L121" s="1537"/>
      <c r="M121" s="928"/>
    </row>
    <row r="122" spans="1:17" s="1198" customFormat="1">
      <c r="C122" s="1153" t="s">
        <v>7234</v>
      </c>
      <c r="D122" s="1154">
        <v>1</v>
      </c>
      <c r="E122" s="1154" t="s">
        <v>707</v>
      </c>
      <c r="F122" s="1154" t="s">
        <v>708</v>
      </c>
      <c r="G122" s="1535" t="s">
        <v>7233</v>
      </c>
      <c r="H122" s="1536"/>
      <c r="I122" s="1536"/>
      <c r="J122" s="1536"/>
      <c r="K122" s="1536"/>
      <c r="L122" s="1537"/>
      <c r="M122" s="928"/>
    </row>
    <row r="123" spans="1:17" s="1198" customFormat="1">
      <c r="C123" s="1153" t="s">
        <v>7232</v>
      </c>
      <c r="D123" s="1154">
        <v>12</v>
      </c>
      <c r="E123" s="1154" t="s">
        <v>769</v>
      </c>
      <c r="F123" s="1154" t="s">
        <v>708</v>
      </c>
      <c r="G123" s="1535" t="s">
        <v>7231</v>
      </c>
      <c r="H123" s="1536"/>
      <c r="I123" s="1536"/>
      <c r="J123" s="1536"/>
      <c r="K123" s="1536"/>
      <c r="L123" s="1537"/>
      <c r="M123" s="928"/>
    </row>
    <row r="124" spans="1:17" s="1198" customFormat="1">
      <c r="C124" s="1153" t="s">
        <v>7230</v>
      </c>
      <c r="D124" s="1154">
        <v>13</v>
      </c>
      <c r="E124" s="1154" t="s">
        <v>769</v>
      </c>
      <c r="F124" s="1154" t="s">
        <v>708</v>
      </c>
      <c r="G124" s="1535" t="s">
        <v>7229</v>
      </c>
      <c r="H124" s="1536"/>
      <c r="I124" s="1536"/>
      <c r="J124" s="1536"/>
      <c r="K124" s="1536"/>
      <c r="L124" s="1537"/>
      <c r="M124" s="928"/>
    </row>
    <row r="125" spans="1:17" s="1198" customFormat="1">
      <c r="C125" s="1153" t="s">
        <v>7228</v>
      </c>
      <c r="D125" s="1154">
        <v>12</v>
      </c>
      <c r="E125" s="1154" t="s">
        <v>769</v>
      </c>
      <c r="F125" s="1154" t="s">
        <v>708</v>
      </c>
      <c r="G125" s="1535" t="s">
        <v>7227</v>
      </c>
      <c r="H125" s="1536"/>
      <c r="I125" s="1536"/>
      <c r="J125" s="1536"/>
      <c r="K125" s="1536"/>
      <c r="L125" s="1537"/>
      <c r="M125" s="928"/>
    </row>
    <row r="126" spans="1:17" s="1198" customFormat="1">
      <c r="C126" s="1153" t="s">
        <v>7226</v>
      </c>
      <c r="D126" s="1154">
        <v>13</v>
      </c>
      <c r="E126" s="1154" t="s">
        <v>769</v>
      </c>
      <c r="F126" s="1154" t="s">
        <v>708</v>
      </c>
      <c r="G126" s="1535" t="s">
        <v>7225</v>
      </c>
      <c r="H126" s="1536"/>
      <c r="I126" s="1536"/>
      <c r="J126" s="1536"/>
      <c r="K126" s="1536"/>
      <c r="L126" s="1537"/>
      <c r="M126" s="928"/>
    </row>
    <row r="127" spans="1:17" s="1198" customFormat="1">
      <c r="C127" s="1153" t="s">
        <v>7224</v>
      </c>
      <c r="D127" s="1154">
        <v>12</v>
      </c>
      <c r="E127" s="1154" t="s">
        <v>769</v>
      </c>
      <c r="F127" s="1154" t="s">
        <v>708</v>
      </c>
      <c r="G127" s="1535" t="s">
        <v>7223</v>
      </c>
      <c r="H127" s="1536"/>
      <c r="I127" s="1536"/>
      <c r="J127" s="1536"/>
      <c r="K127" s="1536"/>
      <c r="L127" s="1537"/>
      <c r="M127" s="928"/>
    </row>
    <row r="128" spans="1:17" s="1198" customFormat="1">
      <c r="A128" s="1128"/>
      <c r="B128" s="1128"/>
      <c r="C128" s="1153" t="s">
        <v>7222</v>
      </c>
      <c r="D128" s="1154">
        <v>13</v>
      </c>
      <c r="E128" s="1154" t="s">
        <v>769</v>
      </c>
      <c r="F128" s="1154" t="s">
        <v>708</v>
      </c>
      <c r="G128" s="1535" t="s">
        <v>7221</v>
      </c>
      <c r="H128" s="1536"/>
      <c r="I128" s="1536"/>
      <c r="J128" s="1536"/>
      <c r="K128" s="1536"/>
      <c r="L128" s="1537"/>
      <c r="M128" s="928"/>
      <c r="N128" s="1128"/>
      <c r="O128" s="1128"/>
      <c r="P128" s="1128"/>
      <c r="Q128" s="1128"/>
    </row>
    <row r="129" spans="1:17" s="1198" customFormat="1">
      <c r="A129" s="1128"/>
      <c r="B129" s="1128"/>
      <c r="C129" s="1153" t="s">
        <v>7220</v>
      </c>
      <c r="D129" s="1154">
        <v>1</v>
      </c>
      <c r="E129" s="1154" t="s">
        <v>769</v>
      </c>
      <c r="F129" s="1154" t="s">
        <v>708</v>
      </c>
      <c r="G129" s="1535" t="s">
        <v>7219</v>
      </c>
      <c r="H129" s="1536"/>
      <c r="I129" s="1536"/>
      <c r="J129" s="1536"/>
      <c r="K129" s="1536"/>
      <c r="L129" s="1537"/>
      <c r="M129" s="928"/>
      <c r="N129" s="1128"/>
      <c r="O129" s="1128"/>
      <c r="P129" s="1128"/>
      <c r="Q129" s="1128"/>
    </row>
    <row r="130" spans="1:17" s="1198" customFormat="1">
      <c r="A130" s="1128"/>
      <c r="B130" s="1128"/>
      <c r="C130" s="1153" t="s">
        <v>7218</v>
      </c>
      <c r="D130" s="1154">
        <v>1</v>
      </c>
      <c r="E130" s="1154" t="s">
        <v>707</v>
      </c>
      <c r="F130" s="1154" t="s">
        <v>708</v>
      </c>
      <c r="G130" s="1535" t="s">
        <v>7217</v>
      </c>
      <c r="H130" s="1536"/>
      <c r="I130" s="1536"/>
      <c r="J130" s="1536"/>
      <c r="K130" s="1536"/>
      <c r="L130" s="1537"/>
      <c r="M130" s="928"/>
      <c r="N130" s="1128"/>
      <c r="O130" s="1128"/>
      <c r="P130" s="1128"/>
      <c r="Q130" s="1128"/>
    </row>
    <row r="131" spans="1:17" s="1198" customFormat="1">
      <c r="A131" s="1128"/>
      <c r="B131" s="1128"/>
      <c r="C131" s="1153" t="s">
        <v>7216</v>
      </c>
      <c r="D131" s="1154">
        <v>1</v>
      </c>
      <c r="E131" s="1154" t="s">
        <v>707</v>
      </c>
      <c r="F131" s="1154" t="s">
        <v>708</v>
      </c>
      <c r="G131" s="1535" t="s">
        <v>7215</v>
      </c>
      <c r="H131" s="1536"/>
      <c r="I131" s="1536"/>
      <c r="J131" s="1536"/>
      <c r="K131" s="1536"/>
      <c r="L131" s="1537"/>
      <c r="M131" s="928"/>
      <c r="N131" s="1128"/>
      <c r="O131" s="1128"/>
      <c r="P131" s="1128"/>
      <c r="Q131" s="1128"/>
    </row>
    <row r="132" spans="1:17" s="1198" customFormat="1">
      <c r="A132" s="1128"/>
      <c r="B132" s="1128"/>
      <c r="C132" s="1153" t="s">
        <v>7214</v>
      </c>
      <c r="D132" s="1154">
        <v>13</v>
      </c>
      <c r="E132" s="1154" t="s">
        <v>707</v>
      </c>
      <c r="F132" s="1154" t="s">
        <v>708</v>
      </c>
      <c r="G132" s="1535" t="s">
        <v>7213</v>
      </c>
      <c r="H132" s="1536"/>
      <c r="I132" s="1536"/>
      <c r="J132" s="1536"/>
      <c r="K132" s="1536"/>
      <c r="L132" s="1537"/>
      <c r="M132" s="928"/>
      <c r="N132" s="1128"/>
      <c r="O132" s="1128"/>
      <c r="P132" s="1128"/>
      <c r="Q132" s="1128"/>
    </row>
    <row r="133" spans="1:17" s="1198" customFormat="1">
      <c r="A133" s="1128"/>
      <c r="B133" s="1128"/>
      <c r="C133" s="1153" t="s">
        <v>7212</v>
      </c>
      <c r="D133" s="1154">
        <v>1</v>
      </c>
      <c r="E133" s="1154" t="s">
        <v>707</v>
      </c>
      <c r="F133" s="1154" t="s">
        <v>708</v>
      </c>
      <c r="G133" s="1535" t="s">
        <v>7211</v>
      </c>
      <c r="H133" s="1536"/>
      <c r="I133" s="1536"/>
      <c r="J133" s="1536"/>
      <c r="K133" s="1536"/>
      <c r="L133" s="1537"/>
      <c r="M133" s="928"/>
      <c r="N133" s="1128"/>
      <c r="O133" s="1128"/>
      <c r="P133" s="1128"/>
      <c r="Q133" s="1128"/>
    </row>
    <row r="134" spans="1:17" s="1198" customFormat="1">
      <c r="A134" s="1128"/>
      <c r="B134" s="1128"/>
      <c r="C134" s="933" t="s">
        <v>7210</v>
      </c>
      <c r="D134" s="914">
        <v>8</v>
      </c>
      <c r="E134" s="914" t="s">
        <v>707</v>
      </c>
      <c r="F134" s="914" t="s">
        <v>708</v>
      </c>
      <c r="G134" s="1535" t="s">
        <v>7209</v>
      </c>
      <c r="H134" s="1536"/>
      <c r="I134" s="1536"/>
      <c r="J134" s="1536"/>
      <c r="K134" s="1536"/>
      <c r="L134" s="1537"/>
      <c r="M134" s="928"/>
      <c r="N134" s="1128"/>
      <c r="O134" s="1128"/>
      <c r="P134" s="1132"/>
      <c r="Q134" s="922"/>
    </row>
    <row r="135" spans="1:17" s="1198" customFormat="1">
      <c r="A135" s="1128"/>
      <c r="B135" s="1128"/>
      <c r="C135" s="1153" t="s">
        <v>7208</v>
      </c>
      <c r="D135" s="1154">
        <v>4</v>
      </c>
      <c r="E135" s="1154" t="s">
        <v>707</v>
      </c>
      <c r="F135" s="1154" t="s">
        <v>708</v>
      </c>
      <c r="G135" s="1534" t="s">
        <v>7207</v>
      </c>
      <c r="H135" s="1534"/>
      <c r="I135" s="1534"/>
      <c r="J135" s="1534"/>
      <c r="K135" s="1534"/>
      <c r="L135" s="1534"/>
      <c r="M135" s="928"/>
      <c r="N135" s="1128"/>
      <c r="O135" s="1128"/>
      <c r="P135" s="1128"/>
      <c r="Q135" s="1128"/>
    </row>
    <row r="136" spans="1:17" s="1198" customFormat="1">
      <c r="C136" s="873" t="s">
        <v>14435</v>
      </c>
      <c r="D136" s="1131">
        <f>SUM(D90:D135)</f>
        <v>301</v>
      </c>
      <c r="E136" s="1128"/>
      <c r="F136" s="1128"/>
      <c r="G136" s="1128"/>
      <c r="H136" s="1128"/>
      <c r="I136" s="1128"/>
      <c r="J136" s="1128"/>
      <c r="K136" s="1128"/>
      <c r="L136" s="1128"/>
      <c r="M136" s="1264"/>
      <c r="N136" s="1128"/>
      <c r="O136" s="1128"/>
      <c r="P136" s="1128"/>
      <c r="Q136" s="1128"/>
    </row>
    <row r="137" spans="1:17" s="1198" customFormat="1">
      <c r="M137" s="1263"/>
    </row>
    <row r="138" spans="1:17" s="1198" customFormat="1">
      <c r="M138" s="1263"/>
    </row>
  </sheetData>
  <mergeCells count="98">
    <mergeCell ref="I15:J15"/>
    <mergeCell ref="C8:J8"/>
    <mergeCell ref="F9:J9"/>
    <mergeCell ref="C10:J10"/>
    <mergeCell ref="F11:J11"/>
    <mergeCell ref="D13:J13"/>
    <mergeCell ref="C14:J14"/>
    <mergeCell ref="C27:J27"/>
    <mergeCell ref="C16:J16"/>
    <mergeCell ref="H17:J17"/>
    <mergeCell ref="C18:J18"/>
    <mergeCell ref="G19:J19"/>
    <mergeCell ref="C20:J20"/>
    <mergeCell ref="C21:J21"/>
    <mergeCell ref="I22:J22"/>
    <mergeCell ref="C23:J23"/>
    <mergeCell ref="I24:J24"/>
    <mergeCell ref="C25:J25"/>
    <mergeCell ref="I26:J26"/>
    <mergeCell ref="I47:J47"/>
    <mergeCell ref="I28:J28"/>
    <mergeCell ref="I29:J29"/>
    <mergeCell ref="C31:J31"/>
    <mergeCell ref="F32:J32"/>
    <mergeCell ref="C33:J33"/>
    <mergeCell ref="F34:J34"/>
    <mergeCell ref="C35:J35"/>
    <mergeCell ref="F36:J36"/>
    <mergeCell ref="C37:J37"/>
    <mergeCell ref="F38:J38"/>
    <mergeCell ref="G46:J46"/>
    <mergeCell ref="C62:J62"/>
    <mergeCell ref="C49:J49"/>
    <mergeCell ref="H50:J50"/>
    <mergeCell ref="I51:J51"/>
    <mergeCell ref="C54:J54"/>
    <mergeCell ref="G55:J55"/>
    <mergeCell ref="C56:J56"/>
    <mergeCell ref="F57:J57"/>
    <mergeCell ref="C58:J58"/>
    <mergeCell ref="G59:J59"/>
    <mergeCell ref="C60:J60"/>
    <mergeCell ref="F61:J61"/>
    <mergeCell ref="G89:L89"/>
    <mergeCell ref="C72:F72"/>
    <mergeCell ref="G72:J72"/>
    <mergeCell ref="G73:J73"/>
    <mergeCell ref="G63:J63"/>
    <mergeCell ref="C64:J64"/>
    <mergeCell ref="F65:J65"/>
    <mergeCell ref="C69:J69"/>
    <mergeCell ref="F70:J70"/>
    <mergeCell ref="G99:L99"/>
    <mergeCell ref="G90:L90"/>
    <mergeCell ref="G91:L91"/>
    <mergeCell ref="G92:L92"/>
    <mergeCell ref="G93:L93"/>
    <mergeCell ref="G94:L94"/>
    <mergeCell ref="G95:L95"/>
    <mergeCell ref="G96:L96"/>
    <mergeCell ref="G97:L97"/>
    <mergeCell ref="G98:L98"/>
    <mergeCell ref="G111:L111"/>
    <mergeCell ref="G100:L100"/>
    <mergeCell ref="G101:L101"/>
    <mergeCell ref="G102:L102"/>
    <mergeCell ref="G103:L103"/>
    <mergeCell ref="G104:L104"/>
    <mergeCell ref="G105:L105"/>
    <mergeCell ref="G106:L106"/>
    <mergeCell ref="G107:L107"/>
    <mergeCell ref="G108:L108"/>
    <mergeCell ref="G109:L109"/>
    <mergeCell ref="G110:L110"/>
    <mergeCell ref="G123:L123"/>
    <mergeCell ref="G112:L112"/>
    <mergeCell ref="G113:L113"/>
    <mergeCell ref="G114:L114"/>
    <mergeCell ref="G115:L115"/>
    <mergeCell ref="G116:L116"/>
    <mergeCell ref="G117:L117"/>
    <mergeCell ref="G118:L118"/>
    <mergeCell ref="G119:L119"/>
    <mergeCell ref="G120:L120"/>
    <mergeCell ref="G121:L121"/>
    <mergeCell ref="G122:L122"/>
    <mergeCell ref="G135:L135"/>
    <mergeCell ref="G124:L124"/>
    <mergeCell ref="G125:L125"/>
    <mergeCell ref="G126:L126"/>
    <mergeCell ref="G127:L127"/>
    <mergeCell ref="G128:L128"/>
    <mergeCell ref="G129:L129"/>
    <mergeCell ref="G130:L130"/>
    <mergeCell ref="G131:L131"/>
    <mergeCell ref="G132:L132"/>
    <mergeCell ref="G133:L133"/>
    <mergeCell ref="G134:L13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FF00"/>
  </sheetPr>
  <dimension ref="A1:S34"/>
  <sheetViews>
    <sheetView zoomScaleNormal="100" workbookViewId="0"/>
  </sheetViews>
  <sheetFormatPr defaultRowHeight="13.5"/>
  <cols>
    <col min="1" max="2" width="9" style="164"/>
    <col min="3" max="10" width="14" style="164" customWidth="1"/>
    <col min="11" max="12" width="9" style="164"/>
    <col min="13" max="13" width="9" style="1259"/>
    <col min="14" max="14" width="9" style="164"/>
    <col min="17" max="16384" width="9" style="164"/>
  </cols>
  <sheetData>
    <row r="1" spans="1:19">
      <c r="A1" s="854"/>
      <c r="B1" s="854"/>
      <c r="C1" s="854"/>
      <c r="D1" s="886"/>
      <c r="E1" s="854"/>
      <c r="F1" s="854"/>
      <c r="G1" s="854"/>
      <c r="H1" s="854"/>
      <c r="I1" s="854"/>
      <c r="J1" s="854"/>
      <c r="K1" s="854"/>
      <c r="L1" s="854"/>
      <c r="M1" s="1255"/>
      <c r="N1" s="854"/>
      <c r="Q1" s="854"/>
      <c r="R1" s="854"/>
      <c r="S1" s="854"/>
    </row>
    <row r="2" spans="1:19">
      <c r="A2" s="854"/>
      <c r="B2" s="856" t="s">
        <v>6822</v>
      </c>
      <c r="C2" s="55"/>
      <c r="D2" s="881" t="s">
        <v>6821</v>
      </c>
      <c r="E2" s="857"/>
      <c r="F2" s="886" t="s">
        <v>6910</v>
      </c>
      <c r="G2" s="857"/>
      <c r="H2" s="857"/>
      <c r="I2" s="857"/>
      <c r="J2" s="857"/>
      <c r="K2" s="858"/>
      <c r="L2" s="854"/>
      <c r="M2" s="1255"/>
      <c r="N2" s="854"/>
      <c r="Q2" s="854"/>
      <c r="R2" s="854"/>
      <c r="S2" s="854"/>
    </row>
    <row r="3" spans="1:19" ht="14.25" thickBot="1">
      <c r="A3" s="854"/>
      <c r="B3" s="856"/>
      <c r="C3" s="857"/>
      <c r="D3" s="857"/>
      <c r="E3" s="857"/>
      <c r="F3" s="857"/>
      <c r="G3" s="857"/>
      <c r="H3" s="857"/>
      <c r="I3" s="857"/>
      <c r="J3" s="857"/>
      <c r="K3" s="858"/>
      <c r="L3" s="854"/>
      <c r="M3" s="1255"/>
      <c r="N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1256" t="s">
        <v>13574</v>
      </c>
      <c r="N4" s="856"/>
      <c r="O4" s="1240" t="s">
        <v>13572</v>
      </c>
      <c r="Q4" s="854"/>
      <c r="R4" s="854"/>
      <c r="S4" s="854"/>
    </row>
    <row r="5" spans="1:19" ht="14.25" thickTop="1">
      <c r="A5" s="855">
        <v>0</v>
      </c>
      <c r="B5" s="867" t="str">
        <f>CONCATENATE(("+0x"),DEC2HEX(A5,3))</f>
        <v>+0x000</v>
      </c>
      <c r="C5" s="366" t="s">
        <v>13</v>
      </c>
      <c r="D5" s="1542" t="s">
        <v>6824</v>
      </c>
      <c r="E5" s="1542"/>
      <c r="F5" s="1542"/>
      <c r="G5" s="1542" t="s">
        <v>6825</v>
      </c>
      <c r="H5" s="1542"/>
      <c r="I5" s="1542"/>
      <c r="J5" s="1550"/>
      <c r="K5" s="865" t="s">
        <v>16</v>
      </c>
      <c r="L5" s="866" t="str">
        <f>B5</f>
        <v>+0x000</v>
      </c>
      <c r="M5" s="1265" t="s">
        <v>13059</v>
      </c>
      <c r="N5" s="882"/>
      <c r="Q5" s="854"/>
      <c r="R5" s="852"/>
      <c r="S5" s="854"/>
    </row>
    <row r="6" spans="1:19">
      <c r="A6" s="855">
        <v>1</v>
      </c>
      <c r="B6" s="867" t="str">
        <f t="shared" ref="B6:B20" si="0">CONCATENATE(("+0x"),DEC2HEX(A6,3))</f>
        <v>+0x001</v>
      </c>
      <c r="C6" s="1547" t="s">
        <v>6841</v>
      </c>
      <c r="D6" s="1545"/>
      <c r="E6" s="1545"/>
      <c r="F6" s="1545"/>
      <c r="G6" s="1545"/>
      <c r="H6" s="1545"/>
      <c r="I6" s="1545"/>
      <c r="J6" s="1546"/>
      <c r="K6" s="865" t="s">
        <v>201</v>
      </c>
      <c r="L6" s="866" t="str">
        <f t="shared" ref="L6:L20" si="1">B6</f>
        <v>+0x001</v>
      </c>
      <c r="M6" s="1265" t="s">
        <v>13063</v>
      </c>
      <c r="N6" s="882"/>
      <c r="Q6" s="854"/>
      <c r="R6" s="852"/>
      <c r="S6" s="854"/>
    </row>
    <row r="7" spans="1:19">
      <c r="A7" s="855">
        <v>2</v>
      </c>
      <c r="B7" s="867" t="str">
        <f t="shared" si="0"/>
        <v>+0x002</v>
      </c>
      <c r="C7" s="366" t="s">
        <v>13</v>
      </c>
      <c r="D7" s="367" t="s">
        <v>13</v>
      </c>
      <c r="E7" s="367" t="s">
        <v>13</v>
      </c>
      <c r="F7" s="367" t="s">
        <v>13</v>
      </c>
      <c r="G7" s="367" t="s">
        <v>13</v>
      </c>
      <c r="H7" s="367" t="s">
        <v>13</v>
      </c>
      <c r="I7" s="1542" t="s">
        <v>6842</v>
      </c>
      <c r="J7" s="1550"/>
      <c r="K7" s="865" t="s">
        <v>259</v>
      </c>
      <c r="L7" s="866" t="str">
        <f t="shared" si="1"/>
        <v>+0x002</v>
      </c>
      <c r="M7" s="1266" t="s">
        <v>13062</v>
      </c>
      <c r="N7" s="882"/>
      <c r="Q7" s="854"/>
      <c r="R7" s="1269" t="s">
        <v>13580</v>
      </c>
      <c r="S7" s="854"/>
    </row>
    <row r="8" spans="1:19">
      <c r="A8" s="855">
        <v>3</v>
      </c>
      <c r="B8" s="867" t="str">
        <f t="shared" si="0"/>
        <v>+0x003</v>
      </c>
      <c r="C8" s="1547" t="s">
        <v>6843</v>
      </c>
      <c r="D8" s="1542"/>
      <c r="E8" s="1542"/>
      <c r="F8" s="1542"/>
      <c r="G8" s="1542"/>
      <c r="H8" s="1542"/>
      <c r="I8" s="1542"/>
      <c r="J8" s="1550"/>
      <c r="K8" s="865" t="s">
        <v>265</v>
      </c>
      <c r="L8" s="866" t="str">
        <f t="shared" si="1"/>
        <v>+0x003</v>
      </c>
      <c r="M8" s="1256" t="str">
        <f>RIGHT(DEC2HEX(R8,4),2)</f>
        <v>80</v>
      </c>
      <c r="N8" s="882"/>
      <c r="O8" s="1240"/>
      <c r="Q8" s="854"/>
      <c r="R8" s="1269">
        <f>TimingFormat!D16</f>
        <v>1920</v>
      </c>
      <c r="S8" s="854"/>
    </row>
    <row r="9" spans="1:19">
      <c r="A9" s="855">
        <v>4</v>
      </c>
      <c r="B9" s="867" t="str">
        <f t="shared" si="0"/>
        <v>+0x004</v>
      </c>
      <c r="C9" s="366" t="s">
        <v>13</v>
      </c>
      <c r="D9" s="367" t="s">
        <v>13</v>
      </c>
      <c r="E9" s="367" t="s">
        <v>13</v>
      </c>
      <c r="F9" s="367" t="s">
        <v>13</v>
      </c>
      <c r="G9" s="1542" t="s">
        <v>6844</v>
      </c>
      <c r="H9" s="1542"/>
      <c r="I9" s="1542"/>
      <c r="J9" s="1550"/>
      <c r="K9" s="865" t="s">
        <v>267</v>
      </c>
      <c r="L9" s="866" t="str">
        <f t="shared" si="1"/>
        <v>+0x004</v>
      </c>
      <c r="M9" s="1256" t="str">
        <f>LEFT(DEC2HEX(R8,4),2)</f>
        <v>07</v>
      </c>
      <c r="N9" s="882"/>
      <c r="Q9" s="854"/>
      <c r="R9" s="1260"/>
      <c r="S9" s="854"/>
    </row>
    <row r="10" spans="1:19">
      <c r="A10" s="855">
        <v>5</v>
      </c>
      <c r="B10" s="867" t="str">
        <f t="shared" si="0"/>
        <v>+0x005</v>
      </c>
      <c r="C10" s="1547" t="s">
        <v>6845</v>
      </c>
      <c r="D10" s="1542"/>
      <c r="E10" s="1542"/>
      <c r="F10" s="1542"/>
      <c r="G10" s="1542"/>
      <c r="H10" s="1542"/>
      <c r="I10" s="1542"/>
      <c r="J10" s="1550"/>
      <c r="K10" s="865" t="s">
        <v>6826</v>
      </c>
      <c r="L10" s="866" t="str">
        <f t="shared" si="1"/>
        <v>+0x005</v>
      </c>
      <c r="M10" s="1256" t="str">
        <f>RIGHT(DEC2HEX(R10,4),2)</f>
        <v>38</v>
      </c>
      <c r="N10" s="882"/>
      <c r="Q10" s="854"/>
      <c r="R10" s="1260">
        <f>TimingFormat!D28</f>
        <v>1080</v>
      </c>
      <c r="S10" s="854"/>
    </row>
    <row r="11" spans="1:19">
      <c r="A11" s="855">
        <v>6</v>
      </c>
      <c r="B11" s="867" t="str">
        <f t="shared" si="0"/>
        <v>+0x006</v>
      </c>
      <c r="C11" s="366" t="s">
        <v>13</v>
      </c>
      <c r="D11" s="367" t="s">
        <v>13</v>
      </c>
      <c r="E11" s="367" t="s">
        <v>13</v>
      </c>
      <c r="F11" s="367" t="s">
        <v>13</v>
      </c>
      <c r="G11" s="367" t="s">
        <v>13</v>
      </c>
      <c r="H11" s="1542" t="s">
        <v>6846</v>
      </c>
      <c r="I11" s="1542"/>
      <c r="J11" s="1550"/>
      <c r="K11" s="865" t="s">
        <v>858</v>
      </c>
      <c r="L11" s="866" t="str">
        <f t="shared" si="1"/>
        <v>+0x006</v>
      </c>
      <c r="M11" s="1256" t="str">
        <f>LEFT(DEC2HEX(R10,4),2)</f>
        <v>04</v>
      </c>
      <c r="N11" s="882"/>
      <c r="Q11" s="854"/>
      <c r="R11" s="1260"/>
      <c r="S11" s="854"/>
    </row>
    <row r="12" spans="1:19">
      <c r="A12" s="855">
        <v>7</v>
      </c>
      <c r="B12" s="867" t="str">
        <f t="shared" si="0"/>
        <v>+0x007</v>
      </c>
      <c r="C12" s="1547" t="s">
        <v>6847</v>
      </c>
      <c r="D12" s="1542"/>
      <c r="E12" s="1542"/>
      <c r="F12" s="1542"/>
      <c r="G12" s="1542"/>
      <c r="H12" s="1542"/>
      <c r="I12" s="1542"/>
      <c r="J12" s="1550"/>
      <c r="K12" s="865" t="s">
        <v>6827</v>
      </c>
      <c r="L12" s="866" t="str">
        <f t="shared" si="1"/>
        <v>+0x007</v>
      </c>
      <c r="M12" s="1256" t="str">
        <f>RIGHT(DEC2HEX(R12,4),2)</f>
        <v>44</v>
      </c>
      <c r="N12" s="882"/>
      <c r="O12" s="1240"/>
      <c r="Q12" s="854"/>
      <c r="R12" s="1260">
        <f>INT(131072/R8)</f>
        <v>68</v>
      </c>
      <c r="S12" s="854"/>
    </row>
    <row r="13" spans="1:19">
      <c r="A13" s="855">
        <v>8</v>
      </c>
      <c r="B13" s="867" t="str">
        <f t="shared" si="0"/>
        <v>+0x008</v>
      </c>
      <c r="C13" s="366" t="s">
        <v>13</v>
      </c>
      <c r="D13" s="367" t="s">
        <v>13</v>
      </c>
      <c r="E13" s="367" t="s">
        <v>13</v>
      </c>
      <c r="F13" s="367" t="s">
        <v>13</v>
      </c>
      <c r="G13" s="1542" t="s">
        <v>6848</v>
      </c>
      <c r="H13" s="1542"/>
      <c r="I13" s="1542"/>
      <c r="J13" s="1550"/>
      <c r="K13" s="865" t="s">
        <v>16</v>
      </c>
      <c r="L13" s="866" t="str">
        <f t="shared" si="1"/>
        <v>+0x008</v>
      </c>
      <c r="M13" s="1256" t="str">
        <f>LEFT(DEC2HEX(R12,4),2)</f>
        <v>00</v>
      </c>
      <c r="N13" s="882"/>
      <c r="Q13" s="854"/>
      <c r="R13" s="1269"/>
      <c r="S13" s="854"/>
    </row>
    <row r="14" spans="1:19">
      <c r="A14" s="855">
        <v>9</v>
      </c>
      <c r="B14" s="867" t="str">
        <f t="shared" si="0"/>
        <v>+0x009</v>
      </c>
      <c r="C14" s="1547" t="s">
        <v>6849</v>
      </c>
      <c r="D14" s="1542"/>
      <c r="E14" s="1542"/>
      <c r="F14" s="1542"/>
      <c r="G14" s="1542"/>
      <c r="H14" s="1542"/>
      <c r="I14" s="1542"/>
      <c r="J14" s="1550"/>
      <c r="K14" s="865" t="s">
        <v>6828</v>
      </c>
      <c r="L14" s="866" t="str">
        <f t="shared" si="1"/>
        <v>+0x009</v>
      </c>
      <c r="M14" s="1256" t="str">
        <f>RIGHT(DEC2HEX(R14,4),2)</f>
        <v>5B</v>
      </c>
      <c r="N14" s="882"/>
      <c r="Q14" s="854"/>
      <c r="R14" s="1260">
        <f>INT(98304/R10)</f>
        <v>91</v>
      </c>
      <c r="S14" s="854"/>
    </row>
    <row r="15" spans="1:19">
      <c r="A15" s="855">
        <v>10</v>
      </c>
      <c r="B15" s="867" t="str">
        <f t="shared" si="0"/>
        <v>+0x00A</v>
      </c>
      <c r="C15" s="366" t="s">
        <v>13</v>
      </c>
      <c r="D15" s="367" t="s">
        <v>13</v>
      </c>
      <c r="E15" s="367" t="s">
        <v>13</v>
      </c>
      <c r="F15" s="367" t="s">
        <v>13</v>
      </c>
      <c r="G15" s="367" t="s">
        <v>13</v>
      </c>
      <c r="H15" s="1542" t="s">
        <v>6850</v>
      </c>
      <c r="I15" s="1542"/>
      <c r="J15" s="1550"/>
      <c r="K15" s="865" t="s">
        <v>16</v>
      </c>
      <c r="L15" s="866" t="str">
        <f t="shared" si="1"/>
        <v>+0x00A</v>
      </c>
      <c r="M15" s="1256" t="str">
        <f>LEFT(DEC2HEX(R14,4),2)</f>
        <v>00</v>
      </c>
      <c r="N15" s="882"/>
      <c r="Q15" s="854"/>
      <c r="R15" s="852"/>
      <c r="S15" s="854"/>
    </row>
    <row r="16" spans="1:19">
      <c r="A16" s="855">
        <v>11</v>
      </c>
      <c r="B16" s="867" t="str">
        <f t="shared" si="0"/>
        <v>+0x00B</v>
      </c>
      <c r="C16" s="366" t="s">
        <v>13</v>
      </c>
      <c r="D16" s="367" t="s">
        <v>13</v>
      </c>
      <c r="E16" s="367" t="s">
        <v>13</v>
      </c>
      <c r="F16" s="367" t="s">
        <v>13</v>
      </c>
      <c r="G16" s="367" t="s">
        <v>13</v>
      </c>
      <c r="H16" s="367" t="s">
        <v>13</v>
      </c>
      <c r="I16" s="367" t="s">
        <v>13</v>
      </c>
      <c r="J16" s="368" t="s">
        <v>13</v>
      </c>
      <c r="K16" s="865" t="s">
        <v>16</v>
      </c>
      <c r="L16" s="866" t="str">
        <f t="shared" si="1"/>
        <v>+0x00B</v>
      </c>
      <c r="M16" s="1267"/>
      <c r="N16" s="852"/>
      <c r="Q16" s="854"/>
      <c r="R16" s="852"/>
      <c r="S16" s="854"/>
    </row>
    <row r="17" spans="1:19">
      <c r="A17" s="855">
        <v>12</v>
      </c>
      <c r="B17" s="867" t="str">
        <f t="shared" si="0"/>
        <v>+0x00C</v>
      </c>
      <c r="C17" s="366" t="s">
        <v>13</v>
      </c>
      <c r="D17" s="367" t="s">
        <v>13</v>
      </c>
      <c r="E17" s="367" t="s">
        <v>13</v>
      </c>
      <c r="F17" s="367" t="s">
        <v>13</v>
      </c>
      <c r="G17" s="367" t="s">
        <v>13</v>
      </c>
      <c r="H17" s="367" t="s">
        <v>13</v>
      </c>
      <c r="I17" s="367" t="s">
        <v>13</v>
      </c>
      <c r="J17" s="368" t="s">
        <v>13</v>
      </c>
      <c r="K17" s="865" t="s">
        <v>16</v>
      </c>
      <c r="L17" s="866" t="str">
        <f t="shared" si="1"/>
        <v>+0x00C</v>
      </c>
      <c r="M17" s="1267"/>
      <c r="N17" s="852"/>
      <c r="Q17" s="854"/>
      <c r="R17" s="852"/>
      <c r="S17" s="854"/>
    </row>
    <row r="18" spans="1:19">
      <c r="A18" s="855">
        <v>13</v>
      </c>
      <c r="B18" s="867" t="str">
        <f t="shared" si="0"/>
        <v>+0x00D</v>
      </c>
      <c r="C18" s="366" t="s">
        <v>13</v>
      </c>
      <c r="D18" s="367" t="s">
        <v>13</v>
      </c>
      <c r="E18" s="367" t="s">
        <v>13</v>
      </c>
      <c r="F18" s="367" t="s">
        <v>13</v>
      </c>
      <c r="G18" s="367" t="s">
        <v>13</v>
      </c>
      <c r="H18" s="367" t="s">
        <v>13</v>
      </c>
      <c r="I18" s="367" t="s">
        <v>13</v>
      </c>
      <c r="J18" s="368" t="s">
        <v>13</v>
      </c>
      <c r="K18" s="865" t="s">
        <v>16</v>
      </c>
      <c r="L18" s="866" t="str">
        <f t="shared" si="1"/>
        <v>+0x00D</v>
      </c>
      <c r="M18" s="1267"/>
      <c r="N18" s="852"/>
      <c r="Q18" s="854"/>
      <c r="R18" s="852"/>
      <c r="S18" s="854"/>
    </row>
    <row r="19" spans="1:19">
      <c r="A19" s="855">
        <v>14</v>
      </c>
      <c r="B19" s="867" t="str">
        <f t="shared" si="0"/>
        <v>+0x00E</v>
      </c>
      <c r="C19" s="366" t="s">
        <v>13</v>
      </c>
      <c r="D19" s="367" t="s">
        <v>13</v>
      </c>
      <c r="E19" s="367" t="s">
        <v>13</v>
      </c>
      <c r="F19" s="367" t="s">
        <v>13</v>
      </c>
      <c r="G19" s="367" t="s">
        <v>13</v>
      </c>
      <c r="H19" s="367" t="s">
        <v>13</v>
      </c>
      <c r="I19" s="367" t="s">
        <v>13</v>
      </c>
      <c r="J19" s="368" t="s">
        <v>13</v>
      </c>
      <c r="K19" s="865" t="s">
        <v>16</v>
      </c>
      <c r="L19" s="866" t="str">
        <f t="shared" si="1"/>
        <v>+0x00E</v>
      </c>
      <c r="M19" s="1267"/>
      <c r="N19" s="852"/>
      <c r="Q19" s="854"/>
      <c r="R19" s="852"/>
      <c r="S19" s="854"/>
    </row>
    <row r="20" spans="1:19" ht="14.25" thickBot="1">
      <c r="A20" s="855">
        <v>15</v>
      </c>
      <c r="B20" s="867" t="str">
        <f t="shared" si="0"/>
        <v>+0x00F</v>
      </c>
      <c r="C20" s="366" t="s">
        <v>13</v>
      </c>
      <c r="D20" s="367" t="s">
        <v>13</v>
      </c>
      <c r="E20" s="367" t="s">
        <v>13</v>
      </c>
      <c r="F20" s="367" t="s">
        <v>13</v>
      </c>
      <c r="G20" s="367" t="s">
        <v>13</v>
      </c>
      <c r="H20" s="367" t="s">
        <v>13</v>
      </c>
      <c r="I20" s="367" t="s">
        <v>13</v>
      </c>
      <c r="J20" s="368" t="s">
        <v>13</v>
      </c>
      <c r="K20" s="865" t="s">
        <v>16</v>
      </c>
      <c r="L20" s="866" t="str">
        <f t="shared" si="1"/>
        <v>+0x00F</v>
      </c>
      <c r="M20" s="1262"/>
      <c r="N20" s="852"/>
      <c r="Q20" s="854"/>
      <c r="R20" s="852"/>
      <c r="S20" s="854"/>
    </row>
    <row r="21" spans="1:19" ht="15" thickTop="1" thickBot="1">
      <c r="A21" s="854"/>
      <c r="B21" s="868" t="s">
        <v>2</v>
      </c>
      <c r="C21" s="869" t="s">
        <v>3</v>
      </c>
      <c r="D21" s="869" t="s">
        <v>4</v>
      </c>
      <c r="E21" s="869" t="s">
        <v>5</v>
      </c>
      <c r="F21" s="869" t="s">
        <v>6</v>
      </c>
      <c r="G21" s="869" t="s">
        <v>7</v>
      </c>
      <c r="H21" s="869" t="s">
        <v>8</v>
      </c>
      <c r="I21" s="869" t="s">
        <v>9</v>
      </c>
      <c r="J21" s="870" t="s">
        <v>10</v>
      </c>
      <c r="K21" s="871" t="s">
        <v>815</v>
      </c>
      <c r="L21" s="872" t="s">
        <v>2</v>
      </c>
      <c r="M21" s="1267"/>
      <c r="N21" s="852"/>
      <c r="Q21" s="854"/>
      <c r="R21" s="852"/>
      <c r="S21" s="854"/>
    </row>
    <row r="22" spans="1:19">
      <c r="M22" s="1268"/>
      <c r="N22" s="850"/>
      <c r="R22" s="850"/>
    </row>
    <row r="23" spans="1:19" ht="12">
      <c r="A23" s="1129"/>
      <c r="B23" s="1129"/>
      <c r="C23" s="1132" t="s">
        <v>6829</v>
      </c>
      <c r="D23" s="1128"/>
      <c r="E23" s="1128"/>
      <c r="F23" s="1128"/>
      <c r="G23" s="1128"/>
      <c r="H23" s="1128"/>
      <c r="I23" s="1128"/>
      <c r="J23" s="1128"/>
      <c r="K23" s="1128"/>
      <c r="L23" s="1128"/>
      <c r="M23" s="852"/>
      <c r="N23" s="852"/>
      <c r="O23" s="852"/>
      <c r="P23" s="1129"/>
    </row>
    <row r="24" spans="1:19">
      <c r="C24" s="1198"/>
      <c r="D24" s="1198"/>
      <c r="E24" s="1198"/>
      <c r="F24" s="1198"/>
      <c r="G24" s="1198"/>
      <c r="H24" s="1198"/>
      <c r="I24" s="1198"/>
      <c r="J24" s="1198"/>
      <c r="K24" s="1198"/>
      <c r="L24" s="1198"/>
      <c r="M24" s="850"/>
      <c r="N24" s="850"/>
      <c r="O24" s="850"/>
      <c r="P24" s="164"/>
    </row>
    <row r="25" spans="1:19" ht="12">
      <c r="A25" s="1129"/>
      <c r="B25" s="852"/>
      <c r="C25" s="1393" t="s">
        <v>6830</v>
      </c>
      <c r="D25" s="1383" t="s">
        <v>6831</v>
      </c>
      <c r="E25" s="1383" t="s">
        <v>6832</v>
      </c>
      <c r="F25" s="1383" t="s">
        <v>6833</v>
      </c>
      <c r="G25" s="1474" t="s">
        <v>6834</v>
      </c>
      <c r="H25" s="1475"/>
      <c r="I25" s="1475"/>
      <c r="J25" s="1475"/>
      <c r="K25" s="1475"/>
      <c r="L25" s="1476"/>
      <c r="M25" s="931"/>
      <c r="N25" s="931"/>
      <c r="O25" s="849"/>
      <c r="P25" s="1129"/>
    </row>
    <row r="26" spans="1:19" ht="12">
      <c r="A26" s="928"/>
      <c r="B26" s="853"/>
      <c r="C26" s="1153" t="s">
        <v>6851</v>
      </c>
      <c r="D26" s="1154">
        <v>3</v>
      </c>
      <c r="E26" s="1154" t="s">
        <v>707</v>
      </c>
      <c r="F26" s="1154" t="s">
        <v>708</v>
      </c>
      <c r="G26" s="1535" t="s">
        <v>6835</v>
      </c>
      <c r="H26" s="1536"/>
      <c r="I26" s="1536"/>
      <c r="J26" s="1536"/>
      <c r="K26" s="1536"/>
      <c r="L26" s="1537"/>
      <c r="M26" s="851"/>
      <c r="N26" s="919"/>
      <c r="O26" s="919"/>
      <c r="P26" s="1132"/>
      <c r="Q26" s="1129"/>
    </row>
    <row r="27" spans="1:19" ht="12">
      <c r="A27" s="928"/>
      <c r="B27" s="931"/>
      <c r="C27" s="1153" t="s">
        <v>6852</v>
      </c>
      <c r="D27" s="1154">
        <v>4</v>
      </c>
      <c r="E27" s="1154" t="s">
        <v>707</v>
      </c>
      <c r="F27" s="1154" t="s">
        <v>708</v>
      </c>
      <c r="G27" s="1535" t="s">
        <v>6836</v>
      </c>
      <c r="H27" s="1536"/>
      <c r="I27" s="1536"/>
      <c r="J27" s="1536"/>
      <c r="K27" s="1536"/>
      <c r="L27" s="1537"/>
      <c r="M27" s="999"/>
      <c r="N27" s="1129"/>
      <c r="O27" s="1132"/>
      <c r="P27" s="1132"/>
      <c r="Q27" s="1129"/>
    </row>
    <row r="28" spans="1:19" ht="12">
      <c r="A28" s="1129"/>
      <c r="B28" s="1129"/>
      <c r="C28" s="1153" t="s">
        <v>6853</v>
      </c>
      <c r="D28" s="1154">
        <v>10</v>
      </c>
      <c r="E28" s="1154" t="s">
        <v>707</v>
      </c>
      <c r="F28" s="1154" t="s">
        <v>708</v>
      </c>
      <c r="G28" s="1535" t="s">
        <v>6837</v>
      </c>
      <c r="H28" s="1536"/>
      <c r="I28" s="1536"/>
      <c r="J28" s="1536"/>
      <c r="K28" s="1536"/>
      <c r="L28" s="1537"/>
      <c r="M28" s="999"/>
      <c r="N28" s="1129"/>
      <c r="O28" s="1129"/>
      <c r="P28" s="1132"/>
      <c r="Q28" s="1129"/>
    </row>
    <row r="29" spans="1:19" ht="12">
      <c r="A29" s="1129"/>
      <c r="B29" s="1129"/>
      <c r="C29" s="1153" t="s">
        <v>6854</v>
      </c>
      <c r="D29" s="1154">
        <v>12</v>
      </c>
      <c r="E29" s="1154" t="s">
        <v>707</v>
      </c>
      <c r="F29" s="1154" t="s">
        <v>708</v>
      </c>
      <c r="G29" s="1535" t="s">
        <v>6838</v>
      </c>
      <c r="H29" s="1536"/>
      <c r="I29" s="1536"/>
      <c r="J29" s="1536"/>
      <c r="K29" s="1536"/>
      <c r="L29" s="1537"/>
      <c r="M29" s="999"/>
      <c r="N29" s="1129"/>
      <c r="O29" s="1129"/>
      <c r="P29" s="1132"/>
      <c r="Q29" s="1129"/>
    </row>
    <row r="30" spans="1:19" ht="12">
      <c r="A30" s="1129"/>
      <c r="B30" s="1129"/>
      <c r="C30" s="1153" t="s">
        <v>6855</v>
      </c>
      <c r="D30" s="1154">
        <v>11</v>
      </c>
      <c r="E30" s="1154" t="s">
        <v>707</v>
      </c>
      <c r="F30" s="1154" t="s">
        <v>708</v>
      </c>
      <c r="G30" s="1535" t="s">
        <v>6838</v>
      </c>
      <c r="H30" s="1536"/>
      <c r="I30" s="1536"/>
      <c r="J30" s="1536"/>
      <c r="K30" s="1536"/>
      <c r="L30" s="1537"/>
      <c r="M30" s="999"/>
      <c r="N30" s="1129"/>
      <c r="O30" s="1129"/>
      <c r="P30" s="1132"/>
      <c r="Q30" s="1129"/>
    </row>
    <row r="31" spans="1:19" ht="12">
      <c r="A31" s="1129"/>
      <c r="B31" s="1129"/>
      <c r="C31" s="1153" t="s">
        <v>6856</v>
      </c>
      <c r="D31" s="1154">
        <v>12</v>
      </c>
      <c r="E31" s="1154" t="s">
        <v>707</v>
      </c>
      <c r="F31" s="1154" t="s">
        <v>708</v>
      </c>
      <c r="G31" s="1535" t="s">
        <v>6839</v>
      </c>
      <c r="H31" s="1536"/>
      <c r="I31" s="1536"/>
      <c r="J31" s="1536"/>
      <c r="K31" s="1536"/>
      <c r="L31" s="1537"/>
      <c r="M31" s="999"/>
      <c r="N31" s="1129"/>
      <c r="O31" s="1129"/>
      <c r="P31" s="1132"/>
      <c r="Q31" s="1129"/>
    </row>
    <row r="32" spans="1:19" ht="12">
      <c r="A32" s="1129"/>
      <c r="B32" s="1129"/>
      <c r="C32" s="1153" t="s">
        <v>6857</v>
      </c>
      <c r="D32" s="1154">
        <v>11</v>
      </c>
      <c r="E32" s="1154" t="s">
        <v>707</v>
      </c>
      <c r="F32" s="1154" t="s">
        <v>708</v>
      </c>
      <c r="G32" s="1534" t="s">
        <v>6840</v>
      </c>
      <c r="H32" s="1534"/>
      <c r="I32" s="1534"/>
      <c r="J32" s="1534"/>
      <c r="K32" s="1534"/>
      <c r="L32" s="1534"/>
      <c r="M32" s="999"/>
      <c r="N32" s="1129"/>
      <c r="O32" s="1129"/>
      <c r="P32" s="1132"/>
      <c r="Q32" s="1129"/>
    </row>
    <row r="33" spans="3:16" ht="12">
      <c r="C33" s="873" t="s">
        <v>14435</v>
      </c>
      <c r="D33" s="1131">
        <f>SUM(D19:D32)</f>
        <v>63</v>
      </c>
      <c r="M33" s="164"/>
      <c r="O33" s="164"/>
      <c r="P33" s="164"/>
    </row>
    <row r="34" spans="3:16">
      <c r="O34" s="1198"/>
      <c r="P34" s="1198"/>
    </row>
  </sheetData>
  <mergeCells count="20">
    <mergeCell ref="H15:J15"/>
    <mergeCell ref="D5:F5"/>
    <mergeCell ref="G5:J5"/>
    <mergeCell ref="C6:J6"/>
    <mergeCell ref="I7:J7"/>
    <mergeCell ref="C8:J8"/>
    <mergeCell ref="G9:J9"/>
    <mergeCell ref="C10:J10"/>
    <mergeCell ref="H11:J11"/>
    <mergeCell ref="C12:J12"/>
    <mergeCell ref="G13:J13"/>
    <mergeCell ref="C14:J14"/>
    <mergeCell ref="G31:L31"/>
    <mergeCell ref="G32:L32"/>
    <mergeCell ref="G25:L25"/>
    <mergeCell ref="G26:L26"/>
    <mergeCell ref="G27:L27"/>
    <mergeCell ref="G28:L28"/>
    <mergeCell ref="G29:L29"/>
    <mergeCell ref="G30:L30"/>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S72"/>
  <sheetViews>
    <sheetView zoomScaleNormal="100" workbookViewId="0"/>
  </sheetViews>
  <sheetFormatPr defaultRowHeight="12"/>
  <cols>
    <col min="1" max="2" width="9" style="66"/>
    <col min="3" max="10" width="12.625" style="66" customWidth="1"/>
    <col min="11" max="16384" width="9" style="66"/>
  </cols>
  <sheetData>
    <row r="1" spans="1:19">
      <c r="A1" s="888"/>
      <c r="B1" s="888"/>
      <c r="C1" s="888"/>
      <c r="D1" s="891"/>
      <c r="E1" s="888"/>
      <c r="F1" s="888"/>
      <c r="G1" s="888"/>
      <c r="H1" s="888"/>
      <c r="I1" s="888"/>
      <c r="J1" s="888"/>
      <c r="K1" s="888"/>
      <c r="L1" s="888"/>
      <c r="M1" s="888"/>
      <c r="N1" s="888"/>
      <c r="O1" s="888"/>
      <c r="P1" s="888"/>
      <c r="Q1" s="888"/>
      <c r="R1" s="888"/>
      <c r="S1" s="888"/>
    </row>
    <row r="2" spans="1:19">
      <c r="A2" s="888"/>
      <c r="B2" s="890" t="s">
        <v>6859</v>
      </c>
      <c r="C2" s="55"/>
      <c r="D2" s="918" t="s">
        <v>6858</v>
      </c>
      <c r="E2" s="897"/>
      <c r="F2" s="930" t="s">
        <v>6911</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1551" t="s">
        <v>14195</v>
      </c>
      <c r="J5" s="1552"/>
      <c r="K5" s="904" t="s">
        <v>1360</v>
      </c>
      <c r="L5" s="905" t="str">
        <f>B5</f>
        <v>+0x000</v>
      </c>
      <c r="M5" s="924"/>
      <c r="N5" s="888"/>
      <c r="O5" s="888"/>
      <c r="P5" s="888"/>
      <c r="Q5" s="888"/>
      <c r="R5" s="922"/>
      <c r="S5" s="922"/>
    </row>
    <row r="6" spans="1:19">
      <c r="A6" s="889">
        <v>1</v>
      </c>
      <c r="B6" s="906" t="str">
        <f t="shared" ref="B6:B52" si="0">CONCATENATE(("+0x"),DEC2HEX(A6,3))</f>
        <v>+0x001</v>
      </c>
      <c r="C6" s="1547" t="s">
        <v>6860</v>
      </c>
      <c r="D6" s="1548"/>
      <c r="E6" s="1548"/>
      <c r="F6" s="1548"/>
      <c r="G6" s="1548"/>
      <c r="H6" s="1548"/>
      <c r="I6" s="1548"/>
      <c r="J6" s="1549"/>
      <c r="K6" s="904" t="s">
        <v>16</v>
      </c>
      <c r="L6" s="905" t="str">
        <f t="shared" ref="L6:L52" si="1">B6</f>
        <v>+0x001</v>
      </c>
      <c r="M6" s="924"/>
      <c r="N6" s="888"/>
      <c r="O6" s="888"/>
      <c r="P6" s="888"/>
      <c r="Q6" s="888"/>
      <c r="R6" s="922"/>
      <c r="S6" s="922"/>
    </row>
    <row r="7" spans="1:19">
      <c r="A7" s="889">
        <v>2</v>
      </c>
      <c r="B7" s="906" t="str">
        <f t="shared" si="0"/>
        <v>+0x002</v>
      </c>
      <c r="C7" s="366" t="s">
        <v>13</v>
      </c>
      <c r="D7" s="367" t="s">
        <v>13</v>
      </c>
      <c r="E7" s="367" t="s">
        <v>13</v>
      </c>
      <c r="F7" s="1542" t="s">
        <v>6861</v>
      </c>
      <c r="G7" s="1548"/>
      <c r="H7" s="1548"/>
      <c r="I7" s="1548"/>
      <c r="J7" s="1549"/>
      <c r="K7" s="904" t="s">
        <v>858</v>
      </c>
      <c r="L7" s="905" t="str">
        <f t="shared" si="1"/>
        <v>+0x002</v>
      </c>
      <c r="M7" s="888"/>
      <c r="N7" s="888"/>
      <c r="O7" s="888"/>
      <c r="P7" s="888"/>
      <c r="Q7" s="888"/>
      <c r="R7" s="922"/>
      <c r="S7" s="922"/>
    </row>
    <row r="8" spans="1:19">
      <c r="A8" s="889">
        <v>3</v>
      </c>
      <c r="B8" s="906" t="str">
        <f t="shared" si="0"/>
        <v>+0x003</v>
      </c>
      <c r="C8" s="1547" t="s">
        <v>6862</v>
      </c>
      <c r="D8" s="1548"/>
      <c r="E8" s="1548"/>
      <c r="F8" s="1548"/>
      <c r="G8" s="1548"/>
      <c r="H8" s="1548"/>
      <c r="I8" s="1548"/>
      <c r="J8" s="1549"/>
      <c r="K8" s="904" t="s">
        <v>16</v>
      </c>
      <c r="L8" s="905" t="str">
        <f t="shared" si="1"/>
        <v>+0x003</v>
      </c>
      <c r="M8" s="888"/>
      <c r="N8" s="888"/>
      <c r="O8" s="888"/>
      <c r="P8" s="888"/>
      <c r="Q8" s="888"/>
      <c r="R8" s="922"/>
      <c r="S8" s="922"/>
    </row>
    <row r="9" spans="1:19">
      <c r="A9" s="889">
        <v>4</v>
      </c>
      <c r="B9" s="906" t="str">
        <f t="shared" si="0"/>
        <v>+0x004</v>
      </c>
      <c r="C9" s="366" t="s">
        <v>13</v>
      </c>
      <c r="D9" s="367" t="s">
        <v>13</v>
      </c>
      <c r="E9" s="367" t="s">
        <v>13</v>
      </c>
      <c r="F9" s="1542" t="s">
        <v>6863</v>
      </c>
      <c r="G9" s="1548"/>
      <c r="H9" s="1548"/>
      <c r="I9" s="1548"/>
      <c r="J9" s="1549"/>
      <c r="K9" s="904" t="s">
        <v>16</v>
      </c>
      <c r="L9" s="905" t="str">
        <f t="shared" si="1"/>
        <v>+0x004</v>
      </c>
      <c r="M9" s="888"/>
      <c r="N9" s="888"/>
      <c r="O9" s="888"/>
      <c r="P9" s="888"/>
      <c r="Q9" s="888"/>
      <c r="R9" s="922"/>
      <c r="S9" s="922"/>
    </row>
    <row r="10" spans="1:19">
      <c r="A10" s="889">
        <v>5</v>
      </c>
      <c r="B10" s="906" t="str">
        <f t="shared" si="0"/>
        <v>+0x005</v>
      </c>
      <c r="C10" s="1547" t="s">
        <v>6864</v>
      </c>
      <c r="D10" s="1548"/>
      <c r="E10" s="1548"/>
      <c r="F10" s="1548"/>
      <c r="G10" s="1548"/>
      <c r="H10" s="1548"/>
      <c r="I10" s="1548"/>
      <c r="J10" s="1549"/>
      <c r="K10" s="904" t="s">
        <v>16</v>
      </c>
      <c r="L10" s="905" t="str">
        <f t="shared" si="1"/>
        <v>+0x005</v>
      </c>
      <c r="M10" s="888"/>
      <c r="N10" s="888"/>
      <c r="O10" s="888"/>
      <c r="P10" s="888"/>
      <c r="Q10" s="888"/>
      <c r="R10" s="922"/>
      <c r="S10" s="922"/>
    </row>
    <row r="11" spans="1:19">
      <c r="A11" s="889">
        <v>6</v>
      </c>
      <c r="B11" s="906" t="str">
        <f t="shared" si="0"/>
        <v>+0x006</v>
      </c>
      <c r="C11" s="366" t="s">
        <v>13</v>
      </c>
      <c r="D11" s="367" t="s">
        <v>13</v>
      </c>
      <c r="E11" s="367" t="s">
        <v>13</v>
      </c>
      <c r="F11" s="1542" t="s">
        <v>6865</v>
      </c>
      <c r="G11" s="1548"/>
      <c r="H11" s="1548"/>
      <c r="I11" s="1548"/>
      <c r="J11" s="1549"/>
      <c r="K11" s="904" t="s">
        <v>16</v>
      </c>
      <c r="L11" s="905" t="str">
        <f t="shared" si="1"/>
        <v>+0x006</v>
      </c>
      <c r="M11" s="888"/>
      <c r="N11" s="888"/>
      <c r="O11" s="888"/>
      <c r="P11" s="888"/>
      <c r="Q11" s="888"/>
      <c r="R11" s="922"/>
      <c r="S11" s="922"/>
    </row>
    <row r="12" spans="1:19">
      <c r="A12" s="889">
        <v>7</v>
      </c>
      <c r="B12" s="906" t="str">
        <f t="shared" si="0"/>
        <v>+0x007</v>
      </c>
      <c r="C12" s="1547" t="s">
        <v>6866</v>
      </c>
      <c r="D12" s="1548"/>
      <c r="E12" s="1548"/>
      <c r="F12" s="1548"/>
      <c r="G12" s="1548"/>
      <c r="H12" s="1548"/>
      <c r="I12" s="1548"/>
      <c r="J12" s="1549"/>
      <c r="K12" s="904" t="s">
        <v>16</v>
      </c>
      <c r="L12" s="905" t="str">
        <f t="shared" si="1"/>
        <v>+0x007</v>
      </c>
      <c r="M12" s="888"/>
      <c r="N12" s="888"/>
      <c r="O12" s="888"/>
      <c r="P12" s="888"/>
      <c r="Q12" s="888"/>
      <c r="R12" s="922"/>
      <c r="S12" s="922"/>
    </row>
    <row r="13" spans="1:19">
      <c r="A13" s="889">
        <v>8</v>
      </c>
      <c r="B13" s="906" t="str">
        <f t="shared" si="0"/>
        <v>+0x008</v>
      </c>
      <c r="C13" s="366" t="s">
        <v>13</v>
      </c>
      <c r="D13" s="367" t="s">
        <v>13</v>
      </c>
      <c r="E13" s="367" t="s">
        <v>13</v>
      </c>
      <c r="F13" s="1542" t="s">
        <v>6867</v>
      </c>
      <c r="G13" s="1548"/>
      <c r="H13" s="1548"/>
      <c r="I13" s="1548"/>
      <c r="J13" s="1549"/>
      <c r="K13" s="904" t="s">
        <v>16</v>
      </c>
      <c r="L13" s="905" t="str">
        <f t="shared" si="1"/>
        <v>+0x008</v>
      </c>
      <c r="M13" s="888"/>
      <c r="N13" s="888"/>
      <c r="O13" s="888"/>
      <c r="P13" s="888"/>
      <c r="Q13" s="888"/>
      <c r="R13" s="922"/>
      <c r="S13" s="922"/>
    </row>
    <row r="14" spans="1:19">
      <c r="A14" s="889">
        <v>9</v>
      </c>
      <c r="B14" s="906" t="str">
        <f t="shared" si="0"/>
        <v>+0x009</v>
      </c>
      <c r="C14" s="1547" t="s">
        <v>6868</v>
      </c>
      <c r="D14" s="1548"/>
      <c r="E14" s="1548"/>
      <c r="F14" s="1548"/>
      <c r="G14" s="1548"/>
      <c r="H14" s="1548"/>
      <c r="I14" s="1548"/>
      <c r="J14" s="1549"/>
      <c r="K14" s="904" t="s">
        <v>16</v>
      </c>
      <c r="L14" s="905" t="str">
        <f t="shared" si="1"/>
        <v>+0x009</v>
      </c>
      <c r="M14" s="888"/>
      <c r="N14" s="888"/>
      <c r="O14" s="888"/>
      <c r="P14" s="888"/>
      <c r="Q14" s="888"/>
      <c r="R14" s="922"/>
      <c r="S14" s="922"/>
    </row>
    <row r="15" spans="1:19">
      <c r="A15" s="889">
        <v>10</v>
      </c>
      <c r="B15" s="906" t="str">
        <f t="shared" si="0"/>
        <v>+0x00A</v>
      </c>
      <c r="C15" s="366" t="s">
        <v>13</v>
      </c>
      <c r="D15" s="367" t="s">
        <v>13</v>
      </c>
      <c r="E15" s="367" t="s">
        <v>13</v>
      </c>
      <c r="F15" s="1542" t="s">
        <v>6869</v>
      </c>
      <c r="G15" s="1548"/>
      <c r="H15" s="1548"/>
      <c r="I15" s="1548"/>
      <c r="J15" s="1549"/>
      <c r="K15" s="904" t="s">
        <v>858</v>
      </c>
      <c r="L15" s="905" t="str">
        <f t="shared" si="1"/>
        <v>+0x00A</v>
      </c>
      <c r="M15" s="888"/>
      <c r="N15" s="888"/>
      <c r="O15" s="888"/>
      <c r="P15" s="888"/>
      <c r="Q15" s="888"/>
      <c r="R15" s="922"/>
      <c r="S15" s="922"/>
    </row>
    <row r="16" spans="1:19">
      <c r="A16" s="889">
        <v>11</v>
      </c>
      <c r="B16" s="906" t="str">
        <f t="shared" si="0"/>
        <v>+0x00B</v>
      </c>
      <c r="C16" s="1547" t="s">
        <v>6870</v>
      </c>
      <c r="D16" s="1548"/>
      <c r="E16" s="1548"/>
      <c r="F16" s="1548"/>
      <c r="G16" s="1548"/>
      <c r="H16" s="1548"/>
      <c r="I16" s="1548"/>
      <c r="J16" s="1549"/>
      <c r="K16" s="904" t="s">
        <v>16</v>
      </c>
      <c r="L16" s="905" t="str">
        <f t="shared" si="1"/>
        <v>+0x00B</v>
      </c>
      <c r="M16" s="888"/>
      <c r="N16" s="888"/>
      <c r="O16" s="888"/>
      <c r="P16" s="888"/>
      <c r="Q16" s="888"/>
      <c r="R16" s="922"/>
      <c r="S16" s="922"/>
    </row>
    <row r="17" spans="1:19">
      <c r="A17" s="889">
        <v>12</v>
      </c>
      <c r="B17" s="906" t="str">
        <f t="shared" si="0"/>
        <v>+0x00C</v>
      </c>
      <c r="C17" s="366" t="s">
        <v>13</v>
      </c>
      <c r="D17" s="367" t="s">
        <v>13</v>
      </c>
      <c r="E17" s="367" t="s">
        <v>13</v>
      </c>
      <c r="F17" s="1542" t="s">
        <v>6871</v>
      </c>
      <c r="G17" s="1548"/>
      <c r="H17" s="1548"/>
      <c r="I17" s="1548"/>
      <c r="J17" s="1549"/>
      <c r="K17" s="904" t="s">
        <v>16</v>
      </c>
      <c r="L17" s="905" t="str">
        <f t="shared" si="1"/>
        <v>+0x00C</v>
      </c>
      <c r="M17" s="888"/>
      <c r="N17" s="888"/>
      <c r="O17" s="888"/>
      <c r="P17" s="888"/>
      <c r="Q17" s="888"/>
      <c r="R17" s="922"/>
      <c r="S17" s="922"/>
    </row>
    <row r="18" spans="1:19">
      <c r="A18" s="889">
        <v>13</v>
      </c>
      <c r="B18" s="906" t="str">
        <f t="shared" si="0"/>
        <v>+0x00D</v>
      </c>
      <c r="C18" s="1547" t="s">
        <v>6872</v>
      </c>
      <c r="D18" s="1548"/>
      <c r="E18" s="1548"/>
      <c r="F18" s="1548"/>
      <c r="G18" s="1548"/>
      <c r="H18" s="1548"/>
      <c r="I18" s="1548"/>
      <c r="J18" s="1549"/>
      <c r="K18" s="904" t="s">
        <v>16</v>
      </c>
      <c r="L18" s="905" t="str">
        <f t="shared" si="1"/>
        <v>+0x00D</v>
      </c>
      <c r="M18" s="888"/>
      <c r="N18" s="888"/>
      <c r="O18" s="888"/>
      <c r="P18" s="888"/>
      <c r="Q18" s="888"/>
      <c r="R18" s="922"/>
      <c r="S18" s="922"/>
    </row>
    <row r="19" spans="1:19">
      <c r="A19" s="889">
        <v>14</v>
      </c>
      <c r="B19" s="906" t="str">
        <f t="shared" si="0"/>
        <v>+0x00E</v>
      </c>
      <c r="C19" s="366" t="s">
        <v>13</v>
      </c>
      <c r="D19" s="367" t="s">
        <v>13</v>
      </c>
      <c r="E19" s="367" t="s">
        <v>13</v>
      </c>
      <c r="F19" s="1542" t="s">
        <v>6873</v>
      </c>
      <c r="G19" s="1548"/>
      <c r="H19" s="1548"/>
      <c r="I19" s="1548"/>
      <c r="J19" s="1549"/>
      <c r="K19" s="904" t="s">
        <v>16</v>
      </c>
      <c r="L19" s="905" t="str">
        <f t="shared" si="1"/>
        <v>+0x00E</v>
      </c>
      <c r="M19" s="888"/>
      <c r="N19" s="888"/>
      <c r="O19" s="888"/>
      <c r="P19" s="888"/>
      <c r="Q19" s="888"/>
      <c r="R19" s="922"/>
      <c r="S19" s="922"/>
    </row>
    <row r="20" spans="1:19">
      <c r="A20" s="889">
        <v>15</v>
      </c>
      <c r="B20" s="906" t="str">
        <f t="shared" si="0"/>
        <v>+0x00F</v>
      </c>
      <c r="C20" s="1547" t="s">
        <v>6874</v>
      </c>
      <c r="D20" s="1548"/>
      <c r="E20" s="1548"/>
      <c r="F20" s="1548"/>
      <c r="G20" s="1548"/>
      <c r="H20" s="1548"/>
      <c r="I20" s="1548"/>
      <c r="J20" s="1549"/>
      <c r="K20" s="904" t="s">
        <v>16</v>
      </c>
      <c r="L20" s="905" t="str">
        <f t="shared" si="1"/>
        <v>+0x00F</v>
      </c>
      <c r="M20" s="888"/>
      <c r="N20" s="888"/>
      <c r="O20" s="888"/>
      <c r="P20" s="888"/>
      <c r="Q20" s="888"/>
      <c r="R20" s="922"/>
      <c r="S20" s="922"/>
    </row>
    <row r="21" spans="1:19">
      <c r="A21" s="889">
        <v>16</v>
      </c>
      <c r="B21" s="906" t="str">
        <f t="shared" si="0"/>
        <v>+0x010</v>
      </c>
      <c r="C21" s="366" t="s">
        <v>13</v>
      </c>
      <c r="D21" s="367" t="s">
        <v>13</v>
      </c>
      <c r="E21" s="367" t="s">
        <v>13</v>
      </c>
      <c r="F21" s="1542" t="s">
        <v>6875</v>
      </c>
      <c r="G21" s="1548"/>
      <c r="H21" s="1548"/>
      <c r="I21" s="1548"/>
      <c r="J21" s="1549"/>
      <c r="K21" s="904" t="s">
        <v>16</v>
      </c>
      <c r="L21" s="905" t="str">
        <f t="shared" si="1"/>
        <v>+0x010</v>
      </c>
      <c r="M21" s="888"/>
      <c r="N21" s="888"/>
      <c r="O21" s="888"/>
      <c r="P21" s="888"/>
      <c r="Q21" s="888"/>
      <c r="R21" s="922"/>
      <c r="S21" s="922"/>
    </row>
    <row r="22" spans="1:19">
      <c r="A22" s="889">
        <v>17</v>
      </c>
      <c r="B22" s="906" t="str">
        <f t="shared" si="0"/>
        <v>+0x011</v>
      </c>
      <c r="C22" s="1547" t="s">
        <v>6876</v>
      </c>
      <c r="D22" s="1548"/>
      <c r="E22" s="1548"/>
      <c r="F22" s="1548"/>
      <c r="G22" s="1548"/>
      <c r="H22" s="1548"/>
      <c r="I22" s="1548"/>
      <c r="J22" s="1549"/>
      <c r="K22" s="904" t="s">
        <v>16</v>
      </c>
      <c r="L22" s="905" t="str">
        <f t="shared" si="1"/>
        <v>+0x011</v>
      </c>
      <c r="M22" s="888"/>
      <c r="N22" s="888"/>
      <c r="O22" s="888"/>
      <c r="P22" s="888"/>
      <c r="Q22" s="888"/>
      <c r="R22" s="922"/>
      <c r="S22" s="922"/>
    </row>
    <row r="23" spans="1:19">
      <c r="A23" s="889">
        <v>18</v>
      </c>
      <c r="B23" s="906" t="str">
        <f t="shared" si="0"/>
        <v>+0x012</v>
      </c>
      <c r="C23" s="366" t="s">
        <v>13</v>
      </c>
      <c r="D23" s="367" t="s">
        <v>13</v>
      </c>
      <c r="E23" s="367" t="s">
        <v>13</v>
      </c>
      <c r="F23" s="1542" t="s">
        <v>6877</v>
      </c>
      <c r="G23" s="1548"/>
      <c r="H23" s="1548"/>
      <c r="I23" s="1548"/>
      <c r="J23" s="1549"/>
      <c r="K23" s="904" t="s">
        <v>858</v>
      </c>
      <c r="L23" s="905" t="str">
        <f t="shared" si="1"/>
        <v>+0x012</v>
      </c>
      <c r="M23" s="888"/>
      <c r="N23" s="888"/>
      <c r="O23" s="888"/>
      <c r="P23" s="888"/>
      <c r="Q23" s="888"/>
      <c r="R23" s="922"/>
      <c r="S23" s="922"/>
    </row>
    <row r="24" spans="1:19">
      <c r="A24" s="889">
        <v>19</v>
      </c>
      <c r="B24" s="906" t="str">
        <f t="shared" si="0"/>
        <v>+0x013</v>
      </c>
      <c r="C24" s="1547" t="s">
        <v>6878</v>
      </c>
      <c r="D24" s="1548"/>
      <c r="E24" s="1548"/>
      <c r="F24" s="1548"/>
      <c r="G24" s="1548"/>
      <c r="H24" s="1548"/>
      <c r="I24" s="1548"/>
      <c r="J24" s="1549"/>
      <c r="K24" s="904" t="s">
        <v>16</v>
      </c>
      <c r="L24" s="905" t="str">
        <f t="shared" si="1"/>
        <v>+0x013</v>
      </c>
      <c r="M24" s="888"/>
      <c r="N24" s="888"/>
      <c r="O24" s="888"/>
      <c r="P24" s="888"/>
      <c r="Q24" s="888"/>
      <c r="R24" s="922"/>
      <c r="S24" s="922"/>
    </row>
    <row r="25" spans="1:19">
      <c r="A25" s="889">
        <v>20</v>
      </c>
      <c r="B25" s="906" t="str">
        <f t="shared" si="0"/>
        <v>+0x014</v>
      </c>
      <c r="C25" s="366" t="s">
        <v>13</v>
      </c>
      <c r="D25" s="367" t="s">
        <v>13</v>
      </c>
      <c r="E25" s="1542" t="s">
        <v>6879</v>
      </c>
      <c r="F25" s="1548"/>
      <c r="G25" s="1548"/>
      <c r="H25" s="1548"/>
      <c r="I25" s="1548"/>
      <c r="J25" s="1549"/>
      <c r="K25" s="904" t="s">
        <v>16</v>
      </c>
      <c r="L25" s="905" t="str">
        <f t="shared" si="1"/>
        <v>+0x014</v>
      </c>
      <c r="M25" s="888"/>
      <c r="N25" s="888"/>
      <c r="O25" s="888"/>
      <c r="P25" s="888"/>
      <c r="Q25" s="888"/>
      <c r="R25" s="922"/>
      <c r="S25" s="922"/>
    </row>
    <row r="26" spans="1:19">
      <c r="A26" s="889">
        <v>21</v>
      </c>
      <c r="B26" s="906" t="str">
        <f t="shared" si="0"/>
        <v>+0x015</v>
      </c>
      <c r="C26" s="1547" t="s">
        <v>6880</v>
      </c>
      <c r="D26" s="1548"/>
      <c r="E26" s="1548"/>
      <c r="F26" s="1548"/>
      <c r="G26" s="1548"/>
      <c r="H26" s="1548"/>
      <c r="I26" s="1548"/>
      <c r="J26" s="1549"/>
      <c r="K26" s="904" t="s">
        <v>16</v>
      </c>
      <c r="L26" s="905" t="str">
        <f t="shared" si="1"/>
        <v>+0x015</v>
      </c>
      <c r="M26" s="888"/>
      <c r="N26" s="888"/>
      <c r="O26" s="888"/>
      <c r="P26" s="888"/>
      <c r="Q26" s="888"/>
      <c r="R26" s="922"/>
      <c r="S26" s="922"/>
    </row>
    <row r="27" spans="1:19">
      <c r="A27" s="889">
        <v>22</v>
      </c>
      <c r="B27" s="906" t="str">
        <f t="shared" si="0"/>
        <v>+0x016</v>
      </c>
      <c r="C27" s="366" t="s">
        <v>13</v>
      </c>
      <c r="D27" s="367" t="s">
        <v>13</v>
      </c>
      <c r="E27" s="1542" t="s">
        <v>6881</v>
      </c>
      <c r="F27" s="1548"/>
      <c r="G27" s="1548"/>
      <c r="H27" s="1548"/>
      <c r="I27" s="1548"/>
      <c r="J27" s="1549"/>
      <c r="K27" s="904" t="s">
        <v>16</v>
      </c>
      <c r="L27" s="905" t="str">
        <f t="shared" si="1"/>
        <v>+0x016</v>
      </c>
      <c r="M27" s="888"/>
      <c r="N27" s="888"/>
      <c r="O27" s="888"/>
      <c r="P27" s="888"/>
      <c r="Q27" s="888"/>
      <c r="R27" s="922"/>
      <c r="S27" s="922"/>
    </row>
    <row r="28" spans="1:19">
      <c r="A28" s="889">
        <v>23</v>
      </c>
      <c r="B28" s="906" t="str">
        <f t="shared" si="0"/>
        <v>+0x017</v>
      </c>
      <c r="C28" s="1547" t="s">
        <v>6882</v>
      </c>
      <c r="D28" s="1548"/>
      <c r="E28" s="1548"/>
      <c r="F28" s="1548"/>
      <c r="G28" s="1548"/>
      <c r="H28" s="1548"/>
      <c r="I28" s="1548"/>
      <c r="J28" s="1549"/>
      <c r="K28" s="904" t="s">
        <v>16</v>
      </c>
      <c r="L28" s="905" t="str">
        <f t="shared" si="1"/>
        <v>+0x017</v>
      </c>
      <c r="M28" s="888"/>
      <c r="N28" s="888"/>
      <c r="O28" s="888"/>
      <c r="P28" s="888"/>
      <c r="Q28" s="888"/>
      <c r="R28" s="922"/>
      <c r="S28" s="922"/>
    </row>
    <row r="29" spans="1:19">
      <c r="A29" s="889">
        <v>24</v>
      </c>
      <c r="B29" s="906" t="str">
        <f t="shared" si="0"/>
        <v>+0x018</v>
      </c>
      <c r="C29" s="366" t="s">
        <v>13</v>
      </c>
      <c r="D29" s="367" t="s">
        <v>13</v>
      </c>
      <c r="E29" s="1542" t="s">
        <v>6883</v>
      </c>
      <c r="F29" s="1548"/>
      <c r="G29" s="1548"/>
      <c r="H29" s="1548"/>
      <c r="I29" s="1548"/>
      <c r="J29" s="1549"/>
      <c r="K29" s="904" t="s">
        <v>16</v>
      </c>
      <c r="L29" s="905" t="str">
        <f t="shared" si="1"/>
        <v>+0x018</v>
      </c>
      <c r="M29" s="888"/>
      <c r="N29" s="888"/>
      <c r="O29" s="888"/>
      <c r="P29" s="888"/>
      <c r="Q29" s="888"/>
      <c r="R29" s="922"/>
      <c r="S29" s="922"/>
    </row>
    <row r="30" spans="1:19">
      <c r="A30" s="889">
        <v>25</v>
      </c>
      <c r="B30" s="906" t="str">
        <f t="shared" si="0"/>
        <v>+0x019</v>
      </c>
      <c r="C30" s="366" t="s">
        <v>13</v>
      </c>
      <c r="D30" s="367" t="s">
        <v>13</v>
      </c>
      <c r="E30" s="367" t="s">
        <v>13</v>
      </c>
      <c r="F30" s="367" t="s">
        <v>13</v>
      </c>
      <c r="G30" s="367" t="s">
        <v>13</v>
      </c>
      <c r="H30" s="367" t="s">
        <v>13</v>
      </c>
      <c r="I30" s="935" t="s">
        <v>6884</v>
      </c>
      <c r="J30" s="368" t="s">
        <v>13</v>
      </c>
      <c r="K30" s="904" t="s">
        <v>16</v>
      </c>
      <c r="L30" s="905" t="str">
        <f t="shared" si="1"/>
        <v>+0x019</v>
      </c>
      <c r="M30" s="888"/>
      <c r="N30" s="890"/>
      <c r="O30" s="888"/>
      <c r="P30" s="888"/>
      <c r="Q30" s="888"/>
      <c r="R30" s="922"/>
      <c r="S30" s="922"/>
    </row>
    <row r="31" spans="1:19">
      <c r="A31" s="889">
        <v>26</v>
      </c>
      <c r="B31" s="906" t="str">
        <f t="shared" si="0"/>
        <v>+0x01A</v>
      </c>
      <c r="C31" s="366" t="s">
        <v>13</v>
      </c>
      <c r="D31" s="367" t="s">
        <v>13</v>
      </c>
      <c r="E31" s="367" t="s">
        <v>13</v>
      </c>
      <c r="F31" s="367" t="s">
        <v>13</v>
      </c>
      <c r="G31" s="367" t="s">
        <v>13</v>
      </c>
      <c r="H31" s="367" t="s">
        <v>13</v>
      </c>
      <c r="I31" s="367" t="s">
        <v>13</v>
      </c>
      <c r="J31" s="368" t="s">
        <v>13</v>
      </c>
      <c r="K31" s="904" t="s">
        <v>16</v>
      </c>
      <c r="L31" s="905" t="str">
        <f t="shared" si="1"/>
        <v>+0x01A</v>
      </c>
      <c r="M31" s="888"/>
      <c r="N31" s="888"/>
      <c r="O31" s="888"/>
      <c r="P31" s="888"/>
      <c r="Q31" s="888"/>
      <c r="R31" s="922"/>
      <c r="S31" s="922"/>
    </row>
    <row r="32" spans="1:19">
      <c r="A32" s="889">
        <v>27</v>
      </c>
      <c r="B32" s="906" t="str">
        <f t="shared" si="0"/>
        <v>+0x01B</v>
      </c>
      <c r="C32" s="366" t="s">
        <v>13</v>
      </c>
      <c r="D32" s="367" t="s">
        <v>13</v>
      </c>
      <c r="E32" s="367" t="s">
        <v>13</v>
      </c>
      <c r="F32" s="367" t="s">
        <v>13</v>
      </c>
      <c r="G32" s="367" t="s">
        <v>13</v>
      </c>
      <c r="H32" s="367" t="s">
        <v>13</v>
      </c>
      <c r="I32" s="367" t="s">
        <v>13</v>
      </c>
      <c r="J32" s="368" t="s">
        <v>13</v>
      </c>
      <c r="K32" s="904" t="s">
        <v>16</v>
      </c>
      <c r="L32" s="905" t="str">
        <f t="shared" si="1"/>
        <v>+0x01B</v>
      </c>
      <c r="M32" s="888"/>
      <c r="N32" s="888"/>
      <c r="O32" s="888"/>
      <c r="P32" s="888"/>
      <c r="Q32" s="888"/>
      <c r="R32" s="922"/>
      <c r="S32" s="922"/>
    </row>
    <row r="33" spans="1:19">
      <c r="A33" s="889">
        <v>28</v>
      </c>
      <c r="B33" s="906" t="str">
        <f t="shared" si="0"/>
        <v>+0x01C</v>
      </c>
      <c r="C33" s="366" t="s">
        <v>13</v>
      </c>
      <c r="D33" s="367" t="s">
        <v>13</v>
      </c>
      <c r="E33" s="367" t="s">
        <v>13</v>
      </c>
      <c r="F33" s="367" t="s">
        <v>13</v>
      </c>
      <c r="G33" s="367" t="s">
        <v>13</v>
      </c>
      <c r="H33" s="367" t="s">
        <v>13</v>
      </c>
      <c r="I33" s="367" t="s">
        <v>13</v>
      </c>
      <c r="J33" s="368" t="s">
        <v>13</v>
      </c>
      <c r="K33" s="904" t="s">
        <v>16</v>
      </c>
      <c r="L33" s="905" t="str">
        <f t="shared" si="1"/>
        <v>+0x01C</v>
      </c>
      <c r="M33" s="888"/>
      <c r="N33" s="888"/>
      <c r="O33" s="888"/>
      <c r="P33" s="888"/>
      <c r="Q33" s="888"/>
      <c r="R33" s="922"/>
      <c r="S33" s="922"/>
    </row>
    <row r="34" spans="1:19">
      <c r="A34" s="889">
        <v>29</v>
      </c>
      <c r="B34" s="906"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922"/>
      <c r="S34" s="922"/>
    </row>
    <row r="35" spans="1:19">
      <c r="A35" s="889">
        <v>30</v>
      </c>
      <c r="B35" s="906"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922"/>
      <c r="S35" s="922"/>
    </row>
    <row r="36" spans="1:19">
      <c r="A36" s="889">
        <v>31</v>
      </c>
      <c r="B36" s="906"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922"/>
      <c r="S36" s="922"/>
    </row>
    <row r="37" spans="1:19">
      <c r="A37" s="889">
        <v>32</v>
      </c>
      <c r="B37" s="906" t="str">
        <f t="shared" si="0"/>
        <v>+0x020</v>
      </c>
      <c r="C37" s="366" t="s">
        <v>13</v>
      </c>
      <c r="D37" s="367" t="s">
        <v>13</v>
      </c>
      <c r="E37" s="367" t="s">
        <v>13</v>
      </c>
      <c r="F37" s="367" t="s">
        <v>13</v>
      </c>
      <c r="G37" s="367" t="s">
        <v>13</v>
      </c>
      <c r="H37" s="367" t="s">
        <v>13</v>
      </c>
      <c r="I37" s="367" t="s">
        <v>13</v>
      </c>
      <c r="J37" s="368" t="s">
        <v>13</v>
      </c>
      <c r="K37" s="904" t="s">
        <v>16</v>
      </c>
      <c r="L37" s="905" t="str">
        <f t="shared" si="1"/>
        <v>+0x020</v>
      </c>
      <c r="M37" s="888"/>
      <c r="N37" s="888"/>
      <c r="O37" s="888"/>
      <c r="P37" s="888"/>
      <c r="Q37" s="888"/>
      <c r="R37" s="922"/>
      <c r="S37" s="922"/>
    </row>
    <row r="38" spans="1:19">
      <c r="A38" s="889">
        <v>33</v>
      </c>
      <c r="B38" s="906" t="str">
        <f t="shared" si="0"/>
        <v>+0x021</v>
      </c>
      <c r="C38" s="366" t="s">
        <v>13</v>
      </c>
      <c r="D38" s="367" t="s">
        <v>13</v>
      </c>
      <c r="E38" s="367" t="s">
        <v>13</v>
      </c>
      <c r="F38" s="367" t="s">
        <v>13</v>
      </c>
      <c r="G38" s="367" t="s">
        <v>13</v>
      </c>
      <c r="H38" s="367" t="s">
        <v>13</v>
      </c>
      <c r="I38" s="367" t="s">
        <v>13</v>
      </c>
      <c r="J38" s="368" t="s">
        <v>13</v>
      </c>
      <c r="K38" s="904" t="s">
        <v>16</v>
      </c>
      <c r="L38" s="905" t="str">
        <f t="shared" si="1"/>
        <v>+0x021</v>
      </c>
      <c r="M38" s="888"/>
      <c r="N38" s="888"/>
      <c r="O38" s="888"/>
      <c r="P38" s="888"/>
      <c r="Q38" s="888"/>
      <c r="R38" s="922"/>
      <c r="S38" s="922"/>
    </row>
    <row r="39" spans="1:19">
      <c r="A39" s="889">
        <v>34</v>
      </c>
      <c r="B39" s="906" t="str">
        <f t="shared" si="0"/>
        <v>+0x022</v>
      </c>
      <c r="C39" s="366" t="s">
        <v>13</v>
      </c>
      <c r="D39" s="367" t="s">
        <v>13</v>
      </c>
      <c r="E39" s="367" t="s">
        <v>13</v>
      </c>
      <c r="F39" s="367" t="s">
        <v>13</v>
      </c>
      <c r="G39" s="367" t="s">
        <v>13</v>
      </c>
      <c r="H39" s="367" t="s">
        <v>13</v>
      </c>
      <c r="I39" s="367" t="s">
        <v>13</v>
      </c>
      <c r="J39" s="368" t="s">
        <v>13</v>
      </c>
      <c r="K39" s="904" t="s">
        <v>16</v>
      </c>
      <c r="L39" s="905" t="str">
        <f t="shared" si="1"/>
        <v>+0x022</v>
      </c>
      <c r="M39" s="888"/>
      <c r="N39" s="888"/>
      <c r="O39" s="888"/>
      <c r="P39" s="888"/>
      <c r="Q39" s="888"/>
      <c r="R39" s="922"/>
      <c r="S39" s="922"/>
    </row>
    <row r="40" spans="1:19">
      <c r="A40" s="889">
        <v>35</v>
      </c>
      <c r="B40" s="906" t="str">
        <f t="shared" si="0"/>
        <v>+0x023</v>
      </c>
      <c r="C40" s="366" t="s">
        <v>13</v>
      </c>
      <c r="D40" s="367" t="s">
        <v>13</v>
      </c>
      <c r="E40" s="367" t="s">
        <v>13</v>
      </c>
      <c r="F40" s="367" t="s">
        <v>13</v>
      </c>
      <c r="G40" s="367" t="s">
        <v>13</v>
      </c>
      <c r="H40" s="367" t="s">
        <v>13</v>
      </c>
      <c r="I40" s="367" t="s">
        <v>13</v>
      </c>
      <c r="J40" s="368" t="s">
        <v>13</v>
      </c>
      <c r="K40" s="904" t="s">
        <v>16</v>
      </c>
      <c r="L40" s="905" t="str">
        <f t="shared" si="1"/>
        <v>+0x023</v>
      </c>
      <c r="M40" s="888"/>
      <c r="N40" s="888"/>
      <c r="O40" s="888"/>
      <c r="P40" s="888"/>
      <c r="Q40" s="888"/>
      <c r="R40" s="922"/>
      <c r="S40" s="922"/>
    </row>
    <row r="41" spans="1:19">
      <c r="A41" s="889">
        <v>36</v>
      </c>
      <c r="B41" s="906" t="str">
        <f t="shared" si="0"/>
        <v>+0x024</v>
      </c>
      <c r="C41" s="366" t="s">
        <v>13</v>
      </c>
      <c r="D41" s="367" t="s">
        <v>13</v>
      </c>
      <c r="E41" s="367" t="s">
        <v>13</v>
      </c>
      <c r="F41" s="367" t="s">
        <v>13</v>
      </c>
      <c r="G41" s="367" t="s">
        <v>13</v>
      </c>
      <c r="H41" s="367" t="s">
        <v>13</v>
      </c>
      <c r="I41" s="367" t="s">
        <v>13</v>
      </c>
      <c r="J41" s="368" t="s">
        <v>13</v>
      </c>
      <c r="K41" s="904" t="s">
        <v>16</v>
      </c>
      <c r="L41" s="905" t="str">
        <f t="shared" si="1"/>
        <v>+0x024</v>
      </c>
      <c r="M41" s="888"/>
      <c r="N41" s="888"/>
      <c r="O41" s="888"/>
      <c r="P41" s="888"/>
      <c r="Q41" s="888"/>
      <c r="R41" s="922"/>
      <c r="S41" s="922"/>
    </row>
    <row r="42" spans="1:19">
      <c r="A42" s="889">
        <v>37</v>
      </c>
      <c r="B42" s="906" t="str">
        <f t="shared" si="0"/>
        <v>+0x025</v>
      </c>
      <c r="C42" s="366" t="s">
        <v>13</v>
      </c>
      <c r="D42" s="367" t="s">
        <v>13</v>
      </c>
      <c r="E42" s="367" t="s">
        <v>13</v>
      </c>
      <c r="F42" s="367" t="s">
        <v>13</v>
      </c>
      <c r="G42" s="367" t="s">
        <v>13</v>
      </c>
      <c r="H42" s="367" t="s">
        <v>13</v>
      </c>
      <c r="I42" s="367" t="s">
        <v>13</v>
      </c>
      <c r="J42" s="368" t="s">
        <v>13</v>
      </c>
      <c r="K42" s="904" t="s">
        <v>16</v>
      </c>
      <c r="L42" s="905" t="str">
        <f t="shared" si="1"/>
        <v>+0x025</v>
      </c>
      <c r="M42" s="888"/>
      <c r="N42" s="888"/>
      <c r="O42" s="888"/>
      <c r="P42" s="888"/>
      <c r="Q42" s="888"/>
      <c r="R42" s="922"/>
      <c r="S42" s="922"/>
    </row>
    <row r="43" spans="1:19">
      <c r="A43" s="889">
        <v>38</v>
      </c>
      <c r="B43" s="906" t="str">
        <f t="shared" si="0"/>
        <v>+0x026</v>
      </c>
      <c r="C43" s="366" t="s">
        <v>13</v>
      </c>
      <c r="D43" s="367" t="s">
        <v>13</v>
      </c>
      <c r="E43" s="367" t="s">
        <v>13</v>
      </c>
      <c r="F43" s="367" t="s">
        <v>13</v>
      </c>
      <c r="G43" s="367" t="s">
        <v>13</v>
      </c>
      <c r="H43" s="367" t="s">
        <v>13</v>
      </c>
      <c r="I43" s="367" t="s">
        <v>13</v>
      </c>
      <c r="J43" s="368" t="s">
        <v>13</v>
      </c>
      <c r="K43" s="904" t="s">
        <v>16</v>
      </c>
      <c r="L43" s="905" t="str">
        <f t="shared" si="1"/>
        <v>+0x026</v>
      </c>
      <c r="M43" s="888"/>
      <c r="N43" s="888"/>
      <c r="O43" s="888"/>
      <c r="P43" s="888"/>
      <c r="Q43" s="888"/>
      <c r="R43" s="922"/>
      <c r="S43" s="922"/>
    </row>
    <row r="44" spans="1:19">
      <c r="A44" s="889">
        <v>39</v>
      </c>
      <c r="B44" s="906" t="str">
        <f t="shared" si="0"/>
        <v>+0x027</v>
      </c>
      <c r="C44" s="366" t="s">
        <v>13</v>
      </c>
      <c r="D44" s="367" t="s">
        <v>13</v>
      </c>
      <c r="E44" s="367" t="s">
        <v>13</v>
      </c>
      <c r="F44" s="367" t="s">
        <v>13</v>
      </c>
      <c r="G44" s="367" t="s">
        <v>13</v>
      </c>
      <c r="H44" s="367" t="s">
        <v>13</v>
      </c>
      <c r="I44" s="367" t="s">
        <v>13</v>
      </c>
      <c r="J44" s="368" t="s">
        <v>13</v>
      </c>
      <c r="K44" s="904" t="s">
        <v>16</v>
      </c>
      <c r="L44" s="905" t="str">
        <f t="shared" si="1"/>
        <v>+0x027</v>
      </c>
      <c r="M44" s="888"/>
      <c r="N44" s="888"/>
      <c r="O44" s="888"/>
      <c r="P44" s="888"/>
      <c r="Q44" s="888"/>
      <c r="R44" s="922"/>
      <c r="S44" s="922"/>
    </row>
    <row r="45" spans="1:19">
      <c r="A45" s="889">
        <v>40</v>
      </c>
      <c r="B45" s="906" t="str">
        <f t="shared" si="0"/>
        <v>+0x028</v>
      </c>
      <c r="C45" s="366" t="s">
        <v>13</v>
      </c>
      <c r="D45" s="367" t="s">
        <v>13</v>
      </c>
      <c r="E45" s="367" t="s">
        <v>13</v>
      </c>
      <c r="F45" s="367" t="s">
        <v>13</v>
      </c>
      <c r="G45" s="367" t="s">
        <v>13</v>
      </c>
      <c r="H45" s="367" t="s">
        <v>13</v>
      </c>
      <c r="I45" s="367" t="s">
        <v>13</v>
      </c>
      <c r="J45" s="368" t="s">
        <v>13</v>
      </c>
      <c r="K45" s="904" t="s">
        <v>16</v>
      </c>
      <c r="L45" s="905" t="str">
        <f t="shared" si="1"/>
        <v>+0x028</v>
      </c>
      <c r="M45" s="888"/>
      <c r="N45" s="888"/>
      <c r="O45" s="888"/>
      <c r="P45" s="888"/>
      <c r="Q45" s="888"/>
      <c r="R45" s="922"/>
      <c r="S45" s="922"/>
    </row>
    <row r="46" spans="1:19">
      <c r="A46" s="889">
        <v>41</v>
      </c>
      <c r="B46" s="906" t="str">
        <f t="shared" si="0"/>
        <v>+0x029</v>
      </c>
      <c r="C46" s="366" t="s">
        <v>13</v>
      </c>
      <c r="D46" s="367" t="s">
        <v>13</v>
      </c>
      <c r="E46" s="367" t="s">
        <v>13</v>
      </c>
      <c r="F46" s="367" t="s">
        <v>13</v>
      </c>
      <c r="G46" s="367" t="s">
        <v>13</v>
      </c>
      <c r="H46" s="367" t="s">
        <v>13</v>
      </c>
      <c r="I46" s="367" t="s">
        <v>13</v>
      </c>
      <c r="J46" s="368" t="s">
        <v>13</v>
      </c>
      <c r="K46" s="904" t="s">
        <v>16</v>
      </c>
      <c r="L46" s="905" t="str">
        <f t="shared" si="1"/>
        <v>+0x029</v>
      </c>
      <c r="M46" s="888"/>
      <c r="N46" s="888"/>
      <c r="O46" s="888"/>
      <c r="P46" s="888"/>
      <c r="Q46" s="888"/>
      <c r="R46" s="922"/>
      <c r="S46" s="922"/>
    </row>
    <row r="47" spans="1:19">
      <c r="A47" s="889">
        <v>42</v>
      </c>
      <c r="B47" s="906" t="str">
        <f t="shared" si="0"/>
        <v>+0x02A</v>
      </c>
      <c r="C47" s="366" t="s">
        <v>13</v>
      </c>
      <c r="D47" s="367" t="s">
        <v>13</v>
      </c>
      <c r="E47" s="367" t="s">
        <v>13</v>
      </c>
      <c r="F47" s="367" t="s">
        <v>13</v>
      </c>
      <c r="G47" s="367" t="s">
        <v>13</v>
      </c>
      <c r="H47" s="367" t="s">
        <v>13</v>
      </c>
      <c r="I47" s="367" t="s">
        <v>13</v>
      </c>
      <c r="J47" s="368" t="s">
        <v>13</v>
      </c>
      <c r="K47" s="904" t="s">
        <v>16</v>
      </c>
      <c r="L47" s="905" t="str">
        <f t="shared" si="1"/>
        <v>+0x02A</v>
      </c>
      <c r="M47" s="888"/>
      <c r="N47" s="888"/>
      <c r="O47" s="888"/>
      <c r="P47" s="888"/>
      <c r="Q47" s="888"/>
      <c r="R47" s="922"/>
      <c r="S47" s="922"/>
    </row>
    <row r="48" spans="1:19">
      <c r="A48" s="889">
        <v>43</v>
      </c>
      <c r="B48" s="906" t="str">
        <f t="shared" si="0"/>
        <v>+0x02B</v>
      </c>
      <c r="C48" s="366" t="s">
        <v>13</v>
      </c>
      <c r="D48" s="367" t="s">
        <v>13</v>
      </c>
      <c r="E48" s="367" t="s">
        <v>13</v>
      </c>
      <c r="F48" s="367" t="s">
        <v>13</v>
      </c>
      <c r="G48" s="367" t="s">
        <v>13</v>
      </c>
      <c r="H48" s="367" t="s">
        <v>13</v>
      </c>
      <c r="I48" s="367" t="s">
        <v>13</v>
      </c>
      <c r="J48" s="368" t="s">
        <v>13</v>
      </c>
      <c r="K48" s="904" t="s">
        <v>16</v>
      </c>
      <c r="L48" s="905" t="str">
        <f t="shared" si="1"/>
        <v>+0x02B</v>
      </c>
      <c r="M48" s="888"/>
      <c r="N48" s="888"/>
      <c r="O48" s="888"/>
      <c r="P48" s="888"/>
      <c r="Q48" s="888"/>
      <c r="R48" s="922"/>
      <c r="S48" s="922"/>
    </row>
    <row r="49" spans="1:19">
      <c r="A49" s="889">
        <v>44</v>
      </c>
      <c r="B49" s="906" t="str">
        <f t="shared" si="0"/>
        <v>+0x02C</v>
      </c>
      <c r="C49" s="366" t="s">
        <v>13</v>
      </c>
      <c r="D49" s="367" t="s">
        <v>13</v>
      </c>
      <c r="E49" s="367" t="s">
        <v>13</v>
      </c>
      <c r="F49" s="367" t="s">
        <v>13</v>
      </c>
      <c r="G49" s="367" t="s">
        <v>13</v>
      </c>
      <c r="H49" s="367" t="s">
        <v>13</v>
      </c>
      <c r="I49" s="367" t="s">
        <v>13</v>
      </c>
      <c r="J49" s="368" t="s">
        <v>13</v>
      </c>
      <c r="K49" s="904" t="s">
        <v>16</v>
      </c>
      <c r="L49" s="905" t="str">
        <f t="shared" si="1"/>
        <v>+0x02C</v>
      </c>
      <c r="M49" s="888"/>
      <c r="N49" s="888"/>
      <c r="O49" s="888"/>
      <c r="P49" s="888"/>
      <c r="Q49" s="888"/>
      <c r="R49" s="922"/>
      <c r="S49" s="922"/>
    </row>
    <row r="50" spans="1:19">
      <c r="A50" s="889">
        <v>45</v>
      </c>
      <c r="B50" s="906"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922"/>
      <c r="S50" s="922"/>
    </row>
    <row r="51" spans="1:19">
      <c r="A51" s="889">
        <v>46</v>
      </c>
      <c r="B51" s="906"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922"/>
      <c r="S51" s="922"/>
    </row>
    <row r="52" spans="1:19" ht="12.75" thickBot="1">
      <c r="A52" s="889">
        <v>47</v>
      </c>
      <c r="B52" s="906" t="str">
        <f t="shared" si="0"/>
        <v>+0x02F</v>
      </c>
      <c r="C52" s="366" t="s">
        <v>13</v>
      </c>
      <c r="D52" s="367" t="s">
        <v>13</v>
      </c>
      <c r="E52" s="367" t="s">
        <v>13</v>
      </c>
      <c r="F52" s="367" t="s">
        <v>13</v>
      </c>
      <c r="G52" s="367" t="s">
        <v>13</v>
      </c>
      <c r="H52" s="367" t="s">
        <v>13</v>
      </c>
      <c r="I52" s="367" t="s">
        <v>13</v>
      </c>
      <c r="J52" s="368" t="s">
        <v>13</v>
      </c>
      <c r="K52" s="904" t="s">
        <v>16</v>
      </c>
      <c r="L52" s="905" t="str">
        <f t="shared" si="1"/>
        <v>+0x02F</v>
      </c>
      <c r="M52" s="924"/>
      <c r="N52" s="888"/>
      <c r="O52" s="888"/>
      <c r="P52" s="888"/>
      <c r="Q52" s="888"/>
      <c r="R52" s="922"/>
      <c r="S52" s="922"/>
    </row>
    <row r="53" spans="1:19" ht="13.5" thickTop="1" thickBot="1">
      <c r="A53" s="888"/>
      <c r="B53" s="907" t="s">
        <v>2</v>
      </c>
      <c r="C53" s="908" t="s">
        <v>3</v>
      </c>
      <c r="D53" s="908" t="s">
        <v>4</v>
      </c>
      <c r="E53" s="908" t="s">
        <v>5</v>
      </c>
      <c r="F53" s="908" t="s">
        <v>6</v>
      </c>
      <c r="G53" s="908" t="s">
        <v>7</v>
      </c>
      <c r="H53" s="908" t="s">
        <v>8</v>
      </c>
      <c r="I53" s="908" t="s">
        <v>9</v>
      </c>
      <c r="J53" s="909" t="s">
        <v>10</v>
      </c>
      <c r="K53" s="910" t="s">
        <v>815</v>
      </c>
      <c r="L53" s="911" t="s">
        <v>2</v>
      </c>
      <c r="M53" s="888"/>
      <c r="N53" s="888"/>
      <c r="O53" s="888"/>
      <c r="P53" s="888"/>
      <c r="Q53" s="888"/>
      <c r="R53" s="888"/>
      <c r="S53" s="888"/>
    </row>
    <row r="55" spans="1:19">
      <c r="A55" s="1129"/>
      <c r="B55" s="1129"/>
      <c r="C55" s="1132" t="s">
        <v>6829</v>
      </c>
      <c r="D55" s="1128"/>
      <c r="E55" s="1128"/>
      <c r="F55" s="1128"/>
      <c r="G55" s="1128"/>
      <c r="H55" s="1128"/>
      <c r="I55" s="1128"/>
      <c r="J55" s="1128"/>
      <c r="K55" s="1128"/>
      <c r="L55" s="1128"/>
      <c r="M55" s="1129"/>
      <c r="N55" s="1129"/>
      <c r="O55" s="1129"/>
      <c r="P55" s="1129"/>
    </row>
    <row r="56" spans="1:19" ht="13.5">
      <c r="C56" s="1198"/>
      <c r="D56" s="1198"/>
      <c r="E56" s="1198"/>
      <c r="F56" s="1198"/>
      <c r="G56" s="1198"/>
      <c r="H56" s="1198"/>
      <c r="I56" s="1198"/>
      <c r="J56" s="1198"/>
      <c r="K56" s="1198"/>
      <c r="L56" s="1198"/>
    </row>
    <row r="57" spans="1:19">
      <c r="A57" s="1129"/>
      <c r="B57" s="852"/>
      <c r="C57" s="1393" t="s">
        <v>6830</v>
      </c>
      <c r="D57" s="1383" t="s">
        <v>6831</v>
      </c>
      <c r="E57" s="1383" t="s">
        <v>6832</v>
      </c>
      <c r="F57" s="1383" t="s">
        <v>6833</v>
      </c>
      <c r="G57" s="1474" t="s">
        <v>6834</v>
      </c>
      <c r="H57" s="1475"/>
      <c r="I57" s="1475"/>
      <c r="J57" s="1475"/>
      <c r="K57" s="1475"/>
      <c r="L57" s="1476"/>
      <c r="M57" s="931"/>
      <c r="N57" s="931"/>
      <c r="O57" s="849"/>
      <c r="P57" s="1129"/>
    </row>
    <row r="58" spans="1:19" ht="24" customHeight="1">
      <c r="A58" s="928"/>
      <c r="B58" s="931"/>
      <c r="C58" s="921" t="s">
        <v>14195</v>
      </c>
      <c r="D58" s="1154">
        <v>2</v>
      </c>
      <c r="E58" s="1154" t="s">
        <v>707</v>
      </c>
      <c r="F58" s="1154" t="s">
        <v>1258</v>
      </c>
      <c r="G58" s="1553" t="s">
        <v>14196</v>
      </c>
      <c r="H58" s="1553"/>
      <c r="I58" s="1553"/>
      <c r="J58" s="1553"/>
      <c r="K58" s="1553"/>
      <c r="L58" s="1553"/>
      <c r="M58" s="851"/>
      <c r="N58" s="919"/>
      <c r="O58" s="919"/>
      <c r="P58" s="1129"/>
      <c r="Q58" s="1129"/>
    </row>
    <row r="59" spans="1:19" ht="12" customHeight="1">
      <c r="A59" s="1129"/>
      <c r="B59" s="931"/>
      <c r="C59" s="1153" t="s">
        <v>6886</v>
      </c>
      <c r="D59" s="1154">
        <v>13</v>
      </c>
      <c r="E59" s="1154" t="s">
        <v>707</v>
      </c>
      <c r="F59" s="1154" t="s">
        <v>1258</v>
      </c>
      <c r="G59" s="1534" t="s">
        <v>6887</v>
      </c>
      <c r="H59" s="1534"/>
      <c r="I59" s="1534"/>
      <c r="J59" s="1534"/>
      <c r="K59" s="1534"/>
      <c r="L59" s="1534"/>
      <c r="M59" s="999"/>
      <c r="N59" s="1129"/>
      <c r="O59" s="1129"/>
    </row>
    <row r="60" spans="1:19">
      <c r="A60" s="1129"/>
      <c r="B60" s="1129"/>
      <c r="C60" s="1153" t="s">
        <v>6888</v>
      </c>
      <c r="D60" s="1154">
        <v>13</v>
      </c>
      <c r="E60" s="1154" t="s">
        <v>707</v>
      </c>
      <c r="F60" s="1154" t="s">
        <v>1258</v>
      </c>
      <c r="G60" s="1534" t="s">
        <v>6889</v>
      </c>
      <c r="H60" s="1534"/>
      <c r="I60" s="1534"/>
      <c r="J60" s="1534"/>
      <c r="K60" s="1534"/>
      <c r="L60" s="1534"/>
      <c r="M60" s="999"/>
      <c r="N60" s="1129"/>
      <c r="O60" s="1129"/>
    </row>
    <row r="61" spans="1:19">
      <c r="A61" s="1129"/>
      <c r="B61" s="1129"/>
      <c r="C61" s="1153" t="s">
        <v>6890</v>
      </c>
      <c r="D61" s="1154">
        <v>13</v>
      </c>
      <c r="E61" s="1154" t="s">
        <v>707</v>
      </c>
      <c r="F61" s="1154" t="s">
        <v>1258</v>
      </c>
      <c r="G61" s="1534" t="s">
        <v>6891</v>
      </c>
      <c r="H61" s="1534"/>
      <c r="I61" s="1534"/>
      <c r="J61" s="1534"/>
      <c r="K61" s="1534"/>
      <c r="L61" s="1534"/>
      <c r="M61" s="999"/>
      <c r="N61" s="1129"/>
      <c r="O61" s="1129"/>
    </row>
    <row r="62" spans="1:19">
      <c r="A62" s="1129"/>
      <c r="B62" s="1129"/>
      <c r="C62" s="1153" t="s">
        <v>6892</v>
      </c>
      <c r="D62" s="1154">
        <v>13</v>
      </c>
      <c r="E62" s="1154" t="s">
        <v>707</v>
      </c>
      <c r="F62" s="1154" t="s">
        <v>1258</v>
      </c>
      <c r="G62" s="1534" t="s">
        <v>6893</v>
      </c>
      <c r="H62" s="1534"/>
      <c r="I62" s="1534"/>
      <c r="J62" s="1534"/>
      <c r="K62" s="1534"/>
      <c r="L62" s="1534"/>
      <c r="M62" s="999"/>
      <c r="N62" s="1129"/>
      <c r="O62" s="1129"/>
    </row>
    <row r="63" spans="1:19">
      <c r="A63" s="1129"/>
      <c r="B63" s="1129"/>
      <c r="C63" s="1153" t="s">
        <v>6894</v>
      </c>
      <c r="D63" s="1154">
        <v>13</v>
      </c>
      <c r="E63" s="1154" t="s">
        <v>707</v>
      </c>
      <c r="F63" s="1154" t="s">
        <v>1258</v>
      </c>
      <c r="G63" s="1534" t="s">
        <v>6895</v>
      </c>
      <c r="H63" s="1534"/>
      <c r="I63" s="1534"/>
      <c r="J63" s="1534"/>
      <c r="K63" s="1534"/>
      <c r="L63" s="1534"/>
      <c r="M63" s="999"/>
      <c r="N63" s="1129"/>
      <c r="O63" s="1129"/>
    </row>
    <row r="64" spans="1:19">
      <c r="A64" s="1129"/>
      <c r="B64" s="1129"/>
      <c r="C64" s="1153" t="s">
        <v>6896</v>
      </c>
      <c r="D64" s="1154">
        <v>13</v>
      </c>
      <c r="E64" s="1154" t="s">
        <v>707</v>
      </c>
      <c r="F64" s="1154" t="s">
        <v>1258</v>
      </c>
      <c r="G64" s="1534" t="s">
        <v>6897</v>
      </c>
      <c r="H64" s="1534"/>
      <c r="I64" s="1534"/>
      <c r="J64" s="1534"/>
      <c r="K64" s="1534"/>
      <c r="L64" s="1534"/>
      <c r="M64" s="999"/>
      <c r="N64" s="1129"/>
      <c r="O64" s="1129"/>
    </row>
    <row r="65" spans="1:17">
      <c r="A65" s="1129"/>
      <c r="B65" s="1129"/>
      <c r="C65" s="1153" t="s">
        <v>6898</v>
      </c>
      <c r="D65" s="1154">
        <v>13</v>
      </c>
      <c r="E65" s="1154" t="s">
        <v>707</v>
      </c>
      <c r="F65" s="1154" t="s">
        <v>1258</v>
      </c>
      <c r="G65" s="1534" t="s">
        <v>6899</v>
      </c>
      <c r="H65" s="1534"/>
      <c r="I65" s="1534"/>
      <c r="J65" s="1534"/>
      <c r="K65" s="1534"/>
      <c r="L65" s="1534"/>
      <c r="M65" s="999"/>
      <c r="N65" s="1129"/>
      <c r="O65" s="1129"/>
    </row>
    <row r="66" spans="1:17">
      <c r="A66" s="1129"/>
      <c r="B66" s="1129"/>
      <c r="C66" s="1153" t="s">
        <v>6900</v>
      </c>
      <c r="D66" s="1154">
        <v>13</v>
      </c>
      <c r="E66" s="1154" t="s">
        <v>707</v>
      </c>
      <c r="F66" s="1154" t="s">
        <v>1258</v>
      </c>
      <c r="G66" s="1534" t="s">
        <v>6901</v>
      </c>
      <c r="H66" s="1534"/>
      <c r="I66" s="1534"/>
      <c r="J66" s="1534"/>
      <c r="K66" s="1534"/>
      <c r="L66" s="1534"/>
      <c r="M66" s="999"/>
      <c r="N66" s="1129"/>
      <c r="O66" s="1129"/>
    </row>
    <row r="67" spans="1:17">
      <c r="A67" s="1129"/>
      <c r="B67" s="1129"/>
      <c r="C67" s="1153" t="s">
        <v>6902</v>
      </c>
      <c r="D67" s="1154">
        <v>13</v>
      </c>
      <c r="E67" s="1154" t="s">
        <v>707</v>
      </c>
      <c r="F67" s="1154" t="s">
        <v>1258</v>
      </c>
      <c r="G67" s="1534" t="s">
        <v>6903</v>
      </c>
      <c r="H67" s="1534"/>
      <c r="I67" s="1534"/>
      <c r="J67" s="1534"/>
      <c r="K67" s="1534"/>
      <c r="L67" s="1534"/>
      <c r="M67" s="999"/>
      <c r="N67" s="1129"/>
      <c r="O67" s="1129"/>
    </row>
    <row r="68" spans="1:17">
      <c r="A68" s="1129"/>
      <c r="B68" s="1129"/>
      <c r="C68" s="1153" t="s">
        <v>6904</v>
      </c>
      <c r="D68" s="1154">
        <v>14</v>
      </c>
      <c r="E68" s="1154" t="s">
        <v>707</v>
      </c>
      <c r="F68" s="1154" t="s">
        <v>1258</v>
      </c>
      <c r="G68" s="1534" t="s">
        <v>6905</v>
      </c>
      <c r="H68" s="1534"/>
      <c r="I68" s="1534"/>
      <c r="J68" s="1534"/>
      <c r="K68" s="1534"/>
      <c r="L68" s="1534"/>
      <c r="M68" s="999"/>
      <c r="N68" s="1129"/>
      <c r="O68" s="1129"/>
    </row>
    <row r="69" spans="1:17">
      <c r="A69" s="1129"/>
      <c r="B69" s="1129"/>
      <c r="C69" s="1153" t="s">
        <v>6906</v>
      </c>
      <c r="D69" s="1154">
        <v>14</v>
      </c>
      <c r="E69" s="1154" t="s">
        <v>707</v>
      </c>
      <c r="F69" s="1154" t="s">
        <v>1258</v>
      </c>
      <c r="G69" s="1534" t="s">
        <v>6907</v>
      </c>
      <c r="H69" s="1534"/>
      <c r="I69" s="1534"/>
      <c r="J69" s="1534"/>
      <c r="K69" s="1534"/>
      <c r="L69" s="1534"/>
      <c r="M69" s="999"/>
      <c r="N69" s="1129"/>
      <c r="O69" s="1129"/>
    </row>
    <row r="70" spans="1:17">
      <c r="A70" s="1129"/>
      <c r="B70" s="1129"/>
      <c r="C70" s="1153" t="s">
        <v>6908</v>
      </c>
      <c r="D70" s="1154">
        <v>14</v>
      </c>
      <c r="E70" s="1154" t="s">
        <v>707</v>
      </c>
      <c r="F70" s="1154" t="s">
        <v>1258</v>
      </c>
      <c r="G70" s="1534" t="s">
        <v>6909</v>
      </c>
      <c r="H70" s="1534"/>
      <c r="I70" s="1534"/>
      <c r="J70" s="1534"/>
      <c r="K70" s="1534"/>
      <c r="L70" s="1534"/>
      <c r="M70" s="999"/>
      <c r="N70" s="1129"/>
      <c r="O70" s="1129"/>
    </row>
    <row r="71" spans="1:17">
      <c r="A71" s="1129"/>
      <c r="B71" s="1129"/>
      <c r="C71" s="873" t="s">
        <v>14435</v>
      </c>
      <c r="D71" s="1131">
        <f>SUM(D58:D70)</f>
        <v>161</v>
      </c>
      <c r="E71" s="1129"/>
      <c r="F71" s="1129"/>
      <c r="G71" s="1129"/>
      <c r="H71" s="1129"/>
      <c r="I71" s="1129"/>
      <c r="J71" s="1129"/>
      <c r="K71" s="1129"/>
      <c r="L71" s="1129"/>
      <c r="M71" s="999"/>
      <c r="N71" s="1129"/>
      <c r="O71" s="1129"/>
    </row>
    <row r="72" spans="1:17">
      <c r="M72" s="1129"/>
      <c r="N72" s="1129"/>
      <c r="O72" s="1129"/>
      <c r="P72" s="1129"/>
      <c r="Q72" s="1129"/>
    </row>
  </sheetData>
  <mergeCells count="39">
    <mergeCell ref="F11:J11"/>
    <mergeCell ref="C6:J6"/>
    <mergeCell ref="F7:J7"/>
    <mergeCell ref="C8:J8"/>
    <mergeCell ref="F9:J9"/>
    <mergeCell ref="C10:J10"/>
    <mergeCell ref="F23:J23"/>
    <mergeCell ref="C12:J12"/>
    <mergeCell ref="F13:J13"/>
    <mergeCell ref="C14:J14"/>
    <mergeCell ref="F15:J15"/>
    <mergeCell ref="C16:J16"/>
    <mergeCell ref="F17:J17"/>
    <mergeCell ref="C18:J18"/>
    <mergeCell ref="F19:J19"/>
    <mergeCell ref="C20:J20"/>
    <mergeCell ref="F21:J21"/>
    <mergeCell ref="C22:J22"/>
    <mergeCell ref="E29:J29"/>
    <mergeCell ref="G57:L57"/>
    <mergeCell ref="G58:L58"/>
    <mergeCell ref="G59:L59"/>
    <mergeCell ref="G60:L60"/>
    <mergeCell ref="I5:J5"/>
    <mergeCell ref="G68:L68"/>
    <mergeCell ref="G69:L69"/>
    <mergeCell ref="G70:L70"/>
    <mergeCell ref="G62:L62"/>
    <mergeCell ref="G63:L63"/>
    <mergeCell ref="G64:L64"/>
    <mergeCell ref="G65:L65"/>
    <mergeCell ref="G66:L66"/>
    <mergeCell ref="G67:L67"/>
    <mergeCell ref="G61:L61"/>
    <mergeCell ref="C24:J24"/>
    <mergeCell ref="E25:J25"/>
    <mergeCell ref="C26:J26"/>
    <mergeCell ref="E27:J27"/>
    <mergeCell ref="C28:J28"/>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125"/>
  <sheetViews>
    <sheetView zoomScaleNormal="100" workbookViewId="0"/>
  </sheetViews>
  <sheetFormatPr defaultRowHeight="12"/>
  <cols>
    <col min="1" max="2" width="9" style="164"/>
    <col min="3" max="10" width="18.5" style="164" customWidth="1"/>
    <col min="11" max="16384" width="9" style="164"/>
  </cols>
  <sheetData>
    <row r="1" spans="1:19">
      <c r="A1" s="854"/>
      <c r="B1" s="854"/>
      <c r="C1" s="854"/>
      <c r="D1" s="886"/>
      <c r="E1" s="854"/>
      <c r="F1" s="854"/>
      <c r="G1" s="854"/>
      <c r="H1" s="854"/>
      <c r="I1" s="854"/>
      <c r="J1" s="854"/>
      <c r="K1" s="854"/>
      <c r="L1" s="854"/>
      <c r="M1" s="854"/>
      <c r="N1" s="854"/>
      <c r="O1" s="854"/>
      <c r="P1" s="854"/>
      <c r="Q1" s="854"/>
      <c r="R1" s="854"/>
      <c r="S1" s="854"/>
    </row>
    <row r="2" spans="1:19">
      <c r="A2" s="854"/>
      <c r="B2" s="856" t="s">
        <v>7033</v>
      </c>
      <c r="C2" s="55"/>
      <c r="D2" s="881" t="s">
        <v>6912</v>
      </c>
      <c r="E2" s="857"/>
      <c r="F2" s="886" t="s">
        <v>7034</v>
      </c>
      <c r="G2" s="857"/>
      <c r="H2" s="857"/>
      <c r="I2" s="857"/>
      <c r="J2" s="857"/>
      <c r="K2" s="858"/>
      <c r="L2" s="854"/>
      <c r="M2" s="854"/>
      <c r="N2" s="854"/>
      <c r="O2" s="854"/>
      <c r="P2" s="854"/>
      <c r="Q2" s="854"/>
      <c r="R2" s="854"/>
      <c r="S2" s="854"/>
    </row>
    <row r="3" spans="1:19" ht="12.75" thickBot="1">
      <c r="A3" s="854"/>
      <c r="B3" s="856"/>
      <c r="C3" s="857"/>
      <c r="D3" s="857"/>
      <c r="E3" s="857"/>
      <c r="F3" s="857"/>
      <c r="G3" s="857"/>
      <c r="H3" s="857"/>
      <c r="I3" s="857"/>
      <c r="J3" s="857"/>
      <c r="K3" s="858"/>
      <c r="L3" s="854"/>
      <c r="M3" s="854"/>
      <c r="N3" s="854"/>
      <c r="O3" s="854"/>
      <c r="P3" s="854"/>
      <c r="Q3" s="854"/>
      <c r="R3" s="854"/>
      <c r="S3" s="854"/>
    </row>
    <row r="4" spans="1:19" ht="24.75" thickBot="1">
      <c r="A4" s="854"/>
      <c r="B4" s="859" t="s">
        <v>2</v>
      </c>
      <c r="C4" s="860" t="s">
        <v>3</v>
      </c>
      <c r="D4" s="860" t="s">
        <v>4</v>
      </c>
      <c r="E4" s="860" t="s">
        <v>5</v>
      </c>
      <c r="F4" s="860" t="s">
        <v>6</v>
      </c>
      <c r="G4" s="860" t="s">
        <v>7</v>
      </c>
      <c r="H4" s="860" t="s">
        <v>8</v>
      </c>
      <c r="I4" s="860" t="s">
        <v>9</v>
      </c>
      <c r="J4" s="861" t="s">
        <v>10</v>
      </c>
      <c r="K4" s="883" t="s">
        <v>6823</v>
      </c>
      <c r="L4" s="863" t="s">
        <v>2</v>
      </c>
      <c r="M4" s="854"/>
      <c r="N4" s="856"/>
      <c r="O4" s="854"/>
      <c r="P4" s="854"/>
      <c r="Q4" s="854"/>
      <c r="R4" s="854"/>
      <c r="S4" s="854"/>
    </row>
    <row r="5" spans="1:19" ht="12.75" thickTop="1">
      <c r="A5" s="855">
        <v>0</v>
      </c>
      <c r="B5" s="867" t="str">
        <f>CONCATENATE(("+0x"),DEC2HEX(A5,3))</f>
        <v>+0x000</v>
      </c>
      <c r="C5" s="366" t="s">
        <v>13</v>
      </c>
      <c r="D5" s="367" t="s">
        <v>13</v>
      </c>
      <c r="E5" s="367" t="s">
        <v>13</v>
      </c>
      <c r="F5" s="367" t="s">
        <v>13</v>
      </c>
      <c r="G5" s="367" t="s">
        <v>13</v>
      </c>
      <c r="H5" s="367" t="s">
        <v>13</v>
      </c>
      <c r="I5" s="926" t="s">
        <v>6913</v>
      </c>
      <c r="J5" s="927" t="s">
        <v>6914</v>
      </c>
      <c r="K5" s="865" t="s">
        <v>819</v>
      </c>
      <c r="L5" s="866" t="str">
        <f>B5</f>
        <v>+0x000</v>
      </c>
      <c r="M5" s="884"/>
      <c r="N5" s="854"/>
      <c r="O5" s="854"/>
      <c r="P5" s="854"/>
      <c r="Q5" s="854"/>
      <c r="R5" s="856"/>
      <c r="S5" s="856"/>
    </row>
    <row r="6" spans="1:19">
      <c r="A6" s="855">
        <v>1</v>
      </c>
      <c r="B6" s="867" t="str">
        <f t="shared" ref="B6:B69" si="0">CONCATENATE(("+0x"),DEC2HEX(A6,3))</f>
        <v>+0x001</v>
      </c>
      <c r="C6" s="1547" t="s">
        <v>6915</v>
      </c>
      <c r="D6" s="1542"/>
      <c r="E6" s="1542"/>
      <c r="F6" s="1542"/>
      <c r="G6" s="1542"/>
      <c r="H6" s="1542"/>
      <c r="I6" s="1542"/>
      <c r="J6" s="1550"/>
      <c r="K6" s="865" t="s">
        <v>6916</v>
      </c>
      <c r="L6" s="866" t="str">
        <f t="shared" ref="L6:L69" si="1">B6</f>
        <v>+0x001</v>
      </c>
      <c r="M6" s="854"/>
      <c r="N6" s="854"/>
      <c r="O6" s="854"/>
      <c r="P6" s="854"/>
      <c r="Q6" s="854"/>
      <c r="R6" s="856"/>
      <c r="S6" s="856"/>
    </row>
    <row r="7" spans="1:19">
      <c r="A7" s="855">
        <v>2</v>
      </c>
      <c r="B7" s="867" t="str">
        <f t="shared" si="0"/>
        <v>+0x002</v>
      </c>
      <c r="C7" s="366" t="s">
        <v>13</v>
      </c>
      <c r="D7" s="367" t="s">
        <v>13</v>
      </c>
      <c r="E7" s="367" t="s">
        <v>13</v>
      </c>
      <c r="F7" s="1542" t="s">
        <v>6917</v>
      </c>
      <c r="G7" s="1542"/>
      <c r="H7" s="1542"/>
      <c r="I7" s="1542"/>
      <c r="J7" s="1550"/>
      <c r="K7" s="865" t="s">
        <v>819</v>
      </c>
      <c r="L7" s="866" t="str">
        <f t="shared" si="1"/>
        <v>+0x002</v>
      </c>
      <c r="M7" s="854"/>
      <c r="N7" s="854"/>
      <c r="O7" s="854"/>
      <c r="P7" s="854"/>
      <c r="Q7" s="854"/>
      <c r="R7" s="856"/>
      <c r="S7" s="856"/>
    </row>
    <row r="8" spans="1:19">
      <c r="A8" s="855">
        <v>3</v>
      </c>
      <c r="B8" s="867" t="str">
        <f t="shared" si="0"/>
        <v>+0x003</v>
      </c>
      <c r="C8" s="1547" t="s">
        <v>6918</v>
      </c>
      <c r="D8" s="1542"/>
      <c r="E8" s="1542"/>
      <c r="F8" s="1542"/>
      <c r="G8" s="1542"/>
      <c r="H8" s="1542"/>
      <c r="I8" s="1542"/>
      <c r="J8" s="1550"/>
      <c r="K8" s="865" t="s">
        <v>6919</v>
      </c>
      <c r="L8" s="866" t="str">
        <f t="shared" si="1"/>
        <v>+0x003</v>
      </c>
      <c r="M8" s="854"/>
      <c r="N8" s="854"/>
      <c r="O8" s="854"/>
      <c r="P8" s="854"/>
      <c r="Q8" s="854"/>
      <c r="R8" s="856"/>
      <c r="S8" s="856"/>
    </row>
    <row r="9" spans="1:19">
      <c r="A9" s="855">
        <v>4</v>
      </c>
      <c r="B9" s="867" t="str">
        <f t="shared" si="0"/>
        <v>+0x004</v>
      </c>
      <c r="C9" s="366" t="s">
        <v>13</v>
      </c>
      <c r="D9" s="367" t="s">
        <v>13</v>
      </c>
      <c r="E9" s="367" t="s">
        <v>13</v>
      </c>
      <c r="F9" s="1542" t="s">
        <v>6920</v>
      </c>
      <c r="G9" s="1542"/>
      <c r="H9" s="1542"/>
      <c r="I9" s="1542"/>
      <c r="J9" s="1550"/>
      <c r="K9" s="865" t="s">
        <v>1168</v>
      </c>
      <c r="L9" s="866" t="str">
        <f t="shared" si="1"/>
        <v>+0x004</v>
      </c>
      <c r="M9" s="854"/>
      <c r="N9" s="854"/>
      <c r="O9" s="854"/>
      <c r="P9" s="854"/>
      <c r="Q9" s="854"/>
      <c r="R9" s="856"/>
      <c r="S9" s="856"/>
    </row>
    <row r="10" spans="1:19">
      <c r="A10" s="855">
        <v>5</v>
      </c>
      <c r="B10" s="867" t="str">
        <f t="shared" si="0"/>
        <v>+0x005</v>
      </c>
      <c r="C10" s="1547" t="s">
        <v>6921</v>
      </c>
      <c r="D10" s="1542"/>
      <c r="E10" s="1542"/>
      <c r="F10" s="1542"/>
      <c r="G10" s="1542"/>
      <c r="H10" s="1542"/>
      <c r="I10" s="1542"/>
      <c r="J10" s="1550"/>
      <c r="K10" s="865" t="s">
        <v>6922</v>
      </c>
      <c r="L10" s="866" t="str">
        <f t="shared" si="1"/>
        <v>+0x005</v>
      </c>
      <c r="M10" s="854"/>
      <c r="N10" s="854"/>
      <c r="O10" s="854"/>
      <c r="P10" s="854"/>
      <c r="Q10" s="854"/>
      <c r="R10" s="856"/>
      <c r="S10" s="856"/>
    </row>
    <row r="11" spans="1:19">
      <c r="A11" s="855">
        <v>6</v>
      </c>
      <c r="B11" s="867" t="str">
        <f t="shared" si="0"/>
        <v>+0x006</v>
      </c>
      <c r="C11" s="366" t="s">
        <v>13</v>
      </c>
      <c r="D11" s="367" t="s">
        <v>13</v>
      </c>
      <c r="E11" s="367" t="s">
        <v>13</v>
      </c>
      <c r="F11" s="1542" t="s">
        <v>6923</v>
      </c>
      <c r="G11" s="1542"/>
      <c r="H11" s="1542"/>
      <c r="I11" s="1542"/>
      <c r="J11" s="1550"/>
      <c r="K11" s="865" t="s">
        <v>16</v>
      </c>
      <c r="L11" s="866" t="str">
        <f t="shared" si="1"/>
        <v>+0x006</v>
      </c>
      <c r="M11" s="854"/>
      <c r="N11" s="854"/>
      <c r="O11" s="854"/>
      <c r="P11" s="854"/>
      <c r="Q11" s="854"/>
      <c r="R11" s="856"/>
      <c r="S11" s="856"/>
    </row>
    <row r="12" spans="1:19">
      <c r="A12" s="855">
        <v>7</v>
      </c>
      <c r="B12" s="867" t="str">
        <f t="shared" si="0"/>
        <v>+0x007</v>
      </c>
      <c r="C12" s="1547" t="s">
        <v>6924</v>
      </c>
      <c r="D12" s="1542"/>
      <c r="E12" s="1542"/>
      <c r="F12" s="1542"/>
      <c r="G12" s="1542"/>
      <c r="H12" s="1542"/>
      <c r="I12" s="1542"/>
      <c r="J12" s="1550"/>
      <c r="K12" s="865" t="s">
        <v>6925</v>
      </c>
      <c r="L12" s="866" t="str">
        <f t="shared" si="1"/>
        <v>+0x007</v>
      </c>
      <c r="M12" s="854"/>
      <c r="N12" s="854"/>
      <c r="O12" s="854"/>
      <c r="P12" s="854"/>
      <c r="Q12" s="854"/>
      <c r="R12" s="856"/>
      <c r="S12" s="856"/>
    </row>
    <row r="13" spans="1:19">
      <c r="A13" s="855">
        <v>8</v>
      </c>
      <c r="B13" s="867" t="str">
        <f t="shared" si="0"/>
        <v>+0x008</v>
      </c>
      <c r="C13" s="366" t="s">
        <v>13</v>
      </c>
      <c r="D13" s="367" t="s">
        <v>13</v>
      </c>
      <c r="E13" s="367" t="s">
        <v>13</v>
      </c>
      <c r="F13" s="1542" t="s">
        <v>6926</v>
      </c>
      <c r="G13" s="1542"/>
      <c r="H13" s="1542"/>
      <c r="I13" s="1542"/>
      <c r="J13" s="1550"/>
      <c r="K13" s="865" t="s">
        <v>58</v>
      </c>
      <c r="L13" s="866" t="str">
        <f t="shared" si="1"/>
        <v>+0x008</v>
      </c>
      <c r="M13" s="854"/>
      <c r="N13" s="854"/>
      <c r="O13" s="854"/>
      <c r="P13" s="854"/>
      <c r="Q13" s="854"/>
      <c r="R13" s="856"/>
      <c r="S13" s="856"/>
    </row>
    <row r="14" spans="1:19">
      <c r="A14" s="855">
        <v>9</v>
      </c>
      <c r="B14" s="867" t="str">
        <f t="shared" si="0"/>
        <v>+0x009</v>
      </c>
      <c r="C14" s="1547" t="s">
        <v>6927</v>
      </c>
      <c r="D14" s="1542"/>
      <c r="E14" s="1542"/>
      <c r="F14" s="1542"/>
      <c r="G14" s="1542"/>
      <c r="H14" s="1542"/>
      <c r="I14" s="1542"/>
      <c r="J14" s="1550"/>
      <c r="K14" s="865" t="s">
        <v>6928</v>
      </c>
      <c r="L14" s="866" t="str">
        <f t="shared" si="1"/>
        <v>+0x009</v>
      </c>
      <c r="M14" s="854"/>
      <c r="N14" s="854"/>
      <c r="O14" s="854"/>
      <c r="P14" s="854"/>
      <c r="Q14" s="854"/>
      <c r="R14" s="856"/>
      <c r="S14" s="856"/>
    </row>
    <row r="15" spans="1:19">
      <c r="A15" s="855">
        <v>10</v>
      </c>
      <c r="B15" s="867" t="str">
        <f t="shared" si="0"/>
        <v>+0x00A</v>
      </c>
      <c r="C15" s="366" t="s">
        <v>13</v>
      </c>
      <c r="D15" s="367" t="s">
        <v>13</v>
      </c>
      <c r="E15" s="367" t="s">
        <v>13</v>
      </c>
      <c r="F15" s="1542" t="s">
        <v>6929</v>
      </c>
      <c r="G15" s="1542"/>
      <c r="H15" s="1542"/>
      <c r="I15" s="1542"/>
      <c r="J15" s="1550"/>
      <c r="K15" s="865" t="s">
        <v>1037</v>
      </c>
      <c r="L15" s="866" t="str">
        <f t="shared" si="1"/>
        <v>+0x00A</v>
      </c>
      <c r="M15" s="854"/>
      <c r="N15" s="854"/>
      <c r="O15" s="854"/>
      <c r="P15" s="854"/>
      <c r="Q15" s="854"/>
      <c r="R15" s="856"/>
      <c r="S15" s="856"/>
    </row>
    <row r="16" spans="1:19">
      <c r="A16" s="855">
        <v>11</v>
      </c>
      <c r="B16" s="867" t="str">
        <f t="shared" si="0"/>
        <v>+0x00B</v>
      </c>
      <c r="C16" s="1547" t="s">
        <v>6930</v>
      </c>
      <c r="D16" s="1542"/>
      <c r="E16" s="1542"/>
      <c r="F16" s="1542"/>
      <c r="G16" s="1542"/>
      <c r="H16" s="1542"/>
      <c r="I16" s="1542"/>
      <c r="J16" s="1550"/>
      <c r="K16" s="865" t="s">
        <v>16</v>
      </c>
      <c r="L16" s="866" t="str">
        <f t="shared" si="1"/>
        <v>+0x00B</v>
      </c>
      <c r="M16" s="854"/>
      <c r="N16" s="854"/>
      <c r="O16" s="854"/>
      <c r="P16" s="854"/>
      <c r="Q16" s="854"/>
      <c r="R16" s="856"/>
      <c r="S16" s="856"/>
    </row>
    <row r="17" spans="1:19">
      <c r="A17" s="855">
        <v>12</v>
      </c>
      <c r="B17" s="867" t="str">
        <f t="shared" si="0"/>
        <v>+0x00C</v>
      </c>
      <c r="C17" s="366" t="s">
        <v>13</v>
      </c>
      <c r="D17" s="367" t="s">
        <v>13</v>
      </c>
      <c r="E17" s="367" t="s">
        <v>13</v>
      </c>
      <c r="F17" s="1542" t="s">
        <v>6931</v>
      </c>
      <c r="G17" s="1542"/>
      <c r="H17" s="1542"/>
      <c r="I17" s="1542"/>
      <c r="J17" s="1550"/>
      <c r="K17" s="865" t="s">
        <v>1168</v>
      </c>
      <c r="L17" s="866" t="str">
        <f t="shared" si="1"/>
        <v>+0x00C</v>
      </c>
      <c r="M17" s="854"/>
      <c r="N17" s="854"/>
      <c r="O17" s="854"/>
      <c r="P17" s="854"/>
      <c r="Q17" s="854"/>
      <c r="R17" s="856"/>
      <c r="S17" s="856"/>
    </row>
    <row r="18" spans="1:19">
      <c r="A18" s="855">
        <v>13</v>
      </c>
      <c r="B18" s="867" t="str">
        <f t="shared" si="0"/>
        <v>+0x00D</v>
      </c>
      <c r="C18" s="1547" t="s">
        <v>6932</v>
      </c>
      <c r="D18" s="1542"/>
      <c r="E18" s="1542"/>
      <c r="F18" s="1542"/>
      <c r="G18" s="1542"/>
      <c r="H18" s="1542"/>
      <c r="I18" s="1542"/>
      <c r="J18" s="1550"/>
      <c r="K18" s="865" t="s">
        <v>16</v>
      </c>
      <c r="L18" s="866" t="str">
        <f t="shared" si="1"/>
        <v>+0x00D</v>
      </c>
      <c r="M18" s="854"/>
      <c r="N18" s="854"/>
      <c r="O18" s="854"/>
      <c r="P18" s="854"/>
      <c r="Q18" s="854"/>
      <c r="R18" s="856"/>
      <c r="S18" s="856"/>
    </row>
    <row r="19" spans="1:19">
      <c r="A19" s="855">
        <v>14</v>
      </c>
      <c r="B19" s="867" t="str">
        <f t="shared" si="0"/>
        <v>+0x00E</v>
      </c>
      <c r="C19" s="366" t="s">
        <v>13</v>
      </c>
      <c r="D19" s="367" t="s">
        <v>13</v>
      </c>
      <c r="E19" s="367" t="s">
        <v>13</v>
      </c>
      <c r="F19" s="1542" t="s">
        <v>6933</v>
      </c>
      <c r="G19" s="1542"/>
      <c r="H19" s="1542"/>
      <c r="I19" s="1542"/>
      <c r="J19" s="1550"/>
      <c r="K19" s="865" t="s">
        <v>1168</v>
      </c>
      <c r="L19" s="866" t="str">
        <f t="shared" si="1"/>
        <v>+0x00E</v>
      </c>
      <c r="M19" s="854"/>
      <c r="N19" s="854"/>
      <c r="O19" s="854"/>
      <c r="P19" s="854"/>
      <c r="Q19" s="854"/>
      <c r="R19" s="856"/>
      <c r="S19" s="856"/>
    </row>
    <row r="20" spans="1:19">
      <c r="A20" s="855">
        <v>15</v>
      </c>
      <c r="B20" s="867" t="str">
        <f t="shared" si="0"/>
        <v>+0x00F</v>
      </c>
      <c r="C20" s="1547" t="s">
        <v>6934</v>
      </c>
      <c r="D20" s="1542"/>
      <c r="E20" s="1542"/>
      <c r="F20" s="1542"/>
      <c r="G20" s="1542"/>
      <c r="H20" s="1542"/>
      <c r="I20" s="1542"/>
      <c r="J20" s="1550"/>
      <c r="K20" s="865" t="s">
        <v>6925</v>
      </c>
      <c r="L20" s="866" t="str">
        <f t="shared" si="1"/>
        <v>+0x00F</v>
      </c>
      <c r="M20" s="854"/>
      <c r="N20" s="854"/>
      <c r="O20" s="854"/>
      <c r="P20" s="854"/>
      <c r="Q20" s="854"/>
      <c r="R20" s="856"/>
      <c r="S20" s="856"/>
    </row>
    <row r="21" spans="1:19">
      <c r="A21" s="855">
        <v>16</v>
      </c>
      <c r="B21" s="867" t="str">
        <f t="shared" si="0"/>
        <v>+0x010</v>
      </c>
      <c r="C21" s="366" t="s">
        <v>13</v>
      </c>
      <c r="D21" s="367" t="s">
        <v>13</v>
      </c>
      <c r="E21" s="367" t="s">
        <v>13</v>
      </c>
      <c r="F21" s="1542" t="s">
        <v>6935</v>
      </c>
      <c r="G21" s="1542"/>
      <c r="H21" s="1542"/>
      <c r="I21" s="1542"/>
      <c r="J21" s="1550"/>
      <c r="K21" s="865" t="s">
        <v>1037</v>
      </c>
      <c r="L21" s="866" t="str">
        <f t="shared" si="1"/>
        <v>+0x010</v>
      </c>
      <c r="M21" s="854"/>
      <c r="N21" s="854"/>
      <c r="O21" s="854"/>
      <c r="P21" s="854"/>
      <c r="Q21" s="854"/>
      <c r="R21" s="856"/>
      <c r="S21" s="856"/>
    </row>
    <row r="22" spans="1:19">
      <c r="A22" s="855">
        <v>17</v>
      </c>
      <c r="B22" s="867" t="str">
        <f t="shared" si="0"/>
        <v>+0x011</v>
      </c>
      <c r="C22" s="1547" t="s">
        <v>6936</v>
      </c>
      <c r="D22" s="1542"/>
      <c r="E22" s="1542"/>
      <c r="F22" s="1542"/>
      <c r="G22" s="1542"/>
      <c r="H22" s="1542"/>
      <c r="I22" s="1542"/>
      <c r="J22" s="1550"/>
      <c r="K22" s="865" t="s">
        <v>6928</v>
      </c>
      <c r="L22" s="866" t="str">
        <f t="shared" si="1"/>
        <v>+0x011</v>
      </c>
      <c r="M22" s="854"/>
      <c r="N22" s="854"/>
      <c r="O22" s="854"/>
      <c r="P22" s="854"/>
      <c r="Q22" s="854"/>
      <c r="R22" s="856"/>
      <c r="S22" s="856"/>
    </row>
    <row r="23" spans="1:19">
      <c r="A23" s="855">
        <v>18</v>
      </c>
      <c r="B23" s="867" t="str">
        <f t="shared" si="0"/>
        <v>+0x012</v>
      </c>
      <c r="C23" s="366" t="s">
        <v>13</v>
      </c>
      <c r="D23" s="367" t="s">
        <v>13</v>
      </c>
      <c r="E23" s="367" t="s">
        <v>13</v>
      </c>
      <c r="F23" s="1542" t="s">
        <v>6937</v>
      </c>
      <c r="G23" s="1542"/>
      <c r="H23" s="1542"/>
      <c r="I23" s="1542"/>
      <c r="J23" s="1550"/>
      <c r="K23" s="865" t="s">
        <v>58</v>
      </c>
      <c r="L23" s="866" t="str">
        <f t="shared" si="1"/>
        <v>+0x012</v>
      </c>
      <c r="M23" s="854"/>
      <c r="N23" s="854"/>
      <c r="O23" s="854"/>
      <c r="P23" s="854"/>
      <c r="Q23" s="854"/>
      <c r="R23" s="856"/>
      <c r="S23" s="856"/>
    </row>
    <row r="24" spans="1:19">
      <c r="A24" s="855">
        <v>19</v>
      </c>
      <c r="B24" s="867" t="str">
        <f t="shared" si="0"/>
        <v>+0x013</v>
      </c>
      <c r="C24" s="1547" t="s">
        <v>6938</v>
      </c>
      <c r="D24" s="1543"/>
      <c r="E24" s="1543"/>
      <c r="F24" s="1543"/>
      <c r="G24" s="1543"/>
      <c r="H24" s="1543"/>
      <c r="I24" s="1543"/>
      <c r="J24" s="1544"/>
      <c r="K24" s="865" t="s">
        <v>16</v>
      </c>
      <c r="L24" s="866" t="str">
        <f t="shared" si="1"/>
        <v>+0x013</v>
      </c>
      <c r="M24" s="854"/>
      <c r="N24" s="854"/>
      <c r="O24" s="854"/>
      <c r="P24" s="854"/>
      <c r="Q24" s="854"/>
      <c r="R24" s="856"/>
      <c r="S24" s="856"/>
    </row>
    <row r="25" spans="1:19">
      <c r="A25" s="855">
        <v>20</v>
      </c>
      <c r="B25" s="867" t="str">
        <f t="shared" si="0"/>
        <v>+0x014</v>
      </c>
      <c r="C25" s="366" t="s">
        <v>13</v>
      </c>
      <c r="D25" s="367" t="s">
        <v>13</v>
      </c>
      <c r="E25" s="1542" t="s">
        <v>6939</v>
      </c>
      <c r="F25" s="1543"/>
      <c r="G25" s="1543"/>
      <c r="H25" s="1543"/>
      <c r="I25" s="1543"/>
      <c r="J25" s="1544"/>
      <c r="K25" s="865" t="s">
        <v>16</v>
      </c>
      <c r="L25" s="866" t="str">
        <f t="shared" si="1"/>
        <v>+0x014</v>
      </c>
      <c r="M25" s="854"/>
      <c r="N25" s="854"/>
      <c r="O25" s="854"/>
      <c r="P25" s="854"/>
      <c r="Q25" s="854"/>
      <c r="R25" s="856"/>
      <c r="S25" s="856"/>
    </row>
    <row r="26" spans="1:19">
      <c r="A26" s="855">
        <v>21</v>
      </c>
      <c r="B26" s="867" t="str">
        <f t="shared" si="0"/>
        <v>+0x015</v>
      </c>
      <c r="C26" s="1547" t="s">
        <v>6940</v>
      </c>
      <c r="D26" s="1543"/>
      <c r="E26" s="1543"/>
      <c r="F26" s="1543"/>
      <c r="G26" s="1543"/>
      <c r="H26" s="1543"/>
      <c r="I26" s="1543"/>
      <c r="J26" s="1544"/>
      <c r="K26" s="865" t="s">
        <v>16</v>
      </c>
      <c r="L26" s="866" t="str">
        <f t="shared" si="1"/>
        <v>+0x015</v>
      </c>
      <c r="M26" s="854"/>
      <c r="N26" s="854"/>
      <c r="O26" s="854"/>
      <c r="P26" s="854"/>
      <c r="Q26" s="854"/>
      <c r="R26" s="856"/>
      <c r="S26" s="856"/>
    </row>
    <row r="27" spans="1:19">
      <c r="A27" s="855">
        <v>22</v>
      </c>
      <c r="B27" s="867" t="str">
        <f t="shared" si="0"/>
        <v>+0x016</v>
      </c>
      <c r="C27" s="366" t="s">
        <v>13</v>
      </c>
      <c r="D27" s="367" t="s">
        <v>13</v>
      </c>
      <c r="E27" s="1542" t="s">
        <v>6941</v>
      </c>
      <c r="F27" s="1543"/>
      <c r="G27" s="1543"/>
      <c r="H27" s="1543"/>
      <c r="I27" s="1543"/>
      <c r="J27" s="1544"/>
      <c r="K27" s="865" t="s">
        <v>1216</v>
      </c>
      <c r="L27" s="866" t="str">
        <f t="shared" si="1"/>
        <v>+0x016</v>
      </c>
      <c r="M27" s="854"/>
      <c r="N27" s="854"/>
      <c r="O27" s="854"/>
      <c r="P27" s="854"/>
      <c r="Q27" s="854"/>
      <c r="R27" s="856"/>
      <c r="S27" s="856"/>
    </row>
    <row r="28" spans="1:19">
      <c r="A28" s="855">
        <v>23</v>
      </c>
      <c r="B28" s="867" t="str">
        <f t="shared" si="0"/>
        <v>+0x017</v>
      </c>
      <c r="C28" s="1547" t="s">
        <v>6942</v>
      </c>
      <c r="D28" s="1543"/>
      <c r="E28" s="1543"/>
      <c r="F28" s="1543"/>
      <c r="G28" s="1543"/>
      <c r="H28" s="1543"/>
      <c r="I28" s="1543"/>
      <c r="J28" s="1544"/>
      <c r="K28" s="865" t="s">
        <v>16</v>
      </c>
      <c r="L28" s="866" t="str">
        <f t="shared" si="1"/>
        <v>+0x017</v>
      </c>
      <c r="M28" s="854"/>
      <c r="N28" s="854"/>
      <c r="O28" s="854"/>
      <c r="P28" s="854"/>
      <c r="Q28" s="854"/>
      <c r="R28" s="856"/>
      <c r="S28" s="856"/>
    </row>
    <row r="29" spans="1:19">
      <c r="A29" s="855">
        <v>24</v>
      </c>
      <c r="B29" s="867" t="str">
        <f t="shared" si="0"/>
        <v>+0x018</v>
      </c>
      <c r="C29" s="366" t="s">
        <v>13</v>
      </c>
      <c r="D29" s="367" t="s">
        <v>13</v>
      </c>
      <c r="E29" s="1542" t="s">
        <v>6943</v>
      </c>
      <c r="F29" s="1543"/>
      <c r="G29" s="1543"/>
      <c r="H29" s="1543"/>
      <c r="I29" s="1543"/>
      <c r="J29" s="1544"/>
      <c r="K29" s="865" t="s">
        <v>1216</v>
      </c>
      <c r="L29" s="866" t="str">
        <f t="shared" si="1"/>
        <v>+0x018</v>
      </c>
      <c r="M29" s="854"/>
      <c r="N29" s="854"/>
      <c r="O29" s="854"/>
      <c r="P29" s="854"/>
      <c r="Q29" s="854"/>
      <c r="R29" s="856"/>
      <c r="S29" s="856"/>
    </row>
    <row r="30" spans="1:19">
      <c r="A30" s="855">
        <v>25</v>
      </c>
      <c r="B30" s="867" t="str">
        <f t="shared" si="0"/>
        <v>+0x019</v>
      </c>
      <c r="C30" s="366" t="s">
        <v>13</v>
      </c>
      <c r="D30" s="367" t="s">
        <v>13</v>
      </c>
      <c r="E30" s="367" t="s">
        <v>13</v>
      </c>
      <c r="F30" s="367" t="s">
        <v>13</v>
      </c>
      <c r="G30" s="367" t="s">
        <v>13</v>
      </c>
      <c r="H30" s="367" t="s">
        <v>13</v>
      </c>
      <c r="I30" s="932" t="s">
        <v>6884</v>
      </c>
      <c r="J30" s="368" t="s">
        <v>13</v>
      </c>
      <c r="K30" s="865" t="s">
        <v>16</v>
      </c>
      <c r="L30" s="866" t="str">
        <f t="shared" si="1"/>
        <v>+0x019</v>
      </c>
      <c r="M30" s="854"/>
      <c r="N30" s="856"/>
      <c r="O30" s="854"/>
      <c r="P30" s="854"/>
      <c r="Q30" s="854"/>
      <c r="R30" s="856"/>
      <c r="S30" s="856"/>
    </row>
    <row r="31" spans="1:19">
      <c r="A31" s="855">
        <v>26</v>
      </c>
      <c r="B31" s="867" t="str">
        <f t="shared" si="0"/>
        <v>+0x01A</v>
      </c>
      <c r="C31" s="366" t="s">
        <v>13</v>
      </c>
      <c r="D31" s="367" t="s">
        <v>13</v>
      </c>
      <c r="E31" s="367" t="s">
        <v>13</v>
      </c>
      <c r="F31" s="367" t="s">
        <v>13</v>
      </c>
      <c r="G31" s="367" t="s">
        <v>13</v>
      </c>
      <c r="H31" s="367" t="s">
        <v>13</v>
      </c>
      <c r="I31" s="367" t="s">
        <v>13</v>
      </c>
      <c r="J31" s="368" t="s">
        <v>13</v>
      </c>
      <c r="K31" s="865" t="s">
        <v>16</v>
      </c>
      <c r="L31" s="866" t="str">
        <f t="shared" si="1"/>
        <v>+0x01A</v>
      </c>
      <c r="M31" s="854"/>
      <c r="N31" s="854"/>
      <c r="O31" s="854"/>
      <c r="P31" s="854"/>
      <c r="Q31" s="854"/>
      <c r="R31" s="856"/>
      <c r="S31" s="856"/>
    </row>
    <row r="32" spans="1:19">
      <c r="A32" s="855">
        <v>27</v>
      </c>
      <c r="B32" s="867" t="str">
        <f t="shared" si="0"/>
        <v>+0x01B</v>
      </c>
      <c r="C32" s="366" t="s">
        <v>13</v>
      </c>
      <c r="D32" s="367" t="s">
        <v>13</v>
      </c>
      <c r="E32" s="367" t="s">
        <v>13</v>
      </c>
      <c r="F32" s="367" t="s">
        <v>13</v>
      </c>
      <c r="G32" s="367" t="s">
        <v>13</v>
      </c>
      <c r="H32" s="367" t="s">
        <v>13</v>
      </c>
      <c r="I32" s="367" t="s">
        <v>13</v>
      </c>
      <c r="J32" s="368" t="s">
        <v>13</v>
      </c>
      <c r="K32" s="865" t="s">
        <v>16</v>
      </c>
      <c r="L32" s="866" t="str">
        <f t="shared" si="1"/>
        <v>+0x01B</v>
      </c>
      <c r="M32" s="854"/>
      <c r="N32" s="854"/>
      <c r="O32" s="854"/>
      <c r="P32" s="854"/>
      <c r="Q32" s="854"/>
      <c r="R32" s="856"/>
      <c r="S32" s="856"/>
    </row>
    <row r="33" spans="1:19">
      <c r="A33" s="855">
        <v>28</v>
      </c>
      <c r="B33" s="867" t="str">
        <f t="shared" si="0"/>
        <v>+0x01C</v>
      </c>
      <c r="C33" s="366" t="s">
        <v>13</v>
      </c>
      <c r="D33" s="367" t="s">
        <v>13</v>
      </c>
      <c r="E33" s="367" t="s">
        <v>13</v>
      </c>
      <c r="F33" s="367" t="s">
        <v>13</v>
      </c>
      <c r="G33" s="367" t="s">
        <v>13</v>
      </c>
      <c r="H33" s="367" t="s">
        <v>13</v>
      </c>
      <c r="I33" s="367" t="s">
        <v>13</v>
      </c>
      <c r="J33" s="368" t="s">
        <v>13</v>
      </c>
      <c r="K33" s="865" t="s">
        <v>16</v>
      </c>
      <c r="L33" s="866" t="str">
        <f t="shared" si="1"/>
        <v>+0x01C</v>
      </c>
      <c r="M33" s="854"/>
      <c r="N33" s="854"/>
      <c r="O33" s="854"/>
      <c r="P33" s="854"/>
      <c r="Q33" s="854"/>
      <c r="R33" s="856"/>
      <c r="S33" s="856"/>
    </row>
    <row r="34" spans="1:19">
      <c r="A34" s="855">
        <v>29</v>
      </c>
      <c r="B34" s="867" t="str">
        <f t="shared" si="0"/>
        <v>+0x01D</v>
      </c>
      <c r="C34" s="366" t="s">
        <v>13</v>
      </c>
      <c r="D34" s="367" t="s">
        <v>13</v>
      </c>
      <c r="E34" s="367" t="s">
        <v>13</v>
      </c>
      <c r="F34" s="367" t="s">
        <v>13</v>
      </c>
      <c r="G34" s="367" t="s">
        <v>13</v>
      </c>
      <c r="H34" s="367" t="s">
        <v>13</v>
      </c>
      <c r="I34" s="367" t="s">
        <v>13</v>
      </c>
      <c r="J34" s="368" t="s">
        <v>13</v>
      </c>
      <c r="K34" s="865" t="s">
        <v>16</v>
      </c>
      <c r="L34" s="866" t="str">
        <f t="shared" si="1"/>
        <v>+0x01D</v>
      </c>
      <c r="M34" s="854"/>
      <c r="N34" s="854"/>
      <c r="O34" s="854"/>
      <c r="P34" s="854"/>
      <c r="Q34" s="854"/>
      <c r="R34" s="856"/>
      <c r="S34" s="856"/>
    </row>
    <row r="35" spans="1:19">
      <c r="A35" s="855">
        <v>30</v>
      </c>
      <c r="B35" s="867" t="str">
        <f t="shared" si="0"/>
        <v>+0x01E</v>
      </c>
      <c r="C35" s="366" t="s">
        <v>13</v>
      </c>
      <c r="D35" s="367" t="s">
        <v>13</v>
      </c>
      <c r="E35" s="367" t="s">
        <v>13</v>
      </c>
      <c r="F35" s="367" t="s">
        <v>13</v>
      </c>
      <c r="G35" s="367" t="s">
        <v>13</v>
      </c>
      <c r="H35" s="367" t="s">
        <v>13</v>
      </c>
      <c r="I35" s="367" t="s">
        <v>13</v>
      </c>
      <c r="J35" s="368" t="s">
        <v>13</v>
      </c>
      <c r="K35" s="865" t="s">
        <v>16</v>
      </c>
      <c r="L35" s="866" t="str">
        <f t="shared" si="1"/>
        <v>+0x01E</v>
      </c>
      <c r="M35" s="854"/>
      <c r="N35" s="854"/>
      <c r="O35" s="854"/>
      <c r="P35" s="854"/>
      <c r="Q35" s="854"/>
      <c r="R35" s="856"/>
      <c r="S35" s="856"/>
    </row>
    <row r="36" spans="1:19">
      <c r="A36" s="855">
        <v>31</v>
      </c>
      <c r="B36" s="867" t="str">
        <f t="shared" si="0"/>
        <v>+0x01F</v>
      </c>
      <c r="C36" s="366" t="s">
        <v>13</v>
      </c>
      <c r="D36" s="367" t="s">
        <v>13</v>
      </c>
      <c r="E36" s="367" t="s">
        <v>13</v>
      </c>
      <c r="F36" s="367" t="s">
        <v>13</v>
      </c>
      <c r="G36" s="367" t="s">
        <v>13</v>
      </c>
      <c r="H36" s="367" t="s">
        <v>13</v>
      </c>
      <c r="I36" s="367" t="s">
        <v>13</v>
      </c>
      <c r="J36" s="368" t="s">
        <v>13</v>
      </c>
      <c r="K36" s="865" t="s">
        <v>16</v>
      </c>
      <c r="L36" s="866" t="str">
        <f t="shared" si="1"/>
        <v>+0x01F</v>
      </c>
      <c r="M36" s="854"/>
      <c r="N36" s="854"/>
      <c r="O36" s="854"/>
      <c r="P36" s="854"/>
      <c r="Q36" s="854"/>
      <c r="R36" s="856"/>
      <c r="S36" s="856"/>
    </row>
    <row r="37" spans="1:19">
      <c r="A37" s="855">
        <v>32</v>
      </c>
      <c r="B37" s="867" t="str">
        <f t="shared" si="0"/>
        <v>+0x020</v>
      </c>
      <c r="C37" s="366" t="s">
        <v>13</v>
      </c>
      <c r="D37" s="367" t="s">
        <v>13</v>
      </c>
      <c r="E37" s="367" t="s">
        <v>13</v>
      </c>
      <c r="F37" s="367" t="s">
        <v>13</v>
      </c>
      <c r="G37" s="367" t="s">
        <v>13</v>
      </c>
      <c r="H37" s="367" t="s">
        <v>13</v>
      </c>
      <c r="I37" s="932" t="s">
        <v>6884</v>
      </c>
      <c r="J37" s="927" t="s">
        <v>6944</v>
      </c>
      <c r="K37" s="865" t="s">
        <v>819</v>
      </c>
      <c r="L37" s="866" t="str">
        <f t="shared" si="1"/>
        <v>+0x020</v>
      </c>
      <c r="M37" s="854"/>
      <c r="N37" s="856"/>
      <c r="O37" s="854"/>
      <c r="P37" s="854"/>
      <c r="Q37" s="854"/>
      <c r="R37" s="856"/>
      <c r="S37" s="856"/>
    </row>
    <row r="38" spans="1:19">
      <c r="A38" s="855">
        <v>33</v>
      </c>
      <c r="B38" s="867" t="str">
        <f t="shared" si="0"/>
        <v>+0x021</v>
      </c>
      <c r="C38" s="1547" t="s">
        <v>6945</v>
      </c>
      <c r="D38" s="1543"/>
      <c r="E38" s="1543"/>
      <c r="F38" s="1543"/>
      <c r="G38" s="1543"/>
      <c r="H38" s="1543"/>
      <c r="I38" s="1543"/>
      <c r="J38" s="1544"/>
      <c r="K38" s="865" t="s">
        <v>16</v>
      </c>
      <c r="L38" s="866" t="str">
        <f t="shared" si="1"/>
        <v>+0x021</v>
      </c>
      <c r="M38" s="854"/>
      <c r="N38" s="854"/>
      <c r="O38" s="854"/>
      <c r="P38" s="854"/>
      <c r="Q38" s="854"/>
      <c r="R38" s="856"/>
      <c r="S38" s="856"/>
    </row>
    <row r="39" spans="1:19">
      <c r="A39" s="855">
        <v>34</v>
      </c>
      <c r="B39" s="867" t="str">
        <f t="shared" si="0"/>
        <v>+0x022</v>
      </c>
      <c r="C39" s="366" t="s">
        <v>13</v>
      </c>
      <c r="D39" s="367" t="s">
        <v>13</v>
      </c>
      <c r="E39" s="367" t="s">
        <v>13</v>
      </c>
      <c r="F39" s="367" t="s">
        <v>13</v>
      </c>
      <c r="G39" s="367" t="s">
        <v>13</v>
      </c>
      <c r="H39" s="367" t="s">
        <v>13</v>
      </c>
      <c r="I39" s="1542" t="s">
        <v>6946</v>
      </c>
      <c r="J39" s="1544"/>
      <c r="K39" s="865" t="s">
        <v>16</v>
      </c>
      <c r="L39" s="866" t="str">
        <f t="shared" si="1"/>
        <v>+0x022</v>
      </c>
      <c r="M39" s="854"/>
      <c r="N39" s="854"/>
      <c r="O39" s="854"/>
      <c r="P39" s="854"/>
      <c r="Q39" s="854"/>
      <c r="R39" s="856"/>
      <c r="S39" s="856"/>
    </row>
    <row r="40" spans="1:19">
      <c r="A40" s="855">
        <v>35</v>
      </c>
      <c r="B40" s="867" t="str">
        <f t="shared" si="0"/>
        <v>+0x023</v>
      </c>
      <c r="C40" s="1547" t="s">
        <v>6947</v>
      </c>
      <c r="D40" s="1543"/>
      <c r="E40" s="1543"/>
      <c r="F40" s="1543"/>
      <c r="G40" s="1543"/>
      <c r="H40" s="1543"/>
      <c r="I40" s="1543"/>
      <c r="J40" s="1544"/>
      <c r="K40" s="865" t="s">
        <v>16</v>
      </c>
      <c r="L40" s="866" t="str">
        <f t="shared" si="1"/>
        <v>+0x023</v>
      </c>
      <c r="M40" s="854"/>
      <c r="N40" s="854"/>
      <c r="O40" s="854"/>
      <c r="P40" s="854"/>
      <c r="Q40" s="854"/>
      <c r="R40" s="856"/>
      <c r="S40" s="856"/>
    </row>
    <row r="41" spans="1:19">
      <c r="A41" s="855">
        <v>36</v>
      </c>
      <c r="B41" s="867" t="str">
        <f t="shared" si="0"/>
        <v>+0x024</v>
      </c>
      <c r="C41" s="366" t="s">
        <v>13</v>
      </c>
      <c r="D41" s="367" t="s">
        <v>13</v>
      </c>
      <c r="E41" s="367" t="s">
        <v>13</v>
      </c>
      <c r="F41" s="367" t="s">
        <v>13</v>
      </c>
      <c r="G41" s="367" t="s">
        <v>13</v>
      </c>
      <c r="H41" s="367" t="s">
        <v>13</v>
      </c>
      <c r="I41" s="1542" t="s">
        <v>6948</v>
      </c>
      <c r="J41" s="1544"/>
      <c r="K41" s="865" t="s">
        <v>1168</v>
      </c>
      <c r="L41" s="866" t="str">
        <f t="shared" si="1"/>
        <v>+0x024</v>
      </c>
      <c r="M41" s="854"/>
      <c r="N41" s="854"/>
      <c r="O41" s="854"/>
      <c r="P41" s="854"/>
      <c r="Q41" s="854"/>
      <c r="R41" s="856"/>
      <c r="S41" s="856"/>
    </row>
    <row r="42" spans="1:19">
      <c r="A42" s="855">
        <v>37</v>
      </c>
      <c r="B42" s="867" t="str">
        <f t="shared" si="0"/>
        <v>+0x025</v>
      </c>
      <c r="C42" s="1547" t="s">
        <v>6949</v>
      </c>
      <c r="D42" s="1543"/>
      <c r="E42" s="1543"/>
      <c r="F42" s="1543"/>
      <c r="G42" s="1543"/>
      <c r="H42" s="1543"/>
      <c r="I42" s="1543"/>
      <c r="J42" s="1544"/>
      <c r="K42" s="865" t="s">
        <v>16</v>
      </c>
      <c r="L42" s="866" t="str">
        <f t="shared" si="1"/>
        <v>+0x025</v>
      </c>
      <c r="M42" s="854"/>
      <c r="N42" s="854"/>
      <c r="O42" s="854"/>
      <c r="P42" s="854"/>
      <c r="Q42" s="854"/>
      <c r="R42" s="856"/>
      <c r="S42" s="856"/>
    </row>
    <row r="43" spans="1:19">
      <c r="A43" s="855">
        <v>38</v>
      </c>
      <c r="B43" s="867" t="str">
        <f t="shared" si="0"/>
        <v>+0x026</v>
      </c>
      <c r="C43" s="366" t="s">
        <v>13</v>
      </c>
      <c r="D43" s="367" t="s">
        <v>13</v>
      </c>
      <c r="E43" s="367" t="s">
        <v>13</v>
      </c>
      <c r="F43" s="367" t="s">
        <v>13</v>
      </c>
      <c r="G43" s="367" t="s">
        <v>13</v>
      </c>
      <c r="H43" s="367" t="s">
        <v>13</v>
      </c>
      <c r="I43" s="1542" t="s">
        <v>6950</v>
      </c>
      <c r="J43" s="1544"/>
      <c r="K43" s="865" t="s">
        <v>1168</v>
      </c>
      <c r="L43" s="866" t="str">
        <f t="shared" si="1"/>
        <v>+0x026</v>
      </c>
      <c r="M43" s="854"/>
      <c r="N43" s="854"/>
      <c r="O43" s="854"/>
      <c r="P43" s="854"/>
      <c r="Q43" s="854"/>
      <c r="R43" s="856"/>
      <c r="S43" s="856"/>
    </row>
    <row r="44" spans="1:19">
      <c r="A44" s="855">
        <v>39</v>
      </c>
      <c r="B44" s="867" t="str">
        <f t="shared" si="0"/>
        <v>+0x027</v>
      </c>
      <c r="C44" s="1547" t="s">
        <v>6951</v>
      </c>
      <c r="D44" s="1543"/>
      <c r="E44" s="1543"/>
      <c r="F44" s="1543"/>
      <c r="G44" s="1543"/>
      <c r="H44" s="1543"/>
      <c r="I44" s="1543"/>
      <c r="J44" s="1544"/>
      <c r="K44" s="865" t="s">
        <v>16</v>
      </c>
      <c r="L44" s="866" t="str">
        <f t="shared" si="1"/>
        <v>+0x027</v>
      </c>
      <c r="M44" s="854"/>
      <c r="N44" s="854"/>
      <c r="O44" s="854"/>
      <c r="P44" s="854"/>
      <c r="Q44" s="854"/>
      <c r="R44" s="856"/>
      <c r="S44" s="856"/>
    </row>
    <row r="45" spans="1:19">
      <c r="A45" s="855">
        <v>40</v>
      </c>
      <c r="B45" s="867" t="str">
        <f t="shared" si="0"/>
        <v>+0x028</v>
      </c>
      <c r="C45" s="366" t="s">
        <v>13</v>
      </c>
      <c r="D45" s="367" t="s">
        <v>13</v>
      </c>
      <c r="E45" s="367" t="s">
        <v>13</v>
      </c>
      <c r="F45" s="367" t="s">
        <v>13</v>
      </c>
      <c r="G45" s="367" t="s">
        <v>13</v>
      </c>
      <c r="H45" s="367" t="s">
        <v>13</v>
      </c>
      <c r="I45" s="1542" t="s">
        <v>6952</v>
      </c>
      <c r="J45" s="1544"/>
      <c r="K45" s="865" t="s">
        <v>1168</v>
      </c>
      <c r="L45" s="866" t="str">
        <f t="shared" si="1"/>
        <v>+0x028</v>
      </c>
      <c r="M45" s="854"/>
      <c r="N45" s="854"/>
      <c r="O45" s="854"/>
      <c r="P45" s="854"/>
      <c r="Q45" s="854"/>
      <c r="R45" s="856"/>
      <c r="S45" s="856"/>
    </row>
    <row r="46" spans="1:19">
      <c r="A46" s="855">
        <v>41</v>
      </c>
      <c r="B46" s="867" t="str">
        <f t="shared" si="0"/>
        <v>+0x029</v>
      </c>
      <c r="C46" s="1547" t="s">
        <v>6953</v>
      </c>
      <c r="D46" s="1545"/>
      <c r="E46" s="1545"/>
      <c r="F46" s="1545"/>
      <c r="G46" s="1545"/>
      <c r="H46" s="1545"/>
      <c r="I46" s="1545"/>
      <c r="J46" s="1546"/>
      <c r="K46" s="865" t="s">
        <v>16</v>
      </c>
      <c r="L46" s="866" t="str">
        <f t="shared" si="1"/>
        <v>+0x029</v>
      </c>
      <c r="M46" s="854"/>
      <c r="N46" s="854"/>
      <c r="O46" s="854"/>
      <c r="P46" s="854"/>
      <c r="Q46" s="854"/>
      <c r="R46" s="856"/>
      <c r="S46" s="856"/>
    </row>
    <row r="47" spans="1:19">
      <c r="A47" s="855">
        <v>42</v>
      </c>
      <c r="B47" s="867" t="str">
        <f t="shared" si="0"/>
        <v>+0x02A</v>
      </c>
      <c r="C47" s="366" t="s">
        <v>13</v>
      </c>
      <c r="D47" s="367" t="s">
        <v>13</v>
      </c>
      <c r="E47" s="367" t="s">
        <v>13</v>
      </c>
      <c r="F47" s="367" t="s">
        <v>13</v>
      </c>
      <c r="G47" s="367" t="s">
        <v>13</v>
      </c>
      <c r="H47" s="1542" t="s">
        <v>6954</v>
      </c>
      <c r="I47" s="1545"/>
      <c r="J47" s="1546"/>
      <c r="K47" s="865" t="s">
        <v>16</v>
      </c>
      <c r="L47" s="866" t="str">
        <f t="shared" si="1"/>
        <v>+0x02A</v>
      </c>
      <c r="M47" s="854"/>
      <c r="N47" s="854"/>
      <c r="O47" s="854"/>
      <c r="P47" s="854"/>
      <c r="Q47" s="854"/>
      <c r="R47" s="856"/>
      <c r="S47" s="856"/>
    </row>
    <row r="48" spans="1:19">
      <c r="A48" s="855">
        <v>43</v>
      </c>
      <c r="B48" s="867" t="str">
        <f t="shared" si="0"/>
        <v>+0x02B</v>
      </c>
      <c r="C48" s="1547" t="s">
        <v>6955</v>
      </c>
      <c r="D48" s="1545"/>
      <c r="E48" s="1545"/>
      <c r="F48" s="1545"/>
      <c r="G48" s="1545"/>
      <c r="H48" s="1545"/>
      <c r="I48" s="1545"/>
      <c r="J48" s="1546"/>
      <c r="K48" s="865" t="s">
        <v>201</v>
      </c>
      <c r="L48" s="866" t="str">
        <f t="shared" si="1"/>
        <v>+0x02B</v>
      </c>
      <c r="M48" s="854"/>
      <c r="N48" s="854"/>
      <c r="O48" s="854"/>
      <c r="P48" s="854"/>
      <c r="Q48" s="854"/>
      <c r="R48" s="856"/>
      <c r="S48" s="856"/>
    </row>
    <row r="49" spans="1:19">
      <c r="A49" s="855">
        <v>44</v>
      </c>
      <c r="B49" s="867" t="str">
        <f t="shared" si="0"/>
        <v>+0x02C</v>
      </c>
      <c r="C49" s="366" t="s">
        <v>13</v>
      </c>
      <c r="D49" s="367" t="s">
        <v>13</v>
      </c>
      <c r="E49" s="367" t="s">
        <v>13</v>
      </c>
      <c r="F49" s="367" t="s">
        <v>13</v>
      </c>
      <c r="G49" s="367" t="s">
        <v>13</v>
      </c>
      <c r="H49" s="1542" t="s">
        <v>6956</v>
      </c>
      <c r="I49" s="1545"/>
      <c r="J49" s="1546"/>
      <c r="K49" s="865" t="s">
        <v>259</v>
      </c>
      <c r="L49" s="866" t="str">
        <f t="shared" si="1"/>
        <v>+0x02C</v>
      </c>
      <c r="M49" s="854"/>
      <c r="N49" s="854"/>
      <c r="O49" s="854"/>
      <c r="P49" s="854"/>
      <c r="Q49" s="854"/>
      <c r="R49" s="856"/>
      <c r="S49" s="856"/>
    </row>
    <row r="50" spans="1:19">
      <c r="A50" s="855">
        <v>45</v>
      </c>
      <c r="B50" s="867" t="str">
        <f t="shared" si="0"/>
        <v>+0x02D</v>
      </c>
      <c r="C50" s="366" t="s">
        <v>13</v>
      </c>
      <c r="D50" s="1554" t="s">
        <v>6884</v>
      </c>
      <c r="E50" s="1554"/>
      <c r="F50" s="1554"/>
      <c r="G50" s="367" t="s">
        <v>13</v>
      </c>
      <c r="H50" s="1554" t="s">
        <v>6884</v>
      </c>
      <c r="I50" s="1554"/>
      <c r="J50" s="1555"/>
      <c r="K50" s="865" t="s">
        <v>16</v>
      </c>
      <c r="L50" s="866" t="str">
        <f t="shared" si="1"/>
        <v>+0x02D</v>
      </c>
      <c r="M50" s="854"/>
      <c r="N50" s="856"/>
      <c r="O50" s="854"/>
      <c r="P50" s="854"/>
      <c r="Q50" s="854"/>
      <c r="R50" s="856"/>
      <c r="S50" s="856"/>
    </row>
    <row r="51" spans="1:19">
      <c r="A51" s="855">
        <v>46</v>
      </c>
      <c r="B51" s="867" t="str">
        <f t="shared" si="0"/>
        <v>+0x02E</v>
      </c>
      <c r="C51" s="366" t="s">
        <v>13</v>
      </c>
      <c r="D51" s="367" t="s">
        <v>13</v>
      </c>
      <c r="E51" s="367" t="s">
        <v>13</v>
      </c>
      <c r="F51" s="367" t="s">
        <v>13</v>
      </c>
      <c r="G51" s="367" t="s">
        <v>13</v>
      </c>
      <c r="H51" s="367" t="s">
        <v>13</v>
      </c>
      <c r="I51" s="1554" t="s">
        <v>6884</v>
      </c>
      <c r="J51" s="1555"/>
      <c r="K51" s="865" t="s">
        <v>16</v>
      </c>
      <c r="L51" s="866" t="str">
        <f t="shared" si="1"/>
        <v>+0x02E</v>
      </c>
      <c r="M51" s="854"/>
      <c r="N51" s="856"/>
      <c r="O51" s="854"/>
      <c r="P51" s="854"/>
      <c r="Q51" s="854"/>
      <c r="R51" s="856"/>
      <c r="S51" s="856"/>
    </row>
    <row r="52" spans="1:19">
      <c r="A52" s="855">
        <v>47</v>
      </c>
      <c r="B52" s="867" t="str">
        <f t="shared" si="0"/>
        <v>+0x02F</v>
      </c>
      <c r="C52" s="366" t="s">
        <v>13</v>
      </c>
      <c r="D52" s="367" t="s">
        <v>13</v>
      </c>
      <c r="E52" s="367" t="s">
        <v>13</v>
      </c>
      <c r="F52" s="367" t="s">
        <v>13</v>
      </c>
      <c r="G52" s="367" t="s">
        <v>13</v>
      </c>
      <c r="H52" s="367" t="s">
        <v>13</v>
      </c>
      <c r="I52" s="367" t="s">
        <v>13</v>
      </c>
      <c r="J52" s="368" t="s">
        <v>13</v>
      </c>
      <c r="K52" s="865" t="s">
        <v>16</v>
      </c>
      <c r="L52" s="866" t="str">
        <f t="shared" si="1"/>
        <v>+0x02F</v>
      </c>
      <c r="M52" s="854"/>
      <c r="N52" s="854"/>
      <c r="O52" s="854"/>
      <c r="P52" s="854"/>
      <c r="Q52" s="854"/>
      <c r="R52" s="856"/>
      <c r="S52" s="856"/>
    </row>
    <row r="53" spans="1:19">
      <c r="A53" s="855">
        <v>48</v>
      </c>
      <c r="B53" s="867" t="str">
        <f t="shared" si="0"/>
        <v>+0x030</v>
      </c>
      <c r="C53" s="366" t="s">
        <v>13</v>
      </c>
      <c r="D53" s="367" t="s">
        <v>13</v>
      </c>
      <c r="E53" s="367" t="s">
        <v>13</v>
      </c>
      <c r="F53" s="367" t="s">
        <v>13</v>
      </c>
      <c r="G53" s="367" t="s">
        <v>13</v>
      </c>
      <c r="H53" s="367" t="s">
        <v>13</v>
      </c>
      <c r="I53" s="926" t="s">
        <v>6957</v>
      </c>
      <c r="J53" s="927" t="s">
        <v>6958</v>
      </c>
      <c r="K53" s="865" t="s">
        <v>819</v>
      </c>
      <c r="L53" s="866" t="str">
        <f t="shared" si="1"/>
        <v>+0x030</v>
      </c>
      <c r="M53" s="854"/>
      <c r="N53" s="854"/>
      <c r="O53" s="854"/>
      <c r="P53" s="854"/>
      <c r="Q53" s="854"/>
      <c r="R53" s="856"/>
      <c r="S53" s="856"/>
    </row>
    <row r="54" spans="1:19">
      <c r="A54" s="855">
        <v>49</v>
      </c>
      <c r="B54" s="867" t="str">
        <f t="shared" si="0"/>
        <v>+0x031</v>
      </c>
      <c r="C54" s="1547" t="s">
        <v>6959</v>
      </c>
      <c r="D54" s="1542"/>
      <c r="E54" s="1542"/>
      <c r="F54" s="1542"/>
      <c r="G54" s="1542"/>
      <c r="H54" s="1542"/>
      <c r="I54" s="1542"/>
      <c r="J54" s="1550"/>
      <c r="K54" s="865" t="s">
        <v>16</v>
      </c>
      <c r="L54" s="866" t="str">
        <f t="shared" si="1"/>
        <v>+0x031</v>
      </c>
      <c r="M54" s="854"/>
      <c r="N54" s="854"/>
      <c r="O54" s="854"/>
      <c r="P54" s="854"/>
      <c r="Q54" s="854"/>
      <c r="R54" s="856"/>
      <c r="S54" s="856"/>
    </row>
    <row r="55" spans="1:19">
      <c r="A55" s="855">
        <v>50</v>
      </c>
      <c r="B55" s="867" t="str">
        <f t="shared" si="0"/>
        <v>+0x032</v>
      </c>
      <c r="C55" s="366" t="s">
        <v>13</v>
      </c>
      <c r="D55" s="367" t="s">
        <v>13</v>
      </c>
      <c r="E55" s="367" t="s">
        <v>13</v>
      </c>
      <c r="F55" s="1542" t="s">
        <v>6960</v>
      </c>
      <c r="G55" s="1542"/>
      <c r="H55" s="1542"/>
      <c r="I55" s="1542"/>
      <c r="J55" s="1550"/>
      <c r="K55" s="865" t="s">
        <v>858</v>
      </c>
      <c r="L55" s="866" t="str">
        <f t="shared" si="1"/>
        <v>+0x032</v>
      </c>
      <c r="M55" s="854"/>
      <c r="N55" s="854"/>
      <c r="O55" s="854"/>
      <c r="P55" s="854"/>
      <c r="Q55" s="854"/>
      <c r="R55" s="856"/>
      <c r="S55" s="856"/>
    </row>
    <row r="56" spans="1:19">
      <c r="A56" s="855">
        <v>51</v>
      </c>
      <c r="B56" s="867" t="str">
        <f t="shared" si="0"/>
        <v>+0x033</v>
      </c>
      <c r="C56" s="1547" t="s">
        <v>6961</v>
      </c>
      <c r="D56" s="1542"/>
      <c r="E56" s="1542"/>
      <c r="F56" s="1542"/>
      <c r="G56" s="1542"/>
      <c r="H56" s="1542"/>
      <c r="I56" s="1542"/>
      <c r="J56" s="1550"/>
      <c r="K56" s="865" t="s">
        <v>16</v>
      </c>
      <c r="L56" s="866" t="str">
        <f t="shared" si="1"/>
        <v>+0x033</v>
      </c>
      <c r="M56" s="854"/>
      <c r="N56" s="854"/>
      <c r="O56" s="854"/>
      <c r="P56" s="854"/>
      <c r="Q56" s="854"/>
      <c r="R56" s="856"/>
      <c r="S56" s="856"/>
    </row>
    <row r="57" spans="1:19">
      <c r="A57" s="855">
        <v>52</v>
      </c>
      <c r="B57" s="867" t="str">
        <f t="shared" si="0"/>
        <v>+0x034</v>
      </c>
      <c r="C57" s="366" t="s">
        <v>13</v>
      </c>
      <c r="D57" s="367" t="s">
        <v>13</v>
      </c>
      <c r="E57" s="367" t="s">
        <v>13</v>
      </c>
      <c r="F57" s="1542" t="s">
        <v>6962</v>
      </c>
      <c r="G57" s="1542"/>
      <c r="H57" s="1542"/>
      <c r="I57" s="1542"/>
      <c r="J57" s="1550"/>
      <c r="K57" s="865" t="s">
        <v>16</v>
      </c>
      <c r="L57" s="866" t="str">
        <f t="shared" si="1"/>
        <v>+0x034</v>
      </c>
      <c r="M57" s="854"/>
      <c r="N57" s="854"/>
      <c r="O57" s="854"/>
      <c r="P57" s="854"/>
      <c r="Q57" s="854"/>
      <c r="R57" s="856"/>
      <c r="S57" s="856"/>
    </row>
    <row r="58" spans="1:19">
      <c r="A58" s="855">
        <v>53</v>
      </c>
      <c r="B58" s="867" t="str">
        <f t="shared" si="0"/>
        <v>+0x035</v>
      </c>
      <c r="C58" s="1547" t="s">
        <v>6963</v>
      </c>
      <c r="D58" s="1542"/>
      <c r="E58" s="1542"/>
      <c r="F58" s="1542"/>
      <c r="G58" s="1542"/>
      <c r="H58" s="1542"/>
      <c r="I58" s="1542"/>
      <c r="J58" s="1550"/>
      <c r="K58" s="865" t="s">
        <v>5918</v>
      </c>
      <c r="L58" s="866" t="str">
        <f t="shared" si="1"/>
        <v>+0x035</v>
      </c>
      <c r="M58" s="854"/>
      <c r="N58" s="854"/>
      <c r="O58" s="854"/>
      <c r="P58" s="854"/>
      <c r="Q58" s="854"/>
      <c r="R58" s="856"/>
      <c r="S58" s="856"/>
    </row>
    <row r="59" spans="1:19">
      <c r="A59" s="855">
        <v>54</v>
      </c>
      <c r="B59" s="867" t="str">
        <f t="shared" si="0"/>
        <v>+0x036</v>
      </c>
      <c r="C59" s="366" t="s">
        <v>13</v>
      </c>
      <c r="D59" s="367" t="s">
        <v>13</v>
      </c>
      <c r="E59" s="367" t="s">
        <v>13</v>
      </c>
      <c r="F59" s="1542" t="s">
        <v>6964</v>
      </c>
      <c r="G59" s="1542"/>
      <c r="H59" s="1542"/>
      <c r="I59" s="1542"/>
      <c r="J59" s="1550"/>
      <c r="K59" s="865" t="s">
        <v>1092</v>
      </c>
      <c r="L59" s="866" t="str">
        <f t="shared" si="1"/>
        <v>+0x036</v>
      </c>
      <c r="M59" s="854"/>
      <c r="N59" s="854"/>
      <c r="O59" s="854"/>
      <c r="P59" s="854"/>
      <c r="Q59" s="854"/>
      <c r="R59" s="856"/>
      <c r="S59" s="856"/>
    </row>
    <row r="60" spans="1:19">
      <c r="A60" s="855">
        <v>55</v>
      </c>
      <c r="B60" s="867" t="str">
        <f t="shared" si="0"/>
        <v>+0x037</v>
      </c>
      <c r="C60" s="1547" t="s">
        <v>6965</v>
      </c>
      <c r="D60" s="1542"/>
      <c r="E60" s="1542"/>
      <c r="F60" s="1542"/>
      <c r="G60" s="1542"/>
      <c r="H60" s="1542"/>
      <c r="I60" s="1542"/>
      <c r="J60" s="1550"/>
      <c r="K60" s="865" t="s">
        <v>16</v>
      </c>
      <c r="L60" s="866" t="str">
        <f t="shared" si="1"/>
        <v>+0x037</v>
      </c>
      <c r="M60" s="854"/>
      <c r="N60" s="854"/>
      <c r="O60" s="854"/>
      <c r="P60" s="854"/>
      <c r="Q60" s="854"/>
      <c r="R60" s="856"/>
      <c r="S60" s="856"/>
    </row>
    <row r="61" spans="1:19">
      <c r="A61" s="855">
        <v>56</v>
      </c>
      <c r="B61" s="867" t="str">
        <f t="shared" si="0"/>
        <v>+0x038</v>
      </c>
      <c r="C61" s="366" t="s">
        <v>13</v>
      </c>
      <c r="D61" s="367" t="s">
        <v>13</v>
      </c>
      <c r="E61" s="367" t="s">
        <v>13</v>
      </c>
      <c r="F61" s="1542" t="s">
        <v>6966</v>
      </c>
      <c r="G61" s="1542"/>
      <c r="H61" s="1542"/>
      <c r="I61" s="1542"/>
      <c r="J61" s="1550"/>
      <c r="K61" s="865" t="s">
        <v>858</v>
      </c>
      <c r="L61" s="866" t="str">
        <f t="shared" si="1"/>
        <v>+0x038</v>
      </c>
      <c r="M61" s="854"/>
      <c r="N61" s="854"/>
      <c r="O61" s="854"/>
      <c r="P61" s="854"/>
      <c r="Q61" s="854"/>
      <c r="R61" s="856"/>
      <c r="S61" s="856"/>
    </row>
    <row r="62" spans="1:19">
      <c r="A62" s="855">
        <v>57</v>
      </c>
      <c r="B62" s="867" t="str">
        <f t="shared" si="0"/>
        <v>+0x039</v>
      </c>
      <c r="C62" s="1547" t="s">
        <v>6967</v>
      </c>
      <c r="D62" s="1542"/>
      <c r="E62" s="1542"/>
      <c r="F62" s="1542"/>
      <c r="G62" s="1542"/>
      <c r="H62" s="1542"/>
      <c r="I62" s="1542"/>
      <c r="J62" s="1550"/>
      <c r="K62" s="865" t="s">
        <v>1170</v>
      </c>
      <c r="L62" s="866" t="str">
        <f t="shared" si="1"/>
        <v>+0x039</v>
      </c>
      <c r="M62" s="854"/>
      <c r="N62" s="854"/>
      <c r="O62" s="854"/>
      <c r="P62" s="854"/>
      <c r="Q62" s="854"/>
      <c r="R62" s="856"/>
      <c r="S62" s="856"/>
    </row>
    <row r="63" spans="1:19">
      <c r="A63" s="855">
        <v>58</v>
      </c>
      <c r="B63" s="867" t="str">
        <f t="shared" si="0"/>
        <v>+0x03A</v>
      </c>
      <c r="C63" s="366" t="s">
        <v>13</v>
      </c>
      <c r="D63" s="367" t="s">
        <v>13</v>
      </c>
      <c r="E63" s="367" t="s">
        <v>13</v>
      </c>
      <c r="F63" s="1542" t="s">
        <v>6968</v>
      </c>
      <c r="G63" s="1542"/>
      <c r="H63" s="1542"/>
      <c r="I63" s="1542"/>
      <c r="J63" s="1550"/>
      <c r="K63" s="865" t="s">
        <v>1037</v>
      </c>
      <c r="L63" s="866" t="str">
        <f t="shared" si="1"/>
        <v>+0x03A</v>
      </c>
      <c r="M63" s="854"/>
      <c r="N63" s="854"/>
      <c r="O63" s="854"/>
      <c r="P63" s="854"/>
      <c r="Q63" s="854"/>
      <c r="R63" s="856"/>
      <c r="S63" s="856"/>
    </row>
    <row r="64" spans="1:19">
      <c r="A64" s="855">
        <v>59</v>
      </c>
      <c r="B64" s="867" t="str">
        <f t="shared" si="0"/>
        <v>+0x03B</v>
      </c>
      <c r="C64" s="1547" t="s">
        <v>6969</v>
      </c>
      <c r="D64" s="1542"/>
      <c r="E64" s="1542"/>
      <c r="F64" s="1542"/>
      <c r="G64" s="1542"/>
      <c r="H64" s="1542"/>
      <c r="I64" s="1542"/>
      <c r="J64" s="1550"/>
      <c r="K64" s="865" t="s">
        <v>6970</v>
      </c>
      <c r="L64" s="866" t="str">
        <f t="shared" si="1"/>
        <v>+0x03B</v>
      </c>
      <c r="M64" s="854"/>
      <c r="N64" s="854"/>
      <c r="O64" s="854"/>
      <c r="P64" s="854"/>
      <c r="Q64" s="854"/>
      <c r="R64" s="856"/>
      <c r="S64" s="856"/>
    </row>
    <row r="65" spans="1:19">
      <c r="A65" s="855">
        <v>60</v>
      </c>
      <c r="B65" s="867" t="str">
        <f t="shared" si="0"/>
        <v>+0x03C</v>
      </c>
      <c r="C65" s="366" t="s">
        <v>13</v>
      </c>
      <c r="D65" s="367" t="s">
        <v>13</v>
      </c>
      <c r="E65" s="367" t="s">
        <v>13</v>
      </c>
      <c r="F65" s="1542" t="s">
        <v>6971</v>
      </c>
      <c r="G65" s="1542"/>
      <c r="H65" s="1542"/>
      <c r="I65" s="1542"/>
      <c r="J65" s="1550"/>
      <c r="K65" s="865" t="s">
        <v>6972</v>
      </c>
      <c r="L65" s="866" t="str">
        <f t="shared" si="1"/>
        <v>+0x03C</v>
      </c>
      <c r="M65" s="854"/>
      <c r="N65" s="854"/>
      <c r="O65" s="854"/>
      <c r="P65" s="854"/>
      <c r="Q65" s="854"/>
      <c r="R65" s="856"/>
      <c r="S65" s="856"/>
    </row>
    <row r="66" spans="1:19">
      <c r="A66" s="855">
        <v>61</v>
      </c>
      <c r="B66" s="867" t="str">
        <f t="shared" si="0"/>
        <v>+0x03D</v>
      </c>
      <c r="C66" s="1547" t="s">
        <v>6973</v>
      </c>
      <c r="D66" s="1542"/>
      <c r="E66" s="1542"/>
      <c r="F66" s="1542"/>
      <c r="G66" s="1542"/>
      <c r="H66" s="1542"/>
      <c r="I66" s="1542"/>
      <c r="J66" s="1550"/>
      <c r="K66" s="865" t="s">
        <v>16</v>
      </c>
      <c r="L66" s="866" t="str">
        <f t="shared" si="1"/>
        <v>+0x03D</v>
      </c>
      <c r="M66" s="854"/>
      <c r="N66" s="854"/>
      <c r="O66" s="854"/>
      <c r="P66" s="854"/>
      <c r="Q66" s="854"/>
      <c r="R66" s="856"/>
      <c r="S66" s="856"/>
    </row>
    <row r="67" spans="1:19">
      <c r="A67" s="855">
        <v>62</v>
      </c>
      <c r="B67" s="867" t="str">
        <f t="shared" si="0"/>
        <v>+0x03E</v>
      </c>
      <c r="C67" s="366" t="s">
        <v>13</v>
      </c>
      <c r="D67" s="367" t="s">
        <v>13</v>
      </c>
      <c r="E67" s="367" t="s">
        <v>13</v>
      </c>
      <c r="F67" s="1542" t="s">
        <v>6974</v>
      </c>
      <c r="G67" s="1542"/>
      <c r="H67" s="1542"/>
      <c r="I67" s="1542"/>
      <c r="J67" s="1550"/>
      <c r="K67" s="865" t="s">
        <v>858</v>
      </c>
      <c r="L67" s="866" t="str">
        <f t="shared" si="1"/>
        <v>+0x03E</v>
      </c>
      <c r="M67" s="854"/>
      <c r="N67" s="854"/>
      <c r="O67" s="854"/>
      <c r="P67" s="854"/>
      <c r="Q67" s="854"/>
      <c r="R67" s="856"/>
      <c r="S67" s="856"/>
    </row>
    <row r="68" spans="1:19">
      <c r="A68" s="855">
        <v>63</v>
      </c>
      <c r="B68" s="867" t="str">
        <f t="shared" si="0"/>
        <v>+0x03F</v>
      </c>
      <c r="C68" s="1547" t="s">
        <v>6975</v>
      </c>
      <c r="D68" s="1542"/>
      <c r="E68" s="1542"/>
      <c r="F68" s="1542"/>
      <c r="G68" s="1542"/>
      <c r="H68" s="1542"/>
      <c r="I68" s="1542"/>
      <c r="J68" s="1550"/>
      <c r="K68" s="865" t="s">
        <v>6976</v>
      </c>
      <c r="L68" s="866" t="str">
        <f t="shared" si="1"/>
        <v>+0x03F</v>
      </c>
      <c r="M68" s="854"/>
      <c r="N68" s="854"/>
      <c r="O68" s="854"/>
      <c r="P68" s="854"/>
      <c r="Q68" s="854"/>
      <c r="R68" s="856"/>
      <c r="S68" s="856"/>
    </row>
    <row r="69" spans="1:19">
      <c r="A69" s="855">
        <v>64</v>
      </c>
      <c r="B69" s="867" t="str">
        <f t="shared" si="0"/>
        <v>+0x040</v>
      </c>
      <c r="C69" s="366" t="s">
        <v>13</v>
      </c>
      <c r="D69" s="367" t="s">
        <v>13</v>
      </c>
      <c r="E69" s="367" t="s">
        <v>13</v>
      </c>
      <c r="F69" s="1542" t="s">
        <v>6977</v>
      </c>
      <c r="G69" s="1542"/>
      <c r="H69" s="1542"/>
      <c r="I69" s="1542"/>
      <c r="J69" s="1550"/>
      <c r="K69" s="865" t="s">
        <v>1539</v>
      </c>
      <c r="L69" s="866" t="str">
        <f t="shared" si="1"/>
        <v>+0x040</v>
      </c>
      <c r="M69" s="854"/>
      <c r="N69" s="854"/>
      <c r="O69" s="854"/>
      <c r="P69" s="854"/>
      <c r="Q69" s="854"/>
      <c r="R69" s="856"/>
      <c r="S69" s="856"/>
    </row>
    <row r="70" spans="1:19">
      <c r="A70" s="855">
        <v>65</v>
      </c>
      <c r="B70" s="867" t="str">
        <f t="shared" ref="B70:B84" si="2">CONCATENATE(("+0x"),DEC2HEX(A70,3))</f>
        <v>+0x041</v>
      </c>
      <c r="C70" s="1547" t="s">
        <v>6978</v>
      </c>
      <c r="D70" s="1542"/>
      <c r="E70" s="1542"/>
      <c r="F70" s="1542"/>
      <c r="G70" s="1542"/>
      <c r="H70" s="1542"/>
      <c r="I70" s="1542"/>
      <c r="J70" s="1550"/>
      <c r="K70" s="865" t="s">
        <v>16</v>
      </c>
      <c r="L70" s="866" t="str">
        <f t="shared" ref="L70:L84" si="3">B70</f>
        <v>+0x041</v>
      </c>
      <c r="M70" s="854"/>
      <c r="N70" s="854"/>
      <c r="O70" s="854"/>
      <c r="P70" s="854"/>
      <c r="Q70" s="854"/>
      <c r="R70" s="856"/>
      <c r="S70" s="856"/>
    </row>
    <row r="71" spans="1:19">
      <c r="A71" s="855">
        <v>66</v>
      </c>
      <c r="B71" s="867" t="str">
        <f t="shared" si="2"/>
        <v>+0x042</v>
      </c>
      <c r="C71" s="366" t="s">
        <v>13</v>
      </c>
      <c r="D71" s="367" t="s">
        <v>13</v>
      </c>
      <c r="E71" s="367" t="s">
        <v>13</v>
      </c>
      <c r="F71" s="1542" t="s">
        <v>6979</v>
      </c>
      <c r="G71" s="1542"/>
      <c r="H71" s="1542"/>
      <c r="I71" s="1542"/>
      <c r="J71" s="1550"/>
      <c r="K71" s="865" t="s">
        <v>16</v>
      </c>
      <c r="L71" s="866" t="str">
        <f t="shared" si="3"/>
        <v>+0x042</v>
      </c>
      <c r="M71" s="854"/>
      <c r="N71" s="854"/>
      <c r="O71" s="854"/>
      <c r="P71" s="854"/>
      <c r="Q71" s="854"/>
      <c r="R71" s="856"/>
      <c r="S71" s="856"/>
    </row>
    <row r="72" spans="1:19">
      <c r="A72" s="855">
        <v>67</v>
      </c>
      <c r="B72" s="867" t="str">
        <f t="shared" si="2"/>
        <v>+0x043</v>
      </c>
      <c r="C72" s="1547" t="s">
        <v>6980</v>
      </c>
      <c r="D72" s="1543"/>
      <c r="E72" s="1543"/>
      <c r="F72" s="1543"/>
      <c r="G72" s="1543"/>
      <c r="H72" s="1543"/>
      <c r="I72" s="1543"/>
      <c r="J72" s="1544"/>
      <c r="K72" s="865" t="s">
        <v>6981</v>
      </c>
      <c r="L72" s="866" t="str">
        <f t="shared" si="3"/>
        <v>+0x043</v>
      </c>
      <c r="M72" s="854"/>
      <c r="N72" s="854"/>
      <c r="O72" s="854"/>
      <c r="P72" s="854"/>
      <c r="Q72" s="854"/>
      <c r="R72" s="856"/>
      <c r="S72" s="856"/>
    </row>
    <row r="73" spans="1:19">
      <c r="A73" s="855">
        <v>68</v>
      </c>
      <c r="B73" s="867" t="str">
        <f t="shared" si="2"/>
        <v>+0x044</v>
      </c>
      <c r="C73" s="366" t="s">
        <v>13</v>
      </c>
      <c r="D73" s="367" t="s">
        <v>13</v>
      </c>
      <c r="E73" s="1542" t="s">
        <v>6982</v>
      </c>
      <c r="F73" s="1543"/>
      <c r="G73" s="1543"/>
      <c r="H73" s="1543"/>
      <c r="I73" s="1543"/>
      <c r="J73" s="1544"/>
      <c r="K73" s="865" t="s">
        <v>1478</v>
      </c>
      <c r="L73" s="866" t="str">
        <f t="shared" si="3"/>
        <v>+0x044</v>
      </c>
      <c r="M73" s="854"/>
      <c r="N73" s="854"/>
      <c r="O73" s="854"/>
      <c r="P73" s="854"/>
      <c r="Q73" s="854"/>
      <c r="R73" s="856"/>
      <c r="S73" s="856"/>
    </row>
    <row r="74" spans="1:19">
      <c r="A74" s="855">
        <v>69</v>
      </c>
      <c r="B74" s="867" t="str">
        <f t="shared" si="2"/>
        <v>+0x045</v>
      </c>
      <c r="C74" s="1547" t="s">
        <v>6983</v>
      </c>
      <c r="D74" s="1543"/>
      <c r="E74" s="1543"/>
      <c r="F74" s="1543"/>
      <c r="G74" s="1543"/>
      <c r="H74" s="1543"/>
      <c r="I74" s="1543"/>
      <c r="J74" s="1544"/>
      <c r="K74" s="865" t="s">
        <v>6984</v>
      </c>
      <c r="L74" s="866" t="str">
        <f t="shared" si="3"/>
        <v>+0x045</v>
      </c>
      <c r="M74" s="854"/>
      <c r="N74" s="854"/>
      <c r="O74" s="854"/>
      <c r="P74" s="854"/>
      <c r="Q74" s="854"/>
      <c r="R74" s="856"/>
      <c r="S74" s="856"/>
    </row>
    <row r="75" spans="1:19">
      <c r="A75" s="855">
        <v>70</v>
      </c>
      <c r="B75" s="867" t="str">
        <f t="shared" si="2"/>
        <v>+0x046</v>
      </c>
      <c r="C75" s="366" t="s">
        <v>13</v>
      </c>
      <c r="D75" s="367" t="s">
        <v>13</v>
      </c>
      <c r="E75" s="1542" t="s">
        <v>6985</v>
      </c>
      <c r="F75" s="1543"/>
      <c r="G75" s="1543"/>
      <c r="H75" s="1543"/>
      <c r="I75" s="1543"/>
      <c r="J75" s="1544"/>
      <c r="K75" s="865" t="s">
        <v>1216</v>
      </c>
      <c r="L75" s="866" t="str">
        <f t="shared" si="3"/>
        <v>+0x046</v>
      </c>
      <c r="M75" s="854"/>
      <c r="N75" s="854"/>
      <c r="O75" s="854"/>
      <c r="P75" s="854"/>
      <c r="Q75" s="854"/>
      <c r="R75" s="856"/>
      <c r="S75" s="856"/>
    </row>
    <row r="76" spans="1:19">
      <c r="A76" s="855">
        <v>71</v>
      </c>
      <c r="B76" s="867" t="str">
        <f t="shared" si="2"/>
        <v>+0x047</v>
      </c>
      <c r="C76" s="1547" t="s">
        <v>6986</v>
      </c>
      <c r="D76" s="1543"/>
      <c r="E76" s="1543"/>
      <c r="F76" s="1543"/>
      <c r="G76" s="1543"/>
      <c r="H76" s="1543"/>
      <c r="I76" s="1543"/>
      <c r="J76" s="1544"/>
      <c r="K76" s="865" t="s">
        <v>6987</v>
      </c>
      <c r="L76" s="866" t="str">
        <f t="shared" si="3"/>
        <v>+0x047</v>
      </c>
      <c r="M76" s="854"/>
      <c r="N76" s="854"/>
      <c r="O76" s="854"/>
      <c r="P76" s="854"/>
      <c r="Q76" s="854"/>
      <c r="R76" s="856"/>
      <c r="S76" s="856"/>
    </row>
    <row r="77" spans="1:19">
      <c r="A77" s="855">
        <v>72</v>
      </c>
      <c r="B77" s="867" t="str">
        <f t="shared" si="2"/>
        <v>+0x048</v>
      </c>
      <c r="C77" s="366" t="s">
        <v>13</v>
      </c>
      <c r="D77" s="367" t="s">
        <v>13</v>
      </c>
      <c r="E77" s="1542" t="s">
        <v>6988</v>
      </c>
      <c r="F77" s="1543"/>
      <c r="G77" s="1543"/>
      <c r="H77" s="1543"/>
      <c r="I77" s="1543"/>
      <c r="J77" s="1544"/>
      <c r="K77" s="865" t="s">
        <v>6989</v>
      </c>
      <c r="L77" s="866" t="str">
        <f t="shared" si="3"/>
        <v>+0x048</v>
      </c>
      <c r="M77" s="854"/>
      <c r="N77" s="854"/>
      <c r="O77" s="854"/>
      <c r="P77" s="854"/>
      <c r="Q77" s="854"/>
      <c r="R77" s="856"/>
      <c r="S77" s="856"/>
    </row>
    <row r="78" spans="1:19">
      <c r="A78" s="855">
        <v>73</v>
      </c>
      <c r="B78" s="867" t="str">
        <f t="shared" si="2"/>
        <v>+0x049</v>
      </c>
      <c r="C78" s="367" t="s">
        <v>13</v>
      </c>
      <c r="D78" s="367" t="s">
        <v>13</v>
      </c>
      <c r="E78" s="367" t="s">
        <v>13</v>
      </c>
      <c r="F78" s="367" t="s">
        <v>13</v>
      </c>
      <c r="G78" s="367" t="s">
        <v>13</v>
      </c>
      <c r="H78" s="367" t="s">
        <v>13</v>
      </c>
      <c r="I78" s="939" t="s">
        <v>6884</v>
      </c>
      <c r="J78" s="367" t="s">
        <v>13</v>
      </c>
      <c r="K78" s="865" t="s">
        <v>16</v>
      </c>
      <c r="L78" s="866" t="str">
        <f t="shared" si="3"/>
        <v>+0x049</v>
      </c>
      <c r="M78" s="854"/>
      <c r="N78" s="856"/>
      <c r="O78" s="856"/>
      <c r="P78" s="854"/>
      <c r="Q78" s="854"/>
      <c r="R78" s="856"/>
      <c r="S78" s="856"/>
    </row>
    <row r="79" spans="1:19">
      <c r="A79" s="855">
        <v>74</v>
      </c>
      <c r="B79" s="867" t="str">
        <f t="shared" si="2"/>
        <v>+0x04A</v>
      </c>
      <c r="C79" s="1556" t="s">
        <v>6884</v>
      </c>
      <c r="D79" s="1557"/>
      <c r="E79" s="1557"/>
      <c r="F79" s="1557"/>
      <c r="G79" s="1557"/>
      <c r="H79" s="1557"/>
      <c r="I79" s="1557"/>
      <c r="J79" s="1558"/>
      <c r="K79" s="865" t="s">
        <v>6990</v>
      </c>
      <c r="L79" s="866" t="str">
        <f t="shared" si="3"/>
        <v>+0x04A</v>
      </c>
      <c r="M79" s="854"/>
      <c r="N79" s="856"/>
      <c r="O79" s="854"/>
      <c r="P79" s="854"/>
      <c r="Q79" s="854"/>
      <c r="R79" s="856"/>
      <c r="S79" s="856"/>
    </row>
    <row r="80" spans="1:19">
      <c r="A80" s="855">
        <v>75</v>
      </c>
      <c r="B80" s="867" t="str">
        <f t="shared" si="2"/>
        <v>+0x04B</v>
      </c>
      <c r="C80" s="1556" t="s">
        <v>6884</v>
      </c>
      <c r="D80" s="1557"/>
      <c r="E80" s="1557"/>
      <c r="F80" s="1557"/>
      <c r="G80" s="1557"/>
      <c r="H80" s="1557"/>
      <c r="I80" s="1557"/>
      <c r="J80" s="1558"/>
      <c r="K80" s="865" t="s">
        <v>6990</v>
      </c>
      <c r="L80" s="866" t="str">
        <f t="shared" si="3"/>
        <v>+0x04B</v>
      </c>
      <c r="M80" s="854"/>
      <c r="N80" s="856"/>
      <c r="O80" s="854"/>
      <c r="P80" s="854"/>
      <c r="Q80" s="854"/>
      <c r="R80" s="856"/>
      <c r="S80" s="856"/>
    </row>
    <row r="81" spans="1:19">
      <c r="A81" s="855">
        <v>76</v>
      </c>
      <c r="B81" s="867" t="str">
        <f t="shared" si="2"/>
        <v>+0x04C</v>
      </c>
      <c r="C81" s="1556" t="s">
        <v>6884</v>
      </c>
      <c r="D81" s="1557"/>
      <c r="E81" s="1557"/>
      <c r="F81" s="1557"/>
      <c r="G81" s="1557"/>
      <c r="H81" s="1557"/>
      <c r="I81" s="1557"/>
      <c r="J81" s="1558"/>
      <c r="K81" s="865" t="s">
        <v>6990</v>
      </c>
      <c r="L81" s="866" t="str">
        <f t="shared" si="3"/>
        <v>+0x04C</v>
      </c>
      <c r="M81" s="854"/>
      <c r="N81" s="856"/>
      <c r="O81" s="854"/>
      <c r="P81" s="854"/>
      <c r="Q81" s="854"/>
      <c r="R81" s="856"/>
      <c r="S81" s="856"/>
    </row>
    <row r="82" spans="1:19">
      <c r="A82" s="855">
        <v>77</v>
      </c>
      <c r="B82" s="867" t="str">
        <f t="shared" si="2"/>
        <v>+0x04D</v>
      </c>
      <c r="C82" s="1556" t="s">
        <v>6884</v>
      </c>
      <c r="D82" s="1557"/>
      <c r="E82" s="1557"/>
      <c r="F82" s="1557"/>
      <c r="G82" s="1557"/>
      <c r="H82" s="1557"/>
      <c r="I82" s="1557"/>
      <c r="J82" s="1558"/>
      <c r="K82" s="865" t="s">
        <v>6990</v>
      </c>
      <c r="L82" s="866" t="str">
        <f t="shared" si="3"/>
        <v>+0x04D</v>
      </c>
      <c r="M82" s="854"/>
      <c r="N82" s="856"/>
      <c r="O82" s="854"/>
      <c r="P82" s="854"/>
      <c r="Q82" s="854"/>
      <c r="R82" s="856"/>
      <c r="S82" s="856"/>
    </row>
    <row r="83" spans="1:19">
      <c r="A83" s="855">
        <v>78</v>
      </c>
      <c r="B83" s="867" t="str">
        <f t="shared" si="2"/>
        <v>+0x04E</v>
      </c>
      <c r="C83" s="1556" t="s">
        <v>6884</v>
      </c>
      <c r="D83" s="1557"/>
      <c r="E83" s="1557"/>
      <c r="F83" s="1557"/>
      <c r="G83" s="1557"/>
      <c r="H83" s="1557"/>
      <c r="I83" s="1557"/>
      <c r="J83" s="1558"/>
      <c r="K83" s="865" t="s">
        <v>6990</v>
      </c>
      <c r="L83" s="866" t="str">
        <f t="shared" si="3"/>
        <v>+0x04E</v>
      </c>
      <c r="M83" s="854"/>
      <c r="N83" s="856"/>
      <c r="O83" s="854"/>
      <c r="P83" s="854"/>
      <c r="Q83" s="854"/>
      <c r="R83" s="856"/>
      <c r="S83" s="856"/>
    </row>
    <row r="84" spans="1:19" ht="12.75" thickBot="1">
      <c r="A84" s="855">
        <v>79</v>
      </c>
      <c r="B84" s="867" t="str">
        <f t="shared" si="2"/>
        <v>+0x04F</v>
      </c>
      <c r="C84" s="1556" t="s">
        <v>6884</v>
      </c>
      <c r="D84" s="1557"/>
      <c r="E84" s="1557"/>
      <c r="F84" s="1557"/>
      <c r="G84" s="1557"/>
      <c r="H84" s="1557"/>
      <c r="I84" s="1557"/>
      <c r="J84" s="1558"/>
      <c r="K84" s="865" t="s">
        <v>6990</v>
      </c>
      <c r="L84" s="866" t="str">
        <f t="shared" si="3"/>
        <v>+0x04F</v>
      </c>
      <c r="M84" s="884"/>
      <c r="N84" s="856"/>
      <c r="O84" s="854"/>
      <c r="P84" s="854"/>
      <c r="Q84" s="854"/>
      <c r="R84" s="856"/>
      <c r="S84" s="856"/>
    </row>
    <row r="85" spans="1:19" ht="13.5" thickTop="1" thickBot="1">
      <c r="A85" s="854"/>
      <c r="B85" s="868" t="s">
        <v>2</v>
      </c>
      <c r="C85" s="869" t="s">
        <v>3</v>
      </c>
      <c r="D85" s="869" t="s">
        <v>4</v>
      </c>
      <c r="E85" s="869" t="s">
        <v>5</v>
      </c>
      <c r="F85" s="869" t="s">
        <v>6</v>
      </c>
      <c r="G85" s="869" t="s">
        <v>7</v>
      </c>
      <c r="H85" s="869" t="s">
        <v>8</v>
      </c>
      <c r="I85" s="869" t="s">
        <v>9</v>
      </c>
      <c r="J85" s="870" t="s">
        <v>10</v>
      </c>
      <c r="K85" s="871" t="s">
        <v>815</v>
      </c>
      <c r="L85" s="872" t="s">
        <v>2</v>
      </c>
      <c r="M85" s="854"/>
      <c r="N85" s="854"/>
      <c r="O85" s="854"/>
      <c r="P85" s="854"/>
      <c r="Q85" s="854"/>
      <c r="R85" s="854"/>
      <c r="S85" s="854"/>
    </row>
    <row r="87" spans="1:19">
      <c r="A87" s="1129"/>
      <c r="B87" s="1129"/>
      <c r="C87" s="1132" t="s">
        <v>6829</v>
      </c>
      <c r="D87" s="1128"/>
      <c r="E87" s="1128"/>
      <c r="F87" s="1128"/>
      <c r="G87" s="1128"/>
      <c r="H87" s="1128"/>
      <c r="I87" s="1128"/>
      <c r="J87" s="1128"/>
      <c r="K87" s="1128"/>
      <c r="L87" s="1128"/>
      <c r="M87" s="1129"/>
      <c r="N87" s="1129"/>
      <c r="O87" s="1129"/>
      <c r="P87" s="1129"/>
    </row>
    <row r="88" spans="1:19" ht="13.5">
      <c r="C88" s="1198"/>
      <c r="D88" s="1198"/>
      <c r="E88" s="1198"/>
      <c r="F88" s="1198"/>
      <c r="G88" s="1198"/>
      <c r="H88" s="1198"/>
      <c r="I88" s="1198"/>
      <c r="J88" s="1198"/>
      <c r="K88" s="1198"/>
      <c r="L88" s="1198"/>
    </row>
    <row r="89" spans="1:19">
      <c r="A89" s="1129"/>
      <c r="B89" s="852"/>
      <c r="C89" s="1393" t="s">
        <v>6830</v>
      </c>
      <c r="D89" s="1383" t="s">
        <v>6831</v>
      </c>
      <c r="E89" s="1383" t="s">
        <v>6832</v>
      </c>
      <c r="F89" s="1383" t="s">
        <v>6833</v>
      </c>
      <c r="G89" s="1474" t="s">
        <v>6834</v>
      </c>
      <c r="H89" s="1475"/>
      <c r="I89" s="1475"/>
      <c r="J89" s="1475"/>
      <c r="K89" s="1475"/>
      <c r="L89" s="1476"/>
      <c r="M89" s="931"/>
      <c r="N89" s="931"/>
      <c r="O89" s="993"/>
      <c r="P89" s="1129"/>
    </row>
    <row r="90" spans="1:19">
      <c r="A90" s="928"/>
      <c r="B90" s="931"/>
      <c r="C90" s="1153" t="s">
        <v>6914</v>
      </c>
      <c r="D90" s="1154">
        <v>1</v>
      </c>
      <c r="E90" s="1154" t="s">
        <v>707</v>
      </c>
      <c r="F90" s="1154" t="s">
        <v>1258</v>
      </c>
      <c r="G90" s="1534" t="s">
        <v>6885</v>
      </c>
      <c r="H90" s="1534"/>
      <c r="I90" s="1534"/>
      <c r="J90" s="1534"/>
      <c r="K90" s="1534"/>
      <c r="L90" s="1534"/>
      <c r="M90" s="851"/>
      <c r="N90" s="919"/>
      <c r="O90" s="885"/>
    </row>
    <row r="91" spans="1:19">
      <c r="A91" s="928"/>
      <c r="B91" s="931"/>
      <c r="C91" s="956" t="s">
        <v>6913</v>
      </c>
      <c r="D91" s="1154">
        <v>1</v>
      </c>
      <c r="E91" s="1154" t="s">
        <v>707</v>
      </c>
      <c r="F91" s="1154" t="s">
        <v>1258</v>
      </c>
      <c r="G91" s="1534" t="s">
        <v>6991</v>
      </c>
      <c r="H91" s="1534"/>
      <c r="I91" s="1534"/>
      <c r="J91" s="1534"/>
      <c r="K91" s="1534"/>
      <c r="L91" s="1534"/>
      <c r="M91" s="851"/>
      <c r="N91" s="852"/>
      <c r="O91" s="1129"/>
    </row>
    <row r="92" spans="1:19">
      <c r="A92" s="1129"/>
      <c r="B92" s="852"/>
      <c r="C92" s="1153" t="s">
        <v>6992</v>
      </c>
      <c r="D92" s="1154">
        <v>13</v>
      </c>
      <c r="E92" s="1154" t="s">
        <v>707</v>
      </c>
      <c r="F92" s="1154" t="s">
        <v>1258</v>
      </c>
      <c r="G92" s="1534" t="s">
        <v>6887</v>
      </c>
      <c r="H92" s="1534"/>
      <c r="I92" s="1534"/>
      <c r="J92" s="1534"/>
      <c r="K92" s="1534"/>
      <c r="L92" s="1534"/>
      <c r="M92" s="851"/>
      <c r="N92" s="852"/>
      <c r="O92" s="1129"/>
    </row>
    <row r="93" spans="1:19">
      <c r="B93" s="850"/>
      <c r="C93" s="1153" t="s">
        <v>6993</v>
      </c>
      <c r="D93" s="1154">
        <v>13</v>
      </c>
      <c r="E93" s="1154" t="s">
        <v>707</v>
      </c>
      <c r="F93" s="1154" t="s">
        <v>1258</v>
      </c>
      <c r="G93" s="1534" t="s">
        <v>6889</v>
      </c>
      <c r="H93" s="1534"/>
      <c r="I93" s="1534"/>
      <c r="J93" s="1534"/>
      <c r="K93" s="1534"/>
      <c r="L93" s="1534"/>
      <c r="M93" s="851"/>
      <c r="N93" s="850"/>
    </row>
    <row r="94" spans="1:19">
      <c r="B94" s="850"/>
      <c r="C94" s="1153" t="s">
        <v>6994</v>
      </c>
      <c r="D94" s="1154">
        <v>13</v>
      </c>
      <c r="E94" s="1154" t="s">
        <v>707</v>
      </c>
      <c r="F94" s="1154" t="s">
        <v>1258</v>
      </c>
      <c r="G94" s="1534" t="s">
        <v>6891</v>
      </c>
      <c r="H94" s="1534"/>
      <c r="I94" s="1534"/>
      <c r="J94" s="1534"/>
      <c r="K94" s="1534"/>
      <c r="L94" s="1534"/>
      <c r="M94" s="851"/>
      <c r="N94" s="850"/>
    </row>
    <row r="95" spans="1:19">
      <c r="B95" s="850"/>
      <c r="C95" s="1153" t="s">
        <v>6995</v>
      </c>
      <c r="D95" s="1154">
        <v>13</v>
      </c>
      <c r="E95" s="1154" t="s">
        <v>707</v>
      </c>
      <c r="F95" s="1154" t="s">
        <v>1258</v>
      </c>
      <c r="G95" s="1534" t="s">
        <v>6893</v>
      </c>
      <c r="H95" s="1534"/>
      <c r="I95" s="1534"/>
      <c r="J95" s="1534"/>
      <c r="K95" s="1534"/>
      <c r="L95" s="1534"/>
      <c r="M95" s="851"/>
      <c r="N95" s="850"/>
    </row>
    <row r="96" spans="1:19">
      <c r="B96" s="850"/>
      <c r="C96" s="1153" t="s">
        <v>6996</v>
      </c>
      <c r="D96" s="1154">
        <v>13</v>
      </c>
      <c r="E96" s="1154" t="s">
        <v>707</v>
      </c>
      <c r="F96" s="1154" t="s">
        <v>1258</v>
      </c>
      <c r="G96" s="1534" t="s">
        <v>6895</v>
      </c>
      <c r="H96" s="1534"/>
      <c r="I96" s="1534"/>
      <c r="J96" s="1534"/>
      <c r="K96" s="1534"/>
      <c r="L96" s="1534"/>
      <c r="M96" s="851"/>
      <c r="N96" s="850"/>
    </row>
    <row r="97" spans="2:14">
      <c r="B97" s="850"/>
      <c r="C97" s="1153" t="s">
        <v>6997</v>
      </c>
      <c r="D97" s="1154">
        <v>13</v>
      </c>
      <c r="E97" s="1154" t="s">
        <v>707</v>
      </c>
      <c r="F97" s="1154" t="s">
        <v>1258</v>
      </c>
      <c r="G97" s="1534" t="s">
        <v>6897</v>
      </c>
      <c r="H97" s="1534"/>
      <c r="I97" s="1534"/>
      <c r="J97" s="1534"/>
      <c r="K97" s="1534"/>
      <c r="L97" s="1534"/>
      <c r="M97" s="851"/>
      <c r="N97" s="850"/>
    </row>
    <row r="98" spans="2:14">
      <c r="B98" s="850"/>
      <c r="C98" s="1153" t="s">
        <v>6998</v>
      </c>
      <c r="D98" s="1154">
        <v>13</v>
      </c>
      <c r="E98" s="1154" t="s">
        <v>707</v>
      </c>
      <c r="F98" s="1154" t="s">
        <v>1258</v>
      </c>
      <c r="G98" s="1534" t="s">
        <v>6899</v>
      </c>
      <c r="H98" s="1534"/>
      <c r="I98" s="1534"/>
      <c r="J98" s="1534"/>
      <c r="K98" s="1534"/>
      <c r="L98" s="1534"/>
      <c r="M98" s="851"/>
      <c r="N98" s="850"/>
    </row>
    <row r="99" spans="2:14">
      <c r="B99" s="850"/>
      <c r="C99" s="1153" t="s">
        <v>6999</v>
      </c>
      <c r="D99" s="1154">
        <v>13</v>
      </c>
      <c r="E99" s="1154" t="s">
        <v>707</v>
      </c>
      <c r="F99" s="1154" t="s">
        <v>1258</v>
      </c>
      <c r="G99" s="1534" t="s">
        <v>6901</v>
      </c>
      <c r="H99" s="1534"/>
      <c r="I99" s="1534"/>
      <c r="J99" s="1534"/>
      <c r="K99" s="1534"/>
      <c r="L99" s="1534"/>
      <c r="M99" s="851"/>
      <c r="N99" s="850"/>
    </row>
    <row r="100" spans="2:14">
      <c r="B100" s="850"/>
      <c r="C100" s="1153" t="s">
        <v>7000</v>
      </c>
      <c r="D100" s="1154">
        <v>13</v>
      </c>
      <c r="E100" s="1154" t="s">
        <v>707</v>
      </c>
      <c r="F100" s="1154" t="s">
        <v>1258</v>
      </c>
      <c r="G100" s="1534" t="s">
        <v>7001</v>
      </c>
      <c r="H100" s="1534"/>
      <c r="I100" s="1534"/>
      <c r="J100" s="1534"/>
      <c r="K100" s="1534"/>
      <c r="L100" s="1534"/>
      <c r="M100" s="851"/>
      <c r="N100" s="850"/>
    </row>
    <row r="101" spans="2:14">
      <c r="B101" s="850"/>
      <c r="C101" s="1153" t="s">
        <v>7002</v>
      </c>
      <c r="D101" s="1154">
        <v>14</v>
      </c>
      <c r="E101" s="1154" t="s">
        <v>707</v>
      </c>
      <c r="F101" s="1154" t="s">
        <v>1258</v>
      </c>
      <c r="G101" s="1534" t="s">
        <v>6905</v>
      </c>
      <c r="H101" s="1534"/>
      <c r="I101" s="1534"/>
      <c r="J101" s="1534"/>
      <c r="K101" s="1534"/>
      <c r="L101" s="1534"/>
      <c r="M101" s="851"/>
      <c r="N101" s="850"/>
    </row>
    <row r="102" spans="2:14">
      <c r="B102" s="850"/>
      <c r="C102" s="1153" t="s">
        <v>7003</v>
      </c>
      <c r="D102" s="1154">
        <v>14</v>
      </c>
      <c r="E102" s="1154" t="s">
        <v>707</v>
      </c>
      <c r="F102" s="1154" t="s">
        <v>1258</v>
      </c>
      <c r="G102" s="1534" t="s">
        <v>7004</v>
      </c>
      <c r="H102" s="1534"/>
      <c r="I102" s="1534"/>
      <c r="J102" s="1534"/>
      <c r="K102" s="1534"/>
      <c r="L102" s="1534"/>
      <c r="M102" s="851"/>
      <c r="N102" s="850"/>
    </row>
    <row r="103" spans="2:14">
      <c r="B103" s="850"/>
      <c r="C103" s="1153" t="s">
        <v>7005</v>
      </c>
      <c r="D103" s="1154">
        <v>14</v>
      </c>
      <c r="E103" s="1154" t="s">
        <v>707</v>
      </c>
      <c r="F103" s="1154" t="s">
        <v>1258</v>
      </c>
      <c r="G103" s="1534" t="s">
        <v>7006</v>
      </c>
      <c r="H103" s="1534"/>
      <c r="I103" s="1534"/>
      <c r="J103" s="1534"/>
      <c r="K103" s="1534"/>
      <c r="L103" s="1534"/>
      <c r="M103" s="851"/>
      <c r="N103" s="850"/>
    </row>
    <row r="104" spans="2:14">
      <c r="B104" s="850"/>
      <c r="C104" s="1153" t="s">
        <v>6944</v>
      </c>
      <c r="D104" s="1154">
        <v>1</v>
      </c>
      <c r="E104" s="1154" t="s">
        <v>707</v>
      </c>
      <c r="F104" s="1154" t="s">
        <v>1258</v>
      </c>
      <c r="G104" s="1534" t="s">
        <v>7007</v>
      </c>
      <c r="H104" s="1534"/>
      <c r="I104" s="1534"/>
      <c r="J104" s="1534"/>
      <c r="K104" s="1534"/>
      <c r="L104" s="1534"/>
      <c r="M104" s="851"/>
      <c r="N104" s="850"/>
    </row>
    <row r="105" spans="2:14">
      <c r="B105" s="850"/>
      <c r="C105" s="1153" t="s">
        <v>7008</v>
      </c>
      <c r="D105" s="1154">
        <v>10</v>
      </c>
      <c r="E105" s="1154" t="s">
        <v>707</v>
      </c>
      <c r="F105" s="1154" t="s">
        <v>1258</v>
      </c>
      <c r="G105" s="1534" t="s">
        <v>7009</v>
      </c>
      <c r="H105" s="1534"/>
      <c r="I105" s="1534"/>
      <c r="J105" s="1534"/>
      <c r="K105" s="1534"/>
      <c r="L105" s="1534"/>
      <c r="M105" s="851"/>
      <c r="N105" s="850"/>
    </row>
    <row r="106" spans="2:14">
      <c r="B106" s="850"/>
      <c r="C106" s="1153" t="s">
        <v>7010</v>
      </c>
      <c r="D106" s="1154">
        <v>10</v>
      </c>
      <c r="E106" s="1154" t="s">
        <v>707</v>
      </c>
      <c r="F106" s="1154" t="s">
        <v>1258</v>
      </c>
      <c r="G106" s="1534" t="s">
        <v>7011</v>
      </c>
      <c r="H106" s="1534"/>
      <c r="I106" s="1534"/>
      <c r="J106" s="1534"/>
      <c r="K106" s="1534"/>
      <c r="L106" s="1534"/>
      <c r="M106" s="851"/>
      <c r="N106" s="850"/>
    </row>
    <row r="107" spans="2:14">
      <c r="B107" s="850"/>
      <c r="C107" s="1153" t="s">
        <v>7012</v>
      </c>
      <c r="D107" s="1154">
        <v>10</v>
      </c>
      <c r="E107" s="1154" t="s">
        <v>707</v>
      </c>
      <c r="F107" s="1154" t="s">
        <v>1258</v>
      </c>
      <c r="G107" s="1534" t="s">
        <v>7013</v>
      </c>
      <c r="H107" s="1534"/>
      <c r="I107" s="1534"/>
      <c r="J107" s="1534"/>
      <c r="K107" s="1534"/>
      <c r="L107" s="1534"/>
      <c r="M107" s="851"/>
      <c r="N107" s="850"/>
    </row>
    <row r="108" spans="2:14">
      <c r="B108" s="850"/>
      <c r="C108" s="1153" t="s">
        <v>7014</v>
      </c>
      <c r="D108" s="1154">
        <v>10</v>
      </c>
      <c r="E108" s="1154" t="s">
        <v>707</v>
      </c>
      <c r="F108" s="1154" t="s">
        <v>1258</v>
      </c>
      <c r="G108" s="1534" t="s">
        <v>7015</v>
      </c>
      <c r="H108" s="1534"/>
      <c r="I108" s="1534"/>
      <c r="J108" s="1534"/>
      <c r="K108" s="1534"/>
      <c r="L108" s="1534"/>
      <c r="M108" s="851"/>
      <c r="N108" s="850"/>
    </row>
    <row r="109" spans="2:14">
      <c r="B109" s="850"/>
      <c r="C109" s="1153" t="s">
        <v>7016</v>
      </c>
      <c r="D109" s="1154">
        <v>11</v>
      </c>
      <c r="E109" s="1154" t="s">
        <v>707</v>
      </c>
      <c r="F109" s="1154" t="s">
        <v>1258</v>
      </c>
      <c r="G109" s="1534" t="s">
        <v>7017</v>
      </c>
      <c r="H109" s="1534"/>
      <c r="I109" s="1534"/>
      <c r="J109" s="1534"/>
      <c r="K109" s="1534"/>
      <c r="L109" s="1534"/>
      <c r="M109" s="851"/>
      <c r="N109" s="850"/>
    </row>
    <row r="110" spans="2:14">
      <c r="B110" s="850"/>
      <c r="C110" s="1153" t="s">
        <v>7018</v>
      </c>
      <c r="D110" s="1154">
        <v>11</v>
      </c>
      <c r="E110" s="1154" t="s">
        <v>707</v>
      </c>
      <c r="F110" s="1154" t="s">
        <v>1258</v>
      </c>
      <c r="G110" s="1534" t="s">
        <v>7019</v>
      </c>
      <c r="H110" s="1534"/>
      <c r="I110" s="1534"/>
      <c r="J110" s="1534"/>
      <c r="K110" s="1534"/>
      <c r="L110" s="1534"/>
      <c r="M110" s="851"/>
      <c r="N110" s="850"/>
    </row>
    <row r="111" spans="2:14">
      <c r="B111" s="850"/>
      <c r="C111" s="1153" t="s">
        <v>6958</v>
      </c>
      <c r="D111" s="1154">
        <v>1</v>
      </c>
      <c r="E111" s="1154" t="s">
        <v>707</v>
      </c>
      <c r="F111" s="1154" t="s">
        <v>1258</v>
      </c>
      <c r="G111" s="1534" t="s">
        <v>6885</v>
      </c>
      <c r="H111" s="1534"/>
      <c r="I111" s="1534"/>
      <c r="J111" s="1534"/>
      <c r="K111" s="1534"/>
      <c r="L111" s="1534"/>
      <c r="M111" s="851"/>
      <c r="N111" s="850"/>
    </row>
    <row r="112" spans="2:14">
      <c r="B112" s="850"/>
      <c r="C112" s="1153" t="s">
        <v>6957</v>
      </c>
      <c r="D112" s="1154">
        <v>1</v>
      </c>
      <c r="E112" s="1154" t="s">
        <v>707</v>
      </c>
      <c r="F112" s="1154" t="s">
        <v>1258</v>
      </c>
      <c r="G112" s="1534" t="s">
        <v>6991</v>
      </c>
      <c r="H112" s="1534"/>
      <c r="I112" s="1534"/>
      <c r="J112" s="1534"/>
      <c r="K112" s="1534"/>
      <c r="L112" s="1534"/>
      <c r="M112" s="851"/>
      <c r="N112" s="850"/>
    </row>
    <row r="113" spans="2:17">
      <c r="B113" s="850"/>
      <c r="C113" s="1153" t="s">
        <v>7020</v>
      </c>
      <c r="D113" s="1154">
        <v>13</v>
      </c>
      <c r="E113" s="1154" t="s">
        <v>707</v>
      </c>
      <c r="F113" s="1154" t="s">
        <v>1258</v>
      </c>
      <c r="G113" s="1534" t="s">
        <v>6887</v>
      </c>
      <c r="H113" s="1534"/>
      <c r="I113" s="1534"/>
      <c r="J113" s="1534"/>
      <c r="K113" s="1534"/>
      <c r="L113" s="1534"/>
      <c r="M113" s="851"/>
      <c r="N113" s="850"/>
    </row>
    <row r="114" spans="2:17">
      <c r="B114" s="850"/>
      <c r="C114" s="1153" t="s">
        <v>7021</v>
      </c>
      <c r="D114" s="1154">
        <v>13</v>
      </c>
      <c r="E114" s="1154" t="s">
        <v>707</v>
      </c>
      <c r="F114" s="1154" t="s">
        <v>1258</v>
      </c>
      <c r="G114" s="1534" t="s">
        <v>6889</v>
      </c>
      <c r="H114" s="1534"/>
      <c r="I114" s="1534"/>
      <c r="J114" s="1534"/>
      <c r="K114" s="1534"/>
      <c r="L114" s="1534"/>
      <c r="M114" s="851"/>
      <c r="N114" s="850"/>
    </row>
    <row r="115" spans="2:17">
      <c r="B115" s="850"/>
      <c r="C115" s="1153" t="s">
        <v>7022</v>
      </c>
      <c r="D115" s="1154">
        <v>13</v>
      </c>
      <c r="E115" s="1154" t="s">
        <v>707</v>
      </c>
      <c r="F115" s="1154" t="s">
        <v>1258</v>
      </c>
      <c r="G115" s="1534" t="s">
        <v>6891</v>
      </c>
      <c r="H115" s="1534"/>
      <c r="I115" s="1534"/>
      <c r="J115" s="1534"/>
      <c r="K115" s="1534"/>
      <c r="L115" s="1534"/>
      <c r="M115" s="851"/>
      <c r="N115" s="850"/>
    </row>
    <row r="116" spans="2:17">
      <c r="B116" s="850"/>
      <c r="C116" s="1153" t="s">
        <v>7023</v>
      </c>
      <c r="D116" s="1154">
        <v>13</v>
      </c>
      <c r="E116" s="1154" t="s">
        <v>707</v>
      </c>
      <c r="F116" s="1154" t="s">
        <v>1258</v>
      </c>
      <c r="G116" s="1534" t="s">
        <v>6893</v>
      </c>
      <c r="H116" s="1534"/>
      <c r="I116" s="1534"/>
      <c r="J116" s="1534"/>
      <c r="K116" s="1534"/>
      <c r="L116" s="1534"/>
      <c r="M116" s="851"/>
      <c r="N116" s="850"/>
    </row>
    <row r="117" spans="2:17">
      <c r="B117" s="850"/>
      <c r="C117" s="1153" t="s">
        <v>7024</v>
      </c>
      <c r="D117" s="1154">
        <v>13</v>
      </c>
      <c r="E117" s="1154" t="s">
        <v>707</v>
      </c>
      <c r="F117" s="1154" t="s">
        <v>1258</v>
      </c>
      <c r="G117" s="1534" t="s">
        <v>6895</v>
      </c>
      <c r="H117" s="1534"/>
      <c r="I117" s="1534"/>
      <c r="J117" s="1534"/>
      <c r="K117" s="1534"/>
      <c r="L117" s="1534"/>
      <c r="M117" s="851"/>
      <c r="N117" s="850"/>
    </row>
    <row r="118" spans="2:17">
      <c r="B118" s="850"/>
      <c r="C118" s="1153" t="s">
        <v>7025</v>
      </c>
      <c r="D118" s="1154">
        <v>13</v>
      </c>
      <c r="E118" s="1154" t="s">
        <v>707</v>
      </c>
      <c r="F118" s="1154" t="s">
        <v>1258</v>
      </c>
      <c r="G118" s="1534" t="s">
        <v>6897</v>
      </c>
      <c r="H118" s="1534"/>
      <c r="I118" s="1534"/>
      <c r="J118" s="1534"/>
      <c r="K118" s="1534"/>
      <c r="L118" s="1534"/>
      <c r="M118" s="851"/>
      <c r="N118" s="850"/>
    </row>
    <row r="119" spans="2:17">
      <c r="B119" s="850"/>
      <c r="C119" s="1153" t="s">
        <v>7026</v>
      </c>
      <c r="D119" s="1154">
        <v>13</v>
      </c>
      <c r="E119" s="1154" t="s">
        <v>707</v>
      </c>
      <c r="F119" s="1154" t="s">
        <v>1258</v>
      </c>
      <c r="G119" s="1534" t="s">
        <v>6899</v>
      </c>
      <c r="H119" s="1534"/>
      <c r="I119" s="1534"/>
      <c r="J119" s="1534"/>
      <c r="K119" s="1534"/>
      <c r="L119" s="1534"/>
      <c r="M119" s="851"/>
      <c r="N119" s="850"/>
    </row>
    <row r="120" spans="2:17">
      <c r="B120" s="850"/>
      <c r="C120" s="1153" t="s">
        <v>7027</v>
      </c>
      <c r="D120" s="1154">
        <v>13</v>
      </c>
      <c r="E120" s="1154" t="s">
        <v>707</v>
      </c>
      <c r="F120" s="1154" t="s">
        <v>1258</v>
      </c>
      <c r="G120" s="1534" t="s">
        <v>6901</v>
      </c>
      <c r="H120" s="1534"/>
      <c r="I120" s="1534"/>
      <c r="J120" s="1534"/>
      <c r="K120" s="1534"/>
      <c r="L120" s="1534"/>
      <c r="M120" s="851"/>
      <c r="N120" s="850"/>
    </row>
    <row r="121" spans="2:17">
      <c r="B121" s="850"/>
      <c r="C121" s="1153" t="s">
        <v>7028</v>
      </c>
      <c r="D121" s="1154">
        <v>13</v>
      </c>
      <c r="E121" s="1154" t="s">
        <v>707</v>
      </c>
      <c r="F121" s="1154" t="s">
        <v>1258</v>
      </c>
      <c r="G121" s="1534" t="s">
        <v>6903</v>
      </c>
      <c r="H121" s="1534"/>
      <c r="I121" s="1534"/>
      <c r="J121" s="1534"/>
      <c r="K121" s="1534"/>
      <c r="L121" s="1534"/>
      <c r="M121" s="851"/>
      <c r="N121" s="850"/>
    </row>
    <row r="122" spans="2:17">
      <c r="B122" s="850"/>
      <c r="C122" s="1153" t="s">
        <v>7029</v>
      </c>
      <c r="D122" s="1154">
        <v>14</v>
      </c>
      <c r="E122" s="1154" t="s">
        <v>707</v>
      </c>
      <c r="F122" s="1154" t="s">
        <v>1258</v>
      </c>
      <c r="G122" s="1534" t="s">
        <v>6905</v>
      </c>
      <c r="H122" s="1534"/>
      <c r="I122" s="1534"/>
      <c r="J122" s="1534"/>
      <c r="K122" s="1534"/>
      <c r="L122" s="1534"/>
      <c r="M122" s="851"/>
      <c r="N122" s="850"/>
    </row>
    <row r="123" spans="2:17">
      <c r="B123" s="850"/>
      <c r="C123" s="1153" t="s">
        <v>7030</v>
      </c>
      <c r="D123" s="1154">
        <v>14</v>
      </c>
      <c r="E123" s="1154" t="s">
        <v>707</v>
      </c>
      <c r="F123" s="1154" t="s">
        <v>1258</v>
      </c>
      <c r="G123" s="1534" t="s">
        <v>7031</v>
      </c>
      <c r="H123" s="1534"/>
      <c r="I123" s="1534"/>
      <c r="J123" s="1534"/>
      <c r="K123" s="1534"/>
      <c r="L123" s="1534"/>
      <c r="M123" s="851"/>
      <c r="N123" s="850"/>
    </row>
    <row r="124" spans="2:17">
      <c r="B124" s="850"/>
      <c r="C124" s="1153" t="s">
        <v>7032</v>
      </c>
      <c r="D124" s="1154">
        <v>14</v>
      </c>
      <c r="E124" s="1154" t="s">
        <v>707</v>
      </c>
      <c r="F124" s="1154" t="s">
        <v>1258</v>
      </c>
      <c r="G124" s="1534" t="s">
        <v>7006</v>
      </c>
      <c r="H124" s="1534"/>
      <c r="I124" s="1534"/>
      <c r="J124" s="1534"/>
      <c r="K124" s="1534"/>
      <c r="L124" s="1534"/>
      <c r="M124" s="851"/>
      <c r="N124" s="850"/>
    </row>
    <row r="125" spans="2:17">
      <c r="C125" s="873" t="s">
        <v>14435</v>
      </c>
      <c r="D125" s="1131">
        <f>SUM(D90:D124)</f>
        <v>385</v>
      </c>
      <c r="E125" s="1129"/>
      <c r="F125" s="1129"/>
      <c r="G125" s="1129"/>
      <c r="H125" s="1129"/>
      <c r="I125" s="1129"/>
      <c r="J125" s="1129"/>
      <c r="K125" s="1129"/>
      <c r="L125" s="1129"/>
      <c r="M125" s="1129"/>
      <c r="N125" s="1129"/>
      <c r="O125" s="1129"/>
      <c r="P125" s="1129"/>
      <c r="Q125" s="1129"/>
    </row>
  </sheetData>
  <mergeCells count="105">
    <mergeCell ref="G98:L98"/>
    <mergeCell ref="G99:L99"/>
    <mergeCell ref="G100:L100"/>
    <mergeCell ref="G89:L89"/>
    <mergeCell ref="G90:L90"/>
    <mergeCell ref="G91:L91"/>
    <mergeCell ref="G92:L92"/>
    <mergeCell ref="G93:L93"/>
    <mergeCell ref="G94:L94"/>
    <mergeCell ref="G101:L101"/>
    <mergeCell ref="G102:L102"/>
    <mergeCell ref="G103:L103"/>
    <mergeCell ref="G104:L104"/>
    <mergeCell ref="G105:L105"/>
    <mergeCell ref="G106:L106"/>
    <mergeCell ref="E73:J73"/>
    <mergeCell ref="C74:J74"/>
    <mergeCell ref="F65:J65"/>
    <mergeCell ref="C66:J66"/>
    <mergeCell ref="F67:J67"/>
    <mergeCell ref="C84:J84"/>
    <mergeCell ref="C68:J68"/>
    <mergeCell ref="F69:J69"/>
    <mergeCell ref="C70:J70"/>
    <mergeCell ref="F71:J71"/>
    <mergeCell ref="C72:J72"/>
    <mergeCell ref="C80:J80"/>
    <mergeCell ref="C81:J81"/>
    <mergeCell ref="C82:J82"/>
    <mergeCell ref="C83:J83"/>
    <mergeCell ref="G95:L95"/>
    <mergeCell ref="G96:L96"/>
    <mergeCell ref="G97:L97"/>
    <mergeCell ref="G107:L107"/>
    <mergeCell ref="G108:L108"/>
    <mergeCell ref="G109:L109"/>
    <mergeCell ref="G110:L110"/>
    <mergeCell ref="G111:L111"/>
    <mergeCell ref="G112:L112"/>
    <mergeCell ref="C46:J46"/>
    <mergeCell ref="H47:J47"/>
    <mergeCell ref="H50:J50"/>
    <mergeCell ref="I51:J51"/>
    <mergeCell ref="F55:J55"/>
    <mergeCell ref="C56:J56"/>
    <mergeCell ref="F57:J57"/>
    <mergeCell ref="C58:J58"/>
    <mergeCell ref="F59:J59"/>
    <mergeCell ref="C60:J60"/>
    <mergeCell ref="F61:J61"/>
    <mergeCell ref="C62:J62"/>
    <mergeCell ref="F63:J63"/>
    <mergeCell ref="C64:J64"/>
    <mergeCell ref="E75:J75"/>
    <mergeCell ref="C76:J76"/>
    <mergeCell ref="E77:J77"/>
    <mergeCell ref="C79:J79"/>
    <mergeCell ref="G113:L113"/>
    <mergeCell ref="G114:L114"/>
    <mergeCell ref="G115:L115"/>
    <mergeCell ref="G116:L116"/>
    <mergeCell ref="G117:L117"/>
    <mergeCell ref="G118:L118"/>
    <mergeCell ref="C24:J24"/>
    <mergeCell ref="E25:J25"/>
    <mergeCell ref="C26:J26"/>
    <mergeCell ref="E27:J27"/>
    <mergeCell ref="C28:J28"/>
    <mergeCell ref="E29:J29"/>
    <mergeCell ref="C38:J38"/>
    <mergeCell ref="I39:J39"/>
    <mergeCell ref="C40:J40"/>
    <mergeCell ref="C48:J48"/>
    <mergeCell ref="H49:J49"/>
    <mergeCell ref="C54:J54"/>
    <mergeCell ref="D50:F50"/>
    <mergeCell ref="I41:J41"/>
    <mergeCell ref="C42:J42"/>
    <mergeCell ref="I43:J43"/>
    <mergeCell ref="C44:J44"/>
    <mergeCell ref="I45:J45"/>
    <mergeCell ref="G119:L119"/>
    <mergeCell ref="G120:L120"/>
    <mergeCell ref="G121:L121"/>
    <mergeCell ref="G122:L122"/>
    <mergeCell ref="G123:L123"/>
    <mergeCell ref="G124:L124"/>
    <mergeCell ref="C6:J6"/>
    <mergeCell ref="C14:J14"/>
    <mergeCell ref="F15:J15"/>
    <mergeCell ref="C16:J16"/>
    <mergeCell ref="F17:J17"/>
    <mergeCell ref="F7:J7"/>
    <mergeCell ref="C8:J8"/>
    <mergeCell ref="F9:J9"/>
    <mergeCell ref="C10:J10"/>
    <mergeCell ref="F11:J11"/>
    <mergeCell ref="C12:J12"/>
    <mergeCell ref="F13:J13"/>
    <mergeCell ref="C18:J18"/>
    <mergeCell ref="F19:J19"/>
    <mergeCell ref="C20:J20"/>
    <mergeCell ref="F21:J21"/>
    <mergeCell ref="C22:J22"/>
    <mergeCell ref="F23:J23"/>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317"/>
  <sheetViews>
    <sheetView zoomScaleNormal="100" workbookViewId="0"/>
  </sheetViews>
  <sheetFormatPr defaultRowHeight="12"/>
  <cols>
    <col min="1" max="2" width="9" style="164"/>
    <col min="3" max="10" width="11.75" style="164" customWidth="1"/>
    <col min="11" max="16384" width="9" style="164"/>
  </cols>
  <sheetData>
    <row r="1" spans="1:19">
      <c r="A1" s="888"/>
      <c r="B1" s="888"/>
      <c r="C1" s="888"/>
      <c r="D1" s="930"/>
      <c r="E1" s="888"/>
      <c r="F1" s="888"/>
      <c r="G1" s="888"/>
      <c r="H1" s="888"/>
      <c r="I1" s="888"/>
      <c r="J1" s="888"/>
      <c r="K1" s="888"/>
      <c r="L1" s="888"/>
      <c r="M1" s="888"/>
      <c r="N1" s="888"/>
      <c r="O1" s="888"/>
      <c r="P1" s="888"/>
      <c r="Q1" s="888"/>
      <c r="R1" s="888"/>
      <c r="S1" s="888"/>
    </row>
    <row r="2" spans="1:19">
      <c r="A2" s="888"/>
      <c r="B2" s="890" t="s">
        <v>7035</v>
      </c>
      <c r="C2" s="55"/>
      <c r="D2" s="918" t="s">
        <v>7371</v>
      </c>
      <c r="E2" s="897"/>
      <c r="F2" s="930" t="s">
        <v>7372</v>
      </c>
      <c r="G2" s="897"/>
      <c r="H2" s="897"/>
      <c r="I2" s="897"/>
      <c r="J2" s="897"/>
      <c r="K2" s="898"/>
      <c r="L2" s="888"/>
      <c r="M2" s="888"/>
      <c r="N2" s="888"/>
      <c r="O2" s="888"/>
      <c r="P2" s="888"/>
      <c r="Q2" s="888"/>
      <c r="R2" s="888"/>
      <c r="S2" s="888"/>
    </row>
    <row r="3" spans="1:19" ht="12.75" thickBot="1">
      <c r="A3" s="888"/>
      <c r="B3" s="890"/>
      <c r="C3" s="897"/>
      <c r="D3" s="897"/>
      <c r="E3" s="897"/>
      <c r="F3" s="897"/>
      <c r="G3" s="897"/>
      <c r="H3" s="897"/>
      <c r="I3" s="897"/>
      <c r="J3" s="897"/>
      <c r="K3" s="898"/>
      <c r="L3" s="888"/>
      <c r="M3" s="888"/>
      <c r="N3" s="888"/>
      <c r="O3" s="888"/>
      <c r="P3" s="888"/>
      <c r="Q3" s="888"/>
      <c r="R3" s="888"/>
      <c r="S3" s="888"/>
    </row>
    <row r="4" spans="1:19" ht="24.75" thickBot="1">
      <c r="A4" s="888"/>
      <c r="B4" s="899" t="s">
        <v>2</v>
      </c>
      <c r="C4" s="900" t="s">
        <v>3</v>
      </c>
      <c r="D4" s="900" t="s">
        <v>4</v>
      </c>
      <c r="E4" s="900" t="s">
        <v>5</v>
      </c>
      <c r="F4" s="900" t="s">
        <v>6</v>
      </c>
      <c r="G4" s="900" t="s">
        <v>7</v>
      </c>
      <c r="H4" s="900" t="s">
        <v>8</v>
      </c>
      <c r="I4" s="900" t="s">
        <v>9</v>
      </c>
      <c r="J4" s="901" t="s">
        <v>10</v>
      </c>
      <c r="K4" s="923" t="s">
        <v>6823</v>
      </c>
      <c r="L4" s="902" t="s">
        <v>2</v>
      </c>
      <c r="M4" s="888"/>
      <c r="N4" s="890"/>
      <c r="O4" s="888"/>
      <c r="P4" s="888"/>
      <c r="Q4" s="888"/>
      <c r="R4" s="888"/>
      <c r="S4" s="888"/>
    </row>
    <row r="5" spans="1:19" ht="12.75" thickTop="1">
      <c r="A5" s="889">
        <v>0</v>
      </c>
      <c r="B5" s="906" t="str">
        <f>CONCATENATE(("+0x"),DEC2HEX(A5,3))</f>
        <v>+0x000</v>
      </c>
      <c r="C5" s="366" t="s">
        <v>13</v>
      </c>
      <c r="D5" s="367" t="s">
        <v>13</v>
      </c>
      <c r="E5" s="367" t="s">
        <v>13</v>
      </c>
      <c r="F5" s="367" t="s">
        <v>13</v>
      </c>
      <c r="G5" s="367" t="s">
        <v>13</v>
      </c>
      <c r="H5" s="367" t="s">
        <v>13</v>
      </c>
      <c r="I5" s="367" t="s">
        <v>13</v>
      </c>
      <c r="J5" s="927" t="s">
        <v>7036</v>
      </c>
      <c r="K5" s="904" t="s">
        <v>16</v>
      </c>
      <c r="L5" s="905" t="str">
        <f>B5</f>
        <v>+0x000</v>
      </c>
      <c r="M5" s="924"/>
      <c r="N5" s="888"/>
      <c r="O5" s="888"/>
      <c r="P5" s="888"/>
      <c r="Q5" s="888"/>
      <c r="R5" s="890"/>
      <c r="S5" s="890"/>
    </row>
    <row r="6" spans="1:19">
      <c r="A6" s="889">
        <v>1</v>
      </c>
      <c r="B6" s="903" t="str">
        <f t="shared" ref="B6:B69" si="0">CONCATENATE(("+0x"),DEC2HEX(A6,3))</f>
        <v>+0x001</v>
      </c>
      <c r="C6" s="1566" t="s">
        <v>7298</v>
      </c>
      <c r="D6" s="1567"/>
      <c r="E6" s="1567"/>
      <c r="F6" s="1567"/>
      <c r="G6" s="1567"/>
      <c r="H6" s="1567"/>
      <c r="I6" s="1567"/>
      <c r="J6" s="1568"/>
      <c r="K6" s="904" t="s">
        <v>1600</v>
      </c>
      <c r="L6" s="905" t="str">
        <f t="shared" ref="L6:L69" si="1">B6</f>
        <v>+0x001</v>
      </c>
      <c r="M6" s="888"/>
      <c r="N6" s="890"/>
      <c r="O6" s="888"/>
      <c r="P6" s="888"/>
      <c r="Q6" s="888"/>
      <c r="R6" s="890"/>
      <c r="S6" s="890"/>
    </row>
    <row r="7" spans="1:19">
      <c r="A7" s="889">
        <v>2</v>
      </c>
      <c r="B7" s="903" t="str">
        <f t="shared" si="0"/>
        <v>+0x002</v>
      </c>
      <c r="C7" s="366" t="s">
        <v>13</v>
      </c>
      <c r="D7" s="367" t="s">
        <v>13</v>
      </c>
      <c r="E7" s="367" t="s">
        <v>13</v>
      </c>
      <c r="F7" s="367" t="s">
        <v>13</v>
      </c>
      <c r="G7" s="367" t="s">
        <v>13</v>
      </c>
      <c r="H7" s="367" t="s">
        <v>13</v>
      </c>
      <c r="I7" s="367" t="s">
        <v>13</v>
      </c>
      <c r="J7" s="937" t="s">
        <v>6884</v>
      </c>
      <c r="K7" s="904" t="s">
        <v>819</v>
      </c>
      <c r="L7" s="905" t="str">
        <f t="shared" si="1"/>
        <v>+0x002</v>
      </c>
      <c r="M7" s="888"/>
      <c r="N7" s="890"/>
      <c r="O7" s="888"/>
      <c r="P7" s="888"/>
      <c r="Q7" s="888"/>
      <c r="R7" s="890"/>
      <c r="S7" s="890"/>
    </row>
    <row r="8" spans="1:19">
      <c r="A8" s="889">
        <v>3</v>
      </c>
      <c r="B8" s="903" t="str">
        <f t="shared" si="0"/>
        <v>+0x003</v>
      </c>
      <c r="C8" s="366" t="s">
        <v>13</v>
      </c>
      <c r="D8" s="367" t="s">
        <v>13</v>
      </c>
      <c r="E8" s="367" t="s">
        <v>13</v>
      </c>
      <c r="F8" s="367" t="s">
        <v>13</v>
      </c>
      <c r="G8" s="367" t="s">
        <v>13</v>
      </c>
      <c r="H8" s="367" t="s">
        <v>13</v>
      </c>
      <c r="I8" s="367" t="s">
        <v>13</v>
      </c>
      <c r="J8" s="368" t="s">
        <v>13</v>
      </c>
      <c r="K8" s="904" t="s">
        <v>16</v>
      </c>
      <c r="L8" s="905" t="str">
        <f t="shared" si="1"/>
        <v>+0x003</v>
      </c>
      <c r="M8" s="888"/>
      <c r="N8" s="888"/>
      <c r="O8" s="888"/>
      <c r="P8" s="888"/>
      <c r="Q8" s="888"/>
      <c r="R8" s="890"/>
      <c r="S8" s="890"/>
    </row>
    <row r="9" spans="1:19">
      <c r="A9" s="889">
        <v>4</v>
      </c>
      <c r="B9" s="903" t="str">
        <f t="shared" si="0"/>
        <v>+0x004</v>
      </c>
      <c r="C9" s="366" t="s">
        <v>13</v>
      </c>
      <c r="D9" s="367" t="s">
        <v>13</v>
      </c>
      <c r="E9" s="367" t="s">
        <v>13</v>
      </c>
      <c r="F9" s="367" t="s">
        <v>13</v>
      </c>
      <c r="G9" s="367" t="s">
        <v>13</v>
      </c>
      <c r="H9" s="367" t="s">
        <v>13</v>
      </c>
      <c r="I9" s="367" t="s">
        <v>13</v>
      </c>
      <c r="J9" s="368" t="s">
        <v>13</v>
      </c>
      <c r="K9" s="904" t="s">
        <v>16</v>
      </c>
      <c r="L9" s="905" t="str">
        <f t="shared" si="1"/>
        <v>+0x004</v>
      </c>
      <c r="M9" s="888"/>
      <c r="N9" s="888"/>
      <c r="O9" s="888"/>
      <c r="P9" s="888"/>
      <c r="Q9" s="888"/>
      <c r="R9" s="890"/>
      <c r="S9" s="890"/>
    </row>
    <row r="10" spans="1:19">
      <c r="A10" s="889">
        <v>5</v>
      </c>
      <c r="B10" s="903" t="str">
        <f t="shared" si="0"/>
        <v>+0x005</v>
      </c>
      <c r="C10" s="366" t="s">
        <v>13</v>
      </c>
      <c r="D10" s="367" t="s">
        <v>13</v>
      </c>
      <c r="E10" s="367" t="s">
        <v>13</v>
      </c>
      <c r="F10" s="367" t="s">
        <v>13</v>
      </c>
      <c r="G10" s="367" t="s">
        <v>13</v>
      </c>
      <c r="H10" s="367" t="s">
        <v>13</v>
      </c>
      <c r="I10" s="367" t="s">
        <v>13</v>
      </c>
      <c r="J10" s="368" t="s">
        <v>13</v>
      </c>
      <c r="K10" s="904" t="s">
        <v>16</v>
      </c>
      <c r="L10" s="905" t="str">
        <f t="shared" si="1"/>
        <v>+0x005</v>
      </c>
      <c r="M10" s="888"/>
      <c r="N10" s="888"/>
      <c r="O10" s="888"/>
      <c r="P10" s="888"/>
      <c r="Q10" s="888"/>
      <c r="R10" s="890"/>
      <c r="S10" s="890"/>
    </row>
    <row r="11" spans="1:19">
      <c r="A11" s="889">
        <v>6</v>
      </c>
      <c r="B11" s="903" t="str">
        <f t="shared" si="0"/>
        <v>+0x006</v>
      </c>
      <c r="C11" s="366" t="s">
        <v>13</v>
      </c>
      <c r="D11" s="367" t="s">
        <v>13</v>
      </c>
      <c r="E11" s="367" t="s">
        <v>13</v>
      </c>
      <c r="F11" s="367" t="s">
        <v>13</v>
      </c>
      <c r="G11" s="367" t="s">
        <v>13</v>
      </c>
      <c r="H11" s="367" t="s">
        <v>13</v>
      </c>
      <c r="I11" s="367" t="s">
        <v>13</v>
      </c>
      <c r="J11" s="368" t="s">
        <v>13</v>
      </c>
      <c r="K11" s="904" t="s">
        <v>16</v>
      </c>
      <c r="L11" s="905" t="str">
        <f t="shared" si="1"/>
        <v>+0x006</v>
      </c>
      <c r="M11" s="888"/>
      <c r="N11" s="888"/>
      <c r="O11" s="888"/>
      <c r="P11" s="888"/>
      <c r="Q11" s="888"/>
      <c r="R11" s="890"/>
      <c r="S11" s="890"/>
    </row>
    <row r="12" spans="1:19">
      <c r="A12" s="889">
        <v>7</v>
      </c>
      <c r="B12" s="903" t="str">
        <f t="shared" si="0"/>
        <v>+0x007</v>
      </c>
      <c r="C12" s="366" t="s">
        <v>13</v>
      </c>
      <c r="D12" s="367" t="s">
        <v>13</v>
      </c>
      <c r="E12" s="367" t="s">
        <v>13</v>
      </c>
      <c r="F12" s="367" t="s">
        <v>13</v>
      </c>
      <c r="G12" s="367" t="s">
        <v>13</v>
      </c>
      <c r="H12" s="367" t="s">
        <v>13</v>
      </c>
      <c r="I12" s="367" t="s">
        <v>13</v>
      </c>
      <c r="J12" s="368" t="s">
        <v>13</v>
      </c>
      <c r="K12" s="904" t="s">
        <v>16</v>
      </c>
      <c r="L12" s="905" t="str">
        <f t="shared" si="1"/>
        <v>+0x007</v>
      </c>
      <c r="M12" s="888"/>
      <c r="N12" s="888"/>
      <c r="O12" s="888"/>
      <c r="P12" s="888"/>
      <c r="Q12" s="888"/>
      <c r="R12" s="890"/>
      <c r="S12" s="890"/>
    </row>
    <row r="13" spans="1:19">
      <c r="A13" s="889">
        <v>8</v>
      </c>
      <c r="B13" s="903" t="str">
        <f t="shared" si="0"/>
        <v>+0x008</v>
      </c>
      <c r="C13" s="366" t="s">
        <v>13</v>
      </c>
      <c r="D13" s="367" t="s">
        <v>13</v>
      </c>
      <c r="E13" s="367" t="s">
        <v>13</v>
      </c>
      <c r="F13" s="1567" t="s">
        <v>7299</v>
      </c>
      <c r="G13" s="1567"/>
      <c r="H13" s="1567"/>
      <c r="I13" s="1567"/>
      <c r="J13" s="1568"/>
      <c r="K13" s="904" t="s">
        <v>1216</v>
      </c>
      <c r="L13" s="905" t="str">
        <f t="shared" si="1"/>
        <v>+0x008</v>
      </c>
      <c r="M13" s="888"/>
      <c r="N13" s="890"/>
      <c r="O13" s="888"/>
      <c r="P13" s="888"/>
      <c r="Q13" s="888"/>
      <c r="R13" s="890"/>
      <c r="S13" s="890"/>
    </row>
    <row r="14" spans="1:19">
      <c r="A14" s="889">
        <v>9</v>
      </c>
      <c r="B14" s="903" t="str">
        <f t="shared" si="0"/>
        <v>+0x009</v>
      </c>
      <c r="C14" s="366" t="s">
        <v>13</v>
      </c>
      <c r="D14" s="367" t="s">
        <v>13</v>
      </c>
      <c r="E14" s="367" t="s">
        <v>13</v>
      </c>
      <c r="F14" s="1567" t="s">
        <v>7299</v>
      </c>
      <c r="G14" s="1567"/>
      <c r="H14" s="1567"/>
      <c r="I14" s="1567"/>
      <c r="J14" s="1568"/>
      <c r="K14" s="904" t="s">
        <v>1216</v>
      </c>
      <c r="L14" s="905" t="str">
        <f t="shared" si="1"/>
        <v>+0x009</v>
      </c>
      <c r="M14" s="888"/>
      <c r="N14" s="890"/>
      <c r="O14" s="888"/>
      <c r="P14" s="888"/>
      <c r="Q14" s="888"/>
      <c r="R14" s="890"/>
      <c r="S14" s="890"/>
    </row>
    <row r="15" spans="1:19">
      <c r="A15" s="889">
        <v>10</v>
      </c>
      <c r="B15" s="903" t="str">
        <f t="shared" si="0"/>
        <v>+0x00A</v>
      </c>
      <c r="C15" s="366" t="s">
        <v>13</v>
      </c>
      <c r="D15" s="367" t="s">
        <v>13</v>
      </c>
      <c r="E15" s="367" t="s">
        <v>13</v>
      </c>
      <c r="F15" s="367" t="s">
        <v>13</v>
      </c>
      <c r="G15" s="367" t="s">
        <v>13</v>
      </c>
      <c r="H15" s="367" t="s">
        <v>13</v>
      </c>
      <c r="I15" s="367" t="s">
        <v>13</v>
      </c>
      <c r="J15" s="368" t="s">
        <v>13</v>
      </c>
      <c r="K15" s="904" t="s">
        <v>16</v>
      </c>
      <c r="L15" s="905" t="str">
        <f t="shared" si="1"/>
        <v>+0x00A</v>
      </c>
      <c r="M15" s="888"/>
      <c r="N15" s="888"/>
      <c r="O15" s="888"/>
      <c r="P15" s="888"/>
      <c r="Q15" s="888"/>
      <c r="R15" s="890"/>
      <c r="S15" s="890"/>
    </row>
    <row r="16" spans="1:19">
      <c r="A16" s="889">
        <v>11</v>
      </c>
      <c r="B16" s="903" t="str">
        <f t="shared" si="0"/>
        <v>+0x00B</v>
      </c>
      <c r="C16" s="366" t="s">
        <v>13</v>
      </c>
      <c r="D16" s="367" t="s">
        <v>13</v>
      </c>
      <c r="E16" s="367" t="s">
        <v>13</v>
      </c>
      <c r="F16" s="367" t="s">
        <v>13</v>
      </c>
      <c r="G16" s="367" t="s">
        <v>13</v>
      </c>
      <c r="H16" s="367" t="s">
        <v>13</v>
      </c>
      <c r="I16" s="367" t="s">
        <v>13</v>
      </c>
      <c r="J16" s="368" t="s">
        <v>13</v>
      </c>
      <c r="K16" s="904" t="s">
        <v>16</v>
      </c>
      <c r="L16" s="905" t="str">
        <f t="shared" si="1"/>
        <v>+0x00B</v>
      </c>
      <c r="M16" s="888"/>
      <c r="N16" s="888"/>
      <c r="O16" s="888"/>
      <c r="P16" s="888"/>
      <c r="Q16" s="888"/>
      <c r="R16" s="890"/>
      <c r="S16" s="890"/>
    </row>
    <row r="17" spans="1:19">
      <c r="A17" s="889">
        <v>12</v>
      </c>
      <c r="B17" s="903" t="str">
        <f t="shared" si="0"/>
        <v>+0x00C</v>
      </c>
      <c r="C17" s="1566" t="s">
        <v>7298</v>
      </c>
      <c r="D17" s="1567"/>
      <c r="E17" s="1567"/>
      <c r="F17" s="1567"/>
      <c r="G17" s="1567"/>
      <c r="H17" s="1567"/>
      <c r="I17" s="1567"/>
      <c r="J17" s="1568"/>
      <c r="K17" s="904" t="s">
        <v>16</v>
      </c>
      <c r="L17" s="905" t="str">
        <f t="shared" si="1"/>
        <v>+0x00C</v>
      </c>
      <c r="M17" s="888"/>
      <c r="N17" s="890"/>
      <c r="O17" s="888"/>
      <c r="P17" s="888"/>
      <c r="Q17" s="888"/>
      <c r="R17" s="890"/>
      <c r="S17" s="890"/>
    </row>
    <row r="18" spans="1:19">
      <c r="A18" s="889">
        <v>13</v>
      </c>
      <c r="B18" s="903" t="str">
        <f t="shared" si="0"/>
        <v>+0x00D</v>
      </c>
      <c r="C18" s="1566" t="s">
        <v>7298</v>
      </c>
      <c r="D18" s="1567"/>
      <c r="E18" s="1567"/>
      <c r="F18" s="1567"/>
      <c r="G18" s="1567"/>
      <c r="H18" s="1567"/>
      <c r="I18" s="1567"/>
      <c r="J18" s="1568"/>
      <c r="K18" s="904" t="s">
        <v>16</v>
      </c>
      <c r="L18" s="905" t="str">
        <f t="shared" si="1"/>
        <v>+0x00D</v>
      </c>
      <c r="M18" s="888"/>
      <c r="N18" s="890"/>
      <c r="O18" s="888"/>
      <c r="P18" s="888"/>
      <c r="Q18" s="888"/>
      <c r="R18" s="890"/>
      <c r="S18" s="890"/>
    </row>
    <row r="19" spans="1:19">
      <c r="A19" s="889">
        <v>14</v>
      </c>
      <c r="B19" s="903" t="str">
        <f t="shared" si="0"/>
        <v>+0x00E</v>
      </c>
      <c r="C19" s="1566" t="s">
        <v>7298</v>
      </c>
      <c r="D19" s="1567"/>
      <c r="E19" s="1567"/>
      <c r="F19" s="1567"/>
      <c r="G19" s="1567"/>
      <c r="H19" s="1567"/>
      <c r="I19" s="1567"/>
      <c r="J19" s="1568"/>
      <c r="K19" s="904" t="s">
        <v>16</v>
      </c>
      <c r="L19" s="905" t="str">
        <f t="shared" si="1"/>
        <v>+0x00E</v>
      </c>
      <c r="M19" s="888"/>
      <c r="N19" s="890"/>
      <c r="O19" s="888"/>
      <c r="P19" s="888"/>
      <c r="Q19" s="888"/>
      <c r="R19" s="890"/>
      <c r="S19" s="890"/>
    </row>
    <row r="20" spans="1:19">
      <c r="A20" s="889">
        <v>15</v>
      </c>
      <c r="B20" s="903" t="str">
        <f t="shared" si="0"/>
        <v>+0x00F</v>
      </c>
      <c r="C20" s="1566" t="s">
        <v>7298</v>
      </c>
      <c r="D20" s="1567"/>
      <c r="E20" s="1567"/>
      <c r="F20" s="1567"/>
      <c r="G20" s="1567"/>
      <c r="H20" s="1567"/>
      <c r="I20" s="1567"/>
      <c r="J20" s="1568"/>
      <c r="K20" s="904" t="s">
        <v>16</v>
      </c>
      <c r="L20" s="905" t="str">
        <f t="shared" si="1"/>
        <v>+0x00F</v>
      </c>
      <c r="M20" s="888"/>
      <c r="N20" s="890"/>
      <c r="O20" s="888"/>
      <c r="P20" s="888"/>
      <c r="Q20" s="888"/>
      <c r="R20" s="890"/>
      <c r="S20" s="890"/>
    </row>
    <row r="21" spans="1:19">
      <c r="A21" s="889">
        <v>16</v>
      </c>
      <c r="B21" s="903" t="str">
        <f t="shared" si="0"/>
        <v>+0x010</v>
      </c>
      <c r="C21" s="366" t="s">
        <v>13</v>
      </c>
      <c r="D21" s="367" t="s">
        <v>13</v>
      </c>
      <c r="E21" s="367" t="s">
        <v>13</v>
      </c>
      <c r="F21" s="1564" t="s">
        <v>7037</v>
      </c>
      <c r="G21" s="1564"/>
      <c r="H21" s="1564"/>
      <c r="I21" s="1564"/>
      <c r="J21" s="1565"/>
      <c r="K21" s="920" t="s">
        <v>58</v>
      </c>
      <c r="L21" s="905" t="str">
        <f t="shared" si="1"/>
        <v>+0x010</v>
      </c>
      <c r="M21" s="888"/>
      <c r="N21" s="888"/>
      <c r="O21" s="888"/>
      <c r="P21" s="888"/>
      <c r="Q21" s="888"/>
      <c r="R21" s="890"/>
      <c r="S21" s="890"/>
    </row>
    <row r="22" spans="1:19">
      <c r="A22" s="889">
        <v>17</v>
      </c>
      <c r="B22" s="903" t="str">
        <f t="shared" si="0"/>
        <v>+0x011</v>
      </c>
      <c r="C22" s="366" t="s">
        <v>13</v>
      </c>
      <c r="D22" s="367" t="s">
        <v>13</v>
      </c>
      <c r="E22" s="367" t="s">
        <v>13</v>
      </c>
      <c r="F22" s="1564" t="s">
        <v>7038</v>
      </c>
      <c r="G22" s="1564"/>
      <c r="H22" s="1564"/>
      <c r="I22" s="1564"/>
      <c r="J22" s="1565"/>
      <c r="K22" s="904" t="s">
        <v>58</v>
      </c>
      <c r="L22" s="905" t="str">
        <f t="shared" si="1"/>
        <v>+0x011</v>
      </c>
      <c r="M22" s="888"/>
      <c r="N22" s="888"/>
      <c r="O22" s="888"/>
      <c r="P22" s="888"/>
      <c r="Q22" s="888"/>
      <c r="R22" s="890"/>
      <c r="S22" s="890"/>
    </row>
    <row r="23" spans="1:19">
      <c r="A23" s="889">
        <v>18</v>
      </c>
      <c r="B23" s="903" t="str">
        <f t="shared" si="0"/>
        <v>+0x012</v>
      </c>
      <c r="C23" s="366" t="s">
        <v>13</v>
      </c>
      <c r="D23" s="367" t="s">
        <v>13</v>
      </c>
      <c r="E23" s="367" t="s">
        <v>13</v>
      </c>
      <c r="F23" s="1564" t="s">
        <v>7039</v>
      </c>
      <c r="G23" s="1564"/>
      <c r="H23" s="1564"/>
      <c r="I23" s="1564"/>
      <c r="J23" s="1565"/>
      <c r="K23" s="904" t="s">
        <v>58</v>
      </c>
      <c r="L23" s="905" t="str">
        <f t="shared" si="1"/>
        <v>+0x012</v>
      </c>
      <c r="M23" s="888"/>
      <c r="N23" s="888"/>
      <c r="O23" s="888"/>
      <c r="P23" s="888"/>
      <c r="Q23" s="888"/>
      <c r="R23" s="890"/>
      <c r="S23" s="890"/>
    </row>
    <row r="24" spans="1:19">
      <c r="A24" s="889">
        <v>19</v>
      </c>
      <c r="B24" s="903" t="str">
        <f t="shared" si="0"/>
        <v>+0x013</v>
      </c>
      <c r="C24" s="366" t="s">
        <v>13</v>
      </c>
      <c r="D24" s="367" t="s">
        <v>13</v>
      </c>
      <c r="E24" s="367" t="s">
        <v>13</v>
      </c>
      <c r="F24" s="1564" t="s">
        <v>7040</v>
      </c>
      <c r="G24" s="1564"/>
      <c r="H24" s="1564"/>
      <c r="I24" s="1564"/>
      <c r="J24" s="1565"/>
      <c r="K24" s="904" t="s">
        <v>58</v>
      </c>
      <c r="L24" s="905" t="str">
        <f t="shared" si="1"/>
        <v>+0x013</v>
      </c>
      <c r="M24" s="888"/>
      <c r="N24" s="888"/>
      <c r="O24" s="888"/>
      <c r="P24" s="888"/>
      <c r="Q24" s="888"/>
      <c r="R24" s="890"/>
      <c r="S24" s="890"/>
    </row>
    <row r="25" spans="1:19">
      <c r="A25" s="889">
        <v>20</v>
      </c>
      <c r="B25" s="903" t="str">
        <f t="shared" si="0"/>
        <v>+0x014</v>
      </c>
      <c r="C25" s="366" t="s">
        <v>13</v>
      </c>
      <c r="D25" s="367" t="s">
        <v>13</v>
      </c>
      <c r="E25" s="367" t="s">
        <v>13</v>
      </c>
      <c r="F25" s="1564" t="s">
        <v>7041</v>
      </c>
      <c r="G25" s="1564"/>
      <c r="H25" s="1564"/>
      <c r="I25" s="1564"/>
      <c r="J25" s="1565"/>
      <c r="K25" s="904" t="s">
        <v>58</v>
      </c>
      <c r="L25" s="905" t="str">
        <f t="shared" si="1"/>
        <v>+0x014</v>
      </c>
      <c r="M25" s="888"/>
      <c r="N25" s="888"/>
      <c r="O25" s="888"/>
      <c r="P25" s="888"/>
      <c r="Q25" s="888"/>
      <c r="R25" s="890"/>
      <c r="S25" s="890"/>
    </row>
    <row r="26" spans="1:19">
      <c r="A26" s="889">
        <v>21</v>
      </c>
      <c r="B26" s="903" t="str">
        <f t="shared" si="0"/>
        <v>+0x015</v>
      </c>
      <c r="C26" s="366" t="s">
        <v>13</v>
      </c>
      <c r="D26" s="367" t="s">
        <v>13</v>
      </c>
      <c r="E26" s="367" t="s">
        <v>13</v>
      </c>
      <c r="F26" s="1564" t="s">
        <v>7042</v>
      </c>
      <c r="G26" s="1564"/>
      <c r="H26" s="1564"/>
      <c r="I26" s="1564"/>
      <c r="J26" s="1565"/>
      <c r="K26" s="904" t="s">
        <v>58</v>
      </c>
      <c r="L26" s="905" t="str">
        <f t="shared" si="1"/>
        <v>+0x015</v>
      </c>
      <c r="M26" s="888"/>
      <c r="N26" s="888"/>
      <c r="O26" s="888"/>
      <c r="P26" s="888"/>
      <c r="Q26" s="888"/>
      <c r="R26" s="890"/>
      <c r="S26" s="890"/>
    </row>
    <row r="27" spans="1:19">
      <c r="A27" s="889">
        <v>22</v>
      </c>
      <c r="B27" s="903" t="str">
        <f t="shared" si="0"/>
        <v>+0x016</v>
      </c>
      <c r="C27" s="366" t="s">
        <v>13</v>
      </c>
      <c r="D27" s="367" t="s">
        <v>13</v>
      </c>
      <c r="E27" s="367" t="s">
        <v>13</v>
      </c>
      <c r="F27" s="1564" t="s">
        <v>7043</v>
      </c>
      <c r="G27" s="1564"/>
      <c r="H27" s="1564"/>
      <c r="I27" s="1564"/>
      <c r="J27" s="1565"/>
      <c r="K27" s="904" t="s">
        <v>58</v>
      </c>
      <c r="L27" s="905" t="str">
        <f t="shared" si="1"/>
        <v>+0x016</v>
      </c>
      <c r="M27" s="888"/>
      <c r="N27" s="888"/>
      <c r="O27" s="888"/>
      <c r="P27" s="888"/>
      <c r="Q27" s="888"/>
      <c r="R27" s="890"/>
      <c r="S27" s="890"/>
    </row>
    <row r="28" spans="1:19">
      <c r="A28" s="889">
        <v>23</v>
      </c>
      <c r="B28" s="903" t="str">
        <f t="shared" si="0"/>
        <v>+0x017</v>
      </c>
      <c r="C28" s="366" t="s">
        <v>13</v>
      </c>
      <c r="D28" s="367" t="s">
        <v>13</v>
      </c>
      <c r="E28" s="367" t="s">
        <v>13</v>
      </c>
      <c r="F28" s="1564" t="s">
        <v>7044</v>
      </c>
      <c r="G28" s="1564"/>
      <c r="H28" s="1564"/>
      <c r="I28" s="1564"/>
      <c r="J28" s="1565"/>
      <c r="K28" s="904" t="s">
        <v>58</v>
      </c>
      <c r="L28" s="905" t="str">
        <f t="shared" si="1"/>
        <v>+0x017</v>
      </c>
      <c r="M28" s="888"/>
      <c r="N28" s="888"/>
      <c r="O28" s="888"/>
      <c r="P28" s="888"/>
      <c r="Q28" s="888"/>
      <c r="R28" s="890"/>
      <c r="S28" s="890"/>
    </row>
    <row r="29" spans="1:19">
      <c r="A29" s="889">
        <v>24</v>
      </c>
      <c r="B29" s="903" t="str">
        <f t="shared" si="0"/>
        <v>+0x018</v>
      </c>
      <c r="C29" s="366" t="s">
        <v>13</v>
      </c>
      <c r="D29" s="367" t="s">
        <v>13</v>
      </c>
      <c r="E29" s="367" t="s">
        <v>13</v>
      </c>
      <c r="F29" s="1564" t="s">
        <v>7045</v>
      </c>
      <c r="G29" s="1564"/>
      <c r="H29" s="1564"/>
      <c r="I29" s="1564"/>
      <c r="J29" s="1565"/>
      <c r="K29" s="904" t="s">
        <v>58</v>
      </c>
      <c r="L29" s="905" t="str">
        <f t="shared" si="1"/>
        <v>+0x018</v>
      </c>
      <c r="M29" s="888"/>
      <c r="N29" s="888"/>
      <c r="O29" s="888"/>
      <c r="P29" s="888"/>
      <c r="Q29" s="888"/>
      <c r="R29" s="890"/>
      <c r="S29" s="890"/>
    </row>
    <row r="30" spans="1:19">
      <c r="A30" s="889">
        <v>25</v>
      </c>
      <c r="B30" s="903" t="str">
        <f t="shared" si="0"/>
        <v>+0x019</v>
      </c>
      <c r="C30" s="366" t="s">
        <v>13</v>
      </c>
      <c r="D30" s="367" t="s">
        <v>13</v>
      </c>
      <c r="E30" s="367" t="s">
        <v>13</v>
      </c>
      <c r="F30" s="1564" t="s">
        <v>7046</v>
      </c>
      <c r="G30" s="1564"/>
      <c r="H30" s="1564"/>
      <c r="I30" s="1564"/>
      <c r="J30" s="1565"/>
      <c r="K30" s="904" t="s">
        <v>58</v>
      </c>
      <c r="L30" s="905" t="str">
        <f t="shared" si="1"/>
        <v>+0x019</v>
      </c>
      <c r="M30" s="888"/>
      <c r="N30" s="888"/>
      <c r="O30" s="888"/>
      <c r="P30" s="888"/>
      <c r="Q30" s="888"/>
      <c r="R30" s="890"/>
      <c r="S30" s="890"/>
    </row>
    <row r="31" spans="1:19">
      <c r="A31" s="889">
        <v>26</v>
      </c>
      <c r="B31" s="903" t="str">
        <f t="shared" si="0"/>
        <v>+0x01A</v>
      </c>
      <c r="C31" s="366" t="s">
        <v>13</v>
      </c>
      <c r="D31" s="367" t="s">
        <v>13</v>
      </c>
      <c r="E31" s="367" t="s">
        <v>13</v>
      </c>
      <c r="F31" s="1564" t="s">
        <v>7047</v>
      </c>
      <c r="G31" s="1564"/>
      <c r="H31" s="1564"/>
      <c r="I31" s="1564"/>
      <c r="J31" s="1565"/>
      <c r="K31" s="904" t="s">
        <v>58</v>
      </c>
      <c r="L31" s="905" t="str">
        <f t="shared" si="1"/>
        <v>+0x01A</v>
      </c>
      <c r="M31" s="888"/>
      <c r="N31" s="888"/>
      <c r="O31" s="888"/>
      <c r="P31" s="888"/>
      <c r="Q31" s="888"/>
      <c r="R31" s="890"/>
      <c r="S31" s="890"/>
    </row>
    <row r="32" spans="1:19">
      <c r="A32" s="889">
        <v>27</v>
      </c>
      <c r="B32" s="903" t="str">
        <f t="shared" si="0"/>
        <v>+0x01B</v>
      </c>
      <c r="C32" s="366" t="s">
        <v>13</v>
      </c>
      <c r="D32" s="367" t="s">
        <v>13</v>
      </c>
      <c r="E32" s="367" t="s">
        <v>13</v>
      </c>
      <c r="F32" s="1564" t="s">
        <v>7048</v>
      </c>
      <c r="G32" s="1564"/>
      <c r="H32" s="1564"/>
      <c r="I32" s="1564"/>
      <c r="J32" s="1565"/>
      <c r="K32" s="904" t="s">
        <v>58</v>
      </c>
      <c r="L32" s="905" t="str">
        <f t="shared" si="1"/>
        <v>+0x01B</v>
      </c>
      <c r="M32" s="888"/>
      <c r="N32" s="888"/>
      <c r="O32" s="888"/>
      <c r="P32" s="888"/>
      <c r="Q32" s="888"/>
      <c r="R32" s="890"/>
      <c r="S32" s="890"/>
    </row>
    <row r="33" spans="1:19">
      <c r="A33" s="889">
        <v>28</v>
      </c>
      <c r="B33" s="903" t="str">
        <f t="shared" si="0"/>
        <v>+0x01C</v>
      </c>
      <c r="C33" s="366" t="s">
        <v>13</v>
      </c>
      <c r="D33" s="367" t="s">
        <v>13</v>
      </c>
      <c r="E33" s="367" t="s">
        <v>13</v>
      </c>
      <c r="F33" s="1564" t="s">
        <v>7049</v>
      </c>
      <c r="G33" s="1564"/>
      <c r="H33" s="1564"/>
      <c r="I33" s="1564"/>
      <c r="J33" s="1565"/>
      <c r="K33" s="904" t="s">
        <v>58</v>
      </c>
      <c r="L33" s="905" t="str">
        <f t="shared" si="1"/>
        <v>+0x01C</v>
      </c>
      <c r="M33" s="888"/>
      <c r="N33" s="888"/>
      <c r="O33" s="888"/>
      <c r="P33" s="888"/>
      <c r="Q33" s="888"/>
      <c r="R33" s="890"/>
      <c r="S33" s="890"/>
    </row>
    <row r="34" spans="1:19">
      <c r="A34" s="889">
        <v>29</v>
      </c>
      <c r="B34" s="903" t="str">
        <f t="shared" si="0"/>
        <v>+0x01D</v>
      </c>
      <c r="C34" s="366" t="s">
        <v>13</v>
      </c>
      <c r="D34" s="367" t="s">
        <v>13</v>
      </c>
      <c r="E34" s="367" t="s">
        <v>13</v>
      </c>
      <c r="F34" s="367" t="s">
        <v>13</v>
      </c>
      <c r="G34" s="367" t="s">
        <v>13</v>
      </c>
      <c r="H34" s="367" t="s">
        <v>13</v>
      </c>
      <c r="I34" s="367" t="s">
        <v>13</v>
      </c>
      <c r="J34" s="368" t="s">
        <v>13</v>
      </c>
      <c r="K34" s="904" t="s">
        <v>16</v>
      </c>
      <c r="L34" s="905" t="str">
        <f t="shared" si="1"/>
        <v>+0x01D</v>
      </c>
      <c r="M34" s="888"/>
      <c r="N34" s="888"/>
      <c r="O34" s="888"/>
      <c r="P34" s="888"/>
      <c r="Q34" s="888"/>
      <c r="R34" s="890"/>
      <c r="S34" s="890"/>
    </row>
    <row r="35" spans="1:19">
      <c r="A35" s="889">
        <v>30</v>
      </c>
      <c r="B35" s="903" t="str">
        <f t="shared" si="0"/>
        <v>+0x01E</v>
      </c>
      <c r="C35" s="366" t="s">
        <v>13</v>
      </c>
      <c r="D35" s="367" t="s">
        <v>13</v>
      </c>
      <c r="E35" s="367" t="s">
        <v>13</v>
      </c>
      <c r="F35" s="367" t="s">
        <v>13</v>
      </c>
      <c r="G35" s="367" t="s">
        <v>13</v>
      </c>
      <c r="H35" s="367" t="s">
        <v>13</v>
      </c>
      <c r="I35" s="367" t="s">
        <v>13</v>
      </c>
      <c r="J35" s="368" t="s">
        <v>13</v>
      </c>
      <c r="K35" s="904" t="s">
        <v>16</v>
      </c>
      <c r="L35" s="905" t="str">
        <f t="shared" si="1"/>
        <v>+0x01E</v>
      </c>
      <c r="M35" s="888"/>
      <c r="N35" s="888"/>
      <c r="O35" s="888"/>
      <c r="P35" s="888"/>
      <c r="Q35" s="888"/>
      <c r="R35" s="890"/>
      <c r="S35" s="890"/>
    </row>
    <row r="36" spans="1:19">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888"/>
      <c r="N36" s="888"/>
      <c r="O36" s="888"/>
      <c r="P36" s="888"/>
      <c r="Q36" s="888"/>
      <c r="R36" s="890"/>
      <c r="S36" s="890"/>
    </row>
    <row r="37" spans="1:19">
      <c r="A37" s="889">
        <v>32</v>
      </c>
      <c r="B37" s="903" t="str">
        <f t="shared" si="0"/>
        <v>+0x020</v>
      </c>
      <c r="C37" s="366" t="s">
        <v>13</v>
      </c>
      <c r="D37" s="367" t="s">
        <v>13</v>
      </c>
      <c r="E37" s="1561" t="s">
        <v>7050</v>
      </c>
      <c r="F37" s="1561"/>
      <c r="G37" s="1561"/>
      <c r="H37" s="1561"/>
      <c r="I37" s="1561"/>
      <c r="J37" s="1562"/>
      <c r="K37" s="904" t="s">
        <v>16</v>
      </c>
      <c r="L37" s="905" t="str">
        <f t="shared" si="1"/>
        <v>+0x020</v>
      </c>
      <c r="M37" s="888"/>
      <c r="N37" s="888"/>
      <c r="O37" s="888"/>
      <c r="P37" s="888"/>
      <c r="Q37" s="888"/>
      <c r="R37" s="890"/>
      <c r="S37" s="890"/>
    </row>
    <row r="38" spans="1:19">
      <c r="A38" s="889">
        <v>33</v>
      </c>
      <c r="B38" s="903" t="str">
        <f t="shared" si="0"/>
        <v>+0x021</v>
      </c>
      <c r="C38" s="366" t="s">
        <v>13</v>
      </c>
      <c r="D38" s="367" t="s">
        <v>13</v>
      </c>
      <c r="E38" s="1561" t="s">
        <v>7051</v>
      </c>
      <c r="F38" s="1561"/>
      <c r="G38" s="1561"/>
      <c r="H38" s="1561"/>
      <c r="I38" s="1561"/>
      <c r="J38" s="1562"/>
      <c r="K38" s="904" t="s">
        <v>16</v>
      </c>
      <c r="L38" s="905" t="str">
        <f t="shared" si="1"/>
        <v>+0x021</v>
      </c>
      <c r="M38" s="888"/>
      <c r="N38" s="888"/>
      <c r="O38" s="888"/>
      <c r="P38" s="888"/>
      <c r="Q38" s="888"/>
      <c r="R38" s="890"/>
      <c r="S38" s="890"/>
    </row>
    <row r="39" spans="1:19">
      <c r="A39" s="889">
        <v>34</v>
      </c>
      <c r="B39" s="903" t="str">
        <f t="shared" si="0"/>
        <v>+0x022</v>
      </c>
      <c r="C39" s="366" t="s">
        <v>13</v>
      </c>
      <c r="D39" s="367" t="s">
        <v>13</v>
      </c>
      <c r="E39" s="1561" t="s">
        <v>7052</v>
      </c>
      <c r="F39" s="1561"/>
      <c r="G39" s="1561"/>
      <c r="H39" s="1561"/>
      <c r="I39" s="1561"/>
      <c r="J39" s="1562"/>
      <c r="K39" s="904" t="s">
        <v>16</v>
      </c>
      <c r="L39" s="905" t="str">
        <f t="shared" si="1"/>
        <v>+0x022</v>
      </c>
      <c r="M39" s="888"/>
      <c r="N39" s="888"/>
      <c r="O39" s="888"/>
      <c r="P39" s="888"/>
      <c r="Q39" s="888"/>
      <c r="R39" s="890"/>
      <c r="S39" s="890"/>
    </row>
    <row r="40" spans="1:19">
      <c r="A40" s="889">
        <v>35</v>
      </c>
      <c r="B40" s="903" t="str">
        <f t="shared" si="0"/>
        <v>+0x023</v>
      </c>
      <c r="C40" s="366" t="s">
        <v>13</v>
      </c>
      <c r="D40" s="367" t="s">
        <v>13</v>
      </c>
      <c r="E40" s="1561" t="s">
        <v>7053</v>
      </c>
      <c r="F40" s="1561"/>
      <c r="G40" s="1561"/>
      <c r="H40" s="1561"/>
      <c r="I40" s="1561"/>
      <c r="J40" s="1562"/>
      <c r="K40" s="904" t="s">
        <v>16</v>
      </c>
      <c r="L40" s="905" t="str">
        <f t="shared" si="1"/>
        <v>+0x023</v>
      </c>
      <c r="M40" s="888"/>
      <c r="N40" s="888"/>
      <c r="O40" s="888"/>
      <c r="P40" s="888"/>
      <c r="Q40" s="888"/>
      <c r="R40" s="890"/>
      <c r="S40" s="890"/>
    </row>
    <row r="41" spans="1:19">
      <c r="A41" s="889">
        <v>36</v>
      </c>
      <c r="B41" s="903" t="str">
        <f t="shared" si="0"/>
        <v>+0x024</v>
      </c>
      <c r="C41" s="366" t="s">
        <v>13</v>
      </c>
      <c r="D41" s="367" t="s">
        <v>13</v>
      </c>
      <c r="E41" s="1561" t="s">
        <v>7054</v>
      </c>
      <c r="F41" s="1561"/>
      <c r="G41" s="1561"/>
      <c r="H41" s="1561"/>
      <c r="I41" s="1561"/>
      <c r="J41" s="1562"/>
      <c r="K41" s="904" t="s">
        <v>16</v>
      </c>
      <c r="L41" s="905" t="str">
        <f t="shared" si="1"/>
        <v>+0x024</v>
      </c>
      <c r="M41" s="888"/>
      <c r="N41" s="888"/>
      <c r="O41" s="888"/>
      <c r="P41" s="888"/>
      <c r="Q41" s="888"/>
      <c r="R41" s="890"/>
      <c r="S41" s="890"/>
    </row>
    <row r="42" spans="1:19">
      <c r="A42" s="889">
        <v>37</v>
      </c>
      <c r="B42" s="903" t="str">
        <f t="shared" si="0"/>
        <v>+0x025</v>
      </c>
      <c r="C42" s="366" t="s">
        <v>13</v>
      </c>
      <c r="D42" s="367" t="s">
        <v>13</v>
      </c>
      <c r="E42" s="1561" t="s">
        <v>7055</v>
      </c>
      <c r="F42" s="1561"/>
      <c r="G42" s="1561"/>
      <c r="H42" s="1561"/>
      <c r="I42" s="1561"/>
      <c r="J42" s="1562"/>
      <c r="K42" s="904" t="s">
        <v>16</v>
      </c>
      <c r="L42" s="905" t="str">
        <f t="shared" si="1"/>
        <v>+0x025</v>
      </c>
      <c r="M42" s="888"/>
      <c r="N42" s="888"/>
      <c r="O42" s="888"/>
      <c r="P42" s="888"/>
      <c r="Q42" s="888"/>
      <c r="R42" s="890"/>
      <c r="S42" s="890"/>
    </row>
    <row r="43" spans="1:19">
      <c r="A43" s="889">
        <v>38</v>
      </c>
      <c r="B43" s="903" t="str">
        <f t="shared" si="0"/>
        <v>+0x026</v>
      </c>
      <c r="C43" s="366" t="s">
        <v>13</v>
      </c>
      <c r="D43" s="367" t="s">
        <v>13</v>
      </c>
      <c r="E43" s="1561" t="s">
        <v>7056</v>
      </c>
      <c r="F43" s="1561"/>
      <c r="G43" s="1561"/>
      <c r="H43" s="1561"/>
      <c r="I43" s="1561"/>
      <c r="J43" s="1562"/>
      <c r="K43" s="904" t="s">
        <v>16</v>
      </c>
      <c r="L43" s="905" t="str">
        <f t="shared" si="1"/>
        <v>+0x026</v>
      </c>
      <c r="M43" s="888"/>
      <c r="N43" s="888"/>
      <c r="O43" s="888"/>
      <c r="P43" s="888"/>
      <c r="Q43" s="888"/>
      <c r="R43" s="890"/>
      <c r="S43" s="890"/>
    </row>
    <row r="44" spans="1:19">
      <c r="A44" s="889">
        <v>39</v>
      </c>
      <c r="B44" s="903" t="str">
        <f t="shared" si="0"/>
        <v>+0x027</v>
      </c>
      <c r="C44" s="366" t="s">
        <v>13</v>
      </c>
      <c r="D44" s="367" t="s">
        <v>13</v>
      </c>
      <c r="E44" s="1561" t="s">
        <v>7057</v>
      </c>
      <c r="F44" s="1561"/>
      <c r="G44" s="1561"/>
      <c r="H44" s="1561"/>
      <c r="I44" s="1561"/>
      <c r="J44" s="1562"/>
      <c r="K44" s="904" t="s">
        <v>16</v>
      </c>
      <c r="L44" s="905" t="str">
        <f t="shared" si="1"/>
        <v>+0x027</v>
      </c>
      <c r="M44" s="888"/>
      <c r="N44" s="888"/>
      <c r="O44" s="888"/>
      <c r="P44" s="888"/>
      <c r="Q44" s="888"/>
      <c r="R44" s="890"/>
      <c r="S44" s="890"/>
    </row>
    <row r="45" spans="1:19">
      <c r="A45" s="889">
        <v>40</v>
      </c>
      <c r="B45" s="903" t="str">
        <f t="shared" si="0"/>
        <v>+0x028</v>
      </c>
      <c r="C45" s="366" t="s">
        <v>13</v>
      </c>
      <c r="D45" s="367" t="s">
        <v>13</v>
      </c>
      <c r="E45" s="1561" t="s">
        <v>7058</v>
      </c>
      <c r="F45" s="1561"/>
      <c r="G45" s="1561"/>
      <c r="H45" s="1561"/>
      <c r="I45" s="1561"/>
      <c r="J45" s="1562"/>
      <c r="K45" s="904" t="s">
        <v>16</v>
      </c>
      <c r="L45" s="905" t="str">
        <f t="shared" si="1"/>
        <v>+0x028</v>
      </c>
      <c r="M45" s="888"/>
      <c r="N45" s="888"/>
      <c r="O45" s="888"/>
      <c r="P45" s="888"/>
      <c r="Q45" s="888"/>
      <c r="R45" s="890"/>
      <c r="S45" s="890"/>
    </row>
    <row r="46" spans="1:19">
      <c r="A46" s="889">
        <v>41</v>
      </c>
      <c r="B46" s="903" t="str">
        <f t="shared" si="0"/>
        <v>+0x029</v>
      </c>
      <c r="C46" s="366" t="s">
        <v>13</v>
      </c>
      <c r="D46" s="367" t="s">
        <v>13</v>
      </c>
      <c r="E46" s="1561" t="s">
        <v>7059</v>
      </c>
      <c r="F46" s="1561"/>
      <c r="G46" s="1561"/>
      <c r="H46" s="1561"/>
      <c r="I46" s="1561"/>
      <c r="J46" s="1562"/>
      <c r="K46" s="904" t="s">
        <v>16</v>
      </c>
      <c r="L46" s="905" t="str">
        <f t="shared" si="1"/>
        <v>+0x029</v>
      </c>
      <c r="M46" s="888"/>
      <c r="N46" s="888"/>
      <c r="O46" s="888"/>
      <c r="P46" s="888"/>
      <c r="Q46" s="888"/>
      <c r="R46" s="890"/>
      <c r="S46" s="890"/>
    </row>
    <row r="47" spans="1:19">
      <c r="A47" s="889">
        <v>42</v>
      </c>
      <c r="B47" s="903" t="str">
        <f t="shared" si="0"/>
        <v>+0x02A</v>
      </c>
      <c r="C47" s="366" t="s">
        <v>13</v>
      </c>
      <c r="D47" s="367" t="s">
        <v>13</v>
      </c>
      <c r="E47" s="1561" t="s">
        <v>7060</v>
      </c>
      <c r="F47" s="1561"/>
      <c r="G47" s="1561"/>
      <c r="H47" s="1561"/>
      <c r="I47" s="1561"/>
      <c r="J47" s="1562"/>
      <c r="K47" s="904" t="s">
        <v>16</v>
      </c>
      <c r="L47" s="905" t="str">
        <f t="shared" si="1"/>
        <v>+0x02A</v>
      </c>
      <c r="M47" s="888"/>
      <c r="N47" s="888"/>
      <c r="O47" s="888"/>
      <c r="P47" s="888"/>
      <c r="Q47" s="888"/>
      <c r="R47" s="890"/>
      <c r="S47" s="890"/>
    </row>
    <row r="48" spans="1:19">
      <c r="A48" s="889">
        <v>43</v>
      </c>
      <c r="B48" s="903" t="str">
        <f t="shared" si="0"/>
        <v>+0x02B</v>
      </c>
      <c r="C48" s="366" t="s">
        <v>13</v>
      </c>
      <c r="D48" s="367" t="s">
        <v>13</v>
      </c>
      <c r="E48" s="1561" t="s">
        <v>7061</v>
      </c>
      <c r="F48" s="1561"/>
      <c r="G48" s="1561"/>
      <c r="H48" s="1561"/>
      <c r="I48" s="1561"/>
      <c r="J48" s="1562"/>
      <c r="K48" s="904" t="s">
        <v>16</v>
      </c>
      <c r="L48" s="905" t="str">
        <f t="shared" si="1"/>
        <v>+0x02B</v>
      </c>
      <c r="M48" s="888"/>
      <c r="N48" s="888"/>
      <c r="O48" s="888"/>
      <c r="P48" s="888"/>
      <c r="Q48" s="888"/>
      <c r="R48" s="890"/>
      <c r="S48" s="890"/>
    </row>
    <row r="49" spans="1:19">
      <c r="A49" s="889">
        <v>44</v>
      </c>
      <c r="B49" s="903" t="str">
        <f t="shared" si="0"/>
        <v>+0x02C</v>
      </c>
      <c r="C49" s="366" t="s">
        <v>13</v>
      </c>
      <c r="D49" s="367" t="s">
        <v>13</v>
      </c>
      <c r="E49" s="1561" t="s">
        <v>7062</v>
      </c>
      <c r="F49" s="1561"/>
      <c r="G49" s="1561"/>
      <c r="H49" s="1561"/>
      <c r="I49" s="1561"/>
      <c r="J49" s="1562"/>
      <c r="K49" s="904" t="s">
        <v>16</v>
      </c>
      <c r="L49" s="905" t="str">
        <f t="shared" si="1"/>
        <v>+0x02C</v>
      </c>
      <c r="M49" s="888"/>
      <c r="N49" s="888"/>
      <c r="O49" s="888"/>
      <c r="P49" s="888"/>
      <c r="Q49" s="888"/>
      <c r="R49" s="890"/>
      <c r="S49" s="890"/>
    </row>
    <row r="50" spans="1:19">
      <c r="A50" s="889">
        <v>45</v>
      </c>
      <c r="B50" s="903" t="str">
        <f t="shared" si="0"/>
        <v>+0x02D</v>
      </c>
      <c r="C50" s="366" t="s">
        <v>13</v>
      </c>
      <c r="D50" s="367" t="s">
        <v>13</v>
      </c>
      <c r="E50" s="367" t="s">
        <v>13</v>
      </c>
      <c r="F50" s="367" t="s">
        <v>13</v>
      </c>
      <c r="G50" s="367" t="s">
        <v>13</v>
      </c>
      <c r="H50" s="367" t="s">
        <v>13</v>
      </c>
      <c r="I50" s="367" t="s">
        <v>13</v>
      </c>
      <c r="J50" s="368" t="s">
        <v>13</v>
      </c>
      <c r="K50" s="904" t="s">
        <v>16</v>
      </c>
      <c r="L50" s="905" t="str">
        <f t="shared" si="1"/>
        <v>+0x02D</v>
      </c>
      <c r="M50" s="888"/>
      <c r="N50" s="888"/>
      <c r="O50" s="888"/>
      <c r="P50" s="888"/>
      <c r="Q50" s="888"/>
      <c r="R50" s="890"/>
      <c r="S50" s="890"/>
    </row>
    <row r="51" spans="1:19">
      <c r="A51" s="889">
        <v>46</v>
      </c>
      <c r="B51" s="903" t="str">
        <f t="shared" si="0"/>
        <v>+0x02E</v>
      </c>
      <c r="C51" s="366" t="s">
        <v>13</v>
      </c>
      <c r="D51" s="367" t="s">
        <v>13</v>
      </c>
      <c r="E51" s="367" t="s">
        <v>13</v>
      </c>
      <c r="F51" s="367" t="s">
        <v>13</v>
      </c>
      <c r="G51" s="367" t="s">
        <v>13</v>
      </c>
      <c r="H51" s="367" t="s">
        <v>13</v>
      </c>
      <c r="I51" s="367" t="s">
        <v>13</v>
      </c>
      <c r="J51" s="368" t="s">
        <v>13</v>
      </c>
      <c r="K51" s="904" t="s">
        <v>16</v>
      </c>
      <c r="L51" s="905" t="str">
        <f t="shared" si="1"/>
        <v>+0x02E</v>
      </c>
      <c r="M51" s="888"/>
      <c r="N51" s="888"/>
      <c r="O51" s="888"/>
      <c r="P51" s="888"/>
      <c r="Q51" s="888"/>
      <c r="R51" s="890"/>
      <c r="S51" s="890"/>
    </row>
    <row r="52" spans="1:19">
      <c r="A52" s="889">
        <v>47</v>
      </c>
      <c r="B52" s="903" t="str">
        <f t="shared" si="0"/>
        <v>+0x02F</v>
      </c>
      <c r="C52" s="366" t="s">
        <v>13</v>
      </c>
      <c r="D52" s="367" t="s">
        <v>13</v>
      </c>
      <c r="E52" s="367" t="s">
        <v>13</v>
      </c>
      <c r="F52" s="367" t="s">
        <v>13</v>
      </c>
      <c r="G52" s="367" t="s">
        <v>13</v>
      </c>
      <c r="H52" s="367" t="s">
        <v>13</v>
      </c>
      <c r="I52" s="367" t="s">
        <v>13</v>
      </c>
      <c r="J52" s="368" t="s">
        <v>13</v>
      </c>
      <c r="K52" s="904" t="s">
        <v>16</v>
      </c>
      <c r="L52" s="905" t="str">
        <f t="shared" si="1"/>
        <v>+0x02F</v>
      </c>
      <c r="M52" s="888"/>
      <c r="N52" s="888"/>
      <c r="O52" s="888"/>
      <c r="P52" s="888"/>
      <c r="Q52" s="888"/>
      <c r="R52" s="890"/>
      <c r="S52" s="890"/>
    </row>
    <row r="53" spans="1:19">
      <c r="A53" s="889">
        <v>48</v>
      </c>
      <c r="B53" s="903" t="str">
        <f t="shared" si="0"/>
        <v>+0x030</v>
      </c>
      <c r="C53" s="366" t="s">
        <v>13</v>
      </c>
      <c r="D53" s="1561" t="s">
        <v>7063</v>
      </c>
      <c r="E53" s="1561"/>
      <c r="F53" s="1561"/>
      <c r="G53" s="1561"/>
      <c r="H53" s="1561"/>
      <c r="I53" s="1561"/>
      <c r="J53" s="1562"/>
      <c r="K53" s="904" t="s">
        <v>16</v>
      </c>
      <c r="L53" s="905" t="str">
        <f t="shared" si="1"/>
        <v>+0x030</v>
      </c>
      <c r="M53" s="888"/>
      <c r="N53" s="888"/>
      <c r="O53" s="888"/>
      <c r="P53" s="888"/>
      <c r="Q53" s="888"/>
      <c r="R53" s="890"/>
      <c r="S53" s="890"/>
    </row>
    <row r="54" spans="1:19">
      <c r="A54" s="889">
        <v>49</v>
      </c>
      <c r="B54" s="903" t="str">
        <f t="shared" si="0"/>
        <v>+0x031</v>
      </c>
      <c r="C54" s="366" t="s">
        <v>13</v>
      </c>
      <c r="D54" s="1561" t="s">
        <v>7064</v>
      </c>
      <c r="E54" s="1561"/>
      <c r="F54" s="1561"/>
      <c r="G54" s="1561"/>
      <c r="H54" s="1561"/>
      <c r="I54" s="1561"/>
      <c r="J54" s="1562"/>
      <c r="K54" s="904" t="s">
        <v>16</v>
      </c>
      <c r="L54" s="905" t="str">
        <f t="shared" si="1"/>
        <v>+0x031</v>
      </c>
      <c r="M54" s="888"/>
      <c r="N54" s="888"/>
      <c r="O54" s="888"/>
      <c r="P54" s="888"/>
      <c r="Q54" s="888"/>
      <c r="R54" s="890"/>
      <c r="S54" s="890"/>
    </row>
    <row r="55" spans="1:19">
      <c r="A55" s="889">
        <v>50</v>
      </c>
      <c r="B55" s="903" t="str">
        <f t="shared" si="0"/>
        <v>+0x032</v>
      </c>
      <c r="C55" s="366" t="s">
        <v>13</v>
      </c>
      <c r="D55" s="1561" t="s">
        <v>7065</v>
      </c>
      <c r="E55" s="1561"/>
      <c r="F55" s="1561"/>
      <c r="G55" s="1561"/>
      <c r="H55" s="1561"/>
      <c r="I55" s="1561"/>
      <c r="J55" s="1562"/>
      <c r="K55" s="904" t="s">
        <v>16</v>
      </c>
      <c r="L55" s="905" t="str">
        <f t="shared" si="1"/>
        <v>+0x032</v>
      </c>
      <c r="M55" s="888"/>
      <c r="N55" s="888"/>
      <c r="O55" s="888"/>
      <c r="P55" s="888"/>
      <c r="Q55" s="888"/>
      <c r="R55" s="890"/>
      <c r="S55" s="890"/>
    </row>
    <row r="56" spans="1:19">
      <c r="A56" s="889">
        <v>51</v>
      </c>
      <c r="B56" s="903" t="str">
        <f t="shared" si="0"/>
        <v>+0x033</v>
      </c>
      <c r="C56" s="366" t="s">
        <v>13</v>
      </c>
      <c r="D56" s="1561" t="s">
        <v>7066</v>
      </c>
      <c r="E56" s="1561"/>
      <c r="F56" s="1561"/>
      <c r="G56" s="1561"/>
      <c r="H56" s="1561"/>
      <c r="I56" s="1561"/>
      <c r="J56" s="1562"/>
      <c r="K56" s="904" t="s">
        <v>16</v>
      </c>
      <c r="L56" s="905" t="str">
        <f t="shared" si="1"/>
        <v>+0x033</v>
      </c>
      <c r="M56" s="888"/>
      <c r="N56" s="888"/>
      <c r="O56" s="888"/>
      <c r="P56" s="888"/>
      <c r="Q56" s="888"/>
      <c r="R56" s="890"/>
      <c r="S56" s="890"/>
    </row>
    <row r="57" spans="1:19">
      <c r="A57" s="889">
        <v>52</v>
      </c>
      <c r="B57" s="903" t="str">
        <f t="shared" si="0"/>
        <v>+0x034</v>
      </c>
      <c r="C57" s="366" t="s">
        <v>13</v>
      </c>
      <c r="D57" s="1561" t="s">
        <v>7067</v>
      </c>
      <c r="E57" s="1561"/>
      <c r="F57" s="1561"/>
      <c r="G57" s="1561"/>
      <c r="H57" s="1561"/>
      <c r="I57" s="1561"/>
      <c r="J57" s="1562"/>
      <c r="K57" s="904" t="s">
        <v>16</v>
      </c>
      <c r="L57" s="905" t="str">
        <f t="shared" si="1"/>
        <v>+0x034</v>
      </c>
      <c r="M57" s="888"/>
      <c r="N57" s="888"/>
      <c r="O57" s="888"/>
      <c r="P57" s="888"/>
      <c r="Q57" s="888"/>
      <c r="R57" s="890"/>
      <c r="S57" s="890"/>
    </row>
    <row r="58" spans="1:19">
      <c r="A58" s="889">
        <v>53</v>
      </c>
      <c r="B58" s="903" t="str">
        <f t="shared" si="0"/>
        <v>+0x035</v>
      </c>
      <c r="C58" s="366" t="s">
        <v>13</v>
      </c>
      <c r="D58" s="1561" t="s">
        <v>7068</v>
      </c>
      <c r="E58" s="1561"/>
      <c r="F58" s="1561"/>
      <c r="G58" s="1561"/>
      <c r="H58" s="1561"/>
      <c r="I58" s="1561"/>
      <c r="J58" s="1562"/>
      <c r="K58" s="904" t="s">
        <v>16</v>
      </c>
      <c r="L58" s="905" t="str">
        <f t="shared" si="1"/>
        <v>+0x035</v>
      </c>
      <c r="M58" s="888"/>
      <c r="N58" s="888"/>
      <c r="O58" s="888"/>
      <c r="P58" s="888"/>
      <c r="Q58" s="888"/>
      <c r="R58" s="890"/>
      <c r="S58" s="890"/>
    </row>
    <row r="59" spans="1:19">
      <c r="A59" s="889">
        <v>54</v>
      </c>
      <c r="B59" s="903" t="str">
        <f t="shared" si="0"/>
        <v>+0x036</v>
      </c>
      <c r="C59" s="366" t="s">
        <v>13</v>
      </c>
      <c r="D59" s="1561" t="s">
        <v>7069</v>
      </c>
      <c r="E59" s="1561"/>
      <c r="F59" s="1561"/>
      <c r="G59" s="1561"/>
      <c r="H59" s="1561"/>
      <c r="I59" s="1561"/>
      <c r="J59" s="1562"/>
      <c r="K59" s="904" t="s">
        <v>16</v>
      </c>
      <c r="L59" s="905" t="str">
        <f t="shared" si="1"/>
        <v>+0x036</v>
      </c>
      <c r="M59" s="888"/>
      <c r="N59" s="888"/>
      <c r="O59" s="888"/>
      <c r="P59" s="888"/>
      <c r="Q59" s="888"/>
      <c r="R59" s="890"/>
      <c r="S59" s="890"/>
    </row>
    <row r="60" spans="1:19">
      <c r="A60" s="889">
        <v>55</v>
      </c>
      <c r="B60" s="903" t="str">
        <f t="shared" si="0"/>
        <v>+0x037</v>
      </c>
      <c r="C60" s="366" t="s">
        <v>13</v>
      </c>
      <c r="D60" s="1561" t="s">
        <v>7070</v>
      </c>
      <c r="E60" s="1561"/>
      <c r="F60" s="1561"/>
      <c r="G60" s="1561"/>
      <c r="H60" s="1561"/>
      <c r="I60" s="1561"/>
      <c r="J60" s="1562"/>
      <c r="K60" s="904" t="s">
        <v>16</v>
      </c>
      <c r="L60" s="905" t="str">
        <f t="shared" si="1"/>
        <v>+0x037</v>
      </c>
      <c r="M60" s="888"/>
      <c r="N60" s="888"/>
      <c r="O60" s="888"/>
      <c r="P60" s="888"/>
      <c r="Q60" s="888"/>
      <c r="R60" s="890"/>
      <c r="S60" s="890"/>
    </row>
    <row r="61" spans="1:19">
      <c r="A61" s="889">
        <v>56</v>
      </c>
      <c r="B61" s="903" t="str">
        <f t="shared" si="0"/>
        <v>+0x038</v>
      </c>
      <c r="C61" s="366" t="s">
        <v>13</v>
      </c>
      <c r="D61" s="1561" t="s">
        <v>7071</v>
      </c>
      <c r="E61" s="1561"/>
      <c r="F61" s="1561"/>
      <c r="G61" s="1561"/>
      <c r="H61" s="1561"/>
      <c r="I61" s="1561"/>
      <c r="J61" s="1562"/>
      <c r="K61" s="904" t="s">
        <v>16</v>
      </c>
      <c r="L61" s="905" t="str">
        <f t="shared" si="1"/>
        <v>+0x038</v>
      </c>
      <c r="M61" s="888"/>
      <c r="N61" s="888"/>
      <c r="O61" s="888"/>
      <c r="P61" s="888"/>
      <c r="Q61" s="888"/>
      <c r="R61" s="890"/>
      <c r="S61" s="890"/>
    </row>
    <row r="62" spans="1:19">
      <c r="A62" s="889">
        <v>57</v>
      </c>
      <c r="B62" s="903" t="str">
        <f t="shared" si="0"/>
        <v>+0x039</v>
      </c>
      <c r="C62" s="366" t="s">
        <v>13</v>
      </c>
      <c r="D62" s="1561" t="s">
        <v>7072</v>
      </c>
      <c r="E62" s="1561"/>
      <c r="F62" s="1561"/>
      <c r="G62" s="1561"/>
      <c r="H62" s="1561"/>
      <c r="I62" s="1561"/>
      <c r="J62" s="1562"/>
      <c r="K62" s="904" t="s">
        <v>16</v>
      </c>
      <c r="L62" s="905" t="str">
        <f t="shared" si="1"/>
        <v>+0x039</v>
      </c>
      <c r="M62" s="888"/>
      <c r="N62" s="888"/>
      <c r="O62" s="888"/>
      <c r="P62" s="888"/>
      <c r="Q62" s="888"/>
      <c r="R62" s="890"/>
      <c r="S62" s="890"/>
    </row>
    <row r="63" spans="1:19">
      <c r="A63" s="889">
        <v>58</v>
      </c>
      <c r="B63" s="903" t="str">
        <f t="shared" si="0"/>
        <v>+0x03A</v>
      </c>
      <c r="C63" s="366" t="s">
        <v>13</v>
      </c>
      <c r="D63" s="1561" t="s">
        <v>7073</v>
      </c>
      <c r="E63" s="1561"/>
      <c r="F63" s="1561"/>
      <c r="G63" s="1561"/>
      <c r="H63" s="1561"/>
      <c r="I63" s="1561"/>
      <c r="J63" s="1562"/>
      <c r="K63" s="904" t="s">
        <v>16</v>
      </c>
      <c r="L63" s="905" t="str">
        <f t="shared" si="1"/>
        <v>+0x03A</v>
      </c>
      <c r="M63" s="888"/>
      <c r="N63" s="888"/>
      <c r="O63" s="888"/>
      <c r="P63" s="888"/>
      <c r="Q63" s="888"/>
      <c r="R63" s="890"/>
      <c r="S63" s="890"/>
    </row>
    <row r="64" spans="1:19">
      <c r="A64" s="889">
        <v>59</v>
      </c>
      <c r="B64" s="903" t="str">
        <f t="shared" si="0"/>
        <v>+0x03B</v>
      </c>
      <c r="C64" s="366" t="s">
        <v>13</v>
      </c>
      <c r="D64" s="1561" t="s">
        <v>7074</v>
      </c>
      <c r="E64" s="1561"/>
      <c r="F64" s="1561"/>
      <c r="G64" s="1561"/>
      <c r="H64" s="1561"/>
      <c r="I64" s="1561"/>
      <c r="J64" s="1562"/>
      <c r="K64" s="904" t="s">
        <v>16</v>
      </c>
      <c r="L64" s="905" t="str">
        <f t="shared" si="1"/>
        <v>+0x03B</v>
      </c>
      <c r="M64" s="888"/>
      <c r="N64" s="888"/>
      <c r="O64" s="888"/>
      <c r="P64" s="888"/>
      <c r="Q64" s="888"/>
      <c r="R64" s="890"/>
      <c r="S64" s="890"/>
    </row>
    <row r="65" spans="1:19">
      <c r="A65" s="889">
        <v>60</v>
      </c>
      <c r="B65" s="903" t="str">
        <f t="shared" si="0"/>
        <v>+0x03C</v>
      </c>
      <c r="C65" s="366" t="s">
        <v>13</v>
      </c>
      <c r="D65" s="1561" t="s">
        <v>7075</v>
      </c>
      <c r="E65" s="1561"/>
      <c r="F65" s="1561"/>
      <c r="G65" s="1561"/>
      <c r="H65" s="1561"/>
      <c r="I65" s="1561"/>
      <c r="J65" s="1562"/>
      <c r="K65" s="904" t="s">
        <v>16</v>
      </c>
      <c r="L65" s="905" t="str">
        <f t="shared" si="1"/>
        <v>+0x03C</v>
      </c>
      <c r="M65" s="888"/>
      <c r="N65" s="888"/>
      <c r="O65" s="888"/>
      <c r="P65" s="888"/>
      <c r="Q65" s="888"/>
      <c r="R65" s="890"/>
      <c r="S65" s="890"/>
    </row>
    <row r="66" spans="1:19">
      <c r="A66" s="889">
        <v>61</v>
      </c>
      <c r="B66" s="903" t="str">
        <f t="shared" si="0"/>
        <v>+0x03D</v>
      </c>
      <c r="C66" s="366" t="s">
        <v>13</v>
      </c>
      <c r="D66" s="367" t="s">
        <v>13</v>
      </c>
      <c r="E66" s="367" t="s">
        <v>13</v>
      </c>
      <c r="F66" s="367" t="s">
        <v>13</v>
      </c>
      <c r="G66" s="367" t="s">
        <v>13</v>
      </c>
      <c r="H66" s="367" t="s">
        <v>13</v>
      </c>
      <c r="I66" s="367" t="s">
        <v>13</v>
      </c>
      <c r="J66" s="368" t="s">
        <v>13</v>
      </c>
      <c r="K66" s="904" t="s">
        <v>16</v>
      </c>
      <c r="L66" s="905" t="str">
        <f t="shared" si="1"/>
        <v>+0x03D</v>
      </c>
      <c r="M66" s="888"/>
      <c r="N66" s="888"/>
      <c r="O66" s="888"/>
      <c r="P66" s="888"/>
      <c r="Q66" s="888"/>
      <c r="R66" s="890"/>
      <c r="S66" s="890"/>
    </row>
    <row r="67" spans="1:19">
      <c r="A67" s="889">
        <v>62</v>
      </c>
      <c r="B67" s="903" t="str">
        <f t="shared" si="0"/>
        <v>+0x03E</v>
      </c>
      <c r="C67" s="366" t="s">
        <v>13</v>
      </c>
      <c r="D67" s="367" t="s">
        <v>13</v>
      </c>
      <c r="E67" s="367" t="s">
        <v>13</v>
      </c>
      <c r="F67" s="367" t="s">
        <v>13</v>
      </c>
      <c r="G67" s="367" t="s">
        <v>13</v>
      </c>
      <c r="H67" s="367" t="s">
        <v>13</v>
      </c>
      <c r="I67" s="367" t="s">
        <v>13</v>
      </c>
      <c r="J67" s="368" t="s">
        <v>13</v>
      </c>
      <c r="K67" s="904" t="s">
        <v>16</v>
      </c>
      <c r="L67" s="905" t="str">
        <f t="shared" si="1"/>
        <v>+0x03E</v>
      </c>
      <c r="M67" s="888"/>
      <c r="N67" s="888"/>
      <c r="O67" s="888"/>
      <c r="P67" s="888"/>
      <c r="Q67" s="888"/>
      <c r="R67" s="890"/>
      <c r="S67" s="890"/>
    </row>
    <row r="68" spans="1:19">
      <c r="A68" s="889">
        <v>63</v>
      </c>
      <c r="B68" s="903" t="str">
        <f t="shared" si="0"/>
        <v>+0x03F</v>
      </c>
      <c r="C68" s="366" t="s">
        <v>13</v>
      </c>
      <c r="D68" s="367" t="s">
        <v>13</v>
      </c>
      <c r="E68" s="367" t="s">
        <v>13</v>
      </c>
      <c r="F68" s="367" t="s">
        <v>13</v>
      </c>
      <c r="G68" s="367" t="s">
        <v>13</v>
      </c>
      <c r="H68" s="367" t="s">
        <v>13</v>
      </c>
      <c r="I68" s="367" t="s">
        <v>13</v>
      </c>
      <c r="J68" s="368" t="s">
        <v>13</v>
      </c>
      <c r="K68" s="904" t="s">
        <v>16</v>
      </c>
      <c r="L68" s="905" t="str">
        <f t="shared" si="1"/>
        <v>+0x03F</v>
      </c>
      <c r="M68" s="888"/>
      <c r="N68" s="888"/>
      <c r="O68" s="888"/>
      <c r="P68" s="888"/>
      <c r="Q68" s="888"/>
      <c r="R68" s="890"/>
      <c r="S68" s="890"/>
    </row>
    <row r="69" spans="1:19">
      <c r="A69" s="889">
        <v>64</v>
      </c>
      <c r="B69" s="903" t="str">
        <f t="shared" si="0"/>
        <v>+0x040</v>
      </c>
      <c r="C69" s="366" t="s">
        <v>13</v>
      </c>
      <c r="D69" s="367" t="s">
        <v>13</v>
      </c>
      <c r="E69" s="367" t="s">
        <v>13</v>
      </c>
      <c r="F69" s="367" t="s">
        <v>13</v>
      </c>
      <c r="G69" s="367" t="s">
        <v>13</v>
      </c>
      <c r="H69" s="367" t="s">
        <v>13</v>
      </c>
      <c r="I69" s="367" t="s">
        <v>13</v>
      </c>
      <c r="J69" s="368" t="s">
        <v>13</v>
      </c>
      <c r="K69" s="904" t="s">
        <v>16</v>
      </c>
      <c r="L69" s="905" t="str">
        <f t="shared" si="1"/>
        <v>+0x040</v>
      </c>
      <c r="M69" s="888"/>
      <c r="N69" s="888"/>
      <c r="O69" s="888"/>
      <c r="P69" s="888"/>
      <c r="Q69" s="888"/>
      <c r="R69" s="890"/>
      <c r="S69" s="890"/>
    </row>
    <row r="70" spans="1:19">
      <c r="A70" s="889">
        <v>65</v>
      </c>
      <c r="B70" s="903" t="str">
        <f t="shared" ref="B70:B133" si="2">CONCATENATE(("+0x"),DEC2HEX(A70,3))</f>
        <v>+0x041</v>
      </c>
      <c r="C70" s="366" t="s">
        <v>13</v>
      </c>
      <c r="D70" s="367" t="s">
        <v>13</v>
      </c>
      <c r="E70" s="367" t="s">
        <v>13</v>
      </c>
      <c r="F70" s="367" t="s">
        <v>13</v>
      </c>
      <c r="G70" s="367" t="s">
        <v>13</v>
      </c>
      <c r="H70" s="367" t="s">
        <v>13</v>
      </c>
      <c r="I70" s="367" t="s">
        <v>13</v>
      </c>
      <c r="J70" s="368" t="s">
        <v>13</v>
      </c>
      <c r="K70" s="904" t="s">
        <v>16</v>
      </c>
      <c r="L70" s="905" t="str">
        <f t="shared" ref="L70:L133" si="3">B70</f>
        <v>+0x041</v>
      </c>
      <c r="M70" s="888"/>
      <c r="N70" s="888"/>
      <c r="O70" s="888"/>
      <c r="P70" s="888"/>
      <c r="Q70" s="888"/>
      <c r="R70" s="890"/>
      <c r="S70" s="890"/>
    </row>
    <row r="71" spans="1:19">
      <c r="A71" s="889">
        <v>66</v>
      </c>
      <c r="B71" s="903" t="str">
        <f t="shared" si="2"/>
        <v>+0x042</v>
      </c>
      <c r="C71" s="366" t="s">
        <v>13</v>
      </c>
      <c r="D71" s="367" t="s">
        <v>13</v>
      </c>
      <c r="E71" s="367" t="s">
        <v>13</v>
      </c>
      <c r="F71" s="367" t="s">
        <v>13</v>
      </c>
      <c r="G71" s="367" t="s">
        <v>13</v>
      </c>
      <c r="H71" s="367" t="s">
        <v>13</v>
      </c>
      <c r="I71" s="367" t="s">
        <v>13</v>
      </c>
      <c r="J71" s="368" t="s">
        <v>13</v>
      </c>
      <c r="K71" s="904" t="s">
        <v>16</v>
      </c>
      <c r="L71" s="905" t="str">
        <f t="shared" si="3"/>
        <v>+0x042</v>
      </c>
      <c r="M71" s="888"/>
      <c r="N71" s="888"/>
      <c r="O71" s="888"/>
      <c r="P71" s="888"/>
      <c r="Q71" s="888"/>
      <c r="R71" s="890"/>
      <c r="S71" s="890"/>
    </row>
    <row r="72" spans="1:19">
      <c r="A72" s="889">
        <v>67</v>
      </c>
      <c r="B72" s="903" t="str">
        <f t="shared" si="2"/>
        <v>+0x043</v>
      </c>
      <c r="C72" s="366" t="s">
        <v>13</v>
      </c>
      <c r="D72" s="367" t="s">
        <v>13</v>
      </c>
      <c r="E72" s="367" t="s">
        <v>13</v>
      </c>
      <c r="F72" s="367" t="s">
        <v>13</v>
      </c>
      <c r="G72" s="367" t="s">
        <v>13</v>
      </c>
      <c r="H72" s="367" t="s">
        <v>13</v>
      </c>
      <c r="I72" s="367" t="s">
        <v>13</v>
      </c>
      <c r="J72" s="368" t="s">
        <v>13</v>
      </c>
      <c r="K72" s="904" t="s">
        <v>16</v>
      </c>
      <c r="L72" s="905" t="str">
        <f t="shared" si="3"/>
        <v>+0x043</v>
      </c>
      <c r="M72" s="888"/>
      <c r="N72" s="888"/>
      <c r="O72" s="888"/>
      <c r="P72" s="888"/>
      <c r="Q72" s="888"/>
      <c r="R72" s="890"/>
      <c r="S72" s="890"/>
    </row>
    <row r="73" spans="1:19">
      <c r="A73" s="889">
        <v>68</v>
      </c>
      <c r="B73" s="903" t="str">
        <f t="shared" si="2"/>
        <v>+0x044</v>
      </c>
      <c r="C73" s="366" t="s">
        <v>13</v>
      </c>
      <c r="D73" s="367" t="s">
        <v>13</v>
      </c>
      <c r="E73" s="367" t="s">
        <v>13</v>
      </c>
      <c r="F73" s="367" t="s">
        <v>13</v>
      </c>
      <c r="G73" s="367" t="s">
        <v>13</v>
      </c>
      <c r="H73" s="367" t="s">
        <v>13</v>
      </c>
      <c r="I73" s="367" t="s">
        <v>13</v>
      </c>
      <c r="J73" s="368" t="s">
        <v>13</v>
      </c>
      <c r="K73" s="904" t="s">
        <v>16</v>
      </c>
      <c r="L73" s="905" t="str">
        <f t="shared" si="3"/>
        <v>+0x044</v>
      </c>
      <c r="M73" s="888"/>
      <c r="N73" s="888"/>
      <c r="O73" s="888"/>
      <c r="P73" s="888"/>
      <c r="Q73" s="888"/>
      <c r="R73" s="890"/>
      <c r="S73" s="890"/>
    </row>
    <row r="74" spans="1:19">
      <c r="A74" s="889">
        <v>69</v>
      </c>
      <c r="B74" s="903" t="str">
        <f t="shared" si="2"/>
        <v>+0x045</v>
      </c>
      <c r="C74" s="366" t="s">
        <v>13</v>
      </c>
      <c r="D74" s="367" t="s">
        <v>13</v>
      </c>
      <c r="E74" s="367" t="s">
        <v>13</v>
      </c>
      <c r="F74" s="367" t="s">
        <v>13</v>
      </c>
      <c r="G74" s="367" t="s">
        <v>13</v>
      </c>
      <c r="H74" s="367" t="s">
        <v>13</v>
      </c>
      <c r="I74" s="367" t="s">
        <v>13</v>
      </c>
      <c r="J74" s="368" t="s">
        <v>13</v>
      </c>
      <c r="K74" s="904" t="s">
        <v>16</v>
      </c>
      <c r="L74" s="905" t="str">
        <f t="shared" si="3"/>
        <v>+0x045</v>
      </c>
      <c r="M74" s="888"/>
      <c r="N74" s="888"/>
      <c r="O74" s="888"/>
      <c r="P74" s="888"/>
      <c r="Q74" s="888"/>
      <c r="R74" s="890"/>
      <c r="S74" s="890"/>
    </row>
    <row r="75" spans="1:19">
      <c r="A75" s="889">
        <v>70</v>
      </c>
      <c r="B75" s="903" t="str">
        <f t="shared" si="2"/>
        <v>+0x046</v>
      </c>
      <c r="C75" s="366" t="s">
        <v>13</v>
      </c>
      <c r="D75" s="367" t="s">
        <v>13</v>
      </c>
      <c r="E75" s="367" t="s">
        <v>13</v>
      </c>
      <c r="F75" s="367" t="s">
        <v>13</v>
      </c>
      <c r="G75" s="367" t="s">
        <v>13</v>
      </c>
      <c r="H75" s="367" t="s">
        <v>13</v>
      </c>
      <c r="I75" s="367" t="s">
        <v>13</v>
      </c>
      <c r="J75" s="368" t="s">
        <v>13</v>
      </c>
      <c r="K75" s="904" t="s">
        <v>16</v>
      </c>
      <c r="L75" s="905" t="str">
        <f t="shared" si="3"/>
        <v>+0x046</v>
      </c>
      <c r="M75" s="888"/>
      <c r="N75" s="888"/>
      <c r="O75" s="888"/>
      <c r="P75" s="888"/>
      <c r="Q75" s="888"/>
      <c r="R75" s="890"/>
      <c r="S75" s="890"/>
    </row>
    <row r="76" spans="1:19">
      <c r="A76" s="889">
        <v>71</v>
      </c>
      <c r="B76" s="903" t="str">
        <f t="shared" si="2"/>
        <v>+0x047</v>
      </c>
      <c r="C76" s="366" t="s">
        <v>13</v>
      </c>
      <c r="D76" s="367" t="s">
        <v>13</v>
      </c>
      <c r="E76" s="367" t="s">
        <v>13</v>
      </c>
      <c r="F76" s="367" t="s">
        <v>13</v>
      </c>
      <c r="G76" s="367" t="s">
        <v>13</v>
      </c>
      <c r="H76" s="367" t="s">
        <v>13</v>
      </c>
      <c r="I76" s="367" t="s">
        <v>13</v>
      </c>
      <c r="J76" s="368" t="s">
        <v>13</v>
      </c>
      <c r="K76" s="904" t="s">
        <v>16</v>
      </c>
      <c r="L76" s="905" t="str">
        <f t="shared" si="3"/>
        <v>+0x047</v>
      </c>
      <c r="M76" s="888"/>
      <c r="N76" s="888"/>
      <c r="O76" s="888"/>
      <c r="P76" s="888"/>
      <c r="Q76" s="888"/>
      <c r="R76" s="890"/>
      <c r="S76" s="890"/>
    </row>
    <row r="77" spans="1:19">
      <c r="A77" s="889">
        <v>72</v>
      </c>
      <c r="B77" s="903" t="str">
        <f t="shared" si="2"/>
        <v>+0x048</v>
      </c>
      <c r="C77" s="366" t="s">
        <v>13</v>
      </c>
      <c r="D77" s="367" t="s">
        <v>13</v>
      </c>
      <c r="E77" s="367" t="s">
        <v>13</v>
      </c>
      <c r="F77" s="367" t="s">
        <v>13</v>
      </c>
      <c r="G77" s="367" t="s">
        <v>13</v>
      </c>
      <c r="H77" s="367" t="s">
        <v>13</v>
      </c>
      <c r="I77" s="367" t="s">
        <v>13</v>
      </c>
      <c r="J77" s="368" t="s">
        <v>13</v>
      </c>
      <c r="K77" s="904" t="s">
        <v>16</v>
      </c>
      <c r="L77" s="905" t="str">
        <f t="shared" si="3"/>
        <v>+0x048</v>
      </c>
      <c r="M77" s="888"/>
      <c r="N77" s="888"/>
      <c r="O77" s="888"/>
      <c r="P77" s="888"/>
      <c r="Q77" s="888"/>
      <c r="R77" s="890"/>
      <c r="S77" s="890"/>
    </row>
    <row r="78" spans="1:19">
      <c r="A78" s="889">
        <v>73</v>
      </c>
      <c r="B78" s="903" t="str">
        <f t="shared" si="2"/>
        <v>+0x049</v>
      </c>
      <c r="C78" s="366" t="s">
        <v>13</v>
      </c>
      <c r="D78" s="367" t="s">
        <v>13</v>
      </c>
      <c r="E78" s="367" t="s">
        <v>13</v>
      </c>
      <c r="F78" s="367" t="s">
        <v>13</v>
      </c>
      <c r="G78" s="367" t="s">
        <v>13</v>
      </c>
      <c r="H78" s="367" t="s">
        <v>13</v>
      </c>
      <c r="I78" s="367" t="s">
        <v>13</v>
      </c>
      <c r="J78" s="368" t="s">
        <v>13</v>
      </c>
      <c r="K78" s="904" t="s">
        <v>16</v>
      </c>
      <c r="L78" s="905" t="str">
        <f t="shared" si="3"/>
        <v>+0x049</v>
      </c>
      <c r="M78" s="888"/>
      <c r="N78" s="888"/>
      <c r="O78" s="888"/>
      <c r="P78" s="888"/>
      <c r="Q78" s="888"/>
      <c r="R78" s="890"/>
      <c r="S78" s="890"/>
    </row>
    <row r="79" spans="1:19">
      <c r="A79" s="889">
        <v>74</v>
      </c>
      <c r="B79" s="903" t="str">
        <f t="shared" si="2"/>
        <v>+0x04A</v>
      </c>
      <c r="C79" s="366" t="s">
        <v>13</v>
      </c>
      <c r="D79" s="367" t="s">
        <v>13</v>
      </c>
      <c r="E79" s="367" t="s">
        <v>13</v>
      </c>
      <c r="F79" s="367" t="s">
        <v>13</v>
      </c>
      <c r="G79" s="367" t="s">
        <v>13</v>
      </c>
      <c r="H79" s="367" t="s">
        <v>13</v>
      </c>
      <c r="I79" s="367" t="s">
        <v>13</v>
      </c>
      <c r="J79" s="368" t="s">
        <v>13</v>
      </c>
      <c r="K79" s="904" t="s">
        <v>16</v>
      </c>
      <c r="L79" s="905" t="str">
        <f t="shared" si="3"/>
        <v>+0x04A</v>
      </c>
      <c r="M79" s="888"/>
      <c r="N79" s="888"/>
      <c r="O79" s="888"/>
      <c r="P79" s="888"/>
      <c r="Q79" s="888"/>
      <c r="R79" s="890"/>
      <c r="S79" s="890"/>
    </row>
    <row r="80" spans="1:19">
      <c r="A80" s="889">
        <v>75</v>
      </c>
      <c r="B80" s="903" t="str">
        <f t="shared" si="2"/>
        <v>+0x04B</v>
      </c>
      <c r="C80" s="366" t="s">
        <v>13</v>
      </c>
      <c r="D80" s="367" t="s">
        <v>13</v>
      </c>
      <c r="E80" s="367" t="s">
        <v>13</v>
      </c>
      <c r="F80" s="367" t="s">
        <v>13</v>
      </c>
      <c r="G80" s="367" t="s">
        <v>13</v>
      </c>
      <c r="H80" s="367" t="s">
        <v>13</v>
      </c>
      <c r="I80" s="367" t="s">
        <v>13</v>
      </c>
      <c r="J80" s="368" t="s">
        <v>13</v>
      </c>
      <c r="K80" s="904" t="s">
        <v>16</v>
      </c>
      <c r="L80" s="905" t="str">
        <f t="shared" si="3"/>
        <v>+0x04B</v>
      </c>
      <c r="M80" s="888"/>
      <c r="N80" s="888"/>
      <c r="O80" s="888"/>
      <c r="P80" s="888"/>
      <c r="Q80" s="888"/>
      <c r="R80" s="890"/>
      <c r="S80" s="890"/>
    </row>
    <row r="81" spans="1:19">
      <c r="A81" s="889">
        <v>76</v>
      </c>
      <c r="B81" s="903" t="str">
        <f t="shared" si="2"/>
        <v>+0x04C</v>
      </c>
      <c r="C81" s="366" t="s">
        <v>13</v>
      </c>
      <c r="D81" s="367" t="s">
        <v>13</v>
      </c>
      <c r="E81" s="367" t="s">
        <v>13</v>
      </c>
      <c r="F81" s="367" t="s">
        <v>13</v>
      </c>
      <c r="G81" s="367" t="s">
        <v>13</v>
      </c>
      <c r="H81" s="367" t="s">
        <v>13</v>
      </c>
      <c r="I81" s="367" t="s">
        <v>13</v>
      </c>
      <c r="J81" s="368" t="s">
        <v>13</v>
      </c>
      <c r="K81" s="904" t="s">
        <v>16</v>
      </c>
      <c r="L81" s="905" t="str">
        <f t="shared" si="3"/>
        <v>+0x04C</v>
      </c>
      <c r="M81" s="888"/>
      <c r="N81" s="888"/>
      <c r="O81" s="888"/>
      <c r="P81" s="888"/>
      <c r="Q81" s="888"/>
      <c r="R81" s="890"/>
      <c r="S81" s="890"/>
    </row>
    <row r="82" spans="1:19">
      <c r="A82" s="889">
        <v>77</v>
      </c>
      <c r="B82" s="903" t="str">
        <f t="shared" si="2"/>
        <v>+0x04D</v>
      </c>
      <c r="C82" s="366" t="s">
        <v>13</v>
      </c>
      <c r="D82" s="367" t="s">
        <v>13</v>
      </c>
      <c r="E82" s="367" t="s">
        <v>13</v>
      </c>
      <c r="F82" s="367" t="s">
        <v>13</v>
      </c>
      <c r="G82" s="367" t="s">
        <v>13</v>
      </c>
      <c r="H82" s="367" t="s">
        <v>13</v>
      </c>
      <c r="I82" s="367" t="s">
        <v>13</v>
      </c>
      <c r="J82" s="368" t="s">
        <v>13</v>
      </c>
      <c r="K82" s="904" t="s">
        <v>16</v>
      </c>
      <c r="L82" s="905" t="str">
        <f t="shared" si="3"/>
        <v>+0x04D</v>
      </c>
      <c r="M82" s="888"/>
      <c r="N82" s="888"/>
      <c r="O82" s="888"/>
      <c r="P82" s="888"/>
      <c r="Q82" s="888"/>
      <c r="R82" s="890"/>
      <c r="S82" s="890"/>
    </row>
    <row r="83" spans="1:19">
      <c r="A83" s="889">
        <v>78</v>
      </c>
      <c r="B83" s="903" t="str">
        <f t="shared" si="2"/>
        <v>+0x04E</v>
      </c>
      <c r="C83" s="366" t="s">
        <v>13</v>
      </c>
      <c r="D83" s="367" t="s">
        <v>13</v>
      </c>
      <c r="E83" s="367" t="s">
        <v>13</v>
      </c>
      <c r="F83" s="367" t="s">
        <v>13</v>
      </c>
      <c r="G83" s="367" t="s">
        <v>13</v>
      </c>
      <c r="H83" s="367" t="s">
        <v>13</v>
      </c>
      <c r="I83" s="367" t="s">
        <v>13</v>
      </c>
      <c r="J83" s="368" t="s">
        <v>13</v>
      </c>
      <c r="K83" s="904" t="s">
        <v>16</v>
      </c>
      <c r="L83" s="905" t="str">
        <f t="shared" si="3"/>
        <v>+0x04E</v>
      </c>
      <c r="M83" s="888"/>
      <c r="N83" s="888"/>
      <c r="O83" s="888"/>
      <c r="P83" s="888"/>
      <c r="Q83" s="888"/>
      <c r="R83" s="890"/>
      <c r="S83" s="890"/>
    </row>
    <row r="84" spans="1:19">
      <c r="A84" s="889">
        <v>79</v>
      </c>
      <c r="B84" s="903" t="str">
        <f t="shared" si="2"/>
        <v>+0x04F</v>
      </c>
      <c r="C84" s="366" t="s">
        <v>13</v>
      </c>
      <c r="D84" s="367" t="s">
        <v>13</v>
      </c>
      <c r="E84" s="367" t="s">
        <v>13</v>
      </c>
      <c r="F84" s="367" t="s">
        <v>13</v>
      </c>
      <c r="G84" s="367" t="s">
        <v>13</v>
      </c>
      <c r="H84" s="367" t="s">
        <v>13</v>
      </c>
      <c r="I84" s="367" t="s">
        <v>13</v>
      </c>
      <c r="J84" s="368" t="s">
        <v>13</v>
      </c>
      <c r="K84" s="904" t="s">
        <v>16</v>
      </c>
      <c r="L84" s="905" t="str">
        <f t="shared" si="3"/>
        <v>+0x04F</v>
      </c>
      <c r="M84" s="888"/>
      <c r="N84" s="888"/>
      <c r="O84" s="888"/>
      <c r="P84" s="888"/>
      <c r="Q84" s="888"/>
      <c r="R84" s="890"/>
      <c r="S84" s="890"/>
    </row>
    <row r="85" spans="1:19">
      <c r="A85" s="889">
        <v>80</v>
      </c>
      <c r="B85" s="903" t="str">
        <f t="shared" si="2"/>
        <v>+0x050</v>
      </c>
      <c r="C85" s="366" t="s">
        <v>13</v>
      </c>
      <c r="D85" s="367" t="s">
        <v>13</v>
      </c>
      <c r="E85" s="367" t="s">
        <v>13</v>
      </c>
      <c r="F85" s="367" t="s">
        <v>13</v>
      </c>
      <c r="G85" s="367" t="s">
        <v>13</v>
      </c>
      <c r="H85" s="367" t="s">
        <v>13</v>
      </c>
      <c r="I85" s="367" t="s">
        <v>13</v>
      </c>
      <c r="J85" s="927" t="s">
        <v>7076</v>
      </c>
      <c r="K85" s="904" t="s">
        <v>16</v>
      </c>
      <c r="L85" s="905" t="str">
        <f t="shared" si="3"/>
        <v>+0x050</v>
      </c>
      <c r="M85" s="888"/>
      <c r="N85" s="888"/>
      <c r="O85" s="888"/>
      <c r="P85" s="888"/>
      <c r="Q85" s="888"/>
      <c r="R85" s="890"/>
      <c r="S85" s="890"/>
    </row>
    <row r="86" spans="1:19">
      <c r="A86" s="889">
        <v>81</v>
      </c>
      <c r="B86" s="903" t="str">
        <f t="shared" si="2"/>
        <v>+0x051</v>
      </c>
      <c r="C86" s="366" t="s">
        <v>13</v>
      </c>
      <c r="D86" s="367" t="s">
        <v>13</v>
      </c>
      <c r="E86" s="1559" t="s">
        <v>7077</v>
      </c>
      <c r="F86" s="1559"/>
      <c r="G86" s="1559"/>
      <c r="H86" s="1559"/>
      <c r="I86" s="1559"/>
      <c r="J86" s="1560"/>
      <c r="K86" s="904" t="s">
        <v>16</v>
      </c>
      <c r="L86" s="905" t="str">
        <f t="shared" si="3"/>
        <v>+0x051</v>
      </c>
      <c r="M86" s="888"/>
      <c r="N86" s="890"/>
      <c r="O86" s="888"/>
      <c r="P86" s="888"/>
      <c r="Q86" s="888"/>
      <c r="R86" s="890"/>
      <c r="S86" s="890"/>
    </row>
    <row r="87" spans="1:19">
      <c r="A87" s="889">
        <v>82</v>
      </c>
      <c r="B87" s="903" t="str">
        <f t="shared" si="2"/>
        <v>+0x052</v>
      </c>
      <c r="C87" s="366" t="s">
        <v>13</v>
      </c>
      <c r="D87" s="367" t="s">
        <v>13</v>
      </c>
      <c r="E87" s="1559" t="s">
        <v>7078</v>
      </c>
      <c r="F87" s="1559"/>
      <c r="G87" s="1559"/>
      <c r="H87" s="1559"/>
      <c r="I87" s="1559"/>
      <c r="J87" s="1560"/>
      <c r="K87" s="904" t="s">
        <v>350</v>
      </c>
      <c r="L87" s="905" t="str">
        <f t="shared" si="3"/>
        <v>+0x052</v>
      </c>
      <c r="M87" s="888"/>
      <c r="N87" s="890"/>
      <c r="O87" s="888"/>
      <c r="P87" s="888"/>
      <c r="Q87" s="888"/>
      <c r="R87" s="890"/>
      <c r="S87" s="890"/>
    </row>
    <row r="88" spans="1:19">
      <c r="A88" s="889">
        <v>83</v>
      </c>
      <c r="B88" s="903" t="str">
        <f t="shared" si="2"/>
        <v>+0x053</v>
      </c>
      <c r="C88" s="1563" t="s">
        <v>7079</v>
      </c>
      <c r="D88" s="1559"/>
      <c r="E88" s="1559"/>
      <c r="F88" s="1559"/>
      <c r="G88" s="1559"/>
      <c r="H88" s="1559"/>
      <c r="I88" s="1559"/>
      <c r="J88" s="1560"/>
      <c r="K88" s="904" t="s">
        <v>5961</v>
      </c>
      <c r="L88" s="905" t="str">
        <f t="shared" si="3"/>
        <v>+0x053</v>
      </c>
      <c r="M88" s="888"/>
      <c r="N88" s="890"/>
      <c r="O88" s="888"/>
      <c r="P88" s="888"/>
      <c r="Q88" s="888"/>
      <c r="R88" s="890"/>
      <c r="S88" s="890"/>
    </row>
    <row r="89" spans="1:19">
      <c r="A89" s="889">
        <v>84</v>
      </c>
      <c r="B89" s="903" t="str">
        <f t="shared" si="2"/>
        <v>+0x054</v>
      </c>
      <c r="C89" s="366" t="s">
        <v>13</v>
      </c>
      <c r="D89" s="367" t="s">
        <v>13</v>
      </c>
      <c r="E89" s="1559" t="s">
        <v>7080</v>
      </c>
      <c r="F89" s="1559"/>
      <c r="G89" s="1559"/>
      <c r="H89" s="1559"/>
      <c r="I89" s="1559"/>
      <c r="J89" s="1560"/>
      <c r="K89" s="904" t="s">
        <v>7081</v>
      </c>
      <c r="L89" s="905" t="str">
        <f t="shared" si="3"/>
        <v>+0x054</v>
      </c>
      <c r="M89" s="888"/>
      <c r="N89" s="890"/>
      <c r="O89" s="888"/>
      <c r="P89" s="888"/>
      <c r="Q89" s="888"/>
      <c r="R89" s="890"/>
      <c r="S89" s="890"/>
    </row>
    <row r="90" spans="1:19">
      <c r="A90" s="889">
        <v>85</v>
      </c>
      <c r="B90" s="903" t="str">
        <f t="shared" si="2"/>
        <v>+0x055</v>
      </c>
      <c r="C90" s="366" t="s">
        <v>13</v>
      </c>
      <c r="D90" s="367" t="s">
        <v>13</v>
      </c>
      <c r="E90" s="367" t="s">
        <v>13</v>
      </c>
      <c r="F90" s="1542" t="s">
        <v>7082</v>
      </c>
      <c r="G90" s="1545"/>
      <c r="H90" s="1545"/>
      <c r="I90" s="1545"/>
      <c r="J90" s="1546"/>
      <c r="K90" s="904" t="s">
        <v>350</v>
      </c>
      <c r="L90" s="905" t="str">
        <f t="shared" si="3"/>
        <v>+0x055</v>
      </c>
      <c r="M90" s="888"/>
      <c r="N90" s="890"/>
      <c r="O90" s="888"/>
      <c r="P90" s="888"/>
      <c r="Q90" s="888"/>
      <c r="R90" s="890"/>
      <c r="S90" s="890"/>
    </row>
    <row r="91" spans="1:19">
      <c r="A91" s="889">
        <v>86</v>
      </c>
      <c r="B91" s="903" t="str">
        <f t="shared" si="2"/>
        <v>+0x056</v>
      </c>
      <c r="C91" s="366" t="s">
        <v>13</v>
      </c>
      <c r="D91" s="367" t="s">
        <v>13</v>
      </c>
      <c r="E91" s="367" t="s">
        <v>13</v>
      </c>
      <c r="F91" s="1542" t="s">
        <v>7083</v>
      </c>
      <c r="G91" s="1545"/>
      <c r="H91" s="1545"/>
      <c r="I91" s="1545"/>
      <c r="J91" s="1546"/>
      <c r="K91" s="904" t="s">
        <v>58</v>
      </c>
      <c r="L91" s="905" t="str">
        <f t="shared" si="3"/>
        <v>+0x056</v>
      </c>
      <c r="M91" s="888"/>
      <c r="N91" s="890"/>
      <c r="O91" s="888"/>
      <c r="P91" s="888"/>
      <c r="Q91" s="888"/>
      <c r="R91" s="890"/>
      <c r="S91" s="890"/>
    </row>
    <row r="92" spans="1:19">
      <c r="A92" s="889">
        <v>87</v>
      </c>
      <c r="B92" s="903" t="str">
        <f t="shared" si="2"/>
        <v>+0x057</v>
      </c>
      <c r="C92" s="1556" t="s">
        <v>6884</v>
      </c>
      <c r="D92" s="1554"/>
      <c r="E92" s="1554"/>
      <c r="F92" s="1554"/>
      <c r="G92" s="1554"/>
      <c r="H92" s="1554"/>
      <c r="I92" s="1554"/>
      <c r="J92" s="1555"/>
      <c r="K92" s="904" t="s">
        <v>7084</v>
      </c>
      <c r="L92" s="905" t="str">
        <f t="shared" si="3"/>
        <v>+0x057</v>
      </c>
      <c r="M92" s="888"/>
      <c r="N92" s="890"/>
      <c r="O92" s="888"/>
      <c r="P92" s="888"/>
      <c r="Q92" s="888"/>
      <c r="R92" s="890"/>
      <c r="S92" s="890"/>
    </row>
    <row r="93" spans="1:19">
      <c r="A93" s="889">
        <v>88</v>
      </c>
      <c r="B93" s="903" t="str">
        <f t="shared" si="2"/>
        <v>+0x058</v>
      </c>
      <c r="C93" s="1556" t="s">
        <v>6884</v>
      </c>
      <c r="D93" s="1554"/>
      <c r="E93" s="1554"/>
      <c r="F93" s="1554"/>
      <c r="G93" s="1554"/>
      <c r="H93" s="1554"/>
      <c r="I93" s="1554"/>
      <c r="J93" s="1555"/>
      <c r="K93" s="904" t="s">
        <v>265</v>
      </c>
      <c r="L93" s="905" t="str">
        <f t="shared" si="3"/>
        <v>+0x058</v>
      </c>
      <c r="M93" s="888"/>
      <c r="N93" s="890"/>
      <c r="O93" s="888"/>
      <c r="P93" s="888"/>
      <c r="Q93" s="888"/>
      <c r="R93" s="890"/>
      <c r="S93" s="890"/>
    </row>
    <row r="94" spans="1:19">
      <c r="A94" s="889">
        <v>89</v>
      </c>
      <c r="B94" s="903" t="str">
        <f t="shared" si="2"/>
        <v>+0x059</v>
      </c>
      <c r="C94" s="366" t="s">
        <v>13</v>
      </c>
      <c r="D94" s="367" t="s">
        <v>13</v>
      </c>
      <c r="E94" s="367" t="s">
        <v>13</v>
      </c>
      <c r="F94" s="1554" t="s">
        <v>6884</v>
      </c>
      <c r="G94" s="1554"/>
      <c r="H94" s="1554"/>
      <c r="I94" s="1554"/>
      <c r="J94" s="1555"/>
      <c r="K94" s="904" t="s">
        <v>58</v>
      </c>
      <c r="L94" s="905" t="str">
        <f t="shared" si="3"/>
        <v>+0x059</v>
      </c>
      <c r="M94" s="888"/>
      <c r="N94" s="890"/>
      <c r="O94" s="888"/>
      <c r="P94" s="888"/>
      <c r="Q94" s="888"/>
      <c r="R94" s="890"/>
      <c r="S94" s="890"/>
    </row>
    <row r="95" spans="1:19">
      <c r="A95" s="889">
        <v>90</v>
      </c>
      <c r="B95" s="903" t="str">
        <f t="shared" si="2"/>
        <v>+0x05A</v>
      </c>
      <c r="C95" s="366" t="s">
        <v>13</v>
      </c>
      <c r="D95" s="367" t="s">
        <v>13</v>
      </c>
      <c r="E95" s="367" t="s">
        <v>13</v>
      </c>
      <c r="F95" s="1554" t="s">
        <v>6884</v>
      </c>
      <c r="G95" s="1554"/>
      <c r="H95" s="1554"/>
      <c r="I95" s="1554"/>
      <c r="J95" s="1555"/>
      <c r="K95" s="904" t="s">
        <v>58</v>
      </c>
      <c r="L95" s="905" t="str">
        <f t="shared" si="3"/>
        <v>+0x05A</v>
      </c>
      <c r="M95" s="888"/>
      <c r="N95" s="888"/>
      <c r="O95" s="888"/>
      <c r="P95" s="888"/>
      <c r="Q95" s="888"/>
      <c r="R95" s="890"/>
      <c r="S95" s="890"/>
    </row>
    <row r="96" spans="1:19">
      <c r="A96" s="889">
        <v>91</v>
      </c>
      <c r="B96" s="903" t="str">
        <f t="shared" si="2"/>
        <v>+0x05B</v>
      </c>
      <c r="C96" s="366" t="s">
        <v>13</v>
      </c>
      <c r="D96" s="367" t="s">
        <v>13</v>
      </c>
      <c r="E96" s="367" t="s">
        <v>13</v>
      </c>
      <c r="F96" s="367" t="s">
        <v>13</v>
      </c>
      <c r="G96" s="367" t="s">
        <v>13</v>
      </c>
      <c r="H96" s="367" t="s">
        <v>13</v>
      </c>
      <c r="I96" s="367" t="s">
        <v>13</v>
      </c>
      <c r="J96" s="368" t="s">
        <v>13</v>
      </c>
      <c r="K96" s="904" t="s">
        <v>16</v>
      </c>
      <c r="L96" s="905" t="str">
        <f t="shared" si="3"/>
        <v>+0x05B</v>
      </c>
      <c r="M96" s="888"/>
      <c r="N96" s="888"/>
      <c r="O96" s="888"/>
      <c r="P96" s="888"/>
      <c r="Q96" s="888"/>
      <c r="R96" s="890"/>
      <c r="S96" s="890"/>
    </row>
    <row r="97" spans="1:19">
      <c r="A97" s="889">
        <v>92</v>
      </c>
      <c r="B97" s="903" t="str">
        <f t="shared" si="2"/>
        <v>+0x05C</v>
      </c>
      <c r="C97" s="366" t="s">
        <v>13</v>
      </c>
      <c r="D97" s="367" t="s">
        <v>13</v>
      </c>
      <c r="E97" s="367" t="s">
        <v>13</v>
      </c>
      <c r="F97" s="367" t="s">
        <v>13</v>
      </c>
      <c r="G97" s="367" t="s">
        <v>13</v>
      </c>
      <c r="H97" s="367" t="s">
        <v>13</v>
      </c>
      <c r="I97" s="367" t="s">
        <v>13</v>
      </c>
      <c r="J97" s="368" t="s">
        <v>13</v>
      </c>
      <c r="K97" s="904" t="s">
        <v>16</v>
      </c>
      <c r="L97" s="905" t="str">
        <f t="shared" si="3"/>
        <v>+0x05C</v>
      </c>
      <c r="M97" s="888"/>
      <c r="N97" s="888"/>
      <c r="O97" s="888"/>
      <c r="P97" s="888"/>
      <c r="Q97" s="888"/>
      <c r="R97" s="890"/>
      <c r="S97" s="890"/>
    </row>
    <row r="98" spans="1:19">
      <c r="A98" s="889">
        <v>93</v>
      </c>
      <c r="B98" s="903" t="str">
        <f t="shared" si="2"/>
        <v>+0x05D</v>
      </c>
      <c r="C98" s="366" t="s">
        <v>13</v>
      </c>
      <c r="D98" s="367" t="s">
        <v>13</v>
      </c>
      <c r="E98" s="367" t="s">
        <v>13</v>
      </c>
      <c r="F98" s="367" t="s">
        <v>13</v>
      </c>
      <c r="G98" s="367" t="s">
        <v>13</v>
      </c>
      <c r="H98" s="367" t="s">
        <v>13</v>
      </c>
      <c r="I98" s="367" t="s">
        <v>13</v>
      </c>
      <c r="J98" s="368" t="s">
        <v>13</v>
      </c>
      <c r="K98" s="904" t="s">
        <v>16</v>
      </c>
      <c r="L98" s="905" t="str">
        <f t="shared" si="3"/>
        <v>+0x05D</v>
      </c>
      <c r="M98" s="888"/>
      <c r="N98" s="888"/>
      <c r="O98" s="888"/>
      <c r="P98" s="888"/>
      <c r="Q98" s="888"/>
      <c r="R98" s="890"/>
      <c r="S98" s="890"/>
    </row>
    <row r="99" spans="1:19">
      <c r="A99" s="889">
        <v>94</v>
      </c>
      <c r="B99" s="903" t="str">
        <f t="shared" si="2"/>
        <v>+0x05E</v>
      </c>
      <c r="C99" s="1556" t="s">
        <v>6884</v>
      </c>
      <c r="D99" s="1554"/>
      <c r="E99" s="1554"/>
      <c r="F99" s="1554"/>
      <c r="G99" s="367" t="s">
        <v>13</v>
      </c>
      <c r="H99" s="367" t="s">
        <v>13</v>
      </c>
      <c r="I99" s="1554" t="s">
        <v>6884</v>
      </c>
      <c r="J99" s="1555"/>
      <c r="K99" s="904" t="s">
        <v>16</v>
      </c>
      <c r="L99" s="905" t="str">
        <f t="shared" si="3"/>
        <v>+0x05E</v>
      </c>
      <c r="M99" s="888"/>
      <c r="N99" s="890"/>
      <c r="O99" s="888"/>
      <c r="P99" s="888"/>
      <c r="Q99" s="888"/>
      <c r="R99" s="890"/>
      <c r="S99" s="890"/>
    </row>
    <row r="100" spans="1:19">
      <c r="A100" s="889">
        <v>95</v>
      </c>
      <c r="B100" s="903" t="str">
        <f t="shared" si="2"/>
        <v>+0x05F</v>
      </c>
      <c r="C100" s="366" t="s">
        <v>13</v>
      </c>
      <c r="D100" s="367" t="s">
        <v>13</v>
      </c>
      <c r="E100" s="367" t="s">
        <v>13</v>
      </c>
      <c r="F100" s="367" t="s">
        <v>13</v>
      </c>
      <c r="G100" s="367" t="s">
        <v>13</v>
      </c>
      <c r="H100" s="1542" t="s">
        <v>7085</v>
      </c>
      <c r="I100" s="1545"/>
      <c r="J100" s="1546"/>
      <c r="K100" s="904" t="s">
        <v>858</v>
      </c>
      <c r="L100" s="905" t="str">
        <f t="shared" si="3"/>
        <v>+0x05F</v>
      </c>
      <c r="M100" s="888"/>
      <c r="N100" s="890"/>
      <c r="O100" s="888"/>
      <c r="P100" s="888"/>
      <c r="Q100" s="888"/>
      <c r="R100" s="890"/>
      <c r="S100" s="890"/>
    </row>
    <row r="101" spans="1:19">
      <c r="A101" s="889">
        <v>96</v>
      </c>
      <c r="B101" s="903" t="str">
        <f t="shared" si="2"/>
        <v>+0x060</v>
      </c>
      <c r="C101" s="366" t="s">
        <v>13</v>
      </c>
      <c r="D101" s="367" t="s">
        <v>13</v>
      </c>
      <c r="E101" s="1554" t="s">
        <v>6884</v>
      </c>
      <c r="F101" s="1554"/>
      <c r="G101" s="1554"/>
      <c r="H101" s="1554"/>
      <c r="I101" s="1554"/>
      <c r="J101" s="1555"/>
      <c r="K101" s="904" t="s">
        <v>7081</v>
      </c>
      <c r="L101" s="905" t="str">
        <f t="shared" si="3"/>
        <v>+0x060</v>
      </c>
      <c r="M101" s="888"/>
      <c r="N101" s="890"/>
      <c r="O101" s="888"/>
      <c r="P101" s="888"/>
      <c r="Q101" s="888"/>
      <c r="R101" s="890"/>
      <c r="S101" s="890"/>
    </row>
    <row r="102" spans="1:19">
      <c r="A102" s="889">
        <v>97</v>
      </c>
      <c r="B102" s="903" t="str">
        <f t="shared" si="2"/>
        <v>+0x061</v>
      </c>
      <c r="C102" s="366" t="s">
        <v>13</v>
      </c>
      <c r="D102" s="367" t="s">
        <v>13</v>
      </c>
      <c r="E102" s="367" t="s">
        <v>13</v>
      </c>
      <c r="F102" s="367" t="s">
        <v>13</v>
      </c>
      <c r="G102" s="367" t="s">
        <v>13</v>
      </c>
      <c r="H102" s="367" t="s">
        <v>13</v>
      </c>
      <c r="I102" s="367" t="s">
        <v>13</v>
      </c>
      <c r="J102" s="934" t="s">
        <v>6884</v>
      </c>
      <c r="K102" s="904" t="s">
        <v>16</v>
      </c>
      <c r="L102" s="905" t="str">
        <f t="shared" si="3"/>
        <v>+0x061</v>
      </c>
      <c r="M102" s="888"/>
      <c r="N102" s="888"/>
      <c r="O102" s="888"/>
      <c r="P102" s="888"/>
      <c r="Q102" s="888"/>
      <c r="R102" s="890"/>
      <c r="S102" s="890"/>
    </row>
    <row r="103" spans="1:19">
      <c r="A103" s="889">
        <v>98</v>
      </c>
      <c r="B103" s="903" t="str">
        <f t="shared" si="2"/>
        <v>+0x062</v>
      </c>
      <c r="C103" s="366" t="s">
        <v>13</v>
      </c>
      <c r="D103" s="367" t="s">
        <v>13</v>
      </c>
      <c r="E103" s="367" t="s">
        <v>13</v>
      </c>
      <c r="F103" s="367" t="s">
        <v>13</v>
      </c>
      <c r="G103" s="367" t="s">
        <v>13</v>
      </c>
      <c r="H103" s="1554" t="s">
        <v>6884</v>
      </c>
      <c r="I103" s="1554"/>
      <c r="J103" s="1555"/>
      <c r="K103" s="904" t="s">
        <v>16</v>
      </c>
      <c r="L103" s="905" t="str">
        <f t="shared" si="3"/>
        <v>+0x062</v>
      </c>
      <c r="M103" s="888"/>
      <c r="N103" s="888"/>
      <c r="O103" s="888"/>
      <c r="P103" s="888"/>
      <c r="Q103" s="888"/>
      <c r="R103" s="890"/>
      <c r="S103" s="890"/>
    </row>
    <row r="104" spans="1:19">
      <c r="A104" s="889">
        <v>99</v>
      </c>
      <c r="B104" s="903" t="str">
        <f t="shared" si="2"/>
        <v>+0x063</v>
      </c>
      <c r="C104" s="1556" t="s">
        <v>6884</v>
      </c>
      <c r="D104" s="1554"/>
      <c r="E104" s="1554"/>
      <c r="F104" s="1554"/>
      <c r="G104" s="1554"/>
      <c r="H104" s="1554"/>
      <c r="I104" s="1554"/>
      <c r="J104" s="1555"/>
      <c r="K104" s="904" t="s">
        <v>6472</v>
      </c>
      <c r="L104" s="905" t="str">
        <f t="shared" si="3"/>
        <v>+0x063</v>
      </c>
      <c r="M104" s="888"/>
      <c r="N104" s="888"/>
      <c r="O104" s="888"/>
      <c r="P104" s="888"/>
      <c r="Q104" s="888"/>
      <c r="R104" s="890"/>
      <c r="S104" s="890"/>
    </row>
    <row r="105" spans="1:19">
      <c r="A105" s="889">
        <v>100</v>
      </c>
      <c r="B105" s="903" t="str">
        <f t="shared" si="2"/>
        <v>+0x064</v>
      </c>
      <c r="C105" s="1556" t="s">
        <v>6884</v>
      </c>
      <c r="D105" s="1554"/>
      <c r="E105" s="1554"/>
      <c r="F105" s="1554"/>
      <c r="G105" s="1554"/>
      <c r="H105" s="1554"/>
      <c r="I105" s="1554"/>
      <c r="J105" s="1555"/>
      <c r="K105" s="904" t="s">
        <v>2844</v>
      </c>
      <c r="L105" s="905" t="str">
        <f t="shared" si="3"/>
        <v>+0x064</v>
      </c>
      <c r="M105" s="888"/>
      <c r="N105" s="888"/>
      <c r="O105" s="888"/>
      <c r="P105" s="888"/>
      <c r="Q105" s="888"/>
      <c r="R105" s="890"/>
      <c r="S105" s="890"/>
    </row>
    <row r="106" spans="1:19">
      <c r="A106" s="889">
        <v>101</v>
      </c>
      <c r="B106" s="903" t="str">
        <f t="shared" si="2"/>
        <v>+0x065</v>
      </c>
      <c r="C106" s="366" t="s">
        <v>13</v>
      </c>
      <c r="D106" s="367" t="s">
        <v>13</v>
      </c>
      <c r="E106" s="367" t="s">
        <v>13</v>
      </c>
      <c r="F106" s="367" t="s">
        <v>13</v>
      </c>
      <c r="G106" s="367" t="s">
        <v>13</v>
      </c>
      <c r="H106" s="1554" t="s">
        <v>6884</v>
      </c>
      <c r="I106" s="1554"/>
      <c r="J106" s="1555"/>
      <c r="K106" s="904" t="s">
        <v>819</v>
      </c>
      <c r="L106" s="905" t="str">
        <f t="shared" si="3"/>
        <v>+0x065</v>
      </c>
      <c r="M106" s="888"/>
      <c r="N106" s="888"/>
      <c r="O106" s="888"/>
      <c r="P106" s="888"/>
      <c r="Q106" s="888"/>
      <c r="R106" s="890"/>
      <c r="S106" s="890"/>
    </row>
    <row r="107" spans="1:19">
      <c r="A107" s="889">
        <v>102</v>
      </c>
      <c r="B107" s="903" t="str">
        <f t="shared" si="2"/>
        <v>+0x066</v>
      </c>
      <c r="C107" s="366" t="s">
        <v>13</v>
      </c>
      <c r="D107" s="367" t="s">
        <v>13</v>
      </c>
      <c r="E107" s="367" t="s">
        <v>13</v>
      </c>
      <c r="F107" s="1554" t="s">
        <v>6884</v>
      </c>
      <c r="G107" s="1554"/>
      <c r="H107" s="1554"/>
      <c r="I107" s="1554"/>
      <c r="J107" s="1555"/>
      <c r="K107" s="904" t="s">
        <v>350</v>
      </c>
      <c r="L107" s="905" t="str">
        <f t="shared" si="3"/>
        <v>+0x066</v>
      </c>
      <c r="M107" s="888"/>
      <c r="N107" s="888"/>
      <c r="O107" s="888"/>
      <c r="P107" s="888"/>
      <c r="Q107" s="888"/>
      <c r="R107" s="890"/>
      <c r="S107" s="890"/>
    </row>
    <row r="108" spans="1:19">
      <c r="A108" s="889">
        <v>103</v>
      </c>
      <c r="B108" s="903" t="str">
        <f t="shared" si="2"/>
        <v>+0x067</v>
      </c>
      <c r="C108" s="366" t="s">
        <v>13</v>
      </c>
      <c r="D108" s="367" t="s">
        <v>13</v>
      </c>
      <c r="E108" s="367" t="s">
        <v>13</v>
      </c>
      <c r="F108" s="1554" t="s">
        <v>6884</v>
      </c>
      <c r="G108" s="1554"/>
      <c r="H108" s="1554"/>
      <c r="I108" s="1554"/>
      <c r="J108" s="1555"/>
      <c r="K108" s="904" t="s">
        <v>58</v>
      </c>
      <c r="L108" s="905" t="str">
        <f t="shared" si="3"/>
        <v>+0x067</v>
      </c>
      <c r="M108" s="888"/>
      <c r="N108" s="888"/>
      <c r="O108" s="888"/>
      <c r="P108" s="888"/>
      <c r="Q108" s="888"/>
      <c r="R108" s="890"/>
      <c r="S108" s="890"/>
    </row>
    <row r="109" spans="1:19">
      <c r="A109" s="889">
        <v>104</v>
      </c>
      <c r="B109" s="903" t="str">
        <f t="shared" si="2"/>
        <v>+0x068</v>
      </c>
      <c r="C109" s="366" t="s">
        <v>13</v>
      </c>
      <c r="D109" s="367" t="s">
        <v>13</v>
      </c>
      <c r="E109" s="367" t="s">
        <v>13</v>
      </c>
      <c r="F109" s="367" t="s">
        <v>13</v>
      </c>
      <c r="G109" s="367" t="s">
        <v>13</v>
      </c>
      <c r="H109" s="367" t="s">
        <v>13</v>
      </c>
      <c r="I109" s="367" t="s">
        <v>13</v>
      </c>
      <c r="J109" s="934" t="s">
        <v>6884</v>
      </c>
      <c r="K109" s="904" t="s">
        <v>16</v>
      </c>
      <c r="L109" s="905" t="str">
        <f t="shared" si="3"/>
        <v>+0x068</v>
      </c>
      <c r="M109" s="888"/>
      <c r="N109" s="888"/>
      <c r="O109" s="888"/>
      <c r="P109" s="888"/>
      <c r="Q109" s="888"/>
      <c r="R109" s="890"/>
      <c r="S109" s="890"/>
    </row>
    <row r="110" spans="1:19">
      <c r="A110" s="889">
        <v>105</v>
      </c>
      <c r="B110" s="903" t="str">
        <f t="shared" si="2"/>
        <v>+0x069</v>
      </c>
      <c r="C110" s="1556" t="s">
        <v>6884</v>
      </c>
      <c r="D110" s="1554"/>
      <c r="E110" s="1554"/>
      <c r="F110" s="1554"/>
      <c r="G110" s="1554"/>
      <c r="H110" s="1554"/>
      <c r="I110" s="1554"/>
      <c r="J110" s="1555"/>
      <c r="K110" s="904" t="s">
        <v>1547</v>
      </c>
      <c r="L110" s="905" t="str">
        <f t="shared" si="3"/>
        <v>+0x069</v>
      </c>
      <c r="M110" s="888"/>
      <c r="N110" s="888"/>
      <c r="O110" s="888"/>
      <c r="P110" s="888"/>
      <c r="Q110" s="888"/>
      <c r="R110" s="890"/>
      <c r="S110" s="890"/>
    </row>
    <row r="111" spans="1:19">
      <c r="A111" s="889">
        <v>106</v>
      </c>
      <c r="B111" s="903" t="str">
        <f t="shared" si="2"/>
        <v>+0x06A</v>
      </c>
      <c r="C111" s="366" t="s">
        <v>13</v>
      </c>
      <c r="D111" s="367" t="s">
        <v>13</v>
      </c>
      <c r="E111" s="367" t="s">
        <v>13</v>
      </c>
      <c r="F111" s="367" t="s">
        <v>13</v>
      </c>
      <c r="G111" s="1554" t="s">
        <v>6884</v>
      </c>
      <c r="H111" s="1554"/>
      <c r="I111" s="1554"/>
      <c r="J111" s="1555"/>
      <c r="K111" s="904" t="s">
        <v>16</v>
      </c>
      <c r="L111" s="905" t="str">
        <f t="shared" si="3"/>
        <v>+0x06A</v>
      </c>
      <c r="M111" s="888"/>
      <c r="N111" s="888"/>
      <c r="O111" s="888"/>
      <c r="P111" s="888"/>
      <c r="Q111" s="888"/>
      <c r="R111" s="890"/>
      <c r="S111" s="890"/>
    </row>
    <row r="112" spans="1:19">
      <c r="A112" s="889">
        <v>107</v>
      </c>
      <c r="B112" s="903" t="str">
        <f t="shared" si="2"/>
        <v>+0x06B</v>
      </c>
      <c r="C112" s="1556" t="s">
        <v>6884</v>
      </c>
      <c r="D112" s="1554"/>
      <c r="E112" s="1554"/>
      <c r="F112" s="1554"/>
      <c r="G112" s="1554"/>
      <c r="H112" s="1554"/>
      <c r="I112" s="1554"/>
      <c r="J112" s="1555"/>
      <c r="K112" s="904" t="s">
        <v>1547</v>
      </c>
      <c r="L112" s="905" t="str">
        <f t="shared" si="3"/>
        <v>+0x06B</v>
      </c>
      <c r="M112" s="888"/>
      <c r="N112" s="888"/>
      <c r="O112" s="888"/>
      <c r="P112" s="888"/>
      <c r="Q112" s="888"/>
      <c r="R112" s="890"/>
      <c r="S112" s="890"/>
    </row>
    <row r="113" spans="1:19">
      <c r="A113" s="889">
        <v>108</v>
      </c>
      <c r="B113" s="903" t="str">
        <f t="shared" si="2"/>
        <v>+0x06C</v>
      </c>
      <c r="C113" s="366" t="s">
        <v>13</v>
      </c>
      <c r="D113" s="367" t="s">
        <v>13</v>
      </c>
      <c r="E113" s="367" t="s">
        <v>13</v>
      </c>
      <c r="F113" s="367" t="s">
        <v>13</v>
      </c>
      <c r="G113" s="1554" t="s">
        <v>6884</v>
      </c>
      <c r="H113" s="1554"/>
      <c r="I113" s="1554"/>
      <c r="J113" s="1555"/>
      <c r="K113" s="904" t="s">
        <v>16</v>
      </c>
      <c r="L113" s="905" t="str">
        <f t="shared" si="3"/>
        <v>+0x06C</v>
      </c>
      <c r="M113" s="888"/>
      <c r="N113" s="888"/>
      <c r="O113" s="888"/>
      <c r="P113" s="888"/>
      <c r="Q113" s="888"/>
      <c r="R113" s="890"/>
      <c r="S113" s="890"/>
    </row>
    <row r="114" spans="1:19">
      <c r="A114" s="889">
        <v>109</v>
      </c>
      <c r="B114" s="903" t="str">
        <f t="shared" si="2"/>
        <v>+0x06D</v>
      </c>
      <c r="C114" s="366" t="s">
        <v>13</v>
      </c>
      <c r="D114" s="367" t="s">
        <v>13</v>
      </c>
      <c r="E114" s="367" t="s">
        <v>13</v>
      </c>
      <c r="F114" s="367" t="s">
        <v>13</v>
      </c>
      <c r="G114" s="367" t="s">
        <v>13</v>
      </c>
      <c r="H114" s="367" t="s">
        <v>13</v>
      </c>
      <c r="I114" s="367" t="s">
        <v>13</v>
      </c>
      <c r="J114" s="368" t="s">
        <v>13</v>
      </c>
      <c r="K114" s="904" t="s">
        <v>16</v>
      </c>
      <c r="L114" s="905" t="str">
        <f t="shared" si="3"/>
        <v>+0x06D</v>
      </c>
      <c r="M114" s="888"/>
      <c r="N114" s="888"/>
      <c r="O114" s="888"/>
      <c r="P114" s="888"/>
      <c r="Q114" s="888"/>
      <c r="R114" s="890"/>
      <c r="S114" s="890"/>
    </row>
    <row r="115" spans="1:19">
      <c r="A115" s="889">
        <v>110</v>
      </c>
      <c r="B115" s="903" t="str">
        <f t="shared" si="2"/>
        <v>+0x06E</v>
      </c>
      <c r="C115" s="366" t="s">
        <v>13</v>
      </c>
      <c r="D115" s="367" t="s">
        <v>13</v>
      </c>
      <c r="E115" s="367" t="s">
        <v>13</v>
      </c>
      <c r="F115" s="367" t="s">
        <v>13</v>
      </c>
      <c r="G115" s="367" t="s">
        <v>13</v>
      </c>
      <c r="H115" s="367" t="s">
        <v>13</v>
      </c>
      <c r="I115" s="367" t="s">
        <v>13</v>
      </c>
      <c r="J115" s="368" t="s">
        <v>13</v>
      </c>
      <c r="K115" s="904" t="s">
        <v>16</v>
      </c>
      <c r="L115" s="905" t="str">
        <f t="shared" si="3"/>
        <v>+0x06E</v>
      </c>
      <c r="M115" s="888"/>
      <c r="N115" s="888"/>
      <c r="O115" s="888"/>
      <c r="P115" s="888"/>
      <c r="Q115" s="888"/>
      <c r="R115" s="890"/>
      <c r="S115" s="890"/>
    </row>
    <row r="116" spans="1:19">
      <c r="A116" s="889">
        <v>111</v>
      </c>
      <c r="B116" s="903" t="str">
        <f t="shared" si="2"/>
        <v>+0x06F</v>
      </c>
      <c r="C116" s="366" t="s">
        <v>13</v>
      </c>
      <c r="D116" s="367" t="s">
        <v>13</v>
      </c>
      <c r="E116" s="367" t="s">
        <v>13</v>
      </c>
      <c r="F116" s="367" t="s">
        <v>13</v>
      </c>
      <c r="G116" s="367" t="s">
        <v>13</v>
      </c>
      <c r="H116" s="367" t="s">
        <v>13</v>
      </c>
      <c r="I116" s="367" t="s">
        <v>13</v>
      </c>
      <c r="J116" s="368" t="s">
        <v>13</v>
      </c>
      <c r="K116" s="904" t="s">
        <v>16</v>
      </c>
      <c r="L116" s="905" t="str">
        <f t="shared" si="3"/>
        <v>+0x06F</v>
      </c>
      <c r="M116" s="888"/>
      <c r="N116" s="888"/>
      <c r="O116" s="888"/>
      <c r="P116" s="888"/>
      <c r="Q116" s="888"/>
      <c r="R116" s="890"/>
      <c r="S116" s="890"/>
    </row>
    <row r="117" spans="1:19">
      <c r="A117" s="889">
        <v>112</v>
      </c>
      <c r="B117" s="903" t="str">
        <f t="shared" si="2"/>
        <v>+0x070</v>
      </c>
      <c r="C117" s="366" t="s">
        <v>13</v>
      </c>
      <c r="D117" s="367" t="s">
        <v>13</v>
      </c>
      <c r="E117" s="367" t="s">
        <v>13</v>
      </c>
      <c r="F117" s="367" t="s">
        <v>13</v>
      </c>
      <c r="G117" s="1554" t="s">
        <v>6884</v>
      </c>
      <c r="H117" s="1554"/>
      <c r="I117" s="1554"/>
      <c r="J117" s="1555"/>
      <c r="K117" s="904" t="s">
        <v>16</v>
      </c>
      <c r="L117" s="905" t="str">
        <f t="shared" si="3"/>
        <v>+0x070</v>
      </c>
      <c r="M117" s="888"/>
      <c r="N117" s="890"/>
      <c r="O117" s="888"/>
      <c r="P117" s="888"/>
      <c r="Q117" s="888"/>
      <c r="R117" s="890"/>
      <c r="S117" s="890"/>
    </row>
    <row r="118" spans="1:19">
      <c r="A118" s="889">
        <v>113</v>
      </c>
      <c r="B118" s="903" t="str">
        <f t="shared" si="2"/>
        <v>+0x071</v>
      </c>
      <c r="C118" s="366" t="s">
        <v>13</v>
      </c>
      <c r="D118" s="367" t="s">
        <v>13</v>
      </c>
      <c r="E118" s="367" t="s">
        <v>13</v>
      </c>
      <c r="F118" s="367" t="s">
        <v>13</v>
      </c>
      <c r="G118" s="367" t="s">
        <v>13</v>
      </c>
      <c r="H118" s="367" t="s">
        <v>13</v>
      </c>
      <c r="I118" s="1554" t="s">
        <v>6884</v>
      </c>
      <c r="J118" s="1555"/>
      <c r="K118" s="904" t="s">
        <v>16</v>
      </c>
      <c r="L118" s="905" t="str">
        <f t="shared" si="3"/>
        <v>+0x071</v>
      </c>
      <c r="M118" s="888"/>
      <c r="N118" s="890"/>
      <c r="O118" s="888"/>
      <c r="P118" s="888"/>
      <c r="Q118" s="888"/>
      <c r="R118" s="890"/>
      <c r="S118" s="890"/>
    </row>
    <row r="119" spans="1:19">
      <c r="A119" s="889">
        <v>114</v>
      </c>
      <c r="B119" s="903" t="str">
        <f t="shared" si="2"/>
        <v>+0x072</v>
      </c>
      <c r="C119" s="1556" t="s">
        <v>6884</v>
      </c>
      <c r="D119" s="1554"/>
      <c r="E119" s="1554"/>
      <c r="F119" s="1554"/>
      <c r="G119" s="1554"/>
      <c r="H119" s="1554"/>
      <c r="I119" s="1554"/>
      <c r="J119" s="1555"/>
      <c r="K119" s="904" t="s">
        <v>16</v>
      </c>
      <c r="L119" s="905" t="str">
        <f t="shared" si="3"/>
        <v>+0x072</v>
      </c>
      <c r="M119" s="888"/>
      <c r="N119" s="890"/>
      <c r="O119" s="888"/>
      <c r="P119" s="888"/>
      <c r="Q119" s="888"/>
      <c r="R119" s="890"/>
      <c r="S119" s="890"/>
    </row>
    <row r="120" spans="1:19">
      <c r="A120" s="889">
        <v>115</v>
      </c>
      <c r="B120" s="903" t="str">
        <f t="shared" si="2"/>
        <v>+0x073</v>
      </c>
      <c r="C120" s="366" t="s">
        <v>13</v>
      </c>
      <c r="D120" s="367" t="s">
        <v>13</v>
      </c>
      <c r="E120" s="367" t="s">
        <v>13</v>
      </c>
      <c r="F120" s="367" t="s">
        <v>13</v>
      </c>
      <c r="G120" s="1554" t="s">
        <v>6884</v>
      </c>
      <c r="H120" s="1554"/>
      <c r="I120" s="1554"/>
      <c r="J120" s="1555"/>
      <c r="K120" s="917" t="s">
        <v>16</v>
      </c>
      <c r="L120" s="905" t="str">
        <f t="shared" si="3"/>
        <v>+0x073</v>
      </c>
      <c r="M120" s="888"/>
      <c r="N120" s="890"/>
      <c r="O120" s="888"/>
      <c r="P120" s="888"/>
      <c r="Q120" s="888"/>
      <c r="R120" s="890"/>
      <c r="S120" s="890"/>
    </row>
    <row r="121" spans="1:19">
      <c r="A121" s="889">
        <v>116</v>
      </c>
      <c r="B121" s="903" t="str">
        <f t="shared" si="2"/>
        <v>+0x074</v>
      </c>
      <c r="C121" s="1556" t="s">
        <v>6884</v>
      </c>
      <c r="D121" s="1554"/>
      <c r="E121" s="1554"/>
      <c r="F121" s="1554"/>
      <c r="G121" s="1554"/>
      <c r="H121" s="1554"/>
      <c r="I121" s="1554"/>
      <c r="J121" s="1555"/>
      <c r="K121" s="917" t="s">
        <v>16</v>
      </c>
      <c r="L121" s="905" t="str">
        <f t="shared" si="3"/>
        <v>+0x074</v>
      </c>
      <c r="M121" s="888"/>
      <c r="N121" s="890"/>
      <c r="O121" s="888"/>
      <c r="P121" s="888"/>
      <c r="Q121" s="888"/>
      <c r="R121" s="890"/>
      <c r="S121" s="890"/>
    </row>
    <row r="122" spans="1:19">
      <c r="A122" s="889">
        <v>117</v>
      </c>
      <c r="B122" s="903" t="str">
        <f t="shared" si="2"/>
        <v>+0x075</v>
      </c>
      <c r="C122" s="366" t="s">
        <v>13</v>
      </c>
      <c r="D122" s="367" t="s">
        <v>13</v>
      </c>
      <c r="E122" s="367" t="s">
        <v>13</v>
      </c>
      <c r="F122" s="367" t="s">
        <v>13</v>
      </c>
      <c r="G122" s="367" t="s">
        <v>13</v>
      </c>
      <c r="H122" s="1554" t="s">
        <v>6884</v>
      </c>
      <c r="I122" s="1554"/>
      <c r="J122" s="1555"/>
      <c r="K122" s="917" t="s">
        <v>16</v>
      </c>
      <c r="L122" s="905" t="str">
        <f t="shared" si="3"/>
        <v>+0x075</v>
      </c>
      <c r="M122" s="888"/>
      <c r="N122" s="890"/>
      <c r="O122" s="888"/>
      <c r="P122" s="888"/>
      <c r="Q122" s="888"/>
      <c r="R122" s="890"/>
      <c r="S122" s="890"/>
    </row>
    <row r="123" spans="1:19">
      <c r="A123" s="889">
        <v>118</v>
      </c>
      <c r="B123" s="903" t="str">
        <f t="shared" si="2"/>
        <v>+0x076</v>
      </c>
      <c r="C123" s="1556" t="s">
        <v>6884</v>
      </c>
      <c r="D123" s="1554"/>
      <c r="E123" s="1554"/>
      <c r="F123" s="1554"/>
      <c r="G123" s="1554"/>
      <c r="H123" s="1554"/>
      <c r="I123" s="1554"/>
      <c r="J123" s="1555"/>
      <c r="K123" s="917" t="s">
        <v>265</v>
      </c>
      <c r="L123" s="905" t="str">
        <f t="shared" si="3"/>
        <v>+0x076</v>
      </c>
      <c r="M123" s="888"/>
      <c r="N123" s="890"/>
      <c r="O123" s="888"/>
      <c r="P123" s="888"/>
      <c r="Q123" s="888"/>
      <c r="R123" s="890"/>
      <c r="S123" s="890"/>
    </row>
    <row r="124" spans="1:19">
      <c r="A124" s="889">
        <v>119</v>
      </c>
      <c r="B124" s="903" t="str">
        <f t="shared" si="2"/>
        <v>+0x077</v>
      </c>
      <c r="C124" s="1556" t="s">
        <v>6884</v>
      </c>
      <c r="D124" s="1554"/>
      <c r="E124" s="1554"/>
      <c r="F124" s="1554"/>
      <c r="G124" s="1554"/>
      <c r="H124" s="1554"/>
      <c r="I124" s="1554"/>
      <c r="J124" s="1555"/>
      <c r="K124" s="917" t="s">
        <v>265</v>
      </c>
      <c r="L124" s="905" t="str">
        <f t="shared" si="3"/>
        <v>+0x077</v>
      </c>
      <c r="M124" s="888"/>
      <c r="N124" s="890"/>
      <c r="O124" s="888"/>
      <c r="P124" s="888"/>
      <c r="Q124" s="888"/>
      <c r="R124" s="890"/>
      <c r="S124" s="890"/>
    </row>
    <row r="125" spans="1:19">
      <c r="A125" s="889">
        <v>120</v>
      </c>
      <c r="B125" s="903" t="str">
        <f t="shared" si="2"/>
        <v>+0x078</v>
      </c>
      <c r="C125" s="366" t="s">
        <v>13</v>
      </c>
      <c r="D125" s="367" t="s">
        <v>13</v>
      </c>
      <c r="E125" s="367" t="s">
        <v>13</v>
      </c>
      <c r="F125" s="367" t="s">
        <v>13</v>
      </c>
      <c r="G125" s="367" t="s">
        <v>13</v>
      </c>
      <c r="H125" s="367" t="s">
        <v>13</v>
      </c>
      <c r="I125" s="367" t="s">
        <v>13</v>
      </c>
      <c r="J125" s="934" t="s">
        <v>6884</v>
      </c>
      <c r="K125" s="917" t="s">
        <v>16</v>
      </c>
      <c r="L125" s="905" t="str">
        <f t="shared" si="3"/>
        <v>+0x078</v>
      </c>
      <c r="M125" s="888"/>
      <c r="N125" s="890"/>
      <c r="O125" s="888"/>
      <c r="P125" s="888"/>
      <c r="Q125" s="888"/>
      <c r="R125" s="890"/>
      <c r="S125" s="890"/>
    </row>
    <row r="126" spans="1:19">
      <c r="A126" s="889">
        <v>121</v>
      </c>
      <c r="B126" s="903" t="str">
        <f t="shared" si="2"/>
        <v>+0x079</v>
      </c>
      <c r="C126" s="366" t="s">
        <v>13</v>
      </c>
      <c r="D126" s="1554" t="s">
        <v>6884</v>
      </c>
      <c r="E126" s="1554"/>
      <c r="F126" s="1554"/>
      <c r="G126" s="1554"/>
      <c r="H126" s="1554"/>
      <c r="I126" s="1554"/>
      <c r="J126" s="1555"/>
      <c r="K126" s="917" t="s">
        <v>6827</v>
      </c>
      <c r="L126" s="905" t="str">
        <f t="shared" si="3"/>
        <v>+0x079</v>
      </c>
      <c r="M126" s="888"/>
      <c r="N126" s="890"/>
      <c r="O126" s="888"/>
      <c r="P126" s="888"/>
      <c r="Q126" s="888"/>
      <c r="R126" s="890"/>
      <c r="S126" s="890"/>
    </row>
    <row r="127" spans="1:19">
      <c r="A127" s="889">
        <v>122</v>
      </c>
      <c r="B127" s="903" t="str">
        <f t="shared" si="2"/>
        <v>+0x07A</v>
      </c>
      <c r="C127" s="1556" t="s">
        <v>6884</v>
      </c>
      <c r="D127" s="1554"/>
      <c r="E127" s="1554"/>
      <c r="F127" s="1554"/>
      <c r="G127" s="1554"/>
      <c r="H127" s="1554"/>
      <c r="I127" s="1554"/>
      <c r="J127" s="1555"/>
      <c r="K127" s="917" t="s">
        <v>16</v>
      </c>
      <c r="L127" s="905" t="str">
        <f t="shared" si="3"/>
        <v>+0x07A</v>
      </c>
      <c r="M127" s="888"/>
      <c r="N127" s="890"/>
      <c r="O127" s="888"/>
      <c r="P127" s="888"/>
      <c r="Q127" s="888"/>
      <c r="R127" s="890"/>
      <c r="S127" s="890"/>
    </row>
    <row r="128" spans="1:19">
      <c r="A128" s="889">
        <v>123</v>
      </c>
      <c r="B128" s="903" t="str">
        <f t="shared" si="2"/>
        <v>+0x07B</v>
      </c>
      <c r="C128" s="1556" t="s">
        <v>6884</v>
      </c>
      <c r="D128" s="1554"/>
      <c r="E128" s="1554"/>
      <c r="F128" s="1554"/>
      <c r="G128" s="1554"/>
      <c r="H128" s="1554"/>
      <c r="I128" s="1554"/>
      <c r="J128" s="1555"/>
      <c r="K128" s="917" t="s">
        <v>16</v>
      </c>
      <c r="L128" s="905" t="str">
        <f t="shared" si="3"/>
        <v>+0x07B</v>
      </c>
      <c r="M128" s="888"/>
      <c r="N128" s="890"/>
      <c r="O128" s="888"/>
      <c r="P128" s="888"/>
      <c r="Q128" s="888"/>
      <c r="R128" s="890"/>
      <c r="S128" s="890"/>
    </row>
    <row r="129" spans="1:19">
      <c r="A129" s="889">
        <v>124</v>
      </c>
      <c r="B129" s="903" t="str">
        <f t="shared" si="2"/>
        <v>+0x07C</v>
      </c>
      <c r="C129" s="1556" t="s">
        <v>6884</v>
      </c>
      <c r="D129" s="1554"/>
      <c r="E129" s="1554"/>
      <c r="F129" s="1554"/>
      <c r="G129" s="1554"/>
      <c r="H129" s="1554"/>
      <c r="I129" s="1554"/>
      <c r="J129" s="1555"/>
      <c r="K129" s="917" t="s">
        <v>16</v>
      </c>
      <c r="L129" s="905" t="str">
        <f t="shared" si="3"/>
        <v>+0x07C</v>
      </c>
      <c r="M129" s="888"/>
      <c r="N129" s="890"/>
      <c r="O129" s="888"/>
      <c r="P129" s="888"/>
      <c r="Q129" s="888"/>
      <c r="R129" s="890"/>
      <c r="S129" s="890"/>
    </row>
    <row r="130" spans="1:19">
      <c r="A130" s="889">
        <v>125</v>
      </c>
      <c r="B130" s="903" t="str">
        <f t="shared" si="2"/>
        <v>+0x07D</v>
      </c>
      <c r="C130" s="1556" t="s">
        <v>6884</v>
      </c>
      <c r="D130" s="1554"/>
      <c r="E130" s="1554"/>
      <c r="F130" s="1554"/>
      <c r="G130" s="1554"/>
      <c r="H130" s="1554"/>
      <c r="I130" s="1554"/>
      <c r="J130" s="1555"/>
      <c r="K130" s="904" t="s">
        <v>16</v>
      </c>
      <c r="L130" s="905" t="str">
        <f t="shared" si="3"/>
        <v>+0x07D</v>
      </c>
      <c r="M130" s="888"/>
      <c r="N130" s="890"/>
      <c r="O130" s="888"/>
      <c r="P130" s="888"/>
      <c r="Q130" s="888"/>
      <c r="R130" s="890"/>
      <c r="S130" s="890"/>
    </row>
    <row r="131" spans="1:19">
      <c r="A131" s="889">
        <v>126</v>
      </c>
      <c r="B131" s="903" t="str">
        <f t="shared" si="2"/>
        <v>+0x07E</v>
      </c>
      <c r="C131" s="366" t="s">
        <v>13</v>
      </c>
      <c r="D131" s="367" t="s">
        <v>13</v>
      </c>
      <c r="E131" s="367" t="s">
        <v>13</v>
      </c>
      <c r="F131" s="367" t="s">
        <v>13</v>
      </c>
      <c r="G131" s="367" t="s">
        <v>13</v>
      </c>
      <c r="H131" s="367" t="s">
        <v>13</v>
      </c>
      <c r="I131" s="367" t="s">
        <v>13</v>
      </c>
      <c r="J131" s="368" t="s">
        <v>13</v>
      </c>
      <c r="K131" s="904" t="s">
        <v>16</v>
      </c>
      <c r="L131" s="905" t="str">
        <f t="shared" si="3"/>
        <v>+0x07E</v>
      </c>
      <c r="M131" s="888"/>
      <c r="N131" s="888"/>
      <c r="O131" s="888"/>
      <c r="P131" s="888"/>
      <c r="Q131" s="888"/>
      <c r="R131" s="890"/>
      <c r="S131" s="890"/>
    </row>
    <row r="132" spans="1:19">
      <c r="A132" s="889">
        <v>127</v>
      </c>
      <c r="B132" s="903" t="str">
        <f t="shared" si="2"/>
        <v>+0x07F</v>
      </c>
      <c r="C132" s="366" t="s">
        <v>13</v>
      </c>
      <c r="D132" s="367" t="s">
        <v>13</v>
      </c>
      <c r="E132" s="367" t="s">
        <v>13</v>
      </c>
      <c r="F132" s="367" t="s">
        <v>13</v>
      </c>
      <c r="G132" s="367" t="s">
        <v>13</v>
      </c>
      <c r="H132" s="367" t="s">
        <v>13</v>
      </c>
      <c r="I132" s="367" t="s">
        <v>13</v>
      </c>
      <c r="J132" s="368" t="s">
        <v>13</v>
      </c>
      <c r="K132" s="904" t="s">
        <v>16</v>
      </c>
      <c r="L132" s="905" t="str">
        <f t="shared" si="3"/>
        <v>+0x07F</v>
      </c>
      <c r="M132" s="888"/>
      <c r="N132" s="888"/>
      <c r="O132" s="888"/>
      <c r="P132" s="888"/>
      <c r="Q132" s="888"/>
      <c r="R132" s="890"/>
      <c r="S132" s="890"/>
    </row>
    <row r="133" spans="1:19">
      <c r="A133" s="889">
        <v>128</v>
      </c>
      <c r="B133" s="903" t="str">
        <f t="shared" si="2"/>
        <v>+0x080</v>
      </c>
      <c r="C133" s="366" t="s">
        <v>13</v>
      </c>
      <c r="D133" s="367" t="s">
        <v>13</v>
      </c>
      <c r="E133" s="367" t="s">
        <v>13</v>
      </c>
      <c r="F133" s="367" t="s">
        <v>13</v>
      </c>
      <c r="G133" s="367" t="s">
        <v>13</v>
      </c>
      <c r="H133" s="367" t="s">
        <v>13</v>
      </c>
      <c r="I133" s="367" t="s">
        <v>13</v>
      </c>
      <c r="J133" s="927" t="s">
        <v>7086</v>
      </c>
      <c r="K133" s="904" t="s">
        <v>16</v>
      </c>
      <c r="L133" s="905" t="str">
        <f t="shared" si="3"/>
        <v>+0x080</v>
      </c>
      <c r="M133" s="888"/>
      <c r="N133" s="888"/>
      <c r="O133" s="888"/>
      <c r="P133" s="888"/>
      <c r="Q133" s="888"/>
      <c r="R133" s="890"/>
      <c r="S133" s="890"/>
    </row>
    <row r="134" spans="1:19">
      <c r="A134" s="889">
        <v>129</v>
      </c>
      <c r="B134" s="903" t="str">
        <f t="shared" ref="B134:B197" si="4">CONCATENATE(("+0x"),DEC2HEX(A134,3))</f>
        <v>+0x081</v>
      </c>
      <c r="C134" s="1547" t="s">
        <v>7087</v>
      </c>
      <c r="D134" s="1545"/>
      <c r="E134" s="1545"/>
      <c r="F134" s="1545"/>
      <c r="G134" s="1545"/>
      <c r="H134" s="1545"/>
      <c r="I134" s="1545"/>
      <c r="J134" s="1546"/>
      <c r="K134" s="904" t="s">
        <v>265</v>
      </c>
      <c r="L134" s="905" t="str">
        <f t="shared" ref="L134:L197" si="5">B134</f>
        <v>+0x081</v>
      </c>
      <c r="M134" s="888"/>
      <c r="N134" s="888"/>
      <c r="O134" s="888"/>
      <c r="P134" s="888"/>
      <c r="Q134" s="888"/>
      <c r="R134" s="890"/>
      <c r="S134" s="890"/>
    </row>
    <row r="135" spans="1:19">
      <c r="A135" s="889">
        <v>130</v>
      </c>
      <c r="B135" s="903" t="str">
        <f t="shared" si="4"/>
        <v>+0x082</v>
      </c>
      <c r="C135" s="366" t="s">
        <v>13</v>
      </c>
      <c r="D135" s="367" t="s">
        <v>13</v>
      </c>
      <c r="E135" s="367" t="s">
        <v>13</v>
      </c>
      <c r="F135" s="367" t="s">
        <v>13</v>
      </c>
      <c r="G135" s="367" t="s">
        <v>13</v>
      </c>
      <c r="H135" s="367" t="s">
        <v>13</v>
      </c>
      <c r="I135" s="367" t="s">
        <v>13</v>
      </c>
      <c r="J135" s="368" t="s">
        <v>13</v>
      </c>
      <c r="K135" s="904" t="s">
        <v>16</v>
      </c>
      <c r="L135" s="905" t="str">
        <f t="shared" si="5"/>
        <v>+0x082</v>
      </c>
      <c r="M135" s="888"/>
      <c r="N135" s="888"/>
      <c r="O135" s="888"/>
      <c r="P135" s="888"/>
      <c r="Q135" s="888"/>
      <c r="R135" s="890"/>
      <c r="S135" s="890"/>
    </row>
    <row r="136" spans="1:19">
      <c r="A136" s="889">
        <v>131</v>
      </c>
      <c r="B136" s="903" t="str">
        <f t="shared" si="4"/>
        <v>+0x083</v>
      </c>
      <c r="C136" s="1547" t="s">
        <v>7088</v>
      </c>
      <c r="D136" s="1545"/>
      <c r="E136" s="1545"/>
      <c r="F136" s="1545"/>
      <c r="G136" s="1545"/>
      <c r="H136" s="1545"/>
      <c r="I136" s="1545"/>
      <c r="J136" s="1546"/>
      <c r="K136" s="904" t="s">
        <v>16</v>
      </c>
      <c r="L136" s="905" t="str">
        <f t="shared" si="5"/>
        <v>+0x083</v>
      </c>
      <c r="M136" s="888"/>
      <c r="N136" s="888"/>
      <c r="O136" s="888"/>
      <c r="P136" s="888"/>
      <c r="Q136" s="888"/>
      <c r="R136" s="890"/>
      <c r="S136" s="890"/>
    </row>
    <row r="137" spans="1:19">
      <c r="A137" s="889">
        <v>132</v>
      </c>
      <c r="B137" s="903" t="str">
        <f t="shared" si="4"/>
        <v>+0x084</v>
      </c>
      <c r="C137" s="366" t="s">
        <v>13</v>
      </c>
      <c r="D137" s="367" t="s">
        <v>13</v>
      </c>
      <c r="E137" s="367" t="s">
        <v>13</v>
      </c>
      <c r="F137" s="367" t="s">
        <v>13</v>
      </c>
      <c r="G137" s="367" t="s">
        <v>13</v>
      </c>
      <c r="H137" s="367" t="s">
        <v>13</v>
      </c>
      <c r="I137" s="367" t="s">
        <v>13</v>
      </c>
      <c r="J137" s="368" t="s">
        <v>13</v>
      </c>
      <c r="K137" s="904" t="s">
        <v>16</v>
      </c>
      <c r="L137" s="905" t="str">
        <f t="shared" si="5"/>
        <v>+0x084</v>
      </c>
      <c r="M137" s="888"/>
      <c r="N137" s="888"/>
      <c r="O137" s="888"/>
      <c r="P137" s="888"/>
      <c r="Q137" s="888"/>
      <c r="R137" s="890"/>
      <c r="S137" s="890"/>
    </row>
    <row r="138" spans="1:19">
      <c r="A138" s="889">
        <v>133</v>
      </c>
      <c r="B138" s="903" t="str">
        <f t="shared" si="4"/>
        <v>+0x085</v>
      </c>
      <c r="C138" s="366" t="s">
        <v>13</v>
      </c>
      <c r="D138" s="367" t="s">
        <v>13</v>
      </c>
      <c r="E138" s="367" t="s">
        <v>13</v>
      </c>
      <c r="F138" s="367" t="s">
        <v>13</v>
      </c>
      <c r="G138" s="367" t="s">
        <v>13</v>
      </c>
      <c r="H138" s="367" t="s">
        <v>13</v>
      </c>
      <c r="I138" s="367" t="s">
        <v>13</v>
      </c>
      <c r="J138" s="368" t="s">
        <v>13</v>
      </c>
      <c r="K138" s="904" t="s">
        <v>16</v>
      </c>
      <c r="L138" s="905" t="str">
        <f t="shared" si="5"/>
        <v>+0x085</v>
      </c>
      <c r="M138" s="888"/>
      <c r="N138" s="888"/>
      <c r="O138" s="888"/>
      <c r="P138" s="888"/>
      <c r="Q138" s="888"/>
      <c r="R138" s="890"/>
      <c r="S138" s="890"/>
    </row>
    <row r="139" spans="1:19">
      <c r="A139" s="889">
        <v>134</v>
      </c>
      <c r="B139" s="903" t="str">
        <f t="shared" si="4"/>
        <v>+0x086</v>
      </c>
      <c r="C139" s="366" t="s">
        <v>13</v>
      </c>
      <c r="D139" s="367" t="s">
        <v>13</v>
      </c>
      <c r="E139" s="367" t="s">
        <v>13</v>
      </c>
      <c r="F139" s="367" t="s">
        <v>13</v>
      </c>
      <c r="G139" s="367" t="s">
        <v>13</v>
      </c>
      <c r="H139" s="367" t="s">
        <v>13</v>
      </c>
      <c r="I139" s="367" t="s">
        <v>13</v>
      </c>
      <c r="J139" s="368" t="s">
        <v>13</v>
      </c>
      <c r="K139" s="904" t="s">
        <v>16</v>
      </c>
      <c r="L139" s="905" t="str">
        <f t="shared" si="5"/>
        <v>+0x086</v>
      </c>
      <c r="M139" s="888"/>
      <c r="N139" s="888"/>
      <c r="O139" s="888"/>
      <c r="P139" s="888"/>
      <c r="Q139" s="888"/>
      <c r="R139" s="890"/>
      <c r="S139" s="890"/>
    </row>
    <row r="140" spans="1:19">
      <c r="A140" s="889">
        <v>135</v>
      </c>
      <c r="B140" s="903" t="str">
        <f t="shared" si="4"/>
        <v>+0x087</v>
      </c>
      <c r="C140" s="366" t="s">
        <v>13</v>
      </c>
      <c r="D140" s="367" t="s">
        <v>13</v>
      </c>
      <c r="E140" s="367" t="s">
        <v>13</v>
      </c>
      <c r="F140" s="367" t="s">
        <v>13</v>
      </c>
      <c r="G140" s="367" t="s">
        <v>13</v>
      </c>
      <c r="H140" s="367" t="s">
        <v>13</v>
      </c>
      <c r="I140" s="367" t="s">
        <v>13</v>
      </c>
      <c r="J140" s="368" t="s">
        <v>13</v>
      </c>
      <c r="K140" s="904" t="s">
        <v>16</v>
      </c>
      <c r="L140" s="905" t="str">
        <f t="shared" si="5"/>
        <v>+0x087</v>
      </c>
      <c r="M140" s="888"/>
      <c r="N140" s="888"/>
      <c r="O140" s="888"/>
      <c r="P140" s="888"/>
      <c r="Q140" s="888"/>
      <c r="R140" s="890"/>
      <c r="S140" s="890"/>
    </row>
    <row r="141" spans="1:19">
      <c r="A141" s="889">
        <v>136</v>
      </c>
      <c r="B141" s="903" t="str">
        <f t="shared" si="4"/>
        <v>+0x088</v>
      </c>
      <c r="C141" s="366" t="s">
        <v>13</v>
      </c>
      <c r="D141" s="367" t="s">
        <v>13</v>
      </c>
      <c r="E141" s="367" t="s">
        <v>13</v>
      </c>
      <c r="F141" s="367" t="s">
        <v>13</v>
      </c>
      <c r="G141" s="367" t="s">
        <v>13</v>
      </c>
      <c r="H141" s="367" t="s">
        <v>13</v>
      </c>
      <c r="I141" s="367" t="s">
        <v>13</v>
      </c>
      <c r="J141" s="368" t="s">
        <v>13</v>
      </c>
      <c r="K141" s="904" t="s">
        <v>16</v>
      </c>
      <c r="L141" s="905" t="str">
        <f t="shared" si="5"/>
        <v>+0x088</v>
      </c>
      <c r="M141" s="888"/>
      <c r="N141" s="888"/>
      <c r="O141" s="888"/>
      <c r="P141" s="888"/>
      <c r="Q141" s="888"/>
      <c r="R141" s="890"/>
      <c r="S141" s="890"/>
    </row>
    <row r="142" spans="1:19">
      <c r="A142" s="889">
        <v>137</v>
      </c>
      <c r="B142" s="903" t="str">
        <f t="shared" si="4"/>
        <v>+0x089</v>
      </c>
      <c r="C142" s="366" t="s">
        <v>13</v>
      </c>
      <c r="D142" s="367" t="s">
        <v>13</v>
      </c>
      <c r="E142" s="367" t="s">
        <v>13</v>
      </c>
      <c r="F142" s="367" t="s">
        <v>13</v>
      </c>
      <c r="G142" s="367" t="s">
        <v>13</v>
      </c>
      <c r="H142" s="367" t="s">
        <v>13</v>
      </c>
      <c r="I142" s="367" t="s">
        <v>13</v>
      </c>
      <c r="J142" s="368" t="s">
        <v>13</v>
      </c>
      <c r="K142" s="904" t="s">
        <v>16</v>
      </c>
      <c r="L142" s="905" t="str">
        <f t="shared" si="5"/>
        <v>+0x089</v>
      </c>
      <c r="M142" s="888"/>
      <c r="N142" s="888"/>
      <c r="O142" s="888"/>
      <c r="P142" s="888"/>
      <c r="Q142" s="888"/>
      <c r="R142" s="890"/>
      <c r="S142" s="890"/>
    </row>
    <row r="143" spans="1:19">
      <c r="A143" s="889">
        <v>138</v>
      </c>
      <c r="B143" s="903" t="str">
        <f t="shared" si="4"/>
        <v>+0x08A</v>
      </c>
      <c r="C143" s="366" t="s">
        <v>13</v>
      </c>
      <c r="D143" s="367" t="s">
        <v>13</v>
      </c>
      <c r="E143" s="367" t="s">
        <v>13</v>
      </c>
      <c r="F143" s="367" t="s">
        <v>13</v>
      </c>
      <c r="G143" s="367" t="s">
        <v>13</v>
      </c>
      <c r="H143" s="367" t="s">
        <v>13</v>
      </c>
      <c r="I143" s="367" t="s">
        <v>13</v>
      </c>
      <c r="J143" s="368" t="s">
        <v>13</v>
      </c>
      <c r="K143" s="904" t="s">
        <v>16</v>
      </c>
      <c r="L143" s="905" t="str">
        <f t="shared" si="5"/>
        <v>+0x08A</v>
      </c>
      <c r="M143" s="888"/>
      <c r="N143" s="888"/>
      <c r="O143" s="888"/>
      <c r="P143" s="888"/>
      <c r="Q143" s="888"/>
      <c r="R143" s="890"/>
      <c r="S143" s="890"/>
    </row>
    <row r="144" spans="1:19">
      <c r="A144" s="889">
        <v>139</v>
      </c>
      <c r="B144" s="903" t="str">
        <f t="shared" si="4"/>
        <v>+0x08B</v>
      </c>
      <c r="C144" s="366" t="s">
        <v>13</v>
      </c>
      <c r="D144" s="367" t="s">
        <v>13</v>
      </c>
      <c r="E144" s="367" t="s">
        <v>13</v>
      </c>
      <c r="F144" s="367" t="s">
        <v>13</v>
      </c>
      <c r="G144" s="367" t="s">
        <v>13</v>
      </c>
      <c r="H144" s="367" t="s">
        <v>13</v>
      </c>
      <c r="I144" s="367" t="s">
        <v>13</v>
      </c>
      <c r="J144" s="368" t="s">
        <v>13</v>
      </c>
      <c r="K144" s="904" t="s">
        <v>16</v>
      </c>
      <c r="L144" s="905" t="str">
        <f t="shared" si="5"/>
        <v>+0x08B</v>
      </c>
      <c r="M144" s="888"/>
      <c r="N144" s="888"/>
      <c r="O144" s="888"/>
      <c r="P144" s="888"/>
      <c r="Q144" s="888"/>
      <c r="R144" s="890"/>
      <c r="S144" s="890"/>
    </row>
    <row r="145" spans="1:19">
      <c r="A145" s="889">
        <v>140</v>
      </c>
      <c r="B145" s="903" t="str">
        <f t="shared" si="4"/>
        <v>+0x08C</v>
      </c>
      <c r="C145" s="366" t="s">
        <v>13</v>
      </c>
      <c r="D145" s="367" t="s">
        <v>13</v>
      </c>
      <c r="E145" s="367" t="s">
        <v>13</v>
      </c>
      <c r="F145" s="367" t="s">
        <v>13</v>
      </c>
      <c r="G145" s="367" t="s">
        <v>13</v>
      </c>
      <c r="H145" s="367" t="s">
        <v>13</v>
      </c>
      <c r="I145" s="367" t="s">
        <v>13</v>
      </c>
      <c r="J145" s="368" t="s">
        <v>13</v>
      </c>
      <c r="K145" s="904" t="s">
        <v>16</v>
      </c>
      <c r="L145" s="905" t="str">
        <f t="shared" si="5"/>
        <v>+0x08C</v>
      </c>
      <c r="M145" s="888"/>
      <c r="N145" s="888"/>
      <c r="O145" s="888"/>
      <c r="P145" s="888"/>
      <c r="Q145" s="888"/>
      <c r="R145" s="890"/>
      <c r="S145" s="890"/>
    </row>
    <row r="146" spans="1:19">
      <c r="A146" s="889">
        <v>141</v>
      </c>
      <c r="B146" s="903" t="str">
        <f t="shared" si="4"/>
        <v>+0x08D</v>
      </c>
      <c r="C146" s="366" t="s">
        <v>13</v>
      </c>
      <c r="D146" s="367" t="s">
        <v>13</v>
      </c>
      <c r="E146" s="367" t="s">
        <v>13</v>
      </c>
      <c r="F146" s="367" t="s">
        <v>13</v>
      </c>
      <c r="G146" s="367" t="s">
        <v>13</v>
      </c>
      <c r="H146" s="367" t="s">
        <v>13</v>
      </c>
      <c r="I146" s="367" t="s">
        <v>13</v>
      </c>
      <c r="J146" s="368" t="s">
        <v>13</v>
      </c>
      <c r="K146" s="904" t="s">
        <v>16</v>
      </c>
      <c r="L146" s="905" t="str">
        <f t="shared" si="5"/>
        <v>+0x08D</v>
      </c>
      <c r="M146" s="888"/>
      <c r="N146" s="888"/>
      <c r="O146" s="888"/>
      <c r="P146" s="888"/>
      <c r="Q146" s="888"/>
      <c r="R146" s="890"/>
      <c r="S146" s="890"/>
    </row>
    <row r="147" spans="1:19">
      <c r="A147" s="889">
        <v>142</v>
      </c>
      <c r="B147" s="903" t="str">
        <f t="shared" si="4"/>
        <v>+0x08E</v>
      </c>
      <c r="C147" s="366" t="s">
        <v>13</v>
      </c>
      <c r="D147" s="367" t="s">
        <v>13</v>
      </c>
      <c r="E147" s="367" t="s">
        <v>13</v>
      </c>
      <c r="F147" s="367" t="s">
        <v>13</v>
      </c>
      <c r="G147" s="367" t="s">
        <v>13</v>
      </c>
      <c r="H147" s="367" t="s">
        <v>13</v>
      </c>
      <c r="I147" s="367" t="s">
        <v>13</v>
      </c>
      <c r="J147" s="368" t="s">
        <v>13</v>
      </c>
      <c r="K147" s="904" t="s">
        <v>16</v>
      </c>
      <c r="L147" s="905" t="str">
        <f t="shared" si="5"/>
        <v>+0x08E</v>
      </c>
      <c r="M147" s="888"/>
      <c r="N147" s="888"/>
      <c r="O147" s="888"/>
      <c r="P147" s="888"/>
      <c r="Q147" s="888"/>
      <c r="R147" s="890"/>
      <c r="S147" s="890"/>
    </row>
    <row r="148" spans="1:19">
      <c r="A148" s="889">
        <v>143</v>
      </c>
      <c r="B148" s="903" t="str">
        <f t="shared" si="4"/>
        <v>+0x08F</v>
      </c>
      <c r="C148" s="366" t="s">
        <v>13</v>
      </c>
      <c r="D148" s="367" t="s">
        <v>13</v>
      </c>
      <c r="E148" s="367" t="s">
        <v>13</v>
      </c>
      <c r="F148" s="367" t="s">
        <v>13</v>
      </c>
      <c r="G148" s="367" t="s">
        <v>13</v>
      </c>
      <c r="H148" s="367" t="s">
        <v>13</v>
      </c>
      <c r="I148" s="367" t="s">
        <v>13</v>
      </c>
      <c r="J148" s="368" t="s">
        <v>13</v>
      </c>
      <c r="K148" s="904" t="s">
        <v>16</v>
      </c>
      <c r="L148" s="905" t="str">
        <f t="shared" si="5"/>
        <v>+0x08F</v>
      </c>
      <c r="M148" s="888"/>
      <c r="N148" s="888"/>
      <c r="O148" s="888"/>
      <c r="P148" s="888"/>
      <c r="Q148" s="888"/>
      <c r="R148" s="890"/>
      <c r="S148" s="890"/>
    </row>
    <row r="149" spans="1:19">
      <c r="A149" s="889">
        <v>144</v>
      </c>
      <c r="B149" s="903" t="str">
        <f t="shared" si="4"/>
        <v>+0x090</v>
      </c>
      <c r="C149" s="1556" t="s">
        <v>6884</v>
      </c>
      <c r="D149" s="1554"/>
      <c r="E149" s="1554"/>
      <c r="F149" s="1554"/>
      <c r="G149" s="367" t="s">
        <v>13</v>
      </c>
      <c r="H149" s="1554" t="s">
        <v>6884</v>
      </c>
      <c r="I149" s="1554"/>
      <c r="J149" s="1555"/>
      <c r="K149" s="904" t="s">
        <v>858</v>
      </c>
      <c r="L149" s="905" t="str">
        <f t="shared" si="5"/>
        <v>+0x090</v>
      </c>
      <c r="M149" s="888"/>
      <c r="N149" s="890"/>
      <c r="O149" s="888"/>
      <c r="P149" s="888"/>
      <c r="Q149" s="888"/>
      <c r="R149" s="890"/>
      <c r="S149" s="890"/>
    </row>
    <row r="150" spans="1:19">
      <c r="A150" s="889">
        <v>145</v>
      </c>
      <c r="B150" s="903" t="str">
        <f t="shared" si="4"/>
        <v>+0x091</v>
      </c>
      <c r="C150" s="1556" t="s">
        <v>6884</v>
      </c>
      <c r="D150" s="1554"/>
      <c r="E150" s="1554"/>
      <c r="F150" s="1554"/>
      <c r="G150" s="1554"/>
      <c r="H150" s="1554"/>
      <c r="I150" s="1554"/>
      <c r="J150" s="1555"/>
      <c r="K150" s="904" t="s">
        <v>265</v>
      </c>
      <c r="L150" s="905" t="str">
        <f t="shared" si="5"/>
        <v>+0x091</v>
      </c>
      <c r="M150" s="888"/>
      <c r="N150" s="890"/>
      <c r="O150" s="888"/>
      <c r="P150" s="888"/>
      <c r="Q150" s="888"/>
      <c r="R150" s="890"/>
      <c r="S150" s="890"/>
    </row>
    <row r="151" spans="1:19">
      <c r="A151" s="889">
        <v>146</v>
      </c>
      <c r="B151" s="903" t="str">
        <f t="shared" si="4"/>
        <v>+0x092</v>
      </c>
      <c r="C151" s="1556" t="s">
        <v>6884</v>
      </c>
      <c r="D151" s="1554"/>
      <c r="E151" s="1554"/>
      <c r="F151" s="1554"/>
      <c r="G151" s="1554"/>
      <c r="H151" s="1554"/>
      <c r="I151" s="1554"/>
      <c r="J151" s="1555"/>
      <c r="K151" s="904" t="s">
        <v>16</v>
      </c>
      <c r="L151" s="905" t="str">
        <f t="shared" si="5"/>
        <v>+0x092</v>
      </c>
      <c r="M151" s="888"/>
      <c r="N151" s="890"/>
      <c r="O151" s="888"/>
      <c r="P151" s="888"/>
      <c r="Q151" s="888"/>
      <c r="R151" s="890"/>
      <c r="S151" s="890"/>
    </row>
    <row r="152" spans="1:19">
      <c r="A152" s="889">
        <v>147</v>
      </c>
      <c r="B152" s="903" t="str">
        <f t="shared" si="4"/>
        <v>+0x093</v>
      </c>
      <c r="C152" s="366" t="s">
        <v>13</v>
      </c>
      <c r="D152" s="367" t="s">
        <v>13</v>
      </c>
      <c r="E152" s="1554" t="s">
        <v>6884</v>
      </c>
      <c r="F152" s="1554"/>
      <c r="G152" s="1554"/>
      <c r="H152" s="1554"/>
      <c r="I152" s="1554"/>
      <c r="J152" s="1555"/>
      <c r="K152" s="904" t="s">
        <v>16</v>
      </c>
      <c r="L152" s="905" t="str">
        <f t="shared" si="5"/>
        <v>+0x093</v>
      </c>
      <c r="M152" s="888"/>
      <c r="N152" s="890"/>
      <c r="O152" s="888"/>
      <c r="P152" s="888"/>
      <c r="Q152" s="888"/>
      <c r="R152" s="890"/>
      <c r="S152" s="890"/>
    </row>
    <row r="153" spans="1:19">
      <c r="A153" s="889">
        <v>148</v>
      </c>
      <c r="B153" s="903" t="str">
        <f t="shared" si="4"/>
        <v>+0x094</v>
      </c>
      <c r="C153" s="1556" t="s">
        <v>6884</v>
      </c>
      <c r="D153" s="1554"/>
      <c r="E153" s="1554"/>
      <c r="F153" s="1554"/>
      <c r="G153" s="1554"/>
      <c r="H153" s="1554"/>
      <c r="I153" s="1554"/>
      <c r="J153" s="1555"/>
      <c r="K153" s="904" t="s">
        <v>16</v>
      </c>
      <c r="L153" s="905" t="str">
        <f t="shared" si="5"/>
        <v>+0x094</v>
      </c>
      <c r="M153" s="888"/>
      <c r="N153" s="890"/>
      <c r="O153" s="888"/>
      <c r="P153" s="888"/>
      <c r="Q153" s="888"/>
      <c r="R153" s="890"/>
      <c r="S153" s="890"/>
    </row>
    <row r="154" spans="1:19">
      <c r="A154" s="889">
        <v>149</v>
      </c>
      <c r="B154" s="903" t="str">
        <f t="shared" si="4"/>
        <v>+0x095</v>
      </c>
      <c r="C154" s="366" t="s">
        <v>13</v>
      </c>
      <c r="D154" s="367" t="s">
        <v>13</v>
      </c>
      <c r="E154" s="367" t="s">
        <v>13</v>
      </c>
      <c r="F154" s="367" t="s">
        <v>13</v>
      </c>
      <c r="G154" s="367" t="s">
        <v>13</v>
      </c>
      <c r="H154" s="367" t="s">
        <v>13</v>
      </c>
      <c r="I154" s="367" t="s">
        <v>13</v>
      </c>
      <c r="J154" s="934" t="s">
        <v>6884</v>
      </c>
      <c r="K154" s="904" t="s">
        <v>16</v>
      </c>
      <c r="L154" s="905" t="str">
        <f t="shared" si="5"/>
        <v>+0x095</v>
      </c>
      <c r="M154" s="888"/>
      <c r="N154" s="890"/>
      <c r="O154" s="888"/>
      <c r="P154" s="888"/>
      <c r="Q154" s="888"/>
      <c r="R154" s="890"/>
      <c r="S154" s="890"/>
    </row>
    <row r="155" spans="1:19">
      <c r="A155" s="889">
        <v>150</v>
      </c>
      <c r="B155" s="903" t="str">
        <f t="shared" si="4"/>
        <v>+0x096</v>
      </c>
      <c r="C155" s="1556" t="s">
        <v>6884</v>
      </c>
      <c r="D155" s="1554"/>
      <c r="E155" s="1554"/>
      <c r="F155" s="1554"/>
      <c r="G155" s="1554"/>
      <c r="H155" s="1554"/>
      <c r="I155" s="1554"/>
      <c r="J155" s="1555"/>
      <c r="K155" s="904" t="s">
        <v>16</v>
      </c>
      <c r="L155" s="905" t="str">
        <f t="shared" si="5"/>
        <v>+0x096</v>
      </c>
      <c r="M155" s="888"/>
      <c r="N155" s="890"/>
      <c r="O155" s="888"/>
      <c r="P155" s="888"/>
      <c r="Q155" s="888"/>
      <c r="R155" s="890"/>
      <c r="S155" s="890"/>
    </row>
    <row r="156" spans="1:19">
      <c r="A156" s="889">
        <v>151</v>
      </c>
      <c r="B156" s="903" t="str">
        <f t="shared" si="4"/>
        <v>+0x097</v>
      </c>
      <c r="C156" s="366" t="s">
        <v>13</v>
      </c>
      <c r="D156" s="367" t="s">
        <v>13</v>
      </c>
      <c r="E156" s="367" t="s">
        <v>13</v>
      </c>
      <c r="F156" s="367" t="s">
        <v>13</v>
      </c>
      <c r="G156" s="367" t="s">
        <v>13</v>
      </c>
      <c r="H156" s="367" t="s">
        <v>13</v>
      </c>
      <c r="I156" s="367" t="s">
        <v>13</v>
      </c>
      <c r="J156" s="934" t="s">
        <v>6884</v>
      </c>
      <c r="K156" s="904" t="s">
        <v>819</v>
      </c>
      <c r="L156" s="905" t="str">
        <f t="shared" si="5"/>
        <v>+0x097</v>
      </c>
      <c r="M156" s="888"/>
      <c r="N156" s="890"/>
      <c r="O156" s="888"/>
      <c r="P156" s="888"/>
      <c r="Q156" s="888"/>
      <c r="R156" s="890"/>
      <c r="S156" s="890"/>
    </row>
    <row r="157" spans="1:19">
      <c r="A157" s="889">
        <v>152</v>
      </c>
      <c r="B157" s="903" t="str">
        <f t="shared" si="4"/>
        <v>+0x098</v>
      </c>
      <c r="C157" s="1556" t="s">
        <v>6884</v>
      </c>
      <c r="D157" s="1554"/>
      <c r="E157" s="1554"/>
      <c r="F157" s="1554"/>
      <c r="G157" s="1554"/>
      <c r="H157" s="1554"/>
      <c r="I157" s="1554"/>
      <c r="J157" s="1555"/>
      <c r="K157" s="904" t="s">
        <v>16</v>
      </c>
      <c r="L157" s="905" t="str">
        <f t="shared" si="5"/>
        <v>+0x098</v>
      </c>
      <c r="M157" s="888"/>
      <c r="N157" s="890"/>
      <c r="O157" s="888"/>
      <c r="P157" s="888"/>
      <c r="Q157" s="888"/>
      <c r="R157" s="890"/>
      <c r="S157" s="890"/>
    </row>
    <row r="158" spans="1:19">
      <c r="A158" s="889">
        <v>153</v>
      </c>
      <c r="B158" s="903" t="str">
        <f t="shared" si="4"/>
        <v>+0x099</v>
      </c>
      <c r="C158" s="366" t="s">
        <v>13</v>
      </c>
      <c r="D158" s="367" t="s">
        <v>13</v>
      </c>
      <c r="E158" s="367" t="s">
        <v>13</v>
      </c>
      <c r="F158" s="367" t="s">
        <v>13</v>
      </c>
      <c r="G158" s="1554" t="s">
        <v>6884</v>
      </c>
      <c r="H158" s="1554"/>
      <c r="I158" s="1554"/>
      <c r="J158" s="1555"/>
      <c r="K158" s="904" t="s">
        <v>16</v>
      </c>
      <c r="L158" s="905" t="str">
        <f t="shared" si="5"/>
        <v>+0x099</v>
      </c>
      <c r="M158" s="888"/>
      <c r="N158" s="890"/>
      <c r="O158" s="888"/>
      <c r="P158" s="888"/>
      <c r="Q158" s="888"/>
      <c r="R158" s="890"/>
      <c r="S158" s="890"/>
    </row>
    <row r="159" spans="1:19">
      <c r="A159" s="889">
        <v>154</v>
      </c>
      <c r="B159" s="903" t="str">
        <f t="shared" si="4"/>
        <v>+0x09A</v>
      </c>
      <c r="C159" s="1556" t="s">
        <v>6884</v>
      </c>
      <c r="D159" s="1554"/>
      <c r="E159" s="1554"/>
      <c r="F159" s="1554"/>
      <c r="G159" s="1554"/>
      <c r="H159" s="1554"/>
      <c r="I159" s="1554"/>
      <c r="J159" s="1555"/>
      <c r="K159" s="904" t="s">
        <v>16</v>
      </c>
      <c r="L159" s="905" t="str">
        <f t="shared" si="5"/>
        <v>+0x09A</v>
      </c>
      <c r="M159" s="888"/>
      <c r="N159" s="890"/>
      <c r="O159" s="888"/>
      <c r="P159" s="888"/>
      <c r="Q159" s="888"/>
      <c r="R159" s="890"/>
      <c r="S159" s="890"/>
    </row>
    <row r="160" spans="1:19">
      <c r="A160" s="889">
        <v>155</v>
      </c>
      <c r="B160" s="903" t="str">
        <f t="shared" si="4"/>
        <v>+0x09B</v>
      </c>
      <c r="C160" s="366" t="s">
        <v>13</v>
      </c>
      <c r="D160" s="367" t="s">
        <v>13</v>
      </c>
      <c r="E160" s="367" t="s">
        <v>13</v>
      </c>
      <c r="F160" s="367" t="s">
        <v>13</v>
      </c>
      <c r="G160" s="1554" t="s">
        <v>6884</v>
      </c>
      <c r="H160" s="1554"/>
      <c r="I160" s="1554"/>
      <c r="J160" s="1555"/>
      <c r="K160" s="904" t="s">
        <v>16</v>
      </c>
      <c r="L160" s="905" t="str">
        <f t="shared" si="5"/>
        <v>+0x09B</v>
      </c>
      <c r="M160" s="888"/>
      <c r="N160" s="890"/>
      <c r="O160" s="888"/>
      <c r="P160" s="888"/>
      <c r="Q160" s="888"/>
      <c r="R160" s="890"/>
      <c r="S160" s="890"/>
    </row>
    <row r="161" spans="1:19">
      <c r="A161" s="889">
        <v>156</v>
      </c>
      <c r="B161" s="903" t="str">
        <f t="shared" si="4"/>
        <v>+0x09C</v>
      </c>
      <c r="C161" s="1556" t="s">
        <v>6884</v>
      </c>
      <c r="D161" s="1554"/>
      <c r="E161" s="1554"/>
      <c r="F161" s="1554"/>
      <c r="G161" s="1554"/>
      <c r="H161" s="1554"/>
      <c r="I161" s="1554"/>
      <c r="J161" s="1555"/>
      <c r="K161" s="904" t="s">
        <v>16</v>
      </c>
      <c r="L161" s="905" t="str">
        <f t="shared" si="5"/>
        <v>+0x09C</v>
      </c>
      <c r="M161" s="888"/>
      <c r="N161" s="890"/>
      <c r="O161" s="888"/>
      <c r="P161" s="888"/>
      <c r="Q161" s="888"/>
      <c r="R161" s="890"/>
      <c r="S161" s="890"/>
    </row>
    <row r="162" spans="1:19">
      <c r="A162" s="889">
        <v>157</v>
      </c>
      <c r="B162" s="903" t="str">
        <f t="shared" si="4"/>
        <v>+0x09D</v>
      </c>
      <c r="C162" s="366" t="s">
        <v>13</v>
      </c>
      <c r="D162" s="367" t="s">
        <v>13</v>
      </c>
      <c r="E162" s="367" t="s">
        <v>13</v>
      </c>
      <c r="F162" s="367" t="s">
        <v>13</v>
      </c>
      <c r="G162" s="1554" t="s">
        <v>6884</v>
      </c>
      <c r="H162" s="1554"/>
      <c r="I162" s="1554"/>
      <c r="J162" s="1555"/>
      <c r="K162" s="904" t="s">
        <v>16</v>
      </c>
      <c r="L162" s="905" t="str">
        <f t="shared" si="5"/>
        <v>+0x09D</v>
      </c>
      <c r="M162" s="888"/>
      <c r="N162" s="890"/>
      <c r="O162" s="888"/>
      <c r="P162" s="888"/>
      <c r="Q162" s="888"/>
      <c r="R162" s="890"/>
      <c r="S162" s="890"/>
    </row>
    <row r="163" spans="1:19">
      <c r="A163" s="889">
        <v>158</v>
      </c>
      <c r="B163" s="903" t="str">
        <f t="shared" si="4"/>
        <v>+0x09E</v>
      </c>
      <c r="C163" s="1556" t="s">
        <v>6884</v>
      </c>
      <c r="D163" s="1554"/>
      <c r="E163" s="1554"/>
      <c r="F163" s="1554"/>
      <c r="G163" s="1554"/>
      <c r="H163" s="1554"/>
      <c r="I163" s="1554"/>
      <c r="J163" s="1555"/>
      <c r="K163" s="904" t="s">
        <v>16</v>
      </c>
      <c r="L163" s="905" t="str">
        <f t="shared" si="5"/>
        <v>+0x09E</v>
      </c>
      <c r="M163" s="888"/>
      <c r="N163" s="890"/>
      <c r="O163" s="888"/>
      <c r="P163" s="888"/>
      <c r="Q163" s="888"/>
      <c r="R163" s="890"/>
      <c r="S163" s="890"/>
    </row>
    <row r="164" spans="1:19">
      <c r="A164" s="889">
        <v>159</v>
      </c>
      <c r="B164" s="903" t="str">
        <f t="shared" si="4"/>
        <v>+0x09F</v>
      </c>
      <c r="C164" s="366" t="s">
        <v>13</v>
      </c>
      <c r="D164" s="367" t="s">
        <v>13</v>
      </c>
      <c r="E164" s="367" t="s">
        <v>13</v>
      </c>
      <c r="F164" s="367" t="s">
        <v>13</v>
      </c>
      <c r="G164" s="1554" t="s">
        <v>6884</v>
      </c>
      <c r="H164" s="1554"/>
      <c r="I164" s="1554"/>
      <c r="J164" s="1555"/>
      <c r="K164" s="904" t="s">
        <v>16</v>
      </c>
      <c r="L164" s="905" t="str">
        <f t="shared" si="5"/>
        <v>+0x09F</v>
      </c>
      <c r="M164" s="888"/>
      <c r="N164" s="890"/>
      <c r="O164" s="888"/>
      <c r="P164" s="888"/>
      <c r="Q164" s="888"/>
      <c r="R164" s="890"/>
      <c r="S164" s="890"/>
    </row>
    <row r="165" spans="1:19">
      <c r="A165" s="889">
        <v>160</v>
      </c>
      <c r="B165" s="903" t="str">
        <f t="shared" si="4"/>
        <v>+0x0A0</v>
      </c>
      <c r="C165" s="1556" t="s">
        <v>6884</v>
      </c>
      <c r="D165" s="1554"/>
      <c r="E165" s="1554"/>
      <c r="F165" s="1554"/>
      <c r="G165" s="1554"/>
      <c r="H165" s="1554"/>
      <c r="I165" s="1554"/>
      <c r="J165" s="1555"/>
      <c r="K165" s="904" t="s">
        <v>265</v>
      </c>
      <c r="L165" s="905" t="str">
        <f t="shared" si="5"/>
        <v>+0x0A0</v>
      </c>
      <c r="M165" s="888"/>
      <c r="N165" s="890"/>
      <c r="O165" s="888"/>
      <c r="P165" s="888"/>
      <c r="Q165" s="888"/>
      <c r="R165" s="890"/>
      <c r="S165" s="890"/>
    </row>
    <row r="166" spans="1:19">
      <c r="A166" s="889">
        <v>161</v>
      </c>
      <c r="B166" s="903" t="str">
        <f t="shared" si="4"/>
        <v>+0x0A1</v>
      </c>
      <c r="C166" s="366" t="s">
        <v>13</v>
      </c>
      <c r="D166" s="367" t="s">
        <v>13</v>
      </c>
      <c r="E166" s="367" t="s">
        <v>13</v>
      </c>
      <c r="F166" s="367" t="s">
        <v>13</v>
      </c>
      <c r="G166" s="367" t="s">
        <v>13</v>
      </c>
      <c r="H166" s="367" t="s">
        <v>13</v>
      </c>
      <c r="I166" s="367" t="s">
        <v>13</v>
      </c>
      <c r="J166" s="368" t="s">
        <v>13</v>
      </c>
      <c r="K166" s="904" t="s">
        <v>16</v>
      </c>
      <c r="L166" s="905" t="str">
        <f t="shared" si="5"/>
        <v>+0x0A1</v>
      </c>
      <c r="M166" s="888"/>
      <c r="N166" s="890"/>
      <c r="O166" s="888"/>
      <c r="P166" s="888"/>
      <c r="Q166" s="888"/>
      <c r="R166" s="890"/>
      <c r="S166" s="890"/>
    </row>
    <row r="167" spans="1:19">
      <c r="A167" s="889">
        <v>162</v>
      </c>
      <c r="B167" s="903" t="str">
        <f t="shared" si="4"/>
        <v>+0x0A2</v>
      </c>
      <c r="C167" s="1556" t="s">
        <v>6884</v>
      </c>
      <c r="D167" s="1554"/>
      <c r="E167" s="1554"/>
      <c r="F167" s="1554"/>
      <c r="G167" s="1554"/>
      <c r="H167" s="1554"/>
      <c r="I167" s="1554"/>
      <c r="J167" s="1555"/>
      <c r="K167" s="904" t="s">
        <v>16</v>
      </c>
      <c r="L167" s="905" t="str">
        <f t="shared" si="5"/>
        <v>+0x0A2</v>
      </c>
      <c r="M167" s="888"/>
      <c r="N167" s="890"/>
      <c r="O167" s="888"/>
      <c r="P167" s="888"/>
      <c r="Q167" s="888"/>
      <c r="R167" s="890"/>
      <c r="S167" s="890"/>
    </row>
    <row r="168" spans="1:19">
      <c r="A168" s="889">
        <v>163</v>
      </c>
      <c r="B168" s="903" t="str">
        <f t="shared" si="4"/>
        <v>+0x0A3</v>
      </c>
      <c r="C168" s="1556" t="s">
        <v>6884</v>
      </c>
      <c r="D168" s="1554"/>
      <c r="E168" s="1554"/>
      <c r="F168" s="1554"/>
      <c r="G168" s="1554"/>
      <c r="H168" s="1554"/>
      <c r="I168" s="1554"/>
      <c r="J168" s="1555"/>
      <c r="K168" s="904" t="s">
        <v>6478</v>
      </c>
      <c r="L168" s="905" t="str">
        <f t="shared" si="5"/>
        <v>+0x0A3</v>
      </c>
      <c r="M168" s="888"/>
      <c r="N168" s="890"/>
      <c r="O168" s="888"/>
      <c r="P168" s="888"/>
      <c r="Q168" s="888"/>
      <c r="R168" s="890"/>
      <c r="S168" s="890"/>
    </row>
    <row r="169" spans="1:19">
      <c r="A169" s="889">
        <v>164</v>
      </c>
      <c r="B169" s="903" t="str">
        <f t="shared" si="4"/>
        <v>+0x0A4</v>
      </c>
      <c r="C169" s="366" t="s">
        <v>13</v>
      </c>
      <c r="D169" s="367" t="s">
        <v>13</v>
      </c>
      <c r="E169" s="367" t="s">
        <v>13</v>
      </c>
      <c r="F169" s="367" t="s">
        <v>13</v>
      </c>
      <c r="G169" s="367" t="s">
        <v>13</v>
      </c>
      <c r="H169" s="367" t="s">
        <v>13</v>
      </c>
      <c r="I169" s="367" t="s">
        <v>13</v>
      </c>
      <c r="J169" s="934" t="s">
        <v>6884</v>
      </c>
      <c r="K169" s="904" t="s">
        <v>16</v>
      </c>
      <c r="L169" s="905" t="str">
        <f t="shared" si="5"/>
        <v>+0x0A4</v>
      </c>
      <c r="M169" s="888"/>
      <c r="N169" s="890"/>
      <c r="O169" s="888"/>
      <c r="P169" s="888"/>
      <c r="Q169" s="888"/>
      <c r="R169" s="890"/>
      <c r="S169" s="890"/>
    </row>
    <row r="170" spans="1:19">
      <c r="A170" s="889">
        <v>165</v>
      </c>
      <c r="B170" s="903" t="str">
        <f t="shared" si="4"/>
        <v>+0x0A5</v>
      </c>
      <c r="C170" s="366" t="s">
        <v>13</v>
      </c>
      <c r="D170" s="367" t="s">
        <v>13</v>
      </c>
      <c r="E170" s="367" t="s">
        <v>13</v>
      </c>
      <c r="F170" s="367" t="s">
        <v>13</v>
      </c>
      <c r="G170" s="367" t="s">
        <v>13</v>
      </c>
      <c r="H170" s="367" t="s">
        <v>13</v>
      </c>
      <c r="I170" s="367" t="s">
        <v>13</v>
      </c>
      <c r="J170" s="368" t="s">
        <v>13</v>
      </c>
      <c r="K170" s="904" t="s">
        <v>16</v>
      </c>
      <c r="L170" s="905" t="str">
        <f t="shared" si="5"/>
        <v>+0x0A5</v>
      </c>
      <c r="M170" s="888"/>
      <c r="N170" s="890"/>
      <c r="O170" s="888"/>
      <c r="P170" s="888"/>
      <c r="Q170" s="888"/>
      <c r="R170" s="890"/>
      <c r="S170" s="890"/>
    </row>
    <row r="171" spans="1:19">
      <c r="A171" s="889">
        <v>166</v>
      </c>
      <c r="B171" s="903" t="str">
        <f t="shared" si="4"/>
        <v>+0x0A6</v>
      </c>
      <c r="C171" s="366" t="s">
        <v>13</v>
      </c>
      <c r="D171" s="367" t="s">
        <v>13</v>
      </c>
      <c r="E171" s="367" t="s">
        <v>13</v>
      </c>
      <c r="F171" s="367" t="s">
        <v>13</v>
      </c>
      <c r="G171" s="367" t="s">
        <v>13</v>
      </c>
      <c r="H171" s="367" t="s">
        <v>13</v>
      </c>
      <c r="I171" s="367" t="s">
        <v>13</v>
      </c>
      <c r="J171" s="368" t="s">
        <v>13</v>
      </c>
      <c r="K171" s="904" t="s">
        <v>16</v>
      </c>
      <c r="L171" s="905" t="str">
        <f t="shared" si="5"/>
        <v>+0x0A6</v>
      </c>
      <c r="M171" s="888"/>
      <c r="N171" s="890"/>
      <c r="O171" s="888"/>
      <c r="P171" s="888"/>
      <c r="Q171" s="888"/>
      <c r="R171" s="890"/>
      <c r="S171" s="890"/>
    </row>
    <row r="172" spans="1:19">
      <c r="A172" s="889">
        <v>167</v>
      </c>
      <c r="B172" s="903" t="str">
        <f t="shared" si="4"/>
        <v>+0x0A7</v>
      </c>
      <c r="C172" s="366" t="s">
        <v>13</v>
      </c>
      <c r="D172" s="367" t="s">
        <v>13</v>
      </c>
      <c r="E172" s="367" t="s">
        <v>13</v>
      </c>
      <c r="F172" s="367" t="s">
        <v>13</v>
      </c>
      <c r="G172" s="367" t="s">
        <v>13</v>
      </c>
      <c r="H172" s="367" t="s">
        <v>13</v>
      </c>
      <c r="I172" s="367" t="s">
        <v>13</v>
      </c>
      <c r="J172" s="368" t="s">
        <v>13</v>
      </c>
      <c r="K172" s="904" t="s">
        <v>16</v>
      </c>
      <c r="L172" s="905" t="str">
        <f t="shared" si="5"/>
        <v>+0x0A7</v>
      </c>
      <c r="M172" s="888"/>
      <c r="N172" s="890"/>
      <c r="O172" s="888"/>
      <c r="P172" s="888"/>
      <c r="Q172" s="888"/>
      <c r="R172" s="890"/>
      <c r="S172" s="890"/>
    </row>
    <row r="173" spans="1:19">
      <c r="A173" s="889">
        <v>168</v>
      </c>
      <c r="B173" s="903" t="str">
        <f t="shared" si="4"/>
        <v>+0x0A8</v>
      </c>
      <c r="C173" s="366" t="s">
        <v>13</v>
      </c>
      <c r="D173" s="367" t="s">
        <v>13</v>
      </c>
      <c r="E173" s="367" t="s">
        <v>13</v>
      </c>
      <c r="F173" s="1554" t="s">
        <v>6884</v>
      </c>
      <c r="G173" s="1554"/>
      <c r="H173" s="1554"/>
      <c r="I173" s="1554"/>
      <c r="J173" s="1555"/>
      <c r="K173" s="904" t="s">
        <v>1216</v>
      </c>
      <c r="L173" s="905" t="str">
        <f t="shared" si="5"/>
        <v>+0x0A8</v>
      </c>
      <c r="M173" s="888"/>
      <c r="N173" s="890"/>
      <c r="O173" s="888"/>
      <c r="P173" s="888"/>
      <c r="Q173" s="888"/>
      <c r="R173" s="890"/>
      <c r="S173" s="890"/>
    </row>
    <row r="174" spans="1:19">
      <c r="A174" s="889">
        <v>169</v>
      </c>
      <c r="B174" s="903" t="str">
        <f t="shared" si="4"/>
        <v>+0x0A9</v>
      </c>
      <c r="C174" s="366" t="s">
        <v>13</v>
      </c>
      <c r="D174" s="367" t="s">
        <v>13</v>
      </c>
      <c r="E174" s="367" t="s">
        <v>13</v>
      </c>
      <c r="F174" s="1554" t="s">
        <v>6884</v>
      </c>
      <c r="G174" s="1554"/>
      <c r="H174" s="1554"/>
      <c r="I174" s="1554"/>
      <c r="J174" s="1555"/>
      <c r="K174" s="904" t="s">
        <v>1216</v>
      </c>
      <c r="L174" s="905" t="str">
        <f t="shared" si="5"/>
        <v>+0x0A9</v>
      </c>
      <c r="M174" s="888"/>
      <c r="N174" s="890"/>
      <c r="O174" s="888"/>
      <c r="P174" s="888"/>
      <c r="Q174" s="888"/>
      <c r="R174" s="890"/>
      <c r="S174" s="890"/>
    </row>
    <row r="175" spans="1:19">
      <c r="A175" s="889">
        <v>170</v>
      </c>
      <c r="B175" s="903" t="str">
        <f t="shared" si="4"/>
        <v>+0x0AA</v>
      </c>
      <c r="C175" s="366" t="s">
        <v>13</v>
      </c>
      <c r="D175" s="367" t="s">
        <v>13</v>
      </c>
      <c r="E175" s="367" t="s">
        <v>13</v>
      </c>
      <c r="F175" s="367" t="s">
        <v>13</v>
      </c>
      <c r="G175" s="367" t="s">
        <v>13</v>
      </c>
      <c r="H175" s="367" t="s">
        <v>13</v>
      </c>
      <c r="I175" s="367" t="s">
        <v>13</v>
      </c>
      <c r="J175" s="368" t="s">
        <v>13</v>
      </c>
      <c r="K175" s="904" t="s">
        <v>16</v>
      </c>
      <c r="L175" s="905" t="str">
        <f t="shared" si="5"/>
        <v>+0x0AA</v>
      </c>
      <c r="M175" s="888"/>
      <c r="N175" s="890"/>
      <c r="O175" s="888"/>
      <c r="P175" s="888"/>
      <c r="Q175" s="888"/>
      <c r="R175" s="890"/>
      <c r="S175" s="890"/>
    </row>
    <row r="176" spans="1:19">
      <c r="A176" s="889">
        <v>171</v>
      </c>
      <c r="B176" s="903" t="str">
        <f t="shared" si="4"/>
        <v>+0x0AB</v>
      </c>
      <c r="C176" s="366" t="s">
        <v>13</v>
      </c>
      <c r="D176" s="367" t="s">
        <v>13</v>
      </c>
      <c r="E176" s="367" t="s">
        <v>13</v>
      </c>
      <c r="F176" s="367" t="s">
        <v>13</v>
      </c>
      <c r="G176" s="367" t="s">
        <v>13</v>
      </c>
      <c r="H176" s="367" t="s">
        <v>13</v>
      </c>
      <c r="I176" s="367" t="s">
        <v>13</v>
      </c>
      <c r="J176" s="368" t="s">
        <v>13</v>
      </c>
      <c r="K176" s="904" t="s">
        <v>16</v>
      </c>
      <c r="L176" s="905" t="str">
        <f t="shared" si="5"/>
        <v>+0x0AB</v>
      </c>
      <c r="M176" s="888"/>
      <c r="N176" s="890"/>
      <c r="O176" s="888"/>
      <c r="P176" s="888"/>
      <c r="Q176" s="888"/>
      <c r="R176" s="890"/>
      <c r="S176" s="890"/>
    </row>
    <row r="177" spans="1:19">
      <c r="A177" s="889">
        <v>172</v>
      </c>
      <c r="B177" s="903" t="str">
        <f t="shared" si="4"/>
        <v>+0x0AC</v>
      </c>
      <c r="C177" s="366" t="s">
        <v>13</v>
      </c>
      <c r="D177" s="367" t="s">
        <v>13</v>
      </c>
      <c r="E177" s="367" t="s">
        <v>13</v>
      </c>
      <c r="F177" s="367" t="s">
        <v>13</v>
      </c>
      <c r="G177" s="367" t="s">
        <v>13</v>
      </c>
      <c r="H177" s="367" t="s">
        <v>13</v>
      </c>
      <c r="I177" s="367" t="s">
        <v>13</v>
      </c>
      <c r="J177" s="368" t="s">
        <v>13</v>
      </c>
      <c r="K177" s="904" t="s">
        <v>16</v>
      </c>
      <c r="L177" s="905" t="str">
        <f t="shared" si="5"/>
        <v>+0x0AC</v>
      </c>
      <c r="M177" s="888"/>
      <c r="N177" s="890"/>
      <c r="O177" s="888"/>
      <c r="P177" s="888"/>
      <c r="Q177" s="888"/>
      <c r="R177" s="890"/>
      <c r="S177" s="890"/>
    </row>
    <row r="178" spans="1:19">
      <c r="A178" s="889">
        <v>173</v>
      </c>
      <c r="B178" s="903" t="str">
        <f t="shared" si="4"/>
        <v>+0x0AD</v>
      </c>
      <c r="C178" s="366" t="s">
        <v>13</v>
      </c>
      <c r="D178" s="367" t="s">
        <v>13</v>
      </c>
      <c r="E178" s="367" t="s">
        <v>13</v>
      </c>
      <c r="F178" s="367" t="s">
        <v>13</v>
      </c>
      <c r="G178" s="367" t="s">
        <v>13</v>
      </c>
      <c r="H178" s="367" t="s">
        <v>13</v>
      </c>
      <c r="I178" s="367" t="s">
        <v>13</v>
      </c>
      <c r="J178" s="368" t="s">
        <v>13</v>
      </c>
      <c r="K178" s="904" t="s">
        <v>16</v>
      </c>
      <c r="L178" s="905" t="str">
        <f t="shared" si="5"/>
        <v>+0x0AD</v>
      </c>
      <c r="M178" s="888"/>
      <c r="N178" s="890"/>
      <c r="O178" s="888"/>
      <c r="P178" s="888"/>
      <c r="Q178" s="888"/>
      <c r="R178" s="890"/>
      <c r="S178" s="890"/>
    </row>
    <row r="179" spans="1:19">
      <c r="A179" s="889">
        <v>174</v>
      </c>
      <c r="B179" s="903" t="str">
        <f t="shared" si="4"/>
        <v>+0x0AE</v>
      </c>
      <c r="C179" s="366" t="s">
        <v>13</v>
      </c>
      <c r="D179" s="367" t="s">
        <v>13</v>
      </c>
      <c r="E179" s="367" t="s">
        <v>13</v>
      </c>
      <c r="F179" s="367" t="s">
        <v>13</v>
      </c>
      <c r="G179" s="367" t="s">
        <v>13</v>
      </c>
      <c r="H179" s="367" t="s">
        <v>13</v>
      </c>
      <c r="I179" s="367" t="s">
        <v>13</v>
      </c>
      <c r="J179" s="368" t="s">
        <v>13</v>
      </c>
      <c r="K179" s="904" t="s">
        <v>16</v>
      </c>
      <c r="L179" s="905" t="str">
        <f t="shared" si="5"/>
        <v>+0x0AE</v>
      </c>
      <c r="M179" s="888"/>
      <c r="N179" s="890"/>
      <c r="O179" s="888"/>
      <c r="P179" s="888"/>
      <c r="Q179" s="888"/>
      <c r="R179" s="890"/>
      <c r="S179" s="890"/>
    </row>
    <row r="180" spans="1:19">
      <c r="A180" s="889">
        <v>175</v>
      </c>
      <c r="B180" s="903" t="str">
        <f t="shared" si="4"/>
        <v>+0x0AF</v>
      </c>
      <c r="C180" s="366" t="s">
        <v>13</v>
      </c>
      <c r="D180" s="367" t="s">
        <v>13</v>
      </c>
      <c r="E180" s="367" t="s">
        <v>13</v>
      </c>
      <c r="F180" s="367" t="s">
        <v>13</v>
      </c>
      <c r="G180" s="367" t="s">
        <v>13</v>
      </c>
      <c r="H180" s="367" t="s">
        <v>13</v>
      </c>
      <c r="I180" s="367" t="s">
        <v>13</v>
      </c>
      <c r="J180" s="368" t="s">
        <v>13</v>
      </c>
      <c r="K180" s="904" t="s">
        <v>16</v>
      </c>
      <c r="L180" s="905" t="str">
        <f t="shared" si="5"/>
        <v>+0x0AF</v>
      </c>
      <c r="M180" s="888"/>
      <c r="N180" s="890"/>
      <c r="O180" s="888"/>
      <c r="P180" s="888"/>
      <c r="Q180" s="888"/>
      <c r="R180" s="890"/>
      <c r="S180" s="890"/>
    </row>
    <row r="181" spans="1:19">
      <c r="A181" s="889">
        <v>176</v>
      </c>
      <c r="B181" s="903" t="str">
        <f t="shared" si="4"/>
        <v>+0x0B0</v>
      </c>
      <c r="C181" s="366" t="s">
        <v>13</v>
      </c>
      <c r="D181" s="367" t="s">
        <v>13</v>
      </c>
      <c r="E181" s="367" t="s">
        <v>13</v>
      </c>
      <c r="F181" s="1554" t="s">
        <v>6884</v>
      </c>
      <c r="G181" s="1554"/>
      <c r="H181" s="1554"/>
      <c r="I181" s="1554"/>
      <c r="J181" s="1555"/>
      <c r="K181" s="904" t="s">
        <v>58</v>
      </c>
      <c r="L181" s="905" t="str">
        <f t="shared" si="5"/>
        <v>+0x0B0</v>
      </c>
      <c r="M181" s="888"/>
      <c r="N181" s="890"/>
      <c r="O181" s="888"/>
      <c r="P181" s="888"/>
      <c r="Q181" s="888"/>
      <c r="R181" s="890"/>
      <c r="S181" s="890"/>
    </row>
    <row r="182" spans="1:19">
      <c r="A182" s="889">
        <v>177</v>
      </c>
      <c r="B182" s="903" t="str">
        <f t="shared" si="4"/>
        <v>+0x0B1</v>
      </c>
      <c r="C182" s="366" t="s">
        <v>13</v>
      </c>
      <c r="D182" s="367" t="s">
        <v>13</v>
      </c>
      <c r="E182" s="367" t="s">
        <v>13</v>
      </c>
      <c r="F182" s="1554" t="s">
        <v>6884</v>
      </c>
      <c r="G182" s="1554"/>
      <c r="H182" s="1554"/>
      <c r="I182" s="1554"/>
      <c r="J182" s="1555"/>
      <c r="K182" s="904" t="s">
        <v>58</v>
      </c>
      <c r="L182" s="905" t="str">
        <f t="shared" si="5"/>
        <v>+0x0B1</v>
      </c>
      <c r="M182" s="888"/>
      <c r="N182" s="890"/>
      <c r="O182" s="888"/>
      <c r="P182" s="888"/>
      <c r="Q182" s="888"/>
      <c r="R182" s="890"/>
      <c r="S182" s="890"/>
    </row>
    <row r="183" spans="1:19">
      <c r="A183" s="889">
        <v>178</v>
      </c>
      <c r="B183" s="903" t="str">
        <f t="shared" si="4"/>
        <v>+0x0B2</v>
      </c>
      <c r="C183" s="366" t="s">
        <v>13</v>
      </c>
      <c r="D183" s="367" t="s">
        <v>13</v>
      </c>
      <c r="E183" s="367" t="s">
        <v>13</v>
      </c>
      <c r="F183" s="1554" t="s">
        <v>6884</v>
      </c>
      <c r="G183" s="1554"/>
      <c r="H183" s="1554"/>
      <c r="I183" s="1554"/>
      <c r="J183" s="1555"/>
      <c r="K183" s="904" t="s">
        <v>58</v>
      </c>
      <c r="L183" s="905" t="str">
        <f t="shared" si="5"/>
        <v>+0x0B2</v>
      </c>
      <c r="M183" s="888"/>
      <c r="N183" s="890"/>
      <c r="O183" s="888"/>
      <c r="P183" s="888"/>
      <c r="Q183" s="888"/>
      <c r="R183" s="890"/>
      <c r="S183" s="890"/>
    </row>
    <row r="184" spans="1:19">
      <c r="A184" s="889">
        <v>179</v>
      </c>
      <c r="B184" s="903" t="str">
        <f t="shared" si="4"/>
        <v>+0x0B3</v>
      </c>
      <c r="C184" s="366" t="s">
        <v>13</v>
      </c>
      <c r="D184" s="367" t="s">
        <v>13</v>
      </c>
      <c r="E184" s="367" t="s">
        <v>13</v>
      </c>
      <c r="F184" s="1554" t="s">
        <v>6884</v>
      </c>
      <c r="G184" s="1554"/>
      <c r="H184" s="1554"/>
      <c r="I184" s="1554"/>
      <c r="J184" s="1555"/>
      <c r="K184" s="904" t="s">
        <v>58</v>
      </c>
      <c r="L184" s="905" t="str">
        <f t="shared" si="5"/>
        <v>+0x0B3</v>
      </c>
      <c r="M184" s="888"/>
      <c r="N184" s="890"/>
      <c r="O184" s="888"/>
      <c r="P184" s="888"/>
      <c r="Q184" s="888"/>
      <c r="R184" s="890"/>
      <c r="S184" s="890"/>
    </row>
    <row r="185" spans="1:19">
      <c r="A185" s="889">
        <v>180</v>
      </c>
      <c r="B185" s="903" t="str">
        <f t="shared" si="4"/>
        <v>+0x0B4</v>
      </c>
      <c r="C185" s="366" t="s">
        <v>13</v>
      </c>
      <c r="D185" s="367" t="s">
        <v>13</v>
      </c>
      <c r="E185" s="367" t="s">
        <v>13</v>
      </c>
      <c r="F185" s="1554" t="s">
        <v>6884</v>
      </c>
      <c r="G185" s="1554"/>
      <c r="H185" s="1554"/>
      <c r="I185" s="1554"/>
      <c r="J185" s="1555"/>
      <c r="K185" s="904" t="s">
        <v>58</v>
      </c>
      <c r="L185" s="905" t="str">
        <f t="shared" si="5"/>
        <v>+0x0B4</v>
      </c>
      <c r="M185" s="888"/>
      <c r="N185" s="890"/>
      <c r="O185" s="888"/>
      <c r="P185" s="888"/>
      <c r="Q185" s="888"/>
      <c r="R185" s="890"/>
      <c r="S185" s="890"/>
    </row>
    <row r="186" spans="1:19">
      <c r="A186" s="889">
        <v>181</v>
      </c>
      <c r="B186" s="903" t="str">
        <f t="shared" si="4"/>
        <v>+0x0B5</v>
      </c>
      <c r="C186" s="366" t="s">
        <v>13</v>
      </c>
      <c r="D186" s="367" t="s">
        <v>13</v>
      </c>
      <c r="E186" s="367" t="s">
        <v>13</v>
      </c>
      <c r="F186" s="1554" t="s">
        <v>6884</v>
      </c>
      <c r="G186" s="1554"/>
      <c r="H186" s="1554"/>
      <c r="I186" s="1554"/>
      <c r="J186" s="1555"/>
      <c r="K186" s="904" t="s">
        <v>58</v>
      </c>
      <c r="L186" s="905" t="str">
        <f t="shared" si="5"/>
        <v>+0x0B5</v>
      </c>
      <c r="M186" s="888"/>
      <c r="N186" s="890"/>
      <c r="O186" s="888"/>
      <c r="P186" s="888"/>
      <c r="Q186" s="888"/>
      <c r="R186" s="890"/>
      <c r="S186" s="890"/>
    </row>
    <row r="187" spans="1:19">
      <c r="A187" s="889">
        <v>182</v>
      </c>
      <c r="B187" s="903" t="str">
        <f t="shared" si="4"/>
        <v>+0x0B6</v>
      </c>
      <c r="C187" s="366" t="s">
        <v>13</v>
      </c>
      <c r="D187" s="367" t="s">
        <v>13</v>
      </c>
      <c r="E187" s="367" t="s">
        <v>13</v>
      </c>
      <c r="F187" s="1554" t="s">
        <v>6884</v>
      </c>
      <c r="G187" s="1554"/>
      <c r="H187" s="1554"/>
      <c r="I187" s="1554"/>
      <c r="J187" s="1555"/>
      <c r="K187" s="904" t="s">
        <v>58</v>
      </c>
      <c r="L187" s="905" t="str">
        <f t="shared" si="5"/>
        <v>+0x0B6</v>
      </c>
      <c r="M187" s="888"/>
      <c r="N187" s="890"/>
      <c r="O187" s="888"/>
      <c r="P187" s="888"/>
      <c r="Q187" s="888"/>
      <c r="R187" s="890"/>
      <c r="S187" s="890"/>
    </row>
    <row r="188" spans="1:19">
      <c r="A188" s="889">
        <v>183</v>
      </c>
      <c r="B188" s="903" t="str">
        <f t="shared" si="4"/>
        <v>+0x0B7</v>
      </c>
      <c r="C188" s="366" t="s">
        <v>13</v>
      </c>
      <c r="D188" s="367" t="s">
        <v>13</v>
      </c>
      <c r="E188" s="367" t="s">
        <v>13</v>
      </c>
      <c r="F188" s="1554" t="s">
        <v>6884</v>
      </c>
      <c r="G188" s="1554"/>
      <c r="H188" s="1554"/>
      <c r="I188" s="1554"/>
      <c r="J188" s="1555"/>
      <c r="K188" s="904" t="s">
        <v>58</v>
      </c>
      <c r="L188" s="905" t="str">
        <f t="shared" si="5"/>
        <v>+0x0B7</v>
      </c>
      <c r="M188" s="888"/>
      <c r="N188" s="890"/>
      <c r="O188" s="888"/>
      <c r="P188" s="888"/>
      <c r="Q188" s="888"/>
      <c r="R188" s="890"/>
      <c r="S188" s="890"/>
    </row>
    <row r="189" spans="1:19">
      <c r="A189" s="889">
        <v>184</v>
      </c>
      <c r="B189" s="903" t="str">
        <f t="shared" si="4"/>
        <v>+0x0B8</v>
      </c>
      <c r="C189" s="366" t="s">
        <v>13</v>
      </c>
      <c r="D189" s="367" t="s">
        <v>13</v>
      </c>
      <c r="E189" s="367" t="s">
        <v>13</v>
      </c>
      <c r="F189" s="1554" t="s">
        <v>6884</v>
      </c>
      <c r="G189" s="1554"/>
      <c r="H189" s="1554"/>
      <c r="I189" s="1554"/>
      <c r="J189" s="1555"/>
      <c r="K189" s="904" t="s">
        <v>58</v>
      </c>
      <c r="L189" s="905" t="str">
        <f t="shared" si="5"/>
        <v>+0x0B8</v>
      </c>
      <c r="M189" s="888"/>
      <c r="N189" s="890"/>
      <c r="O189" s="888"/>
      <c r="P189" s="888"/>
      <c r="Q189" s="888"/>
      <c r="R189" s="890"/>
      <c r="S189" s="890"/>
    </row>
    <row r="190" spans="1:19">
      <c r="A190" s="889">
        <v>185</v>
      </c>
      <c r="B190" s="903" t="str">
        <f t="shared" si="4"/>
        <v>+0x0B9</v>
      </c>
      <c r="C190" s="366" t="s">
        <v>13</v>
      </c>
      <c r="D190" s="367" t="s">
        <v>13</v>
      </c>
      <c r="E190" s="367" t="s">
        <v>13</v>
      </c>
      <c r="F190" s="1554" t="s">
        <v>6884</v>
      </c>
      <c r="G190" s="1554"/>
      <c r="H190" s="1554"/>
      <c r="I190" s="1554"/>
      <c r="J190" s="1555"/>
      <c r="K190" s="904" t="s">
        <v>58</v>
      </c>
      <c r="L190" s="905" t="str">
        <f t="shared" si="5"/>
        <v>+0x0B9</v>
      </c>
      <c r="M190" s="888"/>
      <c r="N190" s="890"/>
      <c r="O190" s="888"/>
      <c r="P190" s="888"/>
      <c r="Q190" s="888"/>
      <c r="R190" s="890"/>
      <c r="S190" s="890"/>
    </row>
    <row r="191" spans="1:19">
      <c r="A191" s="889">
        <v>186</v>
      </c>
      <c r="B191" s="903" t="str">
        <f t="shared" si="4"/>
        <v>+0x0BA</v>
      </c>
      <c r="C191" s="366" t="s">
        <v>13</v>
      </c>
      <c r="D191" s="367" t="s">
        <v>13</v>
      </c>
      <c r="E191" s="367" t="s">
        <v>13</v>
      </c>
      <c r="F191" s="1554" t="s">
        <v>6884</v>
      </c>
      <c r="G191" s="1554"/>
      <c r="H191" s="1554"/>
      <c r="I191" s="1554"/>
      <c r="J191" s="1555"/>
      <c r="K191" s="904" t="s">
        <v>58</v>
      </c>
      <c r="L191" s="905" t="str">
        <f t="shared" si="5"/>
        <v>+0x0BA</v>
      </c>
      <c r="M191" s="888"/>
      <c r="N191" s="890"/>
      <c r="O191" s="888"/>
      <c r="P191" s="888"/>
      <c r="Q191" s="888"/>
      <c r="R191" s="890"/>
      <c r="S191" s="890"/>
    </row>
    <row r="192" spans="1:19">
      <c r="A192" s="889">
        <v>187</v>
      </c>
      <c r="B192" s="903" t="str">
        <f t="shared" si="4"/>
        <v>+0x0BB</v>
      </c>
      <c r="C192" s="366" t="s">
        <v>13</v>
      </c>
      <c r="D192" s="367" t="s">
        <v>13</v>
      </c>
      <c r="E192" s="367" t="s">
        <v>13</v>
      </c>
      <c r="F192" s="1554" t="s">
        <v>6884</v>
      </c>
      <c r="G192" s="1554"/>
      <c r="H192" s="1554"/>
      <c r="I192" s="1554"/>
      <c r="J192" s="1555"/>
      <c r="K192" s="904" t="s">
        <v>58</v>
      </c>
      <c r="L192" s="905" t="str">
        <f t="shared" si="5"/>
        <v>+0x0BB</v>
      </c>
      <c r="M192" s="888"/>
      <c r="N192" s="890"/>
      <c r="O192" s="888"/>
      <c r="P192" s="888"/>
      <c r="Q192" s="888"/>
      <c r="R192" s="890"/>
      <c r="S192" s="890"/>
    </row>
    <row r="193" spans="1:19">
      <c r="A193" s="889">
        <v>188</v>
      </c>
      <c r="B193" s="903" t="str">
        <f t="shared" si="4"/>
        <v>+0x0BC</v>
      </c>
      <c r="C193" s="366" t="s">
        <v>13</v>
      </c>
      <c r="D193" s="367" t="s">
        <v>13</v>
      </c>
      <c r="E193" s="367" t="s">
        <v>13</v>
      </c>
      <c r="F193" s="1554" t="s">
        <v>6884</v>
      </c>
      <c r="G193" s="1554"/>
      <c r="H193" s="1554"/>
      <c r="I193" s="1554"/>
      <c r="J193" s="1555"/>
      <c r="K193" s="904" t="s">
        <v>58</v>
      </c>
      <c r="L193" s="905" t="str">
        <f t="shared" si="5"/>
        <v>+0x0BC</v>
      </c>
      <c r="M193" s="888"/>
      <c r="N193" s="890"/>
      <c r="O193" s="888"/>
      <c r="P193" s="888"/>
      <c r="Q193" s="888"/>
      <c r="R193" s="890"/>
      <c r="S193" s="890"/>
    </row>
    <row r="194" spans="1:19">
      <c r="A194" s="889">
        <v>189</v>
      </c>
      <c r="B194" s="903" t="str">
        <f t="shared" si="4"/>
        <v>+0x0BD</v>
      </c>
      <c r="C194" s="366" t="s">
        <v>13</v>
      </c>
      <c r="D194" s="367" t="s">
        <v>13</v>
      </c>
      <c r="E194" s="367" t="s">
        <v>13</v>
      </c>
      <c r="F194" s="367" t="s">
        <v>13</v>
      </c>
      <c r="G194" s="367" t="s">
        <v>13</v>
      </c>
      <c r="H194" s="367" t="s">
        <v>13</v>
      </c>
      <c r="I194" s="367" t="s">
        <v>13</v>
      </c>
      <c r="J194" s="368" t="s">
        <v>13</v>
      </c>
      <c r="K194" s="904" t="s">
        <v>16</v>
      </c>
      <c r="L194" s="905" t="str">
        <f t="shared" si="5"/>
        <v>+0x0BD</v>
      </c>
      <c r="M194" s="888"/>
      <c r="N194" s="890"/>
      <c r="O194" s="888"/>
      <c r="P194" s="888"/>
      <c r="Q194" s="888"/>
      <c r="R194" s="890"/>
      <c r="S194" s="890"/>
    </row>
    <row r="195" spans="1:19">
      <c r="A195" s="889">
        <v>190</v>
      </c>
      <c r="B195" s="903" t="str">
        <f t="shared" si="4"/>
        <v>+0x0BE</v>
      </c>
      <c r="C195" s="366" t="s">
        <v>13</v>
      </c>
      <c r="D195" s="367" t="s">
        <v>13</v>
      </c>
      <c r="E195" s="367" t="s">
        <v>13</v>
      </c>
      <c r="F195" s="367" t="s">
        <v>13</v>
      </c>
      <c r="G195" s="367" t="s">
        <v>13</v>
      </c>
      <c r="H195" s="367" t="s">
        <v>13</v>
      </c>
      <c r="I195" s="367" t="s">
        <v>13</v>
      </c>
      <c r="J195" s="368" t="s">
        <v>13</v>
      </c>
      <c r="K195" s="904" t="s">
        <v>16</v>
      </c>
      <c r="L195" s="905" t="str">
        <f t="shared" si="5"/>
        <v>+0x0BE</v>
      </c>
      <c r="M195" s="888"/>
      <c r="N195" s="890"/>
      <c r="O195" s="888"/>
      <c r="P195" s="888"/>
      <c r="Q195" s="888"/>
      <c r="R195" s="890"/>
      <c r="S195" s="890"/>
    </row>
    <row r="196" spans="1:19">
      <c r="A196" s="889">
        <v>191</v>
      </c>
      <c r="B196" s="903" t="str">
        <f t="shared" si="4"/>
        <v>+0x0BF</v>
      </c>
      <c r="C196" s="366" t="s">
        <v>13</v>
      </c>
      <c r="D196" s="367" t="s">
        <v>13</v>
      </c>
      <c r="E196" s="367" t="s">
        <v>13</v>
      </c>
      <c r="F196" s="367" t="s">
        <v>13</v>
      </c>
      <c r="G196" s="367" t="s">
        <v>13</v>
      </c>
      <c r="H196" s="367" t="s">
        <v>13</v>
      </c>
      <c r="I196" s="367" t="s">
        <v>13</v>
      </c>
      <c r="J196" s="368" t="s">
        <v>13</v>
      </c>
      <c r="K196" s="904" t="s">
        <v>16</v>
      </c>
      <c r="L196" s="905" t="str">
        <f t="shared" si="5"/>
        <v>+0x0BF</v>
      </c>
      <c r="M196" s="888"/>
      <c r="N196" s="890"/>
      <c r="O196" s="888"/>
      <c r="P196" s="888"/>
      <c r="Q196" s="888"/>
      <c r="R196" s="890"/>
      <c r="S196" s="890"/>
    </row>
    <row r="197" spans="1:19">
      <c r="A197" s="889">
        <v>192</v>
      </c>
      <c r="B197" s="903" t="str">
        <f t="shared" si="4"/>
        <v>+0x0C0</v>
      </c>
      <c r="C197" s="366" t="s">
        <v>13</v>
      </c>
      <c r="D197" s="367" t="s">
        <v>13</v>
      </c>
      <c r="E197" s="1554" t="s">
        <v>6884</v>
      </c>
      <c r="F197" s="1554"/>
      <c r="G197" s="1554"/>
      <c r="H197" s="1554"/>
      <c r="I197" s="1554"/>
      <c r="J197" s="1555"/>
      <c r="K197" s="904" t="s">
        <v>16</v>
      </c>
      <c r="L197" s="905" t="str">
        <f t="shared" si="5"/>
        <v>+0x0C0</v>
      </c>
      <c r="M197" s="888"/>
      <c r="N197" s="890"/>
      <c r="O197" s="888"/>
      <c r="P197" s="888"/>
      <c r="Q197" s="888"/>
      <c r="R197" s="890"/>
      <c r="S197" s="890"/>
    </row>
    <row r="198" spans="1:19">
      <c r="A198" s="889">
        <v>193</v>
      </c>
      <c r="B198" s="903" t="str">
        <f t="shared" ref="B198:B260" si="6">CONCATENATE(("+0x"),DEC2HEX(A198,3))</f>
        <v>+0x0C1</v>
      </c>
      <c r="C198" s="366" t="s">
        <v>13</v>
      </c>
      <c r="D198" s="367" t="s">
        <v>13</v>
      </c>
      <c r="E198" s="1554" t="s">
        <v>6884</v>
      </c>
      <c r="F198" s="1554"/>
      <c r="G198" s="1554"/>
      <c r="H198" s="1554"/>
      <c r="I198" s="1554"/>
      <c r="J198" s="1555"/>
      <c r="K198" s="904" t="s">
        <v>16</v>
      </c>
      <c r="L198" s="905" t="str">
        <f t="shared" ref="L198:L260" si="7">B198</f>
        <v>+0x0C1</v>
      </c>
      <c r="M198" s="888"/>
      <c r="N198" s="890"/>
      <c r="O198" s="888"/>
      <c r="P198" s="888"/>
      <c r="Q198" s="888"/>
      <c r="R198" s="890"/>
      <c r="S198" s="890"/>
    </row>
    <row r="199" spans="1:19">
      <c r="A199" s="889">
        <v>194</v>
      </c>
      <c r="B199" s="903" t="str">
        <f t="shared" si="6"/>
        <v>+0x0C2</v>
      </c>
      <c r="C199" s="366" t="s">
        <v>13</v>
      </c>
      <c r="D199" s="367" t="s">
        <v>13</v>
      </c>
      <c r="E199" s="1554" t="s">
        <v>6884</v>
      </c>
      <c r="F199" s="1554"/>
      <c r="G199" s="1554"/>
      <c r="H199" s="1554"/>
      <c r="I199" s="1554"/>
      <c r="J199" s="1555"/>
      <c r="K199" s="904" t="s">
        <v>16</v>
      </c>
      <c r="L199" s="905" t="str">
        <f t="shared" si="7"/>
        <v>+0x0C2</v>
      </c>
      <c r="M199" s="888"/>
      <c r="N199" s="890"/>
      <c r="O199" s="888"/>
      <c r="P199" s="888"/>
      <c r="Q199" s="888"/>
      <c r="R199" s="890"/>
      <c r="S199" s="890"/>
    </row>
    <row r="200" spans="1:19">
      <c r="A200" s="889">
        <v>195</v>
      </c>
      <c r="B200" s="903" t="str">
        <f t="shared" si="6"/>
        <v>+0x0C3</v>
      </c>
      <c r="C200" s="366" t="s">
        <v>13</v>
      </c>
      <c r="D200" s="367" t="s">
        <v>13</v>
      </c>
      <c r="E200" s="1554" t="s">
        <v>6884</v>
      </c>
      <c r="F200" s="1554"/>
      <c r="G200" s="1554"/>
      <c r="H200" s="1554"/>
      <c r="I200" s="1554"/>
      <c r="J200" s="1555"/>
      <c r="K200" s="904" t="s">
        <v>16</v>
      </c>
      <c r="L200" s="905" t="str">
        <f t="shared" si="7"/>
        <v>+0x0C3</v>
      </c>
      <c r="M200" s="888"/>
      <c r="N200" s="890"/>
      <c r="O200" s="888"/>
      <c r="P200" s="888"/>
      <c r="Q200" s="888"/>
      <c r="R200" s="890"/>
      <c r="S200" s="890"/>
    </row>
    <row r="201" spans="1:19">
      <c r="A201" s="889">
        <v>196</v>
      </c>
      <c r="B201" s="903" t="str">
        <f t="shared" si="6"/>
        <v>+0x0C4</v>
      </c>
      <c r="C201" s="366" t="s">
        <v>13</v>
      </c>
      <c r="D201" s="367" t="s">
        <v>13</v>
      </c>
      <c r="E201" s="1554" t="s">
        <v>6884</v>
      </c>
      <c r="F201" s="1554"/>
      <c r="G201" s="1554"/>
      <c r="H201" s="1554"/>
      <c r="I201" s="1554"/>
      <c r="J201" s="1555"/>
      <c r="K201" s="904" t="s">
        <v>16</v>
      </c>
      <c r="L201" s="905" t="str">
        <f t="shared" si="7"/>
        <v>+0x0C4</v>
      </c>
      <c r="M201" s="888"/>
      <c r="N201" s="890"/>
      <c r="O201" s="888"/>
      <c r="P201" s="888"/>
      <c r="Q201" s="888"/>
      <c r="R201" s="890"/>
      <c r="S201" s="890"/>
    </row>
    <row r="202" spans="1:19">
      <c r="A202" s="889">
        <v>197</v>
      </c>
      <c r="B202" s="903" t="str">
        <f t="shared" si="6"/>
        <v>+0x0C5</v>
      </c>
      <c r="C202" s="366" t="s">
        <v>13</v>
      </c>
      <c r="D202" s="367" t="s">
        <v>13</v>
      </c>
      <c r="E202" s="1554" t="s">
        <v>6884</v>
      </c>
      <c r="F202" s="1554"/>
      <c r="G202" s="1554"/>
      <c r="H202" s="1554"/>
      <c r="I202" s="1554"/>
      <c r="J202" s="1555"/>
      <c r="K202" s="904" t="s">
        <v>16</v>
      </c>
      <c r="L202" s="905" t="str">
        <f t="shared" si="7"/>
        <v>+0x0C5</v>
      </c>
      <c r="M202" s="888"/>
      <c r="N202" s="890"/>
      <c r="O202" s="888"/>
      <c r="P202" s="888"/>
      <c r="Q202" s="888"/>
      <c r="R202" s="890"/>
      <c r="S202" s="890"/>
    </row>
    <row r="203" spans="1:19">
      <c r="A203" s="889">
        <v>198</v>
      </c>
      <c r="B203" s="903" t="str">
        <f t="shared" si="6"/>
        <v>+0x0C6</v>
      </c>
      <c r="C203" s="366" t="s">
        <v>13</v>
      </c>
      <c r="D203" s="367" t="s">
        <v>13</v>
      </c>
      <c r="E203" s="1554" t="s">
        <v>6884</v>
      </c>
      <c r="F203" s="1554"/>
      <c r="G203" s="1554"/>
      <c r="H203" s="1554"/>
      <c r="I203" s="1554"/>
      <c r="J203" s="1555"/>
      <c r="K203" s="904" t="s">
        <v>16</v>
      </c>
      <c r="L203" s="905" t="str">
        <f t="shared" si="7"/>
        <v>+0x0C6</v>
      </c>
      <c r="M203" s="888"/>
      <c r="N203" s="890"/>
      <c r="O203" s="888"/>
      <c r="P203" s="888"/>
      <c r="Q203" s="888"/>
      <c r="R203" s="890"/>
      <c r="S203" s="890"/>
    </row>
    <row r="204" spans="1:19">
      <c r="A204" s="889">
        <v>199</v>
      </c>
      <c r="B204" s="903" t="str">
        <f t="shared" si="6"/>
        <v>+0x0C7</v>
      </c>
      <c r="C204" s="366" t="s">
        <v>13</v>
      </c>
      <c r="D204" s="367" t="s">
        <v>13</v>
      </c>
      <c r="E204" s="1554" t="s">
        <v>6884</v>
      </c>
      <c r="F204" s="1554"/>
      <c r="G204" s="1554"/>
      <c r="H204" s="1554"/>
      <c r="I204" s="1554"/>
      <c r="J204" s="1555"/>
      <c r="K204" s="904" t="s">
        <v>16</v>
      </c>
      <c r="L204" s="905" t="str">
        <f t="shared" si="7"/>
        <v>+0x0C7</v>
      </c>
      <c r="M204" s="888"/>
      <c r="N204" s="890"/>
      <c r="O204" s="888"/>
      <c r="P204" s="888"/>
      <c r="Q204" s="888"/>
      <c r="R204" s="890"/>
      <c r="S204" s="890"/>
    </row>
    <row r="205" spans="1:19">
      <c r="A205" s="889">
        <v>200</v>
      </c>
      <c r="B205" s="903" t="str">
        <f t="shared" si="6"/>
        <v>+0x0C8</v>
      </c>
      <c r="C205" s="366" t="s">
        <v>13</v>
      </c>
      <c r="D205" s="367" t="s">
        <v>13</v>
      </c>
      <c r="E205" s="1554" t="s">
        <v>6884</v>
      </c>
      <c r="F205" s="1554"/>
      <c r="G205" s="1554"/>
      <c r="H205" s="1554"/>
      <c r="I205" s="1554"/>
      <c r="J205" s="1555"/>
      <c r="K205" s="904" t="s">
        <v>16</v>
      </c>
      <c r="L205" s="905" t="str">
        <f t="shared" si="7"/>
        <v>+0x0C8</v>
      </c>
      <c r="M205" s="888"/>
      <c r="N205" s="890"/>
      <c r="O205" s="888"/>
      <c r="P205" s="888"/>
      <c r="Q205" s="888"/>
      <c r="R205" s="890"/>
      <c r="S205" s="890"/>
    </row>
    <row r="206" spans="1:19">
      <c r="A206" s="889">
        <v>201</v>
      </c>
      <c r="B206" s="903" t="str">
        <f t="shared" si="6"/>
        <v>+0x0C9</v>
      </c>
      <c r="C206" s="366" t="s">
        <v>13</v>
      </c>
      <c r="D206" s="367" t="s">
        <v>13</v>
      </c>
      <c r="E206" s="1554" t="s">
        <v>6884</v>
      </c>
      <c r="F206" s="1554"/>
      <c r="G206" s="1554"/>
      <c r="H206" s="1554"/>
      <c r="I206" s="1554"/>
      <c r="J206" s="1555"/>
      <c r="K206" s="904" t="s">
        <v>16</v>
      </c>
      <c r="L206" s="905" t="str">
        <f t="shared" si="7"/>
        <v>+0x0C9</v>
      </c>
      <c r="M206" s="888"/>
      <c r="N206" s="890"/>
      <c r="O206" s="888"/>
      <c r="P206" s="888"/>
      <c r="Q206" s="888"/>
      <c r="R206" s="890"/>
      <c r="S206" s="890"/>
    </row>
    <row r="207" spans="1:19">
      <c r="A207" s="889">
        <v>202</v>
      </c>
      <c r="B207" s="903" t="str">
        <f t="shared" si="6"/>
        <v>+0x0CA</v>
      </c>
      <c r="C207" s="366" t="s">
        <v>13</v>
      </c>
      <c r="D207" s="367" t="s">
        <v>13</v>
      </c>
      <c r="E207" s="1554" t="s">
        <v>6884</v>
      </c>
      <c r="F207" s="1554"/>
      <c r="G207" s="1554"/>
      <c r="H207" s="1554"/>
      <c r="I207" s="1554"/>
      <c r="J207" s="1555"/>
      <c r="K207" s="904" t="s">
        <v>16</v>
      </c>
      <c r="L207" s="905" t="str">
        <f t="shared" si="7"/>
        <v>+0x0CA</v>
      </c>
      <c r="M207" s="888"/>
      <c r="N207" s="890"/>
      <c r="O207" s="888"/>
      <c r="P207" s="888"/>
      <c r="Q207" s="888"/>
      <c r="R207" s="890"/>
      <c r="S207" s="890"/>
    </row>
    <row r="208" spans="1:19">
      <c r="A208" s="889">
        <v>203</v>
      </c>
      <c r="B208" s="903" t="str">
        <f t="shared" si="6"/>
        <v>+0x0CB</v>
      </c>
      <c r="C208" s="366" t="s">
        <v>13</v>
      </c>
      <c r="D208" s="367" t="s">
        <v>13</v>
      </c>
      <c r="E208" s="1554" t="s">
        <v>6884</v>
      </c>
      <c r="F208" s="1554"/>
      <c r="G208" s="1554"/>
      <c r="H208" s="1554"/>
      <c r="I208" s="1554"/>
      <c r="J208" s="1555"/>
      <c r="K208" s="904" t="s">
        <v>16</v>
      </c>
      <c r="L208" s="905" t="str">
        <f t="shared" si="7"/>
        <v>+0x0CB</v>
      </c>
      <c r="M208" s="888"/>
      <c r="N208" s="890"/>
      <c r="O208" s="888"/>
      <c r="P208" s="888"/>
      <c r="Q208" s="888"/>
      <c r="R208" s="890"/>
      <c r="S208" s="890"/>
    </row>
    <row r="209" spans="1:19">
      <c r="A209" s="889">
        <v>204</v>
      </c>
      <c r="B209" s="903" t="str">
        <f t="shared" si="6"/>
        <v>+0x0CC</v>
      </c>
      <c r="C209" s="366" t="s">
        <v>13</v>
      </c>
      <c r="D209" s="367" t="s">
        <v>13</v>
      </c>
      <c r="E209" s="1554" t="s">
        <v>6884</v>
      </c>
      <c r="F209" s="1554"/>
      <c r="G209" s="1554"/>
      <c r="H209" s="1554"/>
      <c r="I209" s="1554"/>
      <c r="J209" s="1555"/>
      <c r="K209" s="904" t="s">
        <v>16</v>
      </c>
      <c r="L209" s="905" t="str">
        <f t="shared" si="7"/>
        <v>+0x0CC</v>
      </c>
      <c r="M209" s="888"/>
      <c r="N209" s="890"/>
      <c r="O209" s="888"/>
      <c r="P209" s="888"/>
      <c r="Q209" s="888"/>
      <c r="R209" s="890"/>
      <c r="S209" s="890"/>
    </row>
    <row r="210" spans="1:19">
      <c r="A210" s="889">
        <v>205</v>
      </c>
      <c r="B210" s="903" t="str">
        <f t="shared" si="6"/>
        <v>+0x0CD</v>
      </c>
      <c r="C210" s="366" t="s">
        <v>13</v>
      </c>
      <c r="D210" s="367" t="s">
        <v>13</v>
      </c>
      <c r="E210" s="367" t="s">
        <v>13</v>
      </c>
      <c r="F210" s="367" t="s">
        <v>13</v>
      </c>
      <c r="G210" s="367" t="s">
        <v>13</v>
      </c>
      <c r="H210" s="367" t="s">
        <v>13</v>
      </c>
      <c r="I210" s="367" t="s">
        <v>13</v>
      </c>
      <c r="J210" s="368" t="s">
        <v>13</v>
      </c>
      <c r="K210" s="904" t="s">
        <v>16</v>
      </c>
      <c r="L210" s="905" t="str">
        <f t="shared" si="7"/>
        <v>+0x0CD</v>
      </c>
      <c r="M210" s="888"/>
      <c r="N210" s="890"/>
      <c r="O210" s="888"/>
      <c r="P210" s="888"/>
      <c r="Q210" s="888"/>
      <c r="R210" s="890"/>
      <c r="S210" s="890"/>
    </row>
    <row r="211" spans="1:19">
      <c r="A211" s="889">
        <v>206</v>
      </c>
      <c r="B211" s="903" t="str">
        <f t="shared" si="6"/>
        <v>+0x0CE</v>
      </c>
      <c r="C211" s="366" t="s">
        <v>13</v>
      </c>
      <c r="D211" s="367" t="s">
        <v>13</v>
      </c>
      <c r="E211" s="367" t="s">
        <v>13</v>
      </c>
      <c r="F211" s="367" t="s">
        <v>13</v>
      </c>
      <c r="G211" s="367" t="s">
        <v>13</v>
      </c>
      <c r="H211" s="367" t="s">
        <v>13</v>
      </c>
      <c r="I211" s="367" t="s">
        <v>13</v>
      </c>
      <c r="J211" s="368" t="s">
        <v>13</v>
      </c>
      <c r="K211" s="904" t="s">
        <v>16</v>
      </c>
      <c r="L211" s="905" t="str">
        <f t="shared" si="7"/>
        <v>+0x0CE</v>
      </c>
      <c r="M211" s="888"/>
      <c r="N211" s="890"/>
      <c r="O211" s="888"/>
      <c r="P211" s="888"/>
      <c r="Q211" s="888"/>
      <c r="R211" s="890"/>
      <c r="S211" s="890"/>
    </row>
    <row r="212" spans="1:19">
      <c r="A212" s="889">
        <v>207</v>
      </c>
      <c r="B212" s="903" t="str">
        <f t="shared" si="6"/>
        <v>+0x0CF</v>
      </c>
      <c r="C212" s="366" t="s">
        <v>13</v>
      </c>
      <c r="D212" s="367" t="s">
        <v>13</v>
      </c>
      <c r="E212" s="367" t="s">
        <v>13</v>
      </c>
      <c r="F212" s="367" t="s">
        <v>13</v>
      </c>
      <c r="G212" s="367" t="s">
        <v>13</v>
      </c>
      <c r="H212" s="367" t="s">
        <v>13</v>
      </c>
      <c r="I212" s="367" t="s">
        <v>13</v>
      </c>
      <c r="J212" s="368" t="s">
        <v>13</v>
      </c>
      <c r="K212" s="904" t="s">
        <v>16</v>
      </c>
      <c r="L212" s="905" t="str">
        <f t="shared" si="7"/>
        <v>+0x0CF</v>
      </c>
      <c r="M212" s="888"/>
      <c r="N212" s="890"/>
      <c r="O212" s="888"/>
      <c r="P212" s="888"/>
      <c r="Q212" s="888"/>
      <c r="R212" s="890"/>
      <c r="S212" s="890"/>
    </row>
    <row r="213" spans="1:19">
      <c r="A213" s="889">
        <v>208</v>
      </c>
      <c r="B213" s="903" t="str">
        <f t="shared" si="6"/>
        <v>+0x0D0</v>
      </c>
      <c r="C213" s="366" t="s">
        <v>13</v>
      </c>
      <c r="D213" s="1554" t="s">
        <v>6884</v>
      </c>
      <c r="E213" s="1554"/>
      <c r="F213" s="1554"/>
      <c r="G213" s="1554"/>
      <c r="H213" s="1554"/>
      <c r="I213" s="1554"/>
      <c r="J213" s="1555"/>
      <c r="K213" s="904" t="s">
        <v>16</v>
      </c>
      <c r="L213" s="905" t="str">
        <f t="shared" si="7"/>
        <v>+0x0D0</v>
      </c>
      <c r="M213" s="888"/>
      <c r="N213" s="890"/>
      <c r="O213" s="888"/>
      <c r="P213" s="888"/>
      <c r="Q213" s="888"/>
      <c r="R213" s="890"/>
      <c r="S213" s="890"/>
    </row>
    <row r="214" spans="1:19">
      <c r="A214" s="889">
        <v>209</v>
      </c>
      <c r="B214" s="903" t="str">
        <f t="shared" si="6"/>
        <v>+0x0D1</v>
      </c>
      <c r="C214" s="366" t="s">
        <v>13</v>
      </c>
      <c r="D214" s="1554" t="s">
        <v>6884</v>
      </c>
      <c r="E214" s="1554"/>
      <c r="F214" s="1554"/>
      <c r="G214" s="1554"/>
      <c r="H214" s="1554"/>
      <c r="I214" s="1554"/>
      <c r="J214" s="1555"/>
      <c r="K214" s="904" t="s">
        <v>16</v>
      </c>
      <c r="L214" s="905" t="str">
        <f t="shared" si="7"/>
        <v>+0x0D1</v>
      </c>
      <c r="M214" s="888"/>
      <c r="N214" s="890"/>
      <c r="O214" s="888"/>
      <c r="P214" s="888"/>
      <c r="Q214" s="888"/>
      <c r="R214" s="890"/>
      <c r="S214" s="890"/>
    </row>
    <row r="215" spans="1:19">
      <c r="A215" s="889">
        <v>210</v>
      </c>
      <c r="B215" s="903" t="str">
        <f t="shared" si="6"/>
        <v>+0x0D2</v>
      </c>
      <c r="C215" s="366" t="s">
        <v>13</v>
      </c>
      <c r="D215" s="1554" t="s">
        <v>6884</v>
      </c>
      <c r="E215" s="1554"/>
      <c r="F215" s="1554"/>
      <c r="G215" s="1554"/>
      <c r="H215" s="1554"/>
      <c r="I215" s="1554"/>
      <c r="J215" s="1555"/>
      <c r="K215" s="904" t="s">
        <v>16</v>
      </c>
      <c r="L215" s="905" t="str">
        <f t="shared" si="7"/>
        <v>+0x0D2</v>
      </c>
      <c r="M215" s="888"/>
      <c r="N215" s="890"/>
      <c r="O215" s="888"/>
      <c r="P215" s="888"/>
      <c r="Q215" s="888"/>
      <c r="R215" s="890"/>
      <c r="S215" s="890"/>
    </row>
    <row r="216" spans="1:19">
      <c r="A216" s="889">
        <v>211</v>
      </c>
      <c r="B216" s="903" t="str">
        <f t="shared" si="6"/>
        <v>+0x0D3</v>
      </c>
      <c r="C216" s="366" t="s">
        <v>13</v>
      </c>
      <c r="D216" s="1554" t="s">
        <v>6884</v>
      </c>
      <c r="E216" s="1554"/>
      <c r="F216" s="1554"/>
      <c r="G216" s="1554"/>
      <c r="H216" s="1554"/>
      <c r="I216" s="1554"/>
      <c r="J216" s="1555"/>
      <c r="K216" s="904" t="s">
        <v>16</v>
      </c>
      <c r="L216" s="905" t="str">
        <f t="shared" si="7"/>
        <v>+0x0D3</v>
      </c>
      <c r="M216" s="888"/>
      <c r="N216" s="890"/>
      <c r="O216" s="888"/>
      <c r="P216" s="888"/>
      <c r="Q216" s="888"/>
      <c r="R216" s="890"/>
      <c r="S216" s="890"/>
    </row>
    <row r="217" spans="1:19">
      <c r="A217" s="889">
        <v>212</v>
      </c>
      <c r="B217" s="903" t="str">
        <f t="shared" si="6"/>
        <v>+0x0D4</v>
      </c>
      <c r="C217" s="366" t="s">
        <v>13</v>
      </c>
      <c r="D217" s="1554" t="s">
        <v>6884</v>
      </c>
      <c r="E217" s="1554"/>
      <c r="F217" s="1554"/>
      <c r="G217" s="1554"/>
      <c r="H217" s="1554"/>
      <c r="I217" s="1554"/>
      <c r="J217" s="1555"/>
      <c r="K217" s="904" t="s">
        <v>16</v>
      </c>
      <c r="L217" s="905" t="str">
        <f t="shared" si="7"/>
        <v>+0x0D4</v>
      </c>
      <c r="M217" s="888"/>
      <c r="N217" s="890"/>
      <c r="O217" s="888"/>
      <c r="P217" s="888"/>
      <c r="Q217" s="888"/>
      <c r="R217" s="890"/>
      <c r="S217" s="890"/>
    </row>
    <row r="218" spans="1:19">
      <c r="A218" s="889">
        <v>213</v>
      </c>
      <c r="B218" s="903" t="str">
        <f t="shared" si="6"/>
        <v>+0x0D5</v>
      </c>
      <c r="C218" s="366" t="s">
        <v>13</v>
      </c>
      <c r="D218" s="1554" t="s">
        <v>6884</v>
      </c>
      <c r="E218" s="1554"/>
      <c r="F218" s="1554"/>
      <c r="G218" s="1554"/>
      <c r="H218" s="1554"/>
      <c r="I218" s="1554"/>
      <c r="J218" s="1555"/>
      <c r="K218" s="904" t="s">
        <v>16</v>
      </c>
      <c r="L218" s="905" t="str">
        <f t="shared" si="7"/>
        <v>+0x0D5</v>
      </c>
      <c r="M218" s="888"/>
      <c r="N218" s="890"/>
      <c r="O218" s="888"/>
      <c r="P218" s="888"/>
      <c r="Q218" s="888"/>
      <c r="R218" s="890"/>
      <c r="S218" s="890"/>
    </row>
    <row r="219" spans="1:19">
      <c r="A219" s="889">
        <v>214</v>
      </c>
      <c r="B219" s="903" t="str">
        <f t="shared" si="6"/>
        <v>+0x0D6</v>
      </c>
      <c r="C219" s="366" t="s">
        <v>13</v>
      </c>
      <c r="D219" s="1554" t="s">
        <v>6884</v>
      </c>
      <c r="E219" s="1554"/>
      <c r="F219" s="1554"/>
      <c r="G219" s="1554"/>
      <c r="H219" s="1554"/>
      <c r="I219" s="1554"/>
      <c r="J219" s="1555"/>
      <c r="K219" s="904" t="s">
        <v>16</v>
      </c>
      <c r="L219" s="905" t="str">
        <f t="shared" si="7"/>
        <v>+0x0D6</v>
      </c>
      <c r="M219" s="888"/>
      <c r="N219" s="890"/>
      <c r="O219" s="888"/>
      <c r="P219" s="888"/>
      <c r="Q219" s="888"/>
      <c r="R219" s="890"/>
      <c r="S219" s="890"/>
    </row>
    <row r="220" spans="1:19">
      <c r="A220" s="889">
        <v>215</v>
      </c>
      <c r="B220" s="903" t="str">
        <f t="shared" si="6"/>
        <v>+0x0D7</v>
      </c>
      <c r="C220" s="366" t="s">
        <v>13</v>
      </c>
      <c r="D220" s="1554" t="s">
        <v>6884</v>
      </c>
      <c r="E220" s="1554"/>
      <c r="F220" s="1554"/>
      <c r="G220" s="1554"/>
      <c r="H220" s="1554"/>
      <c r="I220" s="1554"/>
      <c r="J220" s="1555"/>
      <c r="K220" s="904" t="s">
        <v>16</v>
      </c>
      <c r="L220" s="905" t="str">
        <f t="shared" si="7"/>
        <v>+0x0D7</v>
      </c>
      <c r="M220" s="888"/>
      <c r="N220" s="890"/>
      <c r="O220" s="888"/>
      <c r="P220" s="888"/>
      <c r="Q220" s="888"/>
      <c r="R220" s="890"/>
      <c r="S220" s="890"/>
    </row>
    <row r="221" spans="1:19">
      <c r="A221" s="889">
        <v>216</v>
      </c>
      <c r="B221" s="903" t="str">
        <f t="shared" si="6"/>
        <v>+0x0D8</v>
      </c>
      <c r="C221" s="366" t="s">
        <v>13</v>
      </c>
      <c r="D221" s="1554" t="s">
        <v>6884</v>
      </c>
      <c r="E221" s="1554"/>
      <c r="F221" s="1554"/>
      <c r="G221" s="1554"/>
      <c r="H221" s="1554"/>
      <c r="I221" s="1554"/>
      <c r="J221" s="1555"/>
      <c r="K221" s="904" t="s">
        <v>16</v>
      </c>
      <c r="L221" s="905" t="str">
        <f t="shared" si="7"/>
        <v>+0x0D8</v>
      </c>
      <c r="M221" s="888"/>
      <c r="N221" s="890"/>
      <c r="O221" s="888"/>
      <c r="P221" s="888"/>
      <c r="Q221" s="888"/>
      <c r="R221" s="890"/>
      <c r="S221" s="890"/>
    </row>
    <row r="222" spans="1:19">
      <c r="A222" s="889">
        <v>217</v>
      </c>
      <c r="B222" s="903" t="str">
        <f t="shared" si="6"/>
        <v>+0x0D9</v>
      </c>
      <c r="C222" s="366" t="s">
        <v>13</v>
      </c>
      <c r="D222" s="1554" t="s">
        <v>6884</v>
      </c>
      <c r="E222" s="1554"/>
      <c r="F222" s="1554"/>
      <c r="G222" s="1554"/>
      <c r="H222" s="1554"/>
      <c r="I222" s="1554"/>
      <c r="J222" s="1555"/>
      <c r="K222" s="904" t="s">
        <v>16</v>
      </c>
      <c r="L222" s="905" t="str">
        <f t="shared" si="7"/>
        <v>+0x0D9</v>
      </c>
      <c r="M222" s="888"/>
      <c r="N222" s="890"/>
      <c r="O222" s="888"/>
      <c r="P222" s="888"/>
      <c r="Q222" s="888"/>
      <c r="R222" s="890"/>
      <c r="S222" s="890"/>
    </row>
    <row r="223" spans="1:19">
      <c r="A223" s="889">
        <v>218</v>
      </c>
      <c r="B223" s="903" t="str">
        <f t="shared" si="6"/>
        <v>+0x0DA</v>
      </c>
      <c r="C223" s="366" t="s">
        <v>13</v>
      </c>
      <c r="D223" s="1554" t="s">
        <v>6884</v>
      </c>
      <c r="E223" s="1554"/>
      <c r="F223" s="1554"/>
      <c r="G223" s="1554"/>
      <c r="H223" s="1554"/>
      <c r="I223" s="1554"/>
      <c r="J223" s="1555"/>
      <c r="K223" s="904" t="s">
        <v>16</v>
      </c>
      <c r="L223" s="905" t="str">
        <f t="shared" si="7"/>
        <v>+0x0DA</v>
      </c>
      <c r="M223" s="888"/>
      <c r="N223" s="890"/>
      <c r="O223" s="888"/>
      <c r="P223" s="888"/>
      <c r="Q223" s="888"/>
      <c r="R223" s="890"/>
      <c r="S223" s="890"/>
    </row>
    <row r="224" spans="1:19">
      <c r="A224" s="889">
        <v>219</v>
      </c>
      <c r="B224" s="903" t="str">
        <f t="shared" si="6"/>
        <v>+0x0DB</v>
      </c>
      <c r="C224" s="366" t="s">
        <v>13</v>
      </c>
      <c r="D224" s="1554" t="s">
        <v>6884</v>
      </c>
      <c r="E224" s="1554"/>
      <c r="F224" s="1554"/>
      <c r="G224" s="1554"/>
      <c r="H224" s="1554"/>
      <c r="I224" s="1554"/>
      <c r="J224" s="1555"/>
      <c r="K224" s="904" t="s">
        <v>16</v>
      </c>
      <c r="L224" s="905" t="str">
        <f t="shared" si="7"/>
        <v>+0x0DB</v>
      </c>
      <c r="M224" s="888"/>
      <c r="N224" s="890"/>
      <c r="O224" s="888"/>
      <c r="P224" s="888"/>
      <c r="Q224" s="888"/>
      <c r="R224" s="890"/>
      <c r="S224" s="890"/>
    </row>
    <row r="225" spans="1:19">
      <c r="A225" s="889">
        <v>220</v>
      </c>
      <c r="B225" s="903" t="str">
        <f t="shared" si="6"/>
        <v>+0x0DC</v>
      </c>
      <c r="C225" s="366" t="s">
        <v>13</v>
      </c>
      <c r="D225" s="1554" t="s">
        <v>6884</v>
      </c>
      <c r="E225" s="1554"/>
      <c r="F225" s="1554"/>
      <c r="G225" s="1554"/>
      <c r="H225" s="1554"/>
      <c r="I225" s="1554"/>
      <c r="J225" s="1555"/>
      <c r="K225" s="904" t="s">
        <v>16</v>
      </c>
      <c r="L225" s="905" t="str">
        <f t="shared" si="7"/>
        <v>+0x0DC</v>
      </c>
      <c r="M225" s="888"/>
      <c r="N225" s="890"/>
      <c r="O225" s="888"/>
      <c r="P225" s="888"/>
      <c r="Q225" s="888"/>
      <c r="R225" s="890"/>
      <c r="S225" s="890"/>
    </row>
    <row r="226" spans="1:19">
      <c r="A226" s="889">
        <v>221</v>
      </c>
      <c r="B226" s="903" t="str">
        <f t="shared" si="6"/>
        <v>+0x0DD</v>
      </c>
      <c r="C226" s="366" t="s">
        <v>13</v>
      </c>
      <c r="D226" s="367" t="s">
        <v>13</v>
      </c>
      <c r="E226" s="367" t="s">
        <v>13</v>
      </c>
      <c r="F226" s="367" t="s">
        <v>13</v>
      </c>
      <c r="G226" s="367" t="s">
        <v>13</v>
      </c>
      <c r="H226" s="367" t="s">
        <v>13</v>
      </c>
      <c r="I226" s="367" t="s">
        <v>13</v>
      </c>
      <c r="J226" s="368" t="s">
        <v>13</v>
      </c>
      <c r="K226" s="904" t="s">
        <v>16</v>
      </c>
      <c r="L226" s="905" t="str">
        <f t="shared" si="7"/>
        <v>+0x0DD</v>
      </c>
      <c r="M226" s="888"/>
      <c r="N226" s="890"/>
      <c r="O226" s="888"/>
      <c r="P226" s="888"/>
      <c r="Q226" s="888"/>
      <c r="R226" s="890"/>
      <c r="S226" s="890"/>
    </row>
    <row r="227" spans="1:19">
      <c r="A227" s="889">
        <v>222</v>
      </c>
      <c r="B227" s="903" t="str">
        <f t="shared" si="6"/>
        <v>+0x0DE</v>
      </c>
      <c r="C227" s="366" t="s">
        <v>13</v>
      </c>
      <c r="D227" s="367" t="s">
        <v>13</v>
      </c>
      <c r="E227" s="367" t="s">
        <v>13</v>
      </c>
      <c r="F227" s="367" t="s">
        <v>13</v>
      </c>
      <c r="G227" s="367" t="s">
        <v>13</v>
      </c>
      <c r="H227" s="367" t="s">
        <v>13</v>
      </c>
      <c r="I227" s="367" t="s">
        <v>13</v>
      </c>
      <c r="J227" s="368" t="s">
        <v>13</v>
      </c>
      <c r="K227" s="904" t="s">
        <v>16</v>
      </c>
      <c r="L227" s="905" t="str">
        <f t="shared" si="7"/>
        <v>+0x0DE</v>
      </c>
      <c r="M227" s="888"/>
      <c r="N227" s="890"/>
      <c r="O227" s="888"/>
      <c r="P227" s="888"/>
      <c r="Q227" s="888"/>
      <c r="R227" s="890"/>
      <c r="S227" s="890"/>
    </row>
    <row r="228" spans="1:19">
      <c r="A228" s="889">
        <v>223</v>
      </c>
      <c r="B228" s="903" t="str">
        <f t="shared" si="6"/>
        <v>+0x0DF</v>
      </c>
      <c r="C228" s="366" t="s">
        <v>13</v>
      </c>
      <c r="D228" s="367" t="s">
        <v>13</v>
      </c>
      <c r="E228" s="367" t="s">
        <v>13</v>
      </c>
      <c r="F228" s="367" t="s">
        <v>13</v>
      </c>
      <c r="G228" s="367" t="s">
        <v>13</v>
      </c>
      <c r="H228" s="367" t="s">
        <v>13</v>
      </c>
      <c r="I228" s="367" t="s">
        <v>13</v>
      </c>
      <c r="J228" s="368" t="s">
        <v>13</v>
      </c>
      <c r="K228" s="904" t="s">
        <v>16</v>
      </c>
      <c r="L228" s="905" t="str">
        <f t="shared" si="7"/>
        <v>+0x0DF</v>
      </c>
      <c r="M228" s="888"/>
      <c r="N228" s="890"/>
      <c r="O228" s="888"/>
      <c r="P228" s="888"/>
      <c r="Q228" s="888"/>
      <c r="R228" s="890"/>
      <c r="S228" s="890"/>
    </row>
    <row r="229" spans="1:19">
      <c r="A229" s="889">
        <v>224</v>
      </c>
      <c r="B229" s="903" t="str">
        <f t="shared" si="6"/>
        <v>+0x0E0</v>
      </c>
      <c r="C229" s="1556" t="s">
        <v>6884</v>
      </c>
      <c r="D229" s="1554"/>
      <c r="E229" s="1554"/>
      <c r="F229" s="1554"/>
      <c r="G229" s="1554"/>
      <c r="H229" s="1554"/>
      <c r="I229" s="1554"/>
      <c r="J229" s="1555"/>
      <c r="K229" s="904" t="s">
        <v>16</v>
      </c>
      <c r="L229" s="905" t="str">
        <f t="shared" si="7"/>
        <v>+0x0E0</v>
      </c>
      <c r="M229" s="888"/>
      <c r="N229" s="890"/>
      <c r="O229" s="888"/>
      <c r="P229" s="888"/>
      <c r="Q229" s="888"/>
      <c r="R229" s="890"/>
      <c r="S229" s="890"/>
    </row>
    <row r="230" spans="1:19">
      <c r="A230" s="889">
        <v>225</v>
      </c>
      <c r="B230" s="903" t="str">
        <f t="shared" si="6"/>
        <v>+0x0E1</v>
      </c>
      <c r="C230" s="366" t="s">
        <v>13</v>
      </c>
      <c r="D230" s="367" t="s">
        <v>13</v>
      </c>
      <c r="E230" s="367" t="s">
        <v>13</v>
      </c>
      <c r="F230" s="367" t="s">
        <v>13</v>
      </c>
      <c r="G230" s="1554" t="s">
        <v>6884</v>
      </c>
      <c r="H230" s="1554"/>
      <c r="I230" s="1554"/>
      <c r="J230" s="1555"/>
      <c r="K230" s="904" t="s">
        <v>16</v>
      </c>
      <c r="L230" s="905" t="str">
        <f t="shared" si="7"/>
        <v>+0x0E1</v>
      </c>
      <c r="M230" s="888"/>
      <c r="N230" s="890"/>
      <c r="O230" s="888"/>
      <c r="P230" s="888"/>
      <c r="Q230" s="888"/>
      <c r="R230" s="890"/>
      <c r="S230" s="890"/>
    </row>
    <row r="231" spans="1:19">
      <c r="A231" s="889">
        <v>226</v>
      </c>
      <c r="B231" s="903" t="str">
        <f t="shared" si="6"/>
        <v>+0x0E2</v>
      </c>
      <c r="C231" s="1556" t="s">
        <v>6884</v>
      </c>
      <c r="D231" s="1554"/>
      <c r="E231" s="1554"/>
      <c r="F231" s="1554"/>
      <c r="G231" s="1554"/>
      <c r="H231" s="1554"/>
      <c r="I231" s="1554"/>
      <c r="J231" s="1555"/>
      <c r="K231" s="904" t="s">
        <v>16</v>
      </c>
      <c r="L231" s="905" t="str">
        <f t="shared" si="7"/>
        <v>+0x0E2</v>
      </c>
      <c r="M231" s="888"/>
      <c r="N231" s="890"/>
      <c r="O231" s="888"/>
      <c r="P231" s="888"/>
      <c r="Q231" s="888"/>
      <c r="R231" s="890"/>
      <c r="S231" s="890"/>
    </row>
    <row r="232" spans="1:19">
      <c r="A232" s="889">
        <v>227</v>
      </c>
      <c r="B232" s="903" t="str">
        <f t="shared" si="6"/>
        <v>+0x0E3</v>
      </c>
      <c r="C232" s="366" t="s">
        <v>13</v>
      </c>
      <c r="D232" s="367" t="s">
        <v>13</v>
      </c>
      <c r="E232" s="367" t="s">
        <v>13</v>
      </c>
      <c r="F232" s="1554" t="s">
        <v>6884</v>
      </c>
      <c r="G232" s="1554"/>
      <c r="H232" s="1554"/>
      <c r="I232" s="1554"/>
      <c r="J232" s="1555"/>
      <c r="K232" s="904" t="s">
        <v>16</v>
      </c>
      <c r="L232" s="905" t="str">
        <f t="shared" si="7"/>
        <v>+0x0E3</v>
      </c>
      <c r="M232" s="888"/>
      <c r="N232" s="890"/>
      <c r="O232" s="888"/>
      <c r="P232" s="888"/>
      <c r="Q232" s="888"/>
      <c r="R232" s="890"/>
      <c r="S232" s="890"/>
    </row>
    <row r="233" spans="1:19">
      <c r="A233" s="889">
        <v>228</v>
      </c>
      <c r="B233" s="903" t="str">
        <f t="shared" si="6"/>
        <v>+0x0E4</v>
      </c>
      <c r="C233" s="1556" t="s">
        <v>6884</v>
      </c>
      <c r="D233" s="1554"/>
      <c r="E233" s="1554"/>
      <c r="F233" s="1554"/>
      <c r="G233" s="1554"/>
      <c r="H233" s="1554"/>
      <c r="I233" s="1554"/>
      <c r="J233" s="1555"/>
      <c r="K233" s="904" t="s">
        <v>16</v>
      </c>
      <c r="L233" s="905" t="str">
        <f t="shared" si="7"/>
        <v>+0x0E4</v>
      </c>
      <c r="M233" s="888"/>
      <c r="N233" s="890"/>
      <c r="O233" s="888"/>
      <c r="P233" s="888"/>
      <c r="Q233" s="888"/>
      <c r="R233" s="890"/>
      <c r="S233" s="890"/>
    </row>
    <row r="234" spans="1:19">
      <c r="A234" s="889">
        <v>229</v>
      </c>
      <c r="B234" s="903" t="str">
        <f t="shared" si="6"/>
        <v>+0x0E5</v>
      </c>
      <c r="C234" s="366" t="s">
        <v>13</v>
      </c>
      <c r="D234" s="367" t="s">
        <v>13</v>
      </c>
      <c r="E234" s="367" t="s">
        <v>13</v>
      </c>
      <c r="F234" s="367" t="s">
        <v>13</v>
      </c>
      <c r="G234" s="367" t="s">
        <v>13</v>
      </c>
      <c r="H234" s="367" t="s">
        <v>13</v>
      </c>
      <c r="I234" s="367" t="s">
        <v>13</v>
      </c>
      <c r="J234" s="368" t="s">
        <v>13</v>
      </c>
      <c r="K234" s="904" t="s">
        <v>16</v>
      </c>
      <c r="L234" s="905" t="str">
        <f t="shared" si="7"/>
        <v>+0x0E5</v>
      </c>
      <c r="M234" s="888"/>
      <c r="N234" s="890"/>
      <c r="O234" s="888"/>
      <c r="P234" s="888"/>
      <c r="Q234" s="888"/>
      <c r="R234" s="890"/>
      <c r="S234" s="890"/>
    </row>
    <row r="235" spans="1:19">
      <c r="A235" s="889">
        <v>230</v>
      </c>
      <c r="B235" s="903" t="str">
        <f t="shared" si="6"/>
        <v>+0x0E6</v>
      </c>
      <c r="C235" s="366" t="s">
        <v>13</v>
      </c>
      <c r="D235" s="367" t="s">
        <v>13</v>
      </c>
      <c r="E235" s="367" t="s">
        <v>13</v>
      </c>
      <c r="F235" s="367" t="s">
        <v>13</v>
      </c>
      <c r="G235" s="367" t="s">
        <v>13</v>
      </c>
      <c r="H235" s="367" t="s">
        <v>13</v>
      </c>
      <c r="I235" s="367" t="s">
        <v>13</v>
      </c>
      <c r="J235" s="368" t="s">
        <v>13</v>
      </c>
      <c r="K235" s="904" t="s">
        <v>16</v>
      </c>
      <c r="L235" s="905" t="str">
        <f t="shared" si="7"/>
        <v>+0x0E6</v>
      </c>
      <c r="M235" s="888"/>
      <c r="N235" s="890"/>
      <c r="O235" s="888"/>
      <c r="P235" s="888"/>
      <c r="Q235" s="888"/>
      <c r="R235" s="890"/>
      <c r="S235" s="890"/>
    </row>
    <row r="236" spans="1:19">
      <c r="A236" s="889">
        <v>231</v>
      </c>
      <c r="B236" s="903" t="str">
        <f t="shared" si="6"/>
        <v>+0x0E7</v>
      </c>
      <c r="C236" s="366" t="s">
        <v>13</v>
      </c>
      <c r="D236" s="367" t="s">
        <v>13</v>
      </c>
      <c r="E236" s="367" t="s">
        <v>13</v>
      </c>
      <c r="F236" s="367" t="s">
        <v>13</v>
      </c>
      <c r="G236" s="367" t="s">
        <v>13</v>
      </c>
      <c r="H236" s="367" t="s">
        <v>13</v>
      </c>
      <c r="I236" s="367" t="s">
        <v>13</v>
      </c>
      <c r="J236" s="368" t="s">
        <v>13</v>
      </c>
      <c r="K236" s="904" t="s">
        <v>16</v>
      </c>
      <c r="L236" s="905" t="str">
        <f t="shared" si="7"/>
        <v>+0x0E7</v>
      </c>
      <c r="M236" s="888"/>
      <c r="N236" s="890"/>
      <c r="O236" s="888"/>
      <c r="P236" s="888"/>
      <c r="Q236" s="888"/>
      <c r="R236" s="890"/>
      <c r="S236" s="890"/>
    </row>
    <row r="237" spans="1:19">
      <c r="A237" s="889">
        <v>232</v>
      </c>
      <c r="B237" s="903" t="str">
        <f t="shared" si="6"/>
        <v>+0x0E8</v>
      </c>
      <c r="C237" s="366" t="s">
        <v>13</v>
      </c>
      <c r="D237" s="367" t="s">
        <v>13</v>
      </c>
      <c r="E237" s="367" t="s">
        <v>13</v>
      </c>
      <c r="F237" s="367" t="s">
        <v>13</v>
      </c>
      <c r="G237" s="367" t="s">
        <v>13</v>
      </c>
      <c r="H237" s="367" t="s">
        <v>13</v>
      </c>
      <c r="I237" s="367" t="s">
        <v>13</v>
      </c>
      <c r="J237" s="368" t="s">
        <v>13</v>
      </c>
      <c r="K237" s="904" t="s">
        <v>16</v>
      </c>
      <c r="L237" s="905" t="str">
        <f t="shared" si="7"/>
        <v>+0x0E8</v>
      </c>
      <c r="M237" s="888"/>
      <c r="N237" s="890"/>
      <c r="O237" s="888"/>
      <c r="P237" s="888"/>
      <c r="Q237" s="888"/>
      <c r="R237" s="890"/>
      <c r="S237" s="890"/>
    </row>
    <row r="238" spans="1:19">
      <c r="A238" s="889">
        <v>233</v>
      </c>
      <c r="B238" s="903" t="str">
        <f t="shared" si="6"/>
        <v>+0x0E9</v>
      </c>
      <c r="C238" s="366" t="s">
        <v>13</v>
      </c>
      <c r="D238" s="367" t="s">
        <v>13</v>
      </c>
      <c r="E238" s="367" t="s">
        <v>13</v>
      </c>
      <c r="F238" s="367" t="s">
        <v>13</v>
      </c>
      <c r="G238" s="367" t="s">
        <v>13</v>
      </c>
      <c r="H238" s="367" t="s">
        <v>13</v>
      </c>
      <c r="I238" s="367" t="s">
        <v>13</v>
      </c>
      <c r="J238" s="368" t="s">
        <v>13</v>
      </c>
      <c r="K238" s="904" t="s">
        <v>16</v>
      </c>
      <c r="L238" s="905" t="str">
        <f t="shared" si="7"/>
        <v>+0x0E9</v>
      </c>
      <c r="M238" s="888"/>
      <c r="N238" s="890"/>
      <c r="O238" s="888"/>
      <c r="P238" s="888"/>
      <c r="Q238" s="888"/>
      <c r="R238" s="890"/>
      <c r="S238" s="890"/>
    </row>
    <row r="239" spans="1:19">
      <c r="A239" s="889">
        <v>234</v>
      </c>
      <c r="B239" s="903" t="str">
        <f t="shared" si="6"/>
        <v>+0x0EA</v>
      </c>
      <c r="C239" s="366" t="s">
        <v>13</v>
      </c>
      <c r="D239" s="367" t="s">
        <v>13</v>
      </c>
      <c r="E239" s="367" t="s">
        <v>13</v>
      </c>
      <c r="F239" s="367" t="s">
        <v>13</v>
      </c>
      <c r="G239" s="367" t="s">
        <v>13</v>
      </c>
      <c r="H239" s="367" t="s">
        <v>13</v>
      </c>
      <c r="I239" s="367" t="s">
        <v>13</v>
      </c>
      <c r="J239" s="368" t="s">
        <v>13</v>
      </c>
      <c r="K239" s="904" t="s">
        <v>16</v>
      </c>
      <c r="L239" s="905" t="str">
        <f t="shared" si="7"/>
        <v>+0x0EA</v>
      </c>
      <c r="M239" s="888"/>
      <c r="N239" s="890"/>
      <c r="O239" s="888"/>
      <c r="P239" s="888"/>
      <c r="Q239" s="888"/>
      <c r="R239" s="890"/>
      <c r="S239" s="890"/>
    </row>
    <row r="240" spans="1:19">
      <c r="A240" s="889">
        <v>235</v>
      </c>
      <c r="B240" s="903" t="str">
        <f t="shared" si="6"/>
        <v>+0x0EB</v>
      </c>
      <c r="C240" s="366" t="s">
        <v>13</v>
      </c>
      <c r="D240" s="367" t="s">
        <v>13</v>
      </c>
      <c r="E240" s="367" t="s">
        <v>13</v>
      </c>
      <c r="F240" s="367" t="s">
        <v>13</v>
      </c>
      <c r="G240" s="367" t="s">
        <v>13</v>
      </c>
      <c r="H240" s="367" t="s">
        <v>13</v>
      </c>
      <c r="I240" s="367" t="s">
        <v>13</v>
      </c>
      <c r="J240" s="368" t="s">
        <v>13</v>
      </c>
      <c r="K240" s="904" t="s">
        <v>16</v>
      </c>
      <c r="L240" s="905" t="str">
        <f t="shared" si="7"/>
        <v>+0x0EB</v>
      </c>
      <c r="M240" s="888"/>
      <c r="N240" s="890"/>
      <c r="O240" s="888"/>
      <c r="P240" s="888"/>
      <c r="Q240" s="888"/>
      <c r="R240" s="890"/>
      <c r="S240" s="890"/>
    </row>
    <row r="241" spans="1:19">
      <c r="A241" s="889">
        <v>236</v>
      </c>
      <c r="B241" s="903" t="str">
        <f t="shared" si="6"/>
        <v>+0x0EC</v>
      </c>
      <c r="C241" s="1556" t="s">
        <v>6884</v>
      </c>
      <c r="D241" s="1554"/>
      <c r="E241" s="1554"/>
      <c r="F241" s="1554"/>
      <c r="G241" s="1554"/>
      <c r="H241" s="1554"/>
      <c r="I241" s="1554"/>
      <c r="J241" s="1555"/>
      <c r="K241" s="904" t="s">
        <v>16</v>
      </c>
      <c r="L241" s="905" t="str">
        <f t="shared" si="7"/>
        <v>+0x0EC</v>
      </c>
      <c r="M241" s="888"/>
      <c r="N241" s="890"/>
      <c r="O241" s="888"/>
      <c r="P241" s="888"/>
      <c r="Q241" s="888"/>
      <c r="R241" s="890"/>
      <c r="S241" s="890"/>
    </row>
    <row r="242" spans="1:19">
      <c r="A242" s="889">
        <v>237</v>
      </c>
      <c r="B242" s="903" t="str">
        <f t="shared" si="6"/>
        <v>+0x0ED</v>
      </c>
      <c r="C242" s="366" t="s">
        <v>13</v>
      </c>
      <c r="D242" s="367" t="s">
        <v>13</v>
      </c>
      <c r="E242" s="367" t="s">
        <v>13</v>
      </c>
      <c r="F242" s="367" t="s">
        <v>13</v>
      </c>
      <c r="G242" s="1554" t="s">
        <v>6884</v>
      </c>
      <c r="H242" s="1554"/>
      <c r="I242" s="1554"/>
      <c r="J242" s="1555"/>
      <c r="K242" s="904" t="s">
        <v>16</v>
      </c>
      <c r="L242" s="905" t="str">
        <f t="shared" si="7"/>
        <v>+0x0ED</v>
      </c>
      <c r="M242" s="888"/>
      <c r="N242" s="890"/>
      <c r="O242" s="888"/>
      <c r="P242" s="888"/>
      <c r="Q242" s="888"/>
      <c r="R242" s="890"/>
      <c r="S242" s="890"/>
    </row>
    <row r="243" spans="1:19">
      <c r="A243" s="889">
        <v>238</v>
      </c>
      <c r="B243" s="903" t="str">
        <f t="shared" si="6"/>
        <v>+0x0EE</v>
      </c>
      <c r="C243" s="1556" t="s">
        <v>6884</v>
      </c>
      <c r="D243" s="1554"/>
      <c r="E243" s="1554"/>
      <c r="F243" s="1554"/>
      <c r="G243" s="1554"/>
      <c r="H243" s="1554"/>
      <c r="I243" s="1554"/>
      <c r="J243" s="1555"/>
      <c r="K243" s="904" t="s">
        <v>16</v>
      </c>
      <c r="L243" s="905" t="str">
        <f t="shared" si="7"/>
        <v>+0x0EE</v>
      </c>
      <c r="M243" s="888"/>
      <c r="N243" s="890"/>
      <c r="O243" s="888"/>
      <c r="P243" s="888"/>
      <c r="Q243" s="888"/>
      <c r="R243" s="890"/>
      <c r="S243" s="890"/>
    </row>
    <row r="244" spans="1:19">
      <c r="A244" s="889">
        <v>239</v>
      </c>
      <c r="B244" s="903" t="str">
        <f t="shared" si="6"/>
        <v>+0x0EF</v>
      </c>
      <c r="C244" s="1556" t="s">
        <v>6884</v>
      </c>
      <c r="D244" s="1554"/>
      <c r="E244" s="367" t="s">
        <v>13</v>
      </c>
      <c r="F244" s="367" t="s">
        <v>13</v>
      </c>
      <c r="G244" s="1554" t="s">
        <v>6884</v>
      </c>
      <c r="H244" s="1554"/>
      <c r="I244" s="1554"/>
      <c r="J244" s="1555"/>
      <c r="K244" s="904" t="s">
        <v>16</v>
      </c>
      <c r="L244" s="905" t="str">
        <f t="shared" si="7"/>
        <v>+0x0EF</v>
      </c>
      <c r="M244" s="888"/>
      <c r="N244" s="890"/>
      <c r="O244" s="888"/>
      <c r="P244" s="888"/>
      <c r="Q244" s="888"/>
      <c r="R244" s="890"/>
      <c r="S244" s="890"/>
    </row>
    <row r="245" spans="1:19">
      <c r="A245" s="889">
        <v>240</v>
      </c>
      <c r="B245" s="903" t="str">
        <f t="shared" si="6"/>
        <v>+0x0F0</v>
      </c>
      <c r="C245" s="366" t="s">
        <v>13</v>
      </c>
      <c r="D245" s="367" t="s">
        <v>13</v>
      </c>
      <c r="E245" s="367" t="s">
        <v>13</v>
      </c>
      <c r="F245" s="367" t="s">
        <v>13</v>
      </c>
      <c r="G245" s="367" t="s">
        <v>13</v>
      </c>
      <c r="H245" s="367" t="s">
        <v>13</v>
      </c>
      <c r="I245" s="367" t="s">
        <v>13</v>
      </c>
      <c r="J245" s="368" t="s">
        <v>13</v>
      </c>
      <c r="K245" s="904" t="s">
        <v>16</v>
      </c>
      <c r="L245" s="905" t="str">
        <f t="shared" si="7"/>
        <v>+0x0F0</v>
      </c>
      <c r="M245" s="888"/>
      <c r="N245" s="890"/>
      <c r="O245" s="888"/>
      <c r="P245" s="888"/>
      <c r="Q245" s="888"/>
      <c r="R245" s="890"/>
      <c r="S245" s="890"/>
    </row>
    <row r="246" spans="1:19">
      <c r="A246" s="889">
        <v>241</v>
      </c>
      <c r="B246" s="903" t="str">
        <f t="shared" si="6"/>
        <v>+0x0F1</v>
      </c>
      <c r="C246" s="366" t="s">
        <v>13</v>
      </c>
      <c r="D246" s="367" t="s">
        <v>13</v>
      </c>
      <c r="E246" s="367" t="s">
        <v>13</v>
      </c>
      <c r="F246" s="367" t="s">
        <v>13</v>
      </c>
      <c r="G246" s="367" t="s">
        <v>13</v>
      </c>
      <c r="H246" s="367" t="s">
        <v>13</v>
      </c>
      <c r="I246" s="367" t="s">
        <v>13</v>
      </c>
      <c r="J246" s="368" t="s">
        <v>13</v>
      </c>
      <c r="K246" s="904" t="s">
        <v>16</v>
      </c>
      <c r="L246" s="905" t="str">
        <f t="shared" si="7"/>
        <v>+0x0F1</v>
      </c>
      <c r="M246" s="888"/>
      <c r="N246" s="890"/>
      <c r="O246" s="888"/>
      <c r="P246" s="888"/>
      <c r="Q246" s="888"/>
      <c r="R246" s="890"/>
      <c r="S246" s="890"/>
    </row>
    <row r="247" spans="1:19">
      <c r="A247" s="889">
        <v>242</v>
      </c>
      <c r="B247" s="903" t="str">
        <f t="shared" si="6"/>
        <v>+0x0F2</v>
      </c>
      <c r="C247" s="366" t="s">
        <v>13</v>
      </c>
      <c r="D247" s="367" t="s">
        <v>13</v>
      </c>
      <c r="E247" s="367" t="s">
        <v>13</v>
      </c>
      <c r="F247" s="367" t="s">
        <v>13</v>
      </c>
      <c r="G247" s="367" t="s">
        <v>13</v>
      </c>
      <c r="H247" s="367" t="s">
        <v>13</v>
      </c>
      <c r="I247" s="367" t="s">
        <v>13</v>
      </c>
      <c r="J247" s="368" t="s">
        <v>13</v>
      </c>
      <c r="K247" s="904" t="s">
        <v>16</v>
      </c>
      <c r="L247" s="905" t="str">
        <f t="shared" si="7"/>
        <v>+0x0F2</v>
      </c>
      <c r="M247" s="888"/>
      <c r="N247" s="890"/>
      <c r="O247" s="888"/>
      <c r="P247" s="888"/>
      <c r="Q247" s="888"/>
      <c r="R247" s="890"/>
      <c r="S247" s="890"/>
    </row>
    <row r="248" spans="1:19">
      <c r="A248" s="889">
        <v>243</v>
      </c>
      <c r="B248" s="903" t="str">
        <f t="shared" si="6"/>
        <v>+0x0F3</v>
      </c>
      <c r="C248" s="366" t="s">
        <v>13</v>
      </c>
      <c r="D248" s="367" t="s">
        <v>13</v>
      </c>
      <c r="E248" s="367" t="s">
        <v>13</v>
      </c>
      <c r="F248" s="367" t="s">
        <v>13</v>
      </c>
      <c r="G248" s="367" t="s">
        <v>13</v>
      </c>
      <c r="H248" s="367" t="s">
        <v>13</v>
      </c>
      <c r="I248" s="367" t="s">
        <v>13</v>
      </c>
      <c r="J248" s="368" t="s">
        <v>13</v>
      </c>
      <c r="K248" s="904" t="s">
        <v>16</v>
      </c>
      <c r="L248" s="905" t="str">
        <f t="shared" si="7"/>
        <v>+0x0F3</v>
      </c>
      <c r="M248" s="888"/>
      <c r="N248" s="890"/>
      <c r="O248" s="888"/>
      <c r="P248" s="888"/>
      <c r="Q248" s="888"/>
      <c r="R248" s="890"/>
      <c r="S248" s="890"/>
    </row>
    <row r="249" spans="1:19">
      <c r="A249" s="889">
        <v>244</v>
      </c>
      <c r="B249" s="903" t="str">
        <f t="shared" si="6"/>
        <v>+0x0F4</v>
      </c>
      <c r="C249" s="366" t="s">
        <v>13</v>
      </c>
      <c r="D249" s="367" t="s">
        <v>13</v>
      </c>
      <c r="E249" s="367" t="s">
        <v>13</v>
      </c>
      <c r="F249" s="367" t="s">
        <v>13</v>
      </c>
      <c r="G249" s="367" t="s">
        <v>13</v>
      </c>
      <c r="H249" s="367" t="s">
        <v>13</v>
      </c>
      <c r="I249" s="367" t="s">
        <v>13</v>
      </c>
      <c r="J249" s="368" t="s">
        <v>13</v>
      </c>
      <c r="K249" s="904" t="s">
        <v>16</v>
      </c>
      <c r="L249" s="905" t="str">
        <f t="shared" si="7"/>
        <v>+0x0F4</v>
      </c>
      <c r="M249" s="888"/>
      <c r="N249" s="890"/>
      <c r="O249" s="888"/>
      <c r="P249" s="888"/>
      <c r="Q249" s="888"/>
      <c r="R249" s="890"/>
      <c r="S249" s="890"/>
    </row>
    <row r="250" spans="1:19">
      <c r="A250" s="889">
        <v>245</v>
      </c>
      <c r="B250" s="903" t="str">
        <f t="shared" si="6"/>
        <v>+0x0F5</v>
      </c>
      <c r="C250" s="366" t="s">
        <v>13</v>
      </c>
      <c r="D250" s="367" t="s">
        <v>13</v>
      </c>
      <c r="E250" s="367" t="s">
        <v>13</v>
      </c>
      <c r="F250" s="367" t="s">
        <v>13</v>
      </c>
      <c r="G250" s="367" t="s">
        <v>13</v>
      </c>
      <c r="H250" s="367" t="s">
        <v>13</v>
      </c>
      <c r="I250" s="367" t="s">
        <v>13</v>
      </c>
      <c r="J250" s="368" t="s">
        <v>13</v>
      </c>
      <c r="K250" s="904" t="s">
        <v>16</v>
      </c>
      <c r="L250" s="905" t="str">
        <f t="shared" si="7"/>
        <v>+0x0F5</v>
      </c>
      <c r="M250" s="888"/>
      <c r="N250" s="890"/>
      <c r="O250" s="888"/>
      <c r="P250" s="888"/>
      <c r="Q250" s="888"/>
      <c r="R250" s="890"/>
      <c r="S250" s="890"/>
    </row>
    <row r="251" spans="1:19">
      <c r="A251" s="889">
        <v>246</v>
      </c>
      <c r="B251" s="903" t="str">
        <f t="shared" si="6"/>
        <v>+0x0F6</v>
      </c>
      <c r="C251" s="366" t="s">
        <v>13</v>
      </c>
      <c r="D251" s="367" t="s">
        <v>13</v>
      </c>
      <c r="E251" s="367" t="s">
        <v>13</v>
      </c>
      <c r="F251" s="367" t="s">
        <v>13</v>
      </c>
      <c r="G251" s="367" t="s">
        <v>13</v>
      </c>
      <c r="H251" s="367" t="s">
        <v>13</v>
      </c>
      <c r="I251" s="367" t="s">
        <v>13</v>
      </c>
      <c r="J251" s="368" t="s">
        <v>13</v>
      </c>
      <c r="K251" s="904" t="s">
        <v>16</v>
      </c>
      <c r="L251" s="905" t="str">
        <f t="shared" si="7"/>
        <v>+0x0F6</v>
      </c>
      <c r="M251" s="888"/>
      <c r="N251" s="890"/>
      <c r="O251" s="888"/>
      <c r="P251" s="888"/>
      <c r="Q251" s="888"/>
      <c r="R251" s="890"/>
      <c r="S251" s="890"/>
    </row>
    <row r="252" spans="1:19">
      <c r="A252" s="889">
        <v>247</v>
      </c>
      <c r="B252" s="903" t="str">
        <f t="shared" si="6"/>
        <v>+0x0F7</v>
      </c>
      <c r="C252" s="366" t="s">
        <v>13</v>
      </c>
      <c r="D252" s="367" t="s">
        <v>13</v>
      </c>
      <c r="E252" s="367" t="s">
        <v>13</v>
      </c>
      <c r="F252" s="367" t="s">
        <v>13</v>
      </c>
      <c r="G252" s="367" t="s">
        <v>13</v>
      </c>
      <c r="H252" s="367" t="s">
        <v>13</v>
      </c>
      <c r="I252" s="367" t="s">
        <v>13</v>
      </c>
      <c r="J252" s="368" t="s">
        <v>13</v>
      </c>
      <c r="K252" s="904" t="s">
        <v>16</v>
      </c>
      <c r="L252" s="905" t="str">
        <f t="shared" si="7"/>
        <v>+0x0F7</v>
      </c>
      <c r="M252" s="888"/>
      <c r="N252" s="890"/>
      <c r="O252" s="888"/>
      <c r="P252" s="888"/>
      <c r="Q252" s="888"/>
      <c r="R252" s="890"/>
      <c r="S252" s="890"/>
    </row>
    <row r="253" spans="1:19">
      <c r="A253" s="889">
        <v>248</v>
      </c>
      <c r="B253" s="903" t="str">
        <f t="shared" si="6"/>
        <v>+0x0F8</v>
      </c>
      <c r="C253" s="366" t="s">
        <v>13</v>
      </c>
      <c r="D253" s="367" t="s">
        <v>13</v>
      </c>
      <c r="E253" s="367" t="s">
        <v>13</v>
      </c>
      <c r="F253" s="367" t="s">
        <v>13</v>
      </c>
      <c r="G253" s="367" t="s">
        <v>13</v>
      </c>
      <c r="H253" s="367" t="s">
        <v>13</v>
      </c>
      <c r="I253" s="367" t="s">
        <v>13</v>
      </c>
      <c r="J253" s="368" t="s">
        <v>13</v>
      </c>
      <c r="K253" s="904" t="s">
        <v>16</v>
      </c>
      <c r="L253" s="905" t="str">
        <f t="shared" si="7"/>
        <v>+0x0F8</v>
      </c>
      <c r="M253" s="888"/>
      <c r="N253" s="890"/>
      <c r="O253" s="888"/>
      <c r="P253" s="888"/>
      <c r="Q253" s="888"/>
      <c r="R253" s="890"/>
      <c r="S253" s="890"/>
    </row>
    <row r="254" spans="1:19">
      <c r="A254" s="889">
        <v>249</v>
      </c>
      <c r="B254" s="903" t="str">
        <f t="shared" si="6"/>
        <v>+0x0F9</v>
      </c>
      <c r="C254" s="366" t="s">
        <v>13</v>
      </c>
      <c r="D254" s="367" t="s">
        <v>13</v>
      </c>
      <c r="E254" s="367" t="s">
        <v>13</v>
      </c>
      <c r="F254" s="367" t="s">
        <v>13</v>
      </c>
      <c r="G254" s="367" t="s">
        <v>13</v>
      </c>
      <c r="H254" s="367" t="s">
        <v>13</v>
      </c>
      <c r="I254" s="367" t="s">
        <v>13</v>
      </c>
      <c r="J254" s="368" t="s">
        <v>13</v>
      </c>
      <c r="K254" s="904" t="s">
        <v>16</v>
      </c>
      <c r="L254" s="905" t="str">
        <f t="shared" si="7"/>
        <v>+0x0F9</v>
      </c>
      <c r="M254" s="888"/>
      <c r="N254" s="890"/>
      <c r="O254" s="888"/>
      <c r="P254" s="888"/>
      <c r="Q254" s="888"/>
      <c r="R254" s="890"/>
      <c r="S254" s="890"/>
    </row>
    <row r="255" spans="1:19">
      <c r="A255" s="889">
        <v>250</v>
      </c>
      <c r="B255" s="903" t="str">
        <f t="shared" si="6"/>
        <v>+0x0FA</v>
      </c>
      <c r="C255" s="366" t="s">
        <v>13</v>
      </c>
      <c r="D255" s="367" t="s">
        <v>13</v>
      </c>
      <c r="E255" s="367" t="s">
        <v>13</v>
      </c>
      <c r="F255" s="367" t="s">
        <v>13</v>
      </c>
      <c r="G255" s="367" t="s">
        <v>13</v>
      </c>
      <c r="H255" s="367" t="s">
        <v>13</v>
      </c>
      <c r="I255" s="367" t="s">
        <v>13</v>
      </c>
      <c r="J255" s="368" t="s">
        <v>13</v>
      </c>
      <c r="K255" s="904" t="s">
        <v>16</v>
      </c>
      <c r="L255" s="905" t="str">
        <f t="shared" si="7"/>
        <v>+0x0FA</v>
      </c>
      <c r="M255" s="888"/>
      <c r="N255" s="890"/>
      <c r="O255" s="888"/>
      <c r="P255" s="888"/>
      <c r="Q255" s="888"/>
      <c r="R255" s="890"/>
      <c r="S255" s="890"/>
    </row>
    <row r="256" spans="1:19">
      <c r="A256" s="889">
        <v>251</v>
      </c>
      <c r="B256" s="903" t="str">
        <f t="shared" si="6"/>
        <v>+0x0FB</v>
      </c>
      <c r="C256" s="366" t="s">
        <v>13</v>
      </c>
      <c r="D256" s="367" t="s">
        <v>13</v>
      </c>
      <c r="E256" s="367" t="s">
        <v>13</v>
      </c>
      <c r="F256" s="367" t="s">
        <v>13</v>
      </c>
      <c r="G256" s="367" t="s">
        <v>13</v>
      </c>
      <c r="H256" s="367" t="s">
        <v>13</v>
      </c>
      <c r="I256" s="367" t="s">
        <v>13</v>
      </c>
      <c r="J256" s="368" t="s">
        <v>13</v>
      </c>
      <c r="K256" s="904" t="s">
        <v>16</v>
      </c>
      <c r="L256" s="905" t="str">
        <f t="shared" si="7"/>
        <v>+0x0FB</v>
      </c>
      <c r="M256" s="888"/>
      <c r="N256" s="890"/>
      <c r="O256" s="888"/>
      <c r="P256" s="888"/>
      <c r="Q256" s="888"/>
      <c r="R256" s="890"/>
      <c r="S256" s="890"/>
    </row>
    <row r="257" spans="1:19">
      <c r="A257" s="889">
        <v>252</v>
      </c>
      <c r="B257" s="903" t="str">
        <f t="shared" si="6"/>
        <v>+0x0FC</v>
      </c>
      <c r="C257" s="366" t="s">
        <v>13</v>
      </c>
      <c r="D257" s="367" t="s">
        <v>13</v>
      </c>
      <c r="E257" s="367" t="s">
        <v>13</v>
      </c>
      <c r="F257" s="367" t="s">
        <v>13</v>
      </c>
      <c r="G257" s="367" t="s">
        <v>13</v>
      </c>
      <c r="H257" s="367" t="s">
        <v>13</v>
      </c>
      <c r="I257" s="367" t="s">
        <v>13</v>
      </c>
      <c r="J257" s="368" t="s">
        <v>13</v>
      </c>
      <c r="K257" s="904" t="s">
        <v>16</v>
      </c>
      <c r="L257" s="905" t="str">
        <f t="shared" si="7"/>
        <v>+0x0FC</v>
      </c>
      <c r="M257" s="888"/>
      <c r="N257" s="890"/>
      <c r="O257" s="888"/>
      <c r="P257" s="888"/>
      <c r="Q257" s="888"/>
      <c r="R257" s="890"/>
      <c r="S257" s="890"/>
    </row>
    <row r="258" spans="1:19">
      <c r="A258" s="889">
        <v>253</v>
      </c>
      <c r="B258" s="903" t="str">
        <f t="shared" si="6"/>
        <v>+0x0FD</v>
      </c>
      <c r="C258" s="366" t="s">
        <v>13</v>
      </c>
      <c r="D258" s="367" t="s">
        <v>13</v>
      </c>
      <c r="E258" s="367" t="s">
        <v>13</v>
      </c>
      <c r="F258" s="367" t="s">
        <v>13</v>
      </c>
      <c r="G258" s="367" t="s">
        <v>13</v>
      </c>
      <c r="H258" s="367" t="s">
        <v>13</v>
      </c>
      <c r="I258" s="367" t="s">
        <v>13</v>
      </c>
      <c r="J258" s="368" t="s">
        <v>13</v>
      </c>
      <c r="K258" s="904" t="s">
        <v>16</v>
      </c>
      <c r="L258" s="905" t="str">
        <f t="shared" si="7"/>
        <v>+0x0FD</v>
      </c>
      <c r="M258" s="888"/>
      <c r="N258" s="890"/>
      <c r="O258" s="888"/>
      <c r="P258" s="888"/>
      <c r="Q258" s="888"/>
      <c r="R258" s="890"/>
      <c r="S258" s="890"/>
    </row>
    <row r="259" spans="1:19">
      <c r="A259" s="889">
        <v>254</v>
      </c>
      <c r="B259" s="903" t="str">
        <f t="shared" si="6"/>
        <v>+0x0FE</v>
      </c>
      <c r="C259" s="366" t="s">
        <v>13</v>
      </c>
      <c r="D259" s="367" t="s">
        <v>13</v>
      </c>
      <c r="E259" s="367" t="s">
        <v>13</v>
      </c>
      <c r="F259" s="367" t="s">
        <v>13</v>
      </c>
      <c r="G259" s="367" t="s">
        <v>13</v>
      </c>
      <c r="H259" s="367" t="s">
        <v>13</v>
      </c>
      <c r="I259" s="367" t="s">
        <v>13</v>
      </c>
      <c r="J259" s="368" t="s">
        <v>13</v>
      </c>
      <c r="K259" s="904" t="s">
        <v>16</v>
      </c>
      <c r="L259" s="905" t="str">
        <f t="shared" si="7"/>
        <v>+0x0FE</v>
      </c>
      <c r="M259" s="888"/>
      <c r="N259" s="890"/>
      <c r="O259" s="888"/>
      <c r="P259" s="888"/>
      <c r="Q259" s="888"/>
      <c r="R259" s="890"/>
      <c r="S259" s="890"/>
    </row>
    <row r="260" spans="1:19" ht="12.75" thickBot="1">
      <c r="A260" s="889">
        <v>255</v>
      </c>
      <c r="B260" s="903" t="str">
        <f t="shared" si="6"/>
        <v>+0x0FF</v>
      </c>
      <c r="C260" s="366" t="s">
        <v>13</v>
      </c>
      <c r="D260" s="367" t="s">
        <v>13</v>
      </c>
      <c r="E260" s="367" t="s">
        <v>13</v>
      </c>
      <c r="F260" s="367" t="s">
        <v>13</v>
      </c>
      <c r="G260" s="367" t="s">
        <v>13</v>
      </c>
      <c r="H260" s="367" t="s">
        <v>13</v>
      </c>
      <c r="I260" s="367" t="s">
        <v>13</v>
      </c>
      <c r="J260" s="368" t="s">
        <v>13</v>
      </c>
      <c r="K260" s="904" t="s">
        <v>16</v>
      </c>
      <c r="L260" s="905" t="str">
        <f t="shared" si="7"/>
        <v>+0x0FF</v>
      </c>
      <c r="M260" s="924"/>
      <c r="N260" s="890"/>
      <c r="O260" s="888"/>
      <c r="P260" s="888"/>
      <c r="Q260" s="888"/>
      <c r="R260" s="890"/>
      <c r="S260" s="890"/>
    </row>
    <row r="261" spans="1:19" ht="13.5" thickTop="1" thickBot="1">
      <c r="A261" s="888"/>
      <c r="B261" s="907" t="s">
        <v>2</v>
      </c>
      <c r="C261" s="908" t="s">
        <v>3</v>
      </c>
      <c r="D261" s="908" t="s">
        <v>4</v>
      </c>
      <c r="E261" s="908" t="s">
        <v>5</v>
      </c>
      <c r="F261" s="908" t="s">
        <v>6</v>
      </c>
      <c r="G261" s="908" t="s">
        <v>7</v>
      </c>
      <c r="H261" s="908" t="s">
        <v>8</v>
      </c>
      <c r="I261" s="908" t="s">
        <v>9</v>
      </c>
      <c r="J261" s="909" t="s">
        <v>10</v>
      </c>
      <c r="K261" s="910" t="s">
        <v>815</v>
      </c>
      <c r="L261" s="911" t="s">
        <v>2</v>
      </c>
      <c r="M261" s="888"/>
      <c r="N261" s="888"/>
      <c r="O261" s="888"/>
      <c r="P261" s="888"/>
      <c r="Q261" s="888"/>
      <c r="R261" s="888"/>
      <c r="S261" s="888"/>
    </row>
    <row r="263" spans="1:19">
      <c r="A263" s="1129"/>
      <c r="B263" s="1129"/>
      <c r="C263" s="1132" t="s">
        <v>6829</v>
      </c>
      <c r="D263" s="1128"/>
      <c r="E263" s="1128"/>
      <c r="F263" s="1128"/>
      <c r="G263" s="1128"/>
      <c r="H263" s="1128"/>
      <c r="I263" s="1128"/>
      <c r="J263" s="1128"/>
      <c r="K263" s="1128"/>
      <c r="L263" s="1128"/>
      <c r="M263" s="1129"/>
      <c r="N263" s="1129"/>
      <c r="O263" s="1129"/>
      <c r="P263" s="1129"/>
    </row>
    <row r="264" spans="1:19" ht="13.5">
      <c r="C264" s="1198"/>
      <c r="D264" s="1198"/>
      <c r="E264" s="1198"/>
      <c r="F264" s="1198"/>
      <c r="G264" s="1198"/>
      <c r="H264" s="1198"/>
      <c r="I264" s="1198"/>
      <c r="J264" s="1198"/>
      <c r="K264" s="1198"/>
      <c r="L264" s="1198"/>
    </row>
    <row r="265" spans="1:19">
      <c r="A265" s="1129"/>
      <c r="B265" s="852"/>
      <c r="C265" s="1393" t="s">
        <v>6830</v>
      </c>
      <c r="D265" s="1383" t="s">
        <v>6831</v>
      </c>
      <c r="E265" s="1383" t="s">
        <v>6832</v>
      </c>
      <c r="F265" s="1383" t="s">
        <v>6833</v>
      </c>
      <c r="G265" s="1474" t="s">
        <v>6834</v>
      </c>
      <c r="H265" s="1475"/>
      <c r="I265" s="1475"/>
      <c r="J265" s="1475"/>
      <c r="K265" s="1475"/>
      <c r="L265" s="1476"/>
      <c r="M265" s="1131"/>
      <c r="N265" s="1131"/>
      <c r="O265" s="993"/>
      <c r="P265" s="1129"/>
    </row>
    <row r="266" spans="1:19">
      <c r="A266" s="928"/>
      <c r="B266" s="931"/>
      <c r="C266" s="1153" t="s">
        <v>7036</v>
      </c>
      <c r="D266" s="912">
        <v>1</v>
      </c>
      <c r="E266" s="1154" t="s">
        <v>707</v>
      </c>
      <c r="F266" s="1154" t="s">
        <v>708</v>
      </c>
      <c r="G266" s="1462" t="s">
        <v>7089</v>
      </c>
      <c r="H266" s="1463"/>
      <c r="I266" s="1463"/>
      <c r="J266" s="1463"/>
      <c r="K266" s="1463"/>
      <c r="L266" s="1464"/>
      <c r="M266" s="999"/>
      <c r="N266" s="1129"/>
      <c r="O266" s="1129"/>
      <c r="P266" s="1129"/>
    </row>
    <row r="267" spans="1:19">
      <c r="A267" s="1129"/>
      <c r="B267" s="1129"/>
      <c r="C267" s="848" t="s">
        <v>7090</v>
      </c>
      <c r="D267" s="1154">
        <v>5</v>
      </c>
      <c r="E267" s="1154" t="s">
        <v>707</v>
      </c>
      <c r="F267" s="1154" t="s">
        <v>708</v>
      </c>
      <c r="G267" s="1462" t="s">
        <v>7091</v>
      </c>
      <c r="H267" s="1463"/>
      <c r="I267" s="1463"/>
      <c r="J267" s="1463"/>
      <c r="K267" s="1463"/>
      <c r="L267" s="1464"/>
      <c r="M267" s="999"/>
      <c r="N267" s="1129"/>
      <c r="O267" s="1129"/>
      <c r="P267" s="1129"/>
    </row>
    <row r="268" spans="1:19">
      <c r="A268" s="1129"/>
      <c r="B268" s="1129"/>
      <c r="C268" s="1153" t="s">
        <v>7092</v>
      </c>
      <c r="D268" s="1154">
        <v>5</v>
      </c>
      <c r="E268" s="1154" t="s">
        <v>707</v>
      </c>
      <c r="F268" s="1154" t="s">
        <v>708</v>
      </c>
      <c r="G268" s="1462" t="s">
        <v>7093</v>
      </c>
      <c r="H268" s="1463"/>
      <c r="I268" s="1463"/>
      <c r="J268" s="1463"/>
      <c r="K268" s="1463"/>
      <c r="L268" s="1464"/>
      <c r="M268" s="999"/>
      <c r="N268" s="1129"/>
      <c r="O268" s="1129"/>
      <c r="P268" s="1129"/>
    </row>
    <row r="269" spans="1:19">
      <c r="A269" s="1129"/>
      <c r="B269" s="1129"/>
      <c r="C269" s="1153" t="s">
        <v>7094</v>
      </c>
      <c r="D269" s="1154">
        <v>5</v>
      </c>
      <c r="E269" s="1154" t="s">
        <v>707</v>
      </c>
      <c r="F269" s="1154" t="s">
        <v>708</v>
      </c>
      <c r="G269" s="1462" t="s">
        <v>7095</v>
      </c>
      <c r="H269" s="1463"/>
      <c r="I269" s="1463"/>
      <c r="J269" s="1463"/>
      <c r="K269" s="1463"/>
      <c r="L269" s="1464"/>
      <c r="M269" s="999"/>
      <c r="N269" s="1129"/>
      <c r="O269" s="1129"/>
      <c r="P269" s="1129"/>
    </row>
    <row r="270" spans="1:19">
      <c r="A270" s="1129"/>
      <c r="B270" s="1129"/>
      <c r="C270" s="1153" t="s">
        <v>7096</v>
      </c>
      <c r="D270" s="1154">
        <v>5</v>
      </c>
      <c r="E270" s="1154" t="s">
        <v>707</v>
      </c>
      <c r="F270" s="1154" t="s">
        <v>708</v>
      </c>
      <c r="G270" s="1462" t="s">
        <v>7097</v>
      </c>
      <c r="H270" s="1463"/>
      <c r="I270" s="1463"/>
      <c r="J270" s="1463"/>
      <c r="K270" s="1463"/>
      <c r="L270" s="1464"/>
      <c r="M270" s="999"/>
      <c r="N270" s="1129"/>
      <c r="O270" s="1129"/>
      <c r="P270" s="1129"/>
    </row>
    <row r="271" spans="1:19">
      <c r="A271" s="1129"/>
      <c r="B271" s="1129"/>
      <c r="C271" s="1153" t="s">
        <v>7098</v>
      </c>
      <c r="D271" s="1154">
        <v>5</v>
      </c>
      <c r="E271" s="1154" t="s">
        <v>707</v>
      </c>
      <c r="F271" s="1154" t="s">
        <v>708</v>
      </c>
      <c r="G271" s="1462" t="s">
        <v>7099</v>
      </c>
      <c r="H271" s="1463"/>
      <c r="I271" s="1463"/>
      <c r="J271" s="1463"/>
      <c r="K271" s="1463"/>
      <c r="L271" s="1464"/>
      <c r="M271" s="999"/>
      <c r="N271" s="1129"/>
      <c r="O271" s="1129"/>
      <c r="P271" s="1129"/>
    </row>
    <row r="272" spans="1:19">
      <c r="A272" s="1129"/>
      <c r="B272" s="1129"/>
      <c r="C272" s="1153" t="s">
        <v>7100</v>
      </c>
      <c r="D272" s="1154">
        <v>5</v>
      </c>
      <c r="E272" s="1154" t="s">
        <v>707</v>
      </c>
      <c r="F272" s="1154" t="s">
        <v>708</v>
      </c>
      <c r="G272" s="1462" t="s">
        <v>7101</v>
      </c>
      <c r="H272" s="1463"/>
      <c r="I272" s="1463"/>
      <c r="J272" s="1463"/>
      <c r="K272" s="1463"/>
      <c r="L272" s="1464"/>
      <c r="M272" s="999"/>
      <c r="N272" s="1129"/>
      <c r="O272" s="1129"/>
      <c r="P272" s="1129"/>
    </row>
    <row r="273" spans="1:16">
      <c r="A273" s="1129"/>
      <c r="B273" s="1129"/>
      <c r="C273" s="1153" t="s">
        <v>7102</v>
      </c>
      <c r="D273" s="1154">
        <v>5</v>
      </c>
      <c r="E273" s="1154" t="s">
        <v>707</v>
      </c>
      <c r="F273" s="1154" t="s">
        <v>708</v>
      </c>
      <c r="G273" s="1462" t="s">
        <v>7103</v>
      </c>
      <c r="H273" s="1463"/>
      <c r="I273" s="1463"/>
      <c r="J273" s="1463"/>
      <c r="K273" s="1463"/>
      <c r="L273" s="1464"/>
      <c r="M273" s="999"/>
      <c r="N273" s="1129"/>
      <c r="O273" s="1129"/>
      <c r="P273" s="1129"/>
    </row>
    <row r="274" spans="1:16">
      <c r="A274" s="1129"/>
      <c r="B274" s="1129"/>
      <c r="C274" s="1153" t="s">
        <v>7104</v>
      </c>
      <c r="D274" s="1154">
        <v>5</v>
      </c>
      <c r="E274" s="1154" t="s">
        <v>707</v>
      </c>
      <c r="F274" s="1154" t="s">
        <v>708</v>
      </c>
      <c r="G274" s="1462" t="s">
        <v>7105</v>
      </c>
      <c r="H274" s="1463"/>
      <c r="I274" s="1463"/>
      <c r="J274" s="1463"/>
      <c r="K274" s="1463"/>
      <c r="L274" s="1464"/>
      <c r="M274" s="999"/>
      <c r="N274" s="1129"/>
      <c r="O274" s="1129"/>
      <c r="P274" s="1129"/>
    </row>
    <row r="275" spans="1:16">
      <c r="A275" s="1129"/>
      <c r="B275" s="1129"/>
      <c r="C275" s="1153" t="s">
        <v>7106</v>
      </c>
      <c r="D275" s="1154">
        <v>5</v>
      </c>
      <c r="E275" s="1154" t="s">
        <v>707</v>
      </c>
      <c r="F275" s="1154" t="s">
        <v>708</v>
      </c>
      <c r="G275" s="1462" t="s">
        <v>7107</v>
      </c>
      <c r="H275" s="1463"/>
      <c r="I275" s="1463"/>
      <c r="J275" s="1463"/>
      <c r="K275" s="1463"/>
      <c r="L275" s="1464"/>
      <c r="M275" s="999"/>
      <c r="N275" s="1129"/>
      <c r="O275" s="1129"/>
      <c r="P275" s="1129"/>
    </row>
    <row r="276" spans="1:16">
      <c r="A276" s="1129"/>
      <c r="B276" s="1129"/>
      <c r="C276" s="1153" t="s">
        <v>7108</v>
      </c>
      <c r="D276" s="1154">
        <v>5</v>
      </c>
      <c r="E276" s="1154" t="s">
        <v>707</v>
      </c>
      <c r="F276" s="1154" t="s">
        <v>708</v>
      </c>
      <c r="G276" s="1462" t="s">
        <v>7109</v>
      </c>
      <c r="H276" s="1463"/>
      <c r="I276" s="1463"/>
      <c r="J276" s="1463"/>
      <c r="K276" s="1463"/>
      <c r="L276" s="1464"/>
      <c r="M276" s="999"/>
      <c r="N276" s="1129"/>
      <c r="O276" s="1129"/>
      <c r="P276" s="1129"/>
    </row>
    <row r="277" spans="1:16">
      <c r="A277" s="1129"/>
      <c r="B277" s="1129"/>
      <c r="C277" s="1153" t="s">
        <v>7110</v>
      </c>
      <c r="D277" s="1154">
        <v>5</v>
      </c>
      <c r="E277" s="1154" t="s">
        <v>707</v>
      </c>
      <c r="F277" s="1154" t="s">
        <v>708</v>
      </c>
      <c r="G277" s="1462" t="s">
        <v>7111</v>
      </c>
      <c r="H277" s="1463"/>
      <c r="I277" s="1463"/>
      <c r="J277" s="1463"/>
      <c r="K277" s="1463"/>
      <c r="L277" s="1464"/>
      <c r="M277" s="999"/>
      <c r="N277" s="1129"/>
      <c r="O277" s="1129"/>
      <c r="P277" s="1129"/>
    </row>
    <row r="278" spans="1:16">
      <c r="C278" s="1153" t="s">
        <v>7112</v>
      </c>
      <c r="D278" s="1154">
        <v>5</v>
      </c>
      <c r="E278" s="1154" t="s">
        <v>707</v>
      </c>
      <c r="F278" s="1154" t="s">
        <v>708</v>
      </c>
      <c r="G278" s="1462" t="s">
        <v>7113</v>
      </c>
      <c r="H278" s="1463"/>
      <c r="I278" s="1463"/>
      <c r="J278" s="1463"/>
      <c r="K278" s="1463"/>
      <c r="L278" s="1464"/>
      <c r="M278" s="999"/>
    </row>
    <row r="279" spans="1:16">
      <c r="C279" s="1153" t="s">
        <v>7114</v>
      </c>
      <c r="D279" s="1154">
        <v>5</v>
      </c>
      <c r="E279" s="1154" t="s">
        <v>707</v>
      </c>
      <c r="F279" s="1154" t="s">
        <v>708</v>
      </c>
      <c r="G279" s="1462" t="s">
        <v>7115</v>
      </c>
      <c r="H279" s="1463"/>
      <c r="I279" s="1463"/>
      <c r="J279" s="1463"/>
      <c r="K279" s="1463"/>
      <c r="L279" s="1464"/>
      <c r="M279" s="999"/>
    </row>
    <row r="280" spans="1:16">
      <c r="C280" s="1153" t="s">
        <v>7116</v>
      </c>
      <c r="D280" s="1154">
        <v>6</v>
      </c>
      <c r="E280" s="1154" t="s">
        <v>707</v>
      </c>
      <c r="F280" s="1154" t="s">
        <v>708</v>
      </c>
      <c r="G280" s="1462" t="s">
        <v>7117</v>
      </c>
      <c r="H280" s="1463"/>
      <c r="I280" s="1463"/>
      <c r="J280" s="1463"/>
      <c r="K280" s="1463"/>
      <c r="L280" s="1464"/>
      <c r="M280" s="999"/>
    </row>
    <row r="281" spans="1:16">
      <c r="C281" s="1153" t="s">
        <v>7118</v>
      </c>
      <c r="D281" s="1154">
        <v>6</v>
      </c>
      <c r="E281" s="1154" t="s">
        <v>707</v>
      </c>
      <c r="F281" s="1154" t="s">
        <v>708</v>
      </c>
      <c r="G281" s="1462" t="s">
        <v>7119</v>
      </c>
      <c r="H281" s="1463"/>
      <c r="I281" s="1463"/>
      <c r="J281" s="1463"/>
      <c r="K281" s="1463"/>
      <c r="L281" s="1464"/>
      <c r="M281" s="999"/>
    </row>
    <row r="282" spans="1:16">
      <c r="C282" s="1153" t="s">
        <v>7120</v>
      </c>
      <c r="D282" s="1154">
        <v>6</v>
      </c>
      <c r="E282" s="1154" t="s">
        <v>707</v>
      </c>
      <c r="F282" s="1154" t="s">
        <v>708</v>
      </c>
      <c r="G282" s="1462" t="s">
        <v>7121</v>
      </c>
      <c r="H282" s="1463"/>
      <c r="I282" s="1463"/>
      <c r="J282" s="1463"/>
      <c r="K282" s="1463"/>
      <c r="L282" s="1464"/>
      <c r="M282" s="999"/>
    </row>
    <row r="283" spans="1:16">
      <c r="C283" s="1153" t="s">
        <v>7122</v>
      </c>
      <c r="D283" s="1154">
        <v>6</v>
      </c>
      <c r="E283" s="1154" t="s">
        <v>707</v>
      </c>
      <c r="F283" s="1154" t="s">
        <v>708</v>
      </c>
      <c r="G283" s="1462" t="s">
        <v>7123</v>
      </c>
      <c r="H283" s="1463"/>
      <c r="I283" s="1463"/>
      <c r="J283" s="1463"/>
      <c r="K283" s="1463"/>
      <c r="L283" s="1464"/>
      <c r="M283" s="999"/>
    </row>
    <row r="284" spans="1:16">
      <c r="C284" s="1153" t="s">
        <v>7124</v>
      </c>
      <c r="D284" s="1154">
        <v>6</v>
      </c>
      <c r="E284" s="1154" t="s">
        <v>707</v>
      </c>
      <c r="F284" s="1154" t="s">
        <v>708</v>
      </c>
      <c r="G284" s="1462" t="s">
        <v>7125</v>
      </c>
      <c r="H284" s="1463"/>
      <c r="I284" s="1463"/>
      <c r="J284" s="1463"/>
      <c r="K284" s="1463"/>
      <c r="L284" s="1464"/>
      <c r="M284" s="999"/>
    </row>
    <row r="285" spans="1:16">
      <c r="C285" s="1153" t="s">
        <v>7126</v>
      </c>
      <c r="D285" s="1154">
        <v>6</v>
      </c>
      <c r="E285" s="1154" t="s">
        <v>707</v>
      </c>
      <c r="F285" s="1154" t="s">
        <v>708</v>
      </c>
      <c r="G285" s="1462" t="s">
        <v>7127</v>
      </c>
      <c r="H285" s="1463"/>
      <c r="I285" s="1463"/>
      <c r="J285" s="1463"/>
      <c r="K285" s="1463"/>
      <c r="L285" s="1464"/>
      <c r="M285" s="999"/>
    </row>
    <row r="286" spans="1:16">
      <c r="C286" s="1153" t="s">
        <v>7128</v>
      </c>
      <c r="D286" s="1154">
        <v>6</v>
      </c>
      <c r="E286" s="1154" t="s">
        <v>707</v>
      </c>
      <c r="F286" s="1154" t="s">
        <v>708</v>
      </c>
      <c r="G286" s="1462" t="s">
        <v>7129</v>
      </c>
      <c r="H286" s="1463"/>
      <c r="I286" s="1463"/>
      <c r="J286" s="1463"/>
      <c r="K286" s="1463"/>
      <c r="L286" s="1464"/>
      <c r="M286" s="999"/>
    </row>
    <row r="287" spans="1:16">
      <c r="C287" s="1153" t="s">
        <v>7130</v>
      </c>
      <c r="D287" s="1154">
        <v>6</v>
      </c>
      <c r="E287" s="1154" t="s">
        <v>707</v>
      </c>
      <c r="F287" s="1154" t="s">
        <v>708</v>
      </c>
      <c r="G287" s="1462" t="s">
        <v>7131</v>
      </c>
      <c r="H287" s="1463"/>
      <c r="I287" s="1463"/>
      <c r="J287" s="1463"/>
      <c r="K287" s="1463"/>
      <c r="L287" s="1464"/>
      <c r="M287" s="999"/>
    </row>
    <row r="288" spans="1:16">
      <c r="C288" s="1153" t="s">
        <v>7132</v>
      </c>
      <c r="D288" s="1154">
        <v>6</v>
      </c>
      <c r="E288" s="1154" t="s">
        <v>707</v>
      </c>
      <c r="F288" s="1154" t="s">
        <v>708</v>
      </c>
      <c r="G288" s="1462" t="s">
        <v>7133</v>
      </c>
      <c r="H288" s="1463"/>
      <c r="I288" s="1463"/>
      <c r="J288" s="1463"/>
      <c r="K288" s="1463"/>
      <c r="L288" s="1464"/>
      <c r="M288" s="999"/>
    </row>
    <row r="289" spans="3:17">
      <c r="C289" s="1153" t="s">
        <v>7134</v>
      </c>
      <c r="D289" s="1154">
        <v>6</v>
      </c>
      <c r="E289" s="1154" t="s">
        <v>707</v>
      </c>
      <c r="F289" s="1154" t="s">
        <v>708</v>
      </c>
      <c r="G289" s="1462" t="s">
        <v>7135</v>
      </c>
      <c r="H289" s="1463"/>
      <c r="I289" s="1463"/>
      <c r="J289" s="1463"/>
      <c r="K289" s="1463"/>
      <c r="L289" s="1464"/>
      <c r="M289" s="999"/>
    </row>
    <row r="290" spans="3:17">
      <c r="C290" s="1153" t="s">
        <v>7136</v>
      </c>
      <c r="D290" s="1154">
        <v>6</v>
      </c>
      <c r="E290" s="1154" t="s">
        <v>707</v>
      </c>
      <c r="F290" s="1154" t="s">
        <v>708</v>
      </c>
      <c r="G290" s="1462" t="s">
        <v>7137</v>
      </c>
      <c r="H290" s="1463"/>
      <c r="I290" s="1463"/>
      <c r="J290" s="1463"/>
      <c r="K290" s="1463"/>
      <c r="L290" s="1464"/>
      <c r="M290" s="999"/>
    </row>
    <row r="291" spans="3:17">
      <c r="C291" s="1153" t="s">
        <v>7138</v>
      </c>
      <c r="D291" s="1154">
        <v>6</v>
      </c>
      <c r="E291" s="1154" t="s">
        <v>707</v>
      </c>
      <c r="F291" s="1154" t="s">
        <v>708</v>
      </c>
      <c r="G291" s="1462" t="s">
        <v>7139</v>
      </c>
      <c r="H291" s="1463"/>
      <c r="I291" s="1463"/>
      <c r="J291" s="1463"/>
      <c r="K291" s="1463"/>
      <c r="L291" s="1464"/>
      <c r="M291" s="999"/>
    </row>
    <row r="292" spans="3:17">
      <c r="C292" s="1153" t="s">
        <v>7140</v>
      </c>
      <c r="D292" s="1154">
        <v>6</v>
      </c>
      <c r="E292" s="1154" t="s">
        <v>707</v>
      </c>
      <c r="F292" s="1154" t="s">
        <v>708</v>
      </c>
      <c r="G292" s="1462" t="s">
        <v>7141</v>
      </c>
      <c r="H292" s="1463"/>
      <c r="I292" s="1463"/>
      <c r="J292" s="1463"/>
      <c r="K292" s="1463"/>
      <c r="L292" s="1464"/>
      <c r="M292" s="999"/>
    </row>
    <row r="293" spans="3:17">
      <c r="C293" s="1153" t="s">
        <v>7142</v>
      </c>
      <c r="D293" s="1154">
        <v>7</v>
      </c>
      <c r="E293" s="1154" t="s">
        <v>707</v>
      </c>
      <c r="F293" s="1154" t="s">
        <v>708</v>
      </c>
      <c r="G293" s="1462" t="s">
        <v>7143</v>
      </c>
      <c r="H293" s="1463"/>
      <c r="I293" s="1463"/>
      <c r="J293" s="1463"/>
      <c r="K293" s="1463"/>
      <c r="L293" s="1464"/>
      <c r="M293" s="999"/>
    </row>
    <row r="294" spans="3:17">
      <c r="C294" s="1153" t="s">
        <v>7144</v>
      </c>
      <c r="D294" s="1154">
        <v>7</v>
      </c>
      <c r="E294" s="1154" t="s">
        <v>707</v>
      </c>
      <c r="F294" s="1154" t="s">
        <v>708</v>
      </c>
      <c r="G294" s="1462" t="s">
        <v>7145</v>
      </c>
      <c r="H294" s="1463"/>
      <c r="I294" s="1463"/>
      <c r="J294" s="1463"/>
      <c r="K294" s="1463"/>
      <c r="L294" s="1464"/>
      <c r="M294" s="999"/>
      <c r="N294" s="1129"/>
      <c r="O294" s="1129"/>
      <c r="P294" s="1129"/>
      <c r="Q294" s="1129"/>
    </row>
    <row r="295" spans="3:17">
      <c r="C295" s="1153" t="s">
        <v>7146</v>
      </c>
      <c r="D295" s="1154">
        <v>7</v>
      </c>
      <c r="E295" s="1154" t="s">
        <v>707</v>
      </c>
      <c r="F295" s="1154" t="s">
        <v>708</v>
      </c>
      <c r="G295" s="1462" t="s">
        <v>7147</v>
      </c>
      <c r="H295" s="1463"/>
      <c r="I295" s="1463"/>
      <c r="J295" s="1463"/>
      <c r="K295" s="1463"/>
      <c r="L295" s="1464"/>
      <c r="M295" s="999"/>
      <c r="N295" s="1129"/>
      <c r="O295" s="1129"/>
      <c r="P295" s="1129"/>
      <c r="Q295" s="1129"/>
    </row>
    <row r="296" spans="3:17">
      <c r="C296" s="1153" t="s">
        <v>7148</v>
      </c>
      <c r="D296" s="1154">
        <v>7</v>
      </c>
      <c r="E296" s="1154" t="s">
        <v>707</v>
      </c>
      <c r="F296" s="1154" t="s">
        <v>708</v>
      </c>
      <c r="G296" s="1462" t="s">
        <v>7149</v>
      </c>
      <c r="H296" s="1463"/>
      <c r="I296" s="1463"/>
      <c r="J296" s="1463"/>
      <c r="K296" s="1463"/>
      <c r="L296" s="1464"/>
      <c r="M296" s="999"/>
      <c r="N296" s="1129"/>
      <c r="O296" s="1129"/>
      <c r="P296" s="1129"/>
      <c r="Q296" s="1129"/>
    </row>
    <row r="297" spans="3:17">
      <c r="C297" s="1153" t="s">
        <v>7150</v>
      </c>
      <c r="D297" s="1154">
        <v>7</v>
      </c>
      <c r="E297" s="1154" t="s">
        <v>707</v>
      </c>
      <c r="F297" s="1154" t="s">
        <v>708</v>
      </c>
      <c r="G297" s="1462" t="s">
        <v>7151</v>
      </c>
      <c r="H297" s="1463"/>
      <c r="I297" s="1463"/>
      <c r="J297" s="1463"/>
      <c r="K297" s="1463"/>
      <c r="L297" s="1464"/>
      <c r="M297" s="999"/>
      <c r="N297" s="1129"/>
      <c r="O297" s="1129"/>
      <c r="P297" s="1129"/>
      <c r="Q297" s="1129"/>
    </row>
    <row r="298" spans="3:17">
      <c r="C298" s="1153" t="s">
        <v>7152</v>
      </c>
      <c r="D298" s="1154">
        <v>7</v>
      </c>
      <c r="E298" s="1154" t="s">
        <v>707</v>
      </c>
      <c r="F298" s="1154" t="s">
        <v>708</v>
      </c>
      <c r="G298" s="1462" t="s">
        <v>7153</v>
      </c>
      <c r="H298" s="1463"/>
      <c r="I298" s="1463"/>
      <c r="J298" s="1463"/>
      <c r="K298" s="1463"/>
      <c r="L298" s="1464"/>
      <c r="M298" s="999"/>
      <c r="N298" s="1129"/>
      <c r="O298" s="1129"/>
      <c r="P298" s="1129"/>
      <c r="Q298" s="1129"/>
    </row>
    <row r="299" spans="3:17">
      <c r="C299" s="1153" t="s">
        <v>7154</v>
      </c>
      <c r="D299" s="1154">
        <v>7</v>
      </c>
      <c r="E299" s="1154" t="s">
        <v>707</v>
      </c>
      <c r="F299" s="1154" t="s">
        <v>708</v>
      </c>
      <c r="G299" s="1462" t="s">
        <v>7155</v>
      </c>
      <c r="H299" s="1463"/>
      <c r="I299" s="1463"/>
      <c r="J299" s="1463"/>
      <c r="K299" s="1463"/>
      <c r="L299" s="1464"/>
      <c r="M299" s="999"/>
      <c r="N299" s="1129"/>
      <c r="O299" s="1129"/>
      <c r="P299" s="1129"/>
      <c r="Q299" s="1129"/>
    </row>
    <row r="300" spans="3:17">
      <c r="C300" s="1153" t="s">
        <v>7156</v>
      </c>
      <c r="D300" s="1154">
        <v>7</v>
      </c>
      <c r="E300" s="1154" t="s">
        <v>707</v>
      </c>
      <c r="F300" s="1154" t="s">
        <v>708</v>
      </c>
      <c r="G300" s="1462" t="s">
        <v>7157</v>
      </c>
      <c r="H300" s="1463"/>
      <c r="I300" s="1463"/>
      <c r="J300" s="1463"/>
      <c r="K300" s="1463"/>
      <c r="L300" s="1464"/>
      <c r="M300" s="999"/>
      <c r="N300" s="1129"/>
      <c r="O300" s="1129"/>
      <c r="P300" s="1129"/>
      <c r="Q300" s="1129"/>
    </row>
    <row r="301" spans="3:17">
      <c r="C301" s="1153" t="s">
        <v>7158</v>
      </c>
      <c r="D301" s="1154">
        <v>7</v>
      </c>
      <c r="E301" s="1154" t="s">
        <v>707</v>
      </c>
      <c r="F301" s="1154" t="s">
        <v>708</v>
      </c>
      <c r="G301" s="1462" t="s">
        <v>7159</v>
      </c>
      <c r="H301" s="1463"/>
      <c r="I301" s="1463"/>
      <c r="J301" s="1463"/>
      <c r="K301" s="1463"/>
      <c r="L301" s="1464"/>
      <c r="M301" s="999"/>
      <c r="N301" s="1129"/>
      <c r="O301" s="1129"/>
      <c r="P301" s="1129"/>
      <c r="Q301" s="1129"/>
    </row>
    <row r="302" spans="3:17">
      <c r="C302" s="1153" t="s">
        <v>7160</v>
      </c>
      <c r="D302" s="1154">
        <v>7</v>
      </c>
      <c r="E302" s="1154" t="s">
        <v>707</v>
      </c>
      <c r="F302" s="1154" t="s">
        <v>708</v>
      </c>
      <c r="G302" s="1462" t="s">
        <v>7161</v>
      </c>
      <c r="H302" s="1463"/>
      <c r="I302" s="1463"/>
      <c r="J302" s="1463"/>
      <c r="K302" s="1463"/>
      <c r="L302" s="1464"/>
      <c r="M302" s="999"/>
      <c r="N302" s="1129"/>
      <c r="O302" s="1129"/>
      <c r="P302" s="1129"/>
      <c r="Q302" s="1129"/>
    </row>
    <row r="303" spans="3:17">
      <c r="C303" s="1153" t="s">
        <v>7162</v>
      </c>
      <c r="D303" s="1154">
        <v>7</v>
      </c>
      <c r="E303" s="1154" t="s">
        <v>707</v>
      </c>
      <c r="F303" s="1154" t="s">
        <v>708</v>
      </c>
      <c r="G303" s="1462" t="s">
        <v>7163</v>
      </c>
      <c r="H303" s="1463"/>
      <c r="I303" s="1463"/>
      <c r="J303" s="1463"/>
      <c r="K303" s="1463"/>
      <c r="L303" s="1464"/>
      <c r="M303" s="999"/>
      <c r="N303" s="1129"/>
      <c r="O303" s="1129"/>
      <c r="P303" s="1129"/>
      <c r="Q303" s="1129"/>
    </row>
    <row r="304" spans="3:17">
      <c r="C304" s="1153" t="s">
        <v>7164</v>
      </c>
      <c r="D304" s="1154">
        <v>7</v>
      </c>
      <c r="E304" s="1154" t="s">
        <v>707</v>
      </c>
      <c r="F304" s="1154" t="s">
        <v>708</v>
      </c>
      <c r="G304" s="1462" t="s">
        <v>7165</v>
      </c>
      <c r="H304" s="1463"/>
      <c r="I304" s="1463"/>
      <c r="J304" s="1463"/>
      <c r="K304" s="1463"/>
      <c r="L304" s="1464"/>
      <c r="M304" s="999"/>
      <c r="N304" s="1129"/>
      <c r="O304" s="1129"/>
      <c r="P304" s="1129"/>
      <c r="Q304" s="1129"/>
    </row>
    <row r="305" spans="3:17">
      <c r="C305" s="1153" t="s">
        <v>7166</v>
      </c>
      <c r="D305" s="1154">
        <v>7</v>
      </c>
      <c r="E305" s="1154" t="s">
        <v>707</v>
      </c>
      <c r="F305" s="1154" t="s">
        <v>708</v>
      </c>
      <c r="G305" s="1462" t="s">
        <v>7167</v>
      </c>
      <c r="H305" s="1463"/>
      <c r="I305" s="1463"/>
      <c r="J305" s="1463"/>
      <c r="K305" s="1463"/>
      <c r="L305" s="1464"/>
      <c r="M305" s="999"/>
      <c r="N305" s="1129"/>
      <c r="O305" s="1129"/>
      <c r="P305" s="1129"/>
      <c r="Q305" s="1129"/>
    </row>
    <row r="306" spans="3:17">
      <c r="C306" s="1153" t="s">
        <v>7076</v>
      </c>
      <c r="D306" s="1154">
        <v>1</v>
      </c>
      <c r="E306" s="1154" t="s">
        <v>707</v>
      </c>
      <c r="F306" s="1154" t="s">
        <v>1258</v>
      </c>
      <c r="G306" s="1462" t="s">
        <v>7168</v>
      </c>
      <c r="H306" s="1463"/>
      <c r="I306" s="1463"/>
      <c r="J306" s="1463"/>
      <c r="K306" s="1463"/>
      <c r="L306" s="1464"/>
      <c r="M306" s="999"/>
      <c r="N306" s="1129"/>
      <c r="O306" s="1129"/>
      <c r="P306" s="1129"/>
      <c r="Q306" s="1132"/>
    </row>
    <row r="307" spans="3:17">
      <c r="C307" s="1153" t="s">
        <v>7169</v>
      </c>
      <c r="D307" s="1154">
        <v>6</v>
      </c>
      <c r="E307" s="1154" t="s">
        <v>707</v>
      </c>
      <c r="F307" s="1154" t="s">
        <v>1258</v>
      </c>
      <c r="G307" s="1535" t="s">
        <v>7170</v>
      </c>
      <c r="H307" s="1536"/>
      <c r="I307" s="1536"/>
      <c r="J307" s="1536"/>
      <c r="K307" s="1536"/>
      <c r="L307" s="1537"/>
      <c r="M307" s="999"/>
      <c r="N307" s="1129"/>
      <c r="O307" s="1129"/>
      <c r="P307" s="1132"/>
      <c r="Q307" s="1129"/>
    </row>
    <row r="308" spans="3:17">
      <c r="C308" s="1153" t="s">
        <v>7171</v>
      </c>
      <c r="D308" s="1154">
        <v>6</v>
      </c>
      <c r="E308" s="1154" t="s">
        <v>707</v>
      </c>
      <c r="F308" s="1154" t="s">
        <v>1258</v>
      </c>
      <c r="G308" s="1535" t="s">
        <v>7172</v>
      </c>
      <c r="H308" s="1536"/>
      <c r="I308" s="1536"/>
      <c r="J308" s="1536"/>
      <c r="K308" s="1536"/>
      <c r="L308" s="1537"/>
      <c r="M308" s="999"/>
      <c r="N308" s="1129"/>
      <c r="O308" s="1129"/>
      <c r="P308" s="1132"/>
      <c r="Q308" s="1129"/>
    </row>
    <row r="309" spans="3:17">
      <c r="C309" s="1153" t="s">
        <v>7173</v>
      </c>
      <c r="D309" s="1154">
        <v>8</v>
      </c>
      <c r="E309" s="1154" t="s">
        <v>707</v>
      </c>
      <c r="F309" s="1154" t="s">
        <v>1258</v>
      </c>
      <c r="G309" s="1535" t="s">
        <v>7174</v>
      </c>
      <c r="H309" s="1536"/>
      <c r="I309" s="1536"/>
      <c r="J309" s="1536"/>
      <c r="K309" s="1536"/>
      <c r="L309" s="1537"/>
      <c r="M309" s="999"/>
      <c r="N309" s="1129"/>
      <c r="O309" s="1129"/>
      <c r="P309" s="1132"/>
      <c r="Q309" s="1129"/>
    </row>
    <row r="310" spans="3:17">
      <c r="C310" s="1153" t="s">
        <v>7175</v>
      </c>
      <c r="D310" s="1154">
        <v>6</v>
      </c>
      <c r="E310" s="1154" t="s">
        <v>707</v>
      </c>
      <c r="F310" s="1154" t="s">
        <v>1258</v>
      </c>
      <c r="G310" s="1535" t="s">
        <v>7176</v>
      </c>
      <c r="H310" s="1536"/>
      <c r="I310" s="1536"/>
      <c r="J310" s="1536"/>
      <c r="K310" s="1536"/>
      <c r="L310" s="1537"/>
      <c r="M310" s="999"/>
      <c r="N310" s="1129"/>
      <c r="O310" s="1129"/>
      <c r="P310" s="1132"/>
      <c r="Q310" s="1129"/>
    </row>
    <row r="311" spans="3:17">
      <c r="C311" s="1153" t="s">
        <v>7177</v>
      </c>
      <c r="D311" s="1154">
        <v>5</v>
      </c>
      <c r="E311" s="1154" t="s">
        <v>707</v>
      </c>
      <c r="F311" s="1154" t="s">
        <v>1258</v>
      </c>
      <c r="G311" s="1462" t="s">
        <v>7178</v>
      </c>
      <c r="H311" s="1463"/>
      <c r="I311" s="1463"/>
      <c r="J311" s="1463"/>
      <c r="K311" s="1463"/>
      <c r="L311" s="1464"/>
      <c r="M311" s="999"/>
      <c r="N311" s="1129"/>
      <c r="O311" s="1129"/>
      <c r="P311" s="1132"/>
      <c r="Q311" s="1129"/>
    </row>
    <row r="312" spans="3:17">
      <c r="C312" s="1153" t="s">
        <v>7179</v>
      </c>
      <c r="D312" s="1154">
        <v>5</v>
      </c>
      <c r="E312" s="1154" t="s">
        <v>707</v>
      </c>
      <c r="F312" s="1154" t="s">
        <v>1258</v>
      </c>
      <c r="G312" s="1462" t="s">
        <v>7180</v>
      </c>
      <c r="H312" s="1463"/>
      <c r="I312" s="1463"/>
      <c r="J312" s="1463"/>
      <c r="K312" s="1463"/>
      <c r="L312" s="1464"/>
      <c r="M312" s="999"/>
      <c r="N312" s="1129"/>
      <c r="O312" s="1129"/>
      <c r="P312" s="1132"/>
      <c r="Q312" s="1129"/>
    </row>
    <row r="313" spans="3:17">
      <c r="C313" s="1153" t="s">
        <v>7181</v>
      </c>
      <c r="D313" s="1154">
        <v>3</v>
      </c>
      <c r="E313" s="1154" t="s">
        <v>707</v>
      </c>
      <c r="F313" s="1154" t="s">
        <v>1258</v>
      </c>
      <c r="G313" s="1462" t="s">
        <v>7182</v>
      </c>
      <c r="H313" s="1463"/>
      <c r="I313" s="1463"/>
      <c r="J313" s="1463"/>
      <c r="K313" s="1463"/>
      <c r="L313" s="1464"/>
      <c r="M313" s="999"/>
      <c r="N313" s="1129"/>
      <c r="O313" s="1129"/>
      <c r="P313" s="1132"/>
      <c r="Q313" s="1129"/>
    </row>
    <row r="314" spans="3:17">
      <c r="C314" s="1153" t="s">
        <v>7086</v>
      </c>
      <c r="D314" s="1154">
        <v>1</v>
      </c>
      <c r="E314" s="1154" t="s">
        <v>707</v>
      </c>
      <c r="F314" s="1154" t="s">
        <v>708</v>
      </c>
      <c r="G314" s="1462" t="s">
        <v>7183</v>
      </c>
      <c r="H314" s="1463"/>
      <c r="I314" s="1463"/>
      <c r="J314" s="1463"/>
      <c r="K314" s="1463"/>
      <c r="L314" s="1464"/>
      <c r="M314" s="999"/>
      <c r="N314" s="1129"/>
      <c r="O314" s="1129"/>
      <c r="P314" s="1132"/>
      <c r="Q314" s="1132"/>
    </row>
    <row r="315" spans="3:17">
      <c r="C315" s="1153" t="s">
        <v>7184</v>
      </c>
      <c r="D315" s="1154">
        <v>8</v>
      </c>
      <c r="E315" s="1154" t="s">
        <v>707</v>
      </c>
      <c r="F315" s="1154" t="s">
        <v>708</v>
      </c>
      <c r="G315" s="1462" t="s">
        <v>7185</v>
      </c>
      <c r="H315" s="1463"/>
      <c r="I315" s="1463"/>
      <c r="J315" s="1463"/>
      <c r="K315" s="1463"/>
      <c r="L315" s="1464"/>
      <c r="M315" s="999"/>
      <c r="N315" s="1129"/>
      <c r="O315" s="1129"/>
      <c r="P315" s="1132"/>
      <c r="Q315" s="1132"/>
    </row>
    <row r="316" spans="3:17">
      <c r="C316" s="1153" t="s">
        <v>7186</v>
      </c>
      <c r="D316" s="1154">
        <v>8</v>
      </c>
      <c r="E316" s="1154" t="s">
        <v>707</v>
      </c>
      <c r="F316" s="1154" t="s">
        <v>708</v>
      </c>
      <c r="G316" s="1462" t="s">
        <v>7187</v>
      </c>
      <c r="H316" s="1463"/>
      <c r="I316" s="1463"/>
      <c r="J316" s="1463"/>
      <c r="K316" s="1463"/>
      <c r="L316" s="1464"/>
      <c r="M316" s="999"/>
      <c r="N316" s="1129"/>
      <c r="O316" s="1129"/>
      <c r="P316" s="1132"/>
      <c r="Q316" s="1132"/>
    </row>
    <row r="317" spans="3:17">
      <c r="C317" s="873" t="s">
        <v>14435</v>
      </c>
      <c r="D317" s="1131">
        <f>SUM(D266:D316)</f>
        <v>292</v>
      </c>
      <c r="E317" s="1129"/>
      <c r="F317" s="1129"/>
      <c r="G317" s="1129"/>
      <c r="H317" s="1129"/>
      <c r="I317" s="1129"/>
      <c r="J317" s="1129"/>
      <c r="K317" s="1129"/>
      <c r="L317" s="1129"/>
      <c r="M317" s="1129"/>
      <c r="N317" s="1129"/>
      <c r="O317" s="1129"/>
      <c r="P317" s="1129"/>
      <c r="Q317" s="1129"/>
    </row>
  </sheetData>
  <mergeCells count="206">
    <mergeCell ref="C6:J6"/>
    <mergeCell ref="F21:J21"/>
    <mergeCell ref="F22:J22"/>
    <mergeCell ref="F23:J23"/>
    <mergeCell ref="F24:J24"/>
    <mergeCell ref="F25:J25"/>
    <mergeCell ref="F26:J26"/>
    <mergeCell ref="F13:J13"/>
    <mergeCell ref="F14:J14"/>
    <mergeCell ref="C17:J17"/>
    <mergeCell ref="C18:J18"/>
    <mergeCell ref="C19:J19"/>
    <mergeCell ref="C20:J20"/>
    <mergeCell ref="F33:J33"/>
    <mergeCell ref="E37:J37"/>
    <mergeCell ref="E38:J38"/>
    <mergeCell ref="E39:J39"/>
    <mergeCell ref="E40:J40"/>
    <mergeCell ref="E41:J41"/>
    <mergeCell ref="F27:J27"/>
    <mergeCell ref="F28:J28"/>
    <mergeCell ref="F29:J29"/>
    <mergeCell ref="F30:J30"/>
    <mergeCell ref="F31:J31"/>
    <mergeCell ref="F32:J32"/>
    <mergeCell ref="E48:J48"/>
    <mergeCell ref="E49:J49"/>
    <mergeCell ref="D53:J53"/>
    <mergeCell ref="D54:J54"/>
    <mergeCell ref="D55:J55"/>
    <mergeCell ref="D56:J56"/>
    <mergeCell ref="E42:J42"/>
    <mergeCell ref="E43:J43"/>
    <mergeCell ref="E44:J44"/>
    <mergeCell ref="E45:J45"/>
    <mergeCell ref="E46:J46"/>
    <mergeCell ref="E47:J47"/>
    <mergeCell ref="D63:J63"/>
    <mergeCell ref="D64:J64"/>
    <mergeCell ref="D65:J65"/>
    <mergeCell ref="E86:J86"/>
    <mergeCell ref="E87:J87"/>
    <mergeCell ref="C88:J88"/>
    <mergeCell ref="D57:J57"/>
    <mergeCell ref="D58:J58"/>
    <mergeCell ref="D59:J59"/>
    <mergeCell ref="D60:J60"/>
    <mergeCell ref="D61:J61"/>
    <mergeCell ref="D62:J62"/>
    <mergeCell ref="F95:J95"/>
    <mergeCell ref="C99:F99"/>
    <mergeCell ref="I99:J99"/>
    <mergeCell ref="H100:J100"/>
    <mergeCell ref="E101:J101"/>
    <mergeCell ref="H103:J103"/>
    <mergeCell ref="E89:J89"/>
    <mergeCell ref="F90:J90"/>
    <mergeCell ref="F91:J91"/>
    <mergeCell ref="C92:J92"/>
    <mergeCell ref="C93:J93"/>
    <mergeCell ref="F94:J94"/>
    <mergeCell ref="G111:J111"/>
    <mergeCell ref="C112:J112"/>
    <mergeCell ref="G113:J113"/>
    <mergeCell ref="G117:J117"/>
    <mergeCell ref="I118:J118"/>
    <mergeCell ref="C119:J119"/>
    <mergeCell ref="C104:J104"/>
    <mergeCell ref="C105:J105"/>
    <mergeCell ref="H106:J106"/>
    <mergeCell ref="F107:J107"/>
    <mergeCell ref="F108:J108"/>
    <mergeCell ref="C110:J110"/>
    <mergeCell ref="C127:J127"/>
    <mergeCell ref="C128:J128"/>
    <mergeCell ref="C129:J129"/>
    <mergeCell ref="C130:J130"/>
    <mergeCell ref="C134:J134"/>
    <mergeCell ref="C136:J136"/>
    <mergeCell ref="G120:J120"/>
    <mergeCell ref="C121:J121"/>
    <mergeCell ref="H122:J122"/>
    <mergeCell ref="C123:J123"/>
    <mergeCell ref="C124:J124"/>
    <mergeCell ref="D126:J126"/>
    <mergeCell ref="C155:J155"/>
    <mergeCell ref="C157:J157"/>
    <mergeCell ref="G158:J158"/>
    <mergeCell ref="C159:J159"/>
    <mergeCell ref="G160:J160"/>
    <mergeCell ref="C161:J161"/>
    <mergeCell ref="C149:F149"/>
    <mergeCell ref="H149:J149"/>
    <mergeCell ref="C150:J150"/>
    <mergeCell ref="C151:J151"/>
    <mergeCell ref="E152:J152"/>
    <mergeCell ref="C153:J153"/>
    <mergeCell ref="F173:J173"/>
    <mergeCell ref="F174:J174"/>
    <mergeCell ref="F181:J181"/>
    <mergeCell ref="F182:J182"/>
    <mergeCell ref="F183:J183"/>
    <mergeCell ref="F184:J184"/>
    <mergeCell ref="G162:J162"/>
    <mergeCell ref="C163:J163"/>
    <mergeCell ref="G164:J164"/>
    <mergeCell ref="C165:J165"/>
    <mergeCell ref="C167:J167"/>
    <mergeCell ref="C168:J168"/>
    <mergeCell ref="F191:J191"/>
    <mergeCell ref="F192:J192"/>
    <mergeCell ref="F193:J193"/>
    <mergeCell ref="E197:J197"/>
    <mergeCell ref="E198:J198"/>
    <mergeCell ref="E199:J199"/>
    <mergeCell ref="F185:J185"/>
    <mergeCell ref="F186:J186"/>
    <mergeCell ref="F187:J187"/>
    <mergeCell ref="F188:J188"/>
    <mergeCell ref="F189:J189"/>
    <mergeCell ref="F190:J190"/>
    <mergeCell ref="E206:J206"/>
    <mergeCell ref="E207:J207"/>
    <mergeCell ref="E208:J208"/>
    <mergeCell ref="E209:J209"/>
    <mergeCell ref="D213:J213"/>
    <mergeCell ref="D214:J214"/>
    <mergeCell ref="E200:J200"/>
    <mergeCell ref="E201:J201"/>
    <mergeCell ref="E202:J202"/>
    <mergeCell ref="E203:J203"/>
    <mergeCell ref="E204:J204"/>
    <mergeCell ref="E205:J205"/>
    <mergeCell ref="D221:J221"/>
    <mergeCell ref="D222:J222"/>
    <mergeCell ref="D223:J223"/>
    <mergeCell ref="D224:J224"/>
    <mergeCell ref="D225:J225"/>
    <mergeCell ref="C229:J229"/>
    <mergeCell ref="D215:J215"/>
    <mergeCell ref="D216:J216"/>
    <mergeCell ref="D217:J217"/>
    <mergeCell ref="D218:J218"/>
    <mergeCell ref="D219:J219"/>
    <mergeCell ref="D220:J220"/>
    <mergeCell ref="G266:L266"/>
    <mergeCell ref="G267:L267"/>
    <mergeCell ref="G268:L268"/>
    <mergeCell ref="G269:L269"/>
    <mergeCell ref="G265:L265"/>
    <mergeCell ref="C243:J243"/>
    <mergeCell ref="C244:D244"/>
    <mergeCell ref="G244:J244"/>
    <mergeCell ref="G230:J230"/>
    <mergeCell ref="C231:J231"/>
    <mergeCell ref="F232:J232"/>
    <mergeCell ref="C233:J233"/>
    <mergeCell ref="C241:J241"/>
    <mergeCell ref="G242:J242"/>
    <mergeCell ref="G276:L276"/>
    <mergeCell ref="G277:L277"/>
    <mergeCell ref="G278:L278"/>
    <mergeCell ref="G279:L279"/>
    <mergeCell ref="G280:L280"/>
    <mergeCell ref="G281:L281"/>
    <mergeCell ref="G270:L270"/>
    <mergeCell ref="G271:L271"/>
    <mergeCell ref="G272:L272"/>
    <mergeCell ref="G273:L273"/>
    <mergeCell ref="G274:L274"/>
    <mergeCell ref="G275:L275"/>
    <mergeCell ref="G288:L288"/>
    <mergeCell ref="G289:L289"/>
    <mergeCell ref="G290:L290"/>
    <mergeCell ref="G291:L291"/>
    <mergeCell ref="G292:L292"/>
    <mergeCell ref="G293:L293"/>
    <mergeCell ref="G282:L282"/>
    <mergeCell ref="G283:L283"/>
    <mergeCell ref="G284:L284"/>
    <mergeCell ref="G285:L285"/>
    <mergeCell ref="G286:L286"/>
    <mergeCell ref="G287:L287"/>
    <mergeCell ref="G300:L300"/>
    <mergeCell ref="G301:L301"/>
    <mergeCell ref="G302:L302"/>
    <mergeCell ref="G303:L303"/>
    <mergeCell ref="G304:L304"/>
    <mergeCell ref="G305:L305"/>
    <mergeCell ref="G294:L294"/>
    <mergeCell ref="G295:L295"/>
    <mergeCell ref="G296:L296"/>
    <mergeCell ref="G297:L297"/>
    <mergeCell ref="G298:L298"/>
    <mergeCell ref="G299:L299"/>
    <mergeCell ref="G312:L312"/>
    <mergeCell ref="G313:L313"/>
    <mergeCell ref="G314:L314"/>
    <mergeCell ref="G315:L315"/>
    <mergeCell ref="G316:L316"/>
    <mergeCell ref="G306:L306"/>
    <mergeCell ref="G307:L307"/>
    <mergeCell ref="G308:L308"/>
    <mergeCell ref="G309:L309"/>
    <mergeCell ref="G310:L310"/>
    <mergeCell ref="G311:L31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69"/>
  <sheetViews>
    <sheetView zoomScaleNormal="100" workbookViewId="0"/>
  </sheetViews>
  <sheetFormatPr defaultRowHeight="12"/>
  <cols>
    <col min="1" max="1" width="4.625" style="1130" customWidth="1"/>
    <col min="2" max="2" width="11.5" style="1131" customWidth="1"/>
    <col min="3" max="3" width="14.625" style="1132" customWidth="1"/>
    <col min="4" max="5" width="14.625" style="1131" customWidth="1"/>
    <col min="6" max="10" width="14.625" style="1132" customWidth="1"/>
    <col min="11" max="256" width="9" style="1132"/>
    <col min="257" max="257" width="4.625" style="1132" customWidth="1"/>
    <col min="258" max="258" width="11.5" style="1132" customWidth="1"/>
    <col min="259" max="266" width="14.625" style="1132" customWidth="1"/>
    <col min="267" max="512" width="9" style="1132"/>
    <col min="513" max="513" width="4.625" style="1132" customWidth="1"/>
    <col min="514" max="514" width="11.5" style="1132" customWidth="1"/>
    <col min="515" max="522" width="14.625" style="1132" customWidth="1"/>
    <col min="523" max="768" width="9" style="1132"/>
    <col min="769" max="769" width="4.625" style="1132" customWidth="1"/>
    <col min="770" max="770" width="11.5" style="1132" customWidth="1"/>
    <col min="771" max="778" width="14.625" style="1132" customWidth="1"/>
    <col min="779" max="1024" width="9" style="1132"/>
    <col min="1025" max="1025" width="4.625" style="1132" customWidth="1"/>
    <col min="1026" max="1026" width="11.5" style="1132" customWidth="1"/>
    <col min="1027" max="1034" width="14.625" style="1132" customWidth="1"/>
    <col min="1035" max="1280" width="9" style="1132"/>
    <col min="1281" max="1281" width="4.625" style="1132" customWidth="1"/>
    <col min="1282" max="1282" width="11.5" style="1132" customWidth="1"/>
    <col min="1283" max="1290" width="14.625" style="1132" customWidth="1"/>
    <col min="1291" max="1536" width="9" style="1132"/>
    <col min="1537" max="1537" width="4.625" style="1132" customWidth="1"/>
    <col min="1538" max="1538" width="11.5" style="1132" customWidth="1"/>
    <col min="1539" max="1546" width="14.625" style="1132" customWidth="1"/>
    <col min="1547" max="1792" width="9" style="1132"/>
    <col min="1793" max="1793" width="4.625" style="1132" customWidth="1"/>
    <col min="1794" max="1794" width="11.5" style="1132" customWidth="1"/>
    <col min="1795" max="1802" width="14.625" style="1132" customWidth="1"/>
    <col min="1803" max="2048" width="9" style="1132"/>
    <col min="2049" max="2049" width="4.625" style="1132" customWidth="1"/>
    <col min="2050" max="2050" width="11.5" style="1132" customWidth="1"/>
    <col min="2051" max="2058" width="14.625" style="1132" customWidth="1"/>
    <col min="2059" max="2304" width="9" style="1132"/>
    <col min="2305" max="2305" width="4.625" style="1132" customWidth="1"/>
    <col min="2306" max="2306" width="11.5" style="1132" customWidth="1"/>
    <col min="2307" max="2314" width="14.625" style="1132" customWidth="1"/>
    <col min="2315" max="2560" width="9" style="1132"/>
    <col min="2561" max="2561" width="4.625" style="1132" customWidth="1"/>
    <col min="2562" max="2562" width="11.5" style="1132" customWidth="1"/>
    <col min="2563" max="2570" width="14.625" style="1132" customWidth="1"/>
    <col min="2571" max="2816" width="9" style="1132"/>
    <col min="2817" max="2817" width="4.625" style="1132" customWidth="1"/>
    <col min="2818" max="2818" width="11.5" style="1132" customWidth="1"/>
    <col min="2819" max="2826" width="14.625" style="1132" customWidth="1"/>
    <col min="2827" max="3072" width="9" style="1132"/>
    <col min="3073" max="3073" width="4.625" style="1132" customWidth="1"/>
    <col min="3074" max="3074" width="11.5" style="1132" customWidth="1"/>
    <col min="3075" max="3082" width="14.625" style="1132" customWidth="1"/>
    <col min="3083" max="3328" width="9" style="1132"/>
    <col min="3329" max="3329" width="4.625" style="1132" customWidth="1"/>
    <col min="3330" max="3330" width="11.5" style="1132" customWidth="1"/>
    <col min="3331" max="3338" width="14.625" style="1132" customWidth="1"/>
    <col min="3339" max="3584" width="9" style="1132"/>
    <col min="3585" max="3585" width="4.625" style="1132" customWidth="1"/>
    <col min="3586" max="3586" width="11.5" style="1132" customWidth="1"/>
    <col min="3587" max="3594" width="14.625" style="1132" customWidth="1"/>
    <col min="3595" max="3840" width="9" style="1132"/>
    <col min="3841" max="3841" width="4.625" style="1132" customWidth="1"/>
    <col min="3842" max="3842" width="11.5" style="1132" customWidth="1"/>
    <col min="3843" max="3850" width="14.625" style="1132" customWidth="1"/>
    <col min="3851" max="4096" width="9" style="1132"/>
    <col min="4097" max="4097" width="4.625" style="1132" customWidth="1"/>
    <col min="4098" max="4098" width="11.5" style="1132" customWidth="1"/>
    <col min="4099" max="4106" width="14.625" style="1132" customWidth="1"/>
    <col min="4107" max="4352" width="9" style="1132"/>
    <col min="4353" max="4353" width="4.625" style="1132" customWidth="1"/>
    <col min="4354" max="4354" width="11.5" style="1132" customWidth="1"/>
    <col min="4355" max="4362" width="14.625" style="1132" customWidth="1"/>
    <col min="4363" max="4608" width="9" style="1132"/>
    <col min="4609" max="4609" width="4.625" style="1132" customWidth="1"/>
    <col min="4610" max="4610" width="11.5" style="1132" customWidth="1"/>
    <col min="4611" max="4618" width="14.625" style="1132" customWidth="1"/>
    <col min="4619" max="4864" width="9" style="1132"/>
    <col min="4865" max="4865" width="4.625" style="1132" customWidth="1"/>
    <col min="4866" max="4866" width="11.5" style="1132" customWidth="1"/>
    <col min="4867" max="4874" width="14.625" style="1132" customWidth="1"/>
    <col min="4875" max="5120" width="9" style="1132"/>
    <col min="5121" max="5121" width="4.625" style="1132" customWidth="1"/>
    <col min="5122" max="5122" width="11.5" style="1132" customWidth="1"/>
    <col min="5123" max="5130" width="14.625" style="1132" customWidth="1"/>
    <col min="5131" max="5376" width="9" style="1132"/>
    <col min="5377" max="5377" width="4.625" style="1132" customWidth="1"/>
    <col min="5378" max="5378" width="11.5" style="1132" customWidth="1"/>
    <col min="5379" max="5386" width="14.625" style="1132" customWidth="1"/>
    <col min="5387" max="5632" width="9" style="1132"/>
    <col min="5633" max="5633" width="4.625" style="1132" customWidth="1"/>
    <col min="5634" max="5634" width="11.5" style="1132" customWidth="1"/>
    <col min="5635" max="5642" width="14.625" style="1132" customWidth="1"/>
    <col min="5643" max="5888" width="9" style="1132"/>
    <col min="5889" max="5889" width="4.625" style="1132" customWidth="1"/>
    <col min="5890" max="5890" width="11.5" style="1132" customWidth="1"/>
    <col min="5891" max="5898" width="14.625" style="1132" customWidth="1"/>
    <col min="5899" max="6144" width="9" style="1132"/>
    <col min="6145" max="6145" width="4.625" style="1132" customWidth="1"/>
    <col min="6146" max="6146" width="11.5" style="1132" customWidth="1"/>
    <col min="6147" max="6154" width="14.625" style="1132" customWidth="1"/>
    <col min="6155" max="6400" width="9" style="1132"/>
    <col min="6401" max="6401" width="4.625" style="1132" customWidth="1"/>
    <col min="6402" max="6402" width="11.5" style="1132" customWidth="1"/>
    <col min="6403" max="6410" width="14.625" style="1132" customWidth="1"/>
    <col min="6411" max="6656" width="9" style="1132"/>
    <col min="6657" max="6657" width="4.625" style="1132" customWidth="1"/>
    <col min="6658" max="6658" width="11.5" style="1132" customWidth="1"/>
    <col min="6659" max="6666" width="14.625" style="1132" customWidth="1"/>
    <col min="6667" max="6912" width="9" style="1132"/>
    <col min="6913" max="6913" width="4.625" style="1132" customWidth="1"/>
    <col min="6914" max="6914" width="11.5" style="1132" customWidth="1"/>
    <col min="6915" max="6922" width="14.625" style="1132" customWidth="1"/>
    <col min="6923" max="7168" width="9" style="1132"/>
    <col min="7169" max="7169" width="4.625" style="1132" customWidth="1"/>
    <col min="7170" max="7170" width="11.5" style="1132" customWidth="1"/>
    <col min="7171" max="7178" width="14.625" style="1132" customWidth="1"/>
    <col min="7179" max="7424" width="9" style="1132"/>
    <col min="7425" max="7425" width="4.625" style="1132" customWidth="1"/>
    <col min="7426" max="7426" width="11.5" style="1132" customWidth="1"/>
    <col min="7427" max="7434" width="14.625" style="1132" customWidth="1"/>
    <col min="7435" max="7680" width="9" style="1132"/>
    <col min="7681" max="7681" width="4.625" style="1132" customWidth="1"/>
    <col min="7682" max="7682" width="11.5" style="1132" customWidth="1"/>
    <col min="7683" max="7690" width="14.625" style="1132" customWidth="1"/>
    <col min="7691" max="7936" width="9" style="1132"/>
    <col min="7937" max="7937" width="4.625" style="1132" customWidth="1"/>
    <col min="7938" max="7938" width="11.5" style="1132" customWidth="1"/>
    <col min="7939" max="7946" width="14.625" style="1132" customWidth="1"/>
    <col min="7947" max="8192" width="9" style="1132"/>
    <col min="8193" max="8193" width="4.625" style="1132" customWidth="1"/>
    <col min="8194" max="8194" width="11.5" style="1132" customWidth="1"/>
    <col min="8195" max="8202" width="14.625" style="1132" customWidth="1"/>
    <col min="8203" max="8448" width="9" style="1132"/>
    <col min="8449" max="8449" width="4.625" style="1132" customWidth="1"/>
    <col min="8450" max="8450" width="11.5" style="1132" customWidth="1"/>
    <col min="8451" max="8458" width="14.625" style="1132" customWidth="1"/>
    <col min="8459" max="8704" width="9" style="1132"/>
    <col min="8705" max="8705" width="4.625" style="1132" customWidth="1"/>
    <col min="8706" max="8706" width="11.5" style="1132" customWidth="1"/>
    <col min="8707" max="8714" width="14.625" style="1132" customWidth="1"/>
    <col min="8715" max="8960" width="9" style="1132"/>
    <col min="8961" max="8961" width="4.625" style="1132" customWidth="1"/>
    <col min="8962" max="8962" width="11.5" style="1132" customWidth="1"/>
    <col min="8963" max="8970" width="14.625" style="1132" customWidth="1"/>
    <col min="8971" max="9216" width="9" style="1132"/>
    <col min="9217" max="9217" width="4.625" style="1132" customWidth="1"/>
    <col min="9218" max="9218" width="11.5" style="1132" customWidth="1"/>
    <col min="9219" max="9226" width="14.625" style="1132" customWidth="1"/>
    <col min="9227" max="9472" width="9" style="1132"/>
    <col min="9473" max="9473" width="4.625" style="1132" customWidth="1"/>
    <col min="9474" max="9474" width="11.5" style="1132" customWidth="1"/>
    <col min="9475" max="9482" width="14.625" style="1132" customWidth="1"/>
    <col min="9483" max="9728" width="9" style="1132"/>
    <col min="9729" max="9729" width="4.625" style="1132" customWidth="1"/>
    <col min="9730" max="9730" width="11.5" style="1132" customWidth="1"/>
    <col min="9731" max="9738" width="14.625" style="1132" customWidth="1"/>
    <col min="9739" max="9984" width="9" style="1132"/>
    <col min="9985" max="9985" width="4.625" style="1132" customWidth="1"/>
    <col min="9986" max="9986" width="11.5" style="1132" customWidth="1"/>
    <col min="9987" max="9994" width="14.625" style="1132" customWidth="1"/>
    <col min="9995" max="10240" width="9" style="1132"/>
    <col min="10241" max="10241" width="4.625" style="1132" customWidth="1"/>
    <col min="10242" max="10242" width="11.5" style="1132" customWidth="1"/>
    <col min="10243" max="10250" width="14.625" style="1132" customWidth="1"/>
    <col min="10251" max="10496" width="9" style="1132"/>
    <col min="10497" max="10497" width="4.625" style="1132" customWidth="1"/>
    <col min="10498" max="10498" width="11.5" style="1132" customWidth="1"/>
    <col min="10499" max="10506" width="14.625" style="1132" customWidth="1"/>
    <col min="10507" max="10752" width="9" style="1132"/>
    <col min="10753" max="10753" width="4.625" style="1132" customWidth="1"/>
    <col min="10754" max="10754" width="11.5" style="1132" customWidth="1"/>
    <col min="10755" max="10762" width="14.625" style="1132" customWidth="1"/>
    <col min="10763" max="11008" width="9" style="1132"/>
    <col min="11009" max="11009" width="4.625" style="1132" customWidth="1"/>
    <col min="11010" max="11010" width="11.5" style="1132" customWidth="1"/>
    <col min="11011" max="11018" width="14.625" style="1132" customWidth="1"/>
    <col min="11019" max="11264" width="9" style="1132"/>
    <col min="11265" max="11265" width="4.625" style="1132" customWidth="1"/>
    <col min="11266" max="11266" width="11.5" style="1132" customWidth="1"/>
    <col min="11267" max="11274" width="14.625" style="1132" customWidth="1"/>
    <col min="11275" max="11520" width="9" style="1132"/>
    <col min="11521" max="11521" width="4.625" style="1132" customWidth="1"/>
    <col min="11522" max="11522" width="11.5" style="1132" customWidth="1"/>
    <col min="11523" max="11530" width="14.625" style="1132" customWidth="1"/>
    <col min="11531" max="11776" width="9" style="1132"/>
    <col min="11777" max="11777" width="4.625" style="1132" customWidth="1"/>
    <col min="11778" max="11778" width="11.5" style="1132" customWidth="1"/>
    <col min="11779" max="11786" width="14.625" style="1132" customWidth="1"/>
    <col min="11787" max="12032" width="9" style="1132"/>
    <col min="12033" max="12033" width="4.625" style="1132" customWidth="1"/>
    <col min="12034" max="12034" width="11.5" style="1132" customWidth="1"/>
    <col min="12035" max="12042" width="14.625" style="1132" customWidth="1"/>
    <col min="12043" max="12288" width="9" style="1132"/>
    <col min="12289" max="12289" width="4.625" style="1132" customWidth="1"/>
    <col min="12290" max="12290" width="11.5" style="1132" customWidth="1"/>
    <col min="12291" max="12298" width="14.625" style="1132" customWidth="1"/>
    <col min="12299" max="12544" width="9" style="1132"/>
    <col min="12545" max="12545" width="4.625" style="1132" customWidth="1"/>
    <col min="12546" max="12546" width="11.5" style="1132" customWidth="1"/>
    <col min="12547" max="12554" width="14.625" style="1132" customWidth="1"/>
    <col min="12555" max="12800" width="9" style="1132"/>
    <col min="12801" max="12801" width="4.625" style="1132" customWidth="1"/>
    <col min="12802" max="12802" width="11.5" style="1132" customWidth="1"/>
    <col min="12803" max="12810" width="14.625" style="1132" customWidth="1"/>
    <col min="12811" max="13056" width="9" style="1132"/>
    <col min="13057" max="13057" width="4.625" style="1132" customWidth="1"/>
    <col min="13058" max="13058" width="11.5" style="1132" customWidth="1"/>
    <col min="13059" max="13066" width="14.625" style="1132" customWidth="1"/>
    <col min="13067" max="13312" width="9" style="1132"/>
    <col min="13313" max="13313" width="4.625" style="1132" customWidth="1"/>
    <col min="13314" max="13314" width="11.5" style="1132" customWidth="1"/>
    <col min="13315" max="13322" width="14.625" style="1132" customWidth="1"/>
    <col min="13323" max="13568" width="9" style="1132"/>
    <col min="13569" max="13569" width="4.625" style="1132" customWidth="1"/>
    <col min="13570" max="13570" width="11.5" style="1132" customWidth="1"/>
    <col min="13571" max="13578" width="14.625" style="1132" customWidth="1"/>
    <col min="13579" max="13824" width="9" style="1132"/>
    <col min="13825" max="13825" width="4.625" style="1132" customWidth="1"/>
    <col min="13826" max="13826" width="11.5" style="1132" customWidth="1"/>
    <col min="13827" max="13834" width="14.625" style="1132" customWidth="1"/>
    <col min="13835" max="14080" width="9" style="1132"/>
    <col min="14081" max="14081" width="4.625" style="1132" customWidth="1"/>
    <col min="14082" max="14082" width="11.5" style="1132" customWidth="1"/>
    <col min="14083" max="14090" width="14.625" style="1132" customWidth="1"/>
    <col min="14091" max="14336" width="9" style="1132"/>
    <col min="14337" max="14337" width="4.625" style="1132" customWidth="1"/>
    <col min="14338" max="14338" width="11.5" style="1132" customWidth="1"/>
    <col min="14339" max="14346" width="14.625" style="1132" customWidth="1"/>
    <col min="14347" max="14592" width="9" style="1132"/>
    <col min="14593" max="14593" width="4.625" style="1132" customWidth="1"/>
    <col min="14594" max="14594" width="11.5" style="1132" customWidth="1"/>
    <col min="14595" max="14602" width="14.625" style="1132" customWidth="1"/>
    <col min="14603" max="14848" width="9" style="1132"/>
    <col min="14849" max="14849" width="4.625" style="1132" customWidth="1"/>
    <col min="14850" max="14850" width="11.5" style="1132" customWidth="1"/>
    <col min="14851" max="14858" width="14.625" style="1132" customWidth="1"/>
    <col min="14859" max="15104" width="9" style="1132"/>
    <col min="15105" max="15105" width="4.625" style="1132" customWidth="1"/>
    <col min="15106" max="15106" width="11.5" style="1132" customWidth="1"/>
    <col min="15107" max="15114" width="14.625" style="1132" customWidth="1"/>
    <col min="15115" max="15360" width="9" style="1132"/>
    <col min="15361" max="15361" width="4.625" style="1132" customWidth="1"/>
    <col min="15362" max="15362" width="11.5" style="1132" customWidth="1"/>
    <col min="15363" max="15370" width="14.625" style="1132" customWidth="1"/>
    <col min="15371" max="15616" width="9" style="1132"/>
    <col min="15617" max="15617" width="4.625" style="1132" customWidth="1"/>
    <col min="15618" max="15618" width="11.5" style="1132" customWidth="1"/>
    <col min="15619" max="15626" width="14.625" style="1132" customWidth="1"/>
    <col min="15627" max="15872" width="9" style="1132"/>
    <col min="15873" max="15873" width="4.625" style="1132" customWidth="1"/>
    <col min="15874" max="15874" width="11.5" style="1132" customWidth="1"/>
    <col min="15875" max="15882" width="14.625" style="1132" customWidth="1"/>
    <col min="15883" max="16128" width="9" style="1132"/>
    <col min="16129" max="16129" width="4.625" style="1132" customWidth="1"/>
    <col min="16130" max="16130" width="11.5" style="1132" customWidth="1"/>
    <col min="16131" max="16138" width="14.625" style="1132" customWidth="1"/>
    <col min="16139" max="16384" width="9" style="1132"/>
  </cols>
  <sheetData>
    <row r="1" spans="1:19">
      <c r="D1" s="1133"/>
    </row>
    <row r="2" spans="1:19" ht="14.25">
      <c r="B2" s="1134" t="s">
        <v>13275</v>
      </c>
      <c r="C2" s="1135"/>
      <c r="D2" s="1136" t="s">
        <v>13274</v>
      </c>
      <c r="E2" s="1137"/>
      <c r="F2" s="1138" t="str">
        <f>"The total number of registers : "&amp;MAX(A:A)+1&amp;" byte"</f>
        <v>The total number of registers : 32 byte</v>
      </c>
      <c r="G2" s="1139"/>
      <c r="H2" s="1139"/>
      <c r="I2" s="1139"/>
      <c r="J2" s="1139"/>
      <c r="K2" s="1140"/>
    </row>
    <row r="3" spans="1:19" ht="12.75" thickBot="1">
      <c r="B3" s="1132"/>
      <c r="C3" s="1139"/>
      <c r="D3" s="1139"/>
      <c r="E3" s="1139"/>
      <c r="F3" s="1139"/>
      <c r="G3" s="1139"/>
      <c r="H3" s="1139"/>
      <c r="I3" s="1139"/>
      <c r="J3" s="1139"/>
      <c r="K3" s="1140"/>
    </row>
    <row r="4" spans="1:19" ht="24.75" thickBot="1">
      <c r="B4" s="1141" t="s">
        <v>13188</v>
      </c>
      <c r="C4" s="1142" t="s">
        <v>3</v>
      </c>
      <c r="D4" s="1142" t="s">
        <v>4</v>
      </c>
      <c r="E4" s="1142" t="s">
        <v>5</v>
      </c>
      <c r="F4" s="1142" t="s">
        <v>6</v>
      </c>
      <c r="G4" s="1142" t="s">
        <v>7</v>
      </c>
      <c r="H4" s="1142" t="s">
        <v>8</v>
      </c>
      <c r="I4" s="1142" t="s">
        <v>9</v>
      </c>
      <c r="J4" s="1143" t="s">
        <v>10</v>
      </c>
      <c r="K4" s="1156" t="s">
        <v>13189</v>
      </c>
      <c r="L4" s="1144" t="s">
        <v>13188</v>
      </c>
      <c r="O4"/>
    </row>
    <row r="5" spans="1:19" ht="14.25" thickTop="1">
      <c r="A5" s="1130">
        <v>0</v>
      </c>
      <c r="B5" s="1145" t="str">
        <f t="shared" ref="B5:B36" si="0">CONCATENATE(("+0x"),DEC2HEX(A5,3))</f>
        <v>+0x000</v>
      </c>
      <c r="C5" s="1547" t="s">
        <v>13190</v>
      </c>
      <c r="D5" s="1542"/>
      <c r="E5" s="1186" t="s">
        <v>13191</v>
      </c>
      <c r="F5" s="1542" t="s">
        <v>13192</v>
      </c>
      <c r="G5" s="1542"/>
      <c r="H5" s="1186" t="s">
        <v>13193</v>
      </c>
      <c r="I5" s="1186" t="s">
        <v>13194</v>
      </c>
      <c r="J5" s="1187" t="s">
        <v>13195</v>
      </c>
      <c r="K5" s="904" t="s">
        <v>13196</v>
      </c>
      <c r="L5" s="1146" t="str">
        <f t="shared" ref="L5:L36" si="1">B5</f>
        <v>+0x000</v>
      </c>
      <c r="M5" s="1193"/>
      <c r="N5"/>
      <c r="O5"/>
      <c r="R5" s="922"/>
      <c r="S5" s="922"/>
    </row>
    <row r="6" spans="1:19" ht="13.5">
      <c r="A6" s="1130">
        <v>1</v>
      </c>
      <c r="B6" s="1145" t="str">
        <f t="shared" si="0"/>
        <v>+0x001</v>
      </c>
      <c r="C6" s="1547" t="s">
        <v>13197</v>
      </c>
      <c r="D6" s="1569"/>
      <c r="E6" s="1569"/>
      <c r="F6" s="1569"/>
      <c r="G6" s="1542" t="s">
        <v>13198</v>
      </c>
      <c r="H6" s="1569"/>
      <c r="I6" s="1569"/>
      <c r="J6" s="1570"/>
      <c r="K6" s="904" t="s">
        <v>5958</v>
      </c>
      <c r="L6" s="1146" t="str">
        <f t="shared" si="1"/>
        <v>+0x001</v>
      </c>
      <c r="N6"/>
      <c r="O6"/>
      <c r="R6" s="922"/>
      <c r="S6" s="922"/>
    </row>
    <row r="7" spans="1:19" ht="12" customHeight="1">
      <c r="A7" s="1130">
        <v>2</v>
      </c>
      <c r="B7" s="1145" t="str">
        <f t="shared" si="0"/>
        <v>+0x002</v>
      </c>
      <c r="C7" s="1574" t="s">
        <v>13199</v>
      </c>
      <c r="D7" s="1575"/>
      <c r="E7" s="1575"/>
      <c r="F7" s="1575"/>
      <c r="G7" s="1575" t="s">
        <v>13200</v>
      </c>
      <c r="H7" s="1576"/>
      <c r="I7" s="1576"/>
      <c r="J7" s="1577"/>
      <c r="K7" s="904" t="s">
        <v>1600</v>
      </c>
      <c r="L7" s="1146" t="str">
        <f t="shared" si="1"/>
        <v>+0x002</v>
      </c>
      <c r="O7"/>
      <c r="R7" s="922"/>
      <c r="S7" s="922"/>
    </row>
    <row r="8" spans="1:19" ht="13.5">
      <c r="A8" s="1130">
        <v>3</v>
      </c>
      <c r="B8" s="1145" t="str">
        <f t="shared" si="0"/>
        <v>+0x003</v>
      </c>
      <c r="C8" s="1188" t="s">
        <v>13201</v>
      </c>
      <c r="D8" s="1189" t="s">
        <v>13</v>
      </c>
      <c r="E8" s="1189" t="s">
        <v>13</v>
      </c>
      <c r="F8" s="1542" t="s">
        <v>13202</v>
      </c>
      <c r="G8" s="1542"/>
      <c r="H8" s="1542"/>
      <c r="I8" s="1542"/>
      <c r="J8" s="1550"/>
      <c r="K8" s="904" t="s">
        <v>16</v>
      </c>
      <c r="L8" s="1146" t="str">
        <f t="shared" si="1"/>
        <v>+0x003</v>
      </c>
      <c r="O8"/>
      <c r="R8" s="922"/>
      <c r="S8" s="922"/>
    </row>
    <row r="9" spans="1:19" ht="13.5">
      <c r="A9" s="1130">
        <v>4</v>
      </c>
      <c r="B9" s="1145" t="str">
        <f t="shared" si="0"/>
        <v>+0x004</v>
      </c>
      <c r="C9" s="1547" t="s">
        <v>13203</v>
      </c>
      <c r="D9" s="1569"/>
      <c r="E9" s="1569"/>
      <c r="F9" s="1569"/>
      <c r="G9" s="1569"/>
      <c r="H9" s="1569"/>
      <c r="I9" s="1569"/>
      <c r="J9" s="1570"/>
      <c r="K9" s="904" t="s">
        <v>16</v>
      </c>
      <c r="L9" s="1146" t="str">
        <f t="shared" si="1"/>
        <v>+0x004</v>
      </c>
      <c r="N9"/>
      <c r="O9"/>
      <c r="R9" s="922"/>
      <c r="S9" s="922"/>
    </row>
    <row r="10" spans="1:19" ht="13.5">
      <c r="A10" s="1130">
        <v>5</v>
      </c>
      <c r="B10" s="1145" t="str">
        <f t="shared" si="0"/>
        <v>+0x005</v>
      </c>
      <c r="C10" s="1547" t="s">
        <v>13204</v>
      </c>
      <c r="D10" s="1569"/>
      <c r="E10" s="1569"/>
      <c r="F10" s="1569"/>
      <c r="G10" s="1569"/>
      <c r="H10" s="1569"/>
      <c r="I10" s="1569"/>
      <c r="J10" s="1570"/>
      <c r="K10" s="904" t="s">
        <v>16</v>
      </c>
      <c r="L10" s="1146" t="str">
        <f t="shared" si="1"/>
        <v>+0x005</v>
      </c>
      <c r="N10"/>
      <c r="O10"/>
      <c r="R10" s="922"/>
      <c r="S10" s="922"/>
    </row>
    <row r="11" spans="1:19" ht="13.5">
      <c r="A11" s="1130">
        <v>6</v>
      </c>
      <c r="B11" s="1145" t="str">
        <f t="shared" si="0"/>
        <v>+0x006</v>
      </c>
      <c r="C11" s="1547" t="s">
        <v>13205</v>
      </c>
      <c r="D11" s="1569"/>
      <c r="E11" s="1569"/>
      <c r="F11" s="1569"/>
      <c r="G11" s="1569"/>
      <c r="H11" s="1569"/>
      <c r="I11" s="1569"/>
      <c r="J11" s="1570"/>
      <c r="K11" s="904" t="s">
        <v>16</v>
      </c>
      <c r="L11" s="1146" t="str">
        <f t="shared" si="1"/>
        <v>+0x006</v>
      </c>
      <c r="N11"/>
      <c r="O11"/>
      <c r="R11" s="922"/>
      <c r="S11" s="922"/>
    </row>
    <row r="12" spans="1:19" ht="13.5">
      <c r="A12" s="1130">
        <v>7</v>
      </c>
      <c r="B12" s="1145" t="str">
        <f t="shared" si="0"/>
        <v>+0x007</v>
      </c>
      <c r="C12" s="1547" t="s">
        <v>13206</v>
      </c>
      <c r="D12" s="1569"/>
      <c r="E12" s="1569"/>
      <c r="F12" s="1569"/>
      <c r="G12" s="1569"/>
      <c r="H12" s="1569"/>
      <c r="I12" s="1569"/>
      <c r="J12" s="1570"/>
      <c r="K12" s="904" t="s">
        <v>16</v>
      </c>
      <c r="L12" s="1146" t="str">
        <f t="shared" si="1"/>
        <v>+0x007</v>
      </c>
      <c r="N12"/>
      <c r="O12"/>
      <c r="R12" s="922"/>
      <c r="S12" s="922"/>
    </row>
    <row r="13" spans="1:19" ht="13.5">
      <c r="A13" s="1130">
        <v>8</v>
      </c>
      <c r="B13" s="1145" t="str">
        <f t="shared" si="0"/>
        <v>+0x008</v>
      </c>
      <c r="C13" s="1547" t="s">
        <v>13207</v>
      </c>
      <c r="D13" s="1569"/>
      <c r="E13" s="1569"/>
      <c r="F13" s="1569"/>
      <c r="G13" s="1569"/>
      <c r="H13" s="1569"/>
      <c r="I13" s="1569"/>
      <c r="J13" s="1570"/>
      <c r="K13" s="904" t="s">
        <v>16</v>
      </c>
      <c r="L13" s="1146" t="str">
        <f t="shared" si="1"/>
        <v>+0x008</v>
      </c>
      <c r="N13"/>
      <c r="O13"/>
      <c r="R13" s="922"/>
      <c r="S13" s="922"/>
    </row>
    <row r="14" spans="1:19" ht="13.5">
      <c r="A14" s="1130">
        <v>9</v>
      </c>
      <c r="B14" s="1145" t="str">
        <f t="shared" si="0"/>
        <v>+0x009</v>
      </c>
      <c r="C14" s="1547" t="s">
        <v>13208</v>
      </c>
      <c r="D14" s="1569"/>
      <c r="E14" s="1569"/>
      <c r="F14" s="1569"/>
      <c r="G14" s="1569"/>
      <c r="H14" s="1569"/>
      <c r="I14" s="1569"/>
      <c r="J14" s="1570"/>
      <c r="K14" s="904" t="s">
        <v>16</v>
      </c>
      <c r="L14" s="1146" t="str">
        <f t="shared" si="1"/>
        <v>+0x009</v>
      </c>
      <c r="N14"/>
      <c r="O14"/>
      <c r="R14" s="922"/>
      <c r="S14" s="922"/>
    </row>
    <row r="15" spans="1:19" ht="13.5">
      <c r="A15" s="1130">
        <v>10</v>
      </c>
      <c r="B15" s="1145" t="str">
        <f t="shared" si="0"/>
        <v>+0x00A</v>
      </c>
      <c r="C15" s="1547" t="s">
        <v>13209</v>
      </c>
      <c r="D15" s="1569"/>
      <c r="E15" s="1569"/>
      <c r="F15" s="1569"/>
      <c r="G15" s="1569"/>
      <c r="H15" s="1569"/>
      <c r="I15" s="1569"/>
      <c r="J15" s="1570"/>
      <c r="K15" s="904" t="s">
        <v>16</v>
      </c>
      <c r="L15" s="1146" t="str">
        <f t="shared" si="1"/>
        <v>+0x00A</v>
      </c>
      <c r="N15"/>
      <c r="O15"/>
      <c r="R15" s="922"/>
      <c r="S15" s="922"/>
    </row>
    <row r="16" spans="1:19" ht="13.5">
      <c r="A16" s="1130">
        <v>11</v>
      </c>
      <c r="B16" s="1145" t="str">
        <f t="shared" si="0"/>
        <v>+0x00B</v>
      </c>
      <c r="C16" s="1547" t="s">
        <v>13210</v>
      </c>
      <c r="D16" s="1569"/>
      <c r="E16" s="1569"/>
      <c r="F16" s="1569"/>
      <c r="G16" s="1569"/>
      <c r="H16" s="1569"/>
      <c r="I16" s="1569"/>
      <c r="J16" s="1570"/>
      <c r="K16" s="904" t="s">
        <v>16</v>
      </c>
      <c r="L16" s="1146" t="str">
        <f t="shared" si="1"/>
        <v>+0x00B</v>
      </c>
      <c r="N16"/>
      <c r="O16"/>
      <c r="R16" s="922"/>
      <c r="S16" s="922"/>
    </row>
    <row r="17" spans="1:19" ht="13.5">
      <c r="A17" s="1130">
        <v>12</v>
      </c>
      <c r="B17" s="1145" t="str">
        <f t="shared" si="0"/>
        <v>+0x00C</v>
      </c>
      <c r="C17" s="1571" t="s">
        <v>13211</v>
      </c>
      <c r="D17" s="1572"/>
      <c r="E17" s="1572"/>
      <c r="F17" s="1572"/>
      <c r="G17" s="1572"/>
      <c r="H17" s="1572"/>
      <c r="I17" s="1572"/>
      <c r="J17" s="1573"/>
      <c r="K17" s="904" t="s">
        <v>6990</v>
      </c>
      <c r="L17" s="1146" t="str">
        <f t="shared" si="1"/>
        <v>+0x00C</v>
      </c>
      <c r="N17"/>
      <c r="O17"/>
      <c r="R17" s="922"/>
      <c r="S17" s="922"/>
    </row>
    <row r="18" spans="1:19" ht="13.5">
      <c r="A18" s="1130">
        <v>13</v>
      </c>
      <c r="B18" s="1145" t="str">
        <f t="shared" si="0"/>
        <v>+0x00D</v>
      </c>
      <c r="C18" s="1547" t="s">
        <v>13212</v>
      </c>
      <c r="D18" s="1569"/>
      <c r="E18" s="1569"/>
      <c r="F18" s="1569"/>
      <c r="G18" s="1569"/>
      <c r="H18" s="1569"/>
      <c r="I18" s="1569"/>
      <c r="J18" s="1570"/>
      <c r="K18" s="904" t="s">
        <v>6990</v>
      </c>
      <c r="L18" s="1146" t="str">
        <f t="shared" si="1"/>
        <v>+0x00D</v>
      </c>
      <c r="N18"/>
      <c r="O18"/>
      <c r="R18" s="922"/>
      <c r="S18" s="922"/>
    </row>
    <row r="19" spans="1:19" ht="13.5">
      <c r="A19" s="1130">
        <v>14</v>
      </c>
      <c r="B19" s="1145" t="str">
        <f t="shared" si="0"/>
        <v>+0x00E</v>
      </c>
      <c r="C19" s="1547" t="s">
        <v>13213</v>
      </c>
      <c r="D19" s="1569"/>
      <c r="E19" s="1569"/>
      <c r="F19" s="1569"/>
      <c r="G19" s="1569"/>
      <c r="H19" s="1569"/>
      <c r="I19" s="1569"/>
      <c r="J19" s="1570"/>
      <c r="K19" s="904" t="s">
        <v>6990</v>
      </c>
      <c r="L19" s="1146" t="str">
        <f t="shared" si="1"/>
        <v>+0x00E</v>
      </c>
      <c r="N19"/>
      <c r="O19"/>
      <c r="R19" s="922"/>
      <c r="S19" s="922"/>
    </row>
    <row r="20" spans="1:19" ht="13.5">
      <c r="A20" s="1130">
        <v>15</v>
      </c>
      <c r="B20" s="1145" t="str">
        <f t="shared" si="0"/>
        <v>+0x00F</v>
      </c>
      <c r="C20" s="1547" t="s">
        <v>13214</v>
      </c>
      <c r="D20" s="1569"/>
      <c r="E20" s="1569"/>
      <c r="F20" s="1569"/>
      <c r="G20" s="1569"/>
      <c r="H20" s="1569"/>
      <c r="I20" s="1569"/>
      <c r="J20" s="1570"/>
      <c r="K20" s="904" t="s">
        <v>6990</v>
      </c>
      <c r="L20" s="1146" t="str">
        <f t="shared" si="1"/>
        <v>+0x00F</v>
      </c>
      <c r="N20"/>
      <c r="O20"/>
      <c r="R20" s="922"/>
      <c r="S20" s="922"/>
    </row>
    <row r="21" spans="1:19" ht="13.5">
      <c r="A21" s="1130">
        <v>16</v>
      </c>
      <c r="B21" s="1145" t="str">
        <f t="shared" si="0"/>
        <v>+0x010</v>
      </c>
      <c r="C21" s="1547" t="s">
        <v>13215</v>
      </c>
      <c r="D21" s="1569"/>
      <c r="E21" s="1569"/>
      <c r="F21" s="1569"/>
      <c r="G21" s="1569"/>
      <c r="H21" s="1569"/>
      <c r="I21" s="1569"/>
      <c r="J21" s="1570"/>
      <c r="K21" s="904" t="s">
        <v>6990</v>
      </c>
      <c r="L21" s="1146" t="str">
        <f t="shared" si="1"/>
        <v>+0x010</v>
      </c>
      <c r="N21"/>
      <c r="O21"/>
      <c r="R21" s="922"/>
      <c r="S21" s="922"/>
    </row>
    <row r="22" spans="1:19" ht="13.5">
      <c r="A22" s="1130">
        <v>17</v>
      </c>
      <c r="B22" s="1145" t="str">
        <f t="shared" si="0"/>
        <v>+0x011</v>
      </c>
      <c r="C22" s="1190" t="s">
        <v>13</v>
      </c>
      <c r="D22" s="1542" t="s">
        <v>13216</v>
      </c>
      <c r="E22" s="1542"/>
      <c r="F22" s="1542"/>
      <c r="G22" s="1189" t="s">
        <v>13</v>
      </c>
      <c r="H22" s="1542" t="s">
        <v>13217</v>
      </c>
      <c r="I22" s="1542"/>
      <c r="J22" s="1550"/>
      <c r="K22" s="904" t="s">
        <v>6990</v>
      </c>
      <c r="L22" s="1146" t="str">
        <f t="shared" si="1"/>
        <v>+0x011</v>
      </c>
      <c r="N22"/>
      <c r="O22"/>
      <c r="R22" s="922"/>
      <c r="S22" s="922"/>
    </row>
    <row r="23" spans="1:19" ht="13.5">
      <c r="A23" s="1130">
        <v>18</v>
      </c>
      <c r="B23" s="1145" t="str">
        <f t="shared" si="0"/>
        <v>+0x012</v>
      </c>
      <c r="C23" s="1190" t="s">
        <v>13</v>
      </c>
      <c r="D23" s="1189" t="s">
        <v>13</v>
      </c>
      <c r="E23" s="1189" t="s">
        <v>13</v>
      </c>
      <c r="F23" s="1189" t="s">
        <v>13</v>
      </c>
      <c r="G23" s="1189" t="s">
        <v>13</v>
      </c>
      <c r="H23" s="1542" t="s">
        <v>13218</v>
      </c>
      <c r="I23" s="1542"/>
      <c r="J23" s="1550"/>
      <c r="K23" s="904" t="s">
        <v>6990</v>
      </c>
      <c r="L23" s="1146" t="str">
        <f t="shared" si="1"/>
        <v>+0x012</v>
      </c>
      <c r="N23"/>
      <c r="O23"/>
      <c r="R23" s="922"/>
      <c r="S23" s="922"/>
    </row>
    <row r="24" spans="1:19" ht="13.5">
      <c r="A24" s="1130">
        <v>19</v>
      </c>
      <c r="B24" s="1145" t="str">
        <f t="shared" si="0"/>
        <v>+0x013</v>
      </c>
      <c r="C24" s="1547" t="s">
        <v>13219</v>
      </c>
      <c r="D24" s="1569"/>
      <c r="E24" s="1569"/>
      <c r="F24" s="1569"/>
      <c r="G24" s="1569"/>
      <c r="H24" s="1569"/>
      <c r="I24" s="1569"/>
      <c r="J24" s="1570"/>
      <c r="K24" s="904" t="s">
        <v>16</v>
      </c>
      <c r="L24" s="1146" t="str">
        <f t="shared" si="1"/>
        <v>+0x013</v>
      </c>
      <c r="N24"/>
      <c r="O24"/>
      <c r="R24" s="922"/>
      <c r="S24" s="922"/>
    </row>
    <row r="25" spans="1:19" ht="13.5">
      <c r="A25" s="1130">
        <v>20</v>
      </c>
      <c r="B25" s="1145" t="str">
        <f t="shared" si="0"/>
        <v>+0x014</v>
      </c>
      <c r="C25" s="1547" t="s">
        <v>13220</v>
      </c>
      <c r="D25" s="1569"/>
      <c r="E25" s="1569"/>
      <c r="F25" s="1569"/>
      <c r="G25" s="1569"/>
      <c r="H25" s="1569"/>
      <c r="I25" s="1569"/>
      <c r="J25" s="1570"/>
      <c r="K25" s="904" t="s">
        <v>16</v>
      </c>
      <c r="L25" s="1146" t="str">
        <f t="shared" si="1"/>
        <v>+0x014</v>
      </c>
      <c r="N25"/>
      <c r="O25"/>
      <c r="R25" s="922"/>
      <c r="S25" s="922"/>
    </row>
    <row r="26" spans="1:19" ht="13.5">
      <c r="A26" s="1130">
        <v>21</v>
      </c>
      <c r="B26" s="1145" t="str">
        <f t="shared" si="0"/>
        <v>+0x015</v>
      </c>
      <c r="C26" s="1190" t="s">
        <v>13</v>
      </c>
      <c r="D26" s="1189" t="s">
        <v>13</v>
      </c>
      <c r="E26" s="1189" t="s">
        <v>13</v>
      </c>
      <c r="F26" s="1189" t="s">
        <v>13</v>
      </c>
      <c r="G26" s="1189" t="s">
        <v>13</v>
      </c>
      <c r="H26" s="1189" t="s">
        <v>13</v>
      </c>
      <c r="I26" s="1189" t="s">
        <v>13</v>
      </c>
      <c r="J26" s="1191" t="s">
        <v>13</v>
      </c>
      <c r="K26" s="904" t="s">
        <v>16</v>
      </c>
      <c r="L26" s="1146" t="str">
        <f t="shared" si="1"/>
        <v>+0x015</v>
      </c>
      <c r="N26"/>
      <c r="O26"/>
      <c r="R26" s="922"/>
      <c r="S26" s="922"/>
    </row>
    <row r="27" spans="1:19" ht="13.5">
      <c r="A27" s="1130">
        <v>22</v>
      </c>
      <c r="B27" s="1145" t="str">
        <f t="shared" si="0"/>
        <v>+0x016</v>
      </c>
      <c r="C27" s="1190" t="s">
        <v>13</v>
      </c>
      <c r="D27" s="1189" t="s">
        <v>13</v>
      </c>
      <c r="E27" s="1189" t="s">
        <v>13</v>
      </c>
      <c r="F27" s="1189" t="s">
        <v>13</v>
      </c>
      <c r="G27" s="1189" t="s">
        <v>13</v>
      </c>
      <c r="H27" s="1189" t="s">
        <v>13</v>
      </c>
      <c r="I27" s="1189" t="s">
        <v>13</v>
      </c>
      <c r="J27" s="1191" t="s">
        <v>13</v>
      </c>
      <c r="K27" s="904" t="s">
        <v>16</v>
      </c>
      <c r="L27" s="1146" t="str">
        <f t="shared" si="1"/>
        <v>+0x016</v>
      </c>
      <c r="N27"/>
      <c r="O27"/>
      <c r="R27" s="922"/>
      <c r="S27" s="922"/>
    </row>
    <row r="28" spans="1:19" ht="13.5">
      <c r="A28" s="1130">
        <v>23</v>
      </c>
      <c r="B28" s="1145" t="str">
        <f t="shared" si="0"/>
        <v>+0x017</v>
      </c>
      <c r="C28" s="1190" t="s">
        <v>13</v>
      </c>
      <c r="D28" s="1189" t="s">
        <v>13</v>
      </c>
      <c r="E28" s="1189" t="s">
        <v>13</v>
      </c>
      <c r="F28" s="1189" t="s">
        <v>13</v>
      </c>
      <c r="G28" s="1189" t="s">
        <v>13</v>
      </c>
      <c r="H28" s="1189" t="s">
        <v>13</v>
      </c>
      <c r="I28" s="1189" t="s">
        <v>13</v>
      </c>
      <c r="J28" s="1191" t="s">
        <v>13</v>
      </c>
      <c r="K28" s="904" t="s">
        <v>16</v>
      </c>
      <c r="L28" s="1146" t="str">
        <f t="shared" si="1"/>
        <v>+0x017</v>
      </c>
      <c r="N28"/>
      <c r="O28"/>
      <c r="R28" s="922"/>
      <c r="S28" s="922"/>
    </row>
    <row r="29" spans="1:19" ht="13.5">
      <c r="A29" s="1130">
        <v>24</v>
      </c>
      <c r="B29" s="1145" t="str">
        <f t="shared" si="0"/>
        <v>+0x018</v>
      </c>
      <c r="C29" s="1190" t="s">
        <v>13</v>
      </c>
      <c r="D29" s="1189" t="s">
        <v>13</v>
      </c>
      <c r="E29" s="1189" t="s">
        <v>13</v>
      </c>
      <c r="F29" s="1189" t="s">
        <v>13</v>
      </c>
      <c r="G29" s="1189" t="s">
        <v>13</v>
      </c>
      <c r="H29" s="1189" t="s">
        <v>13</v>
      </c>
      <c r="I29" s="1189" t="s">
        <v>13</v>
      </c>
      <c r="J29" s="1191" t="s">
        <v>13</v>
      </c>
      <c r="K29" s="904" t="s">
        <v>16</v>
      </c>
      <c r="L29" s="1146" t="str">
        <f t="shared" si="1"/>
        <v>+0x018</v>
      </c>
      <c r="N29"/>
      <c r="O29"/>
      <c r="R29" s="922"/>
      <c r="S29" s="922"/>
    </row>
    <row r="30" spans="1:19" ht="13.5">
      <c r="A30" s="1130">
        <v>25</v>
      </c>
      <c r="B30" s="1145" t="str">
        <f t="shared" si="0"/>
        <v>+0x019</v>
      </c>
      <c r="C30" s="1190" t="s">
        <v>13</v>
      </c>
      <c r="D30" s="1189" t="s">
        <v>13</v>
      </c>
      <c r="E30" s="1189" t="s">
        <v>13</v>
      </c>
      <c r="F30" s="1189" t="s">
        <v>13</v>
      </c>
      <c r="G30" s="1189" t="s">
        <v>13</v>
      </c>
      <c r="H30" s="1189" t="s">
        <v>13</v>
      </c>
      <c r="I30" s="1189" t="s">
        <v>13</v>
      </c>
      <c r="J30" s="1191" t="s">
        <v>13</v>
      </c>
      <c r="K30" s="904" t="s">
        <v>16</v>
      </c>
      <c r="L30" s="1146" t="str">
        <f t="shared" si="1"/>
        <v>+0x019</v>
      </c>
      <c r="N30"/>
      <c r="O30"/>
      <c r="R30" s="922"/>
      <c r="S30" s="922"/>
    </row>
    <row r="31" spans="1:19" ht="13.5">
      <c r="A31" s="1130">
        <v>26</v>
      </c>
      <c r="B31" s="1145" t="str">
        <f t="shared" si="0"/>
        <v>+0x01A</v>
      </c>
      <c r="C31" s="1190" t="s">
        <v>13</v>
      </c>
      <c r="D31" s="1189" t="s">
        <v>13</v>
      </c>
      <c r="E31" s="1189" t="s">
        <v>13</v>
      </c>
      <c r="F31" s="1189" t="s">
        <v>13</v>
      </c>
      <c r="G31" s="1189" t="s">
        <v>13</v>
      </c>
      <c r="H31" s="1189" t="s">
        <v>13</v>
      </c>
      <c r="I31" s="1189" t="s">
        <v>13</v>
      </c>
      <c r="J31" s="1191" t="s">
        <v>13</v>
      </c>
      <c r="K31" s="904" t="s">
        <v>16</v>
      </c>
      <c r="L31" s="1146" t="str">
        <f t="shared" si="1"/>
        <v>+0x01A</v>
      </c>
      <c r="N31"/>
      <c r="O31"/>
      <c r="R31" s="922"/>
      <c r="S31" s="922"/>
    </row>
    <row r="32" spans="1:19" ht="13.5">
      <c r="A32" s="1130">
        <v>27</v>
      </c>
      <c r="B32" s="1145" t="str">
        <f t="shared" si="0"/>
        <v>+0x01B</v>
      </c>
      <c r="C32" s="1190" t="s">
        <v>13</v>
      </c>
      <c r="D32" s="1189" t="s">
        <v>13</v>
      </c>
      <c r="E32" s="1189" t="s">
        <v>13</v>
      </c>
      <c r="F32" s="1189" t="s">
        <v>13</v>
      </c>
      <c r="G32" s="1189" t="s">
        <v>13</v>
      </c>
      <c r="H32" s="1189" t="s">
        <v>13</v>
      </c>
      <c r="I32" s="1189" t="s">
        <v>13</v>
      </c>
      <c r="J32" s="1191" t="s">
        <v>13</v>
      </c>
      <c r="K32" s="904" t="s">
        <v>16</v>
      </c>
      <c r="L32" s="1146" t="str">
        <f t="shared" si="1"/>
        <v>+0x01B</v>
      </c>
      <c r="N32"/>
      <c r="O32"/>
      <c r="R32" s="922"/>
      <c r="S32" s="922"/>
    </row>
    <row r="33" spans="1:19" ht="13.5">
      <c r="A33" s="1130">
        <v>28</v>
      </c>
      <c r="B33" s="1145" t="str">
        <f t="shared" si="0"/>
        <v>+0x01C</v>
      </c>
      <c r="C33" s="1190" t="s">
        <v>13</v>
      </c>
      <c r="D33" s="1189" t="s">
        <v>13</v>
      </c>
      <c r="E33" s="1189" t="s">
        <v>13</v>
      </c>
      <c r="F33" s="1189" t="s">
        <v>13</v>
      </c>
      <c r="G33" s="1189" t="s">
        <v>13</v>
      </c>
      <c r="H33" s="1189" t="s">
        <v>13</v>
      </c>
      <c r="I33" s="1189" t="s">
        <v>13</v>
      </c>
      <c r="J33" s="1191" t="s">
        <v>13</v>
      </c>
      <c r="K33" s="904" t="s">
        <v>16</v>
      </c>
      <c r="L33" s="1146" t="str">
        <f t="shared" si="1"/>
        <v>+0x01C</v>
      </c>
      <c r="N33"/>
      <c r="O33"/>
      <c r="R33" s="922"/>
      <c r="S33" s="922"/>
    </row>
    <row r="34" spans="1:19" ht="13.5">
      <c r="A34" s="1130">
        <v>29</v>
      </c>
      <c r="B34" s="1145" t="str">
        <f t="shared" si="0"/>
        <v>+0x01D</v>
      </c>
      <c r="C34" s="1190" t="s">
        <v>13</v>
      </c>
      <c r="D34" s="1189" t="s">
        <v>13</v>
      </c>
      <c r="E34" s="1189" t="s">
        <v>13</v>
      </c>
      <c r="F34" s="1189" t="s">
        <v>13</v>
      </c>
      <c r="G34" s="1189" t="s">
        <v>13</v>
      </c>
      <c r="H34" s="1189" t="s">
        <v>13</v>
      </c>
      <c r="I34" s="1189" t="s">
        <v>13</v>
      </c>
      <c r="J34" s="1191" t="s">
        <v>13</v>
      </c>
      <c r="K34" s="904" t="s">
        <v>16</v>
      </c>
      <c r="L34" s="1146" t="str">
        <f t="shared" si="1"/>
        <v>+0x01D</v>
      </c>
      <c r="N34"/>
      <c r="O34"/>
      <c r="R34" s="922"/>
      <c r="S34" s="922"/>
    </row>
    <row r="35" spans="1:19" ht="13.5">
      <c r="A35" s="1130">
        <v>30</v>
      </c>
      <c r="B35" s="1145" t="str">
        <f t="shared" si="0"/>
        <v>+0x01E</v>
      </c>
      <c r="C35" s="1190" t="s">
        <v>13</v>
      </c>
      <c r="D35" s="1189" t="s">
        <v>13</v>
      </c>
      <c r="E35" s="1189" t="s">
        <v>13</v>
      </c>
      <c r="F35" s="1189" t="s">
        <v>13</v>
      </c>
      <c r="G35" s="1189" t="s">
        <v>13</v>
      </c>
      <c r="H35" s="1189" t="s">
        <v>13</v>
      </c>
      <c r="I35" s="1189" t="s">
        <v>13</v>
      </c>
      <c r="J35" s="1191" t="s">
        <v>13</v>
      </c>
      <c r="K35" s="904" t="s">
        <v>16</v>
      </c>
      <c r="L35" s="1146" t="str">
        <f t="shared" si="1"/>
        <v>+0x01E</v>
      </c>
      <c r="N35"/>
      <c r="O35"/>
      <c r="R35" s="922"/>
      <c r="S35" s="922"/>
    </row>
    <row r="36" spans="1:19" ht="14.25" thickBot="1">
      <c r="A36" s="1130">
        <v>31</v>
      </c>
      <c r="B36" s="1145" t="str">
        <f t="shared" si="0"/>
        <v>+0x01F</v>
      </c>
      <c r="C36" s="1190" t="s">
        <v>13</v>
      </c>
      <c r="D36" s="1189" t="s">
        <v>13</v>
      </c>
      <c r="E36" s="1189" t="s">
        <v>13</v>
      </c>
      <c r="F36" s="1189" t="s">
        <v>13</v>
      </c>
      <c r="G36" s="1189" t="s">
        <v>13</v>
      </c>
      <c r="H36" s="1189" t="s">
        <v>13</v>
      </c>
      <c r="I36" s="1189" t="s">
        <v>13</v>
      </c>
      <c r="J36" s="1191" t="s">
        <v>13</v>
      </c>
      <c r="K36" s="904" t="s">
        <v>16</v>
      </c>
      <c r="L36" s="1146" t="str">
        <f t="shared" si="1"/>
        <v>+0x01F</v>
      </c>
      <c r="M36" s="924"/>
      <c r="N36"/>
      <c r="O36"/>
      <c r="R36" s="922"/>
      <c r="S36" s="922"/>
    </row>
    <row r="37" spans="1:19" ht="13.5" thickTop="1" thickBot="1">
      <c r="B37" s="1148" t="s">
        <v>13221</v>
      </c>
      <c r="C37" s="1149" t="s">
        <v>3</v>
      </c>
      <c r="D37" s="1149" t="s">
        <v>4</v>
      </c>
      <c r="E37" s="1149" t="s">
        <v>5</v>
      </c>
      <c r="F37" s="1149" t="s">
        <v>6</v>
      </c>
      <c r="G37" s="1149" t="s">
        <v>7</v>
      </c>
      <c r="H37" s="1149" t="s">
        <v>8</v>
      </c>
      <c r="I37" s="1149" t="s">
        <v>9</v>
      </c>
      <c r="J37" s="1150" t="s">
        <v>10</v>
      </c>
      <c r="K37" s="1151" t="s">
        <v>13222</v>
      </c>
      <c r="L37" s="1152" t="s">
        <v>13221</v>
      </c>
    </row>
    <row r="39" spans="1:19">
      <c r="C39" s="1132" t="s">
        <v>6829</v>
      </c>
      <c r="D39" s="1128"/>
      <c r="E39" s="1128"/>
      <c r="F39" s="1128"/>
      <c r="G39" s="1128"/>
      <c r="H39" s="1128"/>
      <c r="I39" s="1128"/>
      <c r="J39" s="1128"/>
      <c r="K39" s="1128"/>
      <c r="L39" s="1128"/>
    </row>
    <row r="40" spans="1:19" ht="13.5">
      <c r="C40" s="1198"/>
      <c r="D40" s="1198"/>
      <c r="E40" s="1198"/>
      <c r="F40" s="1198"/>
      <c r="G40" s="1198"/>
      <c r="H40" s="1198"/>
      <c r="I40" s="1198"/>
      <c r="J40" s="1198"/>
      <c r="K40" s="1198"/>
      <c r="L40" s="1198"/>
    </row>
    <row r="41" spans="1:19" ht="13.5">
      <c r="C41" s="1393" t="s">
        <v>6830</v>
      </c>
      <c r="D41" s="1383" t="s">
        <v>6831</v>
      </c>
      <c r="E41" s="1383" t="s">
        <v>6832</v>
      </c>
      <c r="F41" s="1383" t="s">
        <v>6833</v>
      </c>
      <c r="G41" s="1474" t="s">
        <v>6834</v>
      </c>
      <c r="H41" s="1475"/>
      <c r="I41" s="1475"/>
      <c r="J41" s="1475"/>
      <c r="K41" s="1475"/>
      <c r="L41" s="1476"/>
      <c r="M41" s="1131"/>
      <c r="N41" s="1131"/>
      <c r="O41" s="1185"/>
    </row>
    <row r="42" spans="1:19" ht="12" customHeight="1">
      <c r="A42" s="1192"/>
      <c r="B42" s="853"/>
      <c r="C42" s="1153" t="s">
        <v>13191</v>
      </c>
      <c r="D42" s="1154">
        <v>1</v>
      </c>
      <c r="E42" s="1154" t="s">
        <v>13223</v>
      </c>
      <c r="F42" s="1154" t="s">
        <v>1258</v>
      </c>
      <c r="G42" s="1535" t="s">
        <v>13224</v>
      </c>
      <c r="H42" s="1536"/>
      <c r="I42" s="1536"/>
      <c r="J42" s="1536"/>
      <c r="K42" s="1536"/>
      <c r="L42" s="1537"/>
      <c r="M42" s="999"/>
    </row>
    <row r="43" spans="1:19" ht="12" customHeight="1">
      <c r="A43" s="1192"/>
      <c r="B43" s="931"/>
      <c r="C43" s="1153" t="s">
        <v>13225</v>
      </c>
      <c r="D43" s="1154">
        <v>2</v>
      </c>
      <c r="E43" s="1154" t="s">
        <v>707</v>
      </c>
      <c r="F43" s="1154" t="s">
        <v>1258</v>
      </c>
      <c r="G43" s="1535" t="s">
        <v>13226</v>
      </c>
      <c r="H43" s="1536"/>
      <c r="I43" s="1536"/>
      <c r="J43" s="1536"/>
      <c r="K43" s="1536"/>
      <c r="L43" s="1537"/>
      <c r="M43" s="999"/>
    </row>
    <row r="44" spans="1:19" ht="12" customHeight="1">
      <c r="A44" s="1192"/>
      <c r="B44" s="931"/>
      <c r="C44" s="1153" t="s">
        <v>13193</v>
      </c>
      <c r="D44" s="1154">
        <v>1</v>
      </c>
      <c r="E44" s="1154" t="s">
        <v>707</v>
      </c>
      <c r="F44" s="1154" t="s">
        <v>1258</v>
      </c>
      <c r="G44" s="1535" t="s">
        <v>13227</v>
      </c>
      <c r="H44" s="1536"/>
      <c r="I44" s="1536"/>
      <c r="J44" s="1536"/>
      <c r="K44" s="1536"/>
      <c r="L44" s="1537"/>
      <c r="M44" s="999"/>
    </row>
    <row r="45" spans="1:19" ht="12" customHeight="1">
      <c r="A45" s="1192"/>
      <c r="B45" s="931"/>
      <c r="C45" s="1153" t="s">
        <v>13194</v>
      </c>
      <c r="D45" s="1154">
        <v>1</v>
      </c>
      <c r="E45" s="1154" t="s">
        <v>707</v>
      </c>
      <c r="F45" s="1154" t="s">
        <v>1258</v>
      </c>
      <c r="G45" s="1535" t="s">
        <v>13228</v>
      </c>
      <c r="H45" s="1536"/>
      <c r="I45" s="1536"/>
      <c r="J45" s="1536"/>
      <c r="K45" s="1536"/>
      <c r="L45" s="1537"/>
      <c r="M45" s="999"/>
    </row>
    <row r="46" spans="1:19" ht="12" customHeight="1">
      <c r="A46" s="1192"/>
      <c r="B46" s="931"/>
      <c r="C46" s="1153" t="s">
        <v>13195</v>
      </c>
      <c r="D46" s="1154">
        <v>1</v>
      </c>
      <c r="E46" s="1154" t="s">
        <v>707</v>
      </c>
      <c r="F46" s="1154" t="s">
        <v>1258</v>
      </c>
      <c r="G46" s="1535" t="s">
        <v>13229</v>
      </c>
      <c r="H46" s="1536"/>
      <c r="I46" s="1536"/>
      <c r="J46" s="1536"/>
      <c r="K46" s="1536"/>
      <c r="L46" s="1537"/>
      <c r="M46" s="999"/>
    </row>
    <row r="47" spans="1:19" ht="12" customHeight="1">
      <c r="A47" s="1192"/>
      <c r="B47" s="931"/>
      <c r="C47" s="1153" t="s">
        <v>13230</v>
      </c>
      <c r="D47" s="1154">
        <v>2</v>
      </c>
      <c r="E47" s="1154" t="s">
        <v>707</v>
      </c>
      <c r="F47" s="1154" t="s">
        <v>1258</v>
      </c>
      <c r="G47" s="1535" t="s">
        <v>13231</v>
      </c>
      <c r="H47" s="1536"/>
      <c r="I47" s="1536"/>
      <c r="J47" s="1536"/>
      <c r="K47" s="1536"/>
      <c r="L47" s="1537"/>
      <c r="M47" s="999"/>
    </row>
    <row r="48" spans="1:19" ht="12" customHeight="1">
      <c r="C48" s="1153" t="s">
        <v>13232</v>
      </c>
      <c r="D48" s="1154">
        <v>4</v>
      </c>
      <c r="E48" s="1154" t="s">
        <v>13223</v>
      </c>
      <c r="F48" s="1154" t="s">
        <v>1258</v>
      </c>
      <c r="G48" s="1535" t="s">
        <v>13233</v>
      </c>
      <c r="H48" s="1536"/>
      <c r="I48" s="1536"/>
      <c r="J48" s="1536"/>
      <c r="K48" s="1536"/>
      <c r="L48" s="1537"/>
      <c r="M48" s="999"/>
    </row>
    <row r="49" spans="3:13" ht="12" customHeight="1">
      <c r="C49" s="1153" t="s">
        <v>13234</v>
      </c>
      <c r="D49" s="1154">
        <v>4</v>
      </c>
      <c r="E49" s="1154" t="s">
        <v>13223</v>
      </c>
      <c r="F49" s="1154" t="s">
        <v>1258</v>
      </c>
      <c r="G49" s="1535" t="s">
        <v>13235</v>
      </c>
      <c r="H49" s="1536"/>
      <c r="I49" s="1536"/>
      <c r="J49" s="1536"/>
      <c r="K49" s="1536"/>
      <c r="L49" s="1537"/>
      <c r="M49" s="999"/>
    </row>
    <row r="50" spans="3:13" ht="12" customHeight="1">
      <c r="C50" s="1153" t="s">
        <v>13236</v>
      </c>
      <c r="D50" s="1154">
        <v>3</v>
      </c>
      <c r="E50" s="1154" t="s">
        <v>707</v>
      </c>
      <c r="F50" s="1154" t="s">
        <v>1258</v>
      </c>
      <c r="G50" s="1535" t="s">
        <v>13237</v>
      </c>
      <c r="H50" s="1536"/>
      <c r="I50" s="1536"/>
      <c r="J50" s="1536"/>
      <c r="K50" s="1536"/>
      <c r="L50" s="1537"/>
      <c r="M50" s="999"/>
    </row>
    <row r="51" spans="3:13" ht="12" customHeight="1">
      <c r="C51" s="1153" t="s">
        <v>13238</v>
      </c>
      <c r="D51" s="1154">
        <v>4</v>
      </c>
      <c r="E51" s="1154" t="s">
        <v>707</v>
      </c>
      <c r="F51" s="1154" t="s">
        <v>1258</v>
      </c>
      <c r="G51" s="1535" t="s">
        <v>13239</v>
      </c>
      <c r="H51" s="1536"/>
      <c r="I51" s="1536"/>
      <c r="J51" s="1536"/>
      <c r="K51" s="1536"/>
      <c r="L51" s="1537"/>
      <c r="M51" s="999"/>
    </row>
    <row r="52" spans="3:13" ht="12" customHeight="1">
      <c r="C52" s="1153" t="s">
        <v>13240</v>
      </c>
      <c r="D52" s="1154">
        <v>1</v>
      </c>
      <c r="E52" s="1154" t="s">
        <v>707</v>
      </c>
      <c r="F52" s="1154" t="s">
        <v>1258</v>
      </c>
      <c r="G52" s="1535" t="s">
        <v>13241</v>
      </c>
      <c r="H52" s="1536"/>
      <c r="I52" s="1536"/>
      <c r="J52" s="1536"/>
      <c r="K52" s="1536"/>
      <c r="L52" s="1537"/>
      <c r="M52" s="999"/>
    </row>
    <row r="53" spans="3:13" ht="12" customHeight="1">
      <c r="C53" s="1153" t="s">
        <v>13242</v>
      </c>
      <c r="D53" s="1154">
        <v>5</v>
      </c>
      <c r="E53" s="1154" t="s">
        <v>13223</v>
      </c>
      <c r="F53" s="1154" t="s">
        <v>1258</v>
      </c>
      <c r="G53" s="1535" t="s">
        <v>13243</v>
      </c>
      <c r="H53" s="1536"/>
      <c r="I53" s="1536"/>
      <c r="J53" s="1536"/>
      <c r="K53" s="1536"/>
      <c r="L53" s="1537"/>
      <c r="M53" s="999"/>
    </row>
    <row r="54" spans="3:13" ht="12" customHeight="1">
      <c r="C54" s="1153" t="s">
        <v>13244</v>
      </c>
      <c r="D54" s="1154">
        <v>8</v>
      </c>
      <c r="E54" s="1154" t="s">
        <v>13223</v>
      </c>
      <c r="F54" s="1154" t="s">
        <v>1258</v>
      </c>
      <c r="G54" s="1535" t="s">
        <v>13245</v>
      </c>
      <c r="H54" s="1536"/>
      <c r="I54" s="1536"/>
      <c r="J54" s="1536"/>
      <c r="K54" s="1536"/>
      <c r="L54" s="1537"/>
      <c r="M54" s="999"/>
    </row>
    <row r="55" spans="3:13" ht="12" customHeight="1">
      <c r="C55" s="1153" t="s">
        <v>13246</v>
      </c>
      <c r="D55" s="1154">
        <v>8</v>
      </c>
      <c r="E55" s="1154" t="s">
        <v>13223</v>
      </c>
      <c r="F55" s="1154" t="s">
        <v>1258</v>
      </c>
      <c r="G55" s="1535" t="s">
        <v>13247</v>
      </c>
      <c r="H55" s="1536"/>
      <c r="I55" s="1536"/>
      <c r="J55" s="1536"/>
      <c r="K55" s="1536"/>
      <c r="L55" s="1537"/>
      <c r="M55" s="999"/>
    </row>
    <row r="56" spans="3:13" ht="12" customHeight="1">
      <c r="C56" s="1153" t="s">
        <v>13248</v>
      </c>
      <c r="D56" s="1154">
        <v>8</v>
      </c>
      <c r="E56" s="1154" t="s">
        <v>13223</v>
      </c>
      <c r="F56" s="1154" t="s">
        <v>1258</v>
      </c>
      <c r="G56" s="1535" t="s">
        <v>13249</v>
      </c>
      <c r="H56" s="1536"/>
      <c r="I56" s="1536"/>
      <c r="J56" s="1536"/>
      <c r="K56" s="1536"/>
      <c r="L56" s="1537"/>
      <c r="M56" s="999"/>
    </row>
    <row r="57" spans="3:13" ht="12" customHeight="1">
      <c r="C57" s="1153" t="s">
        <v>13250</v>
      </c>
      <c r="D57" s="1154">
        <v>8</v>
      </c>
      <c r="E57" s="1154" t="s">
        <v>13223</v>
      </c>
      <c r="F57" s="1154" t="s">
        <v>1258</v>
      </c>
      <c r="G57" s="1535" t="s">
        <v>13251</v>
      </c>
      <c r="H57" s="1536"/>
      <c r="I57" s="1536"/>
      <c r="J57" s="1536"/>
      <c r="K57" s="1536"/>
      <c r="L57" s="1537"/>
      <c r="M57" s="999"/>
    </row>
    <row r="58" spans="3:13" ht="12" customHeight="1">
      <c r="C58" s="1153" t="s">
        <v>13252</v>
      </c>
      <c r="D58" s="1154">
        <v>8</v>
      </c>
      <c r="E58" s="1154" t="s">
        <v>13223</v>
      </c>
      <c r="F58" s="1154" t="s">
        <v>1258</v>
      </c>
      <c r="G58" s="1535" t="s">
        <v>13253</v>
      </c>
      <c r="H58" s="1536"/>
      <c r="I58" s="1536"/>
      <c r="J58" s="1536"/>
      <c r="K58" s="1536"/>
      <c r="L58" s="1537"/>
      <c r="M58" s="999"/>
    </row>
    <row r="59" spans="3:13" ht="12" customHeight="1">
      <c r="C59" s="1153" t="s">
        <v>13254</v>
      </c>
      <c r="D59" s="1154">
        <v>8</v>
      </c>
      <c r="E59" s="1154" t="s">
        <v>13223</v>
      </c>
      <c r="F59" s="1154" t="s">
        <v>1258</v>
      </c>
      <c r="G59" s="1535" t="s">
        <v>13255</v>
      </c>
      <c r="H59" s="1536"/>
      <c r="I59" s="1536"/>
      <c r="J59" s="1536"/>
      <c r="K59" s="1536"/>
      <c r="L59" s="1537"/>
      <c r="M59" s="999"/>
    </row>
    <row r="60" spans="3:13" ht="12" customHeight="1">
      <c r="C60" s="1153" t="s">
        <v>13256</v>
      </c>
      <c r="D60" s="1154">
        <v>8</v>
      </c>
      <c r="E60" s="1154" t="s">
        <v>13223</v>
      </c>
      <c r="F60" s="1154" t="s">
        <v>1258</v>
      </c>
      <c r="G60" s="1535" t="s">
        <v>13257</v>
      </c>
      <c r="H60" s="1536"/>
      <c r="I60" s="1536"/>
      <c r="J60" s="1536"/>
      <c r="K60" s="1536"/>
      <c r="L60" s="1537"/>
      <c r="M60" s="999"/>
    </row>
    <row r="61" spans="3:13" ht="12" customHeight="1">
      <c r="C61" s="1153" t="s">
        <v>13258</v>
      </c>
      <c r="D61" s="1154">
        <v>8</v>
      </c>
      <c r="E61" s="1154" t="s">
        <v>13223</v>
      </c>
      <c r="F61" s="1154" t="s">
        <v>1258</v>
      </c>
      <c r="G61" s="1535" t="s">
        <v>13259</v>
      </c>
      <c r="H61" s="1536"/>
      <c r="I61" s="1536"/>
      <c r="J61" s="1536"/>
      <c r="K61" s="1536"/>
      <c r="L61" s="1537"/>
      <c r="M61" s="999"/>
    </row>
    <row r="62" spans="3:13" ht="12" customHeight="1">
      <c r="C62" s="1153" t="s">
        <v>13260</v>
      </c>
      <c r="D62" s="1154">
        <v>8</v>
      </c>
      <c r="E62" s="1154" t="s">
        <v>769</v>
      </c>
      <c r="F62" s="1154" t="s">
        <v>708</v>
      </c>
      <c r="G62" s="1535" t="s">
        <v>13261</v>
      </c>
      <c r="H62" s="1536"/>
      <c r="I62" s="1536"/>
      <c r="J62" s="1536"/>
      <c r="K62" s="1536"/>
      <c r="L62" s="1537"/>
      <c r="M62" s="999"/>
    </row>
    <row r="63" spans="3:13" ht="12" customHeight="1">
      <c r="C63" s="1153" t="s">
        <v>13262</v>
      </c>
      <c r="D63" s="1154">
        <v>8</v>
      </c>
      <c r="E63" s="1154" t="s">
        <v>769</v>
      </c>
      <c r="F63" s="1154" t="s">
        <v>708</v>
      </c>
      <c r="G63" s="1535" t="s">
        <v>13263</v>
      </c>
      <c r="H63" s="1536"/>
      <c r="I63" s="1536"/>
      <c r="J63" s="1536"/>
      <c r="K63" s="1536"/>
      <c r="L63" s="1537"/>
      <c r="M63" s="999"/>
    </row>
    <row r="64" spans="3:13" ht="12" customHeight="1">
      <c r="C64" s="1153" t="s">
        <v>13264</v>
      </c>
      <c r="D64" s="1154">
        <v>11</v>
      </c>
      <c r="E64" s="1154" t="s">
        <v>769</v>
      </c>
      <c r="F64" s="1154" t="s">
        <v>708</v>
      </c>
      <c r="G64" s="1535" t="s">
        <v>13265</v>
      </c>
      <c r="H64" s="1536"/>
      <c r="I64" s="1536"/>
      <c r="J64" s="1536"/>
      <c r="K64" s="1536"/>
      <c r="L64" s="1537"/>
      <c r="M64" s="999"/>
    </row>
    <row r="65" spans="3:16" ht="12" customHeight="1">
      <c r="C65" s="1153" t="s">
        <v>13266</v>
      </c>
      <c r="D65" s="1154">
        <v>11</v>
      </c>
      <c r="E65" s="1154" t="s">
        <v>769</v>
      </c>
      <c r="F65" s="1154" t="s">
        <v>708</v>
      </c>
      <c r="G65" s="1535" t="s">
        <v>13267</v>
      </c>
      <c r="H65" s="1536"/>
      <c r="I65" s="1536"/>
      <c r="J65" s="1536"/>
      <c r="K65" s="1536"/>
      <c r="L65" s="1537"/>
      <c r="M65" s="999"/>
    </row>
    <row r="66" spans="3:16" ht="12" customHeight="1">
      <c r="C66" s="1153" t="s">
        <v>13268</v>
      </c>
      <c r="D66" s="1154">
        <v>11</v>
      </c>
      <c r="E66" s="1154" t="s">
        <v>769</v>
      </c>
      <c r="F66" s="1154" t="s">
        <v>708</v>
      </c>
      <c r="G66" s="1535" t="s">
        <v>13269</v>
      </c>
      <c r="H66" s="1536"/>
      <c r="I66" s="1536"/>
      <c r="J66" s="1536"/>
      <c r="K66" s="1536"/>
      <c r="L66" s="1537"/>
      <c r="M66" s="999"/>
    </row>
    <row r="67" spans="3:16" ht="12" customHeight="1">
      <c r="C67" s="1153" t="s">
        <v>13270</v>
      </c>
      <c r="D67" s="1154">
        <v>8</v>
      </c>
      <c r="E67" s="1154" t="s">
        <v>13223</v>
      </c>
      <c r="F67" s="194" t="s">
        <v>1258</v>
      </c>
      <c r="G67" s="1535" t="s">
        <v>13271</v>
      </c>
      <c r="H67" s="1536"/>
      <c r="I67" s="1536"/>
      <c r="J67" s="1536"/>
      <c r="K67" s="1536"/>
      <c r="L67" s="1537"/>
      <c r="M67" s="999"/>
      <c r="P67" s="922"/>
    </row>
    <row r="68" spans="3:16" ht="12" customHeight="1">
      <c r="C68" s="1153" t="s">
        <v>13272</v>
      </c>
      <c r="D68" s="1154">
        <v>8</v>
      </c>
      <c r="E68" s="1154" t="s">
        <v>13223</v>
      </c>
      <c r="F68" s="194" t="s">
        <v>1258</v>
      </c>
      <c r="G68" s="1535" t="s">
        <v>13273</v>
      </c>
      <c r="H68" s="1536"/>
      <c r="I68" s="1536"/>
      <c r="J68" s="1536"/>
      <c r="K68" s="1536"/>
      <c r="L68" s="1537"/>
      <c r="M68" s="999"/>
      <c r="P68" s="922"/>
    </row>
    <row r="69" spans="3:16">
      <c r="C69" s="873" t="s">
        <v>14435</v>
      </c>
      <c r="D69" s="1131">
        <f>SUM(D42:D68)</f>
        <v>158</v>
      </c>
    </row>
  </sheetData>
  <mergeCells count="53">
    <mergeCell ref="C9:J9"/>
    <mergeCell ref="C5:D5"/>
    <mergeCell ref="F5:G5"/>
    <mergeCell ref="C6:F6"/>
    <mergeCell ref="G6:J6"/>
    <mergeCell ref="C7:F7"/>
    <mergeCell ref="G7:J7"/>
    <mergeCell ref="F8:J8"/>
    <mergeCell ref="C21:J21"/>
    <mergeCell ref="C10:J10"/>
    <mergeCell ref="C11:J11"/>
    <mergeCell ref="C12:J12"/>
    <mergeCell ref="C13:J13"/>
    <mergeCell ref="C14:J14"/>
    <mergeCell ref="C15:J15"/>
    <mergeCell ref="C16:J16"/>
    <mergeCell ref="C17:J17"/>
    <mergeCell ref="C18:J18"/>
    <mergeCell ref="C19:J19"/>
    <mergeCell ref="C20:J20"/>
    <mergeCell ref="G48:L48"/>
    <mergeCell ref="G42:L42"/>
    <mergeCell ref="G41:L41"/>
    <mergeCell ref="D22:F22"/>
    <mergeCell ref="H22:J22"/>
    <mergeCell ref="H23:J23"/>
    <mergeCell ref="C24:J24"/>
    <mergeCell ref="C25:J25"/>
    <mergeCell ref="G43:L43"/>
    <mergeCell ref="G44:L44"/>
    <mergeCell ref="G45:L45"/>
    <mergeCell ref="G46:L46"/>
    <mergeCell ref="G47:L47"/>
    <mergeCell ref="G60:L60"/>
    <mergeCell ref="G49:L49"/>
    <mergeCell ref="G50:L50"/>
    <mergeCell ref="G51:L51"/>
    <mergeCell ref="G52:L52"/>
    <mergeCell ref="G53:L53"/>
    <mergeCell ref="G54:L54"/>
    <mergeCell ref="G55:L55"/>
    <mergeCell ref="G56:L56"/>
    <mergeCell ref="G57:L57"/>
    <mergeCell ref="G58:L58"/>
    <mergeCell ref="G59:L59"/>
    <mergeCell ref="G67:L67"/>
    <mergeCell ref="G68:L68"/>
    <mergeCell ref="G61:L61"/>
    <mergeCell ref="G62:L62"/>
    <mergeCell ref="G63:L63"/>
    <mergeCell ref="G64:L64"/>
    <mergeCell ref="G65:L65"/>
    <mergeCell ref="G66:L66"/>
  </mergeCells>
  <phoneticPr fontId="1"/>
  <conditionalFormatting sqref="D1">
    <cfRule type="expression" dxfId="22" priority="2" stopIfTrue="1">
      <formula>NOT(EXACT(D1,D2))</formula>
    </cfRule>
  </conditionalFormatting>
  <conditionalFormatting sqref="D1">
    <cfRule type="expression" dxfId="21" priority="1" stopIfTrue="1">
      <formula>NOT(EXACT(D1,D2))</formula>
    </cfRule>
  </conditionalFormatting>
  <dataValidations count="2">
    <dataValidation type="list" allowBlank="1" showInputMessage="1" showErrorMessage="1" sqref="F65392:F65604 JB65392:JB65604 SX65392:SX65604 ACT65392:ACT65604 AMP65392:AMP65604 AWL65392:AWL65604 BGH65392:BGH65604 BQD65392:BQD65604 BZZ65392:BZZ65604 CJV65392:CJV65604 CTR65392:CTR65604 DDN65392:DDN65604 DNJ65392:DNJ65604 DXF65392:DXF65604 EHB65392:EHB65604 EQX65392:EQX65604 FAT65392:FAT65604 FKP65392:FKP65604 FUL65392:FUL65604 GEH65392:GEH65604 GOD65392:GOD65604 GXZ65392:GXZ65604 HHV65392:HHV65604 HRR65392:HRR65604 IBN65392:IBN65604 ILJ65392:ILJ65604 IVF65392:IVF65604 JFB65392:JFB65604 JOX65392:JOX65604 JYT65392:JYT65604 KIP65392:KIP65604 KSL65392:KSL65604 LCH65392:LCH65604 LMD65392:LMD65604 LVZ65392:LVZ65604 MFV65392:MFV65604 MPR65392:MPR65604 MZN65392:MZN65604 NJJ65392:NJJ65604 NTF65392:NTF65604 ODB65392:ODB65604 OMX65392:OMX65604 OWT65392:OWT65604 PGP65392:PGP65604 PQL65392:PQL65604 QAH65392:QAH65604 QKD65392:QKD65604 QTZ65392:QTZ65604 RDV65392:RDV65604 RNR65392:RNR65604 RXN65392:RXN65604 SHJ65392:SHJ65604 SRF65392:SRF65604 TBB65392:TBB65604 TKX65392:TKX65604 TUT65392:TUT65604 UEP65392:UEP65604 UOL65392:UOL65604 UYH65392:UYH65604 VID65392:VID65604 VRZ65392:VRZ65604 WBV65392:WBV65604 WLR65392:WLR65604 WVN65392:WVN65604 F130928:F131140 JB130928:JB131140 SX130928:SX131140 ACT130928:ACT131140 AMP130928:AMP131140 AWL130928:AWL131140 BGH130928:BGH131140 BQD130928:BQD131140 BZZ130928:BZZ131140 CJV130928:CJV131140 CTR130928:CTR131140 DDN130928:DDN131140 DNJ130928:DNJ131140 DXF130928:DXF131140 EHB130928:EHB131140 EQX130928:EQX131140 FAT130928:FAT131140 FKP130928:FKP131140 FUL130928:FUL131140 GEH130928:GEH131140 GOD130928:GOD131140 GXZ130928:GXZ131140 HHV130928:HHV131140 HRR130928:HRR131140 IBN130928:IBN131140 ILJ130928:ILJ131140 IVF130928:IVF131140 JFB130928:JFB131140 JOX130928:JOX131140 JYT130928:JYT131140 KIP130928:KIP131140 KSL130928:KSL131140 LCH130928:LCH131140 LMD130928:LMD131140 LVZ130928:LVZ131140 MFV130928:MFV131140 MPR130928:MPR131140 MZN130928:MZN131140 NJJ130928:NJJ131140 NTF130928:NTF131140 ODB130928:ODB131140 OMX130928:OMX131140 OWT130928:OWT131140 PGP130928:PGP131140 PQL130928:PQL131140 QAH130928:QAH131140 QKD130928:QKD131140 QTZ130928:QTZ131140 RDV130928:RDV131140 RNR130928:RNR131140 RXN130928:RXN131140 SHJ130928:SHJ131140 SRF130928:SRF131140 TBB130928:TBB131140 TKX130928:TKX131140 TUT130928:TUT131140 UEP130928:UEP131140 UOL130928:UOL131140 UYH130928:UYH131140 VID130928:VID131140 VRZ130928:VRZ131140 WBV130928:WBV131140 WLR130928:WLR131140 WVN130928:WVN131140 F196464:F196676 JB196464:JB196676 SX196464:SX196676 ACT196464:ACT196676 AMP196464:AMP196676 AWL196464:AWL196676 BGH196464:BGH196676 BQD196464:BQD196676 BZZ196464:BZZ196676 CJV196464:CJV196676 CTR196464:CTR196676 DDN196464:DDN196676 DNJ196464:DNJ196676 DXF196464:DXF196676 EHB196464:EHB196676 EQX196464:EQX196676 FAT196464:FAT196676 FKP196464:FKP196676 FUL196464:FUL196676 GEH196464:GEH196676 GOD196464:GOD196676 GXZ196464:GXZ196676 HHV196464:HHV196676 HRR196464:HRR196676 IBN196464:IBN196676 ILJ196464:ILJ196676 IVF196464:IVF196676 JFB196464:JFB196676 JOX196464:JOX196676 JYT196464:JYT196676 KIP196464:KIP196676 KSL196464:KSL196676 LCH196464:LCH196676 LMD196464:LMD196676 LVZ196464:LVZ196676 MFV196464:MFV196676 MPR196464:MPR196676 MZN196464:MZN196676 NJJ196464:NJJ196676 NTF196464:NTF196676 ODB196464:ODB196676 OMX196464:OMX196676 OWT196464:OWT196676 PGP196464:PGP196676 PQL196464:PQL196676 QAH196464:QAH196676 QKD196464:QKD196676 QTZ196464:QTZ196676 RDV196464:RDV196676 RNR196464:RNR196676 RXN196464:RXN196676 SHJ196464:SHJ196676 SRF196464:SRF196676 TBB196464:TBB196676 TKX196464:TKX196676 TUT196464:TUT196676 UEP196464:UEP196676 UOL196464:UOL196676 UYH196464:UYH196676 VID196464:VID196676 VRZ196464:VRZ196676 WBV196464:WBV196676 WLR196464:WLR196676 WVN196464:WVN196676 F262000:F262212 JB262000:JB262212 SX262000:SX262212 ACT262000:ACT262212 AMP262000:AMP262212 AWL262000:AWL262212 BGH262000:BGH262212 BQD262000:BQD262212 BZZ262000:BZZ262212 CJV262000:CJV262212 CTR262000:CTR262212 DDN262000:DDN262212 DNJ262000:DNJ262212 DXF262000:DXF262212 EHB262000:EHB262212 EQX262000:EQX262212 FAT262000:FAT262212 FKP262000:FKP262212 FUL262000:FUL262212 GEH262000:GEH262212 GOD262000:GOD262212 GXZ262000:GXZ262212 HHV262000:HHV262212 HRR262000:HRR262212 IBN262000:IBN262212 ILJ262000:ILJ262212 IVF262000:IVF262212 JFB262000:JFB262212 JOX262000:JOX262212 JYT262000:JYT262212 KIP262000:KIP262212 KSL262000:KSL262212 LCH262000:LCH262212 LMD262000:LMD262212 LVZ262000:LVZ262212 MFV262000:MFV262212 MPR262000:MPR262212 MZN262000:MZN262212 NJJ262000:NJJ262212 NTF262000:NTF262212 ODB262000:ODB262212 OMX262000:OMX262212 OWT262000:OWT262212 PGP262000:PGP262212 PQL262000:PQL262212 QAH262000:QAH262212 QKD262000:QKD262212 QTZ262000:QTZ262212 RDV262000:RDV262212 RNR262000:RNR262212 RXN262000:RXN262212 SHJ262000:SHJ262212 SRF262000:SRF262212 TBB262000:TBB262212 TKX262000:TKX262212 TUT262000:TUT262212 UEP262000:UEP262212 UOL262000:UOL262212 UYH262000:UYH262212 VID262000:VID262212 VRZ262000:VRZ262212 WBV262000:WBV262212 WLR262000:WLR262212 WVN262000:WVN262212 F327536:F327748 JB327536:JB327748 SX327536:SX327748 ACT327536:ACT327748 AMP327536:AMP327748 AWL327536:AWL327748 BGH327536:BGH327748 BQD327536:BQD327748 BZZ327536:BZZ327748 CJV327536:CJV327748 CTR327536:CTR327748 DDN327536:DDN327748 DNJ327536:DNJ327748 DXF327536:DXF327748 EHB327536:EHB327748 EQX327536:EQX327748 FAT327536:FAT327748 FKP327536:FKP327748 FUL327536:FUL327748 GEH327536:GEH327748 GOD327536:GOD327748 GXZ327536:GXZ327748 HHV327536:HHV327748 HRR327536:HRR327748 IBN327536:IBN327748 ILJ327536:ILJ327748 IVF327536:IVF327748 JFB327536:JFB327748 JOX327536:JOX327748 JYT327536:JYT327748 KIP327536:KIP327748 KSL327536:KSL327748 LCH327536:LCH327748 LMD327536:LMD327748 LVZ327536:LVZ327748 MFV327536:MFV327748 MPR327536:MPR327748 MZN327536:MZN327748 NJJ327536:NJJ327748 NTF327536:NTF327748 ODB327536:ODB327748 OMX327536:OMX327748 OWT327536:OWT327748 PGP327536:PGP327748 PQL327536:PQL327748 QAH327536:QAH327748 QKD327536:QKD327748 QTZ327536:QTZ327748 RDV327536:RDV327748 RNR327536:RNR327748 RXN327536:RXN327748 SHJ327536:SHJ327748 SRF327536:SRF327748 TBB327536:TBB327748 TKX327536:TKX327748 TUT327536:TUT327748 UEP327536:UEP327748 UOL327536:UOL327748 UYH327536:UYH327748 VID327536:VID327748 VRZ327536:VRZ327748 WBV327536:WBV327748 WLR327536:WLR327748 WVN327536:WVN327748 F393072:F393284 JB393072:JB393284 SX393072:SX393284 ACT393072:ACT393284 AMP393072:AMP393284 AWL393072:AWL393284 BGH393072:BGH393284 BQD393072:BQD393284 BZZ393072:BZZ393284 CJV393072:CJV393284 CTR393072:CTR393284 DDN393072:DDN393284 DNJ393072:DNJ393284 DXF393072:DXF393284 EHB393072:EHB393284 EQX393072:EQX393284 FAT393072:FAT393284 FKP393072:FKP393284 FUL393072:FUL393284 GEH393072:GEH393284 GOD393072:GOD393284 GXZ393072:GXZ393284 HHV393072:HHV393284 HRR393072:HRR393284 IBN393072:IBN393284 ILJ393072:ILJ393284 IVF393072:IVF393284 JFB393072:JFB393284 JOX393072:JOX393284 JYT393072:JYT393284 KIP393072:KIP393284 KSL393072:KSL393284 LCH393072:LCH393284 LMD393072:LMD393284 LVZ393072:LVZ393284 MFV393072:MFV393284 MPR393072:MPR393284 MZN393072:MZN393284 NJJ393072:NJJ393284 NTF393072:NTF393284 ODB393072:ODB393284 OMX393072:OMX393284 OWT393072:OWT393284 PGP393072:PGP393284 PQL393072:PQL393284 QAH393072:QAH393284 QKD393072:QKD393284 QTZ393072:QTZ393284 RDV393072:RDV393284 RNR393072:RNR393284 RXN393072:RXN393284 SHJ393072:SHJ393284 SRF393072:SRF393284 TBB393072:TBB393284 TKX393072:TKX393284 TUT393072:TUT393284 UEP393072:UEP393284 UOL393072:UOL393284 UYH393072:UYH393284 VID393072:VID393284 VRZ393072:VRZ393284 WBV393072:WBV393284 WLR393072:WLR393284 WVN393072:WVN393284 F458608:F458820 JB458608:JB458820 SX458608:SX458820 ACT458608:ACT458820 AMP458608:AMP458820 AWL458608:AWL458820 BGH458608:BGH458820 BQD458608:BQD458820 BZZ458608:BZZ458820 CJV458608:CJV458820 CTR458608:CTR458820 DDN458608:DDN458820 DNJ458608:DNJ458820 DXF458608:DXF458820 EHB458608:EHB458820 EQX458608:EQX458820 FAT458608:FAT458820 FKP458608:FKP458820 FUL458608:FUL458820 GEH458608:GEH458820 GOD458608:GOD458820 GXZ458608:GXZ458820 HHV458608:HHV458820 HRR458608:HRR458820 IBN458608:IBN458820 ILJ458608:ILJ458820 IVF458608:IVF458820 JFB458608:JFB458820 JOX458608:JOX458820 JYT458608:JYT458820 KIP458608:KIP458820 KSL458608:KSL458820 LCH458608:LCH458820 LMD458608:LMD458820 LVZ458608:LVZ458820 MFV458608:MFV458820 MPR458608:MPR458820 MZN458608:MZN458820 NJJ458608:NJJ458820 NTF458608:NTF458820 ODB458608:ODB458820 OMX458608:OMX458820 OWT458608:OWT458820 PGP458608:PGP458820 PQL458608:PQL458820 QAH458608:QAH458820 QKD458608:QKD458820 QTZ458608:QTZ458820 RDV458608:RDV458820 RNR458608:RNR458820 RXN458608:RXN458820 SHJ458608:SHJ458820 SRF458608:SRF458820 TBB458608:TBB458820 TKX458608:TKX458820 TUT458608:TUT458820 UEP458608:UEP458820 UOL458608:UOL458820 UYH458608:UYH458820 VID458608:VID458820 VRZ458608:VRZ458820 WBV458608:WBV458820 WLR458608:WLR458820 WVN458608:WVN458820 F524144:F524356 JB524144:JB524356 SX524144:SX524356 ACT524144:ACT524356 AMP524144:AMP524356 AWL524144:AWL524356 BGH524144:BGH524356 BQD524144:BQD524356 BZZ524144:BZZ524356 CJV524144:CJV524356 CTR524144:CTR524356 DDN524144:DDN524356 DNJ524144:DNJ524356 DXF524144:DXF524356 EHB524144:EHB524356 EQX524144:EQX524356 FAT524144:FAT524356 FKP524144:FKP524356 FUL524144:FUL524356 GEH524144:GEH524356 GOD524144:GOD524356 GXZ524144:GXZ524356 HHV524144:HHV524356 HRR524144:HRR524356 IBN524144:IBN524356 ILJ524144:ILJ524356 IVF524144:IVF524356 JFB524144:JFB524356 JOX524144:JOX524356 JYT524144:JYT524356 KIP524144:KIP524356 KSL524144:KSL524356 LCH524144:LCH524356 LMD524144:LMD524356 LVZ524144:LVZ524356 MFV524144:MFV524356 MPR524144:MPR524356 MZN524144:MZN524356 NJJ524144:NJJ524356 NTF524144:NTF524356 ODB524144:ODB524356 OMX524144:OMX524356 OWT524144:OWT524356 PGP524144:PGP524356 PQL524144:PQL524356 QAH524144:QAH524356 QKD524144:QKD524356 QTZ524144:QTZ524356 RDV524144:RDV524356 RNR524144:RNR524356 RXN524144:RXN524356 SHJ524144:SHJ524356 SRF524144:SRF524356 TBB524144:TBB524356 TKX524144:TKX524356 TUT524144:TUT524356 UEP524144:UEP524356 UOL524144:UOL524356 UYH524144:UYH524356 VID524144:VID524356 VRZ524144:VRZ524356 WBV524144:WBV524356 WLR524144:WLR524356 WVN524144:WVN524356 F589680:F589892 JB589680:JB589892 SX589680:SX589892 ACT589680:ACT589892 AMP589680:AMP589892 AWL589680:AWL589892 BGH589680:BGH589892 BQD589680:BQD589892 BZZ589680:BZZ589892 CJV589680:CJV589892 CTR589680:CTR589892 DDN589680:DDN589892 DNJ589680:DNJ589892 DXF589680:DXF589892 EHB589680:EHB589892 EQX589680:EQX589892 FAT589680:FAT589892 FKP589680:FKP589892 FUL589680:FUL589892 GEH589680:GEH589892 GOD589680:GOD589892 GXZ589680:GXZ589892 HHV589680:HHV589892 HRR589680:HRR589892 IBN589680:IBN589892 ILJ589680:ILJ589892 IVF589680:IVF589892 JFB589680:JFB589892 JOX589680:JOX589892 JYT589680:JYT589892 KIP589680:KIP589892 KSL589680:KSL589892 LCH589680:LCH589892 LMD589680:LMD589892 LVZ589680:LVZ589892 MFV589680:MFV589892 MPR589680:MPR589892 MZN589680:MZN589892 NJJ589680:NJJ589892 NTF589680:NTF589892 ODB589680:ODB589892 OMX589680:OMX589892 OWT589680:OWT589892 PGP589680:PGP589892 PQL589680:PQL589892 QAH589680:QAH589892 QKD589680:QKD589892 QTZ589680:QTZ589892 RDV589680:RDV589892 RNR589680:RNR589892 RXN589680:RXN589892 SHJ589680:SHJ589892 SRF589680:SRF589892 TBB589680:TBB589892 TKX589680:TKX589892 TUT589680:TUT589892 UEP589680:UEP589892 UOL589680:UOL589892 UYH589680:UYH589892 VID589680:VID589892 VRZ589680:VRZ589892 WBV589680:WBV589892 WLR589680:WLR589892 WVN589680:WVN589892 F655216:F655428 JB655216:JB655428 SX655216:SX655428 ACT655216:ACT655428 AMP655216:AMP655428 AWL655216:AWL655428 BGH655216:BGH655428 BQD655216:BQD655428 BZZ655216:BZZ655428 CJV655216:CJV655428 CTR655216:CTR655428 DDN655216:DDN655428 DNJ655216:DNJ655428 DXF655216:DXF655428 EHB655216:EHB655428 EQX655216:EQX655428 FAT655216:FAT655428 FKP655216:FKP655428 FUL655216:FUL655428 GEH655216:GEH655428 GOD655216:GOD655428 GXZ655216:GXZ655428 HHV655216:HHV655428 HRR655216:HRR655428 IBN655216:IBN655428 ILJ655216:ILJ655428 IVF655216:IVF655428 JFB655216:JFB655428 JOX655216:JOX655428 JYT655216:JYT655428 KIP655216:KIP655428 KSL655216:KSL655428 LCH655216:LCH655428 LMD655216:LMD655428 LVZ655216:LVZ655428 MFV655216:MFV655428 MPR655216:MPR655428 MZN655216:MZN655428 NJJ655216:NJJ655428 NTF655216:NTF655428 ODB655216:ODB655428 OMX655216:OMX655428 OWT655216:OWT655428 PGP655216:PGP655428 PQL655216:PQL655428 QAH655216:QAH655428 QKD655216:QKD655428 QTZ655216:QTZ655428 RDV655216:RDV655428 RNR655216:RNR655428 RXN655216:RXN655428 SHJ655216:SHJ655428 SRF655216:SRF655428 TBB655216:TBB655428 TKX655216:TKX655428 TUT655216:TUT655428 UEP655216:UEP655428 UOL655216:UOL655428 UYH655216:UYH655428 VID655216:VID655428 VRZ655216:VRZ655428 WBV655216:WBV655428 WLR655216:WLR655428 WVN655216:WVN655428 F720752:F720964 JB720752:JB720964 SX720752:SX720964 ACT720752:ACT720964 AMP720752:AMP720964 AWL720752:AWL720964 BGH720752:BGH720964 BQD720752:BQD720964 BZZ720752:BZZ720964 CJV720752:CJV720964 CTR720752:CTR720964 DDN720752:DDN720964 DNJ720752:DNJ720964 DXF720752:DXF720964 EHB720752:EHB720964 EQX720752:EQX720964 FAT720752:FAT720964 FKP720752:FKP720964 FUL720752:FUL720964 GEH720752:GEH720964 GOD720752:GOD720964 GXZ720752:GXZ720964 HHV720752:HHV720964 HRR720752:HRR720964 IBN720752:IBN720964 ILJ720752:ILJ720964 IVF720752:IVF720964 JFB720752:JFB720964 JOX720752:JOX720964 JYT720752:JYT720964 KIP720752:KIP720964 KSL720752:KSL720964 LCH720752:LCH720964 LMD720752:LMD720964 LVZ720752:LVZ720964 MFV720752:MFV720964 MPR720752:MPR720964 MZN720752:MZN720964 NJJ720752:NJJ720964 NTF720752:NTF720964 ODB720752:ODB720964 OMX720752:OMX720964 OWT720752:OWT720964 PGP720752:PGP720964 PQL720752:PQL720964 QAH720752:QAH720964 QKD720752:QKD720964 QTZ720752:QTZ720964 RDV720752:RDV720964 RNR720752:RNR720964 RXN720752:RXN720964 SHJ720752:SHJ720964 SRF720752:SRF720964 TBB720752:TBB720964 TKX720752:TKX720964 TUT720752:TUT720964 UEP720752:UEP720964 UOL720752:UOL720964 UYH720752:UYH720964 VID720752:VID720964 VRZ720752:VRZ720964 WBV720752:WBV720964 WLR720752:WLR720964 WVN720752:WVN720964 F786288:F786500 JB786288:JB786500 SX786288:SX786500 ACT786288:ACT786500 AMP786288:AMP786500 AWL786288:AWL786500 BGH786288:BGH786500 BQD786288:BQD786500 BZZ786288:BZZ786500 CJV786288:CJV786500 CTR786288:CTR786500 DDN786288:DDN786500 DNJ786288:DNJ786500 DXF786288:DXF786500 EHB786288:EHB786500 EQX786288:EQX786500 FAT786288:FAT786500 FKP786288:FKP786500 FUL786288:FUL786500 GEH786288:GEH786500 GOD786288:GOD786500 GXZ786288:GXZ786500 HHV786288:HHV786500 HRR786288:HRR786500 IBN786288:IBN786500 ILJ786288:ILJ786500 IVF786288:IVF786500 JFB786288:JFB786500 JOX786288:JOX786500 JYT786288:JYT786500 KIP786288:KIP786500 KSL786288:KSL786500 LCH786288:LCH786500 LMD786288:LMD786500 LVZ786288:LVZ786500 MFV786288:MFV786500 MPR786288:MPR786500 MZN786288:MZN786500 NJJ786288:NJJ786500 NTF786288:NTF786500 ODB786288:ODB786500 OMX786288:OMX786500 OWT786288:OWT786500 PGP786288:PGP786500 PQL786288:PQL786500 QAH786288:QAH786500 QKD786288:QKD786500 QTZ786288:QTZ786500 RDV786288:RDV786500 RNR786288:RNR786500 RXN786288:RXN786500 SHJ786288:SHJ786500 SRF786288:SRF786500 TBB786288:TBB786500 TKX786288:TKX786500 TUT786288:TUT786500 UEP786288:UEP786500 UOL786288:UOL786500 UYH786288:UYH786500 VID786288:VID786500 VRZ786288:VRZ786500 WBV786288:WBV786500 WLR786288:WLR786500 WVN786288:WVN786500 F851824:F852036 JB851824:JB852036 SX851824:SX852036 ACT851824:ACT852036 AMP851824:AMP852036 AWL851824:AWL852036 BGH851824:BGH852036 BQD851824:BQD852036 BZZ851824:BZZ852036 CJV851824:CJV852036 CTR851824:CTR852036 DDN851824:DDN852036 DNJ851824:DNJ852036 DXF851824:DXF852036 EHB851824:EHB852036 EQX851824:EQX852036 FAT851824:FAT852036 FKP851824:FKP852036 FUL851824:FUL852036 GEH851824:GEH852036 GOD851824:GOD852036 GXZ851824:GXZ852036 HHV851824:HHV852036 HRR851824:HRR852036 IBN851824:IBN852036 ILJ851824:ILJ852036 IVF851824:IVF852036 JFB851824:JFB852036 JOX851824:JOX852036 JYT851824:JYT852036 KIP851824:KIP852036 KSL851824:KSL852036 LCH851824:LCH852036 LMD851824:LMD852036 LVZ851824:LVZ852036 MFV851824:MFV852036 MPR851824:MPR852036 MZN851824:MZN852036 NJJ851824:NJJ852036 NTF851824:NTF852036 ODB851824:ODB852036 OMX851824:OMX852036 OWT851824:OWT852036 PGP851824:PGP852036 PQL851824:PQL852036 QAH851824:QAH852036 QKD851824:QKD852036 QTZ851824:QTZ852036 RDV851824:RDV852036 RNR851824:RNR852036 RXN851824:RXN852036 SHJ851824:SHJ852036 SRF851824:SRF852036 TBB851824:TBB852036 TKX851824:TKX852036 TUT851824:TUT852036 UEP851824:UEP852036 UOL851824:UOL852036 UYH851824:UYH852036 VID851824:VID852036 VRZ851824:VRZ852036 WBV851824:WBV852036 WLR851824:WLR852036 WVN851824:WVN852036 F917360:F917572 JB917360:JB917572 SX917360:SX917572 ACT917360:ACT917572 AMP917360:AMP917572 AWL917360:AWL917572 BGH917360:BGH917572 BQD917360:BQD917572 BZZ917360:BZZ917572 CJV917360:CJV917572 CTR917360:CTR917572 DDN917360:DDN917572 DNJ917360:DNJ917572 DXF917360:DXF917572 EHB917360:EHB917572 EQX917360:EQX917572 FAT917360:FAT917572 FKP917360:FKP917572 FUL917360:FUL917572 GEH917360:GEH917572 GOD917360:GOD917572 GXZ917360:GXZ917572 HHV917360:HHV917572 HRR917360:HRR917572 IBN917360:IBN917572 ILJ917360:ILJ917572 IVF917360:IVF917572 JFB917360:JFB917572 JOX917360:JOX917572 JYT917360:JYT917572 KIP917360:KIP917572 KSL917360:KSL917572 LCH917360:LCH917572 LMD917360:LMD917572 LVZ917360:LVZ917572 MFV917360:MFV917572 MPR917360:MPR917572 MZN917360:MZN917572 NJJ917360:NJJ917572 NTF917360:NTF917572 ODB917360:ODB917572 OMX917360:OMX917572 OWT917360:OWT917572 PGP917360:PGP917572 PQL917360:PQL917572 QAH917360:QAH917572 QKD917360:QKD917572 QTZ917360:QTZ917572 RDV917360:RDV917572 RNR917360:RNR917572 RXN917360:RXN917572 SHJ917360:SHJ917572 SRF917360:SRF917572 TBB917360:TBB917572 TKX917360:TKX917572 TUT917360:TUT917572 UEP917360:UEP917572 UOL917360:UOL917572 UYH917360:UYH917572 VID917360:VID917572 VRZ917360:VRZ917572 WBV917360:WBV917572 WLR917360:WLR917572 WVN917360:WVN917572 F982896:F983108 JB982896:JB983108 SX982896:SX983108 ACT982896:ACT983108 AMP982896:AMP983108 AWL982896:AWL983108 BGH982896:BGH983108 BQD982896:BQD983108 BZZ982896:BZZ983108 CJV982896:CJV983108 CTR982896:CTR983108 DDN982896:DDN983108 DNJ982896:DNJ983108 DXF982896:DXF983108 EHB982896:EHB983108 EQX982896:EQX983108 FAT982896:FAT983108 FKP982896:FKP983108 FUL982896:FUL983108 GEH982896:GEH983108 GOD982896:GOD983108 GXZ982896:GXZ983108 HHV982896:HHV983108 HRR982896:HRR983108 IBN982896:IBN983108 ILJ982896:ILJ983108 IVF982896:IVF983108 JFB982896:JFB983108 JOX982896:JOX983108 JYT982896:JYT983108 KIP982896:KIP983108 KSL982896:KSL983108 LCH982896:LCH983108 LMD982896:LMD983108 LVZ982896:LVZ983108 MFV982896:MFV983108 MPR982896:MPR983108 MZN982896:MZN983108 NJJ982896:NJJ983108 NTF982896:NTF983108 ODB982896:ODB983108 OMX982896:OMX983108 OWT982896:OWT983108 PGP982896:PGP983108 PQL982896:PQL983108 QAH982896:QAH983108 QKD982896:QKD983108 QTZ982896:QTZ983108 RDV982896:RDV983108 RNR982896:RNR983108 RXN982896:RXN983108 SHJ982896:SHJ983108 SRF982896:SRF983108 TBB982896:TBB983108 TKX982896:TKX983108 TUT982896:TUT983108 UEP982896:UEP983108 UOL982896:UOL983108 UYH982896:UYH983108 VID982896:VID983108 VRZ982896:VRZ983108 WBV982896:WBV983108 WLR982896:WLR983108 WVN982896:WVN983108 WVN42:WVN68 WLR42:WLR68 WBV42:WBV68 VRZ42:VRZ68 VID42:VID68 UYH42:UYH68 UOL42:UOL68 UEP42:UEP68 TUT42:TUT68 TKX42:TKX68 TBB42:TBB68 SRF42:SRF68 SHJ42:SHJ68 RXN42:RXN68 RNR42:RNR68 RDV42:RDV68 QTZ42:QTZ68 QKD42:QKD68 QAH42:QAH68 PQL42:PQL68 PGP42:PGP68 OWT42:OWT68 OMX42:OMX68 ODB42:ODB68 NTF42:NTF68 NJJ42:NJJ68 MZN42:MZN68 MPR42:MPR68 MFV42:MFV68 LVZ42:LVZ68 LMD42:LMD68 LCH42:LCH68 KSL42:KSL68 KIP42:KIP68 JYT42:JYT68 JOX42:JOX68 JFB42:JFB68 IVF42:IVF68 ILJ42:ILJ68 IBN42:IBN68 HRR42:HRR68 HHV42:HHV68 GXZ42:GXZ68 GOD42:GOD68 GEH42:GEH68 FUL42:FUL68 FKP42:FKP68 FAT42:FAT68 EQX42:EQX68 EHB42:EHB68 DXF42:DXF68 DNJ42:DNJ68 DDN42:DDN68 CTR42:CTR68 CJV42:CJV68 BZZ42:BZZ68 BQD42:BQD68 BGH42:BGH68 AWL42:AWL68 AMP42:AMP68 ACT42:ACT68 SX42:SX68 JB42:JB68 F42:F68">
      <formula1>"○,×"</formula1>
    </dataValidation>
    <dataValidation type="list" allowBlank="1" showInputMessage="1" showErrorMessage="1" sqref="E65392:E65604 JA65392:JA65604 SW65392:SW65604 ACS65392:ACS65604 AMO65392:AMO65604 AWK65392:AWK65604 BGG65392:BGG65604 BQC65392:BQC65604 BZY65392:BZY65604 CJU65392:CJU65604 CTQ65392:CTQ65604 DDM65392:DDM65604 DNI65392:DNI65604 DXE65392:DXE65604 EHA65392:EHA65604 EQW65392:EQW65604 FAS65392:FAS65604 FKO65392:FKO65604 FUK65392:FUK65604 GEG65392:GEG65604 GOC65392:GOC65604 GXY65392:GXY65604 HHU65392:HHU65604 HRQ65392:HRQ65604 IBM65392:IBM65604 ILI65392:ILI65604 IVE65392:IVE65604 JFA65392:JFA65604 JOW65392:JOW65604 JYS65392:JYS65604 KIO65392:KIO65604 KSK65392:KSK65604 LCG65392:LCG65604 LMC65392:LMC65604 LVY65392:LVY65604 MFU65392:MFU65604 MPQ65392:MPQ65604 MZM65392:MZM65604 NJI65392:NJI65604 NTE65392:NTE65604 ODA65392:ODA65604 OMW65392:OMW65604 OWS65392:OWS65604 PGO65392:PGO65604 PQK65392:PQK65604 QAG65392:QAG65604 QKC65392:QKC65604 QTY65392:QTY65604 RDU65392:RDU65604 RNQ65392:RNQ65604 RXM65392:RXM65604 SHI65392:SHI65604 SRE65392:SRE65604 TBA65392:TBA65604 TKW65392:TKW65604 TUS65392:TUS65604 UEO65392:UEO65604 UOK65392:UOK65604 UYG65392:UYG65604 VIC65392:VIC65604 VRY65392:VRY65604 WBU65392:WBU65604 WLQ65392:WLQ65604 WVM65392:WVM65604 E130928:E131140 JA130928:JA131140 SW130928:SW131140 ACS130928:ACS131140 AMO130928:AMO131140 AWK130928:AWK131140 BGG130928:BGG131140 BQC130928:BQC131140 BZY130928:BZY131140 CJU130928:CJU131140 CTQ130928:CTQ131140 DDM130928:DDM131140 DNI130928:DNI131140 DXE130928:DXE131140 EHA130928:EHA131140 EQW130928:EQW131140 FAS130928:FAS131140 FKO130928:FKO131140 FUK130928:FUK131140 GEG130928:GEG131140 GOC130928:GOC131140 GXY130928:GXY131140 HHU130928:HHU131140 HRQ130928:HRQ131140 IBM130928:IBM131140 ILI130928:ILI131140 IVE130928:IVE131140 JFA130928:JFA131140 JOW130928:JOW131140 JYS130928:JYS131140 KIO130928:KIO131140 KSK130928:KSK131140 LCG130928:LCG131140 LMC130928:LMC131140 LVY130928:LVY131140 MFU130928:MFU131140 MPQ130928:MPQ131140 MZM130928:MZM131140 NJI130928:NJI131140 NTE130928:NTE131140 ODA130928:ODA131140 OMW130928:OMW131140 OWS130928:OWS131140 PGO130928:PGO131140 PQK130928:PQK131140 QAG130928:QAG131140 QKC130928:QKC131140 QTY130928:QTY131140 RDU130928:RDU131140 RNQ130928:RNQ131140 RXM130928:RXM131140 SHI130928:SHI131140 SRE130928:SRE131140 TBA130928:TBA131140 TKW130928:TKW131140 TUS130928:TUS131140 UEO130928:UEO131140 UOK130928:UOK131140 UYG130928:UYG131140 VIC130928:VIC131140 VRY130928:VRY131140 WBU130928:WBU131140 WLQ130928:WLQ131140 WVM130928:WVM131140 E196464:E196676 JA196464:JA196676 SW196464:SW196676 ACS196464:ACS196676 AMO196464:AMO196676 AWK196464:AWK196676 BGG196464:BGG196676 BQC196464:BQC196676 BZY196464:BZY196676 CJU196464:CJU196676 CTQ196464:CTQ196676 DDM196464:DDM196676 DNI196464:DNI196676 DXE196464:DXE196676 EHA196464:EHA196676 EQW196464:EQW196676 FAS196464:FAS196676 FKO196464:FKO196676 FUK196464:FUK196676 GEG196464:GEG196676 GOC196464:GOC196676 GXY196464:GXY196676 HHU196464:HHU196676 HRQ196464:HRQ196676 IBM196464:IBM196676 ILI196464:ILI196676 IVE196464:IVE196676 JFA196464:JFA196676 JOW196464:JOW196676 JYS196464:JYS196676 KIO196464:KIO196676 KSK196464:KSK196676 LCG196464:LCG196676 LMC196464:LMC196676 LVY196464:LVY196676 MFU196464:MFU196676 MPQ196464:MPQ196676 MZM196464:MZM196676 NJI196464:NJI196676 NTE196464:NTE196676 ODA196464:ODA196676 OMW196464:OMW196676 OWS196464:OWS196676 PGO196464:PGO196676 PQK196464:PQK196676 QAG196464:QAG196676 QKC196464:QKC196676 QTY196464:QTY196676 RDU196464:RDU196676 RNQ196464:RNQ196676 RXM196464:RXM196676 SHI196464:SHI196676 SRE196464:SRE196676 TBA196464:TBA196676 TKW196464:TKW196676 TUS196464:TUS196676 UEO196464:UEO196676 UOK196464:UOK196676 UYG196464:UYG196676 VIC196464:VIC196676 VRY196464:VRY196676 WBU196464:WBU196676 WLQ196464:WLQ196676 WVM196464:WVM196676 E262000:E262212 JA262000:JA262212 SW262000:SW262212 ACS262000:ACS262212 AMO262000:AMO262212 AWK262000:AWK262212 BGG262000:BGG262212 BQC262000:BQC262212 BZY262000:BZY262212 CJU262000:CJU262212 CTQ262000:CTQ262212 DDM262000:DDM262212 DNI262000:DNI262212 DXE262000:DXE262212 EHA262000:EHA262212 EQW262000:EQW262212 FAS262000:FAS262212 FKO262000:FKO262212 FUK262000:FUK262212 GEG262000:GEG262212 GOC262000:GOC262212 GXY262000:GXY262212 HHU262000:HHU262212 HRQ262000:HRQ262212 IBM262000:IBM262212 ILI262000:ILI262212 IVE262000:IVE262212 JFA262000:JFA262212 JOW262000:JOW262212 JYS262000:JYS262212 KIO262000:KIO262212 KSK262000:KSK262212 LCG262000:LCG262212 LMC262000:LMC262212 LVY262000:LVY262212 MFU262000:MFU262212 MPQ262000:MPQ262212 MZM262000:MZM262212 NJI262000:NJI262212 NTE262000:NTE262212 ODA262000:ODA262212 OMW262000:OMW262212 OWS262000:OWS262212 PGO262000:PGO262212 PQK262000:PQK262212 QAG262000:QAG262212 QKC262000:QKC262212 QTY262000:QTY262212 RDU262000:RDU262212 RNQ262000:RNQ262212 RXM262000:RXM262212 SHI262000:SHI262212 SRE262000:SRE262212 TBA262000:TBA262212 TKW262000:TKW262212 TUS262000:TUS262212 UEO262000:UEO262212 UOK262000:UOK262212 UYG262000:UYG262212 VIC262000:VIC262212 VRY262000:VRY262212 WBU262000:WBU262212 WLQ262000:WLQ262212 WVM262000:WVM262212 E327536:E327748 JA327536:JA327748 SW327536:SW327748 ACS327536:ACS327748 AMO327536:AMO327748 AWK327536:AWK327748 BGG327536:BGG327748 BQC327536:BQC327748 BZY327536:BZY327748 CJU327536:CJU327748 CTQ327536:CTQ327748 DDM327536:DDM327748 DNI327536:DNI327748 DXE327536:DXE327748 EHA327536:EHA327748 EQW327536:EQW327748 FAS327536:FAS327748 FKO327536:FKO327748 FUK327536:FUK327748 GEG327536:GEG327748 GOC327536:GOC327748 GXY327536:GXY327748 HHU327536:HHU327748 HRQ327536:HRQ327748 IBM327536:IBM327748 ILI327536:ILI327748 IVE327536:IVE327748 JFA327536:JFA327748 JOW327536:JOW327748 JYS327536:JYS327748 KIO327536:KIO327748 KSK327536:KSK327748 LCG327536:LCG327748 LMC327536:LMC327748 LVY327536:LVY327748 MFU327536:MFU327748 MPQ327536:MPQ327748 MZM327536:MZM327748 NJI327536:NJI327748 NTE327536:NTE327748 ODA327536:ODA327748 OMW327536:OMW327748 OWS327536:OWS327748 PGO327536:PGO327748 PQK327536:PQK327748 QAG327536:QAG327748 QKC327536:QKC327748 QTY327536:QTY327748 RDU327536:RDU327748 RNQ327536:RNQ327748 RXM327536:RXM327748 SHI327536:SHI327748 SRE327536:SRE327748 TBA327536:TBA327748 TKW327536:TKW327748 TUS327536:TUS327748 UEO327536:UEO327748 UOK327536:UOK327748 UYG327536:UYG327748 VIC327536:VIC327748 VRY327536:VRY327748 WBU327536:WBU327748 WLQ327536:WLQ327748 WVM327536:WVM327748 E393072:E393284 JA393072:JA393284 SW393072:SW393284 ACS393072:ACS393284 AMO393072:AMO393284 AWK393072:AWK393284 BGG393072:BGG393284 BQC393072:BQC393284 BZY393072:BZY393284 CJU393072:CJU393284 CTQ393072:CTQ393284 DDM393072:DDM393284 DNI393072:DNI393284 DXE393072:DXE393284 EHA393072:EHA393284 EQW393072:EQW393284 FAS393072:FAS393284 FKO393072:FKO393284 FUK393072:FUK393284 GEG393072:GEG393284 GOC393072:GOC393284 GXY393072:GXY393284 HHU393072:HHU393284 HRQ393072:HRQ393284 IBM393072:IBM393284 ILI393072:ILI393284 IVE393072:IVE393284 JFA393072:JFA393284 JOW393072:JOW393284 JYS393072:JYS393284 KIO393072:KIO393284 KSK393072:KSK393284 LCG393072:LCG393284 LMC393072:LMC393284 LVY393072:LVY393284 MFU393072:MFU393284 MPQ393072:MPQ393284 MZM393072:MZM393284 NJI393072:NJI393284 NTE393072:NTE393284 ODA393072:ODA393284 OMW393072:OMW393284 OWS393072:OWS393284 PGO393072:PGO393284 PQK393072:PQK393284 QAG393072:QAG393284 QKC393072:QKC393284 QTY393072:QTY393284 RDU393072:RDU393284 RNQ393072:RNQ393284 RXM393072:RXM393284 SHI393072:SHI393284 SRE393072:SRE393284 TBA393072:TBA393284 TKW393072:TKW393284 TUS393072:TUS393284 UEO393072:UEO393284 UOK393072:UOK393284 UYG393072:UYG393284 VIC393072:VIC393284 VRY393072:VRY393284 WBU393072:WBU393284 WLQ393072:WLQ393284 WVM393072:WVM393284 E458608:E458820 JA458608:JA458820 SW458608:SW458820 ACS458608:ACS458820 AMO458608:AMO458820 AWK458608:AWK458820 BGG458608:BGG458820 BQC458608:BQC458820 BZY458608:BZY458820 CJU458608:CJU458820 CTQ458608:CTQ458820 DDM458608:DDM458820 DNI458608:DNI458820 DXE458608:DXE458820 EHA458608:EHA458820 EQW458608:EQW458820 FAS458608:FAS458820 FKO458608:FKO458820 FUK458608:FUK458820 GEG458608:GEG458820 GOC458608:GOC458820 GXY458608:GXY458820 HHU458608:HHU458820 HRQ458608:HRQ458820 IBM458608:IBM458820 ILI458608:ILI458820 IVE458608:IVE458820 JFA458608:JFA458820 JOW458608:JOW458820 JYS458608:JYS458820 KIO458608:KIO458820 KSK458608:KSK458820 LCG458608:LCG458820 LMC458608:LMC458820 LVY458608:LVY458820 MFU458608:MFU458820 MPQ458608:MPQ458820 MZM458608:MZM458820 NJI458608:NJI458820 NTE458608:NTE458820 ODA458608:ODA458820 OMW458608:OMW458820 OWS458608:OWS458820 PGO458608:PGO458820 PQK458608:PQK458820 QAG458608:QAG458820 QKC458608:QKC458820 QTY458608:QTY458820 RDU458608:RDU458820 RNQ458608:RNQ458820 RXM458608:RXM458820 SHI458608:SHI458820 SRE458608:SRE458820 TBA458608:TBA458820 TKW458608:TKW458820 TUS458608:TUS458820 UEO458608:UEO458820 UOK458608:UOK458820 UYG458608:UYG458820 VIC458608:VIC458820 VRY458608:VRY458820 WBU458608:WBU458820 WLQ458608:WLQ458820 WVM458608:WVM458820 E524144:E524356 JA524144:JA524356 SW524144:SW524356 ACS524144:ACS524356 AMO524144:AMO524356 AWK524144:AWK524356 BGG524144:BGG524356 BQC524144:BQC524356 BZY524144:BZY524356 CJU524144:CJU524356 CTQ524144:CTQ524356 DDM524144:DDM524356 DNI524144:DNI524356 DXE524144:DXE524356 EHA524144:EHA524356 EQW524144:EQW524356 FAS524144:FAS524356 FKO524144:FKO524356 FUK524144:FUK524356 GEG524144:GEG524356 GOC524144:GOC524356 GXY524144:GXY524356 HHU524144:HHU524356 HRQ524144:HRQ524356 IBM524144:IBM524356 ILI524144:ILI524356 IVE524144:IVE524356 JFA524144:JFA524356 JOW524144:JOW524356 JYS524144:JYS524356 KIO524144:KIO524356 KSK524144:KSK524356 LCG524144:LCG524356 LMC524144:LMC524356 LVY524144:LVY524356 MFU524144:MFU524356 MPQ524144:MPQ524356 MZM524144:MZM524356 NJI524144:NJI524356 NTE524144:NTE524356 ODA524144:ODA524356 OMW524144:OMW524356 OWS524144:OWS524356 PGO524144:PGO524356 PQK524144:PQK524356 QAG524144:QAG524356 QKC524144:QKC524356 QTY524144:QTY524356 RDU524144:RDU524356 RNQ524144:RNQ524356 RXM524144:RXM524356 SHI524144:SHI524356 SRE524144:SRE524356 TBA524144:TBA524356 TKW524144:TKW524356 TUS524144:TUS524356 UEO524144:UEO524356 UOK524144:UOK524356 UYG524144:UYG524356 VIC524144:VIC524356 VRY524144:VRY524356 WBU524144:WBU524356 WLQ524144:WLQ524356 WVM524144:WVM524356 E589680:E589892 JA589680:JA589892 SW589680:SW589892 ACS589680:ACS589892 AMO589680:AMO589892 AWK589680:AWK589892 BGG589680:BGG589892 BQC589680:BQC589892 BZY589680:BZY589892 CJU589680:CJU589892 CTQ589680:CTQ589892 DDM589680:DDM589892 DNI589680:DNI589892 DXE589680:DXE589892 EHA589680:EHA589892 EQW589680:EQW589892 FAS589680:FAS589892 FKO589680:FKO589892 FUK589680:FUK589892 GEG589680:GEG589892 GOC589680:GOC589892 GXY589680:GXY589892 HHU589680:HHU589892 HRQ589680:HRQ589892 IBM589680:IBM589892 ILI589680:ILI589892 IVE589680:IVE589892 JFA589680:JFA589892 JOW589680:JOW589892 JYS589680:JYS589892 KIO589680:KIO589892 KSK589680:KSK589892 LCG589680:LCG589892 LMC589680:LMC589892 LVY589680:LVY589892 MFU589680:MFU589892 MPQ589680:MPQ589892 MZM589680:MZM589892 NJI589680:NJI589892 NTE589680:NTE589892 ODA589680:ODA589892 OMW589680:OMW589892 OWS589680:OWS589892 PGO589680:PGO589892 PQK589680:PQK589892 QAG589680:QAG589892 QKC589680:QKC589892 QTY589680:QTY589892 RDU589680:RDU589892 RNQ589680:RNQ589892 RXM589680:RXM589892 SHI589680:SHI589892 SRE589680:SRE589892 TBA589680:TBA589892 TKW589680:TKW589892 TUS589680:TUS589892 UEO589680:UEO589892 UOK589680:UOK589892 UYG589680:UYG589892 VIC589680:VIC589892 VRY589680:VRY589892 WBU589680:WBU589892 WLQ589680:WLQ589892 WVM589680:WVM589892 E655216:E655428 JA655216:JA655428 SW655216:SW655428 ACS655216:ACS655428 AMO655216:AMO655428 AWK655216:AWK655428 BGG655216:BGG655428 BQC655216:BQC655428 BZY655216:BZY655428 CJU655216:CJU655428 CTQ655216:CTQ655428 DDM655216:DDM655428 DNI655216:DNI655428 DXE655216:DXE655428 EHA655216:EHA655428 EQW655216:EQW655428 FAS655216:FAS655428 FKO655216:FKO655428 FUK655216:FUK655428 GEG655216:GEG655428 GOC655216:GOC655428 GXY655216:GXY655428 HHU655216:HHU655428 HRQ655216:HRQ655428 IBM655216:IBM655428 ILI655216:ILI655428 IVE655216:IVE655428 JFA655216:JFA655428 JOW655216:JOW655428 JYS655216:JYS655428 KIO655216:KIO655428 KSK655216:KSK655428 LCG655216:LCG655428 LMC655216:LMC655428 LVY655216:LVY655428 MFU655216:MFU655428 MPQ655216:MPQ655428 MZM655216:MZM655428 NJI655216:NJI655428 NTE655216:NTE655428 ODA655216:ODA655428 OMW655216:OMW655428 OWS655216:OWS655428 PGO655216:PGO655428 PQK655216:PQK655428 QAG655216:QAG655428 QKC655216:QKC655428 QTY655216:QTY655428 RDU655216:RDU655428 RNQ655216:RNQ655428 RXM655216:RXM655428 SHI655216:SHI655428 SRE655216:SRE655428 TBA655216:TBA655428 TKW655216:TKW655428 TUS655216:TUS655428 UEO655216:UEO655428 UOK655216:UOK655428 UYG655216:UYG655428 VIC655216:VIC655428 VRY655216:VRY655428 WBU655216:WBU655428 WLQ655216:WLQ655428 WVM655216:WVM655428 E720752:E720964 JA720752:JA720964 SW720752:SW720964 ACS720752:ACS720964 AMO720752:AMO720964 AWK720752:AWK720964 BGG720752:BGG720964 BQC720752:BQC720964 BZY720752:BZY720964 CJU720752:CJU720964 CTQ720752:CTQ720964 DDM720752:DDM720964 DNI720752:DNI720964 DXE720752:DXE720964 EHA720752:EHA720964 EQW720752:EQW720964 FAS720752:FAS720964 FKO720752:FKO720964 FUK720752:FUK720964 GEG720752:GEG720964 GOC720752:GOC720964 GXY720752:GXY720964 HHU720752:HHU720964 HRQ720752:HRQ720964 IBM720752:IBM720964 ILI720752:ILI720964 IVE720752:IVE720964 JFA720752:JFA720964 JOW720752:JOW720964 JYS720752:JYS720964 KIO720752:KIO720964 KSK720752:KSK720964 LCG720752:LCG720964 LMC720752:LMC720964 LVY720752:LVY720964 MFU720752:MFU720964 MPQ720752:MPQ720964 MZM720752:MZM720964 NJI720752:NJI720964 NTE720752:NTE720964 ODA720752:ODA720964 OMW720752:OMW720964 OWS720752:OWS720964 PGO720752:PGO720964 PQK720752:PQK720964 QAG720752:QAG720964 QKC720752:QKC720964 QTY720752:QTY720964 RDU720752:RDU720964 RNQ720752:RNQ720964 RXM720752:RXM720964 SHI720752:SHI720964 SRE720752:SRE720964 TBA720752:TBA720964 TKW720752:TKW720964 TUS720752:TUS720964 UEO720752:UEO720964 UOK720752:UOK720964 UYG720752:UYG720964 VIC720752:VIC720964 VRY720752:VRY720964 WBU720752:WBU720964 WLQ720752:WLQ720964 WVM720752:WVM720964 E786288:E786500 JA786288:JA786500 SW786288:SW786500 ACS786288:ACS786500 AMO786288:AMO786500 AWK786288:AWK786500 BGG786288:BGG786500 BQC786288:BQC786500 BZY786288:BZY786500 CJU786288:CJU786500 CTQ786288:CTQ786500 DDM786288:DDM786500 DNI786288:DNI786500 DXE786288:DXE786500 EHA786288:EHA786500 EQW786288:EQW786500 FAS786288:FAS786500 FKO786288:FKO786500 FUK786288:FUK786500 GEG786288:GEG786500 GOC786288:GOC786500 GXY786288:GXY786500 HHU786288:HHU786500 HRQ786288:HRQ786500 IBM786288:IBM786500 ILI786288:ILI786500 IVE786288:IVE786500 JFA786288:JFA786500 JOW786288:JOW786500 JYS786288:JYS786500 KIO786288:KIO786500 KSK786288:KSK786500 LCG786288:LCG786500 LMC786288:LMC786500 LVY786288:LVY786500 MFU786288:MFU786500 MPQ786288:MPQ786500 MZM786288:MZM786500 NJI786288:NJI786500 NTE786288:NTE786500 ODA786288:ODA786500 OMW786288:OMW786500 OWS786288:OWS786500 PGO786288:PGO786500 PQK786288:PQK786500 QAG786288:QAG786500 QKC786288:QKC786500 QTY786288:QTY786500 RDU786288:RDU786500 RNQ786288:RNQ786500 RXM786288:RXM786500 SHI786288:SHI786500 SRE786288:SRE786500 TBA786288:TBA786500 TKW786288:TKW786500 TUS786288:TUS786500 UEO786288:UEO786500 UOK786288:UOK786500 UYG786288:UYG786500 VIC786288:VIC786500 VRY786288:VRY786500 WBU786288:WBU786500 WLQ786288:WLQ786500 WVM786288:WVM786500 E851824:E852036 JA851824:JA852036 SW851824:SW852036 ACS851824:ACS852036 AMO851824:AMO852036 AWK851824:AWK852036 BGG851824:BGG852036 BQC851824:BQC852036 BZY851824:BZY852036 CJU851824:CJU852036 CTQ851824:CTQ852036 DDM851824:DDM852036 DNI851824:DNI852036 DXE851824:DXE852036 EHA851824:EHA852036 EQW851824:EQW852036 FAS851824:FAS852036 FKO851824:FKO852036 FUK851824:FUK852036 GEG851824:GEG852036 GOC851824:GOC852036 GXY851824:GXY852036 HHU851824:HHU852036 HRQ851824:HRQ852036 IBM851824:IBM852036 ILI851824:ILI852036 IVE851824:IVE852036 JFA851824:JFA852036 JOW851824:JOW852036 JYS851824:JYS852036 KIO851824:KIO852036 KSK851824:KSK852036 LCG851824:LCG852036 LMC851824:LMC852036 LVY851824:LVY852036 MFU851824:MFU852036 MPQ851824:MPQ852036 MZM851824:MZM852036 NJI851824:NJI852036 NTE851824:NTE852036 ODA851824:ODA852036 OMW851824:OMW852036 OWS851824:OWS852036 PGO851824:PGO852036 PQK851824:PQK852036 QAG851824:QAG852036 QKC851824:QKC852036 QTY851824:QTY852036 RDU851824:RDU852036 RNQ851824:RNQ852036 RXM851824:RXM852036 SHI851824:SHI852036 SRE851824:SRE852036 TBA851824:TBA852036 TKW851824:TKW852036 TUS851824:TUS852036 UEO851824:UEO852036 UOK851824:UOK852036 UYG851824:UYG852036 VIC851824:VIC852036 VRY851824:VRY852036 WBU851824:WBU852036 WLQ851824:WLQ852036 WVM851824:WVM852036 E917360:E917572 JA917360:JA917572 SW917360:SW917572 ACS917360:ACS917572 AMO917360:AMO917572 AWK917360:AWK917572 BGG917360:BGG917572 BQC917360:BQC917572 BZY917360:BZY917572 CJU917360:CJU917572 CTQ917360:CTQ917572 DDM917360:DDM917572 DNI917360:DNI917572 DXE917360:DXE917572 EHA917360:EHA917572 EQW917360:EQW917572 FAS917360:FAS917572 FKO917360:FKO917572 FUK917360:FUK917572 GEG917360:GEG917572 GOC917360:GOC917572 GXY917360:GXY917572 HHU917360:HHU917572 HRQ917360:HRQ917572 IBM917360:IBM917572 ILI917360:ILI917572 IVE917360:IVE917572 JFA917360:JFA917572 JOW917360:JOW917572 JYS917360:JYS917572 KIO917360:KIO917572 KSK917360:KSK917572 LCG917360:LCG917572 LMC917360:LMC917572 LVY917360:LVY917572 MFU917360:MFU917572 MPQ917360:MPQ917572 MZM917360:MZM917572 NJI917360:NJI917572 NTE917360:NTE917572 ODA917360:ODA917572 OMW917360:OMW917572 OWS917360:OWS917572 PGO917360:PGO917572 PQK917360:PQK917572 QAG917360:QAG917572 QKC917360:QKC917572 QTY917360:QTY917572 RDU917360:RDU917572 RNQ917360:RNQ917572 RXM917360:RXM917572 SHI917360:SHI917572 SRE917360:SRE917572 TBA917360:TBA917572 TKW917360:TKW917572 TUS917360:TUS917572 UEO917360:UEO917572 UOK917360:UOK917572 UYG917360:UYG917572 VIC917360:VIC917572 VRY917360:VRY917572 WBU917360:WBU917572 WLQ917360:WLQ917572 WVM917360:WVM917572 E982896:E983108 JA982896:JA983108 SW982896:SW983108 ACS982896:ACS983108 AMO982896:AMO983108 AWK982896:AWK983108 BGG982896:BGG983108 BQC982896:BQC983108 BZY982896:BZY983108 CJU982896:CJU983108 CTQ982896:CTQ983108 DDM982896:DDM983108 DNI982896:DNI983108 DXE982896:DXE983108 EHA982896:EHA983108 EQW982896:EQW983108 FAS982896:FAS983108 FKO982896:FKO983108 FUK982896:FUK983108 GEG982896:GEG983108 GOC982896:GOC983108 GXY982896:GXY983108 HHU982896:HHU983108 HRQ982896:HRQ983108 IBM982896:IBM983108 ILI982896:ILI983108 IVE982896:IVE983108 JFA982896:JFA983108 JOW982896:JOW983108 JYS982896:JYS983108 KIO982896:KIO983108 KSK982896:KSK983108 LCG982896:LCG983108 LMC982896:LMC983108 LVY982896:LVY983108 MFU982896:MFU983108 MPQ982896:MPQ983108 MZM982896:MZM983108 NJI982896:NJI983108 NTE982896:NTE983108 ODA982896:ODA983108 OMW982896:OMW983108 OWS982896:OWS983108 PGO982896:PGO983108 PQK982896:PQK983108 QAG982896:QAG983108 QKC982896:QKC983108 QTY982896:QTY983108 RDU982896:RDU983108 RNQ982896:RNQ983108 RXM982896:RXM983108 SHI982896:SHI983108 SRE982896:SRE983108 TBA982896:TBA983108 TKW982896:TKW983108 TUS982896:TUS983108 UEO982896:UEO983108 UOK982896:UOK983108 UYG982896:UYG983108 VIC982896:VIC983108 VRY982896:VRY983108 WBU982896:WBU983108 WLQ982896:WLQ983108 WVM982896:WVM983108 WVM42:WVM68 WLQ42:WLQ68 WBU42:WBU68 VRY42:VRY68 VIC42:VIC68 UYG42:UYG68 UOK42:UOK68 UEO42:UEO68 TUS42:TUS68 TKW42:TKW68 TBA42:TBA68 SRE42:SRE68 SHI42:SHI68 RXM42:RXM68 RNQ42:RNQ68 RDU42:RDU68 QTY42:QTY68 QKC42:QKC68 QAG42:QAG68 PQK42:PQK68 PGO42:PGO68 OWS42:OWS68 OMW42:OMW68 ODA42:ODA68 NTE42:NTE68 NJI42:NJI68 MZM42:MZM68 MPQ42:MPQ68 MFU42:MFU68 LVY42:LVY68 LMC42:LMC68 LCG42:LCG68 KSK42:KSK68 KIO42:KIO68 JYS42:JYS68 JOW42:JOW68 JFA42:JFA68 IVE42:IVE68 ILI42:ILI68 IBM42:IBM68 HRQ42:HRQ68 HHU42:HHU68 GXY42:GXY68 GOC42:GOC68 GEG42:GEG68 FUK42:FUK68 FKO42:FKO68 FAS42:FAS68 EQW42:EQW68 EHA42:EHA68 DXE42:DXE68 DNI42:DNI68 DDM42:DDM68 CTQ42:CTQ68 CJU42:CJU68 BZY42:BZY68 BQC42:BQC68 BGG42:BGG68 AWK42:AWK68 AMO42:AMO68 ACS42:ACS68 SW42:SW68 JA42:JA68 E42:E68">
      <formula1>"R,W,RW"</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S53"/>
  <sheetViews>
    <sheetView zoomScaleNormal="100" workbookViewId="0"/>
  </sheetViews>
  <sheetFormatPr defaultRowHeight="13.5"/>
  <cols>
    <col min="3" max="10" width="16" customWidth="1"/>
  </cols>
  <sheetData>
    <row r="1" spans="1:19">
      <c r="A1" s="887"/>
      <c r="B1" s="887"/>
      <c r="C1" s="887"/>
      <c r="D1" s="891"/>
      <c r="E1" s="887"/>
      <c r="F1" s="887"/>
      <c r="G1" s="887"/>
      <c r="H1" s="887"/>
      <c r="I1" s="887"/>
      <c r="J1" s="887"/>
      <c r="K1" s="887"/>
      <c r="L1" s="887"/>
      <c r="M1" s="887"/>
      <c r="N1" s="887"/>
      <c r="O1" s="887"/>
      <c r="P1" s="887"/>
      <c r="Q1" s="887"/>
      <c r="R1" s="887"/>
      <c r="S1" s="887"/>
    </row>
    <row r="2" spans="1:19" ht="14.25">
      <c r="A2" s="887"/>
      <c r="B2" s="892" t="s">
        <v>7375</v>
      </c>
      <c r="C2" s="893"/>
      <c r="D2" s="894" t="s">
        <v>7376</v>
      </c>
      <c r="E2" s="895"/>
      <c r="F2" s="896" t="s">
        <v>7377</v>
      </c>
      <c r="G2" s="897"/>
      <c r="H2" s="897"/>
      <c r="I2" s="897"/>
      <c r="J2" s="897"/>
      <c r="K2" s="898"/>
      <c r="L2" s="887"/>
      <c r="M2" s="887"/>
      <c r="N2" s="887"/>
      <c r="O2" s="887"/>
      <c r="P2" s="887"/>
      <c r="Q2" s="887"/>
      <c r="R2" s="887"/>
      <c r="S2" s="887"/>
    </row>
    <row r="3" spans="1:19" ht="14.25" thickBot="1">
      <c r="A3" s="887"/>
      <c r="B3" s="890"/>
      <c r="C3" s="897"/>
      <c r="D3" s="897"/>
      <c r="E3" s="897"/>
      <c r="F3" s="897"/>
      <c r="G3" s="897"/>
      <c r="H3" s="897"/>
      <c r="I3" s="897"/>
      <c r="J3" s="897"/>
      <c r="K3" s="898"/>
      <c r="L3" s="887"/>
      <c r="M3" s="887"/>
      <c r="N3" s="887"/>
      <c r="O3" s="887"/>
      <c r="P3" s="887"/>
      <c r="Q3" s="887"/>
      <c r="R3" s="887"/>
      <c r="S3" s="887"/>
    </row>
    <row r="4" spans="1:19" ht="24.75" thickBot="1">
      <c r="A4" s="887"/>
      <c r="B4" s="899" t="s">
        <v>2</v>
      </c>
      <c r="C4" s="900" t="s">
        <v>3</v>
      </c>
      <c r="D4" s="900" t="s">
        <v>4</v>
      </c>
      <c r="E4" s="900" t="s">
        <v>5</v>
      </c>
      <c r="F4" s="900" t="s">
        <v>6</v>
      </c>
      <c r="G4" s="900" t="s">
        <v>7</v>
      </c>
      <c r="H4" s="900" t="s">
        <v>8</v>
      </c>
      <c r="I4" s="900" t="s">
        <v>9</v>
      </c>
      <c r="J4" s="901" t="s">
        <v>10</v>
      </c>
      <c r="K4" s="923" t="s">
        <v>6823</v>
      </c>
      <c r="L4" s="902" t="s">
        <v>2</v>
      </c>
      <c r="M4" s="887"/>
      <c r="N4" s="890"/>
      <c r="O4" s="887"/>
      <c r="P4" s="887"/>
      <c r="Q4" s="887"/>
      <c r="R4" s="887"/>
      <c r="S4" s="887"/>
    </row>
    <row r="5" spans="1:19" ht="14.25" thickTop="1">
      <c r="A5" s="889">
        <v>0</v>
      </c>
      <c r="B5" s="906" t="str">
        <f>CONCATENATE(("+0x"),DEC2HEX(A5,3))</f>
        <v>+0x000</v>
      </c>
      <c r="C5" s="925" t="s">
        <v>7206</v>
      </c>
      <c r="D5" s="367" t="s">
        <v>13</v>
      </c>
      <c r="E5" s="367" t="s">
        <v>13</v>
      </c>
      <c r="F5" s="935" t="s">
        <v>6884</v>
      </c>
      <c r="G5" s="926" t="s">
        <v>7204</v>
      </c>
      <c r="H5" s="1559" t="s">
        <v>7315</v>
      </c>
      <c r="I5" s="1559"/>
      <c r="J5" s="1560"/>
      <c r="K5" s="904" t="s">
        <v>16</v>
      </c>
      <c r="L5" s="905" t="str">
        <f>B5</f>
        <v>+0x000</v>
      </c>
      <c r="M5" s="924"/>
      <c r="N5" s="890"/>
      <c r="O5" s="887"/>
      <c r="P5" s="887"/>
      <c r="Q5" s="887"/>
      <c r="R5" s="922"/>
      <c r="S5" s="922"/>
    </row>
    <row r="6" spans="1:19">
      <c r="A6" s="889">
        <v>1</v>
      </c>
      <c r="B6" s="906" t="str">
        <f t="shared" ref="B6:B36" si="0">CONCATENATE(("+0x"),DEC2HEX(A6,3))</f>
        <v>+0x001</v>
      </c>
      <c r="C6" s="1556" t="s">
        <v>6884</v>
      </c>
      <c r="D6" s="1578"/>
      <c r="E6" s="1578"/>
      <c r="F6" s="1578"/>
      <c r="G6" s="1578"/>
      <c r="H6" s="926" t="s">
        <v>7200</v>
      </c>
      <c r="I6" s="1542" t="s">
        <v>7314</v>
      </c>
      <c r="J6" s="1550"/>
      <c r="K6" s="904" t="s">
        <v>1168</v>
      </c>
      <c r="L6" s="905" t="str">
        <f t="shared" ref="L6:L36" si="1">B6</f>
        <v>+0x001</v>
      </c>
      <c r="M6" s="924"/>
      <c r="N6" s="887"/>
      <c r="O6" s="887"/>
      <c r="P6" s="887"/>
      <c r="Q6" s="887"/>
      <c r="R6" s="922"/>
      <c r="S6" s="922"/>
    </row>
    <row r="7" spans="1:19">
      <c r="A7" s="889">
        <v>2</v>
      </c>
      <c r="B7" s="906" t="str">
        <f t="shared" si="0"/>
        <v>+0x002</v>
      </c>
      <c r="C7" s="1556" t="s">
        <v>6884</v>
      </c>
      <c r="D7" s="1578"/>
      <c r="E7" s="1578"/>
      <c r="F7" s="1578"/>
      <c r="G7" s="1578"/>
      <c r="H7" s="1578"/>
      <c r="I7" s="1578"/>
      <c r="J7" s="1579"/>
      <c r="K7" s="904" t="s">
        <v>265</v>
      </c>
      <c r="L7" s="905" t="str">
        <f t="shared" si="1"/>
        <v>+0x002</v>
      </c>
      <c r="M7" s="887"/>
      <c r="N7" s="887"/>
      <c r="O7" s="887"/>
      <c r="P7" s="887"/>
      <c r="Q7" s="887"/>
      <c r="R7" s="922"/>
      <c r="S7" s="922"/>
    </row>
    <row r="8" spans="1:19">
      <c r="A8" s="889">
        <v>3</v>
      </c>
      <c r="B8" s="906" t="str">
        <f t="shared" si="0"/>
        <v>+0x003</v>
      </c>
      <c r="C8" s="1556" t="s">
        <v>6884</v>
      </c>
      <c r="D8" s="1578"/>
      <c r="E8" s="1578"/>
      <c r="F8" s="1578"/>
      <c r="G8" s="1578"/>
      <c r="H8" s="1578"/>
      <c r="I8" s="1578"/>
      <c r="J8" s="1579"/>
      <c r="K8" s="904" t="s">
        <v>265</v>
      </c>
      <c r="L8" s="905" t="str">
        <f t="shared" si="1"/>
        <v>+0x003</v>
      </c>
      <c r="M8" s="887"/>
      <c r="N8" s="887"/>
      <c r="O8" s="887"/>
      <c r="P8" s="887"/>
      <c r="Q8" s="887"/>
      <c r="R8" s="922"/>
      <c r="S8" s="922"/>
    </row>
    <row r="9" spans="1:19">
      <c r="A9" s="889">
        <v>4</v>
      </c>
      <c r="B9" s="906" t="str">
        <f t="shared" si="0"/>
        <v>+0x004</v>
      </c>
      <c r="C9" s="1556" t="s">
        <v>6884</v>
      </c>
      <c r="D9" s="1578"/>
      <c r="E9" s="1578"/>
      <c r="F9" s="1578"/>
      <c r="G9" s="1578"/>
      <c r="H9" s="1578"/>
      <c r="I9" s="1578"/>
      <c r="J9" s="1579"/>
      <c r="K9" s="904" t="s">
        <v>265</v>
      </c>
      <c r="L9" s="905" t="str">
        <f t="shared" si="1"/>
        <v>+0x004</v>
      </c>
      <c r="M9" s="887"/>
      <c r="N9" s="887"/>
      <c r="O9" s="887"/>
      <c r="P9" s="887"/>
      <c r="Q9" s="887"/>
      <c r="R9" s="922"/>
      <c r="S9" s="922"/>
    </row>
    <row r="10" spans="1:19">
      <c r="A10" s="889">
        <v>5</v>
      </c>
      <c r="B10" s="903" t="str">
        <f t="shared" si="0"/>
        <v>+0x005</v>
      </c>
      <c r="C10" s="1556" t="s">
        <v>6884</v>
      </c>
      <c r="D10" s="1554"/>
      <c r="E10" s="367" t="s">
        <v>13</v>
      </c>
      <c r="F10" s="935" t="s">
        <v>6884</v>
      </c>
      <c r="G10" s="367" t="s">
        <v>13</v>
      </c>
      <c r="H10" s="1567" t="s">
        <v>6884</v>
      </c>
      <c r="I10" s="1567"/>
      <c r="J10" s="1568"/>
      <c r="K10" s="904" t="s">
        <v>7313</v>
      </c>
      <c r="L10" s="905" t="str">
        <f t="shared" si="1"/>
        <v>+0x005</v>
      </c>
      <c r="M10" s="887"/>
      <c r="N10" s="890"/>
      <c r="O10" s="887"/>
      <c r="P10" s="887"/>
      <c r="Q10" s="887"/>
      <c r="R10" s="922"/>
      <c r="S10" s="922"/>
    </row>
    <row r="11" spans="1:19">
      <c r="A11" s="889">
        <v>6</v>
      </c>
      <c r="B11" s="906" t="str">
        <f t="shared" si="0"/>
        <v>+0x006</v>
      </c>
      <c r="C11" s="366" t="s">
        <v>13</v>
      </c>
      <c r="D11" s="1567" t="s">
        <v>6884</v>
      </c>
      <c r="E11" s="1567"/>
      <c r="F11" s="1567"/>
      <c r="G11" s="367" t="s">
        <v>13</v>
      </c>
      <c r="H11" s="1567" t="s">
        <v>6884</v>
      </c>
      <c r="I11" s="1567"/>
      <c r="J11" s="1568"/>
      <c r="K11" s="904" t="s">
        <v>1235</v>
      </c>
      <c r="L11" s="905" t="str">
        <f t="shared" si="1"/>
        <v>+0x006</v>
      </c>
      <c r="M11" s="887"/>
      <c r="N11" s="890"/>
      <c r="O11" s="887"/>
      <c r="P11" s="887"/>
      <c r="Q11" s="887"/>
      <c r="R11" s="922"/>
      <c r="S11" s="922"/>
    </row>
    <row r="12" spans="1:19">
      <c r="A12" s="889">
        <v>7</v>
      </c>
      <c r="B12" s="906" t="str">
        <f t="shared" si="0"/>
        <v>+0x007</v>
      </c>
      <c r="C12" s="1556" t="s">
        <v>6884</v>
      </c>
      <c r="D12" s="1578"/>
      <c r="E12" s="1578"/>
      <c r="F12" s="1578"/>
      <c r="G12" s="1578"/>
      <c r="H12" s="1578"/>
      <c r="I12" s="1578"/>
      <c r="J12" s="1579"/>
      <c r="K12" s="904" t="s">
        <v>16</v>
      </c>
      <c r="L12" s="905" t="str">
        <f t="shared" si="1"/>
        <v>+0x007</v>
      </c>
      <c r="M12" s="887"/>
      <c r="N12" s="887"/>
      <c r="O12" s="887"/>
      <c r="P12" s="887"/>
      <c r="Q12" s="887"/>
      <c r="R12" s="922"/>
      <c r="S12" s="922"/>
    </row>
    <row r="13" spans="1:19">
      <c r="A13" s="889">
        <v>8</v>
      </c>
      <c r="B13" s="906" t="str">
        <f t="shared" si="0"/>
        <v>+0x008</v>
      </c>
      <c r="C13" s="1547" t="s">
        <v>7312</v>
      </c>
      <c r="D13" s="1543"/>
      <c r="E13" s="1543"/>
      <c r="F13" s="1543"/>
      <c r="G13" s="1543"/>
      <c r="H13" s="1543"/>
      <c r="I13" s="1543"/>
      <c r="J13" s="1544"/>
      <c r="K13" s="904" t="s">
        <v>16</v>
      </c>
      <c r="L13" s="905" t="str">
        <f t="shared" si="1"/>
        <v>+0x008</v>
      </c>
      <c r="M13" s="887"/>
      <c r="N13" s="887"/>
      <c r="O13" s="887"/>
      <c r="P13" s="887"/>
      <c r="Q13" s="887"/>
      <c r="R13" s="922"/>
      <c r="S13" s="922"/>
    </row>
    <row r="14" spans="1:19">
      <c r="A14" s="889">
        <v>9</v>
      </c>
      <c r="B14" s="906" t="str">
        <f t="shared" si="0"/>
        <v>+0x009</v>
      </c>
      <c r="C14" s="1547" t="s">
        <v>7311</v>
      </c>
      <c r="D14" s="1543"/>
      <c r="E14" s="1543"/>
      <c r="F14" s="1543"/>
      <c r="G14" s="1543"/>
      <c r="H14" s="1543"/>
      <c r="I14" s="1543"/>
      <c r="J14" s="1544"/>
      <c r="K14" s="904" t="s">
        <v>16</v>
      </c>
      <c r="L14" s="905" t="str">
        <f t="shared" si="1"/>
        <v>+0x009</v>
      </c>
      <c r="M14" s="887"/>
      <c r="N14" s="887"/>
      <c r="O14" s="887"/>
      <c r="P14" s="887"/>
      <c r="Q14" s="887"/>
      <c r="R14" s="922"/>
      <c r="S14" s="922"/>
    </row>
    <row r="15" spans="1:19">
      <c r="A15" s="889">
        <v>10</v>
      </c>
      <c r="B15" s="906" t="str">
        <f t="shared" si="0"/>
        <v>+0x00A</v>
      </c>
      <c r="C15" s="1547" t="s">
        <v>7310</v>
      </c>
      <c r="D15" s="1543"/>
      <c r="E15" s="1543"/>
      <c r="F15" s="1543"/>
      <c r="G15" s="1543"/>
      <c r="H15" s="1543"/>
      <c r="I15" s="1543"/>
      <c r="J15" s="1544"/>
      <c r="K15" s="904" t="s">
        <v>16</v>
      </c>
      <c r="L15" s="905" t="str">
        <f t="shared" si="1"/>
        <v>+0x00A</v>
      </c>
      <c r="M15" s="887"/>
      <c r="N15" s="887"/>
      <c r="O15" s="887"/>
      <c r="P15" s="887"/>
      <c r="Q15" s="887"/>
      <c r="R15" s="922"/>
      <c r="S15" s="922"/>
    </row>
    <row r="16" spans="1:19">
      <c r="A16" s="889">
        <v>11</v>
      </c>
      <c r="B16" s="906" t="str">
        <f t="shared" si="0"/>
        <v>+0x00B</v>
      </c>
      <c r="C16" s="366" t="s">
        <v>13</v>
      </c>
      <c r="D16" s="367" t="s">
        <v>13</v>
      </c>
      <c r="E16" s="367" t="s">
        <v>13</v>
      </c>
      <c r="F16" s="935" t="s">
        <v>6884</v>
      </c>
      <c r="G16" s="367" t="s">
        <v>13</v>
      </c>
      <c r="H16" s="367" t="s">
        <v>13</v>
      </c>
      <c r="I16" s="367" t="s">
        <v>13</v>
      </c>
      <c r="J16" s="927" t="s">
        <v>7309</v>
      </c>
      <c r="K16" s="904" t="s">
        <v>1037</v>
      </c>
      <c r="L16" s="905" t="str">
        <f t="shared" si="1"/>
        <v>+0x00B</v>
      </c>
      <c r="M16" s="887"/>
      <c r="N16" s="890"/>
      <c r="O16" s="887"/>
      <c r="P16" s="887"/>
      <c r="Q16" s="887"/>
      <c r="R16" s="922"/>
      <c r="S16" s="922"/>
    </row>
    <row r="17" spans="1:19">
      <c r="A17" s="889">
        <v>12</v>
      </c>
      <c r="B17" s="906" t="str">
        <f t="shared" si="0"/>
        <v>+0x00C</v>
      </c>
      <c r="C17" s="1547" t="s">
        <v>7308</v>
      </c>
      <c r="D17" s="1543"/>
      <c r="E17" s="1543"/>
      <c r="F17" s="1543"/>
      <c r="G17" s="1543"/>
      <c r="H17" s="1543"/>
      <c r="I17" s="1543"/>
      <c r="J17" s="1544"/>
      <c r="K17" s="904" t="s">
        <v>16</v>
      </c>
      <c r="L17" s="905" t="str">
        <f t="shared" si="1"/>
        <v>+0x00C</v>
      </c>
      <c r="M17" s="887"/>
      <c r="N17" s="887"/>
      <c r="O17" s="887"/>
      <c r="P17" s="887"/>
      <c r="Q17" s="887"/>
      <c r="R17" s="922"/>
      <c r="S17" s="922"/>
    </row>
    <row r="18" spans="1:19">
      <c r="A18" s="889">
        <v>13</v>
      </c>
      <c r="B18" s="906" t="str">
        <f t="shared" si="0"/>
        <v>+0x00D</v>
      </c>
      <c r="C18" s="1547" t="s">
        <v>7307</v>
      </c>
      <c r="D18" s="1543"/>
      <c r="E18" s="1543"/>
      <c r="F18" s="1543"/>
      <c r="G18" s="1543"/>
      <c r="H18" s="1543"/>
      <c r="I18" s="1543"/>
      <c r="J18" s="1544"/>
      <c r="K18" s="904" t="s">
        <v>16</v>
      </c>
      <c r="L18" s="905" t="str">
        <f t="shared" si="1"/>
        <v>+0x00D</v>
      </c>
      <c r="M18" s="887"/>
      <c r="N18" s="887"/>
      <c r="O18" s="887"/>
      <c r="P18" s="887"/>
      <c r="Q18" s="887"/>
      <c r="R18" s="922"/>
      <c r="S18" s="922"/>
    </row>
    <row r="19" spans="1:19">
      <c r="A19" s="889">
        <v>14</v>
      </c>
      <c r="B19" s="906" t="str">
        <f t="shared" si="0"/>
        <v>+0x00E</v>
      </c>
      <c r="C19" s="1547" t="s">
        <v>7306</v>
      </c>
      <c r="D19" s="1543"/>
      <c r="E19" s="1543"/>
      <c r="F19" s="1543"/>
      <c r="G19" s="1543"/>
      <c r="H19" s="1543"/>
      <c r="I19" s="1543"/>
      <c r="J19" s="1544"/>
      <c r="K19" s="904" t="s">
        <v>16</v>
      </c>
      <c r="L19" s="905" t="str">
        <f t="shared" si="1"/>
        <v>+0x00E</v>
      </c>
      <c r="M19" s="887"/>
      <c r="N19" s="887"/>
      <c r="O19" s="887"/>
      <c r="P19" s="887"/>
      <c r="Q19" s="887"/>
      <c r="R19" s="922"/>
      <c r="S19" s="922"/>
    </row>
    <row r="20" spans="1:19">
      <c r="A20" s="889">
        <v>15</v>
      </c>
      <c r="B20" s="906" t="str">
        <f t="shared" si="0"/>
        <v>+0x00F</v>
      </c>
      <c r="C20" s="366" t="s">
        <v>13</v>
      </c>
      <c r="D20" s="367" t="s">
        <v>13</v>
      </c>
      <c r="E20" s="367" t="s">
        <v>13</v>
      </c>
      <c r="F20" s="367" t="s">
        <v>13</v>
      </c>
      <c r="G20" s="367" t="s">
        <v>13</v>
      </c>
      <c r="H20" s="367" t="s">
        <v>13</v>
      </c>
      <c r="I20" s="367" t="s">
        <v>13</v>
      </c>
      <c r="J20" s="927" t="s">
        <v>7305</v>
      </c>
      <c r="K20" s="904" t="s">
        <v>819</v>
      </c>
      <c r="L20" s="905" t="str">
        <f t="shared" si="1"/>
        <v>+0x00F</v>
      </c>
      <c r="M20" s="887"/>
      <c r="N20" s="887"/>
      <c r="O20" s="887"/>
      <c r="P20" s="887"/>
      <c r="Q20" s="887"/>
      <c r="R20" s="922"/>
      <c r="S20" s="922"/>
    </row>
    <row r="21" spans="1:19">
      <c r="A21" s="889">
        <v>16</v>
      </c>
      <c r="B21" s="906" t="str">
        <f t="shared" si="0"/>
        <v>+0x010</v>
      </c>
      <c r="C21" s="1547" t="s">
        <v>7304</v>
      </c>
      <c r="D21" s="1543"/>
      <c r="E21" s="1543"/>
      <c r="F21" s="1543"/>
      <c r="G21" s="1543"/>
      <c r="H21" s="1543"/>
      <c r="I21" s="1543"/>
      <c r="J21" s="1544"/>
      <c r="K21" s="904" t="s">
        <v>16</v>
      </c>
      <c r="L21" s="905" t="str">
        <f t="shared" si="1"/>
        <v>+0x010</v>
      </c>
      <c r="M21" s="887"/>
      <c r="N21" s="887"/>
      <c r="O21" s="887"/>
      <c r="P21" s="887"/>
      <c r="Q21" s="887"/>
      <c r="R21" s="922"/>
      <c r="S21" s="922"/>
    </row>
    <row r="22" spans="1:19">
      <c r="A22" s="889">
        <v>17</v>
      </c>
      <c r="B22" s="906" t="str">
        <f t="shared" si="0"/>
        <v>+0x011</v>
      </c>
      <c r="C22" s="1547" t="s">
        <v>7303</v>
      </c>
      <c r="D22" s="1543"/>
      <c r="E22" s="1543"/>
      <c r="F22" s="1543"/>
      <c r="G22" s="1543"/>
      <c r="H22" s="1543"/>
      <c r="I22" s="1543"/>
      <c r="J22" s="1544"/>
      <c r="K22" s="904" t="s">
        <v>16</v>
      </c>
      <c r="L22" s="905" t="str">
        <f t="shared" si="1"/>
        <v>+0x011</v>
      </c>
      <c r="M22" s="887"/>
      <c r="N22" s="887"/>
      <c r="O22" s="887"/>
      <c r="P22" s="887"/>
      <c r="Q22" s="887"/>
      <c r="R22" s="922"/>
      <c r="S22" s="922"/>
    </row>
    <row r="23" spans="1:19">
      <c r="A23" s="889">
        <v>18</v>
      </c>
      <c r="B23" s="906" t="str">
        <f t="shared" si="0"/>
        <v>+0x012</v>
      </c>
      <c r="C23" s="1547" t="s">
        <v>7302</v>
      </c>
      <c r="D23" s="1543"/>
      <c r="E23" s="1543"/>
      <c r="F23" s="1543"/>
      <c r="G23" s="1543"/>
      <c r="H23" s="1543"/>
      <c r="I23" s="1543"/>
      <c r="J23" s="1544"/>
      <c r="K23" s="904" t="s">
        <v>16</v>
      </c>
      <c r="L23" s="905" t="str">
        <f t="shared" si="1"/>
        <v>+0x012</v>
      </c>
      <c r="M23" s="887"/>
      <c r="N23" s="887"/>
      <c r="O23" s="887"/>
      <c r="P23" s="887"/>
      <c r="Q23" s="887"/>
      <c r="R23" s="922"/>
      <c r="S23" s="922"/>
    </row>
    <row r="24" spans="1:19">
      <c r="A24" s="889">
        <v>19</v>
      </c>
      <c r="B24" s="903" t="str">
        <f t="shared" si="0"/>
        <v>+0x013</v>
      </c>
      <c r="C24" s="366" t="s">
        <v>13</v>
      </c>
      <c r="D24" s="367" t="s">
        <v>13</v>
      </c>
      <c r="E24" s="367" t="s">
        <v>13</v>
      </c>
      <c r="F24" s="935" t="s">
        <v>6884</v>
      </c>
      <c r="G24" s="367" t="s">
        <v>13</v>
      </c>
      <c r="H24" s="367" t="s">
        <v>13</v>
      </c>
      <c r="I24" s="1542" t="s">
        <v>7301</v>
      </c>
      <c r="J24" s="1544"/>
      <c r="K24" s="904" t="s">
        <v>16</v>
      </c>
      <c r="L24" s="905" t="str">
        <f t="shared" si="1"/>
        <v>+0x013</v>
      </c>
      <c r="M24" s="887"/>
      <c r="N24" s="890"/>
      <c r="O24" s="887"/>
      <c r="P24" s="887"/>
      <c r="Q24" s="887"/>
      <c r="R24" s="922"/>
      <c r="S24" s="922"/>
    </row>
    <row r="25" spans="1:19">
      <c r="A25" s="889">
        <v>20</v>
      </c>
      <c r="B25" s="903" t="str">
        <f t="shared" si="0"/>
        <v>+0x014</v>
      </c>
      <c r="C25" s="915" t="s">
        <v>13</v>
      </c>
      <c r="D25" s="1567" t="s">
        <v>6884</v>
      </c>
      <c r="E25" s="1567"/>
      <c r="F25" s="1567"/>
      <c r="G25" s="916" t="s">
        <v>13</v>
      </c>
      <c r="H25" s="1567" t="s">
        <v>6884</v>
      </c>
      <c r="I25" s="1567"/>
      <c r="J25" s="1568"/>
      <c r="K25" s="904" t="s">
        <v>16</v>
      </c>
      <c r="L25" s="905" t="str">
        <f t="shared" si="1"/>
        <v>+0x014</v>
      </c>
      <c r="M25" s="887"/>
      <c r="N25" s="890"/>
      <c r="O25" s="887"/>
      <c r="P25" s="887"/>
      <c r="Q25" s="887"/>
      <c r="R25" s="922"/>
      <c r="S25" s="922"/>
    </row>
    <row r="26" spans="1:19">
      <c r="A26" s="889">
        <v>21</v>
      </c>
      <c r="B26" s="903" t="str">
        <f t="shared" si="0"/>
        <v>+0x015</v>
      </c>
      <c r="C26" s="1547" t="s">
        <v>7300</v>
      </c>
      <c r="D26" s="1580"/>
      <c r="E26" s="1580"/>
      <c r="F26" s="1580"/>
      <c r="G26" s="1580"/>
      <c r="H26" s="1580"/>
      <c r="I26" s="1580"/>
      <c r="J26" s="1581"/>
      <c r="K26" s="917" t="s">
        <v>201</v>
      </c>
      <c r="L26" s="905" t="str">
        <f t="shared" si="1"/>
        <v>+0x015</v>
      </c>
      <c r="M26" s="887"/>
      <c r="N26" s="890"/>
      <c r="O26" s="938"/>
      <c r="P26" s="887"/>
      <c r="Q26" s="887"/>
      <c r="R26" s="922"/>
      <c r="S26" s="922"/>
    </row>
    <row r="27" spans="1:19">
      <c r="A27" s="889">
        <v>22</v>
      </c>
      <c r="B27" s="903" t="str">
        <f t="shared" si="0"/>
        <v>+0x016</v>
      </c>
      <c r="C27" s="1556" t="s">
        <v>6884</v>
      </c>
      <c r="D27" s="1578"/>
      <c r="E27" s="1578"/>
      <c r="F27" s="1578"/>
      <c r="G27" s="1578"/>
      <c r="H27" s="1578"/>
      <c r="I27" s="1578"/>
      <c r="J27" s="1579"/>
      <c r="K27" s="904" t="s">
        <v>16</v>
      </c>
      <c r="L27" s="905" t="str">
        <f t="shared" si="1"/>
        <v>+0x016</v>
      </c>
      <c r="M27" s="887"/>
      <c r="N27" s="887"/>
      <c r="O27" s="887"/>
      <c r="P27" s="887"/>
      <c r="Q27" s="887"/>
      <c r="R27" s="922"/>
      <c r="S27" s="922"/>
    </row>
    <row r="28" spans="1:19">
      <c r="A28" s="889">
        <v>23</v>
      </c>
      <c r="B28" s="903" t="str">
        <f t="shared" si="0"/>
        <v>+0x017</v>
      </c>
      <c r="C28" s="936" t="s">
        <v>6884</v>
      </c>
      <c r="D28" s="367" t="s">
        <v>13</v>
      </c>
      <c r="E28" s="367" t="s">
        <v>13</v>
      </c>
      <c r="F28" s="367" t="s">
        <v>13</v>
      </c>
      <c r="G28" s="1554" t="s">
        <v>6884</v>
      </c>
      <c r="H28" s="1554"/>
      <c r="I28" s="1554"/>
      <c r="J28" s="1555"/>
      <c r="K28" s="904" t="s">
        <v>16</v>
      </c>
      <c r="L28" s="905" t="str">
        <f t="shared" si="1"/>
        <v>+0x017</v>
      </c>
      <c r="M28" s="887"/>
      <c r="N28" s="887"/>
      <c r="O28" s="887"/>
      <c r="P28" s="887"/>
      <c r="Q28" s="887"/>
      <c r="R28" s="922"/>
      <c r="S28" s="922"/>
    </row>
    <row r="29" spans="1:19">
      <c r="A29" s="889">
        <v>24</v>
      </c>
      <c r="B29" s="903" t="str">
        <f t="shared" si="0"/>
        <v>+0x018</v>
      </c>
      <c r="C29" s="1556" t="s">
        <v>6884</v>
      </c>
      <c r="D29" s="1578"/>
      <c r="E29" s="1578"/>
      <c r="F29" s="1578"/>
      <c r="G29" s="1578"/>
      <c r="H29" s="1578"/>
      <c r="I29" s="1578"/>
      <c r="J29" s="1579"/>
      <c r="K29" s="904" t="s">
        <v>6990</v>
      </c>
      <c r="L29" s="905" t="str">
        <f t="shared" si="1"/>
        <v>+0x018</v>
      </c>
      <c r="M29" s="887"/>
      <c r="N29" s="890"/>
      <c r="O29" s="887"/>
      <c r="P29" s="887"/>
      <c r="Q29" s="887"/>
      <c r="R29" s="922"/>
      <c r="S29" s="922"/>
    </row>
    <row r="30" spans="1:19">
      <c r="A30" s="889">
        <v>25</v>
      </c>
      <c r="B30" s="903" t="str">
        <f t="shared" si="0"/>
        <v>+0x019</v>
      </c>
      <c r="C30" s="1556" t="s">
        <v>6884</v>
      </c>
      <c r="D30" s="1578"/>
      <c r="E30" s="1578"/>
      <c r="F30" s="1578"/>
      <c r="G30" s="1578"/>
      <c r="H30" s="1578"/>
      <c r="I30" s="1578"/>
      <c r="J30" s="1579"/>
      <c r="K30" s="904" t="s">
        <v>6990</v>
      </c>
      <c r="L30" s="905" t="str">
        <f t="shared" si="1"/>
        <v>+0x019</v>
      </c>
      <c r="M30" s="887"/>
      <c r="N30" s="890"/>
      <c r="O30" s="887"/>
      <c r="P30" s="887"/>
      <c r="Q30" s="887"/>
      <c r="R30" s="922"/>
      <c r="S30" s="922"/>
    </row>
    <row r="31" spans="1:19">
      <c r="A31" s="889">
        <v>26</v>
      </c>
      <c r="B31" s="903" t="str">
        <f t="shared" si="0"/>
        <v>+0x01A</v>
      </c>
      <c r="C31" s="1556" t="s">
        <v>6884</v>
      </c>
      <c r="D31" s="1578"/>
      <c r="E31" s="1578"/>
      <c r="F31" s="1578"/>
      <c r="G31" s="1578"/>
      <c r="H31" s="1578"/>
      <c r="I31" s="1578"/>
      <c r="J31" s="1579"/>
      <c r="K31" s="904" t="s">
        <v>6990</v>
      </c>
      <c r="L31" s="905" t="str">
        <f t="shared" si="1"/>
        <v>+0x01A</v>
      </c>
      <c r="M31" s="887"/>
      <c r="N31" s="890"/>
      <c r="O31" s="887"/>
      <c r="P31" s="887"/>
      <c r="Q31" s="887"/>
      <c r="R31" s="922"/>
      <c r="S31" s="922"/>
    </row>
    <row r="32" spans="1:19">
      <c r="A32" s="889">
        <v>27</v>
      </c>
      <c r="B32" s="903" t="str">
        <f t="shared" si="0"/>
        <v>+0x01B</v>
      </c>
      <c r="C32" s="1556" t="s">
        <v>6884</v>
      </c>
      <c r="D32" s="1578"/>
      <c r="E32" s="1578"/>
      <c r="F32" s="1578"/>
      <c r="G32" s="1578"/>
      <c r="H32" s="1578"/>
      <c r="I32" s="1578"/>
      <c r="J32" s="1579"/>
      <c r="K32" s="904" t="s">
        <v>6990</v>
      </c>
      <c r="L32" s="905" t="str">
        <f t="shared" si="1"/>
        <v>+0x01B</v>
      </c>
      <c r="M32" s="887"/>
      <c r="N32" s="890"/>
      <c r="O32" s="887"/>
      <c r="P32" s="887"/>
      <c r="Q32" s="887"/>
      <c r="R32" s="922"/>
      <c r="S32" s="922"/>
    </row>
    <row r="33" spans="1:19">
      <c r="A33" s="889">
        <v>28</v>
      </c>
      <c r="B33" s="903" t="str">
        <f t="shared" si="0"/>
        <v>+0x01C</v>
      </c>
      <c r="C33" s="1556" t="s">
        <v>6884</v>
      </c>
      <c r="D33" s="1578"/>
      <c r="E33" s="1578"/>
      <c r="F33" s="1578"/>
      <c r="G33" s="1578"/>
      <c r="H33" s="1578"/>
      <c r="I33" s="1578"/>
      <c r="J33" s="1579"/>
      <c r="K33" s="904" t="s">
        <v>6990</v>
      </c>
      <c r="L33" s="905" t="str">
        <f t="shared" si="1"/>
        <v>+0x01C</v>
      </c>
      <c r="M33" s="887"/>
      <c r="N33" s="890"/>
      <c r="O33" s="887"/>
      <c r="P33" s="887"/>
      <c r="Q33" s="887"/>
      <c r="R33" s="922"/>
      <c r="S33" s="922"/>
    </row>
    <row r="34" spans="1:19">
      <c r="A34" s="889">
        <v>29</v>
      </c>
      <c r="B34" s="903" t="str">
        <f t="shared" si="0"/>
        <v>+0x01D</v>
      </c>
      <c r="C34" s="1556" t="s">
        <v>6884</v>
      </c>
      <c r="D34" s="1578"/>
      <c r="E34" s="1578"/>
      <c r="F34" s="1578"/>
      <c r="G34" s="1578"/>
      <c r="H34" s="1578"/>
      <c r="I34" s="1578"/>
      <c r="J34" s="1579"/>
      <c r="K34" s="904" t="s">
        <v>6990</v>
      </c>
      <c r="L34" s="905" t="str">
        <f t="shared" si="1"/>
        <v>+0x01D</v>
      </c>
      <c r="M34" s="887"/>
      <c r="N34" s="890"/>
      <c r="O34" s="887"/>
      <c r="P34" s="887"/>
      <c r="Q34" s="887"/>
      <c r="R34" s="922"/>
      <c r="S34" s="922"/>
    </row>
    <row r="35" spans="1:19">
      <c r="A35" s="889">
        <v>30</v>
      </c>
      <c r="B35" s="903" t="str">
        <f t="shared" si="0"/>
        <v>+0x01E</v>
      </c>
      <c r="C35" s="1556" t="s">
        <v>6884</v>
      </c>
      <c r="D35" s="1578"/>
      <c r="E35" s="1578"/>
      <c r="F35" s="1578"/>
      <c r="G35" s="1578"/>
      <c r="H35" s="1578"/>
      <c r="I35" s="1578"/>
      <c r="J35" s="1579"/>
      <c r="K35" s="904" t="s">
        <v>6990</v>
      </c>
      <c r="L35" s="905" t="str">
        <f t="shared" si="1"/>
        <v>+0x01E</v>
      </c>
      <c r="M35" s="887"/>
      <c r="N35" s="890"/>
      <c r="O35" s="887"/>
      <c r="P35" s="887"/>
      <c r="Q35" s="887"/>
      <c r="R35" s="922"/>
      <c r="S35" s="922"/>
    </row>
    <row r="36" spans="1:19" ht="14.25" thickBot="1">
      <c r="A36" s="889">
        <v>31</v>
      </c>
      <c r="B36" s="903" t="str">
        <f t="shared" si="0"/>
        <v>+0x01F</v>
      </c>
      <c r="C36" s="366" t="s">
        <v>13</v>
      </c>
      <c r="D36" s="367" t="s">
        <v>13</v>
      </c>
      <c r="E36" s="367" t="s">
        <v>13</v>
      </c>
      <c r="F36" s="367" t="s">
        <v>13</v>
      </c>
      <c r="G36" s="367" t="s">
        <v>13</v>
      </c>
      <c r="H36" s="367" t="s">
        <v>13</v>
      </c>
      <c r="I36" s="367" t="s">
        <v>13</v>
      </c>
      <c r="J36" s="368" t="s">
        <v>13</v>
      </c>
      <c r="K36" s="904" t="s">
        <v>16</v>
      </c>
      <c r="L36" s="905" t="str">
        <f t="shared" si="1"/>
        <v>+0x01F</v>
      </c>
      <c r="M36" s="924"/>
      <c r="N36" s="887"/>
      <c r="O36" s="887"/>
      <c r="P36" s="887"/>
      <c r="Q36" s="887"/>
      <c r="R36" s="922"/>
      <c r="S36" s="922"/>
    </row>
    <row r="37" spans="1:19" ht="15" thickTop="1" thickBot="1">
      <c r="A37" s="887"/>
      <c r="B37" s="907" t="s">
        <v>2</v>
      </c>
      <c r="C37" s="908" t="s">
        <v>3</v>
      </c>
      <c r="D37" s="908" t="s">
        <v>4</v>
      </c>
      <c r="E37" s="908" t="s">
        <v>5</v>
      </c>
      <c r="F37" s="908" t="s">
        <v>6</v>
      </c>
      <c r="G37" s="908" t="s">
        <v>7</v>
      </c>
      <c r="H37" s="908" t="s">
        <v>8</v>
      </c>
      <c r="I37" s="908" t="s">
        <v>9</v>
      </c>
      <c r="J37" s="909" t="s">
        <v>10</v>
      </c>
      <c r="K37" s="910" t="s">
        <v>11</v>
      </c>
      <c r="L37" s="911" t="s">
        <v>2</v>
      </c>
      <c r="M37" s="887"/>
      <c r="N37" s="887"/>
      <c r="O37" s="887"/>
      <c r="P37" s="887"/>
      <c r="Q37" s="887"/>
      <c r="R37" s="887"/>
      <c r="S37" s="887"/>
    </row>
    <row r="39" spans="1:19" s="1198" customFormat="1">
      <c r="A39" s="1128"/>
      <c r="B39" s="1128"/>
      <c r="C39" s="1132" t="s">
        <v>6829</v>
      </c>
      <c r="D39" s="1128"/>
      <c r="E39" s="1128"/>
      <c r="F39" s="1128"/>
      <c r="G39" s="1128"/>
      <c r="H39" s="1128"/>
      <c r="I39" s="1128"/>
      <c r="J39" s="1128"/>
      <c r="K39" s="1128"/>
      <c r="L39" s="1128"/>
      <c r="M39" s="1128"/>
      <c r="N39" s="1128"/>
      <c r="O39" s="1128"/>
      <c r="P39" s="1128"/>
    </row>
    <row r="40" spans="1:19" s="1198" customFormat="1"/>
    <row r="41" spans="1:19" s="1198" customFormat="1">
      <c r="A41" s="1128"/>
      <c r="B41" s="1128"/>
      <c r="C41" s="1393" t="s">
        <v>6830</v>
      </c>
      <c r="D41" s="1383" t="s">
        <v>6831</v>
      </c>
      <c r="E41" s="1383" t="s">
        <v>6832</v>
      </c>
      <c r="F41" s="1383" t="s">
        <v>6833</v>
      </c>
      <c r="G41" s="1474" t="s">
        <v>6834</v>
      </c>
      <c r="H41" s="1475"/>
      <c r="I41" s="1475"/>
      <c r="J41" s="1475"/>
      <c r="K41" s="1475"/>
      <c r="L41" s="1476"/>
      <c r="M41" s="1131"/>
      <c r="N41" s="1131"/>
      <c r="O41" s="1163"/>
      <c r="P41" s="1128"/>
    </row>
    <row r="42" spans="1:19" s="1198" customFormat="1">
      <c r="A42" s="928"/>
      <c r="B42" s="853"/>
      <c r="C42" s="1153" t="s">
        <v>7206</v>
      </c>
      <c r="D42" s="1154">
        <v>1</v>
      </c>
      <c r="E42" s="1154" t="s">
        <v>707</v>
      </c>
      <c r="F42" s="1154" t="s">
        <v>1258</v>
      </c>
      <c r="G42" s="1462" t="s">
        <v>7205</v>
      </c>
      <c r="H42" s="1463"/>
      <c r="I42" s="1463"/>
      <c r="J42" s="1463"/>
      <c r="K42" s="1463"/>
      <c r="L42" s="1464"/>
      <c r="M42" s="999"/>
    </row>
    <row r="43" spans="1:19" s="1198" customFormat="1">
      <c r="A43" s="1128"/>
      <c r="B43" s="931"/>
      <c r="C43" s="1153" t="s">
        <v>7204</v>
      </c>
      <c r="D43" s="1154">
        <v>1</v>
      </c>
      <c r="E43" s="1154" t="s">
        <v>707</v>
      </c>
      <c r="F43" s="1154" t="s">
        <v>1258</v>
      </c>
      <c r="G43" s="1462" t="s">
        <v>7203</v>
      </c>
      <c r="H43" s="1463"/>
      <c r="I43" s="1463"/>
      <c r="J43" s="1463"/>
      <c r="K43" s="1463"/>
      <c r="L43" s="1464"/>
      <c r="M43" s="999"/>
    </row>
    <row r="44" spans="1:19" s="1198" customFormat="1">
      <c r="A44" s="1128"/>
      <c r="B44" s="931"/>
      <c r="C44" s="1153" t="s">
        <v>7202</v>
      </c>
      <c r="D44" s="1154">
        <v>3</v>
      </c>
      <c r="E44" s="1154" t="s">
        <v>707</v>
      </c>
      <c r="F44" s="1154" t="s">
        <v>1258</v>
      </c>
      <c r="G44" s="1462" t="s">
        <v>7201</v>
      </c>
      <c r="H44" s="1463"/>
      <c r="I44" s="1463"/>
      <c r="J44" s="1463"/>
      <c r="K44" s="1463"/>
      <c r="L44" s="1464"/>
      <c r="M44" s="999"/>
    </row>
    <row r="45" spans="1:19" s="1198" customFormat="1">
      <c r="A45" s="1128"/>
      <c r="B45" s="1128"/>
      <c r="C45" s="1153" t="s">
        <v>7200</v>
      </c>
      <c r="D45" s="1154">
        <v>1</v>
      </c>
      <c r="E45" s="1154" t="s">
        <v>707</v>
      </c>
      <c r="F45" s="1154" t="s">
        <v>1258</v>
      </c>
      <c r="G45" s="1535" t="s">
        <v>7199</v>
      </c>
      <c r="H45" s="1536"/>
      <c r="I45" s="1536"/>
      <c r="J45" s="1536"/>
      <c r="K45" s="1536"/>
      <c r="L45" s="1537"/>
      <c r="M45" s="999"/>
    </row>
    <row r="46" spans="1:19" s="1198" customFormat="1">
      <c r="A46" s="1128"/>
      <c r="B46" s="1128"/>
      <c r="C46" s="1153" t="s">
        <v>7198</v>
      </c>
      <c r="D46" s="1154">
        <v>2</v>
      </c>
      <c r="E46" s="1154" t="s">
        <v>707</v>
      </c>
      <c r="F46" s="1154" t="s">
        <v>1258</v>
      </c>
      <c r="G46" s="1535" t="s">
        <v>7197</v>
      </c>
      <c r="H46" s="1536"/>
      <c r="I46" s="1536"/>
      <c r="J46" s="1536"/>
      <c r="K46" s="1536"/>
      <c r="L46" s="1537"/>
      <c r="M46" s="999"/>
    </row>
    <row r="47" spans="1:19" s="1198" customFormat="1">
      <c r="A47" s="1128"/>
      <c r="B47" s="1128"/>
      <c r="C47" s="1153" t="s">
        <v>7196</v>
      </c>
      <c r="D47" s="1154">
        <v>25</v>
      </c>
      <c r="E47" s="1154" t="s">
        <v>707</v>
      </c>
      <c r="F47" s="1154" t="s">
        <v>1258</v>
      </c>
      <c r="G47" s="1535" t="s">
        <v>7195</v>
      </c>
      <c r="H47" s="1536"/>
      <c r="I47" s="1536"/>
      <c r="J47" s="1536"/>
      <c r="K47" s="1536"/>
      <c r="L47" s="1537"/>
      <c r="M47" s="999"/>
    </row>
    <row r="48" spans="1:19" s="1198" customFormat="1">
      <c r="A48" s="1128"/>
      <c r="B48" s="1128"/>
      <c r="C48" s="1153" t="s">
        <v>7194</v>
      </c>
      <c r="D48" s="1154">
        <v>25</v>
      </c>
      <c r="E48" s="1154" t="s">
        <v>707</v>
      </c>
      <c r="F48" s="1154" t="s">
        <v>1258</v>
      </c>
      <c r="G48" s="1535" t="s">
        <v>7193</v>
      </c>
      <c r="H48" s="1536"/>
      <c r="I48" s="1536"/>
      <c r="J48" s="1536"/>
      <c r="K48" s="1536"/>
      <c r="L48" s="1537"/>
      <c r="M48" s="999"/>
    </row>
    <row r="49" spans="1:17" s="1198" customFormat="1">
      <c r="A49" s="1128"/>
      <c r="B49" s="1128"/>
      <c r="C49" s="1153" t="s">
        <v>7192</v>
      </c>
      <c r="D49" s="1154">
        <v>26</v>
      </c>
      <c r="E49" s="1154" t="s">
        <v>707</v>
      </c>
      <c r="F49" s="1154" t="s">
        <v>1258</v>
      </c>
      <c r="G49" s="1535" t="s">
        <v>7191</v>
      </c>
      <c r="H49" s="1536"/>
      <c r="I49" s="1536"/>
      <c r="J49" s="1536"/>
      <c r="K49" s="1536"/>
      <c r="L49" s="1537"/>
      <c r="M49" s="999"/>
    </row>
    <row r="50" spans="1:17" s="1198" customFormat="1">
      <c r="A50" s="1128"/>
      <c r="B50" s="1128"/>
      <c r="C50" s="1153" t="s">
        <v>7190</v>
      </c>
      <c r="D50" s="1154">
        <v>8</v>
      </c>
      <c r="E50" s="1154" t="s">
        <v>707</v>
      </c>
      <c r="F50" s="1154" t="s">
        <v>1258</v>
      </c>
      <c r="G50" s="1535" t="s">
        <v>7189</v>
      </c>
      <c r="H50" s="1536"/>
      <c r="I50" s="1536"/>
      <c r="J50" s="1536"/>
      <c r="K50" s="1536"/>
      <c r="L50" s="1537"/>
      <c r="M50" s="999"/>
    </row>
    <row r="51" spans="1:17" s="1198" customFormat="1">
      <c r="C51" s="873" t="s">
        <v>14435</v>
      </c>
      <c r="D51" s="1131">
        <f>SUM(D42:D50)</f>
        <v>92</v>
      </c>
      <c r="E51" s="1128"/>
      <c r="F51" s="1128"/>
      <c r="G51" s="1128"/>
      <c r="H51" s="1128"/>
      <c r="I51" s="1128"/>
      <c r="J51" s="1128"/>
      <c r="K51" s="1128"/>
      <c r="L51" s="1128"/>
      <c r="M51" s="1128"/>
      <c r="N51" s="1128"/>
      <c r="O51" s="1128"/>
      <c r="P51" s="1128"/>
      <c r="Q51" s="1128"/>
    </row>
    <row r="52" spans="1:17" s="1198" customFormat="1"/>
    <row r="53" spans="1:17" s="1198" customFormat="1"/>
  </sheetData>
  <mergeCells count="43">
    <mergeCell ref="D11:F11"/>
    <mergeCell ref="H11:J11"/>
    <mergeCell ref="H5:J5"/>
    <mergeCell ref="C6:G6"/>
    <mergeCell ref="I6:J6"/>
    <mergeCell ref="C7:J7"/>
    <mergeCell ref="C8:J8"/>
    <mergeCell ref="C9:J9"/>
    <mergeCell ref="C10:D10"/>
    <mergeCell ref="H10:J10"/>
    <mergeCell ref="D25:F25"/>
    <mergeCell ref="H25:J25"/>
    <mergeCell ref="C12:J12"/>
    <mergeCell ref="C13:J13"/>
    <mergeCell ref="C14:J14"/>
    <mergeCell ref="C15:J15"/>
    <mergeCell ref="C17:J17"/>
    <mergeCell ref="C18:J18"/>
    <mergeCell ref="C19:J19"/>
    <mergeCell ref="C21:J21"/>
    <mergeCell ref="C22:J22"/>
    <mergeCell ref="C23:J23"/>
    <mergeCell ref="I24:J24"/>
    <mergeCell ref="C32:J32"/>
    <mergeCell ref="C33:J33"/>
    <mergeCell ref="C34:J34"/>
    <mergeCell ref="C35:J35"/>
    <mergeCell ref="C26:J26"/>
    <mergeCell ref="C27:J27"/>
    <mergeCell ref="G28:J28"/>
    <mergeCell ref="C29:J29"/>
    <mergeCell ref="C30:J30"/>
    <mergeCell ref="C31:J31"/>
    <mergeCell ref="G42:L42"/>
    <mergeCell ref="G43:L43"/>
    <mergeCell ref="G44:L44"/>
    <mergeCell ref="G45:L45"/>
    <mergeCell ref="G41:L41"/>
    <mergeCell ref="G46:L46"/>
    <mergeCell ref="G47:L47"/>
    <mergeCell ref="G48:L48"/>
    <mergeCell ref="G49:L49"/>
    <mergeCell ref="G50:L50"/>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34"/>
  <sheetViews>
    <sheetView zoomScaleNormal="100" workbookViewId="0"/>
  </sheetViews>
  <sheetFormatPr defaultRowHeight="12"/>
  <cols>
    <col min="1" max="2" width="9" style="56"/>
    <col min="3" max="10" width="13.375" style="56" customWidth="1"/>
    <col min="11" max="16384" width="9" style="56"/>
  </cols>
  <sheetData>
    <row r="1" spans="1:12">
      <c r="A1" s="67"/>
      <c r="B1" s="67"/>
      <c r="C1" s="67"/>
      <c r="D1" s="70"/>
      <c r="E1" s="67"/>
      <c r="F1" s="67"/>
      <c r="G1" s="67"/>
      <c r="H1" s="67"/>
      <c r="I1" s="67"/>
      <c r="J1" s="67"/>
      <c r="K1" s="67"/>
      <c r="L1" s="67"/>
    </row>
    <row r="2" spans="1:12">
      <c r="A2" s="67"/>
      <c r="B2" s="51" t="s">
        <v>1159</v>
      </c>
      <c r="C2" s="55"/>
      <c r="D2" s="91" t="s">
        <v>1158</v>
      </c>
      <c r="E2" s="71"/>
      <c r="F2" s="104" t="s">
        <v>15246</v>
      </c>
      <c r="G2" s="71"/>
      <c r="H2" s="71"/>
      <c r="I2" s="71"/>
      <c r="J2" s="71"/>
      <c r="K2" s="72"/>
      <c r="L2" s="67"/>
    </row>
    <row r="3" spans="1:12" ht="12.75" thickBot="1">
      <c r="A3" s="67"/>
      <c r="B3" s="69"/>
      <c r="C3" s="71"/>
      <c r="D3" s="71"/>
      <c r="E3" s="71"/>
      <c r="F3" s="71"/>
      <c r="G3" s="71"/>
      <c r="H3" s="71"/>
      <c r="I3" s="71"/>
      <c r="J3" s="71"/>
      <c r="K3" s="72"/>
      <c r="L3" s="67"/>
    </row>
    <row r="4" spans="1:12" ht="12.75" thickBot="1">
      <c r="A4" s="67"/>
      <c r="B4" s="73" t="s">
        <v>2</v>
      </c>
      <c r="C4" s="74" t="s">
        <v>3</v>
      </c>
      <c r="D4" s="74" t="s">
        <v>4</v>
      </c>
      <c r="E4" s="74" t="s">
        <v>5</v>
      </c>
      <c r="F4" s="74" t="s">
        <v>6</v>
      </c>
      <c r="G4" s="74" t="s">
        <v>7</v>
      </c>
      <c r="H4" s="74" t="s">
        <v>8</v>
      </c>
      <c r="I4" s="74" t="s">
        <v>9</v>
      </c>
      <c r="J4" s="75" t="s">
        <v>10</v>
      </c>
      <c r="K4" s="76" t="s">
        <v>815</v>
      </c>
      <c r="L4" s="77" t="s">
        <v>2</v>
      </c>
    </row>
    <row r="5" spans="1:12" ht="12.75" thickTop="1">
      <c r="A5" s="68">
        <v>0</v>
      </c>
      <c r="B5" s="78" t="s">
        <v>12</v>
      </c>
      <c r="C5" s="106" t="s">
        <v>13</v>
      </c>
      <c r="D5" s="50" t="s">
        <v>1160</v>
      </c>
      <c r="E5" s="1584" t="s">
        <v>1161</v>
      </c>
      <c r="F5" s="1585"/>
      <c r="G5" s="467" t="s">
        <v>13</v>
      </c>
      <c r="H5" s="49" t="s">
        <v>1162</v>
      </c>
      <c r="I5" s="49" t="s">
        <v>1163</v>
      </c>
      <c r="J5" s="105" t="s">
        <v>1164</v>
      </c>
      <c r="K5" s="79" t="s">
        <v>16</v>
      </c>
      <c r="L5" s="80" t="s">
        <v>12</v>
      </c>
    </row>
    <row r="6" spans="1:12">
      <c r="A6" s="68">
        <v>1</v>
      </c>
      <c r="B6" s="78" t="s">
        <v>17</v>
      </c>
      <c r="C6" s="372" t="s">
        <v>13</v>
      </c>
      <c r="D6" s="371" t="s">
        <v>13</v>
      </c>
      <c r="E6" s="371" t="s">
        <v>13</v>
      </c>
      <c r="F6" s="371" t="s">
        <v>13</v>
      </c>
      <c r="G6" s="1473" t="s">
        <v>1165</v>
      </c>
      <c r="H6" s="1466"/>
      <c r="I6" s="1466"/>
      <c r="J6" s="1467"/>
      <c r="K6" s="79" t="s">
        <v>858</v>
      </c>
      <c r="L6" s="80" t="s">
        <v>17</v>
      </c>
    </row>
    <row r="7" spans="1:12">
      <c r="A7" s="68">
        <v>2</v>
      </c>
      <c r="B7" s="81" t="s">
        <v>19</v>
      </c>
      <c r="C7" s="1465" t="s">
        <v>1166</v>
      </c>
      <c r="D7" s="1466"/>
      <c r="E7" s="1466"/>
      <c r="F7" s="1466"/>
      <c r="G7" s="1466"/>
      <c r="H7" s="1466"/>
      <c r="I7" s="1466"/>
      <c r="J7" s="1467"/>
      <c r="K7" s="79" t="s">
        <v>16</v>
      </c>
      <c r="L7" s="80" t="s">
        <v>19</v>
      </c>
    </row>
    <row r="8" spans="1:12">
      <c r="A8" s="68">
        <v>3</v>
      </c>
      <c r="B8" s="81" t="s">
        <v>20</v>
      </c>
      <c r="C8" s="372" t="s">
        <v>13</v>
      </c>
      <c r="D8" s="371" t="s">
        <v>13</v>
      </c>
      <c r="E8" s="371" t="s">
        <v>13</v>
      </c>
      <c r="F8" s="371" t="s">
        <v>13</v>
      </c>
      <c r="G8" s="467" t="s">
        <v>13</v>
      </c>
      <c r="H8" s="1473" t="s">
        <v>1167</v>
      </c>
      <c r="I8" s="1466"/>
      <c r="J8" s="1467"/>
      <c r="K8" s="79" t="s">
        <v>1168</v>
      </c>
      <c r="L8" s="80" t="s">
        <v>20</v>
      </c>
    </row>
    <row r="9" spans="1:12">
      <c r="A9" s="68">
        <v>4</v>
      </c>
      <c r="B9" s="81" t="s">
        <v>23</v>
      </c>
      <c r="C9" s="1465" t="s">
        <v>1169</v>
      </c>
      <c r="D9" s="1466"/>
      <c r="E9" s="1466"/>
      <c r="F9" s="1466"/>
      <c r="G9" s="1466"/>
      <c r="H9" s="1466"/>
      <c r="I9" s="1466"/>
      <c r="J9" s="1467"/>
      <c r="K9" s="79" t="s">
        <v>1170</v>
      </c>
      <c r="L9" s="80" t="s">
        <v>23</v>
      </c>
    </row>
    <row r="10" spans="1:12">
      <c r="A10" s="68">
        <v>5</v>
      </c>
      <c r="B10" s="81" t="s">
        <v>28</v>
      </c>
      <c r="C10" s="372" t="s">
        <v>13</v>
      </c>
      <c r="D10" s="371" t="s">
        <v>13</v>
      </c>
      <c r="E10" s="371" t="s">
        <v>13</v>
      </c>
      <c r="F10" s="371" t="s">
        <v>13</v>
      </c>
      <c r="G10" s="371" t="s">
        <v>13</v>
      </c>
      <c r="H10" s="371" t="s">
        <v>13</v>
      </c>
      <c r="I10" s="1582" t="s">
        <v>1171</v>
      </c>
      <c r="J10" s="1583"/>
      <c r="K10" s="79" t="s">
        <v>1172</v>
      </c>
      <c r="L10" s="80" t="s">
        <v>28</v>
      </c>
    </row>
    <row r="11" spans="1:12">
      <c r="A11" s="68">
        <v>6</v>
      </c>
      <c r="B11" s="81" t="s">
        <v>33</v>
      </c>
      <c r="C11" s="1465" t="s">
        <v>1173</v>
      </c>
      <c r="D11" s="1466"/>
      <c r="E11" s="1466"/>
      <c r="F11" s="1466"/>
      <c r="G11" s="1466"/>
      <c r="H11" s="1466"/>
      <c r="I11" s="1466"/>
      <c r="J11" s="1467"/>
      <c r="K11" s="79" t="s">
        <v>1172</v>
      </c>
      <c r="L11" s="80" t="s">
        <v>33</v>
      </c>
    </row>
    <row r="12" spans="1:12">
      <c r="A12" s="68">
        <v>7</v>
      </c>
      <c r="B12" s="81" t="s">
        <v>37</v>
      </c>
      <c r="C12" s="372" t="s">
        <v>13</v>
      </c>
      <c r="D12" s="371" t="s">
        <v>13</v>
      </c>
      <c r="E12" s="371" t="s">
        <v>13</v>
      </c>
      <c r="F12" s="371" t="s">
        <v>13</v>
      </c>
      <c r="G12" s="371" t="s">
        <v>13</v>
      </c>
      <c r="H12" s="371" t="s">
        <v>13</v>
      </c>
      <c r="I12" s="371" t="s">
        <v>13</v>
      </c>
      <c r="J12" s="370" t="s">
        <v>13</v>
      </c>
      <c r="K12" s="88" t="s">
        <v>16</v>
      </c>
      <c r="L12" s="80" t="s">
        <v>37</v>
      </c>
    </row>
    <row r="13" spans="1:12">
      <c r="A13" s="68">
        <v>8</v>
      </c>
      <c r="B13" s="81" t="s">
        <v>42</v>
      </c>
      <c r="C13" s="372" t="s">
        <v>13</v>
      </c>
      <c r="D13" s="371" t="s">
        <v>13</v>
      </c>
      <c r="E13" s="371" t="s">
        <v>13</v>
      </c>
      <c r="F13" s="371" t="s">
        <v>13</v>
      </c>
      <c r="G13" s="371" t="s">
        <v>13</v>
      </c>
      <c r="H13" s="371" t="s">
        <v>13</v>
      </c>
      <c r="I13" s="371" t="s">
        <v>13</v>
      </c>
      <c r="J13" s="370" t="s">
        <v>13</v>
      </c>
      <c r="K13" s="88" t="s">
        <v>16</v>
      </c>
      <c r="L13" s="80" t="s">
        <v>42</v>
      </c>
    </row>
    <row r="14" spans="1:12">
      <c r="A14" s="68">
        <v>9</v>
      </c>
      <c r="B14" s="81" t="s">
        <v>47</v>
      </c>
      <c r="C14" s="372" t="s">
        <v>13</v>
      </c>
      <c r="D14" s="371" t="s">
        <v>13</v>
      </c>
      <c r="E14" s="371" t="s">
        <v>13</v>
      </c>
      <c r="F14" s="371" t="s">
        <v>13</v>
      </c>
      <c r="G14" s="371" t="s">
        <v>13</v>
      </c>
      <c r="H14" s="371" t="s">
        <v>13</v>
      </c>
      <c r="I14" s="371" t="s">
        <v>13</v>
      </c>
      <c r="J14" s="370" t="s">
        <v>13</v>
      </c>
      <c r="K14" s="88" t="s">
        <v>16</v>
      </c>
      <c r="L14" s="80" t="s">
        <v>47</v>
      </c>
    </row>
    <row r="15" spans="1:12">
      <c r="A15" s="68">
        <v>10</v>
      </c>
      <c r="B15" s="81" t="s">
        <v>49</v>
      </c>
      <c r="C15" s="372" t="s">
        <v>13</v>
      </c>
      <c r="D15" s="371" t="s">
        <v>13</v>
      </c>
      <c r="E15" s="371" t="s">
        <v>13</v>
      </c>
      <c r="F15" s="371" t="s">
        <v>13</v>
      </c>
      <c r="G15" s="371" t="s">
        <v>13</v>
      </c>
      <c r="H15" s="371" t="s">
        <v>13</v>
      </c>
      <c r="I15" s="371" t="s">
        <v>13</v>
      </c>
      <c r="J15" s="370" t="s">
        <v>13</v>
      </c>
      <c r="K15" s="88" t="s">
        <v>16</v>
      </c>
      <c r="L15" s="80" t="s">
        <v>49</v>
      </c>
    </row>
    <row r="16" spans="1:12">
      <c r="A16" s="68">
        <v>11</v>
      </c>
      <c r="B16" s="81" t="s">
        <v>51</v>
      </c>
      <c r="C16" s="372" t="s">
        <v>13</v>
      </c>
      <c r="D16" s="371" t="s">
        <v>13</v>
      </c>
      <c r="E16" s="371" t="s">
        <v>13</v>
      </c>
      <c r="F16" s="371" t="s">
        <v>13</v>
      </c>
      <c r="G16" s="371" t="s">
        <v>13</v>
      </c>
      <c r="H16" s="371" t="s">
        <v>13</v>
      </c>
      <c r="I16" s="371" t="s">
        <v>13</v>
      </c>
      <c r="J16" s="370" t="s">
        <v>13</v>
      </c>
      <c r="K16" s="88" t="s">
        <v>16</v>
      </c>
      <c r="L16" s="80" t="s">
        <v>51</v>
      </c>
    </row>
    <row r="17" spans="1:12">
      <c r="A17" s="68">
        <v>12</v>
      </c>
      <c r="B17" s="81" t="s">
        <v>52</v>
      </c>
      <c r="C17" s="372" t="s">
        <v>13</v>
      </c>
      <c r="D17" s="371" t="s">
        <v>13</v>
      </c>
      <c r="E17" s="371" t="s">
        <v>13</v>
      </c>
      <c r="F17" s="371" t="s">
        <v>13</v>
      </c>
      <c r="G17" s="371" t="s">
        <v>13</v>
      </c>
      <c r="H17" s="371" t="s">
        <v>13</v>
      </c>
      <c r="I17" s="371" t="s">
        <v>13</v>
      </c>
      <c r="J17" s="370" t="s">
        <v>13</v>
      </c>
      <c r="K17" s="88" t="s">
        <v>16</v>
      </c>
      <c r="L17" s="80" t="s">
        <v>52</v>
      </c>
    </row>
    <row r="18" spans="1:12">
      <c r="A18" s="68">
        <v>13</v>
      </c>
      <c r="B18" s="81" t="s">
        <v>54</v>
      </c>
      <c r="C18" s="372" t="s">
        <v>13</v>
      </c>
      <c r="D18" s="371" t="s">
        <v>13</v>
      </c>
      <c r="E18" s="371" t="s">
        <v>13</v>
      </c>
      <c r="F18" s="371" t="s">
        <v>13</v>
      </c>
      <c r="G18" s="371" t="s">
        <v>13</v>
      </c>
      <c r="H18" s="371" t="s">
        <v>13</v>
      </c>
      <c r="I18" s="371" t="s">
        <v>13</v>
      </c>
      <c r="J18" s="370" t="s">
        <v>13</v>
      </c>
      <c r="K18" s="88" t="s">
        <v>16</v>
      </c>
      <c r="L18" s="80" t="s">
        <v>54</v>
      </c>
    </row>
    <row r="19" spans="1:12">
      <c r="A19" s="68">
        <v>14</v>
      </c>
      <c r="B19" s="81" t="s">
        <v>55</v>
      </c>
      <c r="C19" s="372" t="s">
        <v>13</v>
      </c>
      <c r="D19" s="371" t="s">
        <v>13</v>
      </c>
      <c r="E19" s="371" t="s">
        <v>13</v>
      </c>
      <c r="F19" s="371" t="s">
        <v>13</v>
      </c>
      <c r="G19" s="371" t="s">
        <v>13</v>
      </c>
      <c r="H19" s="371" t="s">
        <v>13</v>
      </c>
      <c r="I19" s="371" t="s">
        <v>13</v>
      </c>
      <c r="J19" s="370" t="s">
        <v>13</v>
      </c>
      <c r="K19" s="88" t="s">
        <v>16</v>
      </c>
      <c r="L19" s="80" t="s">
        <v>55</v>
      </c>
    </row>
    <row r="20" spans="1:12" ht="12.75" thickBot="1">
      <c r="A20" s="68">
        <v>15</v>
      </c>
      <c r="B20" s="81" t="s">
        <v>56</v>
      </c>
      <c r="C20" s="372" t="s">
        <v>13</v>
      </c>
      <c r="D20" s="371" t="s">
        <v>13</v>
      </c>
      <c r="E20" s="371" t="s">
        <v>13</v>
      </c>
      <c r="F20" s="371" t="s">
        <v>13</v>
      </c>
      <c r="G20" s="371" t="s">
        <v>13</v>
      </c>
      <c r="H20" s="371" t="s">
        <v>13</v>
      </c>
      <c r="I20" s="371" t="s">
        <v>13</v>
      </c>
      <c r="J20" s="370" t="s">
        <v>13</v>
      </c>
      <c r="K20" s="88" t="s">
        <v>16</v>
      </c>
      <c r="L20" s="80" t="s">
        <v>56</v>
      </c>
    </row>
    <row r="21" spans="1:12" ht="13.5" thickTop="1" thickBot="1">
      <c r="A21" s="67"/>
      <c r="B21" s="82" t="s">
        <v>2</v>
      </c>
      <c r="C21" s="83" t="s">
        <v>3</v>
      </c>
      <c r="D21" s="83" t="s">
        <v>4</v>
      </c>
      <c r="E21" s="83" t="s">
        <v>5</v>
      </c>
      <c r="F21" s="83" t="s">
        <v>6</v>
      </c>
      <c r="G21" s="83" t="s">
        <v>7</v>
      </c>
      <c r="H21" s="83" t="s">
        <v>8</v>
      </c>
      <c r="I21" s="83" t="s">
        <v>9</v>
      </c>
      <c r="J21" s="84" t="s">
        <v>10</v>
      </c>
      <c r="K21" s="85" t="s">
        <v>815</v>
      </c>
      <c r="L21" s="86"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4" t="s">
        <v>6834</v>
      </c>
      <c r="H25" s="1475"/>
      <c r="I25" s="1475"/>
      <c r="J25" s="1475"/>
      <c r="K25" s="1475"/>
      <c r="L25" s="1476"/>
    </row>
    <row r="26" spans="1:12">
      <c r="A26" s="1129"/>
      <c r="B26" s="1129"/>
      <c r="C26" s="835" t="s">
        <v>14600</v>
      </c>
      <c r="D26" s="1154">
        <v>2</v>
      </c>
      <c r="E26" s="1154" t="s">
        <v>707</v>
      </c>
      <c r="F26" s="1154" t="s">
        <v>708</v>
      </c>
      <c r="G26" s="1462" t="s">
        <v>14601</v>
      </c>
      <c r="H26" s="1463"/>
      <c r="I26" s="1463"/>
      <c r="J26" s="1463"/>
      <c r="K26" s="1463"/>
      <c r="L26" s="1464"/>
    </row>
    <row r="27" spans="1:12" s="1410" customFormat="1" ht="30.6" customHeight="1">
      <c r="A27" s="1407"/>
      <c r="B27" s="1407"/>
      <c r="C27" s="1408" t="s">
        <v>1164</v>
      </c>
      <c r="D27" s="1409">
        <v>1</v>
      </c>
      <c r="E27" s="1409" t="s">
        <v>707</v>
      </c>
      <c r="F27" s="1409" t="s">
        <v>708</v>
      </c>
      <c r="G27" s="1586" t="s">
        <v>14602</v>
      </c>
      <c r="H27" s="1587"/>
      <c r="I27" s="1587"/>
      <c r="J27" s="1587"/>
      <c r="K27" s="1587"/>
      <c r="L27" s="1588"/>
    </row>
    <row r="28" spans="1:12">
      <c r="A28" s="1129"/>
      <c r="B28" s="1129"/>
      <c r="C28" s="835" t="s">
        <v>1175</v>
      </c>
      <c r="D28" s="1154">
        <v>12</v>
      </c>
      <c r="E28" s="1154" t="s">
        <v>707</v>
      </c>
      <c r="F28" s="1154" t="s">
        <v>708</v>
      </c>
      <c r="G28" s="1462" t="s">
        <v>14603</v>
      </c>
      <c r="H28" s="1463"/>
      <c r="I28" s="1463"/>
      <c r="J28" s="1463"/>
      <c r="K28" s="1463"/>
      <c r="L28" s="1464"/>
    </row>
    <row r="29" spans="1:12" ht="12" customHeight="1">
      <c r="A29" s="1129"/>
      <c r="B29" s="1129"/>
      <c r="C29" s="835" t="s">
        <v>1176</v>
      </c>
      <c r="D29" s="1154">
        <v>11</v>
      </c>
      <c r="E29" s="1154" t="s">
        <v>707</v>
      </c>
      <c r="F29" s="1154" t="s">
        <v>708</v>
      </c>
      <c r="G29" s="1462" t="s">
        <v>14604</v>
      </c>
      <c r="H29" s="1463"/>
      <c r="I29" s="1463"/>
      <c r="J29" s="1463"/>
      <c r="K29" s="1463"/>
      <c r="L29" s="1464"/>
    </row>
    <row r="30" spans="1:12">
      <c r="A30" s="1129"/>
      <c r="B30" s="1129"/>
      <c r="C30" s="835" t="s">
        <v>14605</v>
      </c>
      <c r="D30" s="1154">
        <v>1</v>
      </c>
      <c r="E30" s="1154" t="s">
        <v>707</v>
      </c>
      <c r="F30" s="1154" t="s">
        <v>708</v>
      </c>
      <c r="G30" s="1462" t="s">
        <v>14606</v>
      </c>
      <c r="H30" s="1463"/>
      <c r="I30" s="1463"/>
      <c r="J30" s="1463"/>
      <c r="K30" s="1463"/>
      <c r="L30" s="1464"/>
    </row>
    <row r="31" spans="1:12">
      <c r="A31" s="1129"/>
      <c r="B31" s="1129"/>
      <c r="C31" s="835" t="s">
        <v>14607</v>
      </c>
      <c r="D31" s="1081">
        <v>10</v>
      </c>
      <c r="E31" s="1154" t="s">
        <v>769</v>
      </c>
      <c r="F31" s="1154" t="s">
        <v>708</v>
      </c>
      <c r="G31" s="1462" t="s">
        <v>14608</v>
      </c>
      <c r="H31" s="1463"/>
      <c r="I31" s="1463"/>
      <c r="J31" s="1463"/>
      <c r="K31" s="1463"/>
      <c r="L31" s="1464"/>
    </row>
    <row r="32" spans="1:12">
      <c r="A32" s="1129"/>
      <c r="B32" s="1129"/>
      <c r="C32" s="835" t="s">
        <v>1163</v>
      </c>
      <c r="D32" s="1154">
        <v>1</v>
      </c>
      <c r="E32" s="1154" t="s">
        <v>707</v>
      </c>
      <c r="F32" s="1154" t="s">
        <v>708</v>
      </c>
      <c r="G32" s="1462" t="s">
        <v>14609</v>
      </c>
      <c r="H32" s="1463"/>
      <c r="I32" s="1463"/>
      <c r="J32" s="1463"/>
      <c r="K32" s="1463"/>
      <c r="L32" s="1464"/>
    </row>
    <row r="33" spans="3:12" ht="16.899999999999999" customHeight="1">
      <c r="C33" s="835" t="s">
        <v>1162</v>
      </c>
      <c r="D33" s="1154">
        <v>1</v>
      </c>
      <c r="E33" s="1154" t="s">
        <v>707</v>
      </c>
      <c r="F33" s="1154" t="s">
        <v>708</v>
      </c>
      <c r="G33" s="1462" t="s">
        <v>14610</v>
      </c>
      <c r="H33" s="1463"/>
      <c r="I33" s="1463"/>
      <c r="J33" s="1463"/>
      <c r="K33" s="1463"/>
      <c r="L33" s="1464"/>
    </row>
    <row r="34" spans="3:12">
      <c r="C34" s="873" t="s">
        <v>14435</v>
      </c>
      <c r="D34" s="1131">
        <f>SUM(D26:D33)</f>
        <v>39</v>
      </c>
      <c r="E34" s="1129"/>
      <c r="F34" s="1129"/>
      <c r="G34" s="1129"/>
      <c r="H34" s="1129"/>
      <c r="I34" s="1129"/>
      <c r="J34" s="1129"/>
      <c r="K34" s="1129"/>
      <c r="L34" s="1129"/>
    </row>
  </sheetData>
  <mergeCells count="16">
    <mergeCell ref="G29:L29"/>
    <mergeCell ref="G30:L30"/>
    <mergeCell ref="G31:L31"/>
    <mergeCell ref="G32:L32"/>
    <mergeCell ref="G33:L33"/>
    <mergeCell ref="C11:J11"/>
    <mergeCell ref="G25:L25"/>
    <mergeCell ref="G26:L26"/>
    <mergeCell ref="G27:L27"/>
    <mergeCell ref="G28:L28"/>
    <mergeCell ref="I10:J10"/>
    <mergeCell ref="E5:F5"/>
    <mergeCell ref="G6:J6"/>
    <mergeCell ref="C7:J7"/>
    <mergeCell ref="H8:J8"/>
    <mergeCell ref="C9:J9"/>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T116"/>
  <sheetViews>
    <sheetView zoomScaleNormal="100" workbookViewId="0"/>
  </sheetViews>
  <sheetFormatPr defaultRowHeight="13.5"/>
  <cols>
    <col min="1" max="1" width="9" style="118"/>
    <col min="2" max="2" width="9" style="56"/>
    <col min="3" max="10" width="11.125" style="56" customWidth="1"/>
    <col min="11" max="12" width="9" style="56"/>
    <col min="13" max="13" width="9" style="1259"/>
    <col min="14" max="15" width="9" style="56"/>
    <col min="17" max="16384" width="9" style="56"/>
  </cols>
  <sheetData>
    <row r="1" spans="1:20">
      <c r="A1" s="146"/>
      <c r="B1" s="120"/>
      <c r="C1" s="120"/>
      <c r="D1" s="122"/>
      <c r="E1" s="120"/>
      <c r="F1" s="120"/>
      <c r="G1" s="120"/>
      <c r="H1" s="120"/>
      <c r="I1" s="120"/>
      <c r="J1" s="120"/>
      <c r="K1" s="120"/>
      <c r="L1" s="120"/>
    </row>
    <row r="2" spans="1:20">
      <c r="A2" s="146"/>
      <c r="B2" s="121" t="s">
        <v>1180</v>
      </c>
      <c r="C2" s="55"/>
      <c r="D2" s="160" t="s">
        <v>1179</v>
      </c>
      <c r="E2" s="123"/>
      <c r="F2" s="161" t="s">
        <v>15247</v>
      </c>
      <c r="G2" s="123"/>
      <c r="H2" s="123"/>
      <c r="I2" s="123"/>
      <c r="J2" s="123"/>
      <c r="K2" s="124"/>
      <c r="L2" s="120"/>
    </row>
    <row r="3" spans="1:20" ht="14.25" thickBot="1">
      <c r="A3" s="146"/>
      <c r="B3" s="121"/>
      <c r="C3" s="123"/>
      <c r="D3" s="123"/>
      <c r="E3" s="123"/>
      <c r="F3" s="123"/>
      <c r="G3" s="123"/>
      <c r="H3" s="123"/>
      <c r="I3" s="123"/>
      <c r="J3" s="123"/>
      <c r="K3" s="124"/>
      <c r="L3" s="120"/>
    </row>
    <row r="4" spans="1:20" ht="14.25" thickBot="1">
      <c r="A4" s="119"/>
      <c r="B4" s="125" t="s">
        <v>2</v>
      </c>
      <c r="C4" s="131" t="s">
        <v>3</v>
      </c>
      <c r="D4" s="126" t="s">
        <v>4</v>
      </c>
      <c r="E4" s="126" t="s">
        <v>5</v>
      </c>
      <c r="F4" s="126" t="s">
        <v>6</v>
      </c>
      <c r="G4" s="126" t="s">
        <v>7</v>
      </c>
      <c r="H4" s="126" t="s">
        <v>8</v>
      </c>
      <c r="I4" s="126" t="s">
        <v>9</v>
      </c>
      <c r="J4" s="127" t="s">
        <v>10</v>
      </c>
      <c r="K4" s="132" t="s">
        <v>815</v>
      </c>
      <c r="L4" s="133" t="s">
        <v>2</v>
      </c>
      <c r="M4" s="1256" t="s">
        <v>13574</v>
      </c>
      <c r="O4" s="1271" t="s">
        <v>13572</v>
      </c>
    </row>
    <row r="5" spans="1:20" ht="14.25" thickTop="1">
      <c r="A5" s="119">
        <v>0</v>
      </c>
      <c r="B5" s="134" t="s">
        <v>12</v>
      </c>
      <c r="C5" s="147" t="s">
        <v>1181</v>
      </c>
      <c r="D5" s="147" t="s">
        <v>1182</v>
      </c>
      <c r="E5" s="147" t="s">
        <v>1183</v>
      </c>
      <c r="F5" s="147" t="s">
        <v>1184</v>
      </c>
      <c r="G5" s="153" t="s">
        <v>13</v>
      </c>
      <c r="H5" s="153" t="s">
        <v>13</v>
      </c>
      <c r="I5" s="147" t="s">
        <v>1185</v>
      </c>
      <c r="J5" s="147" t="s">
        <v>1186</v>
      </c>
      <c r="K5" s="148" t="s">
        <v>16</v>
      </c>
      <c r="L5" s="135" t="s">
        <v>12</v>
      </c>
      <c r="M5" s="1274" t="s">
        <v>12984</v>
      </c>
      <c r="O5" s="1272" t="s">
        <v>13581</v>
      </c>
    </row>
    <row r="6" spans="1:20">
      <c r="A6" s="119">
        <v>1</v>
      </c>
      <c r="B6" s="136" t="s">
        <v>17</v>
      </c>
      <c r="C6" s="149" t="s">
        <v>13</v>
      </c>
      <c r="D6" s="154" t="s">
        <v>13</v>
      </c>
      <c r="E6" s="154" t="s">
        <v>13</v>
      </c>
      <c r="F6" s="150" t="s">
        <v>1187</v>
      </c>
      <c r="G6" s="150" t="s">
        <v>1188</v>
      </c>
      <c r="H6" s="155" t="s">
        <v>1189</v>
      </c>
      <c r="I6" s="150" t="s">
        <v>1190</v>
      </c>
      <c r="J6" s="150" t="s">
        <v>1191</v>
      </c>
      <c r="K6" s="152" t="s">
        <v>16</v>
      </c>
      <c r="L6" s="138" t="s">
        <v>17</v>
      </c>
      <c r="M6" s="1246" t="s">
        <v>13059</v>
      </c>
    </row>
    <row r="7" spans="1:20">
      <c r="A7" s="119">
        <v>2</v>
      </c>
      <c r="B7" s="136" t="s">
        <v>19</v>
      </c>
      <c r="C7" s="149" t="s">
        <v>13</v>
      </c>
      <c r="D7" s="154" t="s">
        <v>13</v>
      </c>
      <c r="E7" s="154" t="s">
        <v>13</v>
      </c>
      <c r="F7" s="154" t="s">
        <v>13</v>
      </c>
      <c r="G7" s="150" t="s">
        <v>1192</v>
      </c>
      <c r="H7" s="150" t="s">
        <v>1193</v>
      </c>
      <c r="I7" s="150" t="s">
        <v>1194</v>
      </c>
      <c r="J7" s="151" t="s">
        <v>1195</v>
      </c>
      <c r="K7" s="152" t="s">
        <v>16</v>
      </c>
      <c r="L7" s="138" t="s">
        <v>19</v>
      </c>
      <c r="M7" s="1273" t="s">
        <v>12993</v>
      </c>
    </row>
    <row r="8" spans="1:20">
      <c r="A8" s="119">
        <v>3</v>
      </c>
      <c r="B8" s="136" t="s">
        <v>20</v>
      </c>
      <c r="C8" s="149" t="s">
        <v>13</v>
      </c>
      <c r="D8" s="139" t="s">
        <v>13</v>
      </c>
      <c r="E8" s="150" t="s">
        <v>1196</v>
      </c>
      <c r="F8" s="150" t="s">
        <v>1197</v>
      </c>
      <c r="G8" s="139" t="s">
        <v>13</v>
      </c>
      <c r="H8" s="150" t="s">
        <v>1198</v>
      </c>
      <c r="I8" s="150" t="s">
        <v>1199</v>
      </c>
      <c r="J8" s="151" t="s">
        <v>1200</v>
      </c>
      <c r="K8" s="152" t="s">
        <v>16</v>
      </c>
      <c r="L8" s="138" t="s">
        <v>20</v>
      </c>
      <c r="M8" s="1246" t="s">
        <v>13059</v>
      </c>
    </row>
    <row r="9" spans="1:20">
      <c r="A9" s="119">
        <v>4</v>
      </c>
      <c r="B9" s="136" t="s">
        <v>23</v>
      </c>
      <c r="C9" s="1613" t="s">
        <v>1201</v>
      </c>
      <c r="D9" s="1614"/>
      <c r="E9" s="1614" t="s">
        <v>1202</v>
      </c>
      <c r="F9" s="1614"/>
      <c r="G9" s="1614" t="s">
        <v>1203</v>
      </c>
      <c r="H9" s="1614"/>
      <c r="I9" s="1614"/>
      <c r="J9" s="1615"/>
      <c r="K9" s="152" t="s">
        <v>16</v>
      </c>
      <c r="L9" s="138" t="s">
        <v>23</v>
      </c>
      <c r="M9" s="1273" t="s">
        <v>13000</v>
      </c>
    </row>
    <row r="10" spans="1:20">
      <c r="A10" s="119">
        <v>5</v>
      </c>
      <c r="B10" s="136" t="s">
        <v>28</v>
      </c>
      <c r="C10" s="1618" t="s">
        <v>1204</v>
      </c>
      <c r="D10" s="1619"/>
      <c r="E10" s="1619"/>
      <c r="F10" s="1619"/>
      <c r="G10" s="1619" t="s">
        <v>1205</v>
      </c>
      <c r="H10" s="1619"/>
      <c r="I10" s="1619"/>
      <c r="J10" s="1620"/>
      <c r="K10" s="152" t="s">
        <v>854</v>
      </c>
      <c r="L10" s="138" t="s">
        <v>28</v>
      </c>
      <c r="M10" s="1249" t="str">
        <f>LEFT(T15,1)&amp;LEFT(T14,1)</f>
        <v>80</v>
      </c>
    </row>
    <row r="11" spans="1:20">
      <c r="A11" s="119">
        <v>6</v>
      </c>
      <c r="B11" s="136" t="s">
        <v>33</v>
      </c>
      <c r="C11" s="1618" t="s">
        <v>1206</v>
      </c>
      <c r="D11" s="1619"/>
      <c r="E11" s="1619"/>
      <c r="F11" s="1619"/>
      <c r="G11" s="1619" t="s">
        <v>1207</v>
      </c>
      <c r="H11" s="1619"/>
      <c r="I11" s="1619"/>
      <c r="J11" s="1620"/>
      <c r="K11" s="152" t="s">
        <v>854</v>
      </c>
      <c r="L11" s="138" t="s">
        <v>33</v>
      </c>
      <c r="M11" s="1249" t="str">
        <f>LEFT(T17,1)&amp;LEFT(T16,1)</f>
        <v>40</v>
      </c>
    </row>
    <row r="12" spans="1:20">
      <c r="A12" s="119">
        <v>7</v>
      </c>
      <c r="B12" s="136" t="s">
        <v>37</v>
      </c>
      <c r="C12" s="1618" t="s">
        <v>1208</v>
      </c>
      <c r="D12" s="1619"/>
      <c r="E12" s="1619"/>
      <c r="F12" s="1619"/>
      <c r="G12" s="1619" t="s">
        <v>1209</v>
      </c>
      <c r="H12" s="1619"/>
      <c r="I12" s="1619"/>
      <c r="J12" s="1620"/>
      <c r="K12" s="152" t="s">
        <v>58</v>
      </c>
      <c r="L12" s="138" t="s">
        <v>37</v>
      </c>
      <c r="M12" s="1249" t="str">
        <f>LEFT(T19,1)&amp;LEFT(T18,1)</f>
        <v>80</v>
      </c>
    </row>
    <row r="13" spans="1:20">
      <c r="A13" s="119">
        <v>8</v>
      </c>
      <c r="B13" s="136" t="s">
        <v>42</v>
      </c>
      <c r="C13" s="1618" t="s">
        <v>1210</v>
      </c>
      <c r="D13" s="1619"/>
      <c r="E13" s="1619"/>
      <c r="F13" s="1619"/>
      <c r="G13" s="1619" t="s">
        <v>1211</v>
      </c>
      <c r="H13" s="1619"/>
      <c r="I13" s="1619"/>
      <c r="J13" s="1620"/>
      <c r="K13" s="152" t="s">
        <v>58</v>
      </c>
      <c r="L13" s="138" t="s">
        <v>42</v>
      </c>
      <c r="M13" s="1249" t="str">
        <f>LEFT(T21,1)&amp;LEFT(T20,1)</f>
        <v>40</v>
      </c>
      <c r="S13" s="1270" t="s">
        <v>13580</v>
      </c>
      <c r="T13" s="1270"/>
    </row>
    <row r="14" spans="1:20">
      <c r="A14" s="119">
        <v>9</v>
      </c>
      <c r="B14" s="136" t="s">
        <v>47</v>
      </c>
      <c r="C14" s="1613" t="s">
        <v>1212</v>
      </c>
      <c r="D14" s="1614"/>
      <c r="E14" s="1614"/>
      <c r="F14" s="1614"/>
      <c r="G14" s="1614"/>
      <c r="H14" s="1614"/>
      <c r="I14" s="1614"/>
      <c r="J14" s="1615"/>
      <c r="K14" s="152" t="s">
        <v>1213</v>
      </c>
      <c r="L14" s="138" t="s">
        <v>47</v>
      </c>
      <c r="M14" s="1249" t="str">
        <f t="shared" ref="M14:M21" si="0">RIGHT(T14,2)</f>
        <v>C0</v>
      </c>
      <c r="S14" s="1270">
        <f>TimingFormat!D18+TimingFormat!D22</f>
        <v>192</v>
      </c>
      <c r="T14" s="1270" t="str">
        <f>DEC2HEX(S14,3)</f>
        <v>0C0</v>
      </c>
    </row>
    <row r="15" spans="1:20">
      <c r="A15" s="119">
        <v>10</v>
      </c>
      <c r="B15" s="136" t="s">
        <v>49</v>
      </c>
      <c r="C15" s="1613" t="s">
        <v>1214</v>
      </c>
      <c r="D15" s="1614"/>
      <c r="E15" s="1614"/>
      <c r="F15" s="1614"/>
      <c r="G15" s="1614"/>
      <c r="H15" s="1614"/>
      <c r="I15" s="1614"/>
      <c r="J15" s="1615"/>
      <c r="K15" s="152" t="s">
        <v>854</v>
      </c>
      <c r="L15" s="138" t="s">
        <v>49</v>
      </c>
      <c r="M15" s="1249" t="str">
        <f t="shared" si="0"/>
        <v>40</v>
      </c>
      <c r="S15" s="1270">
        <f>S14+TimingFormat!D16</f>
        <v>2112</v>
      </c>
      <c r="T15" s="1270" t="str">
        <f t="shared" ref="T15:T17" si="1">DEC2HEX(S15,3)</f>
        <v>840</v>
      </c>
    </row>
    <row r="16" spans="1:20">
      <c r="A16" s="119">
        <v>11</v>
      </c>
      <c r="B16" s="136" t="s">
        <v>51</v>
      </c>
      <c r="C16" s="1613" t="s">
        <v>1215</v>
      </c>
      <c r="D16" s="1614"/>
      <c r="E16" s="1614"/>
      <c r="F16" s="1614"/>
      <c r="G16" s="1614"/>
      <c r="H16" s="1614"/>
      <c r="I16" s="1614"/>
      <c r="J16" s="1615"/>
      <c r="K16" s="152" t="s">
        <v>1216</v>
      </c>
      <c r="L16" s="138" t="s">
        <v>51</v>
      </c>
      <c r="M16" s="1249" t="str">
        <f t="shared" si="0"/>
        <v>29</v>
      </c>
      <c r="S16" s="1270">
        <f>TimingFormat!D30+TimingFormat!D34</f>
        <v>41</v>
      </c>
      <c r="T16" s="1270" t="str">
        <f t="shared" si="1"/>
        <v>029</v>
      </c>
    </row>
    <row r="17" spans="1:20">
      <c r="A17" s="119">
        <v>12</v>
      </c>
      <c r="B17" s="136" t="s">
        <v>52</v>
      </c>
      <c r="C17" s="1613" t="s">
        <v>1217</v>
      </c>
      <c r="D17" s="1614"/>
      <c r="E17" s="1614"/>
      <c r="F17" s="1614"/>
      <c r="G17" s="1614"/>
      <c r="H17" s="1614"/>
      <c r="I17" s="1614"/>
      <c r="J17" s="1615"/>
      <c r="K17" s="152" t="s">
        <v>858</v>
      </c>
      <c r="L17" s="138" t="s">
        <v>52</v>
      </c>
      <c r="M17" s="1249" t="str">
        <f t="shared" si="0"/>
        <v>61</v>
      </c>
      <c r="S17" s="1270">
        <f>S16+TimingFormat!D28</f>
        <v>1121</v>
      </c>
      <c r="T17" s="1270" t="str">
        <f t="shared" si="1"/>
        <v>461</v>
      </c>
    </row>
    <row r="18" spans="1:20">
      <c r="A18" s="119">
        <v>13</v>
      </c>
      <c r="B18" s="136" t="s">
        <v>54</v>
      </c>
      <c r="C18" s="1613" t="s">
        <v>1218</v>
      </c>
      <c r="D18" s="1614"/>
      <c r="E18" s="1614"/>
      <c r="F18" s="1614"/>
      <c r="G18" s="1614"/>
      <c r="H18" s="1614"/>
      <c r="I18" s="1614"/>
      <c r="J18" s="1615"/>
      <c r="K18" s="152" t="s">
        <v>1213</v>
      </c>
      <c r="L18" s="138" t="s">
        <v>54</v>
      </c>
      <c r="M18" s="1249" t="str">
        <f t="shared" si="0"/>
        <v>C0</v>
      </c>
      <c r="S18" s="1270">
        <f>S14</f>
        <v>192</v>
      </c>
      <c r="T18" s="1270" t="str">
        <f>DEC2HEX(S18,3)</f>
        <v>0C0</v>
      </c>
    </row>
    <row r="19" spans="1:20">
      <c r="A19" s="119">
        <v>14</v>
      </c>
      <c r="B19" s="136" t="s">
        <v>55</v>
      </c>
      <c r="C19" s="1613" t="s">
        <v>1219</v>
      </c>
      <c r="D19" s="1614"/>
      <c r="E19" s="1614"/>
      <c r="F19" s="1614"/>
      <c r="G19" s="1614"/>
      <c r="H19" s="1614"/>
      <c r="I19" s="1614"/>
      <c r="J19" s="1615"/>
      <c r="K19" s="152" t="s">
        <v>854</v>
      </c>
      <c r="L19" s="138" t="s">
        <v>55</v>
      </c>
      <c r="M19" s="1249" t="str">
        <f t="shared" si="0"/>
        <v>40</v>
      </c>
      <c r="S19" s="1270">
        <f t="shared" ref="S19:S20" si="2">S15</f>
        <v>2112</v>
      </c>
      <c r="T19" s="1270" t="str">
        <f t="shared" ref="T19:T21" si="3">DEC2HEX(S19,3)</f>
        <v>840</v>
      </c>
    </row>
    <row r="20" spans="1:20">
      <c r="A20" s="119">
        <v>15</v>
      </c>
      <c r="B20" s="136" t="s">
        <v>56</v>
      </c>
      <c r="C20" s="1613" t="s">
        <v>1220</v>
      </c>
      <c r="D20" s="1614"/>
      <c r="E20" s="1614"/>
      <c r="F20" s="1614"/>
      <c r="G20" s="1614"/>
      <c r="H20" s="1614"/>
      <c r="I20" s="1614"/>
      <c r="J20" s="1615"/>
      <c r="K20" s="152" t="s">
        <v>1216</v>
      </c>
      <c r="L20" s="138" t="s">
        <v>56</v>
      </c>
      <c r="M20" s="1249" t="str">
        <f t="shared" si="0"/>
        <v>29</v>
      </c>
      <c r="S20" s="1270">
        <f t="shared" si="2"/>
        <v>41</v>
      </c>
      <c r="T20" s="1270" t="str">
        <f t="shared" si="3"/>
        <v>029</v>
      </c>
    </row>
    <row r="21" spans="1:20">
      <c r="A21" s="119">
        <v>16</v>
      </c>
      <c r="B21" s="136" t="s">
        <v>57</v>
      </c>
      <c r="C21" s="1613" t="s">
        <v>1221</v>
      </c>
      <c r="D21" s="1614"/>
      <c r="E21" s="1614"/>
      <c r="F21" s="1614"/>
      <c r="G21" s="1614"/>
      <c r="H21" s="1614"/>
      <c r="I21" s="1614"/>
      <c r="J21" s="1615"/>
      <c r="K21" s="152" t="s">
        <v>858</v>
      </c>
      <c r="L21" s="138" t="s">
        <v>57</v>
      </c>
      <c r="M21" s="1249" t="str">
        <f t="shared" si="0"/>
        <v>61</v>
      </c>
      <c r="S21" s="1270">
        <f>S17</f>
        <v>1121</v>
      </c>
      <c r="T21" s="1270" t="str">
        <f t="shared" si="3"/>
        <v>461</v>
      </c>
    </row>
    <row r="22" spans="1:20">
      <c r="A22" s="119">
        <v>17</v>
      </c>
      <c r="B22" s="136" t="s">
        <v>59</v>
      </c>
      <c r="C22" s="1613" t="s">
        <v>1222</v>
      </c>
      <c r="D22" s="1614"/>
      <c r="E22" s="1614"/>
      <c r="F22" s="1614"/>
      <c r="G22" s="1614"/>
      <c r="H22" s="1614"/>
      <c r="I22" s="1614"/>
      <c r="J22" s="1615"/>
      <c r="K22" s="152" t="s">
        <v>58</v>
      </c>
      <c r="L22" s="138" t="s">
        <v>59</v>
      </c>
      <c r="M22" s="1246" t="s">
        <v>1547</v>
      </c>
    </row>
    <row r="23" spans="1:20">
      <c r="A23" s="119">
        <v>18</v>
      </c>
      <c r="B23" s="136" t="s">
        <v>64</v>
      </c>
      <c r="C23" s="1613" t="s">
        <v>1223</v>
      </c>
      <c r="D23" s="1614"/>
      <c r="E23" s="1614"/>
      <c r="F23" s="1614"/>
      <c r="G23" s="1614"/>
      <c r="H23" s="1614"/>
      <c r="I23" s="1614"/>
      <c r="J23" s="1615"/>
      <c r="K23" s="152" t="s">
        <v>1168</v>
      </c>
      <c r="L23" s="138" t="s">
        <v>64</v>
      </c>
      <c r="M23" s="1249" t="s">
        <v>858</v>
      </c>
    </row>
    <row r="24" spans="1:20">
      <c r="A24" s="119">
        <v>19</v>
      </c>
      <c r="B24" s="136" t="s">
        <v>65</v>
      </c>
      <c r="C24" s="1613" t="s">
        <v>1224</v>
      </c>
      <c r="D24" s="1614"/>
      <c r="E24" s="1614"/>
      <c r="F24" s="1614"/>
      <c r="G24" s="1614"/>
      <c r="H24" s="1614"/>
      <c r="I24" s="1614"/>
      <c r="J24" s="1615"/>
      <c r="K24" s="152" t="s">
        <v>858</v>
      </c>
      <c r="L24" s="138" t="s">
        <v>65</v>
      </c>
      <c r="M24" s="1249" t="s">
        <v>858</v>
      </c>
    </row>
    <row r="25" spans="1:20">
      <c r="A25" s="119">
        <v>20</v>
      </c>
      <c r="B25" s="136" t="s">
        <v>66</v>
      </c>
      <c r="C25" s="1613" t="s">
        <v>1225</v>
      </c>
      <c r="D25" s="1614"/>
      <c r="E25" s="1614"/>
      <c r="F25" s="1614"/>
      <c r="G25" s="1614"/>
      <c r="H25" s="1614"/>
      <c r="I25" s="1614"/>
      <c r="J25" s="1615"/>
      <c r="K25" s="152" t="s">
        <v>16</v>
      </c>
      <c r="L25" s="138" t="s">
        <v>66</v>
      </c>
      <c r="M25" s="1249" t="s">
        <v>858</v>
      </c>
    </row>
    <row r="26" spans="1:20">
      <c r="A26" s="119">
        <v>21</v>
      </c>
      <c r="B26" s="136" t="s">
        <v>67</v>
      </c>
      <c r="C26" s="1613" t="s">
        <v>1226</v>
      </c>
      <c r="D26" s="1614"/>
      <c r="E26" s="1614"/>
      <c r="F26" s="1614"/>
      <c r="G26" s="1614"/>
      <c r="H26" s="1614"/>
      <c r="I26" s="1614"/>
      <c r="J26" s="1615"/>
      <c r="K26" s="152" t="s">
        <v>58</v>
      </c>
      <c r="L26" s="138" t="s">
        <v>67</v>
      </c>
      <c r="M26" s="1249">
        <v>40</v>
      </c>
    </row>
    <row r="27" spans="1:20">
      <c r="A27" s="119">
        <v>22</v>
      </c>
      <c r="B27" s="136" t="s">
        <v>68</v>
      </c>
      <c r="C27" s="1613" t="s">
        <v>1227</v>
      </c>
      <c r="D27" s="1614"/>
      <c r="E27" s="1614"/>
      <c r="F27" s="1614"/>
      <c r="G27" s="1614"/>
      <c r="H27" s="1614"/>
      <c r="I27" s="1614"/>
      <c r="J27" s="1615"/>
      <c r="K27" s="152" t="s">
        <v>58</v>
      </c>
      <c r="L27" s="138" t="s">
        <v>68</v>
      </c>
      <c r="M27" s="1249">
        <v>40</v>
      </c>
    </row>
    <row r="28" spans="1:20">
      <c r="A28" s="119">
        <v>23</v>
      </c>
      <c r="B28" s="136" t="s">
        <v>69</v>
      </c>
      <c r="C28" s="1613" t="s">
        <v>1228</v>
      </c>
      <c r="D28" s="1614"/>
      <c r="E28" s="1614"/>
      <c r="F28" s="1614"/>
      <c r="G28" s="1614"/>
      <c r="H28" s="1614"/>
      <c r="I28" s="1614"/>
      <c r="J28" s="1615"/>
      <c r="K28" s="152" t="s">
        <v>819</v>
      </c>
      <c r="L28" s="138" t="s">
        <v>69</v>
      </c>
      <c r="M28" s="1249">
        <v>40</v>
      </c>
    </row>
    <row r="29" spans="1:20">
      <c r="A29" s="119">
        <v>24</v>
      </c>
      <c r="B29" s="136" t="s">
        <v>70</v>
      </c>
      <c r="C29" s="149" t="s">
        <v>13</v>
      </c>
      <c r="D29" s="139" t="s">
        <v>13</v>
      </c>
      <c r="E29" s="139" t="s">
        <v>13</v>
      </c>
      <c r="F29" s="139" t="s">
        <v>13</v>
      </c>
      <c r="G29" s="139" t="s">
        <v>13</v>
      </c>
      <c r="H29" s="139" t="s">
        <v>13</v>
      </c>
      <c r="I29" s="1614" t="s">
        <v>1229</v>
      </c>
      <c r="J29" s="1615"/>
      <c r="K29" s="137" t="s">
        <v>259</v>
      </c>
      <c r="L29" s="138" t="s">
        <v>70</v>
      </c>
      <c r="M29" s="1249" t="s">
        <v>259</v>
      </c>
    </row>
    <row r="30" spans="1:20">
      <c r="A30" s="119">
        <v>25</v>
      </c>
      <c r="B30" s="136" t="s">
        <v>71</v>
      </c>
      <c r="C30" s="1613" t="s">
        <v>1230</v>
      </c>
      <c r="D30" s="1614"/>
      <c r="E30" s="1614"/>
      <c r="F30" s="1614"/>
      <c r="G30" s="1614"/>
      <c r="H30" s="1614"/>
      <c r="I30" s="1614"/>
      <c r="J30" s="1615"/>
      <c r="K30" s="152" t="s">
        <v>201</v>
      </c>
      <c r="L30" s="138" t="s">
        <v>71</v>
      </c>
      <c r="M30" s="1249" t="s">
        <v>201</v>
      </c>
    </row>
    <row r="31" spans="1:20">
      <c r="A31" s="119">
        <v>26</v>
      </c>
      <c r="B31" s="136" t="s">
        <v>72</v>
      </c>
      <c r="C31" s="1613" t="s">
        <v>1231</v>
      </c>
      <c r="D31" s="1614"/>
      <c r="E31" s="1614" t="s">
        <v>1232</v>
      </c>
      <c r="F31" s="1614"/>
      <c r="G31" s="1614" t="s">
        <v>1233</v>
      </c>
      <c r="H31" s="1614"/>
      <c r="I31" s="1614" t="s">
        <v>1234</v>
      </c>
      <c r="J31" s="1615"/>
      <c r="K31" s="152" t="s">
        <v>1235</v>
      </c>
      <c r="L31" s="138" t="s">
        <v>72</v>
      </c>
      <c r="M31" s="1249" t="s">
        <v>1235</v>
      </c>
    </row>
    <row r="32" spans="1:20">
      <c r="A32" s="119">
        <v>27</v>
      </c>
      <c r="B32" s="136" t="s">
        <v>74</v>
      </c>
      <c r="C32" s="1613" t="s">
        <v>1236</v>
      </c>
      <c r="D32" s="1614"/>
      <c r="E32" s="1614" t="s">
        <v>1237</v>
      </c>
      <c r="F32" s="1614"/>
      <c r="G32" s="1614" t="s">
        <v>1238</v>
      </c>
      <c r="H32" s="1614"/>
      <c r="I32" s="1614" t="s">
        <v>1239</v>
      </c>
      <c r="J32" s="1615"/>
      <c r="K32" s="152" t="s">
        <v>1235</v>
      </c>
      <c r="L32" s="138" t="s">
        <v>74</v>
      </c>
      <c r="M32" s="1249" t="s">
        <v>1235</v>
      </c>
    </row>
    <row r="33" spans="1:13">
      <c r="A33" s="119">
        <v>28</v>
      </c>
      <c r="B33" s="136" t="s">
        <v>75</v>
      </c>
      <c r="C33" s="1613" t="s">
        <v>1240</v>
      </c>
      <c r="D33" s="1614"/>
      <c r="E33" s="1614"/>
      <c r="F33" s="1614"/>
      <c r="G33" s="1614"/>
      <c r="H33" s="1614"/>
      <c r="I33" s="1614"/>
      <c r="J33" s="1615"/>
      <c r="K33" s="152" t="s">
        <v>201</v>
      </c>
      <c r="L33" s="138" t="s">
        <v>75</v>
      </c>
      <c r="M33" s="1249" t="s">
        <v>201</v>
      </c>
    </row>
    <row r="34" spans="1:13">
      <c r="A34" s="119">
        <v>29</v>
      </c>
      <c r="B34" s="136" t="s">
        <v>77</v>
      </c>
      <c r="C34" s="1613" t="s">
        <v>1241</v>
      </c>
      <c r="D34" s="1614"/>
      <c r="E34" s="1614"/>
      <c r="F34" s="1614"/>
      <c r="G34" s="1614"/>
      <c r="H34" s="1614"/>
      <c r="I34" s="1614"/>
      <c r="J34" s="1615"/>
      <c r="K34" s="152" t="s">
        <v>16</v>
      </c>
      <c r="L34" s="138" t="s">
        <v>77</v>
      </c>
      <c r="M34" s="1249" t="s">
        <v>16</v>
      </c>
    </row>
    <row r="35" spans="1:13">
      <c r="A35" s="119">
        <v>30</v>
      </c>
      <c r="B35" s="136" t="s">
        <v>78</v>
      </c>
      <c r="C35" s="1613" t="s">
        <v>1242</v>
      </c>
      <c r="D35" s="1614"/>
      <c r="E35" s="1614"/>
      <c r="F35" s="1614"/>
      <c r="G35" s="1614"/>
      <c r="H35" s="1614"/>
      <c r="I35" s="1614"/>
      <c r="J35" s="1615"/>
      <c r="K35" s="152" t="s">
        <v>201</v>
      </c>
      <c r="L35" s="138" t="s">
        <v>78</v>
      </c>
      <c r="M35" s="1249" t="s">
        <v>201</v>
      </c>
    </row>
    <row r="36" spans="1:13">
      <c r="A36" s="119">
        <v>31</v>
      </c>
      <c r="B36" s="136" t="s">
        <v>79</v>
      </c>
      <c r="C36" s="1613" t="s">
        <v>1243</v>
      </c>
      <c r="D36" s="1614"/>
      <c r="E36" s="1614"/>
      <c r="F36" s="1614"/>
      <c r="G36" s="1614"/>
      <c r="H36" s="1614"/>
      <c r="I36" s="1614"/>
      <c r="J36" s="1615"/>
      <c r="K36" s="152" t="s">
        <v>16</v>
      </c>
      <c r="L36" s="138" t="s">
        <v>79</v>
      </c>
      <c r="M36" s="1249" t="s">
        <v>16</v>
      </c>
    </row>
    <row r="37" spans="1:13">
      <c r="A37" s="119">
        <v>32</v>
      </c>
      <c r="B37" s="136" t="s">
        <v>81</v>
      </c>
      <c r="C37" s="1613" t="s">
        <v>1244</v>
      </c>
      <c r="D37" s="1614"/>
      <c r="E37" s="1614"/>
      <c r="F37" s="1614"/>
      <c r="G37" s="1614"/>
      <c r="H37" s="1614"/>
      <c r="I37" s="1614"/>
      <c r="J37" s="1615"/>
      <c r="K37" s="152" t="s">
        <v>201</v>
      </c>
      <c r="L37" s="138" t="s">
        <v>81</v>
      </c>
      <c r="M37" s="1249" t="s">
        <v>201</v>
      </c>
    </row>
    <row r="38" spans="1:13">
      <c r="A38" s="119">
        <v>33</v>
      </c>
      <c r="B38" s="136" t="s">
        <v>82</v>
      </c>
      <c r="C38" s="1613" t="s">
        <v>1245</v>
      </c>
      <c r="D38" s="1614"/>
      <c r="E38" s="1614"/>
      <c r="F38" s="1614"/>
      <c r="G38" s="1614"/>
      <c r="H38" s="1614"/>
      <c r="I38" s="1614"/>
      <c r="J38" s="1615"/>
      <c r="K38" s="152" t="s">
        <v>16</v>
      </c>
      <c r="L38" s="138" t="s">
        <v>82</v>
      </c>
      <c r="M38" s="1249" t="s">
        <v>16</v>
      </c>
    </row>
    <row r="39" spans="1:13">
      <c r="A39" s="119">
        <v>34</v>
      </c>
      <c r="B39" s="136" t="s">
        <v>83</v>
      </c>
      <c r="C39" s="1613" t="s">
        <v>1246</v>
      </c>
      <c r="D39" s="1614"/>
      <c r="E39" s="1614"/>
      <c r="F39" s="1614"/>
      <c r="G39" s="1614"/>
      <c r="H39" s="1614"/>
      <c r="I39" s="1614"/>
      <c r="J39" s="1615"/>
      <c r="K39" s="152" t="s">
        <v>201</v>
      </c>
      <c r="L39" s="138" t="s">
        <v>83</v>
      </c>
      <c r="M39" s="1249" t="s">
        <v>201</v>
      </c>
    </row>
    <row r="40" spans="1:13">
      <c r="A40" s="119">
        <v>35</v>
      </c>
      <c r="B40" s="136" t="s">
        <v>85</v>
      </c>
      <c r="C40" s="1613" t="s">
        <v>1247</v>
      </c>
      <c r="D40" s="1614"/>
      <c r="E40" s="1614"/>
      <c r="F40" s="1614"/>
      <c r="G40" s="1614"/>
      <c r="H40" s="1614"/>
      <c r="I40" s="1614"/>
      <c r="J40" s="1615"/>
      <c r="K40" s="159" t="s">
        <v>16</v>
      </c>
      <c r="L40" s="138" t="s">
        <v>85</v>
      </c>
      <c r="M40" s="1249" t="s">
        <v>16</v>
      </c>
    </row>
    <row r="41" spans="1:13">
      <c r="A41" s="119">
        <v>36</v>
      </c>
      <c r="B41" s="136" t="s">
        <v>86</v>
      </c>
      <c r="C41" s="149" t="s">
        <v>13</v>
      </c>
      <c r="D41" s="156" t="s">
        <v>13</v>
      </c>
      <c r="E41" s="1619" t="s">
        <v>1248</v>
      </c>
      <c r="F41" s="1619"/>
      <c r="G41" s="1619" t="s">
        <v>1249</v>
      </c>
      <c r="H41" s="1619"/>
      <c r="I41" s="1619" t="s">
        <v>1250</v>
      </c>
      <c r="J41" s="1620"/>
      <c r="K41" s="152" t="s">
        <v>16</v>
      </c>
      <c r="L41" s="138" t="s">
        <v>86</v>
      </c>
      <c r="M41" s="1249" t="s">
        <v>16</v>
      </c>
    </row>
    <row r="42" spans="1:13">
      <c r="A42" s="119">
        <v>37</v>
      </c>
      <c r="B42" s="136" t="s">
        <v>88</v>
      </c>
      <c r="C42" s="149" t="s">
        <v>13</v>
      </c>
      <c r="D42" s="1616" t="s">
        <v>1251</v>
      </c>
      <c r="E42" s="1616"/>
      <c r="F42" s="1616"/>
      <c r="G42" s="156" t="s">
        <v>13</v>
      </c>
      <c r="H42" s="1616" t="s">
        <v>1252</v>
      </c>
      <c r="I42" s="1616"/>
      <c r="J42" s="157" t="s">
        <v>1253</v>
      </c>
      <c r="K42" s="152" t="s">
        <v>16</v>
      </c>
      <c r="L42" s="138" t="s">
        <v>88</v>
      </c>
    </row>
    <row r="43" spans="1:13">
      <c r="A43" s="119">
        <v>38</v>
      </c>
      <c r="B43" s="136" t="s">
        <v>89</v>
      </c>
      <c r="C43" s="149" t="s">
        <v>13</v>
      </c>
      <c r="D43" s="156" t="s">
        <v>13</v>
      </c>
      <c r="E43" s="1616" t="s">
        <v>1254</v>
      </c>
      <c r="F43" s="1616"/>
      <c r="G43" s="1616"/>
      <c r="H43" s="1616"/>
      <c r="I43" s="1616"/>
      <c r="J43" s="1617"/>
      <c r="K43" s="152" t="s">
        <v>16</v>
      </c>
      <c r="L43" s="138" t="s">
        <v>89</v>
      </c>
    </row>
    <row r="44" spans="1:13">
      <c r="A44" s="119">
        <v>39</v>
      </c>
      <c r="B44" s="136" t="s">
        <v>91</v>
      </c>
      <c r="C44" s="149" t="s">
        <v>13</v>
      </c>
      <c r="D44" s="156" t="s">
        <v>13</v>
      </c>
      <c r="E44" s="1616" t="s">
        <v>1255</v>
      </c>
      <c r="F44" s="1616"/>
      <c r="G44" s="1616"/>
      <c r="H44" s="1616"/>
      <c r="I44" s="1616"/>
      <c r="J44" s="1617"/>
      <c r="K44" s="152" t="s">
        <v>16</v>
      </c>
      <c r="L44" s="138" t="s">
        <v>91</v>
      </c>
    </row>
    <row r="45" spans="1:13">
      <c r="A45" s="119">
        <v>40</v>
      </c>
      <c r="B45" s="136" t="s">
        <v>92</v>
      </c>
      <c r="C45" s="149" t="s">
        <v>13</v>
      </c>
      <c r="D45" s="156" t="s">
        <v>13</v>
      </c>
      <c r="E45" s="1616" t="s">
        <v>1256</v>
      </c>
      <c r="F45" s="1616"/>
      <c r="G45" s="1616"/>
      <c r="H45" s="1616"/>
      <c r="I45" s="1616"/>
      <c r="J45" s="1617"/>
      <c r="K45" s="152" t="s">
        <v>16</v>
      </c>
      <c r="L45" s="138" t="s">
        <v>92</v>
      </c>
    </row>
    <row r="46" spans="1:13">
      <c r="A46" s="119">
        <v>41</v>
      </c>
      <c r="B46" s="136" t="s">
        <v>94</v>
      </c>
      <c r="C46" s="149" t="s">
        <v>13</v>
      </c>
      <c r="D46" s="156" t="s">
        <v>13</v>
      </c>
      <c r="E46" s="156" t="s">
        <v>13</v>
      </c>
      <c r="F46" s="156" t="s">
        <v>13</v>
      </c>
      <c r="G46" s="156" t="s">
        <v>13</v>
      </c>
      <c r="H46" s="156" t="s">
        <v>13</v>
      </c>
      <c r="I46" s="156" t="s">
        <v>13</v>
      </c>
      <c r="J46" s="158" t="s">
        <v>1257</v>
      </c>
      <c r="K46" s="152" t="s">
        <v>16</v>
      </c>
      <c r="L46" s="138" t="s">
        <v>94</v>
      </c>
    </row>
    <row r="47" spans="1:13">
      <c r="A47" s="119">
        <v>42</v>
      </c>
      <c r="B47" s="136" t="s">
        <v>95</v>
      </c>
      <c r="C47" s="149" t="s">
        <v>13</v>
      </c>
      <c r="D47" s="156" t="s">
        <v>13</v>
      </c>
      <c r="E47" s="156" t="s">
        <v>13</v>
      </c>
      <c r="F47" s="156" t="s">
        <v>13</v>
      </c>
      <c r="G47" s="156" t="s">
        <v>13</v>
      </c>
      <c r="H47" s="156" t="s">
        <v>13</v>
      </c>
      <c r="I47" s="156" t="s">
        <v>13</v>
      </c>
      <c r="J47" s="156" t="s">
        <v>13</v>
      </c>
      <c r="K47" s="152" t="s">
        <v>16</v>
      </c>
      <c r="L47" s="138" t="s">
        <v>95</v>
      </c>
    </row>
    <row r="48" spans="1:13">
      <c r="A48" s="119">
        <v>43</v>
      </c>
      <c r="B48" s="136" t="s">
        <v>97</v>
      </c>
      <c r="C48" s="149" t="s">
        <v>13</v>
      </c>
      <c r="D48" s="156" t="s">
        <v>13</v>
      </c>
      <c r="E48" s="156" t="s">
        <v>13</v>
      </c>
      <c r="F48" s="156" t="s">
        <v>13</v>
      </c>
      <c r="G48" s="156" t="s">
        <v>13</v>
      </c>
      <c r="H48" s="156" t="s">
        <v>13</v>
      </c>
      <c r="I48" s="156" t="s">
        <v>13</v>
      </c>
      <c r="J48" s="156" t="s">
        <v>13</v>
      </c>
      <c r="K48" s="152" t="s">
        <v>16</v>
      </c>
      <c r="L48" s="138" t="s">
        <v>97</v>
      </c>
    </row>
    <row r="49" spans="1:16">
      <c r="A49" s="119">
        <v>44</v>
      </c>
      <c r="B49" s="136" t="s">
        <v>98</v>
      </c>
      <c r="C49" s="149" t="s">
        <v>13</v>
      </c>
      <c r="D49" s="156" t="s">
        <v>13</v>
      </c>
      <c r="E49" s="156" t="s">
        <v>13</v>
      </c>
      <c r="F49" s="156" t="s">
        <v>13</v>
      </c>
      <c r="G49" s="156" t="s">
        <v>13</v>
      </c>
      <c r="H49" s="156" t="s">
        <v>13</v>
      </c>
      <c r="I49" s="156" t="s">
        <v>13</v>
      </c>
      <c r="J49" s="156" t="s">
        <v>13</v>
      </c>
      <c r="K49" s="152" t="s">
        <v>16</v>
      </c>
      <c r="L49" s="138" t="s">
        <v>98</v>
      </c>
    </row>
    <row r="50" spans="1:16">
      <c r="A50" s="119">
        <v>45</v>
      </c>
      <c r="B50" s="136" t="s">
        <v>100</v>
      </c>
      <c r="C50" s="149" t="s">
        <v>13</v>
      </c>
      <c r="D50" s="156" t="s">
        <v>13</v>
      </c>
      <c r="E50" s="156" t="s">
        <v>13</v>
      </c>
      <c r="F50" s="156" t="s">
        <v>13</v>
      </c>
      <c r="G50" s="156" t="s">
        <v>13</v>
      </c>
      <c r="H50" s="156" t="s">
        <v>13</v>
      </c>
      <c r="I50" s="156" t="s">
        <v>13</v>
      </c>
      <c r="J50" s="156" t="s">
        <v>13</v>
      </c>
      <c r="K50" s="152" t="s">
        <v>16</v>
      </c>
      <c r="L50" s="138" t="s">
        <v>100</v>
      </c>
    </row>
    <row r="51" spans="1:16">
      <c r="A51" s="119">
        <v>46</v>
      </c>
      <c r="B51" s="136" t="s">
        <v>102</v>
      </c>
      <c r="C51" s="149" t="s">
        <v>13</v>
      </c>
      <c r="D51" s="156" t="s">
        <v>13</v>
      </c>
      <c r="E51" s="156" t="s">
        <v>13</v>
      </c>
      <c r="F51" s="156" t="s">
        <v>13</v>
      </c>
      <c r="G51" s="156" t="s">
        <v>13</v>
      </c>
      <c r="H51" s="156" t="s">
        <v>13</v>
      </c>
      <c r="I51" s="156" t="s">
        <v>13</v>
      </c>
      <c r="J51" s="156" t="s">
        <v>13</v>
      </c>
      <c r="K51" s="152" t="s">
        <v>16</v>
      </c>
      <c r="L51" s="138" t="s">
        <v>102</v>
      </c>
    </row>
    <row r="52" spans="1:16" ht="14.25" thickBot="1">
      <c r="A52" s="119">
        <v>47</v>
      </c>
      <c r="B52" s="136" t="s">
        <v>104</v>
      </c>
      <c r="C52" s="149" t="s">
        <v>13</v>
      </c>
      <c r="D52" s="156" t="s">
        <v>13</v>
      </c>
      <c r="E52" s="156" t="s">
        <v>13</v>
      </c>
      <c r="F52" s="156" t="s">
        <v>13</v>
      </c>
      <c r="G52" s="156" t="s">
        <v>13</v>
      </c>
      <c r="H52" s="156" t="s">
        <v>13</v>
      </c>
      <c r="I52" s="156" t="s">
        <v>13</v>
      </c>
      <c r="J52" s="156" t="s">
        <v>13</v>
      </c>
      <c r="K52" s="152" t="s">
        <v>16</v>
      </c>
      <c r="L52" s="138" t="s">
        <v>104</v>
      </c>
    </row>
    <row r="53" spans="1:16" ht="15" thickTop="1" thickBot="1">
      <c r="A53" s="119"/>
      <c r="B53" s="128" t="s">
        <v>2</v>
      </c>
      <c r="C53" s="140" t="s">
        <v>3</v>
      </c>
      <c r="D53" s="129" t="s">
        <v>4</v>
      </c>
      <c r="E53" s="129" t="s">
        <v>5</v>
      </c>
      <c r="F53" s="129" t="s">
        <v>6</v>
      </c>
      <c r="G53" s="129" t="s">
        <v>7</v>
      </c>
      <c r="H53" s="129" t="s">
        <v>8</v>
      </c>
      <c r="I53" s="129" t="s">
        <v>9</v>
      </c>
      <c r="J53" s="130" t="s">
        <v>10</v>
      </c>
      <c r="K53" s="141" t="s">
        <v>815</v>
      </c>
      <c r="L53" s="142" t="s">
        <v>2</v>
      </c>
    </row>
    <row r="54" spans="1:16">
      <c r="A54" s="143"/>
      <c r="B54" s="144"/>
      <c r="C54" s="145"/>
      <c r="D54" s="146"/>
      <c r="E54" s="146"/>
      <c r="F54" s="145"/>
      <c r="G54" s="145"/>
      <c r="H54" s="145"/>
      <c r="I54" s="145"/>
      <c r="J54" s="145"/>
      <c r="K54" s="145"/>
      <c r="L54" s="145"/>
    </row>
    <row r="55" spans="1:16" ht="12">
      <c r="A55" s="802"/>
      <c r="B55" s="803"/>
      <c r="C55" s="1132" t="s">
        <v>6829</v>
      </c>
      <c r="D55" s="1128"/>
      <c r="E55" s="1128"/>
      <c r="F55" s="1128"/>
      <c r="G55" s="1128"/>
      <c r="H55" s="1128"/>
      <c r="I55" s="1128"/>
      <c r="J55" s="1128"/>
      <c r="K55" s="1128"/>
      <c r="L55" s="1128"/>
      <c r="M55" s="56"/>
      <c r="P55" s="56"/>
    </row>
    <row r="56" spans="1:16">
      <c r="A56" s="802"/>
      <c r="B56" s="803"/>
      <c r="C56" s="1198"/>
      <c r="D56" s="1198"/>
      <c r="E56" s="1198"/>
      <c r="F56" s="1198"/>
      <c r="G56" s="1198"/>
      <c r="H56" s="1198"/>
      <c r="I56" s="1198"/>
      <c r="J56" s="1198"/>
      <c r="K56" s="1198"/>
      <c r="L56" s="1198"/>
      <c r="M56" s="56"/>
      <c r="P56" s="56"/>
    </row>
    <row r="57" spans="1:16" ht="12">
      <c r="A57" s="802"/>
      <c r="B57" s="803"/>
      <c r="C57" s="1393" t="s">
        <v>6830</v>
      </c>
      <c r="D57" s="1383" t="s">
        <v>6831</v>
      </c>
      <c r="E57" s="1383" t="s">
        <v>6832</v>
      </c>
      <c r="F57" s="1383" t="s">
        <v>6833</v>
      </c>
      <c r="G57" s="1474" t="s">
        <v>6834</v>
      </c>
      <c r="H57" s="1475"/>
      <c r="I57" s="1475"/>
      <c r="J57" s="1475"/>
      <c r="K57" s="1475"/>
      <c r="L57" s="1476"/>
      <c r="M57" s="56"/>
      <c r="P57" s="56"/>
    </row>
    <row r="58" spans="1:16" ht="12">
      <c r="A58" s="802"/>
      <c r="B58" s="803"/>
      <c r="C58" s="806" t="s">
        <v>14611</v>
      </c>
      <c r="D58" s="1387">
        <v>1</v>
      </c>
      <c r="E58" s="1387" t="s">
        <v>707</v>
      </c>
      <c r="F58" s="1387" t="s">
        <v>1258</v>
      </c>
      <c r="G58" s="1612" t="s">
        <v>14612</v>
      </c>
      <c r="H58" s="1607"/>
      <c r="I58" s="1607"/>
      <c r="J58" s="1607"/>
      <c r="K58" s="1607"/>
      <c r="L58" s="1608"/>
      <c r="M58" s="56"/>
      <c r="P58" s="56"/>
    </row>
    <row r="59" spans="1:16" ht="12">
      <c r="A59" s="802"/>
      <c r="B59" s="803"/>
      <c r="C59" s="806" t="s">
        <v>1185</v>
      </c>
      <c r="D59" s="1387">
        <v>1</v>
      </c>
      <c r="E59" s="1387" t="s">
        <v>707</v>
      </c>
      <c r="F59" s="1387" t="s">
        <v>1258</v>
      </c>
      <c r="G59" s="1604" t="s">
        <v>14613</v>
      </c>
      <c r="H59" s="1605"/>
      <c r="I59" s="1605"/>
      <c r="J59" s="1605"/>
      <c r="K59" s="1605"/>
      <c r="L59" s="1606"/>
      <c r="M59" s="56"/>
      <c r="P59" s="56"/>
    </row>
    <row r="60" spans="1:16" ht="12">
      <c r="A60" s="802"/>
      <c r="B60" s="803"/>
      <c r="C60" s="806" t="s">
        <v>14614</v>
      </c>
      <c r="D60" s="1387">
        <v>1</v>
      </c>
      <c r="E60" s="1387" t="s">
        <v>707</v>
      </c>
      <c r="F60" s="1387" t="s">
        <v>1258</v>
      </c>
      <c r="G60" s="1604" t="s">
        <v>14615</v>
      </c>
      <c r="H60" s="1605"/>
      <c r="I60" s="1605"/>
      <c r="J60" s="1605"/>
      <c r="K60" s="1605"/>
      <c r="L60" s="1606"/>
      <c r="M60" s="56"/>
      <c r="P60" s="56"/>
    </row>
    <row r="61" spans="1:16" ht="12">
      <c r="A61" s="802"/>
      <c r="B61" s="803"/>
      <c r="C61" s="806" t="s">
        <v>1183</v>
      </c>
      <c r="D61" s="1387">
        <v>1</v>
      </c>
      <c r="E61" s="1387" t="s">
        <v>707</v>
      </c>
      <c r="F61" s="1387" t="s">
        <v>1258</v>
      </c>
      <c r="G61" s="1604" t="s">
        <v>14616</v>
      </c>
      <c r="H61" s="1605"/>
      <c r="I61" s="1605"/>
      <c r="J61" s="1605"/>
      <c r="K61" s="1605"/>
      <c r="L61" s="1606"/>
      <c r="M61" s="56"/>
      <c r="P61" s="56"/>
    </row>
    <row r="62" spans="1:16" ht="12">
      <c r="A62" s="802"/>
      <c r="B62" s="803"/>
      <c r="C62" s="806" t="s">
        <v>1182</v>
      </c>
      <c r="D62" s="1387">
        <v>1</v>
      </c>
      <c r="E62" s="1387" t="s">
        <v>707</v>
      </c>
      <c r="F62" s="1387" t="s">
        <v>1258</v>
      </c>
      <c r="G62" s="1604" t="s">
        <v>14617</v>
      </c>
      <c r="H62" s="1605"/>
      <c r="I62" s="1605"/>
      <c r="J62" s="1605"/>
      <c r="K62" s="1605"/>
      <c r="L62" s="1606"/>
      <c r="M62" s="56"/>
      <c r="P62" s="56"/>
    </row>
    <row r="63" spans="1:16" ht="12">
      <c r="A63" s="802"/>
      <c r="B63" s="803"/>
      <c r="C63" s="806" t="s">
        <v>1181</v>
      </c>
      <c r="D63" s="1387">
        <v>1</v>
      </c>
      <c r="E63" s="1387" t="s">
        <v>707</v>
      </c>
      <c r="F63" s="1387" t="s">
        <v>1258</v>
      </c>
      <c r="G63" s="1604" t="s">
        <v>14618</v>
      </c>
      <c r="H63" s="1605"/>
      <c r="I63" s="1605"/>
      <c r="J63" s="1605"/>
      <c r="K63" s="1605"/>
      <c r="L63" s="1606"/>
      <c r="M63" s="56"/>
      <c r="P63" s="56"/>
    </row>
    <row r="64" spans="1:16" ht="42.6" customHeight="1">
      <c r="A64" s="802"/>
      <c r="B64" s="803"/>
      <c r="C64" s="806" t="s">
        <v>14619</v>
      </c>
      <c r="D64" s="1387">
        <v>4</v>
      </c>
      <c r="E64" s="1387" t="s">
        <v>707</v>
      </c>
      <c r="F64" s="1387" t="s">
        <v>1258</v>
      </c>
      <c r="G64" s="1601" t="s">
        <v>14620</v>
      </c>
      <c r="H64" s="1607"/>
      <c r="I64" s="1607"/>
      <c r="J64" s="1607"/>
      <c r="K64" s="1607"/>
      <c r="L64" s="1608"/>
      <c r="M64" s="56"/>
      <c r="P64" s="56"/>
    </row>
    <row r="65" spans="1:16" ht="27.6" customHeight="1">
      <c r="A65" s="802"/>
      <c r="B65" s="803"/>
      <c r="C65" s="806" t="s">
        <v>14621</v>
      </c>
      <c r="D65" s="1387">
        <v>1</v>
      </c>
      <c r="E65" s="1387" t="s">
        <v>707</v>
      </c>
      <c r="F65" s="1387" t="s">
        <v>1258</v>
      </c>
      <c r="G65" s="1609" t="s">
        <v>14622</v>
      </c>
      <c r="H65" s="1610"/>
      <c r="I65" s="1610"/>
      <c r="J65" s="1610"/>
      <c r="K65" s="1610"/>
      <c r="L65" s="1611"/>
      <c r="M65" s="56"/>
      <c r="P65" s="56"/>
    </row>
    <row r="66" spans="1:16" ht="12">
      <c r="A66" s="802"/>
      <c r="B66" s="803"/>
      <c r="C66" s="806" t="s">
        <v>14623</v>
      </c>
      <c r="D66" s="1387">
        <v>10</v>
      </c>
      <c r="E66" s="1387" t="s">
        <v>707</v>
      </c>
      <c r="F66" s="1387" t="s">
        <v>1258</v>
      </c>
      <c r="G66" s="1604" t="s">
        <v>14624</v>
      </c>
      <c r="H66" s="1605"/>
      <c r="I66" s="1605"/>
      <c r="J66" s="1605"/>
      <c r="K66" s="1605"/>
      <c r="L66" s="1606"/>
      <c r="M66" s="56"/>
      <c r="P66" s="56"/>
    </row>
    <row r="67" spans="1:16" ht="12">
      <c r="A67" s="802"/>
      <c r="B67" s="803"/>
      <c r="C67" s="806" t="s">
        <v>1259</v>
      </c>
      <c r="D67" s="1387">
        <v>10</v>
      </c>
      <c r="E67" s="1387" t="s">
        <v>707</v>
      </c>
      <c r="F67" s="1387" t="s">
        <v>1258</v>
      </c>
      <c r="G67" s="1604" t="s">
        <v>14625</v>
      </c>
      <c r="H67" s="1605"/>
      <c r="I67" s="1605"/>
      <c r="J67" s="1605"/>
      <c r="K67" s="1605"/>
      <c r="L67" s="1606"/>
      <c r="M67" s="56"/>
      <c r="P67" s="56"/>
    </row>
    <row r="68" spans="1:16" ht="12">
      <c r="A68" s="802"/>
      <c r="B68" s="803"/>
      <c r="C68" s="806" t="s">
        <v>1260</v>
      </c>
      <c r="D68" s="1387">
        <v>10</v>
      </c>
      <c r="E68" s="1387" t="s">
        <v>707</v>
      </c>
      <c r="F68" s="1387" t="s">
        <v>1258</v>
      </c>
      <c r="G68" s="1604" t="s">
        <v>14626</v>
      </c>
      <c r="H68" s="1605"/>
      <c r="I68" s="1605"/>
      <c r="J68" s="1605"/>
      <c r="K68" s="1605"/>
      <c r="L68" s="1606"/>
      <c r="M68" s="56"/>
      <c r="P68" s="56"/>
    </row>
    <row r="69" spans="1:16" ht="12">
      <c r="A69" s="802"/>
      <c r="B69" s="803"/>
      <c r="C69" s="806" t="s">
        <v>1261</v>
      </c>
      <c r="D69" s="1387">
        <v>10</v>
      </c>
      <c r="E69" s="1387" t="s">
        <v>707</v>
      </c>
      <c r="F69" s="1387" t="s">
        <v>1258</v>
      </c>
      <c r="G69" s="1604" t="s">
        <v>14627</v>
      </c>
      <c r="H69" s="1605"/>
      <c r="I69" s="1605"/>
      <c r="J69" s="1605"/>
      <c r="K69" s="1605"/>
      <c r="L69" s="1606"/>
      <c r="M69" s="56"/>
      <c r="P69" s="56"/>
    </row>
    <row r="70" spans="1:16" ht="12">
      <c r="A70" s="802"/>
      <c r="B70" s="803"/>
      <c r="C70" s="806" t="s">
        <v>1262</v>
      </c>
      <c r="D70" s="1387">
        <v>10</v>
      </c>
      <c r="E70" s="1387" t="s">
        <v>707</v>
      </c>
      <c r="F70" s="1387" t="s">
        <v>1258</v>
      </c>
      <c r="G70" s="1604" t="s">
        <v>14628</v>
      </c>
      <c r="H70" s="1605"/>
      <c r="I70" s="1605"/>
      <c r="J70" s="1605"/>
      <c r="K70" s="1605"/>
      <c r="L70" s="1606"/>
      <c r="M70" s="56"/>
      <c r="P70" s="56"/>
    </row>
    <row r="71" spans="1:16" ht="12">
      <c r="A71" s="802"/>
      <c r="B71" s="803"/>
      <c r="C71" s="806" t="s">
        <v>1263</v>
      </c>
      <c r="D71" s="1387">
        <v>10</v>
      </c>
      <c r="E71" s="1387" t="s">
        <v>707</v>
      </c>
      <c r="F71" s="1387" t="s">
        <v>1258</v>
      </c>
      <c r="G71" s="1604" t="s">
        <v>14629</v>
      </c>
      <c r="H71" s="1605"/>
      <c r="I71" s="1605"/>
      <c r="J71" s="1605"/>
      <c r="K71" s="1605"/>
      <c r="L71" s="1606"/>
      <c r="M71" s="56"/>
      <c r="P71" s="56"/>
    </row>
    <row r="72" spans="1:16" ht="24.6" customHeight="1">
      <c r="A72" s="802"/>
      <c r="B72" s="803"/>
      <c r="C72" s="806" t="s">
        <v>1264</v>
      </c>
      <c r="D72" s="1387">
        <v>10</v>
      </c>
      <c r="E72" s="1387" t="s">
        <v>707</v>
      </c>
      <c r="F72" s="1387" t="s">
        <v>1258</v>
      </c>
      <c r="G72" s="1598" t="s">
        <v>14630</v>
      </c>
      <c r="H72" s="1599"/>
      <c r="I72" s="1599"/>
      <c r="J72" s="1599"/>
      <c r="K72" s="1599"/>
      <c r="L72" s="1600"/>
      <c r="M72" s="56"/>
      <c r="P72" s="56"/>
    </row>
    <row r="73" spans="1:16" ht="25.15" customHeight="1">
      <c r="A73" s="802"/>
      <c r="B73" s="803"/>
      <c r="C73" s="806" t="s">
        <v>1265</v>
      </c>
      <c r="D73" s="1387">
        <v>10</v>
      </c>
      <c r="E73" s="1387" t="s">
        <v>707</v>
      </c>
      <c r="F73" s="1387" t="s">
        <v>1258</v>
      </c>
      <c r="G73" s="1598" t="s">
        <v>14631</v>
      </c>
      <c r="H73" s="1599"/>
      <c r="I73" s="1599"/>
      <c r="J73" s="1599"/>
      <c r="K73" s="1599"/>
      <c r="L73" s="1600"/>
      <c r="M73" s="56"/>
      <c r="P73" s="56"/>
    </row>
    <row r="74" spans="1:16" ht="32.450000000000003" customHeight="1">
      <c r="A74" s="802"/>
      <c r="B74" s="803"/>
      <c r="C74" s="806" t="s">
        <v>14632</v>
      </c>
      <c r="D74" s="1387">
        <v>1</v>
      </c>
      <c r="E74" s="1387" t="s">
        <v>707</v>
      </c>
      <c r="F74" s="1387" t="s">
        <v>1258</v>
      </c>
      <c r="G74" s="1601" t="s">
        <v>14633</v>
      </c>
      <c r="H74" s="1602"/>
      <c r="I74" s="1602"/>
      <c r="J74" s="1602"/>
      <c r="K74" s="1602"/>
      <c r="L74" s="1603"/>
      <c r="M74" s="56"/>
      <c r="P74" s="56"/>
    </row>
    <row r="75" spans="1:16" ht="32.450000000000003" customHeight="1">
      <c r="A75" s="802"/>
      <c r="B75" s="803"/>
      <c r="C75" s="806" t="s">
        <v>1190</v>
      </c>
      <c r="D75" s="1387">
        <v>1</v>
      </c>
      <c r="E75" s="1387" t="s">
        <v>707</v>
      </c>
      <c r="F75" s="1387" t="s">
        <v>1258</v>
      </c>
      <c r="G75" s="1601" t="s">
        <v>14634</v>
      </c>
      <c r="H75" s="1602"/>
      <c r="I75" s="1602"/>
      <c r="J75" s="1602"/>
      <c r="K75" s="1602"/>
      <c r="L75" s="1603"/>
      <c r="M75" s="56"/>
      <c r="P75" s="56"/>
    </row>
    <row r="76" spans="1:16" ht="32.450000000000003" customHeight="1">
      <c r="A76" s="802"/>
      <c r="B76" s="803"/>
      <c r="C76" s="806" t="s">
        <v>1189</v>
      </c>
      <c r="D76" s="1387">
        <v>1</v>
      </c>
      <c r="E76" s="1387" t="s">
        <v>707</v>
      </c>
      <c r="F76" s="1387" t="s">
        <v>1258</v>
      </c>
      <c r="G76" s="1601" t="s">
        <v>14635</v>
      </c>
      <c r="H76" s="1602"/>
      <c r="I76" s="1602"/>
      <c r="J76" s="1602"/>
      <c r="K76" s="1602"/>
      <c r="L76" s="1603"/>
      <c r="M76" s="56"/>
      <c r="P76" s="56"/>
    </row>
    <row r="77" spans="1:16" ht="32.450000000000003" customHeight="1">
      <c r="A77" s="802"/>
      <c r="B77" s="803"/>
      <c r="C77" s="806" t="s">
        <v>1188</v>
      </c>
      <c r="D77" s="1387">
        <v>1</v>
      </c>
      <c r="E77" s="1387" t="s">
        <v>707</v>
      </c>
      <c r="F77" s="1387" t="s">
        <v>1258</v>
      </c>
      <c r="G77" s="1601" t="s">
        <v>14636</v>
      </c>
      <c r="H77" s="1602"/>
      <c r="I77" s="1602"/>
      <c r="J77" s="1602"/>
      <c r="K77" s="1602"/>
      <c r="L77" s="1603"/>
      <c r="M77" s="56"/>
      <c r="P77" s="56"/>
    </row>
    <row r="78" spans="1:16" ht="53.45" customHeight="1">
      <c r="A78" s="802"/>
      <c r="B78" s="803"/>
      <c r="C78" s="806" t="s">
        <v>14637</v>
      </c>
      <c r="D78" s="1387">
        <v>1</v>
      </c>
      <c r="E78" s="1387" t="s">
        <v>707</v>
      </c>
      <c r="F78" s="1387" t="s">
        <v>1258</v>
      </c>
      <c r="G78" s="1598" t="s">
        <v>14638</v>
      </c>
      <c r="H78" s="1599"/>
      <c r="I78" s="1599"/>
      <c r="J78" s="1599"/>
      <c r="K78" s="1599"/>
      <c r="L78" s="1600"/>
      <c r="M78" s="56"/>
      <c r="P78" s="56"/>
    </row>
    <row r="79" spans="1:16" ht="30" customHeight="1">
      <c r="A79" s="802"/>
      <c r="B79" s="803"/>
      <c r="C79" s="806" t="s">
        <v>1266</v>
      </c>
      <c r="D79" s="1387">
        <v>8</v>
      </c>
      <c r="E79" s="1387" t="s">
        <v>707</v>
      </c>
      <c r="F79" s="1387" t="s">
        <v>1258</v>
      </c>
      <c r="G79" s="1598" t="s">
        <v>14639</v>
      </c>
      <c r="H79" s="1599"/>
      <c r="I79" s="1599"/>
      <c r="J79" s="1599"/>
      <c r="K79" s="1599"/>
      <c r="L79" s="1600"/>
      <c r="M79" s="56"/>
      <c r="P79" s="56"/>
    </row>
    <row r="80" spans="1:16" ht="27" customHeight="1">
      <c r="A80" s="802"/>
      <c r="B80" s="803"/>
      <c r="C80" s="806" t="s">
        <v>1267</v>
      </c>
      <c r="D80" s="1387">
        <v>8</v>
      </c>
      <c r="E80" s="1387" t="s">
        <v>707</v>
      </c>
      <c r="F80" s="1387" t="s">
        <v>1258</v>
      </c>
      <c r="G80" s="1598" t="s">
        <v>14640</v>
      </c>
      <c r="H80" s="1599"/>
      <c r="I80" s="1599"/>
      <c r="J80" s="1599"/>
      <c r="K80" s="1599"/>
      <c r="L80" s="1600"/>
      <c r="M80" s="56"/>
      <c r="P80" s="56"/>
    </row>
    <row r="81" spans="1:16" ht="12" customHeight="1">
      <c r="A81" s="802"/>
      <c r="B81" s="803"/>
      <c r="C81" s="806" t="s">
        <v>14641</v>
      </c>
      <c r="D81" s="1387">
        <v>8</v>
      </c>
      <c r="E81" s="1387" t="s">
        <v>707</v>
      </c>
      <c r="F81" s="1387" t="s">
        <v>1258</v>
      </c>
      <c r="G81" s="1598" t="s">
        <v>14642</v>
      </c>
      <c r="H81" s="1599"/>
      <c r="I81" s="1599"/>
      <c r="J81" s="1599"/>
      <c r="K81" s="1599"/>
      <c r="L81" s="1600"/>
      <c r="M81" s="56"/>
      <c r="P81" s="56"/>
    </row>
    <row r="82" spans="1:16" ht="12" customHeight="1">
      <c r="A82" s="802"/>
      <c r="B82" s="803"/>
      <c r="C82" s="806" t="s">
        <v>14643</v>
      </c>
      <c r="D82" s="1387">
        <v>10</v>
      </c>
      <c r="E82" s="1387" t="s">
        <v>707</v>
      </c>
      <c r="F82" s="1387" t="s">
        <v>1258</v>
      </c>
      <c r="G82" s="1598" t="s">
        <v>14644</v>
      </c>
      <c r="H82" s="1599"/>
      <c r="I82" s="1599"/>
      <c r="J82" s="1599"/>
      <c r="K82" s="1599"/>
      <c r="L82" s="1600"/>
      <c r="M82" s="56"/>
      <c r="P82" s="56"/>
    </row>
    <row r="83" spans="1:16" ht="12" customHeight="1">
      <c r="A83" s="802"/>
      <c r="B83" s="803"/>
      <c r="C83" s="806" t="s">
        <v>1268</v>
      </c>
      <c r="D83" s="1387">
        <v>8</v>
      </c>
      <c r="E83" s="1387" t="s">
        <v>707</v>
      </c>
      <c r="F83" s="1387" t="s">
        <v>1258</v>
      </c>
      <c r="G83" s="1598" t="s">
        <v>14645</v>
      </c>
      <c r="H83" s="1599"/>
      <c r="I83" s="1599"/>
      <c r="J83" s="1599"/>
      <c r="K83" s="1599"/>
      <c r="L83" s="1600"/>
      <c r="M83" s="56"/>
      <c r="P83" s="56"/>
    </row>
    <row r="84" spans="1:16" ht="12" customHeight="1">
      <c r="A84" s="802"/>
      <c r="B84" s="803"/>
      <c r="C84" s="806" t="s">
        <v>14646</v>
      </c>
      <c r="D84" s="1387">
        <v>12</v>
      </c>
      <c r="E84" s="1387" t="s">
        <v>707</v>
      </c>
      <c r="F84" s="1387" t="s">
        <v>1258</v>
      </c>
      <c r="G84" s="1598" t="s">
        <v>14647</v>
      </c>
      <c r="H84" s="1599"/>
      <c r="I84" s="1599"/>
      <c r="J84" s="1599"/>
      <c r="K84" s="1599"/>
      <c r="L84" s="1600"/>
      <c r="M84" s="56"/>
      <c r="P84" s="56"/>
    </row>
    <row r="85" spans="1:16" ht="12" customHeight="1">
      <c r="A85" s="802"/>
      <c r="B85" s="803"/>
      <c r="C85" s="806" t="s">
        <v>1269</v>
      </c>
      <c r="D85" s="1387">
        <v>12</v>
      </c>
      <c r="E85" s="1387" t="s">
        <v>707</v>
      </c>
      <c r="F85" s="1387" t="s">
        <v>1258</v>
      </c>
      <c r="G85" s="1598" t="s">
        <v>14648</v>
      </c>
      <c r="H85" s="1599"/>
      <c r="I85" s="1599"/>
      <c r="J85" s="1599"/>
      <c r="K85" s="1599"/>
      <c r="L85" s="1600"/>
      <c r="M85" s="56"/>
      <c r="P85" s="56"/>
    </row>
    <row r="86" spans="1:16" ht="12" customHeight="1">
      <c r="A86" s="802"/>
      <c r="B86" s="803"/>
      <c r="C86" s="806" t="s">
        <v>1270</v>
      </c>
      <c r="D86" s="1387">
        <v>12</v>
      </c>
      <c r="E86" s="1387" t="s">
        <v>707</v>
      </c>
      <c r="F86" s="1387" t="s">
        <v>1258</v>
      </c>
      <c r="G86" s="1598" t="s">
        <v>14649</v>
      </c>
      <c r="H86" s="1599"/>
      <c r="I86" s="1599"/>
      <c r="J86" s="1599"/>
      <c r="K86" s="1599"/>
      <c r="L86" s="1600"/>
      <c r="M86" s="56"/>
      <c r="P86" s="56"/>
    </row>
    <row r="87" spans="1:16" ht="12" customHeight="1">
      <c r="A87" s="802"/>
      <c r="B87" s="803"/>
      <c r="C87" s="806" t="s">
        <v>1271</v>
      </c>
      <c r="D87" s="1387">
        <v>12</v>
      </c>
      <c r="E87" s="1387" t="s">
        <v>707</v>
      </c>
      <c r="F87" s="1387" t="s">
        <v>1258</v>
      </c>
      <c r="G87" s="1598" t="s">
        <v>14650</v>
      </c>
      <c r="H87" s="1599"/>
      <c r="I87" s="1599"/>
      <c r="J87" s="1599"/>
      <c r="K87" s="1599"/>
      <c r="L87" s="1600"/>
      <c r="M87" s="56"/>
      <c r="P87" s="56"/>
    </row>
    <row r="88" spans="1:16" ht="12" customHeight="1">
      <c r="A88" s="802"/>
      <c r="B88" s="803"/>
      <c r="C88" s="806" t="s">
        <v>14651</v>
      </c>
      <c r="D88" s="1387">
        <v>12</v>
      </c>
      <c r="E88" s="1387" t="s">
        <v>707</v>
      </c>
      <c r="F88" s="1387" t="s">
        <v>1258</v>
      </c>
      <c r="G88" s="1598" t="s">
        <v>14652</v>
      </c>
      <c r="H88" s="1599"/>
      <c r="I88" s="1599"/>
      <c r="J88" s="1599"/>
      <c r="K88" s="1599"/>
      <c r="L88" s="1600"/>
      <c r="M88" s="56"/>
      <c r="P88" s="56"/>
    </row>
    <row r="89" spans="1:16" ht="12" customHeight="1">
      <c r="A89" s="802"/>
      <c r="B89" s="803"/>
      <c r="C89" s="806" t="s">
        <v>1272</v>
      </c>
      <c r="D89" s="1387">
        <v>12</v>
      </c>
      <c r="E89" s="1387" t="s">
        <v>707</v>
      </c>
      <c r="F89" s="1387" t="s">
        <v>1258</v>
      </c>
      <c r="G89" s="1598" t="s">
        <v>14653</v>
      </c>
      <c r="H89" s="1599"/>
      <c r="I89" s="1599"/>
      <c r="J89" s="1599"/>
      <c r="K89" s="1599"/>
      <c r="L89" s="1600"/>
      <c r="M89" s="56"/>
      <c r="P89" s="56"/>
    </row>
    <row r="90" spans="1:16" ht="12" customHeight="1">
      <c r="A90" s="802"/>
      <c r="B90" s="803"/>
      <c r="C90" s="806" t="s">
        <v>1273</v>
      </c>
      <c r="D90" s="1387">
        <v>12</v>
      </c>
      <c r="E90" s="1387" t="s">
        <v>707</v>
      </c>
      <c r="F90" s="1387" t="s">
        <v>1258</v>
      </c>
      <c r="G90" s="1598" t="s">
        <v>14654</v>
      </c>
      <c r="H90" s="1599"/>
      <c r="I90" s="1599"/>
      <c r="J90" s="1599"/>
      <c r="K90" s="1599"/>
      <c r="L90" s="1600"/>
      <c r="M90" s="56"/>
      <c r="P90" s="56"/>
    </row>
    <row r="91" spans="1:16" ht="12" customHeight="1">
      <c r="A91" s="802"/>
      <c r="B91" s="803"/>
      <c r="C91" s="806" t="s">
        <v>1274</v>
      </c>
      <c r="D91" s="1387">
        <v>12</v>
      </c>
      <c r="E91" s="1387" t="s">
        <v>707</v>
      </c>
      <c r="F91" s="1387" t="s">
        <v>1258</v>
      </c>
      <c r="G91" s="1598" t="s">
        <v>14655</v>
      </c>
      <c r="H91" s="1599"/>
      <c r="I91" s="1599"/>
      <c r="J91" s="1599"/>
      <c r="K91" s="1599"/>
      <c r="L91" s="1600"/>
      <c r="M91" s="56"/>
      <c r="P91" s="56"/>
    </row>
    <row r="92" spans="1:16" ht="12" customHeight="1">
      <c r="A92" s="802"/>
      <c r="B92" s="803"/>
      <c r="C92" s="806" t="s">
        <v>14656</v>
      </c>
      <c r="D92" s="1387">
        <v>1</v>
      </c>
      <c r="E92" s="1387" t="s">
        <v>707</v>
      </c>
      <c r="F92" s="1387" t="s">
        <v>1258</v>
      </c>
      <c r="G92" s="1598" t="s">
        <v>14657</v>
      </c>
      <c r="H92" s="1599"/>
      <c r="I92" s="1599"/>
      <c r="J92" s="1599"/>
      <c r="K92" s="1599"/>
      <c r="L92" s="1600"/>
      <c r="M92" s="56"/>
      <c r="P92" s="56"/>
    </row>
    <row r="93" spans="1:16" ht="12" customHeight="1">
      <c r="A93" s="802"/>
      <c r="B93" s="803"/>
      <c r="C93" s="806" t="s">
        <v>1192</v>
      </c>
      <c r="D93" s="1387">
        <v>1</v>
      </c>
      <c r="E93" s="1387" t="s">
        <v>707</v>
      </c>
      <c r="F93" s="1387" t="s">
        <v>1258</v>
      </c>
      <c r="G93" s="1598" t="s">
        <v>14658</v>
      </c>
      <c r="H93" s="1599"/>
      <c r="I93" s="1599"/>
      <c r="J93" s="1599"/>
      <c r="K93" s="1599"/>
      <c r="L93" s="1600"/>
      <c r="M93" s="56"/>
      <c r="P93" s="56"/>
    </row>
    <row r="94" spans="1:16" ht="12" customHeight="1">
      <c r="A94" s="802"/>
      <c r="B94" s="803"/>
      <c r="C94" s="806" t="s">
        <v>1200</v>
      </c>
      <c r="D94" s="1387">
        <v>1</v>
      </c>
      <c r="E94" s="1387" t="s">
        <v>707</v>
      </c>
      <c r="F94" s="1387" t="s">
        <v>1258</v>
      </c>
      <c r="G94" s="1598" t="s">
        <v>14659</v>
      </c>
      <c r="H94" s="1599"/>
      <c r="I94" s="1599"/>
      <c r="J94" s="1599"/>
      <c r="K94" s="1599"/>
      <c r="L94" s="1600"/>
      <c r="M94" s="56"/>
      <c r="P94" s="56"/>
    </row>
    <row r="95" spans="1:16" ht="12" customHeight="1">
      <c r="A95" s="802"/>
      <c r="B95" s="803"/>
      <c r="C95" s="806" t="s">
        <v>14660</v>
      </c>
      <c r="D95" s="1387">
        <v>1</v>
      </c>
      <c r="E95" s="1387" t="s">
        <v>707</v>
      </c>
      <c r="F95" s="1387" t="s">
        <v>1258</v>
      </c>
      <c r="G95" s="1598" t="s">
        <v>14661</v>
      </c>
      <c r="H95" s="1599"/>
      <c r="I95" s="1599"/>
      <c r="J95" s="1599"/>
      <c r="K95" s="1599"/>
      <c r="L95" s="1600"/>
      <c r="M95" s="56"/>
      <c r="P95" s="56"/>
    </row>
    <row r="96" spans="1:16" ht="12" customHeight="1">
      <c r="A96" s="802"/>
      <c r="B96" s="803"/>
      <c r="C96" s="806" t="s">
        <v>1198</v>
      </c>
      <c r="D96" s="1387">
        <v>1</v>
      </c>
      <c r="E96" s="1387" t="s">
        <v>707</v>
      </c>
      <c r="F96" s="1387" t="s">
        <v>1258</v>
      </c>
      <c r="G96" s="1598" t="s">
        <v>14662</v>
      </c>
      <c r="H96" s="1599"/>
      <c r="I96" s="1599"/>
      <c r="J96" s="1599"/>
      <c r="K96" s="1599"/>
      <c r="L96" s="1600"/>
      <c r="M96" s="56"/>
      <c r="P96" s="56"/>
    </row>
    <row r="97" spans="1:16" ht="24" customHeight="1">
      <c r="A97" s="802"/>
      <c r="B97" s="803"/>
      <c r="C97" s="806" t="s">
        <v>1197</v>
      </c>
      <c r="D97" s="1387">
        <v>1</v>
      </c>
      <c r="E97" s="1387" t="s">
        <v>707</v>
      </c>
      <c r="F97" s="1387" t="s">
        <v>1258</v>
      </c>
      <c r="G97" s="1598" t="s">
        <v>14663</v>
      </c>
      <c r="H97" s="1599"/>
      <c r="I97" s="1599"/>
      <c r="J97" s="1599"/>
      <c r="K97" s="1599"/>
      <c r="L97" s="1600"/>
      <c r="M97" s="56"/>
      <c r="P97" s="56"/>
    </row>
    <row r="98" spans="1:16" ht="27.6" customHeight="1">
      <c r="A98" s="802"/>
      <c r="B98" s="803"/>
      <c r="C98" s="806" t="s">
        <v>1196</v>
      </c>
      <c r="D98" s="1387">
        <v>1</v>
      </c>
      <c r="E98" s="1387" t="s">
        <v>707</v>
      </c>
      <c r="F98" s="1387" t="s">
        <v>1258</v>
      </c>
      <c r="G98" s="1598" t="s">
        <v>14664</v>
      </c>
      <c r="H98" s="1599"/>
      <c r="I98" s="1599"/>
      <c r="J98" s="1599"/>
      <c r="K98" s="1599"/>
      <c r="L98" s="1600"/>
      <c r="M98" s="56"/>
      <c r="P98" s="56"/>
    </row>
    <row r="99" spans="1:16" ht="25.9" customHeight="1">
      <c r="A99" s="802"/>
      <c r="B99" s="803"/>
      <c r="C99" s="806" t="s">
        <v>1275</v>
      </c>
      <c r="D99" s="1387">
        <v>2</v>
      </c>
      <c r="E99" s="1387" t="s">
        <v>707</v>
      </c>
      <c r="F99" s="1387" t="s">
        <v>1258</v>
      </c>
      <c r="G99" s="1598" t="s">
        <v>14665</v>
      </c>
      <c r="H99" s="1599"/>
      <c r="I99" s="1599"/>
      <c r="J99" s="1599"/>
      <c r="K99" s="1599"/>
      <c r="L99" s="1600"/>
      <c r="M99" s="56"/>
      <c r="P99" s="56"/>
    </row>
    <row r="100" spans="1:16" ht="28.9" customHeight="1">
      <c r="A100" s="802"/>
      <c r="B100" s="803"/>
      <c r="C100" s="806" t="s">
        <v>1276</v>
      </c>
      <c r="D100" s="1387">
        <v>2</v>
      </c>
      <c r="E100" s="1387" t="s">
        <v>707</v>
      </c>
      <c r="F100" s="1387" t="s">
        <v>1258</v>
      </c>
      <c r="G100" s="1598" t="s">
        <v>14666</v>
      </c>
      <c r="H100" s="1599"/>
      <c r="I100" s="1599"/>
      <c r="J100" s="1599"/>
      <c r="K100" s="1599"/>
      <c r="L100" s="1600"/>
      <c r="M100" s="56"/>
      <c r="P100" s="56"/>
    </row>
    <row r="101" spans="1:16" ht="22.9" customHeight="1">
      <c r="A101" s="802"/>
      <c r="B101" s="803"/>
      <c r="C101" s="806" t="s">
        <v>14667</v>
      </c>
      <c r="D101" s="1387">
        <v>8</v>
      </c>
      <c r="E101" s="1387" t="s">
        <v>707</v>
      </c>
      <c r="F101" s="1387" t="s">
        <v>1258</v>
      </c>
      <c r="G101" s="1598" t="s">
        <v>14668</v>
      </c>
      <c r="H101" s="1599"/>
      <c r="I101" s="1599"/>
      <c r="J101" s="1599"/>
      <c r="K101" s="1599"/>
      <c r="L101" s="1600"/>
      <c r="M101" s="56"/>
      <c r="P101" s="56"/>
    </row>
    <row r="102" spans="1:16" ht="22.9" customHeight="1">
      <c r="A102" s="802"/>
      <c r="B102" s="803"/>
      <c r="C102" s="806" t="s">
        <v>1277</v>
      </c>
      <c r="D102" s="1387">
        <v>8</v>
      </c>
      <c r="E102" s="1387" t="s">
        <v>707</v>
      </c>
      <c r="F102" s="1387" t="s">
        <v>1258</v>
      </c>
      <c r="G102" s="1598" t="s">
        <v>14669</v>
      </c>
      <c r="H102" s="1599"/>
      <c r="I102" s="1599"/>
      <c r="J102" s="1599"/>
      <c r="K102" s="1599"/>
      <c r="L102" s="1600"/>
      <c r="M102" s="56"/>
      <c r="P102" s="56"/>
    </row>
    <row r="103" spans="1:16" ht="29.45" customHeight="1">
      <c r="A103" s="802"/>
      <c r="B103" s="803"/>
      <c r="C103" s="806" t="s">
        <v>14670</v>
      </c>
      <c r="D103" s="1387">
        <v>1</v>
      </c>
      <c r="E103" s="1387" t="s">
        <v>707</v>
      </c>
      <c r="F103" s="1387" t="s">
        <v>1258</v>
      </c>
      <c r="G103" s="1598" t="s">
        <v>14671</v>
      </c>
      <c r="H103" s="1599"/>
      <c r="I103" s="1599"/>
      <c r="J103" s="1599"/>
      <c r="K103" s="1599"/>
      <c r="L103" s="1600"/>
      <c r="M103" s="56"/>
      <c r="P103" s="56"/>
    </row>
    <row r="104" spans="1:16" ht="28.9" customHeight="1">
      <c r="A104" s="802"/>
      <c r="B104" s="803"/>
      <c r="C104" s="1411" t="s">
        <v>14672</v>
      </c>
      <c r="D104" s="1387">
        <v>8</v>
      </c>
      <c r="E104" s="1387" t="s">
        <v>707</v>
      </c>
      <c r="F104" s="1387" t="s">
        <v>1258</v>
      </c>
      <c r="G104" s="1598" t="s">
        <v>14673</v>
      </c>
      <c r="H104" s="1599"/>
      <c r="I104" s="1599"/>
      <c r="J104" s="1599"/>
      <c r="K104" s="1599"/>
      <c r="L104" s="1600"/>
      <c r="M104" s="56"/>
      <c r="P104" s="56"/>
    </row>
    <row r="105" spans="1:16" ht="42.6" customHeight="1">
      <c r="A105" s="802"/>
      <c r="B105" s="803"/>
      <c r="C105" s="1412" t="s">
        <v>14674</v>
      </c>
      <c r="D105" s="1384">
        <v>1</v>
      </c>
      <c r="E105" s="1384" t="s">
        <v>707</v>
      </c>
      <c r="F105" s="1384" t="s">
        <v>1258</v>
      </c>
      <c r="G105" s="1592" t="s">
        <v>14675</v>
      </c>
      <c r="H105" s="1593"/>
      <c r="I105" s="1593"/>
      <c r="J105" s="1593"/>
      <c r="K105" s="1593"/>
      <c r="L105" s="1594"/>
      <c r="M105" s="56"/>
      <c r="P105" s="56"/>
    </row>
    <row r="106" spans="1:16" ht="67.900000000000006" customHeight="1">
      <c r="A106" s="802"/>
      <c r="B106" s="803"/>
      <c r="C106" s="1413" t="s">
        <v>1278</v>
      </c>
      <c r="D106" s="1384">
        <v>2</v>
      </c>
      <c r="E106" s="1384" t="s">
        <v>707</v>
      </c>
      <c r="F106" s="1384" t="s">
        <v>1258</v>
      </c>
      <c r="G106" s="1595" t="s">
        <v>14676</v>
      </c>
      <c r="H106" s="1596"/>
      <c r="I106" s="1596"/>
      <c r="J106" s="1596"/>
      <c r="K106" s="1596"/>
      <c r="L106" s="1597"/>
      <c r="M106" s="56"/>
      <c r="P106" s="56"/>
    </row>
    <row r="107" spans="1:16" ht="41.45" customHeight="1">
      <c r="A107" s="802"/>
      <c r="B107" s="803"/>
      <c r="C107" s="1412" t="s">
        <v>14677</v>
      </c>
      <c r="D107" s="1384">
        <v>1</v>
      </c>
      <c r="E107" s="1384" t="s">
        <v>707</v>
      </c>
      <c r="F107" s="1384" t="s">
        <v>1258</v>
      </c>
      <c r="G107" s="1592" t="s">
        <v>14678</v>
      </c>
      <c r="H107" s="1593"/>
      <c r="I107" s="1593"/>
      <c r="J107" s="1593"/>
      <c r="K107" s="1593"/>
      <c r="L107" s="1594"/>
      <c r="M107" s="56"/>
      <c r="P107" s="56"/>
    </row>
    <row r="108" spans="1:16" ht="52.9" customHeight="1">
      <c r="A108" s="802"/>
      <c r="B108" s="803"/>
      <c r="C108" s="1414" t="s">
        <v>14679</v>
      </c>
      <c r="D108" s="1384">
        <v>3</v>
      </c>
      <c r="E108" s="1384" t="s">
        <v>707</v>
      </c>
      <c r="F108" s="1384" t="s">
        <v>1258</v>
      </c>
      <c r="G108" s="1592" t="s">
        <v>14680</v>
      </c>
      <c r="H108" s="1593"/>
      <c r="I108" s="1593"/>
      <c r="J108" s="1593"/>
      <c r="K108" s="1593"/>
      <c r="L108" s="1594"/>
      <c r="M108" s="56"/>
      <c r="P108" s="56"/>
    </row>
    <row r="109" spans="1:16" ht="78.599999999999994" customHeight="1">
      <c r="A109" s="802"/>
      <c r="B109" s="803"/>
      <c r="C109" s="1412" t="s">
        <v>1279</v>
      </c>
      <c r="D109" s="1384">
        <v>6</v>
      </c>
      <c r="E109" s="1384" t="s">
        <v>707</v>
      </c>
      <c r="F109" s="1384" t="s">
        <v>1258</v>
      </c>
      <c r="G109" s="1595" t="s">
        <v>14681</v>
      </c>
      <c r="H109" s="1596"/>
      <c r="I109" s="1596"/>
      <c r="J109" s="1596"/>
      <c r="K109" s="1596"/>
      <c r="L109" s="1597"/>
      <c r="M109" s="56"/>
      <c r="P109" s="56"/>
    </row>
    <row r="110" spans="1:16" ht="78.599999999999994" customHeight="1">
      <c r="A110" s="802"/>
      <c r="B110" s="803"/>
      <c r="C110" s="1412" t="s">
        <v>1280</v>
      </c>
      <c r="D110" s="1384">
        <v>6</v>
      </c>
      <c r="E110" s="1384" t="s">
        <v>707</v>
      </c>
      <c r="F110" s="1384" t="s">
        <v>1258</v>
      </c>
      <c r="G110" s="1595" t="s">
        <v>14682</v>
      </c>
      <c r="H110" s="1596"/>
      <c r="I110" s="1596"/>
      <c r="J110" s="1596"/>
      <c r="K110" s="1596"/>
      <c r="L110" s="1597"/>
      <c r="M110" s="56"/>
      <c r="P110" s="56"/>
    </row>
    <row r="111" spans="1:16" ht="78.599999999999994" customHeight="1">
      <c r="A111" s="802"/>
      <c r="B111" s="803"/>
      <c r="C111" s="1412" t="s">
        <v>1281</v>
      </c>
      <c r="D111" s="1384">
        <v>6</v>
      </c>
      <c r="E111" s="1384" t="s">
        <v>707</v>
      </c>
      <c r="F111" s="1384" t="s">
        <v>1258</v>
      </c>
      <c r="G111" s="1595" t="s">
        <v>14683</v>
      </c>
      <c r="H111" s="1596"/>
      <c r="I111" s="1596"/>
      <c r="J111" s="1596"/>
      <c r="K111" s="1596"/>
      <c r="L111" s="1597"/>
      <c r="M111" s="56"/>
      <c r="P111" s="56"/>
    </row>
    <row r="112" spans="1:16" ht="12" customHeight="1">
      <c r="A112" s="802"/>
      <c r="B112" s="803"/>
      <c r="C112" s="1415" t="s">
        <v>14684</v>
      </c>
      <c r="D112" s="1387">
        <v>2</v>
      </c>
      <c r="E112" s="1387" t="s">
        <v>707</v>
      </c>
      <c r="F112" s="1387" t="s">
        <v>1258</v>
      </c>
      <c r="G112" s="1589" t="s">
        <v>14685</v>
      </c>
      <c r="H112" s="1590"/>
      <c r="I112" s="1590"/>
      <c r="J112" s="1590"/>
      <c r="K112" s="1590"/>
      <c r="L112" s="1591"/>
      <c r="M112" s="56"/>
      <c r="P112" s="56"/>
    </row>
    <row r="113" spans="1:16" ht="12" customHeight="1">
      <c r="A113" s="802"/>
      <c r="B113" s="803"/>
      <c r="C113" s="1415" t="s">
        <v>1282</v>
      </c>
      <c r="D113" s="1387">
        <v>2</v>
      </c>
      <c r="E113" s="1387" t="s">
        <v>707</v>
      </c>
      <c r="F113" s="1387" t="s">
        <v>1258</v>
      </c>
      <c r="G113" s="1589" t="s">
        <v>14685</v>
      </c>
      <c r="H113" s="1590"/>
      <c r="I113" s="1590"/>
      <c r="J113" s="1590"/>
      <c r="K113" s="1590"/>
      <c r="L113" s="1591"/>
      <c r="M113" s="56"/>
      <c r="P113" s="56"/>
    </row>
    <row r="114" spans="1:16" ht="12" customHeight="1">
      <c r="A114" s="802"/>
      <c r="B114" s="803"/>
      <c r="C114" s="1415" t="s">
        <v>1283</v>
      </c>
      <c r="D114" s="1387">
        <v>2</v>
      </c>
      <c r="E114" s="1387" t="s">
        <v>707</v>
      </c>
      <c r="F114" s="1387" t="s">
        <v>1258</v>
      </c>
      <c r="G114" s="1589" t="s">
        <v>14685</v>
      </c>
      <c r="H114" s="1590"/>
      <c r="I114" s="1590"/>
      <c r="J114" s="1590"/>
      <c r="K114" s="1590"/>
      <c r="L114" s="1591"/>
      <c r="M114" s="56"/>
      <c r="P114" s="56"/>
    </row>
    <row r="115" spans="1:16" ht="12">
      <c r="A115" s="802"/>
      <c r="B115" s="993"/>
      <c r="C115" s="873" t="s">
        <v>14435</v>
      </c>
      <c r="D115" s="993">
        <f>SUM(D58:D114)</f>
        <v>301</v>
      </c>
      <c r="E115" s="993"/>
      <c r="F115" s="804"/>
      <c r="G115" s="804"/>
      <c r="H115" s="804"/>
      <c r="I115" s="804"/>
      <c r="J115" s="804"/>
      <c r="K115" s="804"/>
      <c r="L115" s="804"/>
      <c r="M115" s="56"/>
      <c r="P115" s="56"/>
    </row>
    <row r="116" spans="1:16">
      <c r="P116" s="1198"/>
    </row>
  </sheetData>
  <mergeCells count="110">
    <mergeCell ref="E44:J44"/>
    <mergeCell ref="E45:J45"/>
    <mergeCell ref="G57:L57"/>
    <mergeCell ref="C39:J39"/>
    <mergeCell ref="C40:J40"/>
    <mergeCell ref="E41:F41"/>
    <mergeCell ref="G41:H41"/>
    <mergeCell ref="I41:J41"/>
    <mergeCell ref="D42:F42"/>
    <mergeCell ref="H42:I42"/>
    <mergeCell ref="C13:F13"/>
    <mergeCell ref="G13:J13"/>
    <mergeCell ref="C14:J14"/>
    <mergeCell ref="C27:J27"/>
    <mergeCell ref="C16:J16"/>
    <mergeCell ref="C17:J17"/>
    <mergeCell ref="C18:J18"/>
    <mergeCell ref="C19:J19"/>
    <mergeCell ref="C20:J20"/>
    <mergeCell ref="C21:J21"/>
    <mergeCell ref="C22:J22"/>
    <mergeCell ref="C23:J23"/>
    <mergeCell ref="C24:J24"/>
    <mergeCell ref="C25:J25"/>
    <mergeCell ref="C26:J26"/>
    <mergeCell ref="C9:D9"/>
    <mergeCell ref="E9:F9"/>
    <mergeCell ref="G9:J9"/>
    <mergeCell ref="C10:F10"/>
    <mergeCell ref="G10:J10"/>
    <mergeCell ref="C11:F11"/>
    <mergeCell ref="G11:J11"/>
    <mergeCell ref="C12:F12"/>
    <mergeCell ref="G12:J12"/>
    <mergeCell ref="G58:L58"/>
    <mergeCell ref="G59:L59"/>
    <mergeCell ref="G60:L60"/>
    <mergeCell ref="G61:L61"/>
    <mergeCell ref="G62:L62"/>
    <mergeCell ref="C15:J15"/>
    <mergeCell ref="C28:J28"/>
    <mergeCell ref="I29:J29"/>
    <mergeCell ref="C30:J30"/>
    <mergeCell ref="C38:J38"/>
    <mergeCell ref="C31:D31"/>
    <mergeCell ref="E31:F31"/>
    <mergeCell ref="G31:H31"/>
    <mergeCell ref="I31:J31"/>
    <mergeCell ref="C32:D32"/>
    <mergeCell ref="E32:F32"/>
    <mergeCell ref="G32:H32"/>
    <mergeCell ref="I32:J32"/>
    <mergeCell ref="C33:J33"/>
    <mergeCell ref="C34:J34"/>
    <mergeCell ref="C35:J35"/>
    <mergeCell ref="C36:J36"/>
    <mergeCell ref="C37:J37"/>
    <mergeCell ref="E43:J43"/>
    <mergeCell ref="G68:L68"/>
    <mergeCell ref="G69:L69"/>
    <mergeCell ref="G70:L70"/>
    <mergeCell ref="G71:L71"/>
    <mergeCell ref="G72:L72"/>
    <mergeCell ref="G63:L63"/>
    <mergeCell ref="G64:L64"/>
    <mergeCell ref="G65:L65"/>
    <mergeCell ref="G66:L66"/>
    <mergeCell ref="G67:L67"/>
    <mergeCell ref="G78:L78"/>
    <mergeCell ref="G79:L79"/>
    <mergeCell ref="G80:L80"/>
    <mergeCell ref="G81:L81"/>
    <mergeCell ref="G82:L82"/>
    <mergeCell ref="G73:L73"/>
    <mergeCell ref="G74:L74"/>
    <mergeCell ref="G75:L75"/>
    <mergeCell ref="G76:L76"/>
    <mergeCell ref="G77:L77"/>
    <mergeCell ref="G88:L88"/>
    <mergeCell ref="G89:L89"/>
    <mergeCell ref="G90:L90"/>
    <mergeCell ref="G91:L91"/>
    <mergeCell ref="G92:L92"/>
    <mergeCell ref="G83:L83"/>
    <mergeCell ref="G84:L84"/>
    <mergeCell ref="G85:L85"/>
    <mergeCell ref="G86:L86"/>
    <mergeCell ref="G87:L87"/>
    <mergeCell ref="G98:L98"/>
    <mergeCell ref="G99:L99"/>
    <mergeCell ref="G100:L100"/>
    <mergeCell ref="G101:L101"/>
    <mergeCell ref="G102:L102"/>
    <mergeCell ref="G93:L93"/>
    <mergeCell ref="G94:L94"/>
    <mergeCell ref="G95:L95"/>
    <mergeCell ref="G96:L96"/>
    <mergeCell ref="G97:L97"/>
    <mergeCell ref="G113:L113"/>
    <mergeCell ref="G114:L114"/>
    <mergeCell ref="G108:L108"/>
    <mergeCell ref="G109:L109"/>
    <mergeCell ref="G110:L110"/>
    <mergeCell ref="G111:L111"/>
    <mergeCell ref="G112:L112"/>
    <mergeCell ref="G103:L103"/>
    <mergeCell ref="G104:L104"/>
    <mergeCell ref="G105:L105"/>
    <mergeCell ref="G106:L106"/>
    <mergeCell ref="G107:L107"/>
  </mergeCells>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60"/>
  <sheetViews>
    <sheetView zoomScaleNormal="100" workbookViewId="0"/>
  </sheetViews>
  <sheetFormatPr defaultRowHeight="13.5"/>
  <cols>
    <col min="3" max="10" width="14.625" customWidth="1"/>
  </cols>
  <sheetData>
    <row r="1" spans="1:13">
      <c r="A1" s="166"/>
      <c r="B1" s="166"/>
      <c r="C1" s="166"/>
      <c r="D1" s="169" t="s">
        <v>1284</v>
      </c>
      <c r="E1" s="166"/>
      <c r="F1" s="166"/>
      <c r="G1" s="166"/>
      <c r="H1" s="166"/>
      <c r="I1" s="166"/>
      <c r="J1" s="166"/>
      <c r="K1" s="166"/>
      <c r="L1" s="166"/>
      <c r="M1" s="166"/>
    </row>
    <row r="2" spans="1:13" ht="13.5" customHeight="1">
      <c r="A2" s="166"/>
      <c r="B2" s="170" t="s">
        <v>1285</v>
      </c>
      <c r="C2" s="171"/>
      <c r="D2" s="172" t="s">
        <v>1284</v>
      </c>
      <c r="E2" s="173"/>
      <c r="F2" s="174" t="s">
        <v>15248</v>
      </c>
      <c r="G2" s="175"/>
      <c r="H2" s="175"/>
      <c r="I2" s="175"/>
      <c r="J2" s="175"/>
      <c r="K2" s="176"/>
      <c r="L2" s="166"/>
      <c r="M2" s="166"/>
    </row>
    <row r="3" spans="1:13">
      <c r="A3" s="166"/>
      <c r="B3" s="168"/>
      <c r="C3" s="175"/>
      <c r="D3" s="175"/>
      <c r="E3" s="175"/>
      <c r="F3" s="175"/>
      <c r="G3" s="175"/>
      <c r="H3" s="175"/>
      <c r="I3" s="175"/>
      <c r="J3" s="175"/>
      <c r="K3" s="176"/>
      <c r="L3" s="166"/>
      <c r="M3" s="166"/>
    </row>
    <row r="4" spans="1:13" ht="14.25" thickBot="1">
      <c r="A4" s="166"/>
      <c r="B4" s="177" t="s">
        <v>2</v>
      </c>
      <c r="C4" s="178" t="s">
        <v>3</v>
      </c>
      <c r="D4" s="178" t="s">
        <v>4</v>
      </c>
      <c r="E4" s="178" t="s">
        <v>5</v>
      </c>
      <c r="F4" s="178" t="s">
        <v>6</v>
      </c>
      <c r="G4" s="178" t="s">
        <v>7</v>
      </c>
      <c r="H4" s="178" t="s">
        <v>8</v>
      </c>
      <c r="I4" s="178" t="s">
        <v>9</v>
      </c>
      <c r="J4" s="179" t="s">
        <v>10</v>
      </c>
      <c r="K4" s="180" t="s">
        <v>11</v>
      </c>
      <c r="L4" s="181" t="s">
        <v>2</v>
      </c>
      <c r="M4" s="168"/>
    </row>
    <row r="5" spans="1:13" ht="13.5" customHeight="1" thickTop="1">
      <c r="A5" s="167">
        <v>0</v>
      </c>
      <c r="B5" s="182" t="s">
        <v>12</v>
      </c>
      <c r="C5" s="1624" t="s">
        <v>1286</v>
      </c>
      <c r="D5" s="1625"/>
      <c r="E5" s="1625"/>
      <c r="F5" s="1626"/>
      <c r="G5" s="190" t="s">
        <v>13</v>
      </c>
      <c r="H5" s="195" t="s">
        <v>1288</v>
      </c>
      <c r="I5" s="195" t="s">
        <v>1289</v>
      </c>
      <c r="J5" s="196" t="s">
        <v>1290</v>
      </c>
      <c r="K5" s="191" t="s">
        <v>1291</v>
      </c>
      <c r="L5" s="183" t="s">
        <v>12</v>
      </c>
      <c r="M5" s="166"/>
    </row>
    <row r="6" spans="1:13" ht="13.5" customHeight="1">
      <c r="A6" s="167">
        <v>1</v>
      </c>
      <c r="B6" s="182" t="s">
        <v>17</v>
      </c>
      <c r="C6" s="193" t="s">
        <v>13</v>
      </c>
      <c r="D6" s="190" t="s">
        <v>13</v>
      </c>
      <c r="E6" s="190" t="s">
        <v>13</v>
      </c>
      <c r="F6" s="190" t="s">
        <v>13</v>
      </c>
      <c r="G6" s="190" t="s">
        <v>13</v>
      </c>
      <c r="H6" s="190" t="s">
        <v>13</v>
      </c>
      <c r="I6" s="192" t="s">
        <v>1292</v>
      </c>
      <c r="J6" s="192" t="s">
        <v>1293</v>
      </c>
      <c r="K6" s="191" t="s">
        <v>1291</v>
      </c>
      <c r="L6" s="183" t="s">
        <v>17</v>
      </c>
      <c r="M6" s="166"/>
    </row>
    <row r="7" spans="1:13" ht="13.5" customHeight="1">
      <c r="A7" s="167">
        <v>2</v>
      </c>
      <c r="B7" s="184" t="s">
        <v>19</v>
      </c>
      <c r="C7" s="1627" t="s">
        <v>1294</v>
      </c>
      <c r="D7" s="1628"/>
      <c r="E7" s="1628"/>
      <c r="F7" s="1628"/>
      <c r="G7" s="1628"/>
      <c r="H7" s="1628"/>
      <c r="I7" s="1628"/>
      <c r="J7" s="1629"/>
      <c r="K7" s="191" t="s">
        <v>1291</v>
      </c>
      <c r="L7" s="183" t="s">
        <v>19</v>
      </c>
      <c r="M7" s="166"/>
    </row>
    <row r="8" spans="1:13" ht="13.5" customHeight="1">
      <c r="A8" s="167">
        <v>3</v>
      </c>
      <c r="B8" s="184" t="s">
        <v>20</v>
      </c>
      <c r="C8" s="193" t="s">
        <v>13</v>
      </c>
      <c r="D8" s="190" t="s">
        <v>13</v>
      </c>
      <c r="E8" s="1630" t="s">
        <v>1295</v>
      </c>
      <c r="F8" s="1628"/>
      <c r="G8" s="1628"/>
      <c r="H8" s="1628"/>
      <c r="I8" s="1628"/>
      <c r="J8" s="1629"/>
      <c r="K8" s="191" t="s">
        <v>1291</v>
      </c>
      <c r="L8" s="183" t="s">
        <v>20</v>
      </c>
      <c r="M8" s="166"/>
    </row>
    <row r="9" spans="1:13" ht="13.5" customHeight="1">
      <c r="A9" s="167">
        <v>4</v>
      </c>
      <c r="B9" s="184" t="s">
        <v>23</v>
      </c>
      <c r="C9" s="1621" t="s">
        <v>1296</v>
      </c>
      <c r="D9" s="1622"/>
      <c r="E9" s="1622"/>
      <c r="F9" s="1622"/>
      <c r="G9" s="1622"/>
      <c r="H9" s="1622"/>
      <c r="I9" s="1622"/>
      <c r="J9" s="1623"/>
      <c r="K9" s="191" t="s">
        <v>1291</v>
      </c>
      <c r="L9" s="183" t="s">
        <v>23</v>
      </c>
      <c r="M9" s="166"/>
    </row>
    <row r="10" spans="1:13" ht="13.5" customHeight="1">
      <c r="A10" s="167">
        <v>5</v>
      </c>
      <c r="B10" s="184" t="s">
        <v>28</v>
      </c>
      <c r="C10" s="1621" t="s">
        <v>1297</v>
      </c>
      <c r="D10" s="1622"/>
      <c r="E10" s="1622"/>
      <c r="F10" s="1622"/>
      <c r="G10" s="1622"/>
      <c r="H10" s="1622"/>
      <c r="I10" s="1622"/>
      <c r="J10" s="1623"/>
      <c r="K10" s="191" t="s">
        <v>1291</v>
      </c>
      <c r="L10" s="183" t="s">
        <v>28</v>
      </c>
      <c r="M10" s="166"/>
    </row>
    <row r="11" spans="1:13" ht="13.5" customHeight="1">
      <c r="A11" s="167">
        <v>6</v>
      </c>
      <c r="B11" s="184" t="s">
        <v>33</v>
      </c>
      <c r="C11" s="1621" t="s">
        <v>1298</v>
      </c>
      <c r="D11" s="1622"/>
      <c r="E11" s="1622"/>
      <c r="F11" s="1622"/>
      <c r="G11" s="1622"/>
      <c r="H11" s="1622"/>
      <c r="I11" s="1622"/>
      <c r="J11" s="1623"/>
      <c r="K11" s="191" t="s">
        <v>1291</v>
      </c>
      <c r="L11" s="183" t="s">
        <v>33</v>
      </c>
      <c r="M11" s="166"/>
    </row>
    <row r="12" spans="1:13" ht="13.5" customHeight="1">
      <c r="A12" s="167">
        <v>7</v>
      </c>
      <c r="B12" s="184" t="s">
        <v>37</v>
      </c>
      <c r="C12" s="1621" t="s">
        <v>1299</v>
      </c>
      <c r="D12" s="1622"/>
      <c r="E12" s="1622"/>
      <c r="F12" s="1622"/>
      <c r="G12" s="1622"/>
      <c r="H12" s="1622"/>
      <c r="I12" s="1622"/>
      <c r="J12" s="1623"/>
      <c r="K12" s="191" t="s">
        <v>1291</v>
      </c>
      <c r="L12" s="183" t="s">
        <v>37</v>
      </c>
      <c r="M12" s="166"/>
    </row>
    <row r="13" spans="1:13" ht="13.5" customHeight="1">
      <c r="A13" s="167">
        <v>8</v>
      </c>
      <c r="B13" s="184" t="s">
        <v>42</v>
      </c>
      <c r="C13" s="1621" t="s">
        <v>1300</v>
      </c>
      <c r="D13" s="1622" t="s">
        <v>1287</v>
      </c>
      <c r="E13" s="1622" t="s">
        <v>1287</v>
      </c>
      <c r="F13" s="1622" t="s">
        <v>1287</v>
      </c>
      <c r="G13" s="1622" t="s">
        <v>1287</v>
      </c>
      <c r="H13" s="1622" t="s">
        <v>1287</v>
      </c>
      <c r="I13" s="1622" t="s">
        <v>1287</v>
      </c>
      <c r="J13" s="1623" t="s">
        <v>1287</v>
      </c>
      <c r="K13" s="191" t="s">
        <v>1291</v>
      </c>
      <c r="L13" s="183" t="s">
        <v>42</v>
      </c>
      <c r="M13" s="166"/>
    </row>
    <row r="14" spans="1:13" ht="13.5" customHeight="1">
      <c r="A14" s="167">
        <v>9</v>
      </c>
      <c r="B14" s="184" t="s">
        <v>47</v>
      </c>
      <c r="C14" s="1621" t="s">
        <v>1301</v>
      </c>
      <c r="D14" s="1622" t="s">
        <v>1287</v>
      </c>
      <c r="E14" s="1622" t="s">
        <v>1287</v>
      </c>
      <c r="F14" s="1622" t="s">
        <v>1287</v>
      </c>
      <c r="G14" s="1622" t="s">
        <v>1287</v>
      </c>
      <c r="H14" s="1622" t="s">
        <v>1287</v>
      </c>
      <c r="I14" s="1622" t="s">
        <v>1287</v>
      </c>
      <c r="J14" s="1623" t="s">
        <v>1287</v>
      </c>
      <c r="K14" s="191" t="s">
        <v>1291</v>
      </c>
      <c r="L14" s="183" t="s">
        <v>47</v>
      </c>
      <c r="M14" s="166"/>
    </row>
    <row r="15" spans="1:13" ht="13.5" customHeight="1">
      <c r="A15" s="167">
        <v>10</v>
      </c>
      <c r="B15" s="184" t="s">
        <v>49</v>
      </c>
      <c r="C15" s="1621" t="s">
        <v>1302</v>
      </c>
      <c r="D15" s="1622" t="s">
        <v>1287</v>
      </c>
      <c r="E15" s="1622" t="s">
        <v>1287</v>
      </c>
      <c r="F15" s="1622" t="s">
        <v>1287</v>
      </c>
      <c r="G15" s="1622" t="s">
        <v>1287</v>
      </c>
      <c r="H15" s="1622" t="s">
        <v>1287</v>
      </c>
      <c r="I15" s="1622" t="s">
        <v>1287</v>
      </c>
      <c r="J15" s="1623" t="s">
        <v>1287</v>
      </c>
      <c r="K15" s="191" t="s">
        <v>1291</v>
      </c>
      <c r="L15" s="183" t="s">
        <v>49</v>
      </c>
      <c r="M15" s="166"/>
    </row>
    <row r="16" spans="1:13" ht="13.5" customHeight="1">
      <c r="A16" s="167">
        <v>11</v>
      </c>
      <c r="B16" s="184" t="s">
        <v>51</v>
      </c>
      <c r="C16" s="1621" t="s">
        <v>1303</v>
      </c>
      <c r="D16" s="1622" t="s">
        <v>1287</v>
      </c>
      <c r="E16" s="1622" t="s">
        <v>1287</v>
      </c>
      <c r="F16" s="1622" t="s">
        <v>1287</v>
      </c>
      <c r="G16" s="1622" t="s">
        <v>1287</v>
      </c>
      <c r="H16" s="1622" t="s">
        <v>1287</v>
      </c>
      <c r="I16" s="1622" t="s">
        <v>1287</v>
      </c>
      <c r="J16" s="1623" t="s">
        <v>1287</v>
      </c>
      <c r="K16" s="191" t="s">
        <v>1291</v>
      </c>
      <c r="L16" s="183" t="s">
        <v>51</v>
      </c>
      <c r="M16" s="166"/>
    </row>
    <row r="17" spans="1:13" ht="13.5" customHeight="1">
      <c r="A17" s="167">
        <v>12</v>
      </c>
      <c r="B17" s="184" t="s">
        <v>52</v>
      </c>
      <c r="C17" s="1621" t="s">
        <v>1304</v>
      </c>
      <c r="D17" s="1622" t="s">
        <v>1287</v>
      </c>
      <c r="E17" s="1622" t="s">
        <v>1287</v>
      </c>
      <c r="F17" s="1622" t="s">
        <v>1287</v>
      </c>
      <c r="G17" s="1622" t="s">
        <v>1287</v>
      </c>
      <c r="H17" s="1622" t="s">
        <v>1287</v>
      </c>
      <c r="I17" s="1622" t="s">
        <v>1287</v>
      </c>
      <c r="J17" s="1623" t="s">
        <v>1287</v>
      </c>
      <c r="K17" s="191" t="s">
        <v>1291</v>
      </c>
      <c r="L17" s="183" t="s">
        <v>52</v>
      </c>
      <c r="M17" s="166"/>
    </row>
    <row r="18" spans="1:13" ht="13.5" customHeight="1">
      <c r="A18" s="167">
        <v>13</v>
      </c>
      <c r="B18" s="184" t="s">
        <v>54</v>
      </c>
      <c r="C18" s="1621" t="s">
        <v>1305</v>
      </c>
      <c r="D18" s="1622" t="s">
        <v>1287</v>
      </c>
      <c r="E18" s="1622" t="s">
        <v>1287</v>
      </c>
      <c r="F18" s="1622" t="s">
        <v>1287</v>
      </c>
      <c r="G18" s="1622" t="s">
        <v>1287</v>
      </c>
      <c r="H18" s="1622" t="s">
        <v>1287</v>
      </c>
      <c r="I18" s="1622" t="s">
        <v>1287</v>
      </c>
      <c r="J18" s="1623" t="s">
        <v>1287</v>
      </c>
      <c r="K18" s="191" t="s">
        <v>1291</v>
      </c>
      <c r="L18" s="183" t="s">
        <v>54</v>
      </c>
      <c r="M18" s="166"/>
    </row>
    <row r="19" spans="1:13" ht="13.5" customHeight="1">
      <c r="A19" s="167">
        <v>14</v>
      </c>
      <c r="B19" s="184" t="s">
        <v>55</v>
      </c>
      <c r="C19" s="1621" t="s">
        <v>1306</v>
      </c>
      <c r="D19" s="1622" t="s">
        <v>1287</v>
      </c>
      <c r="E19" s="1622" t="s">
        <v>1287</v>
      </c>
      <c r="F19" s="1622" t="s">
        <v>1287</v>
      </c>
      <c r="G19" s="1622" t="s">
        <v>1287</v>
      </c>
      <c r="H19" s="1622" t="s">
        <v>1287</v>
      </c>
      <c r="I19" s="1622" t="s">
        <v>1287</v>
      </c>
      <c r="J19" s="1623" t="s">
        <v>1287</v>
      </c>
      <c r="K19" s="191" t="s">
        <v>1291</v>
      </c>
      <c r="L19" s="183" t="s">
        <v>55</v>
      </c>
      <c r="M19" s="166"/>
    </row>
    <row r="20" spans="1:13" ht="13.5" customHeight="1">
      <c r="A20" s="167">
        <v>15</v>
      </c>
      <c r="B20" s="184" t="s">
        <v>56</v>
      </c>
      <c r="C20" s="1621" t="s">
        <v>1307</v>
      </c>
      <c r="D20" s="1622" t="s">
        <v>1287</v>
      </c>
      <c r="E20" s="1622" t="s">
        <v>1287</v>
      </c>
      <c r="F20" s="1622" t="s">
        <v>1287</v>
      </c>
      <c r="G20" s="1622" t="s">
        <v>1287</v>
      </c>
      <c r="H20" s="1622" t="s">
        <v>1287</v>
      </c>
      <c r="I20" s="1622" t="s">
        <v>1287</v>
      </c>
      <c r="J20" s="1623" t="s">
        <v>1287</v>
      </c>
      <c r="K20" s="191" t="s">
        <v>1291</v>
      </c>
      <c r="L20" s="183" t="s">
        <v>56</v>
      </c>
      <c r="M20" s="166"/>
    </row>
    <row r="21" spans="1:13" ht="13.5" customHeight="1">
      <c r="A21" s="167">
        <v>16</v>
      </c>
      <c r="B21" s="184" t="s">
        <v>57</v>
      </c>
      <c r="C21" s="1621" t="s">
        <v>1308</v>
      </c>
      <c r="D21" s="1622" t="s">
        <v>1287</v>
      </c>
      <c r="E21" s="1622" t="s">
        <v>1287</v>
      </c>
      <c r="F21" s="1622" t="s">
        <v>1287</v>
      </c>
      <c r="G21" s="1622" t="s">
        <v>1287</v>
      </c>
      <c r="H21" s="1622" t="s">
        <v>1287</v>
      </c>
      <c r="I21" s="1622" t="s">
        <v>1287</v>
      </c>
      <c r="J21" s="1623" t="s">
        <v>1287</v>
      </c>
      <c r="K21" s="191" t="s">
        <v>1291</v>
      </c>
      <c r="L21" s="183" t="s">
        <v>57</v>
      </c>
      <c r="M21" s="166"/>
    </row>
    <row r="22" spans="1:13" ht="13.5" customHeight="1">
      <c r="A22" s="167">
        <v>17</v>
      </c>
      <c r="B22" s="184" t="s">
        <v>59</v>
      </c>
      <c r="C22" s="1621" t="s">
        <v>1309</v>
      </c>
      <c r="D22" s="1622" t="s">
        <v>1287</v>
      </c>
      <c r="E22" s="1622" t="s">
        <v>1287</v>
      </c>
      <c r="F22" s="1622" t="s">
        <v>1287</v>
      </c>
      <c r="G22" s="1622" t="s">
        <v>1287</v>
      </c>
      <c r="H22" s="1622" t="s">
        <v>1287</v>
      </c>
      <c r="I22" s="1622" t="s">
        <v>1287</v>
      </c>
      <c r="J22" s="1623" t="s">
        <v>1287</v>
      </c>
      <c r="K22" s="191" t="s">
        <v>1291</v>
      </c>
      <c r="L22" s="183" t="s">
        <v>59</v>
      </c>
      <c r="M22" s="166"/>
    </row>
    <row r="23" spans="1:13" ht="13.5" customHeight="1">
      <c r="A23" s="167">
        <v>18</v>
      </c>
      <c r="B23" s="184" t="s">
        <v>64</v>
      </c>
      <c r="C23" s="1621" t="s">
        <v>1310</v>
      </c>
      <c r="D23" s="1622" t="s">
        <v>1287</v>
      </c>
      <c r="E23" s="1622" t="s">
        <v>1287</v>
      </c>
      <c r="F23" s="1622" t="s">
        <v>1287</v>
      </c>
      <c r="G23" s="1622" t="s">
        <v>1287</v>
      </c>
      <c r="H23" s="1622" t="s">
        <v>1287</v>
      </c>
      <c r="I23" s="1622" t="s">
        <v>1287</v>
      </c>
      <c r="J23" s="1623" t="s">
        <v>1287</v>
      </c>
      <c r="K23" s="191" t="s">
        <v>1291</v>
      </c>
      <c r="L23" s="183" t="s">
        <v>64</v>
      </c>
      <c r="M23" s="166"/>
    </row>
    <row r="24" spans="1:13" ht="13.5" customHeight="1">
      <c r="A24" s="167">
        <v>19</v>
      </c>
      <c r="B24" s="184" t="s">
        <v>65</v>
      </c>
      <c r="C24" s="1621" t="s">
        <v>1311</v>
      </c>
      <c r="D24" s="1622" t="s">
        <v>1287</v>
      </c>
      <c r="E24" s="1622" t="s">
        <v>1287</v>
      </c>
      <c r="F24" s="1622" t="s">
        <v>1287</v>
      </c>
      <c r="G24" s="1622" t="s">
        <v>1287</v>
      </c>
      <c r="H24" s="1622" t="s">
        <v>1287</v>
      </c>
      <c r="I24" s="1622" t="s">
        <v>1287</v>
      </c>
      <c r="J24" s="1623" t="s">
        <v>1287</v>
      </c>
      <c r="K24" s="191" t="s">
        <v>1291</v>
      </c>
      <c r="L24" s="183" t="s">
        <v>65</v>
      </c>
      <c r="M24" s="166"/>
    </row>
    <row r="25" spans="1:13" ht="13.5" customHeight="1" thickBot="1">
      <c r="A25" s="167">
        <v>20</v>
      </c>
      <c r="B25" s="184" t="s">
        <v>66</v>
      </c>
      <c r="C25" s="1621" t="s">
        <v>1312</v>
      </c>
      <c r="D25" s="1622" t="s">
        <v>1287</v>
      </c>
      <c r="E25" s="1622" t="s">
        <v>1287</v>
      </c>
      <c r="F25" s="1622" t="s">
        <v>1287</v>
      </c>
      <c r="G25" s="1622" t="s">
        <v>1287</v>
      </c>
      <c r="H25" s="1622" t="s">
        <v>1287</v>
      </c>
      <c r="I25" s="1622" t="s">
        <v>1287</v>
      </c>
      <c r="J25" s="1623" t="s">
        <v>1287</v>
      </c>
      <c r="K25" s="191" t="s">
        <v>22</v>
      </c>
      <c r="L25" s="183" t="s">
        <v>66</v>
      </c>
      <c r="M25" s="166"/>
    </row>
    <row r="26" spans="1:13" ht="15" thickTop="1" thickBot="1">
      <c r="A26" s="166"/>
      <c r="B26" s="185" t="s">
        <v>2</v>
      </c>
      <c r="C26" s="186" t="s">
        <v>3</v>
      </c>
      <c r="D26" s="186" t="s">
        <v>4</v>
      </c>
      <c r="E26" s="186" t="s">
        <v>5</v>
      </c>
      <c r="F26" s="186" t="s">
        <v>6</v>
      </c>
      <c r="G26" s="186" t="s">
        <v>7</v>
      </c>
      <c r="H26" s="186" t="s">
        <v>8</v>
      </c>
      <c r="I26" s="186" t="s">
        <v>9</v>
      </c>
      <c r="J26" s="187" t="s">
        <v>10</v>
      </c>
      <c r="K26" s="188" t="s">
        <v>11</v>
      </c>
      <c r="L26" s="189" t="s">
        <v>2</v>
      </c>
      <c r="M26" s="166"/>
    </row>
    <row r="28" spans="1:13" s="1198" customFormat="1">
      <c r="A28" s="1128"/>
      <c r="B28" s="1128"/>
      <c r="C28" s="1132" t="s">
        <v>6829</v>
      </c>
      <c r="D28" s="1128"/>
      <c r="E28" s="1128"/>
      <c r="F28" s="1128"/>
      <c r="G28" s="1128"/>
      <c r="H28" s="1128"/>
      <c r="I28" s="1128"/>
      <c r="J28" s="1128"/>
      <c r="K28" s="1128"/>
      <c r="L28" s="1128"/>
      <c r="M28" s="1128"/>
    </row>
    <row r="29" spans="1:13" s="1198" customFormat="1"/>
    <row r="30" spans="1:13" s="1198" customFormat="1">
      <c r="A30" s="1128"/>
      <c r="B30" s="1128"/>
      <c r="C30" s="1393" t="s">
        <v>6830</v>
      </c>
      <c r="D30" s="1383" t="s">
        <v>6831</v>
      </c>
      <c r="E30" s="1383" t="s">
        <v>6832</v>
      </c>
      <c r="F30" s="1383" t="s">
        <v>6833</v>
      </c>
      <c r="G30" s="1474" t="s">
        <v>6834</v>
      </c>
      <c r="H30" s="1475"/>
      <c r="I30" s="1475"/>
      <c r="J30" s="1475"/>
      <c r="K30" s="1475"/>
      <c r="L30" s="1476"/>
      <c r="M30" s="1128"/>
    </row>
    <row r="31" spans="1:13" s="1198" customFormat="1" ht="13.5" customHeight="1">
      <c r="A31" s="1128"/>
      <c r="B31" s="1128"/>
      <c r="C31" s="340" t="s">
        <v>14686</v>
      </c>
      <c r="D31" s="1154">
        <v>1</v>
      </c>
      <c r="E31" s="1154" t="s">
        <v>707</v>
      </c>
      <c r="F31" s="194" t="s">
        <v>1258</v>
      </c>
      <c r="G31" s="1462" t="s">
        <v>14687</v>
      </c>
      <c r="H31" s="1463" t="s">
        <v>1287</v>
      </c>
      <c r="I31" s="1463" t="s">
        <v>1287</v>
      </c>
      <c r="J31" s="1463" t="s">
        <v>1287</v>
      </c>
      <c r="K31" s="1463" t="s">
        <v>1287</v>
      </c>
      <c r="L31" s="1464" t="s">
        <v>1287</v>
      </c>
      <c r="M31" s="1132"/>
    </row>
    <row r="32" spans="1:13" s="1198" customFormat="1" ht="26.25" customHeight="1">
      <c r="A32" s="1128"/>
      <c r="B32" s="1128"/>
      <c r="C32" s="340" t="s">
        <v>14688</v>
      </c>
      <c r="D32" s="1154">
        <v>8</v>
      </c>
      <c r="E32" s="1154" t="s">
        <v>707</v>
      </c>
      <c r="F32" s="1154" t="s">
        <v>708</v>
      </c>
      <c r="G32" s="1462" t="s">
        <v>14689</v>
      </c>
      <c r="H32" s="1463" t="s">
        <v>1287</v>
      </c>
      <c r="I32" s="1463" t="s">
        <v>1287</v>
      </c>
      <c r="J32" s="1463" t="s">
        <v>1287</v>
      </c>
      <c r="K32" s="1463" t="s">
        <v>1287</v>
      </c>
      <c r="L32" s="1464" t="s">
        <v>1287</v>
      </c>
      <c r="M32" s="1128"/>
    </row>
    <row r="33" spans="1:12" s="1198" customFormat="1" ht="26.25" customHeight="1">
      <c r="A33" s="1128"/>
      <c r="B33" s="1128"/>
      <c r="C33" s="340" t="s">
        <v>14690</v>
      </c>
      <c r="D33" s="1154">
        <v>6</v>
      </c>
      <c r="E33" s="1154" t="s">
        <v>707</v>
      </c>
      <c r="F33" s="1154" t="s">
        <v>708</v>
      </c>
      <c r="G33" s="1462" t="s">
        <v>14691</v>
      </c>
      <c r="H33" s="1463" t="s">
        <v>1287</v>
      </c>
      <c r="I33" s="1463" t="s">
        <v>1287</v>
      </c>
      <c r="J33" s="1463" t="s">
        <v>1287</v>
      </c>
      <c r="K33" s="1463" t="s">
        <v>1287</v>
      </c>
      <c r="L33" s="1464" t="s">
        <v>1287</v>
      </c>
    </row>
    <row r="34" spans="1:12" s="1198" customFormat="1">
      <c r="A34" s="1128"/>
      <c r="B34" s="1128"/>
      <c r="C34" s="340" t="s">
        <v>14692</v>
      </c>
      <c r="D34" s="1154">
        <v>1</v>
      </c>
      <c r="E34" s="1154" t="s">
        <v>707</v>
      </c>
      <c r="F34" s="1154" t="s">
        <v>708</v>
      </c>
      <c r="G34" s="1462" t="s">
        <v>14693</v>
      </c>
      <c r="H34" s="1463" t="s">
        <v>1287</v>
      </c>
      <c r="I34" s="1463" t="s">
        <v>1287</v>
      </c>
      <c r="J34" s="1463" t="s">
        <v>1287</v>
      </c>
      <c r="K34" s="1463" t="s">
        <v>1287</v>
      </c>
      <c r="L34" s="1464" t="s">
        <v>1287</v>
      </c>
    </row>
    <row r="35" spans="1:12" s="1198" customFormat="1">
      <c r="A35" s="1128"/>
      <c r="B35" s="1128"/>
      <c r="C35" s="340" t="s">
        <v>1288</v>
      </c>
      <c r="D35" s="1154">
        <v>1</v>
      </c>
      <c r="E35" s="1154" t="s">
        <v>707</v>
      </c>
      <c r="F35" s="1154" t="s">
        <v>708</v>
      </c>
      <c r="G35" s="1462" t="s">
        <v>14694</v>
      </c>
      <c r="H35" s="1463" t="s">
        <v>1287</v>
      </c>
      <c r="I35" s="1463" t="s">
        <v>1287</v>
      </c>
      <c r="J35" s="1463" t="s">
        <v>1287</v>
      </c>
      <c r="K35" s="1463" t="s">
        <v>1287</v>
      </c>
      <c r="L35" s="1464" t="s">
        <v>1287</v>
      </c>
    </row>
    <row r="36" spans="1:12" s="1198" customFormat="1" ht="104.45" customHeight="1">
      <c r="A36" s="1128"/>
      <c r="B36" s="1128"/>
      <c r="C36" s="340" t="s">
        <v>14695</v>
      </c>
      <c r="D36" s="1154">
        <v>4</v>
      </c>
      <c r="E36" s="1154" t="s">
        <v>707</v>
      </c>
      <c r="F36" s="1154" t="s">
        <v>14696</v>
      </c>
      <c r="G36" s="1462" t="s">
        <v>14697</v>
      </c>
      <c r="H36" s="1463" t="s">
        <v>1287</v>
      </c>
      <c r="I36" s="1463" t="s">
        <v>1287</v>
      </c>
      <c r="J36" s="1463" t="s">
        <v>1287</v>
      </c>
      <c r="K36" s="1463" t="s">
        <v>1287</v>
      </c>
      <c r="L36" s="1464" t="s">
        <v>1287</v>
      </c>
    </row>
    <row r="37" spans="1:12" s="1198" customFormat="1" ht="42" customHeight="1">
      <c r="A37" s="1128"/>
      <c r="B37" s="1128"/>
      <c r="C37" s="340" t="s">
        <v>14698</v>
      </c>
      <c r="D37" s="1154">
        <v>1</v>
      </c>
      <c r="E37" s="1154" t="s">
        <v>707</v>
      </c>
      <c r="F37" s="1154" t="s">
        <v>708</v>
      </c>
      <c r="G37" s="1462" t="s">
        <v>14699</v>
      </c>
      <c r="H37" s="1463" t="s">
        <v>1287</v>
      </c>
      <c r="I37" s="1463" t="s">
        <v>1287</v>
      </c>
      <c r="J37" s="1463" t="s">
        <v>1287</v>
      </c>
      <c r="K37" s="1463" t="s">
        <v>1287</v>
      </c>
      <c r="L37" s="1464" t="s">
        <v>1287</v>
      </c>
    </row>
    <row r="38" spans="1:12" s="1198" customFormat="1" ht="60.6" customHeight="1">
      <c r="A38" s="1128"/>
      <c r="B38" s="1128"/>
      <c r="C38" s="340" t="s">
        <v>14700</v>
      </c>
      <c r="D38" s="1154">
        <v>8</v>
      </c>
      <c r="E38" s="1154" t="s">
        <v>707</v>
      </c>
      <c r="F38" s="1154" t="s">
        <v>708</v>
      </c>
      <c r="G38" s="1480" t="s">
        <v>14701</v>
      </c>
      <c r="H38" s="1481" t="s">
        <v>1287</v>
      </c>
      <c r="I38" s="1481" t="s">
        <v>1287</v>
      </c>
      <c r="J38" s="1481" t="s">
        <v>1287</v>
      </c>
      <c r="K38" s="1481" t="s">
        <v>1287</v>
      </c>
      <c r="L38" s="1482" t="s">
        <v>1287</v>
      </c>
    </row>
    <row r="39" spans="1:12" s="1198" customFormat="1" ht="39" customHeight="1">
      <c r="A39" s="1128"/>
      <c r="B39" s="1128"/>
      <c r="C39" s="340" t="s">
        <v>1313</v>
      </c>
      <c r="D39" s="1154">
        <v>8</v>
      </c>
      <c r="E39" s="1154" t="s">
        <v>707</v>
      </c>
      <c r="F39" s="1154" t="s">
        <v>708</v>
      </c>
      <c r="G39" s="1480" t="s">
        <v>14701</v>
      </c>
      <c r="H39" s="1481" t="s">
        <v>1287</v>
      </c>
      <c r="I39" s="1481" t="s">
        <v>1287</v>
      </c>
      <c r="J39" s="1481" t="s">
        <v>1287</v>
      </c>
      <c r="K39" s="1481" t="s">
        <v>1287</v>
      </c>
      <c r="L39" s="1482" t="s">
        <v>1287</v>
      </c>
    </row>
    <row r="40" spans="1:12" s="1198" customFormat="1" ht="39" customHeight="1">
      <c r="A40" s="1128"/>
      <c r="B40" s="1128"/>
      <c r="C40" s="340" t="s">
        <v>1314</v>
      </c>
      <c r="D40" s="1154">
        <v>8</v>
      </c>
      <c r="E40" s="1154" t="s">
        <v>707</v>
      </c>
      <c r="F40" s="1154" t="s">
        <v>708</v>
      </c>
      <c r="G40" s="1480" t="s">
        <v>14701</v>
      </c>
      <c r="H40" s="1481" t="s">
        <v>1287</v>
      </c>
      <c r="I40" s="1481" t="s">
        <v>1287</v>
      </c>
      <c r="J40" s="1481" t="s">
        <v>1287</v>
      </c>
      <c r="K40" s="1481" t="s">
        <v>1287</v>
      </c>
      <c r="L40" s="1482" t="s">
        <v>1287</v>
      </c>
    </row>
    <row r="41" spans="1:12" s="1198" customFormat="1" ht="39" customHeight="1">
      <c r="A41" s="1132"/>
      <c r="B41" s="1132"/>
      <c r="C41" s="340" t="s">
        <v>1315</v>
      </c>
      <c r="D41" s="1154">
        <v>8</v>
      </c>
      <c r="E41" s="1154" t="s">
        <v>707</v>
      </c>
      <c r="F41" s="1154" t="s">
        <v>708</v>
      </c>
      <c r="G41" s="1480" t="s">
        <v>14701</v>
      </c>
      <c r="H41" s="1481" t="s">
        <v>1287</v>
      </c>
      <c r="I41" s="1481" t="s">
        <v>1287</v>
      </c>
      <c r="J41" s="1481" t="s">
        <v>1287</v>
      </c>
      <c r="K41" s="1481" t="s">
        <v>1287</v>
      </c>
      <c r="L41" s="1482" t="s">
        <v>1287</v>
      </c>
    </row>
    <row r="42" spans="1:12" s="1198" customFormat="1" ht="39" customHeight="1">
      <c r="A42" s="1132"/>
      <c r="B42" s="1132"/>
      <c r="C42" s="340" t="s">
        <v>1316</v>
      </c>
      <c r="D42" s="1154">
        <v>8</v>
      </c>
      <c r="E42" s="1154" t="s">
        <v>707</v>
      </c>
      <c r="F42" s="1154" t="s">
        <v>708</v>
      </c>
      <c r="G42" s="1480" t="s">
        <v>14701</v>
      </c>
      <c r="H42" s="1481" t="s">
        <v>1287</v>
      </c>
      <c r="I42" s="1481" t="s">
        <v>1287</v>
      </c>
      <c r="J42" s="1481" t="s">
        <v>1287</v>
      </c>
      <c r="K42" s="1481" t="s">
        <v>1287</v>
      </c>
      <c r="L42" s="1482" t="s">
        <v>1287</v>
      </c>
    </row>
    <row r="43" spans="1:12" s="1198" customFormat="1" ht="39" customHeight="1">
      <c r="A43" s="1132"/>
      <c r="B43" s="1132"/>
      <c r="C43" s="340" t="s">
        <v>1317</v>
      </c>
      <c r="D43" s="1154">
        <v>8</v>
      </c>
      <c r="E43" s="1154" t="s">
        <v>707</v>
      </c>
      <c r="F43" s="1154" t="s">
        <v>708</v>
      </c>
      <c r="G43" s="1480" t="s">
        <v>14701</v>
      </c>
      <c r="H43" s="1481" t="s">
        <v>1287</v>
      </c>
      <c r="I43" s="1481" t="s">
        <v>1287</v>
      </c>
      <c r="J43" s="1481" t="s">
        <v>1287</v>
      </c>
      <c r="K43" s="1481" t="s">
        <v>1287</v>
      </c>
      <c r="L43" s="1482" t="s">
        <v>1287</v>
      </c>
    </row>
    <row r="44" spans="1:12" s="1198" customFormat="1" ht="39" customHeight="1">
      <c r="A44" s="1132"/>
      <c r="B44" s="1132"/>
      <c r="C44" s="340" t="s">
        <v>1318</v>
      </c>
      <c r="D44" s="1154">
        <v>8</v>
      </c>
      <c r="E44" s="1154" t="s">
        <v>707</v>
      </c>
      <c r="F44" s="1154" t="s">
        <v>708</v>
      </c>
      <c r="G44" s="1480" t="s">
        <v>14701</v>
      </c>
      <c r="H44" s="1481" t="s">
        <v>1287</v>
      </c>
      <c r="I44" s="1481" t="s">
        <v>1287</v>
      </c>
      <c r="J44" s="1481" t="s">
        <v>1287</v>
      </c>
      <c r="K44" s="1481" t="s">
        <v>1287</v>
      </c>
      <c r="L44" s="1482" t="s">
        <v>1287</v>
      </c>
    </row>
    <row r="45" spans="1:12" s="1198" customFormat="1" ht="39" customHeight="1">
      <c r="A45" s="1132"/>
      <c r="B45" s="1132"/>
      <c r="C45" s="340" t="s">
        <v>1319</v>
      </c>
      <c r="D45" s="1154">
        <v>8</v>
      </c>
      <c r="E45" s="1154" t="s">
        <v>707</v>
      </c>
      <c r="F45" s="1154" t="s">
        <v>708</v>
      </c>
      <c r="G45" s="1480" t="s">
        <v>14701</v>
      </c>
      <c r="H45" s="1481" t="s">
        <v>1287</v>
      </c>
      <c r="I45" s="1481" t="s">
        <v>1287</v>
      </c>
      <c r="J45" s="1481" t="s">
        <v>1287</v>
      </c>
      <c r="K45" s="1481" t="s">
        <v>1287</v>
      </c>
      <c r="L45" s="1482" t="s">
        <v>1287</v>
      </c>
    </row>
    <row r="46" spans="1:12" s="1198" customFormat="1" ht="39" customHeight="1">
      <c r="A46" s="1132"/>
      <c r="B46" s="1132"/>
      <c r="C46" s="340" t="s">
        <v>1320</v>
      </c>
      <c r="D46" s="1154">
        <v>8</v>
      </c>
      <c r="E46" s="1154" t="s">
        <v>707</v>
      </c>
      <c r="F46" s="1154" t="s">
        <v>708</v>
      </c>
      <c r="G46" s="1480" t="s">
        <v>14701</v>
      </c>
      <c r="H46" s="1481" t="s">
        <v>1287</v>
      </c>
      <c r="I46" s="1481" t="s">
        <v>1287</v>
      </c>
      <c r="J46" s="1481" t="s">
        <v>1287</v>
      </c>
      <c r="K46" s="1481" t="s">
        <v>1287</v>
      </c>
      <c r="L46" s="1482" t="s">
        <v>1287</v>
      </c>
    </row>
    <row r="47" spans="1:12" s="1198" customFormat="1" ht="39" customHeight="1">
      <c r="A47" s="1132"/>
      <c r="B47" s="1132"/>
      <c r="C47" s="340" t="s">
        <v>1321</v>
      </c>
      <c r="D47" s="1154">
        <v>8</v>
      </c>
      <c r="E47" s="1154" t="s">
        <v>707</v>
      </c>
      <c r="F47" s="1154" t="s">
        <v>708</v>
      </c>
      <c r="G47" s="1480" t="s">
        <v>14701</v>
      </c>
      <c r="H47" s="1481" t="s">
        <v>1287</v>
      </c>
      <c r="I47" s="1481" t="s">
        <v>1287</v>
      </c>
      <c r="J47" s="1481" t="s">
        <v>1287</v>
      </c>
      <c r="K47" s="1481" t="s">
        <v>1287</v>
      </c>
      <c r="L47" s="1482" t="s">
        <v>1287</v>
      </c>
    </row>
    <row r="48" spans="1:12" s="1198" customFormat="1" ht="39" customHeight="1">
      <c r="A48" s="1132"/>
      <c r="B48" s="1132"/>
      <c r="C48" s="340" t="s">
        <v>1322</v>
      </c>
      <c r="D48" s="1154">
        <v>8</v>
      </c>
      <c r="E48" s="1154" t="s">
        <v>707</v>
      </c>
      <c r="F48" s="1154" t="s">
        <v>708</v>
      </c>
      <c r="G48" s="1480" t="s">
        <v>14701</v>
      </c>
      <c r="H48" s="1481" t="s">
        <v>1287</v>
      </c>
      <c r="I48" s="1481" t="s">
        <v>1287</v>
      </c>
      <c r="J48" s="1481" t="s">
        <v>1287</v>
      </c>
      <c r="K48" s="1481" t="s">
        <v>1287</v>
      </c>
      <c r="L48" s="1482" t="s">
        <v>1287</v>
      </c>
    </row>
    <row r="49" spans="1:12" s="1198" customFormat="1" ht="39" customHeight="1">
      <c r="A49" s="1132"/>
      <c r="B49" s="1132"/>
      <c r="C49" s="340" t="s">
        <v>1323</v>
      </c>
      <c r="D49" s="1154">
        <v>8</v>
      </c>
      <c r="E49" s="1154" t="s">
        <v>707</v>
      </c>
      <c r="F49" s="1154" t="s">
        <v>708</v>
      </c>
      <c r="G49" s="1480" t="s">
        <v>14701</v>
      </c>
      <c r="H49" s="1481" t="s">
        <v>1287</v>
      </c>
      <c r="I49" s="1481" t="s">
        <v>1287</v>
      </c>
      <c r="J49" s="1481" t="s">
        <v>1287</v>
      </c>
      <c r="K49" s="1481" t="s">
        <v>1287</v>
      </c>
      <c r="L49" s="1482" t="s">
        <v>1287</v>
      </c>
    </row>
    <row r="50" spans="1:12" s="1198" customFormat="1" ht="39" customHeight="1">
      <c r="A50" s="1132"/>
      <c r="B50" s="1132"/>
      <c r="C50" s="340" t="s">
        <v>1324</v>
      </c>
      <c r="D50" s="1154">
        <v>8</v>
      </c>
      <c r="E50" s="1154" t="s">
        <v>707</v>
      </c>
      <c r="F50" s="1154" t="s">
        <v>708</v>
      </c>
      <c r="G50" s="1480" t="s">
        <v>14701</v>
      </c>
      <c r="H50" s="1481" t="s">
        <v>1287</v>
      </c>
      <c r="I50" s="1481" t="s">
        <v>1287</v>
      </c>
      <c r="J50" s="1481" t="s">
        <v>1287</v>
      </c>
      <c r="K50" s="1481" t="s">
        <v>1287</v>
      </c>
      <c r="L50" s="1482" t="s">
        <v>1287</v>
      </c>
    </row>
    <row r="51" spans="1:12" s="1198" customFormat="1" ht="39" customHeight="1">
      <c r="A51" s="1132"/>
      <c r="B51" s="1132"/>
      <c r="C51" s="340" t="s">
        <v>1325</v>
      </c>
      <c r="D51" s="1154">
        <v>8</v>
      </c>
      <c r="E51" s="1154" t="s">
        <v>707</v>
      </c>
      <c r="F51" s="1154" t="s">
        <v>708</v>
      </c>
      <c r="G51" s="1480" t="s">
        <v>14701</v>
      </c>
      <c r="H51" s="1481" t="s">
        <v>1287</v>
      </c>
      <c r="I51" s="1481" t="s">
        <v>1287</v>
      </c>
      <c r="J51" s="1481" t="s">
        <v>1287</v>
      </c>
      <c r="K51" s="1481" t="s">
        <v>1287</v>
      </c>
      <c r="L51" s="1482" t="s">
        <v>1287</v>
      </c>
    </row>
    <row r="52" spans="1:12" s="1198" customFormat="1" ht="39" customHeight="1">
      <c r="A52" s="1132"/>
      <c r="B52" s="1132"/>
      <c r="C52" s="340" t="s">
        <v>1326</v>
      </c>
      <c r="D52" s="1154">
        <v>8</v>
      </c>
      <c r="E52" s="1154" t="s">
        <v>707</v>
      </c>
      <c r="F52" s="1154" t="s">
        <v>708</v>
      </c>
      <c r="G52" s="1480" t="s">
        <v>14701</v>
      </c>
      <c r="H52" s="1481" t="s">
        <v>1287</v>
      </c>
      <c r="I52" s="1481" t="s">
        <v>1287</v>
      </c>
      <c r="J52" s="1481" t="s">
        <v>1287</v>
      </c>
      <c r="K52" s="1481" t="s">
        <v>1287</v>
      </c>
      <c r="L52" s="1482" t="s">
        <v>1287</v>
      </c>
    </row>
    <row r="53" spans="1:12" s="1198" customFormat="1" ht="39" customHeight="1">
      <c r="A53" s="1132"/>
      <c r="B53" s="1132"/>
      <c r="C53" s="340" t="s">
        <v>1327</v>
      </c>
      <c r="D53" s="1154">
        <v>8</v>
      </c>
      <c r="E53" s="1154" t="s">
        <v>707</v>
      </c>
      <c r="F53" s="1154" t="s">
        <v>708</v>
      </c>
      <c r="G53" s="1480" t="s">
        <v>14701</v>
      </c>
      <c r="H53" s="1481" t="s">
        <v>1287</v>
      </c>
      <c r="I53" s="1481" t="s">
        <v>1287</v>
      </c>
      <c r="J53" s="1481" t="s">
        <v>1287</v>
      </c>
      <c r="K53" s="1481" t="s">
        <v>1287</v>
      </c>
      <c r="L53" s="1482" t="s">
        <v>1287</v>
      </c>
    </row>
    <row r="54" spans="1:12" s="1198" customFormat="1" ht="39" customHeight="1">
      <c r="A54" s="1132"/>
      <c r="B54" s="1132"/>
      <c r="C54" s="340" t="s">
        <v>1328</v>
      </c>
      <c r="D54" s="1154">
        <v>8</v>
      </c>
      <c r="E54" s="1154" t="s">
        <v>707</v>
      </c>
      <c r="F54" s="1154" t="s">
        <v>708</v>
      </c>
      <c r="G54" s="1480" t="s">
        <v>14701</v>
      </c>
      <c r="H54" s="1481" t="s">
        <v>1287</v>
      </c>
      <c r="I54" s="1481" t="s">
        <v>1287</v>
      </c>
      <c r="J54" s="1481" t="s">
        <v>1287</v>
      </c>
      <c r="K54" s="1481" t="s">
        <v>1287</v>
      </c>
      <c r="L54" s="1482" t="s">
        <v>1287</v>
      </c>
    </row>
    <row r="55" spans="1:12" s="1198" customFormat="1" ht="31.15" customHeight="1">
      <c r="A55" s="1132"/>
      <c r="B55" s="1132"/>
      <c r="C55" s="340" t="s">
        <v>14702</v>
      </c>
      <c r="D55" s="1154">
        <v>1</v>
      </c>
      <c r="E55" s="1154" t="s">
        <v>707</v>
      </c>
      <c r="F55" s="1154" t="s">
        <v>708</v>
      </c>
      <c r="G55" s="1462" t="s">
        <v>14703</v>
      </c>
      <c r="H55" s="1463" t="s">
        <v>1287</v>
      </c>
      <c r="I55" s="1463" t="s">
        <v>1287</v>
      </c>
      <c r="J55" s="1463" t="s">
        <v>1287</v>
      </c>
      <c r="K55" s="1463" t="s">
        <v>1287</v>
      </c>
      <c r="L55" s="1464" t="s">
        <v>1287</v>
      </c>
    </row>
    <row r="56" spans="1:12" s="1198" customFormat="1">
      <c r="A56" s="1130"/>
      <c r="B56" s="1131"/>
      <c r="C56" s="873" t="s">
        <v>14435</v>
      </c>
      <c r="D56" s="1131">
        <f>SUM(D31:D55)</f>
        <v>159</v>
      </c>
      <c r="E56" s="1131"/>
      <c r="F56" s="1132"/>
      <c r="G56" s="1132"/>
      <c r="H56" s="1132"/>
      <c r="I56" s="1132"/>
      <c r="J56" s="1132"/>
      <c r="K56" s="1132"/>
      <c r="L56" s="1132"/>
    </row>
    <row r="57" spans="1:12" s="1198" customFormat="1"/>
    <row r="58" spans="1:12" s="1198" customFormat="1"/>
    <row r="59" spans="1:12" s="1198" customFormat="1"/>
    <row r="60" spans="1:12" s="1198" customFormat="1"/>
  </sheetData>
  <mergeCells count="46">
    <mergeCell ref="C11:J11"/>
    <mergeCell ref="C12:J12"/>
    <mergeCell ref="C25:J25"/>
    <mergeCell ref="C15:J15"/>
    <mergeCell ref="C16:J16"/>
    <mergeCell ref="C17:J17"/>
    <mergeCell ref="C18:J18"/>
    <mergeCell ref="C19:J19"/>
    <mergeCell ref="C20:J20"/>
    <mergeCell ref="C22:J22"/>
    <mergeCell ref="C23:J23"/>
    <mergeCell ref="C24:J24"/>
    <mergeCell ref="C14:J14"/>
    <mergeCell ref="C21:J21"/>
    <mergeCell ref="C5:F5"/>
    <mergeCell ref="C7:J7"/>
    <mergeCell ref="E8:J8"/>
    <mergeCell ref="C9:J9"/>
    <mergeCell ref="C10:J10"/>
    <mergeCell ref="G30:L30"/>
    <mergeCell ref="G31:L31"/>
    <mergeCell ref="C13:J13"/>
    <mergeCell ref="G43:L43"/>
    <mergeCell ref="G44:L44"/>
    <mergeCell ref="G32:L32"/>
    <mergeCell ref="G33:L33"/>
    <mergeCell ref="G40:L40"/>
    <mergeCell ref="G41:L41"/>
    <mergeCell ref="G42:L42"/>
    <mergeCell ref="G39:L39"/>
    <mergeCell ref="G34:L34"/>
    <mergeCell ref="G35:L35"/>
    <mergeCell ref="G36:L36"/>
    <mergeCell ref="G37:L37"/>
    <mergeCell ref="G38:L38"/>
    <mergeCell ref="G55:L55"/>
    <mergeCell ref="G45:L45"/>
    <mergeCell ref="G46:L46"/>
    <mergeCell ref="G47:L47"/>
    <mergeCell ref="G48:L48"/>
    <mergeCell ref="G49:L49"/>
    <mergeCell ref="G50:L50"/>
    <mergeCell ref="G51:L51"/>
    <mergeCell ref="G52:L52"/>
    <mergeCell ref="G53:L53"/>
    <mergeCell ref="G54:L54"/>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40"/>
  <sheetViews>
    <sheetView zoomScaleNormal="100" workbookViewId="0"/>
  </sheetViews>
  <sheetFormatPr defaultRowHeight="13.5"/>
  <cols>
    <col min="3" max="10" width="13.25" customWidth="1"/>
  </cols>
  <sheetData>
    <row r="1" spans="1:12">
      <c r="A1" s="197"/>
      <c r="B1" s="197"/>
      <c r="C1" s="197"/>
      <c r="D1" s="200"/>
      <c r="E1" s="197"/>
      <c r="F1" s="197"/>
      <c r="G1" s="197"/>
      <c r="H1" s="197"/>
      <c r="I1" s="197"/>
      <c r="J1" s="197"/>
      <c r="K1" s="197"/>
      <c r="L1" s="197"/>
    </row>
    <row r="2" spans="1:12" ht="14.25">
      <c r="A2" s="197"/>
      <c r="B2" s="201" t="s">
        <v>1330</v>
      </c>
      <c r="C2" s="202"/>
      <c r="D2" s="203" t="s">
        <v>1329</v>
      </c>
      <c r="E2" s="204"/>
      <c r="F2" s="205" t="s">
        <v>15249</v>
      </c>
      <c r="G2" s="206"/>
      <c r="H2" s="206"/>
      <c r="I2" s="206"/>
      <c r="J2" s="206"/>
      <c r="K2" s="207"/>
      <c r="L2" s="197"/>
    </row>
    <row r="3" spans="1:12" ht="14.25" thickBot="1">
      <c r="A3" s="197"/>
      <c r="B3" s="199"/>
      <c r="C3" s="206"/>
      <c r="D3" s="206"/>
      <c r="E3" s="206"/>
      <c r="F3" s="206"/>
      <c r="G3" s="206"/>
      <c r="H3" s="206"/>
      <c r="I3" s="206"/>
      <c r="J3" s="206"/>
      <c r="K3" s="207"/>
      <c r="L3" s="197"/>
    </row>
    <row r="4" spans="1:12" ht="14.25" thickBot="1">
      <c r="A4" s="197"/>
      <c r="B4" s="208" t="s">
        <v>2</v>
      </c>
      <c r="C4" s="209" t="s">
        <v>3</v>
      </c>
      <c r="D4" s="209" t="s">
        <v>4</v>
      </c>
      <c r="E4" s="209" t="s">
        <v>5</v>
      </c>
      <c r="F4" s="209" t="s">
        <v>6</v>
      </c>
      <c r="G4" s="209" t="s">
        <v>7</v>
      </c>
      <c r="H4" s="209" t="s">
        <v>8</v>
      </c>
      <c r="I4" s="209" t="s">
        <v>9</v>
      </c>
      <c r="J4" s="210" t="s">
        <v>10</v>
      </c>
      <c r="K4" s="211" t="s">
        <v>11</v>
      </c>
      <c r="L4" s="212" t="s">
        <v>2</v>
      </c>
    </row>
    <row r="5" spans="1:12" ht="14.25" thickTop="1">
      <c r="A5" s="198">
        <v>0</v>
      </c>
      <c r="B5" s="213" t="s">
        <v>12</v>
      </c>
      <c r="C5" s="223" t="s">
        <v>13</v>
      </c>
      <c r="D5" s="228" t="s">
        <v>13</v>
      </c>
      <c r="E5" s="228" t="s">
        <v>13</v>
      </c>
      <c r="F5" s="227" t="s">
        <v>1331</v>
      </c>
      <c r="G5" s="228" t="s">
        <v>13</v>
      </c>
      <c r="H5" s="221" t="s">
        <v>1332</v>
      </c>
      <c r="I5" s="221" t="s">
        <v>1333</v>
      </c>
      <c r="J5" s="222" t="s">
        <v>1334</v>
      </c>
      <c r="K5" s="225" t="s">
        <v>1291</v>
      </c>
      <c r="L5" s="214" t="s">
        <v>12</v>
      </c>
    </row>
    <row r="6" spans="1:12">
      <c r="A6" s="198">
        <v>1</v>
      </c>
      <c r="B6" s="213" t="s">
        <v>17</v>
      </c>
      <c r="C6" s="1636" t="s">
        <v>13</v>
      </c>
      <c r="D6" s="1637"/>
      <c r="E6" s="224" t="s">
        <v>13</v>
      </c>
      <c r="F6" s="224" t="s">
        <v>13</v>
      </c>
      <c r="G6" s="1494" t="s">
        <v>1335</v>
      </c>
      <c r="H6" s="1492"/>
      <c r="I6" s="1492"/>
      <c r="J6" s="1493"/>
      <c r="K6" s="225" t="s">
        <v>1291</v>
      </c>
      <c r="L6" s="214" t="s">
        <v>17</v>
      </c>
    </row>
    <row r="7" spans="1:12">
      <c r="A7" s="198">
        <v>2</v>
      </c>
      <c r="B7" s="215" t="s">
        <v>19</v>
      </c>
      <c r="C7" s="1491" t="s">
        <v>1336</v>
      </c>
      <c r="D7" s="1631"/>
      <c r="E7" s="1631"/>
      <c r="F7" s="1631"/>
      <c r="G7" s="1631"/>
      <c r="H7" s="1631"/>
      <c r="I7" s="1631"/>
      <c r="J7" s="1632"/>
      <c r="K7" s="225" t="s">
        <v>1291</v>
      </c>
      <c r="L7" s="214" t="s">
        <v>19</v>
      </c>
    </row>
    <row r="8" spans="1:12">
      <c r="A8" s="198">
        <v>3</v>
      </c>
      <c r="B8" s="215" t="s">
        <v>20</v>
      </c>
      <c r="C8" s="1636" t="s">
        <v>13</v>
      </c>
      <c r="D8" s="1637"/>
      <c r="E8" s="224" t="s">
        <v>13</v>
      </c>
      <c r="F8" s="224" t="s">
        <v>13</v>
      </c>
      <c r="G8" s="1494" t="s">
        <v>1337</v>
      </c>
      <c r="H8" s="1492"/>
      <c r="I8" s="1492"/>
      <c r="J8" s="1493"/>
      <c r="K8" s="225" t="s">
        <v>1291</v>
      </c>
      <c r="L8" s="214" t="s">
        <v>20</v>
      </c>
    </row>
    <row r="9" spans="1:12">
      <c r="A9" s="198">
        <v>4</v>
      </c>
      <c r="B9" s="215" t="s">
        <v>23</v>
      </c>
      <c r="C9" s="1491" t="s">
        <v>1338</v>
      </c>
      <c r="D9" s="1631"/>
      <c r="E9" s="1631"/>
      <c r="F9" s="1631"/>
      <c r="G9" s="1631"/>
      <c r="H9" s="1631"/>
      <c r="I9" s="1631"/>
      <c r="J9" s="1632"/>
      <c r="K9" s="225" t="s">
        <v>1291</v>
      </c>
      <c r="L9" s="214" t="s">
        <v>23</v>
      </c>
    </row>
    <row r="10" spans="1:12">
      <c r="A10" s="198">
        <v>5</v>
      </c>
      <c r="B10" s="215" t="s">
        <v>28</v>
      </c>
      <c r="C10" s="226" t="s">
        <v>13</v>
      </c>
      <c r="D10" s="224" t="s">
        <v>13</v>
      </c>
      <c r="E10" s="224" t="s">
        <v>13</v>
      </c>
      <c r="F10" s="224" t="s">
        <v>13</v>
      </c>
      <c r="G10" s="1494" t="s">
        <v>1339</v>
      </c>
      <c r="H10" s="1492"/>
      <c r="I10" s="1492"/>
      <c r="J10" s="1493"/>
      <c r="K10" s="225" t="s">
        <v>1291</v>
      </c>
      <c r="L10" s="214" t="s">
        <v>28</v>
      </c>
    </row>
    <row r="11" spans="1:12">
      <c r="A11" s="198">
        <v>6</v>
      </c>
      <c r="B11" s="215" t="s">
        <v>33</v>
      </c>
      <c r="C11" s="1491" t="s">
        <v>1340</v>
      </c>
      <c r="D11" s="1492"/>
      <c r="E11" s="1492"/>
      <c r="F11" s="1492"/>
      <c r="G11" s="1492"/>
      <c r="H11" s="1492"/>
      <c r="I11" s="1492"/>
      <c r="J11" s="1493"/>
      <c r="K11" s="225" t="s">
        <v>1291</v>
      </c>
      <c r="L11" s="214" t="s">
        <v>33</v>
      </c>
    </row>
    <row r="12" spans="1:12">
      <c r="A12" s="198">
        <v>7</v>
      </c>
      <c r="B12" s="215" t="s">
        <v>37</v>
      </c>
      <c r="C12" s="226" t="s">
        <v>13</v>
      </c>
      <c r="D12" s="224" t="s">
        <v>13</v>
      </c>
      <c r="E12" s="224" t="s">
        <v>13</v>
      </c>
      <c r="F12" s="224" t="s">
        <v>13</v>
      </c>
      <c r="G12" s="1492" t="s">
        <v>1341</v>
      </c>
      <c r="H12" s="1492"/>
      <c r="I12" s="1492"/>
      <c r="J12" s="1493"/>
      <c r="K12" s="225" t="s">
        <v>1291</v>
      </c>
      <c r="L12" s="214" t="s">
        <v>37</v>
      </c>
    </row>
    <row r="13" spans="1:12">
      <c r="A13" s="198">
        <v>8</v>
      </c>
      <c r="B13" s="215" t="s">
        <v>42</v>
      </c>
      <c r="C13" s="1491" t="s">
        <v>1342</v>
      </c>
      <c r="D13" s="1492"/>
      <c r="E13" s="1492"/>
      <c r="F13" s="1492"/>
      <c r="G13" s="1492"/>
      <c r="H13" s="1492"/>
      <c r="I13" s="1492"/>
      <c r="J13" s="1493"/>
      <c r="K13" s="225" t="s">
        <v>1291</v>
      </c>
      <c r="L13" s="214" t="s">
        <v>42</v>
      </c>
    </row>
    <row r="14" spans="1:12">
      <c r="A14" s="198">
        <v>9</v>
      </c>
      <c r="B14" s="215" t="s">
        <v>47</v>
      </c>
      <c r="C14" s="226" t="s">
        <v>13</v>
      </c>
      <c r="D14" s="224" t="s">
        <v>13</v>
      </c>
      <c r="E14" s="224" t="s">
        <v>13</v>
      </c>
      <c r="F14" s="224" t="s">
        <v>13</v>
      </c>
      <c r="G14" s="1492" t="s">
        <v>1343</v>
      </c>
      <c r="H14" s="1492"/>
      <c r="I14" s="1492"/>
      <c r="J14" s="1493"/>
      <c r="K14" s="225" t="s">
        <v>1291</v>
      </c>
      <c r="L14" s="214" t="s">
        <v>47</v>
      </c>
    </row>
    <row r="15" spans="1:12">
      <c r="A15" s="198">
        <v>10</v>
      </c>
      <c r="B15" s="215" t="s">
        <v>49</v>
      </c>
      <c r="C15" s="1491" t="s">
        <v>1344</v>
      </c>
      <c r="D15" s="1492"/>
      <c r="E15" s="1492"/>
      <c r="F15" s="1492"/>
      <c r="G15" s="1492"/>
      <c r="H15" s="1492"/>
      <c r="I15" s="1492"/>
      <c r="J15" s="1493"/>
      <c r="K15" s="225" t="s">
        <v>1291</v>
      </c>
      <c r="L15" s="214" t="s">
        <v>49</v>
      </c>
    </row>
    <row r="16" spans="1:12">
      <c r="A16" s="198">
        <v>11</v>
      </c>
      <c r="B16" s="215" t="s">
        <v>51</v>
      </c>
      <c r="C16" s="226" t="s">
        <v>13</v>
      </c>
      <c r="D16" s="224" t="s">
        <v>13</v>
      </c>
      <c r="E16" s="224" t="s">
        <v>13</v>
      </c>
      <c r="F16" s="224" t="s">
        <v>13</v>
      </c>
      <c r="G16" s="1492" t="s">
        <v>1345</v>
      </c>
      <c r="H16" s="1492"/>
      <c r="I16" s="1492"/>
      <c r="J16" s="1493"/>
      <c r="K16" s="225" t="s">
        <v>1291</v>
      </c>
      <c r="L16" s="214" t="s">
        <v>51</v>
      </c>
    </row>
    <row r="17" spans="1:12" ht="14.25" thickBot="1">
      <c r="A17" s="198">
        <v>12</v>
      </c>
      <c r="B17" s="215" t="s">
        <v>52</v>
      </c>
      <c r="C17" s="1491" t="s">
        <v>1346</v>
      </c>
      <c r="D17" s="1492"/>
      <c r="E17" s="1492"/>
      <c r="F17" s="1492"/>
      <c r="G17" s="1492"/>
      <c r="H17" s="1492"/>
      <c r="I17" s="1492"/>
      <c r="J17" s="1493"/>
      <c r="K17" s="225" t="s">
        <v>1291</v>
      </c>
      <c r="L17" s="214" t="s">
        <v>52</v>
      </c>
    </row>
    <row r="18" spans="1:12" ht="15" thickTop="1" thickBot="1">
      <c r="A18" s="197"/>
      <c r="B18" s="216" t="s">
        <v>2</v>
      </c>
      <c r="C18" s="217" t="s">
        <v>3</v>
      </c>
      <c r="D18" s="217" t="s">
        <v>4</v>
      </c>
      <c r="E18" s="217" t="s">
        <v>5</v>
      </c>
      <c r="F18" s="217" t="s">
        <v>6</v>
      </c>
      <c r="G18" s="217" t="s">
        <v>7</v>
      </c>
      <c r="H18" s="217" t="s">
        <v>8</v>
      </c>
      <c r="I18" s="217" t="s">
        <v>9</v>
      </c>
      <c r="J18" s="218" t="s">
        <v>10</v>
      </c>
      <c r="K18" s="219" t="s">
        <v>11</v>
      </c>
      <c r="L18" s="220" t="s">
        <v>2</v>
      </c>
    </row>
    <row r="20" spans="1:12" s="1198" customFormat="1">
      <c r="A20" s="1128"/>
      <c r="B20" s="1128"/>
      <c r="C20" s="1132" t="s">
        <v>6829</v>
      </c>
      <c r="D20" s="1128"/>
      <c r="E20" s="1128"/>
      <c r="F20" s="1128"/>
      <c r="G20" s="1128"/>
      <c r="H20" s="1128"/>
      <c r="I20" s="1128"/>
      <c r="J20" s="1128"/>
      <c r="K20" s="1128"/>
      <c r="L20" s="1128"/>
    </row>
    <row r="21" spans="1:12" s="1198" customFormat="1"/>
    <row r="22" spans="1:12" s="1198" customFormat="1">
      <c r="A22" s="1128"/>
      <c r="B22" s="1128"/>
      <c r="C22" s="1393" t="s">
        <v>6830</v>
      </c>
      <c r="D22" s="1383" t="s">
        <v>6831</v>
      </c>
      <c r="E22" s="1383" t="s">
        <v>6832</v>
      </c>
      <c r="F22" s="1383" t="s">
        <v>6833</v>
      </c>
      <c r="G22" s="1474" t="s">
        <v>6834</v>
      </c>
      <c r="H22" s="1475"/>
      <c r="I22" s="1475"/>
      <c r="J22" s="1475"/>
      <c r="K22" s="1475"/>
      <c r="L22" s="1476"/>
    </row>
    <row r="23" spans="1:12" s="1198" customFormat="1">
      <c r="A23" s="1128"/>
      <c r="B23" s="1128"/>
      <c r="C23" s="230" t="s">
        <v>14704</v>
      </c>
      <c r="D23" s="229">
        <v>1</v>
      </c>
      <c r="E23" s="231" t="s">
        <v>1174</v>
      </c>
      <c r="F23" s="912" t="s">
        <v>1258</v>
      </c>
      <c r="G23" s="1462" t="s">
        <v>14705</v>
      </c>
      <c r="H23" s="1463"/>
      <c r="I23" s="1463"/>
      <c r="J23" s="1463"/>
      <c r="K23" s="1463"/>
      <c r="L23" s="1464"/>
    </row>
    <row r="24" spans="1:12" s="1198" customFormat="1" ht="13.15" customHeight="1">
      <c r="A24" s="1128"/>
      <c r="B24" s="1128"/>
      <c r="C24" s="230" t="s">
        <v>1333</v>
      </c>
      <c r="D24" s="229">
        <v>1</v>
      </c>
      <c r="E24" s="231" t="s">
        <v>1174</v>
      </c>
      <c r="F24" s="912" t="s">
        <v>1258</v>
      </c>
      <c r="G24" s="1462" t="s">
        <v>14706</v>
      </c>
      <c r="H24" s="1463"/>
      <c r="I24" s="1463"/>
      <c r="J24" s="1463"/>
      <c r="K24" s="1463"/>
      <c r="L24" s="1464"/>
    </row>
    <row r="25" spans="1:12" s="1198" customFormat="1" ht="13.15" customHeight="1">
      <c r="A25" s="1128"/>
      <c r="B25" s="1128"/>
      <c r="C25" s="230" t="s">
        <v>1334</v>
      </c>
      <c r="D25" s="229">
        <v>1</v>
      </c>
      <c r="E25" s="231" t="s">
        <v>1174</v>
      </c>
      <c r="F25" s="912" t="s">
        <v>1258</v>
      </c>
      <c r="G25" s="1462" t="s">
        <v>14707</v>
      </c>
      <c r="H25" s="1463"/>
      <c r="I25" s="1463"/>
      <c r="J25" s="1463"/>
      <c r="K25" s="1463"/>
      <c r="L25" s="1464"/>
    </row>
    <row r="26" spans="1:12" s="1198" customFormat="1" ht="25.9" customHeight="1">
      <c r="A26" s="1128"/>
      <c r="B26" s="1128"/>
      <c r="C26" s="230" t="s">
        <v>1331</v>
      </c>
      <c r="D26" s="229">
        <v>1</v>
      </c>
      <c r="E26" s="231" t="s">
        <v>1174</v>
      </c>
      <c r="F26" s="912" t="s">
        <v>1258</v>
      </c>
      <c r="G26" s="1633" t="s">
        <v>14708</v>
      </c>
      <c r="H26" s="1634"/>
      <c r="I26" s="1634"/>
      <c r="J26" s="1634"/>
      <c r="K26" s="1634"/>
      <c r="L26" s="1635"/>
    </row>
    <row r="27" spans="1:12" s="1198" customFormat="1">
      <c r="A27" s="1128"/>
      <c r="B27" s="1128"/>
      <c r="C27" s="230" t="s">
        <v>1347</v>
      </c>
      <c r="D27" s="229">
        <v>12</v>
      </c>
      <c r="E27" s="231" t="s">
        <v>1174</v>
      </c>
      <c r="F27" s="912" t="s">
        <v>1258</v>
      </c>
      <c r="G27" s="1462" t="s">
        <v>14709</v>
      </c>
      <c r="H27" s="1634"/>
      <c r="I27" s="1634"/>
      <c r="J27" s="1634"/>
      <c r="K27" s="1634"/>
      <c r="L27" s="1635"/>
    </row>
    <row r="28" spans="1:12" s="1198" customFormat="1" ht="24" customHeight="1">
      <c r="A28" s="1128"/>
      <c r="B28" s="1128"/>
      <c r="C28" s="230" t="s">
        <v>1348</v>
      </c>
      <c r="D28" s="229">
        <v>12</v>
      </c>
      <c r="E28" s="231" t="s">
        <v>1174</v>
      </c>
      <c r="F28" s="912" t="s">
        <v>1258</v>
      </c>
      <c r="G28" s="1462" t="s">
        <v>14710</v>
      </c>
      <c r="H28" s="1634"/>
      <c r="I28" s="1634"/>
      <c r="J28" s="1634"/>
      <c r="K28" s="1634"/>
      <c r="L28" s="1635"/>
    </row>
    <row r="29" spans="1:12" s="1198" customFormat="1" ht="24" customHeight="1">
      <c r="A29" s="1128"/>
      <c r="B29" s="1128"/>
      <c r="C29" s="230" t="s">
        <v>1349</v>
      </c>
      <c r="D29" s="229">
        <v>12</v>
      </c>
      <c r="E29" s="231" t="s">
        <v>1174</v>
      </c>
      <c r="F29" s="912" t="s">
        <v>1258</v>
      </c>
      <c r="G29" s="1462" t="s">
        <v>14711</v>
      </c>
      <c r="H29" s="1634"/>
      <c r="I29" s="1634"/>
      <c r="J29" s="1634"/>
      <c r="K29" s="1634"/>
      <c r="L29" s="1635"/>
    </row>
    <row r="30" spans="1:12" s="1198" customFormat="1">
      <c r="A30" s="1128"/>
      <c r="B30" s="1128"/>
      <c r="C30" s="230" t="s">
        <v>1350</v>
      </c>
      <c r="D30" s="229">
        <v>12</v>
      </c>
      <c r="E30" s="231" t="s">
        <v>1174</v>
      </c>
      <c r="F30" s="912" t="s">
        <v>1258</v>
      </c>
      <c r="G30" s="1633" t="s">
        <v>14712</v>
      </c>
      <c r="H30" s="1634"/>
      <c r="I30" s="1634"/>
      <c r="J30" s="1634"/>
      <c r="K30" s="1634"/>
      <c r="L30" s="1635"/>
    </row>
    <row r="31" spans="1:12" s="1198" customFormat="1" ht="13.15" customHeight="1">
      <c r="A31" s="1128"/>
      <c r="B31" s="1128"/>
      <c r="C31" s="230" t="s">
        <v>1351</v>
      </c>
      <c r="D31" s="229">
        <v>12</v>
      </c>
      <c r="E31" s="231" t="s">
        <v>1174</v>
      </c>
      <c r="F31" s="912" t="s">
        <v>1258</v>
      </c>
      <c r="G31" s="1633" t="s">
        <v>14713</v>
      </c>
      <c r="H31" s="1634"/>
      <c r="I31" s="1634"/>
      <c r="J31" s="1634"/>
      <c r="K31" s="1634"/>
      <c r="L31" s="1635"/>
    </row>
    <row r="32" spans="1:12" s="1198" customFormat="1" ht="13.15" customHeight="1">
      <c r="A32" s="1128"/>
      <c r="B32" s="1128"/>
      <c r="C32" s="230" t="s">
        <v>1352</v>
      </c>
      <c r="D32" s="229">
        <v>12</v>
      </c>
      <c r="E32" s="231" t="s">
        <v>1174</v>
      </c>
      <c r="F32" s="912" t="s">
        <v>1258</v>
      </c>
      <c r="G32" s="1633" t="s">
        <v>14714</v>
      </c>
      <c r="H32" s="1634"/>
      <c r="I32" s="1634"/>
      <c r="J32" s="1634"/>
      <c r="K32" s="1634"/>
      <c r="L32" s="1635"/>
    </row>
    <row r="33" spans="3:4" s="1198" customFormat="1">
      <c r="C33" s="873" t="s">
        <v>14435</v>
      </c>
      <c r="D33" s="1131">
        <f>SUM(D23:D32)</f>
        <v>76</v>
      </c>
    </row>
    <row r="34" spans="3:4" s="1198" customFormat="1"/>
    <row r="35" spans="3:4" s="1198" customFormat="1"/>
    <row r="36" spans="3:4" s="1198" customFormat="1"/>
    <row r="37" spans="3:4" s="1198" customFormat="1"/>
    <row r="38" spans="3:4" s="1198" customFormat="1"/>
    <row r="39" spans="3:4" s="1198" customFormat="1"/>
    <row r="40" spans="3:4" s="1198" customFormat="1"/>
  </sheetData>
  <mergeCells count="25">
    <mergeCell ref="G32:L32"/>
    <mergeCell ref="G28:L28"/>
    <mergeCell ref="G29:L29"/>
    <mergeCell ref="C17:J17"/>
    <mergeCell ref="G10:J10"/>
    <mergeCell ref="C11:J11"/>
    <mergeCell ref="G12:J12"/>
    <mergeCell ref="C13:J13"/>
    <mergeCell ref="G14:J14"/>
    <mergeCell ref="G30:L30"/>
    <mergeCell ref="G22:L22"/>
    <mergeCell ref="G16:J16"/>
    <mergeCell ref="C6:D6"/>
    <mergeCell ref="G6:J6"/>
    <mergeCell ref="C7:J7"/>
    <mergeCell ref="C8:D8"/>
    <mergeCell ref="G8:J8"/>
    <mergeCell ref="C9:J9"/>
    <mergeCell ref="C15:J15"/>
    <mergeCell ref="G31:L31"/>
    <mergeCell ref="G26:L26"/>
    <mergeCell ref="G27:L27"/>
    <mergeCell ref="G23:L23"/>
    <mergeCell ref="G24:L24"/>
    <mergeCell ref="G25:L25"/>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184"/>
  <sheetViews>
    <sheetView zoomScaleNormal="100" workbookViewId="0"/>
  </sheetViews>
  <sheetFormatPr defaultRowHeight="12"/>
  <cols>
    <col min="1" max="2" width="9" style="164"/>
    <col min="3" max="10" width="13.25" style="164" customWidth="1"/>
    <col min="11" max="16384" width="9" style="164"/>
  </cols>
  <sheetData>
    <row r="1" spans="1:12">
      <c r="A1" s="232"/>
      <c r="B1" s="232"/>
      <c r="C1" s="232"/>
      <c r="D1" s="266"/>
      <c r="E1" s="232"/>
      <c r="F1" s="232"/>
      <c r="G1" s="232"/>
      <c r="H1" s="232"/>
      <c r="I1" s="232"/>
      <c r="J1" s="232"/>
      <c r="K1" s="232"/>
      <c r="L1" s="232"/>
    </row>
    <row r="2" spans="1:12">
      <c r="A2" s="232"/>
      <c r="B2" s="234" t="s">
        <v>1354</v>
      </c>
      <c r="C2" s="55"/>
      <c r="D2" s="265" t="s">
        <v>1353</v>
      </c>
      <c r="E2" s="235"/>
      <c r="F2" s="266" t="s">
        <v>15250</v>
      </c>
      <c r="G2" s="235"/>
      <c r="H2" s="235"/>
      <c r="I2" s="235"/>
      <c r="J2" s="235"/>
      <c r="K2" s="236"/>
      <c r="L2" s="232"/>
    </row>
    <row r="3" spans="1:12" ht="12.75" thickBot="1">
      <c r="A3" s="232"/>
      <c r="B3" s="234"/>
      <c r="C3" s="235"/>
      <c r="D3" s="235"/>
      <c r="E3" s="235"/>
      <c r="F3" s="235"/>
      <c r="G3" s="235"/>
      <c r="H3" s="235"/>
      <c r="I3" s="235"/>
      <c r="J3" s="235"/>
      <c r="K3" s="236"/>
      <c r="L3" s="232"/>
    </row>
    <row r="4" spans="1:12" ht="12.75" thickBot="1">
      <c r="A4" s="232"/>
      <c r="B4" s="237" t="s">
        <v>2</v>
      </c>
      <c r="C4" s="238" t="s">
        <v>3</v>
      </c>
      <c r="D4" s="238" t="s">
        <v>4</v>
      </c>
      <c r="E4" s="238" t="s">
        <v>5</v>
      </c>
      <c r="F4" s="238" t="s">
        <v>6</v>
      </c>
      <c r="G4" s="238" t="s">
        <v>7</v>
      </c>
      <c r="H4" s="238" t="s">
        <v>8</v>
      </c>
      <c r="I4" s="238" t="s">
        <v>9</v>
      </c>
      <c r="J4" s="239" t="s">
        <v>10</v>
      </c>
      <c r="K4" s="240" t="s">
        <v>815</v>
      </c>
      <c r="L4" s="241" t="s">
        <v>2</v>
      </c>
    </row>
    <row r="5" spans="1:12" ht="12.75" thickTop="1">
      <c r="A5" s="233">
        <v>0</v>
      </c>
      <c r="B5" s="242" t="s">
        <v>12</v>
      </c>
      <c r="C5" s="250" t="s">
        <v>13</v>
      </c>
      <c r="D5" s="1651" t="s">
        <v>1471</v>
      </c>
      <c r="E5" s="1652"/>
      <c r="F5" s="1653"/>
      <c r="G5" s="251" t="s">
        <v>13</v>
      </c>
      <c r="H5" s="251" t="s">
        <v>13</v>
      </c>
      <c r="I5" s="163" t="s">
        <v>1355</v>
      </c>
      <c r="J5" s="252" t="s">
        <v>1455</v>
      </c>
      <c r="K5" s="253" t="s">
        <v>16</v>
      </c>
      <c r="L5" s="243" t="s">
        <v>12</v>
      </c>
    </row>
    <row r="6" spans="1:12">
      <c r="A6" s="233">
        <v>1</v>
      </c>
      <c r="B6" s="242" t="s">
        <v>17</v>
      </c>
      <c r="C6" s="1645" t="s">
        <v>1472</v>
      </c>
      <c r="D6" s="1646"/>
      <c r="E6" s="254" t="s">
        <v>1356</v>
      </c>
      <c r="F6" s="255" t="s">
        <v>1357</v>
      </c>
      <c r="G6" s="256" t="s">
        <v>1358</v>
      </c>
      <c r="H6" s="1647" t="s">
        <v>1473</v>
      </c>
      <c r="I6" s="1648"/>
      <c r="J6" s="257" t="s">
        <v>1359</v>
      </c>
      <c r="K6" s="253" t="s">
        <v>819</v>
      </c>
      <c r="L6" s="243" t="s">
        <v>17</v>
      </c>
    </row>
    <row r="7" spans="1:12">
      <c r="A7" s="233">
        <v>2</v>
      </c>
      <c r="B7" s="244" t="s">
        <v>19</v>
      </c>
      <c r="C7" s="258" t="s">
        <v>13</v>
      </c>
      <c r="D7" s="1649" t="s">
        <v>1474</v>
      </c>
      <c r="E7" s="1650"/>
      <c r="F7" s="1646"/>
      <c r="G7" s="255" t="s">
        <v>1361</v>
      </c>
      <c r="H7" s="254" t="s">
        <v>1362</v>
      </c>
      <c r="I7" s="254" t="s">
        <v>1363</v>
      </c>
      <c r="J7" s="162" t="s">
        <v>1364</v>
      </c>
      <c r="K7" s="253" t="s">
        <v>16</v>
      </c>
      <c r="L7" s="243" t="s">
        <v>19</v>
      </c>
    </row>
    <row r="8" spans="1:12">
      <c r="A8" s="233">
        <v>3</v>
      </c>
      <c r="B8" s="244" t="s">
        <v>20</v>
      </c>
      <c r="C8" s="259" t="s">
        <v>13</v>
      </c>
      <c r="D8" s="251" t="s">
        <v>13</v>
      </c>
      <c r="E8" s="1630" t="s">
        <v>1475</v>
      </c>
      <c r="F8" s="1641"/>
      <c r="G8" s="1630" t="s">
        <v>1476</v>
      </c>
      <c r="H8" s="1641"/>
      <c r="I8" s="1630" t="s">
        <v>1477</v>
      </c>
      <c r="J8" s="1629"/>
      <c r="K8" s="253" t="s">
        <v>1478</v>
      </c>
      <c r="L8" s="243" t="s">
        <v>20</v>
      </c>
    </row>
    <row r="9" spans="1:12">
      <c r="A9" s="233">
        <v>4</v>
      </c>
      <c r="B9" s="244" t="s">
        <v>23</v>
      </c>
      <c r="C9" s="1627" t="s">
        <v>1479</v>
      </c>
      <c r="D9" s="1628"/>
      <c r="E9" s="1628"/>
      <c r="F9" s="1628"/>
      <c r="G9" s="1628"/>
      <c r="H9" s="1628"/>
      <c r="I9" s="1628"/>
      <c r="J9" s="1629"/>
      <c r="K9" s="253" t="s">
        <v>16</v>
      </c>
      <c r="L9" s="243" t="s">
        <v>23</v>
      </c>
    </row>
    <row r="10" spans="1:12">
      <c r="A10" s="233">
        <v>5</v>
      </c>
      <c r="B10" s="244" t="s">
        <v>28</v>
      </c>
      <c r="C10" s="1627" t="s">
        <v>1480</v>
      </c>
      <c r="D10" s="1628"/>
      <c r="E10" s="1628"/>
      <c r="F10" s="1628"/>
      <c r="G10" s="1628"/>
      <c r="H10" s="1628"/>
      <c r="I10" s="1628"/>
      <c r="J10" s="1629"/>
      <c r="K10" s="253" t="s">
        <v>16</v>
      </c>
      <c r="L10" s="243" t="s">
        <v>28</v>
      </c>
    </row>
    <row r="11" spans="1:12">
      <c r="A11" s="233">
        <v>6</v>
      </c>
      <c r="B11" s="244" t="s">
        <v>33</v>
      </c>
      <c r="C11" s="1627" t="s">
        <v>1481</v>
      </c>
      <c r="D11" s="1628"/>
      <c r="E11" s="1628"/>
      <c r="F11" s="1628"/>
      <c r="G11" s="1628"/>
      <c r="H11" s="1628"/>
      <c r="I11" s="1628"/>
      <c r="J11" s="1629"/>
      <c r="K11" s="253" t="s">
        <v>16</v>
      </c>
      <c r="L11" s="243" t="s">
        <v>33</v>
      </c>
    </row>
    <row r="12" spans="1:12">
      <c r="A12" s="233">
        <v>7</v>
      </c>
      <c r="B12" s="244" t="s">
        <v>37</v>
      </c>
      <c r="C12" s="1627" t="s">
        <v>1482</v>
      </c>
      <c r="D12" s="1628"/>
      <c r="E12" s="1628"/>
      <c r="F12" s="1641"/>
      <c r="G12" s="1642" t="s">
        <v>1483</v>
      </c>
      <c r="H12" s="1643"/>
      <c r="I12" s="1643"/>
      <c r="J12" s="1644"/>
      <c r="K12" s="253" t="s">
        <v>16</v>
      </c>
      <c r="L12" s="243" t="s">
        <v>37</v>
      </c>
    </row>
    <row r="13" spans="1:12">
      <c r="A13" s="233">
        <v>8</v>
      </c>
      <c r="B13" s="244" t="s">
        <v>42</v>
      </c>
      <c r="C13" s="1627" t="s">
        <v>1484</v>
      </c>
      <c r="D13" s="1628"/>
      <c r="E13" s="1628"/>
      <c r="F13" s="1641"/>
      <c r="G13" s="251" t="s">
        <v>13</v>
      </c>
      <c r="H13" s="251" t="s">
        <v>13</v>
      </c>
      <c r="I13" s="251" t="s">
        <v>13</v>
      </c>
      <c r="J13" s="260" t="s">
        <v>13</v>
      </c>
      <c r="K13" s="253" t="s">
        <v>16</v>
      </c>
      <c r="L13" s="243" t="s">
        <v>42</v>
      </c>
    </row>
    <row r="14" spans="1:12">
      <c r="A14" s="233">
        <v>9</v>
      </c>
      <c r="B14" s="244" t="s">
        <v>47</v>
      </c>
      <c r="C14" s="1627" t="s">
        <v>1485</v>
      </c>
      <c r="D14" s="1628"/>
      <c r="E14" s="1628"/>
      <c r="F14" s="1628"/>
      <c r="G14" s="1628"/>
      <c r="H14" s="1628"/>
      <c r="I14" s="1628"/>
      <c r="J14" s="1629"/>
      <c r="K14" s="253" t="s">
        <v>16</v>
      </c>
      <c r="L14" s="243" t="s">
        <v>47</v>
      </c>
    </row>
    <row r="15" spans="1:12">
      <c r="A15" s="233">
        <v>10</v>
      </c>
      <c r="B15" s="244" t="s">
        <v>49</v>
      </c>
      <c r="C15" s="1627" t="s">
        <v>1486</v>
      </c>
      <c r="D15" s="1628"/>
      <c r="E15" s="1628"/>
      <c r="F15" s="1628"/>
      <c r="G15" s="1628"/>
      <c r="H15" s="1628"/>
      <c r="I15" s="1628"/>
      <c r="J15" s="1629"/>
      <c r="K15" s="253" t="s">
        <v>16</v>
      </c>
      <c r="L15" s="243" t="s">
        <v>49</v>
      </c>
    </row>
    <row r="16" spans="1:12">
      <c r="A16" s="233">
        <v>11</v>
      </c>
      <c r="B16" s="244" t="s">
        <v>51</v>
      </c>
      <c r="C16" s="1627" t="s">
        <v>1487</v>
      </c>
      <c r="D16" s="1628"/>
      <c r="E16" s="1628"/>
      <c r="F16" s="1628"/>
      <c r="G16" s="1628"/>
      <c r="H16" s="1628"/>
      <c r="I16" s="1628"/>
      <c r="J16" s="1629"/>
      <c r="K16" s="253" t="s">
        <v>16</v>
      </c>
      <c r="L16" s="243" t="s">
        <v>51</v>
      </c>
    </row>
    <row r="17" spans="1:12">
      <c r="A17" s="233">
        <v>12</v>
      </c>
      <c r="B17" s="244" t="s">
        <v>52</v>
      </c>
      <c r="C17" s="258" t="s">
        <v>13</v>
      </c>
      <c r="D17" s="261" t="s">
        <v>13</v>
      </c>
      <c r="E17" s="1630" t="s">
        <v>1365</v>
      </c>
      <c r="F17" s="1628"/>
      <c r="G17" s="1628"/>
      <c r="H17" s="1628"/>
      <c r="I17" s="1628"/>
      <c r="J17" s="1629"/>
      <c r="K17" s="253" t="s">
        <v>58</v>
      </c>
      <c r="L17" s="243" t="s">
        <v>52</v>
      </c>
    </row>
    <row r="18" spans="1:12">
      <c r="A18" s="233">
        <v>13</v>
      </c>
      <c r="B18" s="244" t="s">
        <v>54</v>
      </c>
      <c r="C18" s="1627" t="s">
        <v>1366</v>
      </c>
      <c r="D18" s="1628"/>
      <c r="E18" s="1628"/>
      <c r="F18" s="1628"/>
      <c r="G18" s="1628"/>
      <c r="H18" s="1628"/>
      <c r="I18" s="1628"/>
      <c r="J18" s="1629"/>
      <c r="K18" s="253" t="s">
        <v>16</v>
      </c>
      <c r="L18" s="243" t="s">
        <v>54</v>
      </c>
    </row>
    <row r="19" spans="1:12">
      <c r="A19" s="233">
        <v>14</v>
      </c>
      <c r="B19" s="244" t="s">
        <v>55</v>
      </c>
      <c r="C19" s="258" t="s">
        <v>13</v>
      </c>
      <c r="D19" s="261" t="s">
        <v>13</v>
      </c>
      <c r="E19" s="1630" t="s">
        <v>1367</v>
      </c>
      <c r="F19" s="1628"/>
      <c r="G19" s="1628"/>
      <c r="H19" s="1628"/>
      <c r="I19" s="1628"/>
      <c r="J19" s="1629"/>
      <c r="K19" s="253" t="s">
        <v>16</v>
      </c>
      <c r="L19" s="243" t="s">
        <v>55</v>
      </c>
    </row>
    <row r="20" spans="1:12">
      <c r="A20" s="233">
        <v>15</v>
      </c>
      <c r="B20" s="244" t="s">
        <v>56</v>
      </c>
      <c r="C20" s="1627" t="s">
        <v>1368</v>
      </c>
      <c r="D20" s="1628"/>
      <c r="E20" s="1628"/>
      <c r="F20" s="1628"/>
      <c r="G20" s="1628"/>
      <c r="H20" s="1628"/>
      <c r="I20" s="1628"/>
      <c r="J20" s="1629"/>
      <c r="K20" s="253" t="s">
        <v>16</v>
      </c>
      <c r="L20" s="243" t="s">
        <v>56</v>
      </c>
    </row>
    <row r="21" spans="1:12">
      <c r="A21" s="233">
        <v>16</v>
      </c>
      <c r="B21" s="244" t="s">
        <v>57</v>
      </c>
      <c r="C21" s="258" t="s">
        <v>13</v>
      </c>
      <c r="D21" s="261" t="s">
        <v>13</v>
      </c>
      <c r="E21" s="1630" t="s">
        <v>1369</v>
      </c>
      <c r="F21" s="1628"/>
      <c r="G21" s="1628"/>
      <c r="H21" s="1628"/>
      <c r="I21" s="1628"/>
      <c r="J21" s="1629"/>
      <c r="K21" s="253" t="s">
        <v>16</v>
      </c>
      <c r="L21" s="243" t="s">
        <v>57</v>
      </c>
    </row>
    <row r="22" spans="1:12">
      <c r="A22" s="233">
        <v>17</v>
      </c>
      <c r="B22" s="244" t="s">
        <v>59</v>
      </c>
      <c r="C22" s="1627" t="s">
        <v>1370</v>
      </c>
      <c r="D22" s="1628"/>
      <c r="E22" s="1628"/>
      <c r="F22" s="1628"/>
      <c r="G22" s="1628"/>
      <c r="H22" s="1628"/>
      <c r="I22" s="1628"/>
      <c r="J22" s="1629"/>
      <c r="K22" s="253" t="s">
        <v>16</v>
      </c>
      <c r="L22" s="243" t="s">
        <v>59</v>
      </c>
    </row>
    <row r="23" spans="1:12">
      <c r="A23" s="233">
        <v>18</v>
      </c>
      <c r="B23" s="244" t="s">
        <v>64</v>
      </c>
      <c r="C23" s="258" t="s">
        <v>13</v>
      </c>
      <c r="D23" s="261" t="s">
        <v>13</v>
      </c>
      <c r="E23" s="1630" t="s">
        <v>1371</v>
      </c>
      <c r="F23" s="1628"/>
      <c r="G23" s="1628"/>
      <c r="H23" s="1628"/>
      <c r="I23" s="1628"/>
      <c r="J23" s="1629"/>
      <c r="K23" s="253" t="s">
        <v>16</v>
      </c>
      <c r="L23" s="243" t="s">
        <v>64</v>
      </c>
    </row>
    <row r="24" spans="1:12">
      <c r="A24" s="233">
        <v>19</v>
      </c>
      <c r="B24" s="244" t="s">
        <v>65</v>
      </c>
      <c r="C24" s="1627" t="s">
        <v>1372</v>
      </c>
      <c r="D24" s="1628"/>
      <c r="E24" s="1628"/>
      <c r="F24" s="1628"/>
      <c r="G24" s="1628"/>
      <c r="H24" s="1628"/>
      <c r="I24" s="1628"/>
      <c r="J24" s="1629"/>
      <c r="K24" s="253" t="s">
        <v>16</v>
      </c>
      <c r="L24" s="243" t="s">
        <v>65</v>
      </c>
    </row>
    <row r="25" spans="1:12">
      <c r="A25" s="233">
        <v>20</v>
      </c>
      <c r="B25" s="244" t="s">
        <v>66</v>
      </c>
      <c r="C25" s="258" t="s">
        <v>13</v>
      </c>
      <c r="D25" s="261" t="s">
        <v>13</v>
      </c>
      <c r="E25" s="1630" t="s">
        <v>1373</v>
      </c>
      <c r="F25" s="1628"/>
      <c r="G25" s="1628"/>
      <c r="H25" s="1628"/>
      <c r="I25" s="1628"/>
      <c r="J25" s="1629"/>
      <c r="K25" s="253" t="s">
        <v>58</v>
      </c>
      <c r="L25" s="243" t="s">
        <v>66</v>
      </c>
    </row>
    <row r="26" spans="1:12">
      <c r="A26" s="233">
        <v>21</v>
      </c>
      <c r="B26" s="244" t="s">
        <v>67</v>
      </c>
      <c r="C26" s="1627" t="s">
        <v>1374</v>
      </c>
      <c r="D26" s="1628"/>
      <c r="E26" s="1628"/>
      <c r="F26" s="1628"/>
      <c r="G26" s="1628"/>
      <c r="H26" s="1628"/>
      <c r="I26" s="1628"/>
      <c r="J26" s="1629"/>
      <c r="K26" s="253" t="s">
        <v>16</v>
      </c>
      <c r="L26" s="243" t="s">
        <v>67</v>
      </c>
    </row>
    <row r="27" spans="1:12">
      <c r="A27" s="233">
        <v>22</v>
      </c>
      <c r="B27" s="244" t="s">
        <v>68</v>
      </c>
      <c r="C27" s="258" t="s">
        <v>13</v>
      </c>
      <c r="D27" s="261" t="s">
        <v>13</v>
      </c>
      <c r="E27" s="1630" t="s">
        <v>1375</v>
      </c>
      <c r="F27" s="1628"/>
      <c r="G27" s="1628"/>
      <c r="H27" s="1628"/>
      <c r="I27" s="1628"/>
      <c r="J27" s="1629"/>
      <c r="K27" s="253" t="s">
        <v>16</v>
      </c>
      <c r="L27" s="243" t="s">
        <v>68</v>
      </c>
    </row>
    <row r="28" spans="1:12">
      <c r="A28" s="233">
        <v>23</v>
      </c>
      <c r="B28" s="244" t="s">
        <v>69</v>
      </c>
      <c r="C28" s="1627" t="s">
        <v>1376</v>
      </c>
      <c r="D28" s="1628"/>
      <c r="E28" s="1628"/>
      <c r="F28" s="1628"/>
      <c r="G28" s="1628"/>
      <c r="H28" s="1628"/>
      <c r="I28" s="1628"/>
      <c r="J28" s="1629"/>
      <c r="K28" s="253" t="s">
        <v>16</v>
      </c>
      <c r="L28" s="243" t="s">
        <v>69</v>
      </c>
    </row>
    <row r="29" spans="1:12">
      <c r="A29" s="233">
        <v>24</v>
      </c>
      <c r="B29" s="244" t="s">
        <v>70</v>
      </c>
      <c r="C29" s="258" t="s">
        <v>13</v>
      </c>
      <c r="D29" s="261" t="s">
        <v>13</v>
      </c>
      <c r="E29" s="1630" t="s">
        <v>1377</v>
      </c>
      <c r="F29" s="1628"/>
      <c r="G29" s="1628"/>
      <c r="H29" s="1628"/>
      <c r="I29" s="1628"/>
      <c r="J29" s="1629"/>
      <c r="K29" s="253" t="s">
        <v>16</v>
      </c>
      <c r="L29" s="243" t="s">
        <v>70</v>
      </c>
    </row>
    <row r="30" spans="1:12">
      <c r="A30" s="233">
        <v>25</v>
      </c>
      <c r="B30" s="244" t="s">
        <v>71</v>
      </c>
      <c r="C30" s="1627" t="s">
        <v>1378</v>
      </c>
      <c r="D30" s="1628"/>
      <c r="E30" s="1628"/>
      <c r="F30" s="1628"/>
      <c r="G30" s="1628"/>
      <c r="H30" s="1628"/>
      <c r="I30" s="1628"/>
      <c r="J30" s="1629"/>
      <c r="K30" s="253" t="s">
        <v>16</v>
      </c>
      <c r="L30" s="243" t="s">
        <v>71</v>
      </c>
    </row>
    <row r="31" spans="1:12">
      <c r="A31" s="233">
        <v>26</v>
      </c>
      <c r="B31" s="244" t="s">
        <v>72</v>
      </c>
      <c r="C31" s="258" t="s">
        <v>13</v>
      </c>
      <c r="D31" s="261" t="s">
        <v>13</v>
      </c>
      <c r="E31" s="1630" t="s">
        <v>1379</v>
      </c>
      <c r="F31" s="1628"/>
      <c r="G31" s="1628"/>
      <c r="H31" s="1628"/>
      <c r="I31" s="1628"/>
      <c r="J31" s="1629"/>
      <c r="K31" s="253" t="s">
        <v>16</v>
      </c>
      <c r="L31" s="243" t="s">
        <v>72</v>
      </c>
    </row>
    <row r="32" spans="1:12">
      <c r="A32" s="233">
        <v>27</v>
      </c>
      <c r="B32" s="244" t="s">
        <v>74</v>
      </c>
      <c r="C32" s="1627" t="s">
        <v>1380</v>
      </c>
      <c r="D32" s="1628"/>
      <c r="E32" s="1628"/>
      <c r="F32" s="1628"/>
      <c r="G32" s="1628"/>
      <c r="H32" s="1628"/>
      <c r="I32" s="1628"/>
      <c r="J32" s="1629"/>
      <c r="K32" s="253" t="s">
        <v>16</v>
      </c>
      <c r="L32" s="243" t="s">
        <v>74</v>
      </c>
    </row>
    <row r="33" spans="1:12">
      <c r="A33" s="233">
        <v>28</v>
      </c>
      <c r="B33" s="244" t="s">
        <v>75</v>
      </c>
      <c r="C33" s="258" t="s">
        <v>13</v>
      </c>
      <c r="D33" s="261" t="s">
        <v>13</v>
      </c>
      <c r="E33" s="1630" t="s">
        <v>1381</v>
      </c>
      <c r="F33" s="1628"/>
      <c r="G33" s="1628"/>
      <c r="H33" s="1628"/>
      <c r="I33" s="1628"/>
      <c r="J33" s="1629"/>
      <c r="K33" s="253" t="s">
        <v>58</v>
      </c>
      <c r="L33" s="243" t="s">
        <v>75</v>
      </c>
    </row>
    <row r="34" spans="1:12">
      <c r="A34" s="233">
        <v>29</v>
      </c>
      <c r="B34" s="244" t="s">
        <v>77</v>
      </c>
      <c r="C34" s="1627" t="s">
        <v>1382</v>
      </c>
      <c r="D34" s="1628"/>
      <c r="E34" s="1628"/>
      <c r="F34" s="1628"/>
      <c r="G34" s="1628"/>
      <c r="H34" s="1628"/>
      <c r="I34" s="1628"/>
      <c r="J34" s="1629"/>
      <c r="K34" s="253" t="s">
        <v>16</v>
      </c>
      <c r="L34" s="243" t="s">
        <v>77</v>
      </c>
    </row>
    <row r="35" spans="1:12">
      <c r="A35" s="233">
        <v>30</v>
      </c>
      <c r="B35" s="244" t="s">
        <v>78</v>
      </c>
      <c r="C35" s="258" t="s">
        <v>13</v>
      </c>
      <c r="D35" s="261" t="s">
        <v>13</v>
      </c>
      <c r="E35" s="1647" t="s">
        <v>1383</v>
      </c>
      <c r="F35" s="1622"/>
      <c r="G35" s="1622"/>
      <c r="H35" s="1622"/>
      <c r="I35" s="1622"/>
      <c r="J35" s="1623"/>
      <c r="K35" s="253" t="s">
        <v>16</v>
      </c>
      <c r="L35" s="243" t="s">
        <v>78</v>
      </c>
    </row>
    <row r="36" spans="1:12">
      <c r="A36" s="233">
        <v>31</v>
      </c>
      <c r="B36" s="244" t="s">
        <v>79</v>
      </c>
      <c r="C36" s="1621" t="s">
        <v>1384</v>
      </c>
      <c r="D36" s="1622"/>
      <c r="E36" s="1622"/>
      <c r="F36" s="1622"/>
      <c r="G36" s="1622"/>
      <c r="H36" s="1622"/>
      <c r="I36" s="1622"/>
      <c r="J36" s="1623"/>
      <c r="K36" s="253" t="s">
        <v>16</v>
      </c>
      <c r="L36" s="243" t="s">
        <v>79</v>
      </c>
    </row>
    <row r="37" spans="1:12">
      <c r="A37" s="233">
        <v>32</v>
      </c>
      <c r="B37" s="244" t="s">
        <v>81</v>
      </c>
      <c r="C37" s="258" t="s">
        <v>13</v>
      </c>
      <c r="D37" s="261" t="s">
        <v>13</v>
      </c>
      <c r="E37" s="1647" t="s">
        <v>1385</v>
      </c>
      <c r="F37" s="1622"/>
      <c r="G37" s="1622"/>
      <c r="H37" s="1622"/>
      <c r="I37" s="1622"/>
      <c r="J37" s="1623"/>
      <c r="K37" s="253" t="s">
        <v>16</v>
      </c>
      <c r="L37" s="243" t="s">
        <v>81</v>
      </c>
    </row>
    <row r="38" spans="1:12">
      <c r="A38" s="233">
        <v>33</v>
      </c>
      <c r="B38" s="244" t="s">
        <v>82</v>
      </c>
      <c r="C38" s="1621" t="s">
        <v>1386</v>
      </c>
      <c r="D38" s="1622"/>
      <c r="E38" s="1622"/>
      <c r="F38" s="1622"/>
      <c r="G38" s="1622"/>
      <c r="H38" s="1622"/>
      <c r="I38" s="1622"/>
      <c r="J38" s="1623"/>
      <c r="K38" s="253" t="s">
        <v>16</v>
      </c>
      <c r="L38" s="243" t="s">
        <v>82</v>
      </c>
    </row>
    <row r="39" spans="1:12">
      <c r="A39" s="233">
        <v>34</v>
      </c>
      <c r="B39" s="244" t="s">
        <v>83</v>
      </c>
      <c r="C39" s="258" t="s">
        <v>13</v>
      </c>
      <c r="D39" s="261" t="s">
        <v>13</v>
      </c>
      <c r="E39" s="1647" t="s">
        <v>1387</v>
      </c>
      <c r="F39" s="1622"/>
      <c r="G39" s="1622"/>
      <c r="H39" s="1622"/>
      <c r="I39" s="1622"/>
      <c r="J39" s="1623"/>
      <c r="K39" s="253" t="s">
        <v>16</v>
      </c>
      <c r="L39" s="243" t="s">
        <v>83</v>
      </c>
    </row>
    <row r="40" spans="1:12">
      <c r="A40" s="233">
        <v>35</v>
      </c>
      <c r="B40" s="244" t="s">
        <v>85</v>
      </c>
      <c r="C40" s="1621" t="s">
        <v>1388</v>
      </c>
      <c r="D40" s="1622"/>
      <c r="E40" s="1622"/>
      <c r="F40" s="1622"/>
      <c r="G40" s="1622"/>
      <c r="H40" s="1622"/>
      <c r="I40" s="1622"/>
      <c r="J40" s="1623"/>
      <c r="K40" s="253" t="s">
        <v>16</v>
      </c>
      <c r="L40" s="243" t="s">
        <v>85</v>
      </c>
    </row>
    <row r="41" spans="1:12">
      <c r="A41" s="233">
        <v>36</v>
      </c>
      <c r="B41" s="244" t="s">
        <v>86</v>
      </c>
      <c r="C41" s="258" t="s">
        <v>13</v>
      </c>
      <c r="D41" s="261" t="s">
        <v>13</v>
      </c>
      <c r="E41" s="1647" t="s">
        <v>1389</v>
      </c>
      <c r="F41" s="1622"/>
      <c r="G41" s="1622"/>
      <c r="H41" s="1622"/>
      <c r="I41" s="1622"/>
      <c r="J41" s="1623"/>
      <c r="K41" s="253" t="s">
        <v>16</v>
      </c>
      <c r="L41" s="243" t="s">
        <v>86</v>
      </c>
    </row>
    <row r="42" spans="1:12">
      <c r="A42" s="233">
        <v>37</v>
      </c>
      <c r="B42" s="244" t="s">
        <v>88</v>
      </c>
      <c r="C42" s="1621" t="s">
        <v>1390</v>
      </c>
      <c r="D42" s="1622"/>
      <c r="E42" s="1622"/>
      <c r="F42" s="1622"/>
      <c r="G42" s="1622"/>
      <c r="H42" s="1622"/>
      <c r="I42" s="1622"/>
      <c r="J42" s="1623"/>
      <c r="K42" s="253" t="s">
        <v>16</v>
      </c>
      <c r="L42" s="243" t="s">
        <v>88</v>
      </c>
    </row>
    <row r="43" spans="1:12">
      <c r="A43" s="233">
        <v>38</v>
      </c>
      <c r="B43" s="244" t="s">
        <v>89</v>
      </c>
      <c r="C43" s="258" t="s">
        <v>13</v>
      </c>
      <c r="D43" s="261" t="s">
        <v>13</v>
      </c>
      <c r="E43" s="1647" t="s">
        <v>1391</v>
      </c>
      <c r="F43" s="1622"/>
      <c r="G43" s="1622"/>
      <c r="H43" s="1622"/>
      <c r="I43" s="1622"/>
      <c r="J43" s="1623"/>
      <c r="K43" s="253" t="s">
        <v>16</v>
      </c>
      <c r="L43" s="243" t="s">
        <v>89</v>
      </c>
    </row>
    <row r="44" spans="1:12">
      <c r="A44" s="233">
        <v>39</v>
      </c>
      <c r="B44" s="244" t="s">
        <v>91</v>
      </c>
      <c r="C44" s="1621" t="s">
        <v>1392</v>
      </c>
      <c r="D44" s="1622"/>
      <c r="E44" s="1622"/>
      <c r="F44" s="1622"/>
      <c r="G44" s="1622"/>
      <c r="H44" s="1622"/>
      <c r="I44" s="1622"/>
      <c r="J44" s="1623"/>
      <c r="K44" s="253" t="s">
        <v>16</v>
      </c>
      <c r="L44" s="243" t="s">
        <v>91</v>
      </c>
    </row>
    <row r="45" spans="1:12">
      <c r="A45" s="233">
        <v>40</v>
      </c>
      <c r="B45" s="244" t="s">
        <v>92</v>
      </c>
      <c r="C45" s="258" t="s">
        <v>13</v>
      </c>
      <c r="D45" s="261" t="s">
        <v>13</v>
      </c>
      <c r="E45" s="1647" t="s">
        <v>1393</v>
      </c>
      <c r="F45" s="1622"/>
      <c r="G45" s="1622"/>
      <c r="H45" s="1622"/>
      <c r="I45" s="1622"/>
      <c r="J45" s="1623"/>
      <c r="K45" s="253" t="s">
        <v>16</v>
      </c>
      <c r="L45" s="243" t="s">
        <v>92</v>
      </c>
    </row>
    <row r="46" spans="1:12">
      <c r="A46" s="233">
        <v>41</v>
      </c>
      <c r="B46" s="244" t="s">
        <v>94</v>
      </c>
      <c r="C46" s="1621" t="s">
        <v>1394</v>
      </c>
      <c r="D46" s="1622"/>
      <c r="E46" s="1622"/>
      <c r="F46" s="1622"/>
      <c r="G46" s="1622"/>
      <c r="H46" s="1622"/>
      <c r="I46" s="1622"/>
      <c r="J46" s="1623"/>
      <c r="K46" s="253" t="s">
        <v>16</v>
      </c>
      <c r="L46" s="243" t="s">
        <v>94</v>
      </c>
    </row>
    <row r="47" spans="1:12">
      <c r="A47" s="233">
        <v>42</v>
      </c>
      <c r="B47" s="244" t="s">
        <v>95</v>
      </c>
      <c r="C47" s="258" t="s">
        <v>13</v>
      </c>
      <c r="D47" s="261" t="s">
        <v>13</v>
      </c>
      <c r="E47" s="1647" t="s">
        <v>1395</v>
      </c>
      <c r="F47" s="1622"/>
      <c r="G47" s="1622"/>
      <c r="H47" s="1622"/>
      <c r="I47" s="1622"/>
      <c r="J47" s="1623"/>
      <c r="K47" s="253" t="s">
        <v>16</v>
      </c>
      <c r="L47" s="243" t="s">
        <v>95</v>
      </c>
    </row>
    <row r="48" spans="1:12">
      <c r="A48" s="233">
        <v>43</v>
      </c>
      <c r="B48" s="244" t="s">
        <v>97</v>
      </c>
      <c r="C48" s="1621" t="s">
        <v>1396</v>
      </c>
      <c r="D48" s="1622"/>
      <c r="E48" s="1622"/>
      <c r="F48" s="1622"/>
      <c r="G48" s="1622"/>
      <c r="H48" s="1622"/>
      <c r="I48" s="1622"/>
      <c r="J48" s="1623"/>
      <c r="K48" s="253" t="s">
        <v>16</v>
      </c>
      <c r="L48" s="243" t="s">
        <v>97</v>
      </c>
    </row>
    <row r="49" spans="1:12">
      <c r="A49" s="233">
        <v>44</v>
      </c>
      <c r="B49" s="244" t="s">
        <v>98</v>
      </c>
      <c r="C49" s="258" t="s">
        <v>13</v>
      </c>
      <c r="D49" s="261" t="s">
        <v>13</v>
      </c>
      <c r="E49" s="1647" t="s">
        <v>1397</v>
      </c>
      <c r="F49" s="1622"/>
      <c r="G49" s="1622"/>
      <c r="H49" s="1622"/>
      <c r="I49" s="1622"/>
      <c r="J49" s="1623"/>
      <c r="K49" s="253" t="s">
        <v>16</v>
      </c>
      <c r="L49" s="243" t="s">
        <v>98</v>
      </c>
    </row>
    <row r="50" spans="1:12">
      <c r="A50" s="233">
        <v>45</v>
      </c>
      <c r="B50" s="244" t="s">
        <v>100</v>
      </c>
      <c r="C50" s="1621" t="s">
        <v>1398</v>
      </c>
      <c r="D50" s="1622"/>
      <c r="E50" s="1622"/>
      <c r="F50" s="1622"/>
      <c r="G50" s="1622"/>
      <c r="H50" s="1622"/>
      <c r="I50" s="1622"/>
      <c r="J50" s="1623"/>
      <c r="K50" s="253" t="s">
        <v>16</v>
      </c>
      <c r="L50" s="243" t="s">
        <v>100</v>
      </c>
    </row>
    <row r="51" spans="1:12">
      <c r="A51" s="233">
        <v>46</v>
      </c>
      <c r="B51" s="244" t="s">
        <v>102</v>
      </c>
      <c r="C51" s="258" t="s">
        <v>13</v>
      </c>
      <c r="D51" s="261" t="s">
        <v>13</v>
      </c>
      <c r="E51" s="1647" t="s">
        <v>1399</v>
      </c>
      <c r="F51" s="1622"/>
      <c r="G51" s="1622"/>
      <c r="H51" s="1622"/>
      <c r="I51" s="1622"/>
      <c r="J51" s="1623"/>
      <c r="K51" s="253" t="s">
        <v>16</v>
      </c>
      <c r="L51" s="243" t="s">
        <v>102</v>
      </c>
    </row>
    <row r="52" spans="1:12">
      <c r="A52" s="233">
        <v>47</v>
      </c>
      <c r="B52" s="244" t="s">
        <v>104</v>
      </c>
      <c r="C52" s="1621" t="s">
        <v>1400</v>
      </c>
      <c r="D52" s="1622"/>
      <c r="E52" s="1622"/>
      <c r="F52" s="1622"/>
      <c r="G52" s="1622"/>
      <c r="H52" s="1622"/>
      <c r="I52" s="1622"/>
      <c r="J52" s="1623"/>
      <c r="K52" s="253" t="s">
        <v>16</v>
      </c>
      <c r="L52" s="243" t="s">
        <v>104</v>
      </c>
    </row>
    <row r="53" spans="1:12">
      <c r="A53" s="233">
        <v>48</v>
      </c>
      <c r="B53" s="244" t="s">
        <v>106</v>
      </c>
      <c r="C53" s="258" t="s">
        <v>13</v>
      </c>
      <c r="D53" s="261" t="s">
        <v>13</v>
      </c>
      <c r="E53" s="1647" t="s">
        <v>1401</v>
      </c>
      <c r="F53" s="1622"/>
      <c r="G53" s="1622"/>
      <c r="H53" s="1622"/>
      <c r="I53" s="1622"/>
      <c r="J53" s="1623"/>
      <c r="K53" s="253" t="s">
        <v>16</v>
      </c>
      <c r="L53" s="243" t="s">
        <v>106</v>
      </c>
    </row>
    <row r="54" spans="1:12">
      <c r="A54" s="233">
        <v>49</v>
      </c>
      <c r="B54" s="244" t="s">
        <v>108</v>
      </c>
      <c r="C54" s="1621" t="s">
        <v>1402</v>
      </c>
      <c r="D54" s="1622"/>
      <c r="E54" s="1622"/>
      <c r="F54" s="1622"/>
      <c r="G54" s="1622"/>
      <c r="H54" s="1622"/>
      <c r="I54" s="1622"/>
      <c r="J54" s="1623"/>
      <c r="K54" s="253" t="s">
        <v>16</v>
      </c>
      <c r="L54" s="243" t="s">
        <v>108</v>
      </c>
    </row>
    <row r="55" spans="1:12">
      <c r="A55" s="233">
        <v>50</v>
      </c>
      <c r="B55" s="244" t="s">
        <v>110</v>
      </c>
      <c r="C55" s="258" t="s">
        <v>13</v>
      </c>
      <c r="D55" s="261" t="s">
        <v>13</v>
      </c>
      <c r="E55" s="1647" t="s">
        <v>1403</v>
      </c>
      <c r="F55" s="1622"/>
      <c r="G55" s="1622"/>
      <c r="H55" s="1622"/>
      <c r="I55" s="1622"/>
      <c r="J55" s="1623"/>
      <c r="K55" s="253" t="s">
        <v>16</v>
      </c>
      <c r="L55" s="243" t="s">
        <v>110</v>
      </c>
    </row>
    <row r="56" spans="1:12">
      <c r="A56" s="233">
        <v>51</v>
      </c>
      <c r="B56" s="244" t="s">
        <v>112</v>
      </c>
      <c r="C56" s="1621" t="s">
        <v>1404</v>
      </c>
      <c r="D56" s="1622"/>
      <c r="E56" s="1622"/>
      <c r="F56" s="1622"/>
      <c r="G56" s="1622"/>
      <c r="H56" s="1622"/>
      <c r="I56" s="1622"/>
      <c r="J56" s="1623"/>
      <c r="K56" s="253" t="s">
        <v>16</v>
      </c>
      <c r="L56" s="243" t="s">
        <v>112</v>
      </c>
    </row>
    <row r="57" spans="1:12">
      <c r="A57" s="233">
        <v>52</v>
      </c>
      <c r="B57" s="244" t="s">
        <v>114</v>
      </c>
      <c r="C57" s="258" t="s">
        <v>13</v>
      </c>
      <c r="D57" s="261" t="s">
        <v>13</v>
      </c>
      <c r="E57" s="1647" t="s">
        <v>1405</v>
      </c>
      <c r="F57" s="1622"/>
      <c r="G57" s="1622"/>
      <c r="H57" s="1622"/>
      <c r="I57" s="1622"/>
      <c r="J57" s="1623"/>
      <c r="K57" s="253" t="s">
        <v>16</v>
      </c>
      <c r="L57" s="243" t="s">
        <v>114</v>
      </c>
    </row>
    <row r="58" spans="1:12">
      <c r="A58" s="233">
        <v>53</v>
      </c>
      <c r="B58" s="244" t="s">
        <v>115</v>
      </c>
      <c r="C58" s="1621" t="s">
        <v>1406</v>
      </c>
      <c r="D58" s="1622"/>
      <c r="E58" s="1622"/>
      <c r="F58" s="1622"/>
      <c r="G58" s="1622"/>
      <c r="H58" s="1622"/>
      <c r="I58" s="1622"/>
      <c r="J58" s="1623"/>
      <c r="K58" s="253" t="s">
        <v>16</v>
      </c>
      <c r="L58" s="243" t="s">
        <v>115</v>
      </c>
    </row>
    <row r="59" spans="1:12">
      <c r="A59" s="233">
        <v>54</v>
      </c>
      <c r="B59" s="244" t="s">
        <v>116</v>
      </c>
      <c r="C59" s="258" t="s">
        <v>13</v>
      </c>
      <c r="D59" s="261" t="s">
        <v>13</v>
      </c>
      <c r="E59" s="1647" t="s">
        <v>1407</v>
      </c>
      <c r="F59" s="1622"/>
      <c r="G59" s="1622"/>
      <c r="H59" s="1622"/>
      <c r="I59" s="1622"/>
      <c r="J59" s="1623"/>
      <c r="K59" s="253" t="s">
        <v>16</v>
      </c>
      <c r="L59" s="243" t="s">
        <v>116</v>
      </c>
    </row>
    <row r="60" spans="1:12">
      <c r="A60" s="233">
        <v>55</v>
      </c>
      <c r="B60" s="244" t="s">
        <v>118</v>
      </c>
      <c r="C60" s="1621" t="s">
        <v>1408</v>
      </c>
      <c r="D60" s="1622"/>
      <c r="E60" s="1622"/>
      <c r="F60" s="1622"/>
      <c r="G60" s="1622"/>
      <c r="H60" s="1622"/>
      <c r="I60" s="1622"/>
      <c r="J60" s="1623"/>
      <c r="K60" s="253" t="s">
        <v>16</v>
      </c>
      <c r="L60" s="243" t="s">
        <v>118</v>
      </c>
    </row>
    <row r="61" spans="1:12">
      <c r="A61" s="233">
        <v>56</v>
      </c>
      <c r="B61" s="244" t="s">
        <v>120</v>
      </c>
      <c r="C61" s="258" t="s">
        <v>13</v>
      </c>
      <c r="D61" s="261" t="s">
        <v>13</v>
      </c>
      <c r="E61" s="1647" t="s">
        <v>1409</v>
      </c>
      <c r="F61" s="1622"/>
      <c r="G61" s="1622"/>
      <c r="H61" s="1622"/>
      <c r="I61" s="1622"/>
      <c r="J61" s="1623"/>
      <c r="K61" s="253" t="s">
        <v>16</v>
      </c>
      <c r="L61" s="243" t="s">
        <v>120</v>
      </c>
    </row>
    <row r="62" spans="1:12">
      <c r="A62" s="233">
        <v>57</v>
      </c>
      <c r="B62" s="244" t="s">
        <v>122</v>
      </c>
      <c r="C62" s="1621" t="s">
        <v>1410</v>
      </c>
      <c r="D62" s="1622"/>
      <c r="E62" s="1622"/>
      <c r="F62" s="1622"/>
      <c r="G62" s="1622"/>
      <c r="H62" s="1622"/>
      <c r="I62" s="1622"/>
      <c r="J62" s="1623"/>
      <c r="K62" s="253" t="s">
        <v>16</v>
      </c>
      <c r="L62" s="243" t="s">
        <v>122</v>
      </c>
    </row>
    <row r="63" spans="1:12">
      <c r="A63" s="233">
        <v>58</v>
      </c>
      <c r="B63" s="244" t="s">
        <v>124</v>
      </c>
      <c r="C63" s="258" t="s">
        <v>13</v>
      </c>
      <c r="D63" s="261" t="s">
        <v>13</v>
      </c>
      <c r="E63" s="1647" t="s">
        <v>1411</v>
      </c>
      <c r="F63" s="1622"/>
      <c r="G63" s="1622"/>
      <c r="H63" s="1622"/>
      <c r="I63" s="1622"/>
      <c r="J63" s="1623"/>
      <c r="K63" s="253" t="s">
        <v>16</v>
      </c>
      <c r="L63" s="243" t="s">
        <v>124</v>
      </c>
    </row>
    <row r="64" spans="1:12">
      <c r="A64" s="233">
        <v>59</v>
      </c>
      <c r="B64" s="244" t="s">
        <v>126</v>
      </c>
      <c r="C64" s="1621" t="s">
        <v>1412</v>
      </c>
      <c r="D64" s="1622"/>
      <c r="E64" s="1622"/>
      <c r="F64" s="1622"/>
      <c r="G64" s="1622"/>
      <c r="H64" s="1622"/>
      <c r="I64" s="1622"/>
      <c r="J64" s="1623"/>
      <c r="K64" s="253" t="s">
        <v>16</v>
      </c>
      <c r="L64" s="243" t="s">
        <v>126</v>
      </c>
    </row>
    <row r="65" spans="1:12">
      <c r="A65" s="233">
        <v>60</v>
      </c>
      <c r="B65" s="244" t="s">
        <v>128</v>
      </c>
      <c r="C65" s="258" t="s">
        <v>13</v>
      </c>
      <c r="D65" s="261" t="s">
        <v>13</v>
      </c>
      <c r="E65" s="1647" t="s">
        <v>1413</v>
      </c>
      <c r="F65" s="1622"/>
      <c r="G65" s="1622"/>
      <c r="H65" s="1622"/>
      <c r="I65" s="1622"/>
      <c r="J65" s="1623"/>
      <c r="K65" s="253" t="s">
        <v>16</v>
      </c>
      <c r="L65" s="243" t="s">
        <v>128</v>
      </c>
    </row>
    <row r="66" spans="1:12">
      <c r="A66" s="233">
        <v>61</v>
      </c>
      <c r="B66" s="244" t="s">
        <v>130</v>
      </c>
      <c r="C66" s="1621" t="s">
        <v>1414</v>
      </c>
      <c r="D66" s="1622"/>
      <c r="E66" s="1622"/>
      <c r="F66" s="1622"/>
      <c r="G66" s="1622"/>
      <c r="H66" s="1622"/>
      <c r="I66" s="1622"/>
      <c r="J66" s="1623"/>
      <c r="K66" s="253" t="s">
        <v>16</v>
      </c>
      <c r="L66" s="243" t="s">
        <v>130</v>
      </c>
    </row>
    <row r="67" spans="1:12">
      <c r="A67" s="233">
        <v>62</v>
      </c>
      <c r="B67" s="244" t="s">
        <v>132</v>
      </c>
      <c r="C67" s="258" t="s">
        <v>13</v>
      </c>
      <c r="D67" s="261" t="s">
        <v>13</v>
      </c>
      <c r="E67" s="1647" t="s">
        <v>1415</v>
      </c>
      <c r="F67" s="1622"/>
      <c r="G67" s="1622"/>
      <c r="H67" s="1622"/>
      <c r="I67" s="1622"/>
      <c r="J67" s="1623"/>
      <c r="K67" s="253" t="s">
        <v>16</v>
      </c>
      <c r="L67" s="243" t="s">
        <v>132</v>
      </c>
    </row>
    <row r="68" spans="1:12">
      <c r="A68" s="233">
        <v>63</v>
      </c>
      <c r="B68" s="244" t="s">
        <v>134</v>
      </c>
      <c r="C68" s="1621" t="s">
        <v>1416</v>
      </c>
      <c r="D68" s="1622"/>
      <c r="E68" s="1622"/>
      <c r="F68" s="1622"/>
      <c r="G68" s="1622"/>
      <c r="H68" s="1622"/>
      <c r="I68" s="1622"/>
      <c r="J68" s="1623"/>
      <c r="K68" s="253" t="s">
        <v>16</v>
      </c>
      <c r="L68" s="243" t="s">
        <v>134</v>
      </c>
    </row>
    <row r="69" spans="1:12">
      <c r="A69" s="233">
        <v>64</v>
      </c>
      <c r="B69" s="244" t="s">
        <v>136</v>
      </c>
      <c r="C69" s="258" t="s">
        <v>13</v>
      </c>
      <c r="D69" s="261" t="s">
        <v>13</v>
      </c>
      <c r="E69" s="1647" t="s">
        <v>1417</v>
      </c>
      <c r="F69" s="1622"/>
      <c r="G69" s="1622"/>
      <c r="H69" s="1622"/>
      <c r="I69" s="1622"/>
      <c r="J69" s="1623"/>
      <c r="K69" s="253" t="s">
        <v>16</v>
      </c>
      <c r="L69" s="243" t="s">
        <v>136</v>
      </c>
    </row>
    <row r="70" spans="1:12">
      <c r="A70" s="233">
        <v>65</v>
      </c>
      <c r="B70" s="244" t="s">
        <v>138</v>
      </c>
      <c r="C70" s="1621" t="s">
        <v>1418</v>
      </c>
      <c r="D70" s="1622"/>
      <c r="E70" s="1622"/>
      <c r="F70" s="1622"/>
      <c r="G70" s="1622"/>
      <c r="H70" s="1622"/>
      <c r="I70" s="1622"/>
      <c r="J70" s="1623"/>
      <c r="K70" s="253" t="s">
        <v>16</v>
      </c>
      <c r="L70" s="243" t="s">
        <v>138</v>
      </c>
    </row>
    <row r="71" spans="1:12">
      <c r="A71" s="233">
        <v>66</v>
      </c>
      <c r="B71" s="244" t="s">
        <v>140</v>
      </c>
      <c r="C71" s="258" t="s">
        <v>13</v>
      </c>
      <c r="D71" s="261" t="s">
        <v>13</v>
      </c>
      <c r="E71" s="1647" t="s">
        <v>1419</v>
      </c>
      <c r="F71" s="1622"/>
      <c r="G71" s="1622"/>
      <c r="H71" s="1622"/>
      <c r="I71" s="1622"/>
      <c r="J71" s="1623"/>
      <c r="K71" s="253" t="s">
        <v>16</v>
      </c>
      <c r="L71" s="243" t="s">
        <v>140</v>
      </c>
    </row>
    <row r="72" spans="1:12">
      <c r="A72" s="233">
        <v>67</v>
      </c>
      <c r="B72" s="244" t="s">
        <v>142</v>
      </c>
      <c r="C72" s="1621" t="s">
        <v>1420</v>
      </c>
      <c r="D72" s="1622"/>
      <c r="E72" s="1622"/>
      <c r="F72" s="1622"/>
      <c r="G72" s="1622"/>
      <c r="H72" s="1622"/>
      <c r="I72" s="1622"/>
      <c r="J72" s="1623"/>
      <c r="K72" s="253" t="s">
        <v>16</v>
      </c>
      <c r="L72" s="243" t="s">
        <v>142</v>
      </c>
    </row>
    <row r="73" spans="1:12">
      <c r="A73" s="233">
        <v>68</v>
      </c>
      <c r="B73" s="244" t="s">
        <v>144</v>
      </c>
      <c r="C73" s="258" t="s">
        <v>13</v>
      </c>
      <c r="D73" s="261" t="s">
        <v>13</v>
      </c>
      <c r="E73" s="1647" t="s">
        <v>1421</v>
      </c>
      <c r="F73" s="1622"/>
      <c r="G73" s="1622"/>
      <c r="H73" s="1622"/>
      <c r="I73" s="1622"/>
      <c r="J73" s="1623"/>
      <c r="K73" s="253" t="s">
        <v>16</v>
      </c>
      <c r="L73" s="243" t="s">
        <v>144</v>
      </c>
    </row>
    <row r="74" spans="1:12">
      <c r="A74" s="233">
        <v>69</v>
      </c>
      <c r="B74" s="244" t="s">
        <v>146</v>
      </c>
      <c r="C74" s="1621" t="s">
        <v>1422</v>
      </c>
      <c r="D74" s="1622"/>
      <c r="E74" s="1622"/>
      <c r="F74" s="1622"/>
      <c r="G74" s="1622"/>
      <c r="H74" s="1622"/>
      <c r="I74" s="1622"/>
      <c r="J74" s="1623"/>
      <c r="K74" s="253" t="s">
        <v>16</v>
      </c>
      <c r="L74" s="243" t="s">
        <v>146</v>
      </c>
    </row>
    <row r="75" spans="1:12">
      <c r="A75" s="233">
        <v>70</v>
      </c>
      <c r="B75" s="244" t="s">
        <v>148</v>
      </c>
      <c r="C75" s="258" t="s">
        <v>13</v>
      </c>
      <c r="D75" s="261" t="s">
        <v>13</v>
      </c>
      <c r="E75" s="1647" t="s">
        <v>1423</v>
      </c>
      <c r="F75" s="1622"/>
      <c r="G75" s="1622"/>
      <c r="H75" s="1622"/>
      <c r="I75" s="1622"/>
      <c r="J75" s="1623"/>
      <c r="K75" s="253" t="s">
        <v>16</v>
      </c>
      <c r="L75" s="243" t="s">
        <v>148</v>
      </c>
    </row>
    <row r="76" spans="1:12">
      <c r="A76" s="233">
        <v>71</v>
      </c>
      <c r="B76" s="244" t="s">
        <v>150</v>
      </c>
      <c r="C76" s="1621" t="s">
        <v>1424</v>
      </c>
      <c r="D76" s="1622"/>
      <c r="E76" s="1622"/>
      <c r="F76" s="1622"/>
      <c r="G76" s="1622"/>
      <c r="H76" s="1622"/>
      <c r="I76" s="1622"/>
      <c r="J76" s="1623"/>
      <c r="K76" s="253" t="s">
        <v>16</v>
      </c>
      <c r="L76" s="243" t="s">
        <v>150</v>
      </c>
    </row>
    <row r="77" spans="1:12">
      <c r="A77" s="233">
        <v>72</v>
      </c>
      <c r="B77" s="244" t="s">
        <v>152</v>
      </c>
      <c r="C77" s="258" t="s">
        <v>13</v>
      </c>
      <c r="D77" s="261" t="s">
        <v>13</v>
      </c>
      <c r="E77" s="1647" t="s">
        <v>1425</v>
      </c>
      <c r="F77" s="1622"/>
      <c r="G77" s="1622"/>
      <c r="H77" s="1622"/>
      <c r="I77" s="1622"/>
      <c r="J77" s="1623"/>
      <c r="K77" s="253" t="s">
        <v>16</v>
      </c>
      <c r="L77" s="243" t="s">
        <v>152</v>
      </c>
    </row>
    <row r="78" spans="1:12">
      <c r="A78" s="233">
        <v>73</v>
      </c>
      <c r="B78" s="244" t="s">
        <v>153</v>
      </c>
      <c r="C78" s="1621" t="s">
        <v>1426</v>
      </c>
      <c r="D78" s="1622"/>
      <c r="E78" s="1622"/>
      <c r="F78" s="1622"/>
      <c r="G78" s="1622"/>
      <c r="H78" s="1622"/>
      <c r="I78" s="1622"/>
      <c r="J78" s="1623"/>
      <c r="K78" s="253" t="s">
        <v>16</v>
      </c>
      <c r="L78" s="243" t="s">
        <v>153</v>
      </c>
    </row>
    <row r="79" spans="1:12">
      <c r="A79" s="233">
        <v>74</v>
      </c>
      <c r="B79" s="244" t="s">
        <v>154</v>
      </c>
      <c r="C79" s="258" t="s">
        <v>13</v>
      </c>
      <c r="D79" s="261" t="s">
        <v>13</v>
      </c>
      <c r="E79" s="1647" t="s">
        <v>1427</v>
      </c>
      <c r="F79" s="1622"/>
      <c r="G79" s="1622"/>
      <c r="H79" s="1622"/>
      <c r="I79" s="1622"/>
      <c r="J79" s="1623"/>
      <c r="K79" s="253" t="s">
        <v>16</v>
      </c>
      <c r="L79" s="243" t="s">
        <v>154</v>
      </c>
    </row>
    <row r="80" spans="1:12">
      <c r="A80" s="233">
        <v>75</v>
      </c>
      <c r="B80" s="244" t="s">
        <v>157</v>
      </c>
      <c r="C80" s="1621" t="s">
        <v>1428</v>
      </c>
      <c r="D80" s="1622"/>
      <c r="E80" s="1622"/>
      <c r="F80" s="1622"/>
      <c r="G80" s="1622"/>
      <c r="H80" s="1622"/>
      <c r="I80" s="1622"/>
      <c r="J80" s="1623"/>
      <c r="K80" s="253" t="s">
        <v>16</v>
      </c>
      <c r="L80" s="243" t="s">
        <v>157</v>
      </c>
    </row>
    <row r="81" spans="1:12">
      <c r="A81" s="233">
        <v>76</v>
      </c>
      <c r="B81" s="244" t="s">
        <v>160</v>
      </c>
      <c r="C81" s="258" t="s">
        <v>13</v>
      </c>
      <c r="D81" s="261" t="s">
        <v>13</v>
      </c>
      <c r="E81" s="1647" t="s">
        <v>1429</v>
      </c>
      <c r="F81" s="1622"/>
      <c r="G81" s="1622"/>
      <c r="H81" s="1622"/>
      <c r="I81" s="1622"/>
      <c r="J81" s="1623"/>
      <c r="K81" s="253" t="s">
        <v>16</v>
      </c>
      <c r="L81" s="243" t="s">
        <v>160</v>
      </c>
    </row>
    <row r="82" spans="1:12">
      <c r="A82" s="233">
        <v>77</v>
      </c>
      <c r="B82" s="244" t="s">
        <v>162</v>
      </c>
      <c r="C82" s="1621" t="s">
        <v>1430</v>
      </c>
      <c r="D82" s="1622"/>
      <c r="E82" s="1622"/>
      <c r="F82" s="1622"/>
      <c r="G82" s="1622"/>
      <c r="H82" s="1622"/>
      <c r="I82" s="1622"/>
      <c r="J82" s="1623"/>
      <c r="K82" s="253" t="s">
        <v>16</v>
      </c>
      <c r="L82" s="243" t="s">
        <v>162</v>
      </c>
    </row>
    <row r="83" spans="1:12">
      <c r="A83" s="233">
        <v>78</v>
      </c>
      <c r="B83" s="244" t="s">
        <v>165</v>
      </c>
      <c r="C83" s="258" t="s">
        <v>13</v>
      </c>
      <c r="D83" s="261" t="s">
        <v>13</v>
      </c>
      <c r="E83" s="1647" t="s">
        <v>1431</v>
      </c>
      <c r="F83" s="1622"/>
      <c r="G83" s="1622"/>
      <c r="H83" s="1622"/>
      <c r="I83" s="1622"/>
      <c r="J83" s="1623"/>
      <c r="K83" s="253" t="s">
        <v>16</v>
      </c>
      <c r="L83" s="243" t="s">
        <v>165</v>
      </c>
    </row>
    <row r="84" spans="1:12">
      <c r="A84" s="233">
        <v>79</v>
      </c>
      <c r="B84" s="244" t="s">
        <v>171</v>
      </c>
      <c r="C84" s="1621" t="s">
        <v>1432</v>
      </c>
      <c r="D84" s="1622"/>
      <c r="E84" s="1622"/>
      <c r="F84" s="1622"/>
      <c r="G84" s="1622"/>
      <c r="H84" s="1622"/>
      <c r="I84" s="1622"/>
      <c r="J84" s="1623"/>
      <c r="K84" s="253" t="s">
        <v>16</v>
      </c>
      <c r="L84" s="243" t="s">
        <v>171</v>
      </c>
    </row>
    <row r="85" spans="1:12">
      <c r="A85" s="233">
        <v>80</v>
      </c>
      <c r="B85" s="244" t="s">
        <v>174</v>
      </c>
      <c r="C85" s="258" t="s">
        <v>13</v>
      </c>
      <c r="D85" s="261" t="s">
        <v>13</v>
      </c>
      <c r="E85" s="1647" t="s">
        <v>1433</v>
      </c>
      <c r="F85" s="1622"/>
      <c r="G85" s="1622"/>
      <c r="H85" s="1622"/>
      <c r="I85" s="1622"/>
      <c r="J85" s="1623"/>
      <c r="K85" s="253" t="s">
        <v>16</v>
      </c>
      <c r="L85" s="243" t="s">
        <v>174</v>
      </c>
    </row>
    <row r="86" spans="1:12">
      <c r="A86" s="233">
        <v>81</v>
      </c>
      <c r="B86" s="244" t="s">
        <v>176</v>
      </c>
      <c r="C86" s="1621" t="s">
        <v>1434</v>
      </c>
      <c r="D86" s="1622"/>
      <c r="E86" s="1622"/>
      <c r="F86" s="1622"/>
      <c r="G86" s="1622"/>
      <c r="H86" s="1622"/>
      <c r="I86" s="1622"/>
      <c r="J86" s="1623"/>
      <c r="K86" s="253" t="s">
        <v>16</v>
      </c>
      <c r="L86" s="243" t="s">
        <v>176</v>
      </c>
    </row>
    <row r="87" spans="1:12">
      <c r="A87" s="233">
        <v>82</v>
      </c>
      <c r="B87" s="244" t="s">
        <v>178</v>
      </c>
      <c r="C87" s="258" t="s">
        <v>13</v>
      </c>
      <c r="D87" s="261" t="s">
        <v>13</v>
      </c>
      <c r="E87" s="1647" t="s">
        <v>1435</v>
      </c>
      <c r="F87" s="1622"/>
      <c r="G87" s="1622"/>
      <c r="H87" s="1622"/>
      <c r="I87" s="1622"/>
      <c r="J87" s="1623"/>
      <c r="K87" s="253" t="s">
        <v>16</v>
      </c>
      <c r="L87" s="243" t="s">
        <v>178</v>
      </c>
    </row>
    <row r="88" spans="1:12">
      <c r="A88" s="233">
        <v>83</v>
      </c>
      <c r="B88" s="244" t="s">
        <v>182</v>
      </c>
      <c r="C88" s="1621" t="s">
        <v>1436</v>
      </c>
      <c r="D88" s="1622"/>
      <c r="E88" s="1622"/>
      <c r="F88" s="1622"/>
      <c r="G88" s="1622"/>
      <c r="H88" s="1622"/>
      <c r="I88" s="1622"/>
      <c r="J88" s="1623"/>
      <c r="K88" s="253" t="s">
        <v>16</v>
      </c>
      <c r="L88" s="243" t="s">
        <v>182</v>
      </c>
    </row>
    <row r="89" spans="1:12">
      <c r="A89" s="233">
        <v>84</v>
      </c>
      <c r="B89" s="244" t="s">
        <v>184</v>
      </c>
      <c r="C89" s="258" t="s">
        <v>13</v>
      </c>
      <c r="D89" s="261" t="s">
        <v>13</v>
      </c>
      <c r="E89" s="1647" t="s">
        <v>1437</v>
      </c>
      <c r="F89" s="1622"/>
      <c r="G89" s="1622"/>
      <c r="H89" s="1622"/>
      <c r="I89" s="1622"/>
      <c r="J89" s="1623"/>
      <c r="K89" s="253" t="s">
        <v>16</v>
      </c>
      <c r="L89" s="243" t="s">
        <v>184</v>
      </c>
    </row>
    <row r="90" spans="1:12">
      <c r="A90" s="233">
        <v>85</v>
      </c>
      <c r="B90" s="244" t="s">
        <v>185</v>
      </c>
      <c r="C90" s="1621" t="s">
        <v>1438</v>
      </c>
      <c r="D90" s="1622"/>
      <c r="E90" s="1622"/>
      <c r="F90" s="1622"/>
      <c r="G90" s="1622"/>
      <c r="H90" s="1622"/>
      <c r="I90" s="1622"/>
      <c r="J90" s="1623"/>
      <c r="K90" s="253" t="s">
        <v>16</v>
      </c>
      <c r="L90" s="243" t="s">
        <v>185</v>
      </c>
    </row>
    <row r="91" spans="1:12">
      <c r="A91" s="233">
        <v>86</v>
      </c>
      <c r="B91" s="244" t="s">
        <v>186</v>
      </c>
      <c r="C91" s="258" t="s">
        <v>13</v>
      </c>
      <c r="D91" s="261" t="s">
        <v>13</v>
      </c>
      <c r="E91" s="1647" t="s">
        <v>1439</v>
      </c>
      <c r="F91" s="1622"/>
      <c r="G91" s="1622"/>
      <c r="H91" s="1622"/>
      <c r="I91" s="1622"/>
      <c r="J91" s="1623"/>
      <c r="K91" s="253" t="s">
        <v>16</v>
      </c>
      <c r="L91" s="243" t="s">
        <v>186</v>
      </c>
    </row>
    <row r="92" spans="1:12">
      <c r="A92" s="233">
        <v>87</v>
      </c>
      <c r="B92" s="244" t="s">
        <v>187</v>
      </c>
      <c r="C92" s="1621" t="s">
        <v>1440</v>
      </c>
      <c r="D92" s="1622"/>
      <c r="E92" s="1622"/>
      <c r="F92" s="1622"/>
      <c r="G92" s="1622"/>
      <c r="H92" s="1622"/>
      <c r="I92" s="1622"/>
      <c r="J92" s="1623"/>
      <c r="K92" s="253" t="s">
        <v>16</v>
      </c>
      <c r="L92" s="243" t="s">
        <v>187</v>
      </c>
    </row>
    <row r="93" spans="1:12">
      <c r="A93" s="233">
        <v>88</v>
      </c>
      <c r="B93" s="244" t="s">
        <v>188</v>
      </c>
      <c r="C93" s="258" t="s">
        <v>13</v>
      </c>
      <c r="D93" s="261" t="s">
        <v>13</v>
      </c>
      <c r="E93" s="1647" t="s">
        <v>1441</v>
      </c>
      <c r="F93" s="1622"/>
      <c r="G93" s="1622"/>
      <c r="H93" s="1622"/>
      <c r="I93" s="1622"/>
      <c r="J93" s="1623"/>
      <c r="K93" s="253" t="s">
        <v>16</v>
      </c>
      <c r="L93" s="243" t="s">
        <v>188</v>
      </c>
    </row>
    <row r="94" spans="1:12">
      <c r="A94" s="233">
        <v>89</v>
      </c>
      <c r="B94" s="244" t="s">
        <v>189</v>
      </c>
      <c r="C94" s="1621" t="s">
        <v>1442</v>
      </c>
      <c r="D94" s="1622"/>
      <c r="E94" s="1622"/>
      <c r="F94" s="1622"/>
      <c r="G94" s="1622"/>
      <c r="H94" s="1622"/>
      <c r="I94" s="1622"/>
      <c r="J94" s="1623"/>
      <c r="K94" s="253" t="s">
        <v>16</v>
      </c>
      <c r="L94" s="243" t="s">
        <v>189</v>
      </c>
    </row>
    <row r="95" spans="1:12">
      <c r="A95" s="233">
        <v>90</v>
      </c>
      <c r="B95" s="244" t="s">
        <v>190</v>
      </c>
      <c r="C95" s="258" t="s">
        <v>13</v>
      </c>
      <c r="D95" s="261" t="s">
        <v>13</v>
      </c>
      <c r="E95" s="1647" t="s">
        <v>1443</v>
      </c>
      <c r="F95" s="1622"/>
      <c r="G95" s="1622"/>
      <c r="H95" s="1622"/>
      <c r="I95" s="1622"/>
      <c r="J95" s="1623"/>
      <c r="K95" s="253" t="s">
        <v>16</v>
      </c>
      <c r="L95" s="243" t="s">
        <v>190</v>
      </c>
    </row>
    <row r="96" spans="1:12">
      <c r="A96" s="233">
        <v>91</v>
      </c>
      <c r="B96" s="244" t="s">
        <v>191</v>
      </c>
      <c r="C96" s="1621" t="s">
        <v>1444</v>
      </c>
      <c r="D96" s="1622"/>
      <c r="E96" s="1622"/>
      <c r="F96" s="1622"/>
      <c r="G96" s="1622"/>
      <c r="H96" s="1622"/>
      <c r="I96" s="1622"/>
      <c r="J96" s="1623"/>
      <c r="K96" s="253" t="s">
        <v>16</v>
      </c>
      <c r="L96" s="243" t="s">
        <v>191</v>
      </c>
    </row>
    <row r="97" spans="1:12">
      <c r="A97" s="233">
        <v>92</v>
      </c>
      <c r="B97" s="244" t="s">
        <v>192</v>
      </c>
      <c r="C97" s="258" t="s">
        <v>13</v>
      </c>
      <c r="D97" s="261" t="s">
        <v>13</v>
      </c>
      <c r="E97" s="1647" t="s">
        <v>1445</v>
      </c>
      <c r="F97" s="1622"/>
      <c r="G97" s="1622"/>
      <c r="H97" s="1622"/>
      <c r="I97" s="1622"/>
      <c r="J97" s="1623"/>
      <c r="K97" s="253" t="s">
        <v>16</v>
      </c>
      <c r="L97" s="243" t="s">
        <v>192</v>
      </c>
    </row>
    <row r="98" spans="1:12">
      <c r="A98" s="233">
        <v>93</v>
      </c>
      <c r="B98" s="244" t="s">
        <v>193</v>
      </c>
      <c r="C98" s="1621" t="s">
        <v>1446</v>
      </c>
      <c r="D98" s="1622"/>
      <c r="E98" s="1622"/>
      <c r="F98" s="1622"/>
      <c r="G98" s="1622"/>
      <c r="H98" s="1622"/>
      <c r="I98" s="1622"/>
      <c r="J98" s="1623"/>
      <c r="K98" s="253" t="s">
        <v>16</v>
      </c>
      <c r="L98" s="243" t="s">
        <v>193</v>
      </c>
    </row>
    <row r="99" spans="1:12">
      <c r="A99" s="233">
        <v>94</v>
      </c>
      <c r="B99" s="244" t="s">
        <v>194</v>
      </c>
      <c r="C99" s="258" t="s">
        <v>13</v>
      </c>
      <c r="D99" s="261" t="s">
        <v>13</v>
      </c>
      <c r="E99" s="1647" t="s">
        <v>1447</v>
      </c>
      <c r="F99" s="1622"/>
      <c r="G99" s="1622"/>
      <c r="H99" s="1622"/>
      <c r="I99" s="1622"/>
      <c r="J99" s="1623"/>
      <c r="K99" s="253" t="s">
        <v>16</v>
      </c>
      <c r="L99" s="243" t="s">
        <v>194</v>
      </c>
    </row>
    <row r="100" spans="1:12">
      <c r="A100" s="233">
        <v>95</v>
      </c>
      <c r="B100" s="244" t="s">
        <v>195</v>
      </c>
      <c r="C100" s="1621" t="s">
        <v>1448</v>
      </c>
      <c r="D100" s="1622"/>
      <c r="E100" s="1622"/>
      <c r="F100" s="1622"/>
      <c r="G100" s="1622"/>
      <c r="H100" s="1622"/>
      <c r="I100" s="1622"/>
      <c r="J100" s="1623"/>
      <c r="K100" s="253" t="s">
        <v>16</v>
      </c>
      <c r="L100" s="243" t="s">
        <v>195</v>
      </c>
    </row>
    <row r="101" spans="1:12">
      <c r="A101" s="233">
        <v>96</v>
      </c>
      <c r="B101" s="244" t="s">
        <v>196</v>
      </c>
      <c r="C101" s="258" t="s">
        <v>13</v>
      </c>
      <c r="D101" s="261" t="s">
        <v>13</v>
      </c>
      <c r="E101" s="1647" t="s">
        <v>1449</v>
      </c>
      <c r="F101" s="1622"/>
      <c r="G101" s="1622"/>
      <c r="H101" s="1622"/>
      <c r="I101" s="1622"/>
      <c r="J101" s="1623"/>
      <c r="K101" s="253" t="s">
        <v>16</v>
      </c>
      <c r="L101" s="243" t="s">
        <v>196</v>
      </c>
    </row>
    <row r="102" spans="1:12">
      <c r="A102" s="233">
        <v>97</v>
      </c>
      <c r="B102" s="244" t="s">
        <v>202</v>
      </c>
      <c r="C102" s="1621" t="s">
        <v>1450</v>
      </c>
      <c r="D102" s="1622"/>
      <c r="E102" s="1622"/>
      <c r="F102" s="1622"/>
      <c r="G102" s="1622"/>
      <c r="H102" s="1622"/>
      <c r="I102" s="1622"/>
      <c r="J102" s="1623"/>
      <c r="K102" s="253" t="s">
        <v>16</v>
      </c>
      <c r="L102" s="243" t="s">
        <v>202</v>
      </c>
    </row>
    <row r="103" spans="1:12">
      <c r="A103" s="233">
        <v>98</v>
      </c>
      <c r="B103" s="244" t="s">
        <v>211</v>
      </c>
      <c r="C103" s="258" t="s">
        <v>13</v>
      </c>
      <c r="D103" s="261" t="s">
        <v>13</v>
      </c>
      <c r="E103" s="1647" t="s">
        <v>1451</v>
      </c>
      <c r="F103" s="1622"/>
      <c r="G103" s="1622"/>
      <c r="H103" s="1622"/>
      <c r="I103" s="1622"/>
      <c r="J103" s="1623"/>
      <c r="K103" s="253" t="s">
        <v>16</v>
      </c>
      <c r="L103" s="243" t="s">
        <v>211</v>
      </c>
    </row>
    <row r="104" spans="1:12">
      <c r="A104" s="233">
        <v>99</v>
      </c>
      <c r="B104" s="244" t="s">
        <v>220</v>
      </c>
      <c r="C104" s="1621" t="s">
        <v>1452</v>
      </c>
      <c r="D104" s="1622"/>
      <c r="E104" s="1622"/>
      <c r="F104" s="1622"/>
      <c r="G104" s="1622"/>
      <c r="H104" s="1622"/>
      <c r="I104" s="1622"/>
      <c r="J104" s="1623"/>
      <c r="K104" s="253" t="s">
        <v>16</v>
      </c>
      <c r="L104" s="243" t="s">
        <v>220</v>
      </c>
    </row>
    <row r="105" spans="1:12">
      <c r="A105" s="233">
        <v>100</v>
      </c>
      <c r="B105" s="244" t="s">
        <v>229</v>
      </c>
      <c r="C105" s="258" t="s">
        <v>13</v>
      </c>
      <c r="D105" s="261" t="s">
        <v>13</v>
      </c>
      <c r="E105" s="1647" t="s">
        <v>1453</v>
      </c>
      <c r="F105" s="1622"/>
      <c r="G105" s="1622"/>
      <c r="H105" s="1622"/>
      <c r="I105" s="1622"/>
      <c r="J105" s="1623"/>
      <c r="K105" s="253" t="s">
        <v>16</v>
      </c>
      <c r="L105" s="243" t="s">
        <v>229</v>
      </c>
    </row>
    <row r="106" spans="1:12">
      <c r="A106" s="233">
        <v>101</v>
      </c>
      <c r="B106" s="244" t="s">
        <v>238</v>
      </c>
      <c r="C106" s="1621" t="s">
        <v>1454</v>
      </c>
      <c r="D106" s="1622"/>
      <c r="E106" s="1622"/>
      <c r="F106" s="1622"/>
      <c r="G106" s="1622"/>
      <c r="H106" s="1622"/>
      <c r="I106" s="1622"/>
      <c r="J106" s="1623"/>
      <c r="K106" s="253" t="s">
        <v>16</v>
      </c>
      <c r="L106" s="243" t="s">
        <v>238</v>
      </c>
    </row>
    <row r="107" spans="1:12">
      <c r="A107" s="233">
        <v>102</v>
      </c>
      <c r="B107" s="244" t="s">
        <v>247</v>
      </c>
      <c r="C107" s="1621" t="s">
        <v>1488</v>
      </c>
      <c r="D107" s="1622"/>
      <c r="E107" s="1622"/>
      <c r="F107" s="1622"/>
      <c r="G107" s="1622"/>
      <c r="H107" s="1622"/>
      <c r="I107" s="1622"/>
      <c r="J107" s="1623"/>
      <c r="K107" s="253" t="s">
        <v>16</v>
      </c>
      <c r="L107" s="243" t="s">
        <v>247</v>
      </c>
    </row>
    <row r="108" spans="1:12">
      <c r="A108" s="233">
        <v>103</v>
      </c>
      <c r="B108" s="244" t="s">
        <v>256</v>
      </c>
      <c r="C108" s="1621" t="s">
        <v>1489</v>
      </c>
      <c r="D108" s="1622"/>
      <c r="E108" s="1622"/>
      <c r="F108" s="1622"/>
      <c r="G108" s="1622"/>
      <c r="H108" s="1622"/>
      <c r="I108" s="1622"/>
      <c r="J108" s="1623"/>
      <c r="K108" s="253" t="s">
        <v>16</v>
      </c>
      <c r="L108" s="243" t="s">
        <v>256</v>
      </c>
    </row>
    <row r="109" spans="1:12">
      <c r="A109" s="233">
        <v>104</v>
      </c>
      <c r="B109" s="244" t="s">
        <v>260</v>
      </c>
      <c r="C109" s="1621" t="s">
        <v>1490</v>
      </c>
      <c r="D109" s="1622"/>
      <c r="E109" s="1622"/>
      <c r="F109" s="1622"/>
      <c r="G109" s="1622"/>
      <c r="H109" s="1622"/>
      <c r="I109" s="1622"/>
      <c r="J109" s="1623"/>
      <c r="K109" s="253" t="s">
        <v>16</v>
      </c>
      <c r="L109" s="243" t="s">
        <v>260</v>
      </c>
    </row>
    <row r="110" spans="1:12" ht="12.75" thickBot="1">
      <c r="A110" s="233">
        <v>105</v>
      </c>
      <c r="B110" s="244" t="s">
        <v>262</v>
      </c>
      <c r="C110" s="1621" t="s">
        <v>1491</v>
      </c>
      <c r="D110" s="1622"/>
      <c r="E110" s="1622"/>
      <c r="F110" s="1622"/>
      <c r="G110" s="1622"/>
      <c r="H110" s="1622"/>
      <c r="I110" s="1622"/>
      <c r="J110" s="1623"/>
      <c r="K110" s="253" t="s">
        <v>16</v>
      </c>
      <c r="L110" s="243" t="s">
        <v>262</v>
      </c>
    </row>
    <row r="111" spans="1:12" ht="13.5" thickTop="1" thickBot="1">
      <c r="A111" s="232"/>
      <c r="B111" s="245" t="s">
        <v>2</v>
      </c>
      <c r="C111" s="246" t="s">
        <v>3</v>
      </c>
      <c r="D111" s="246" t="s">
        <v>4</v>
      </c>
      <c r="E111" s="246" t="s">
        <v>5</v>
      </c>
      <c r="F111" s="246" t="s">
        <v>6</v>
      </c>
      <c r="G111" s="246" t="s">
        <v>7</v>
      </c>
      <c r="H111" s="246" t="s">
        <v>8</v>
      </c>
      <c r="I111" s="246" t="s">
        <v>9</v>
      </c>
      <c r="J111" s="247" t="s">
        <v>10</v>
      </c>
      <c r="K111" s="248" t="s">
        <v>815</v>
      </c>
      <c r="L111" s="249" t="s">
        <v>2</v>
      </c>
    </row>
    <row r="113" spans="3:12">
      <c r="C113" s="1132" t="s">
        <v>6829</v>
      </c>
      <c r="D113" s="1128"/>
      <c r="E113" s="1128"/>
      <c r="F113" s="1128"/>
      <c r="G113" s="1128"/>
      <c r="H113" s="1128"/>
      <c r="I113" s="1128"/>
      <c r="J113" s="1128"/>
      <c r="K113" s="1128"/>
      <c r="L113" s="1128"/>
    </row>
    <row r="114" spans="3:12" ht="13.5">
      <c r="C114" s="1198"/>
      <c r="D114" s="1198"/>
      <c r="E114" s="1198"/>
      <c r="F114" s="1198"/>
      <c r="G114" s="1198"/>
      <c r="H114" s="1198"/>
      <c r="I114" s="1198"/>
      <c r="J114" s="1198"/>
      <c r="K114" s="1198"/>
      <c r="L114" s="1198"/>
    </row>
    <row r="115" spans="3:12">
      <c r="C115" s="1393" t="s">
        <v>6830</v>
      </c>
      <c r="D115" s="1383" t="s">
        <v>6831</v>
      </c>
      <c r="E115" s="1383" t="s">
        <v>6832</v>
      </c>
      <c r="F115" s="1383" t="s">
        <v>6833</v>
      </c>
      <c r="G115" s="1474" t="s">
        <v>6834</v>
      </c>
      <c r="H115" s="1475"/>
      <c r="I115" s="1475"/>
      <c r="J115" s="1475"/>
      <c r="K115" s="1475"/>
      <c r="L115" s="1476"/>
    </row>
    <row r="116" spans="3:12">
      <c r="C116" s="1382" t="s">
        <v>1455</v>
      </c>
      <c r="D116" s="913">
        <v>1</v>
      </c>
      <c r="E116" s="913" t="s">
        <v>707</v>
      </c>
      <c r="F116" s="912" t="s">
        <v>1258</v>
      </c>
      <c r="G116" s="1640" t="s">
        <v>14715</v>
      </c>
      <c r="H116" s="1638"/>
      <c r="I116" s="1638"/>
      <c r="J116" s="1638"/>
      <c r="K116" s="1638"/>
      <c r="L116" s="1639"/>
    </row>
    <row r="117" spans="3:12">
      <c r="C117" s="1382" t="s">
        <v>1364</v>
      </c>
      <c r="D117" s="913">
        <v>1</v>
      </c>
      <c r="E117" s="913" t="s">
        <v>707</v>
      </c>
      <c r="F117" s="912" t="s">
        <v>1258</v>
      </c>
      <c r="G117" s="1640" t="s">
        <v>14716</v>
      </c>
      <c r="H117" s="1638"/>
      <c r="I117" s="1638"/>
      <c r="J117" s="1638"/>
      <c r="K117" s="1638"/>
      <c r="L117" s="1639"/>
    </row>
    <row r="118" spans="3:12">
      <c r="C118" s="1382" t="s">
        <v>1456</v>
      </c>
      <c r="D118" s="913">
        <v>3</v>
      </c>
      <c r="E118" s="913" t="s">
        <v>707</v>
      </c>
      <c r="F118" s="912" t="s">
        <v>1258</v>
      </c>
      <c r="G118" s="1640" t="s">
        <v>14717</v>
      </c>
      <c r="H118" s="1638"/>
      <c r="I118" s="1638"/>
      <c r="J118" s="1638"/>
      <c r="K118" s="1638"/>
      <c r="L118" s="1639"/>
    </row>
    <row r="119" spans="3:12">
      <c r="C119" s="1382" t="s">
        <v>14718</v>
      </c>
      <c r="D119" s="913">
        <v>2</v>
      </c>
      <c r="E119" s="913" t="s">
        <v>707</v>
      </c>
      <c r="F119" s="912" t="s">
        <v>1258</v>
      </c>
      <c r="G119" s="1640" t="s">
        <v>14719</v>
      </c>
      <c r="H119" s="1638"/>
      <c r="I119" s="1638"/>
      <c r="J119" s="1638"/>
      <c r="K119" s="1638"/>
      <c r="L119" s="1639"/>
    </row>
    <row r="120" spans="3:12">
      <c r="C120" s="1382" t="s">
        <v>1359</v>
      </c>
      <c r="D120" s="913">
        <v>1</v>
      </c>
      <c r="E120" s="913" t="s">
        <v>707</v>
      </c>
      <c r="F120" s="912" t="s">
        <v>1258</v>
      </c>
      <c r="G120" s="1640" t="s">
        <v>14720</v>
      </c>
      <c r="H120" s="1638"/>
      <c r="I120" s="1638"/>
      <c r="J120" s="1638"/>
      <c r="K120" s="1638"/>
      <c r="L120" s="1639"/>
    </row>
    <row r="121" spans="3:12">
      <c r="C121" s="1382" t="s">
        <v>1457</v>
      </c>
      <c r="D121" s="913">
        <v>14</v>
      </c>
      <c r="E121" s="913" t="s">
        <v>707</v>
      </c>
      <c r="F121" s="912" t="s">
        <v>1258</v>
      </c>
      <c r="G121" s="1640" t="s">
        <v>14721</v>
      </c>
      <c r="H121" s="1638"/>
      <c r="I121" s="1638"/>
      <c r="J121" s="1638"/>
      <c r="K121" s="1638"/>
      <c r="L121" s="1639"/>
    </row>
    <row r="122" spans="3:12">
      <c r="C122" s="1382" t="s">
        <v>1492</v>
      </c>
      <c r="D122" s="913">
        <v>14</v>
      </c>
      <c r="E122" s="913" t="s">
        <v>707</v>
      </c>
      <c r="F122" s="912" t="s">
        <v>1258</v>
      </c>
      <c r="G122" s="1640" t="s">
        <v>14722</v>
      </c>
      <c r="H122" s="1638"/>
      <c r="I122" s="1638"/>
      <c r="J122" s="1638"/>
      <c r="K122" s="1638"/>
      <c r="L122" s="1639"/>
    </row>
    <row r="123" spans="3:12">
      <c r="C123" s="1382" t="s">
        <v>1493</v>
      </c>
      <c r="D123" s="913">
        <v>14</v>
      </c>
      <c r="E123" s="913" t="s">
        <v>707</v>
      </c>
      <c r="F123" s="912" t="s">
        <v>1258</v>
      </c>
      <c r="G123" s="1640" t="s">
        <v>14723</v>
      </c>
      <c r="H123" s="1638"/>
      <c r="I123" s="1638"/>
      <c r="J123" s="1638"/>
      <c r="K123" s="1638"/>
      <c r="L123" s="1639"/>
    </row>
    <row r="124" spans="3:12">
      <c r="C124" s="1382" t="s">
        <v>1494</v>
      </c>
      <c r="D124" s="913">
        <v>14</v>
      </c>
      <c r="E124" s="913" t="s">
        <v>707</v>
      </c>
      <c r="F124" s="912" t="s">
        <v>1258</v>
      </c>
      <c r="G124" s="1640" t="s">
        <v>14724</v>
      </c>
      <c r="H124" s="1638"/>
      <c r="I124" s="1638"/>
      <c r="J124" s="1638"/>
      <c r="K124" s="1638"/>
      <c r="L124" s="1639"/>
    </row>
    <row r="125" spans="3:12">
      <c r="C125" s="1382" t="s">
        <v>1495</v>
      </c>
      <c r="D125" s="913">
        <v>14</v>
      </c>
      <c r="E125" s="913" t="s">
        <v>707</v>
      </c>
      <c r="F125" s="912" t="s">
        <v>1258</v>
      </c>
      <c r="G125" s="1640" t="s">
        <v>14725</v>
      </c>
      <c r="H125" s="1638"/>
      <c r="I125" s="1638"/>
      <c r="J125" s="1638"/>
      <c r="K125" s="1638"/>
      <c r="L125" s="1639"/>
    </row>
    <row r="126" spans="3:12">
      <c r="C126" s="1382" t="s">
        <v>1458</v>
      </c>
      <c r="D126" s="913">
        <v>14</v>
      </c>
      <c r="E126" s="913" t="s">
        <v>707</v>
      </c>
      <c r="F126" s="912" t="s">
        <v>1258</v>
      </c>
      <c r="G126" s="1640" t="s">
        <v>14721</v>
      </c>
      <c r="H126" s="1638"/>
      <c r="I126" s="1638"/>
      <c r="J126" s="1638"/>
      <c r="K126" s="1638"/>
      <c r="L126" s="1639"/>
    </row>
    <row r="127" spans="3:12">
      <c r="C127" s="1382" t="s">
        <v>1496</v>
      </c>
      <c r="D127" s="913">
        <v>14</v>
      </c>
      <c r="E127" s="913" t="s">
        <v>707</v>
      </c>
      <c r="F127" s="912" t="s">
        <v>1258</v>
      </c>
      <c r="G127" s="1640" t="s">
        <v>14722</v>
      </c>
      <c r="H127" s="1638"/>
      <c r="I127" s="1638"/>
      <c r="J127" s="1638"/>
      <c r="K127" s="1638"/>
      <c r="L127" s="1639"/>
    </row>
    <row r="128" spans="3:12">
      <c r="C128" s="1382" t="s">
        <v>1497</v>
      </c>
      <c r="D128" s="913">
        <v>14</v>
      </c>
      <c r="E128" s="913" t="s">
        <v>707</v>
      </c>
      <c r="F128" s="912" t="s">
        <v>1258</v>
      </c>
      <c r="G128" s="1640" t="s">
        <v>14723</v>
      </c>
      <c r="H128" s="1638"/>
      <c r="I128" s="1638"/>
      <c r="J128" s="1638"/>
      <c r="K128" s="1638"/>
      <c r="L128" s="1639"/>
    </row>
    <row r="129" spans="3:14">
      <c r="C129" s="1382" t="s">
        <v>1498</v>
      </c>
      <c r="D129" s="913">
        <v>14</v>
      </c>
      <c r="E129" s="913" t="s">
        <v>707</v>
      </c>
      <c r="F129" s="912" t="s">
        <v>1258</v>
      </c>
      <c r="G129" s="1640" t="s">
        <v>14724</v>
      </c>
      <c r="H129" s="1638"/>
      <c r="I129" s="1638"/>
      <c r="J129" s="1638"/>
      <c r="K129" s="1638"/>
      <c r="L129" s="1639"/>
      <c r="M129" s="1129"/>
      <c r="N129" s="1129"/>
    </row>
    <row r="130" spans="3:14">
      <c r="C130" s="1382" t="s">
        <v>1499</v>
      </c>
      <c r="D130" s="913">
        <v>14</v>
      </c>
      <c r="E130" s="913" t="s">
        <v>707</v>
      </c>
      <c r="F130" s="912" t="s">
        <v>1258</v>
      </c>
      <c r="G130" s="1640" t="s">
        <v>14725</v>
      </c>
      <c r="H130" s="1638"/>
      <c r="I130" s="1638"/>
      <c r="J130" s="1638"/>
      <c r="K130" s="1638"/>
      <c r="L130" s="1639"/>
      <c r="M130" s="1129"/>
      <c r="N130" s="1129"/>
    </row>
    <row r="131" spans="3:14">
      <c r="C131" s="1382" t="s">
        <v>1459</v>
      </c>
      <c r="D131" s="913">
        <v>14</v>
      </c>
      <c r="E131" s="913" t="s">
        <v>707</v>
      </c>
      <c r="F131" s="912" t="s">
        <v>1258</v>
      </c>
      <c r="G131" s="1640" t="s">
        <v>14721</v>
      </c>
      <c r="H131" s="1638"/>
      <c r="I131" s="1638"/>
      <c r="J131" s="1638"/>
      <c r="K131" s="1638"/>
      <c r="L131" s="1639"/>
      <c r="M131" s="1129"/>
      <c r="N131" s="1129"/>
    </row>
    <row r="132" spans="3:14">
      <c r="C132" s="1382" t="s">
        <v>1500</v>
      </c>
      <c r="D132" s="913">
        <v>14</v>
      </c>
      <c r="E132" s="913" t="s">
        <v>707</v>
      </c>
      <c r="F132" s="912" t="s">
        <v>1258</v>
      </c>
      <c r="G132" s="1640" t="s">
        <v>14722</v>
      </c>
      <c r="H132" s="1638"/>
      <c r="I132" s="1638"/>
      <c r="J132" s="1638"/>
      <c r="K132" s="1638"/>
      <c r="L132" s="1639"/>
      <c r="M132" s="1129"/>
      <c r="N132" s="1129"/>
    </row>
    <row r="133" spans="3:14">
      <c r="C133" s="1382" t="s">
        <v>1501</v>
      </c>
      <c r="D133" s="913">
        <v>14</v>
      </c>
      <c r="E133" s="913" t="s">
        <v>707</v>
      </c>
      <c r="F133" s="912" t="s">
        <v>1258</v>
      </c>
      <c r="G133" s="1640" t="s">
        <v>14723</v>
      </c>
      <c r="H133" s="1638"/>
      <c r="I133" s="1638"/>
      <c r="J133" s="1638"/>
      <c r="K133" s="1638"/>
      <c r="L133" s="1639"/>
      <c r="M133" s="1129"/>
      <c r="N133" s="1129"/>
    </row>
    <row r="134" spans="3:14">
      <c r="C134" s="1382" t="s">
        <v>1502</v>
      </c>
      <c r="D134" s="913">
        <v>14</v>
      </c>
      <c r="E134" s="913" t="s">
        <v>707</v>
      </c>
      <c r="F134" s="912" t="s">
        <v>1258</v>
      </c>
      <c r="G134" s="1640" t="s">
        <v>14724</v>
      </c>
      <c r="H134" s="1638"/>
      <c r="I134" s="1638"/>
      <c r="J134" s="1638"/>
      <c r="K134" s="1638"/>
      <c r="L134" s="1639"/>
      <c r="M134" s="1129"/>
      <c r="N134" s="1129"/>
    </row>
    <row r="135" spans="3:14">
      <c r="C135" s="1382" t="s">
        <v>1503</v>
      </c>
      <c r="D135" s="913">
        <v>14</v>
      </c>
      <c r="E135" s="913" t="s">
        <v>707</v>
      </c>
      <c r="F135" s="912" t="s">
        <v>1258</v>
      </c>
      <c r="G135" s="1640" t="s">
        <v>14725</v>
      </c>
      <c r="H135" s="1638"/>
      <c r="I135" s="1638"/>
      <c r="J135" s="1638"/>
      <c r="K135" s="1638"/>
      <c r="L135" s="1639"/>
      <c r="M135" s="1129"/>
      <c r="N135" s="1129"/>
    </row>
    <row r="136" spans="3:14">
      <c r="C136" s="1382" t="s">
        <v>1504</v>
      </c>
      <c r="D136" s="913">
        <v>14</v>
      </c>
      <c r="E136" s="913" t="s">
        <v>707</v>
      </c>
      <c r="F136" s="912" t="s">
        <v>1258</v>
      </c>
      <c r="G136" s="1640" t="s">
        <v>14721</v>
      </c>
      <c r="H136" s="1638"/>
      <c r="I136" s="1638"/>
      <c r="J136" s="1638"/>
      <c r="K136" s="1638"/>
      <c r="L136" s="1639"/>
      <c r="M136" s="1129"/>
      <c r="N136" s="1129"/>
    </row>
    <row r="137" spans="3:14">
      <c r="C137" s="1382" t="s">
        <v>1505</v>
      </c>
      <c r="D137" s="913">
        <v>14</v>
      </c>
      <c r="E137" s="913" t="s">
        <v>707</v>
      </c>
      <c r="F137" s="912" t="s">
        <v>1258</v>
      </c>
      <c r="G137" s="1640" t="s">
        <v>14722</v>
      </c>
      <c r="H137" s="1638"/>
      <c r="I137" s="1638"/>
      <c r="J137" s="1638"/>
      <c r="K137" s="1638"/>
      <c r="L137" s="1639"/>
      <c r="M137" s="1129"/>
      <c r="N137" s="1129"/>
    </row>
    <row r="138" spans="3:14">
      <c r="C138" s="1382" t="s">
        <v>1506</v>
      </c>
      <c r="D138" s="913">
        <v>14</v>
      </c>
      <c r="E138" s="913" t="s">
        <v>707</v>
      </c>
      <c r="F138" s="912" t="s">
        <v>1258</v>
      </c>
      <c r="G138" s="1640" t="s">
        <v>14723</v>
      </c>
      <c r="H138" s="1638"/>
      <c r="I138" s="1638"/>
      <c r="J138" s="1638"/>
      <c r="K138" s="1638"/>
      <c r="L138" s="1639"/>
      <c r="M138" s="1129"/>
      <c r="N138" s="1129"/>
    </row>
    <row r="139" spans="3:14">
      <c r="C139" s="1382" t="s">
        <v>1507</v>
      </c>
      <c r="D139" s="913">
        <v>14</v>
      </c>
      <c r="E139" s="913" t="s">
        <v>707</v>
      </c>
      <c r="F139" s="912" t="s">
        <v>1258</v>
      </c>
      <c r="G139" s="1640" t="s">
        <v>14724</v>
      </c>
      <c r="H139" s="1638"/>
      <c r="I139" s="1638"/>
      <c r="J139" s="1638"/>
      <c r="K139" s="1638"/>
      <c r="L139" s="1639"/>
      <c r="M139" s="1129"/>
      <c r="N139" s="1129"/>
    </row>
    <row r="140" spans="3:14">
      <c r="C140" s="1382" t="s">
        <v>1508</v>
      </c>
      <c r="D140" s="913">
        <v>14</v>
      </c>
      <c r="E140" s="913" t="s">
        <v>707</v>
      </c>
      <c r="F140" s="912" t="s">
        <v>1258</v>
      </c>
      <c r="G140" s="1640" t="s">
        <v>14725</v>
      </c>
      <c r="H140" s="1638"/>
      <c r="I140" s="1638"/>
      <c r="J140" s="1638"/>
      <c r="K140" s="1638"/>
      <c r="L140" s="1639"/>
      <c r="M140" s="1129"/>
      <c r="N140" s="1129"/>
    </row>
    <row r="141" spans="3:14">
      <c r="C141" s="1382" t="s">
        <v>1509</v>
      </c>
      <c r="D141" s="913">
        <v>14</v>
      </c>
      <c r="E141" s="913" t="s">
        <v>707</v>
      </c>
      <c r="F141" s="912" t="s">
        <v>1258</v>
      </c>
      <c r="G141" s="1640" t="s">
        <v>14721</v>
      </c>
      <c r="H141" s="1638"/>
      <c r="I141" s="1638"/>
      <c r="J141" s="1638"/>
      <c r="K141" s="1638"/>
      <c r="L141" s="1639"/>
      <c r="M141" s="1129"/>
      <c r="N141" s="165"/>
    </row>
    <row r="142" spans="3:14">
      <c r="C142" s="1382" t="s">
        <v>1510</v>
      </c>
      <c r="D142" s="913">
        <v>14</v>
      </c>
      <c r="E142" s="913" t="s">
        <v>707</v>
      </c>
      <c r="F142" s="912" t="s">
        <v>1258</v>
      </c>
      <c r="G142" s="1640" t="s">
        <v>14722</v>
      </c>
      <c r="H142" s="1638"/>
      <c r="I142" s="1638"/>
      <c r="J142" s="1638"/>
      <c r="K142" s="1638"/>
      <c r="L142" s="1639"/>
      <c r="M142" s="1129"/>
      <c r="N142" s="165"/>
    </row>
    <row r="143" spans="3:14">
      <c r="C143" s="1382" t="s">
        <v>1511</v>
      </c>
      <c r="D143" s="913">
        <v>14</v>
      </c>
      <c r="E143" s="913" t="s">
        <v>707</v>
      </c>
      <c r="F143" s="912" t="s">
        <v>1258</v>
      </c>
      <c r="G143" s="1640" t="s">
        <v>14723</v>
      </c>
      <c r="H143" s="1638"/>
      <c r="I143" s="1638"/>
      <c r="J143" s="1638"/>
      <c r="K143" s="1638"/>
      <c r="L143" s="1639"/>
      <c r="M143" s="1129"/>
      <c r="N143" s="1129"/>
    </row>
    <row r="144" spans="3:14">
      <c r="C144" s="1382" t="s">
        <v>1512</v>
      </c>
      <c r="D144" s="913">
        <v>14</v>
      </c>
      <c r="E144" s="913" t="s">
        <v>707</v>
      </c>
      <c r="F144" s="912" t="s">
        <v>1258</v>
      </c>
      <c r="G144" s="1640" t="s">
        <v>14724</v>
      </c>
      <c r="H144" s="1638"/>
      <c r="I144" s="1638"/>
      <c r="J144" s="1638"/>
      <c r="K144" s="1638"/>
      <c r="L144" s="1639"/>
      <c r="M144" s="1129"/>
      <c r="N144" s="1129"/>
    </row>
    <row r="145" spans="3:12">
      <c r="C145" s="1382" t="s">
        <v>1513</v>
      </c>
      <c r="D145" s="913">
        <v>14</v>
      </c>
      <c r="E145" s="913" t="s">
        <v>707</v>
      </c>
      <c r="F145" s="912" t="s">
        <v>1258</v>
      </c>
      <c r="G145" s="1640" t="s">
        <v>14725</v>
      </c>
      <c r="H145" s="1638"/>
      <c r="I145" s="1638"/>
      <c r="J145" s="1638"/>
      <c r="K145" s="1638"/>
      <c r="L145" s="1639"/>
    </row>
    <row r="146" spans="3:12">
      <c r="C146" s="1382" t="s">
        <v>1514</v>
      </c>
      <c r="D146" s="913">
        <v>14</v>
      </c>
      <c r="E146" s="913" t="s">
        <v>707</v>
      </c>
      <c r="F146" s="912" t="s">
        <v>1258</v>
      </c>
      <c r="G146" s="1640" t="s">
        <v>14721</v>
      </c>
      <c r="H146" s="1638"/>
      <c r="I146" s="1638"/>
      <c r="J146" s="1638"/>
      <c r="K146" s="1638"/>
      <c r="L146" s="1639"/>
    </row>
    <row r="147" spans="3:12">
      <c r="C147" s="1382" t="s">
        <v>1515</v>
      </c>
      <c r="D147" s="913">
        <v>14</v>
      </c>
      <c r="E147" s="913" t="s">
        <v>707</v>
      </c>
      <c r="F147" s="912" t="s">
        <v>1258</v>
      </c>
      <c r="G147" s="1640" t="s">
        <v>14722</v>
      </c>
      <c r="H147" s="1638"/>
      <c r="I147" s="1638"/>
      <c r="J147" s="1638"/>
      <c r="K147" s="1638"/>
      <c r="L147" s="1639"/>
    </row>
    <row r="148" spans="3:12">
      <c r="C148" s="1382" t="s">
        <v>1516</v>
      </c>
      <c r="D148" s="913">
        <v>14</v>
      </c>
      <c r="E148" s="913" t="s">
        <v>707</v>
      </c>
      <c r="F148" s="912" t="s">
        <v>1258</v>
      </c>
      <c r="G148" s="1640" t="s">
        <v>14723</v>
      </c>
      <c r="H148" s="1638"/>
      <c r="I148" s="1638"/>
      <c r="J148" s="1638"/>
      <c r="K148" s="1638"/>
      <c r="L148" s="1639"/>
    </row>
    <row r="149" spans="3:12">
      <c r="C149" s="1382" t="s">
        <v>1517</v>
      </c>
      <c r="D149" s="913">
        <v>14</v>
      </c>
      <c r="E149" s="913" t="s">
        <v>707</v>
      </c>
      <c r="F149" s="912" t="s">
        <v>1258</v>
      </c>
      <c r="G149" s="1640" t="s">
        <v>14724</v>
      </c>
      <c r="H149" s="1638"/>
      <c r="I149" s="1638"/>
      <c r="J149" s="1638"/>
      <c r="K149" s="1638"/>
      <c r="L149" s="1639"/>
    </row>
    <row r="150" spans="3:12">
      <c r="C150" s="1382" t="s">
        <v>1518</v>
      </c>
      <c r="D150" s="913">
        <v>14</v>
      </c>
      <c r="E150" s="913" t="s">
        <v>707</v>
      </c>
      <c r="F150" s="912" t="s">
        <v>1258</v>
      </c>
      <c r="G150" s="1640" t="s">
        <v>14725</v>
      </c>
      <c r="H150" s="1638"/>
      <c r="I150" s="1638"/>
      <c r="J150" s="1638"/>
      <c r="K150" s="1638"/>
      <c r="L150" s="1639"/>
    </row>
    <row r="151" spans="3:12">
      <c r="C151" s="1382" t="s">
        <v>1519</v>
      </c>
      <c r="D151" s="913">
        <v>14</v>
      </c>
      <c r="E151" s="913" t="s">
        <v>707</v>
      </c>
      <c r="F151" s="912" t="s">
        <v>1258</v>
      </c>
      <c r="G151" s="1640" t="s">
        <v>14721</v>
      </c>
      <c r="H151" s="1638"/>
      <c r="I151" s="1638"/>
      <c r="J151" s="1638"/>
      <c r="K151" s="1638"/>
      <c r="L151" s="1639"/>
    </row>
    <row r="152" spans="3:12">
      <c r="C152" s="1382" t="s">
        <v>1520</v>
      </c>
      <c r="D152" s="913">
        <v>14</v>
      </c>
      <c r="E152" s="913" t="s">
        <v>707</v>
      </c>
      <c r="F152" s="912" t="s">
        <v>1258</v>
      </c>
      <c r="G152" s="1640" t="s">
        <v>14722</v>
      </c>
      <c r="H152" s="1638"/>
      <c r="I152" s="1638"/>
      <c r="J152" s="1638"/>
      <c r="K152" s="1638"/>
      <c r="L152" s="1639"/>
    </row>
    <row r="153" spans="3:12">
      <c r="C153" s="1382" t="s">
        <v>1521</v>
      </c>
      <c r="D153" s="913">
        <v>14</v>
      </c>
      <c r="E153" s="913" t="s">
        <v>707</v>
      </c>
      <c r="F153" s="912" t="s">
        <v>1258</v>
      </c>
      <c r="G153" s="1640" t="s">
        <v>14723</v>
      </c>
      <c r="H153" s="1638"/>
      <c r="I153" s="1638"/>
      <c r="J153" s="1638"/>
      <c r="K153" s="1638"/>
      <c r="L153" s="1639"/>
    </row>
    <row r="154" spans="3:12">
      <c r="C154" s="1382" t="s">
        <v>1522</v>
      </c>
      <c r="D154" s="913">
        <v>14</v>
      </c>
      <c r="E154" s="913" t="s">
        <v>707</v>
      </c>
      <c r="F154" s="912" t="s">
        <v>1258</v>
      </c>
      <c r="G154" s="1640" t="s">
        <v>14724</v>
      </c>
      <c r="H154" s="1638"/>
      <c r="I154" s="1638"/>
      <c r="J154" s="1638"/>
      <c r="K154" s="1638"/>
      <c r="L154" s="1639"/>
    </row>
    <row r="155" spans="3:12">
      <c r="C155" s="1382" t="s">
        <v>1523</v>
      </c>
      <c r="D155" s="913">
        <v>14</v>
      </c>
      <c r="E155" s="913" t="s">
        <v>707</v>
      </c>
      <c r="F155" s="912" t="s">
        <v>1258</v>
      </c>
      <c r="G155" s="1640" t="s">
        <v>14725</v>
      </c>
      <c r="H155" s="1638"/>
      <c r="I155" s="1638"/>
      <c r="J155" s="1638"/>
      <c r="K155" s="1638"/>
      <c r="L155" s="1639"/>
    </row>
    <row r="156" spans="3:12">
      <c r="C156" s="1382" t="s">
        <v>1524</v>
      </c>
      <c r="D156" s="913">
        <v>14</v>
      </c>
      <c r="E156" s="913" t="s">
        <v>707</v>
      </c>
      <c r="F156" s="912" t="s">
        <v>1258</v>
      </c>
      <c r="G156" s="1640" t="s">
        <v>14721</v>
      </c>
      <c r="H156" s="1638"/>
      <c r="I156" s="1638"/>
      <c r="J156" s="1638"/>
      <c r="K156" s="1638"/>
      <c r="L156" s="1639"/>
    </row>
    <row r="157" spans="3:12">
      <c r="C157" s="1382" t="s">
        <v>1525</v>
      </c>
      <c r="D157" s="913">
        <v>14</v>
      </c>
      <c r="E157" s="913" t="s">
        <v>707</v>
      </c>
      <c r="F157" s="912" t="s">
        <v>1258</v>
      </c>
      <c r="G157" s="1640" t="s">
        <v>14722</v>
      </c>
      <c r="H157" s="1638"/>
      <c r="I157" s="1638"/>
      <c r="J157" s="1638"/>
      <c r="K157" s="1638"/>
      <c r="L157" s="1639"/>
    </row>
    <row r="158" spans="3:12">
      <c r="C158" s="1382" t="s">
        <v>1526</v>
      </c>
      <c r="D158" s="913">
        <v>14</v>
      </c>
      <c r="E158" s="913" t="s">
        <v>707</v>
      </c>
      <c r="F158" s="912" t="s">
        <v>1258</v>
      </c>
      <c r="G158" s="1640" t="s">
        <v>14723</v>
      </c>
      <c r="H158" s="1638"/>
      <c r="I158" s="1638"/>
      <c r="J158" s="1638"/>
      <c r="K158" s="1638"/>
      <c r="L158" s="1639"/>
    </row>
    <row r="159" spans="3:12">
      <c r="C159" s="1382" t="s">
        <v>1527</v>
      </c>
      <c r="D159" s="913">
        <v>14</v>
      </c>
      <c r="E159" s="913" t="s">
        <v>707</v>
      </c>
      <c r="F159" s="912" t="s">
        <v>1258</v>
      </c>
      <c r="G159" s="1640" t="s">
        <v>14724</v>
      </c>
      <c r="H159" s="1638"/>
      <c r="I159" s="1638"/>
      <c r="J159" s="1638"/>
      <c r="K159" s="1638"/>
      <c r="L159" s="1639"/>
    </row>
    <row r="160" spans="3:12">
      <c r="C160" s="1382" t="s">
        <v>1528</v>
      </c>
      <c r="D160" s="913">
        <v>14</v>
      </c>
      <c r="E160" s="913" t="s">
        <v>707</v>
      </c>
      <c r="F160" s="912" t="s">
        <v>1258</v>
      </c>
      <c r="G160" s="1640" t="s">
        <v>14725</v>
      </c>
      <c r="H160" s="1638"/>
      <c r="I160" s="1638"/>
      <c r="J160" s="1638"/>
      <c r="K160" s="1638"/>
      <c r="L160" s="1639"/>
    </row>
    <row r="161" spans="3:12">
      <c r="C161" s="1382" t="s">
        <v>1529</v>
      </c>
      <c r="D161" s="913">
        <v>14</v>
      </c>
      <c r="E161" s="913" t="s">
        <v>707</v>
      </c>
      <c r="F161" s="912" t="s">
        <v>1258</v>
      </c>
      <c r="G161" s="1640" t="s">
        <v>14721</v>
      </c>
      <c r="H161" s="1638"/>
      <c r="I161" s="1638"/>
      <c r="J161" s="1638"/>
      <c r="K161" s="1638"/>
      <c r="L161" s="1639"/>
    </row>
    <row r="162" spans="3:12">
      <c r="C162" s="1382" t="s">
        <v>1530</v>
      </c>
      <c r="D162" s="913">
        <v>14</v>
      </c>
      <c r="E162" s="913" t="s">
        <v>707</v>
      </c>
      <c r="F162" s="912" t="s">
        <v>1258</v>
      </c>
      <c r="G162" s="1640" t="s">
        <v>14722</v>
      </c>
      <c r="H162" s="1638"/>
      <c r="I162" s="1638"/>
      <c r="J162" s="1638"/>
      <c r="K162" s="1638"/>
      <c r="L162" s="1639"/>
    </row>
    <row r="163" spans="3:12">
      <c r="C163" s="1382" t="s">
        <v>1531</v>
      </c>
      <c r="D163" s="913">
        <v>14</v>
      </c>
      <c r="E163" s="913" t="s">
        <v>707</v>
      </c>
      <c r="F163" s="912" t="s">
        <v>1258</v>
      </c>
      <c r="G163" s="1640" t="s">
        <v>14723</v>
      </c>
      <c r="H163" s="1638"/>
      <c r="I163" s="1638"/>
      <c r="J163" s="1638"/>
      <c r="K163" s="1638"/>
      <c r="L163" s="1639"/>
    </row>
    <row r="164" spans="3:12">
      <c r="C164" s="1382" t="s">
        <v>1532</v>
      </c>
      <c r="D164" s="913">
        <v>14</v>
      </c>
      <c r="E164" s="913" t="s">
        <v>707</v>
      </c>
      <c r="F164" s="912" t="s">
        <v>1258</v>
      </c>
      <c r="G164" s="1640" t="s">
        <v>14724</v>
      </c>
      <c r="H164" s="1638"/>
      <c r="I164" s="1638"/>
      <c r="J164" s="1638"/>
      <c r="K164" s="1638"/>
      <c r="L164" s="1639"/>
    </row>
    <row r="165" spans="3:12">
      <c r="C165" s="1382" t="s">
        <v>1533</v>
      </c>
      <c r="D165" s="913">
        <v>14</v>
      </c>
      <c r="E165" s="913" t="s">
        <v>707</v>
      </c>
      <c r="F165" s="912" t="s">
        <v>1258</v>
      </c>
      <c r="G165" s="1640" t="s">
        <v>14725</v>
      </c>
      <c r="H165" s="1638"/>
      <c r="I165" s="1638"/>
      <c r="J165" s="1638"/>
      <c r="K165" s="1638"/>
      <c r="L165" s="1639"/>
    </row>
    <row r="166" spans="3:12" s="1416" customFormat="1" ht="22.9" customHeight="1">
      <c r="C166" s="1417" t="s">
        <v>1355</v>
      </c>
      <c r="D166" s="1418">
        <v>1</v>
      </c>
      <c r="E166" s="1419" t="s">
        <v>707</v>
      </c>
      <c r="F166" s="1420" t="s">
        <v>1258</v>
      </c>
      <c r="G166" s="1462" t="s">
        <v>14726</v>
      </c>
      <c r="H166" s="1463"/>
      <c r="I166" s="1463"/>
      <c r="J166" s="1463"/>
      <c r="K166" s="1463"/>
      <c r="L166" s="1464"/>
    </row>
    <row r="167" spans="3:12" s="1416" customFormat="1" ht="22.9" customHeight="1">
      <c r="C167" s="1421" t="s">
        <v>1460</v>
      </c>
      <c r="D167" s="1418">
        <v>10</v>
      </c>
      <c r="E167" s="1419" t="s">
        <v>707</v>
      </c>
      <c r="F167" s="1420" t="s">
        <v>1258</v>
      </c>
      <c r="G167" s="1462" t="s">
        <v>14727</v>
      </c>
      <c r="H167" s="1463"/>
      <c r="I167" s="1463"/>
      <c r="J167" s="1463"/>
      <c r="K167" s="1463"/>
      <c r="L167" s="1464"/>
    </row>
    <row r="168" spans="3:12" s="1416" customFormat="1" ht="22.9" customHeight="1">
      <c r="C168" s="1421" t="s">
        <v>1461</v>
      </c>
      <c r="D168" s="1418">
        <v>10</v>
      </c>
      <c r="E168" s="1419" t="s">
        <v>707</v>
      </c>
      <c r="F168" s="1420" t="s">
        <v>1258</v>
      </c>
      <c r="G168" s="1462" t="s">
        <v>14728</v>
      </c>
      <c r="H168" s="1463"/>
      <c r="I168" s="1463"/>
      <c r="J168" s="1463"/>
      <c r="K168" s="1463"/>
      <c r="L168" s="1464"/>
    </row>
    <row r="169" spans="3:12" s="1416" customFormat="1" ht="22.9" customHeight="1">
      <c r="C169" s="1421" t="s">
        <v>1462</v>
      </c>
      <c r="D169" s="1418">
        <v>10</v>
      </c>
      <c r="E169" s="1419" t="s">
        <v>707</v>
      </c>
      <c r="F169" s="1420" t="s">
        <v>1258</v>
      </c>
      <c r="G169" s="1462" t="s">
        <v>14729</v>
      </c>
      <c r="H169" s="1463"/>
      <c r="I169" s="1463"/>
      <c r="J169" s="1463"/>
      <c r="K169" s="1463"/>
      <c r="L169" s="1464"/>
    </row>
    <row r="170" spans="3:12" s="1416" customFormat="1" ht="22.9" customHeight="1">
      <c r="C170" s="1421" t="s">
        <v>1463</v>
      </c>
      <c r="D170" s="1418">
        <v>12</v>
      </c>
      <c r="E170" s="1419" t="s">
        <v>707</v>
      </c>
      <c r="F170" s="1420" t="s">
        <v>1258</v>
      </c>
      <c r="G170" s="1462" t="s">
        <v>14730</v>
      </c>
      <c r="H170" s="1463"/>
      <c r="I170" s="1463"/>
      <c r="J170" s="1463"/>
      <c r="K170" s="1463"/>
      <c r="L170" s="1464"/>
    </row>
    <row r="171" spans="3:12" s="1416" customFormat="1" ht="22.9" customHeight="1">
      <c r="C171" s="1421" t="s">
        <v>1464</v>
      </c>
      <c r="D171" s="1418">
        <v>12</v>
      </c>
      <c r="E171" s="1419" t="s">
        <v>707</v>
      </c>
      <c r="F171" s="1420" t="s">
        <v>1258</v>
      </c>
      <c r="G171" s="1462" t="s">
        <v>14731</v>
      </c>
      <c r="H171" s="1463"/>
      <c r="I171" s="1463"/>
      <c r="J171" s="1463"/>
      <c r="K171" s="1463"/>
      <c r="L171" s="1464"/>
    </row>
    <row r="172" spans="3:12" s="1416" customFormat="1" ht="22.9" customHeight="1">
      <c r="C172" s="1421" t="s">
        <v>1465</v>
      </c>
      <c r="D172" s="1418">
        <v>12</v>
      </c>
      <c r="E172" s="1419" t="s">
        <v>707</v>
      </c>
      <c r="F172" s="1420" t="s">
        <v>1258</v>
      </c>
      <c r="G172" s="1462" t="s">
        <v>14732</v>
      </c>
      <c r="H172" s="1463"/>
      <c r="I172" s="1463"/>
      <c r="J172" s="1463"/>
      <c r="K172" s="1463"/>
      <c r="L172" s="1464"/>
    </row>
    <row r="173" spans="3:12">
      <c r="C173" s="1422" t="s">
        <v>1466</v>
      </c>
      <c r="D173" s="914">
        <v>8</v>
      </c>
      <c r="E173" s="913" t="s">
        <v>707</v>
      </c>
      <c r="F173" s="912" t="s">
        <v>1258</v>
      </c>
      <c r="G173" s="1640" t="s">
        <v>14733</v>
      </c>
      <c r="H173" s="1638"/>
      <c r="I173" s="1638"/>
      <c r="J173" s="1638"/>
      <c r="K173" s="1638"/>
      <c r="L173" s="1639"/>
    </row>
    <row r="174" spans="3:12">
      <c r="C174" s="1422" t="s">
        <v>1467</v>
      </c>
      <c r="D174" s="914">
        <v>8</v>
      </c>
      <c r="E174" s="913" t="s">
        <v>707</v>
      </c>
      <c r="F174" s="912" t="s">
        <v>1258</v>
      </c>
      <c r="G174" s="262" t="s">
        <v>14734</v>
      </c>
      <c r="H174" s="263"/>
      <c r="I174" s="263"/>
      <c r="J174" s="263"/>
      <c r="K174" s="263"/>
      <c r="L174" s="264"/>
    </row>
    <row r="175" spans="3:12">
      <c r="C175" s="1422" t="s">
        <v>1358</v>
      </c>
      <c r="D175" s="914">
        <v>1</v>
      </c>
      <c r="E175" s="913" t="s">
        <v>707</v>
      </c>
      <c r="F175" s="912" t="s">
        <v>1258</v>
      </c>
      <c r="G175" s="1640" t="s">
        <v>14735</v>
      </c>
      <c r="H175" s="1638"/>
      <c r="I175" s="1638"/>
      <c r="J175" s="1638"/>
      <c r="K175" s="1638"/>
      <c r="L175" s="1639"/>
    </row>
    <row r="176" spans="3:12" ht="39.6" customHeight="1">
      <c r="C176" s="1422" t="s">
        <v>1468</v>
      </c>
      <c r="D176" s="914">
        <v>3</v>
      </c>
      <c r="E176" s="913" t="s">
        <v>707</v>
      </c>
      <c r="F176" s="912" t="s">
        <v>1258</v>
      </c>
      <c r="G176" s="1462" t="s">
        <v>14736</v>
      </c>
      <c r="H176" s="1638"/>
      <c r="I176" s="1638"/>
      <c r="J176" s="1638"/>
      <c r="K176" s="1638"/>
      <c r="L176" s="1639"/>
    </row>
    <row r="177" spans="3:12" ht="42" customHeight="1">
      <c r="C177" s="1422" t="s">
        <v>1363</v>
      </c>
      <c r="D177" s="914">
        <v>1</v>
      </c>
      <c r="E177" s="913" t="s">
        <v>707</v>
      </c>
      <c r="F177" s="912" t="s">
        <v>1258</v>
      </c>
      <c r="G177" s="1462" t="s">
        <v>14737</v>
      </c>
      <c r="H177" s="1638"/>
      <c r="I177" s="1638"/>
      <c r="J177" s="1638"/>
      <c r="K177" s="1638"/>
      <c r="L177" s="1639"/>
    </row>
    <row r="178" spans="3:12" ht="53.45" customHeight="1">
      <c r="C178" s="1422" t="s">
        <v>1362</v>
      </c>
      <c r="D178" s="914">
        <v>1</v>
      </c>
      <c r="E178" s="913" t="s">
        <v>707</v>
      </c>
      <c r="F178" s="912" t="s">
        <v>1258</v>
      </c>
      <c r="G178" s="1462" t="s">
        <v>14738</v>
      </c>
      <c r="H178" s="1638"/>
      <c r="I178" s="1638"/>
      <c r="J178" s="1638"/>
      <c r="K178" s="1638"/>
      <c r="L178" s="1639"/>
    </row>
    <row r="179" spans="3:12" ht="25.9" customHeight="1">
      <c r="C179" s="1422" t="s">
        <v>1356</v>
      </c>
      <c r="D179" s="914">
        <v>1</v>
      </c>
      <c r="E179" s="913" t="s">
        <v>707</v>
      </c>
      <c r="F179" s="912" t="s">
        <v>1258</v>
      </c>
      <c r="G179" s="1462" t="s">
        <v>14739</v>
      </c>
      <c r="H179" s="1463"/>
      <c r="I179" s="1463"/>
      <c r="J179" s="1463"/>
      <c r="K179" s="1463"/>
      <c r="L179" s="1464"/>
    </row>
    <row r="180" spans="3:12" ht="34.15" customHeight="1">
      <c r="C180" s="1422" t="s">
        <v>1469</v>
      </c>
      <c r="D180" s="914">
        <v>16</v>
      </c>
      <c r="E180" s="913" t="s">
        <v>707</v>
      </c>
      <c r="F180" s="912" t="s">
        <v>1258</v>
      </c>
      <c r="G180" s="1462" t="s">
        <v>14740</v>
      </c>
      <c r="H180" s="1638"/>
      <c r="I180" s="1638"/>
      <c r="J180" s="1638"/>
      <c r="K180" s="1638"/>
      <c r="L180" s="1639"/>
    </row>
    <row r="181" spans="3:12">
      <c r="C181" s="1422" t="s">
        <v>1361</v>
      </c>
      <c r="D181" s="914">
        <v>1</v>
      </c>
      <c r="E181" s="913" t="s">
        <v>707</v>
      </c>
      <c r="F181" s="912" t="s">
        <v>1258</v>
      </c>
      <c r="G181" s="1462" t="s">
        <v>14741</v>
      </c>
      <c r="H181" s="1638"/>
      <c r="I181" s="1638"/>
      <c r="J181" s="1638"/>
      <c r="K181" s="1638"/>
      <c r="L181" s="1639"/>
    </row>
    <row r="182" spans="3:12">
      <c r="C182" s="1422" t="s">
        <v>1357</v>
      </c>
      <c r="D182" s="914">
        <v>1</v>
      </c>
      <c r="E182" s="913" t="s">
        <v>707</v>
      </c>
      <c r="F182" s="912" t="s">
        <v>1258</v>
      </c>
      <c r="G182" s="1462" t="s">
        <v>14742</v>
      </c>
      <c r="H182" s="1638"/>
      <c r="I182" s="1638"/>
      <c r="J182" s="1638"/>
      <c r="K182" s="1638"/>
      <c r="L182" s="1639"/>
    </row>
    <row r="183" spans="3:12">
      <c r="C183" s="1423" t="s">
        <v>1470</v>
      </c>
      <c r="D183" s="1154">
        <v>2</v>
      </c>
      <c r="E183" s="912" t="s">
        <v>707</v>
      </c>
      <c r="F183" s="912" t="s">
        <v>1258</v>
      </c>
      <c r="G183" s="1462" t="s">
        <v>14743</v>
      </c>
      <c r="H183" s="1638"/>
      <c r="I183" s="1638"/>
      <c r="J183" s="1638"/>
      <c r="K183" s="1638"/>
      <c r="L183" s="1639"/>
    </row>
    <row r="184" spans="3:12">
      <c r="C184" s="873" t="s">
        <v>14435</v>
      </c>
      <c r="D184" s="1131">
        <f>SUM(D116:D183)</f>
        <v>748</v>
      </c>
      <c r="E184" s="1129"/>
      <c r="F184" s="1129"/>
      <c r="G184" s="1129"/>
      <c r="H184" s="1129"/>
      <c r="I184" s="1129"/>
      <c r="J184" s="1129"/>
      <c r="K184" s="1129"/>
      <c r="L184" s="1129"/>
    </row>
  </sheetData>
  <mergeCells count="178">
    <mergeCell ref="C110:J110"/>
    <mergeCell ref="D5:F5"/>
    <mergeCell ref="C104:J104"/>
    <mergeCell ref="E105:J105"/>
    <mergeCell ref="C106:J106"/>
    <mergeCell ref="C107:J107"/>
    <mergeCell ref="C108:J108"/>
    <mergeCell ref="C109:J109"/>
    <mergeCell ref="C98:J98"/>
    <mergeCell ref="E99:J99"/>
    <mergeCell ref="E103:J103"/>
    <mergeCell ref="C92:J92"/>
    <mergeCell ref="E93:J93"/>
    <mergeCell ref="C94:J94"/>
    <mergeCell ref="E95:J95"/>
    <mergeCell ref="C96:J96"/>
    <mergeCell ref="E97:J97"/>
    <mergeCell ref="E89:J89"/>
    <mergeCell ref="C90:J90"/>
    <mergeCell ref="E91:J91"/>
    <mergeCell ref="C100:J100"/>
    <mergeCell ref="E101:J101"/>
    <mergeCell ref="C102:J102"/>
    <mergeCell ref="E83:J83"/>
    <mergeCell ref="C84:J84"/>
    <mergeCell ref="E85:J85"/>
    <mergeCell ref="C86:J86"/>
    <mergeCell ref="E87:J87"/>
    <mergeCell ref="C88:J88"/>
    <mergeCell ref="E77:J77"/>
    <mergeCell ref="C78:J78"/>
    <mergeCell ref="E79:J79"/>
    <mergeCell ref="C80:J80"/>
    <mergeCell ref="E81:J81"/>
    <mergeCell ref="C82:J82"/>
    <mergeCell ref="E71:J71"/>
    <mergeCell ref="C72:J72"/>
    <mergeCell ref="E73:J73"/>
    <mergeCell ref="C74:J74"/>
    <mergeCell ref="E75:J75"/>
    <mergeCell ref="C76:J76"/>
    <mergeCell ref="E65:J65"/>
    <mergeCell ref="C66:J66"/>
    <mergeCell ref="E67:J67"/>
    <mergeCell ref="C68:J68"/>
    <mergeCell ref="E69:J69"/>
    <mergeCell ref="C70:J70"/>
    <mergeCell ref="E59:J59"/>
    <mergeCell ref="C60:J60"/>
    <mergeCell ref="E61:J61"/>
    <mergeCell ref="C62:J62"/>
    <mergeCell ref="E63:J63"/>
    <mergeCell ref="C64:J64"/>
    <mergeCell ref="E53:J53"/>
    <mergeCell ref="C54:J54"/>
    <mergeCell ref="E55:J55"/>
    <mergeCell ref="C56:J56"/>
    <mergeCell ref="E57:J57"/>
    <mergeCell ref="C58:J58"/>
    <mergeCell ref="E49:J49"/>
    <mergeCell ref="C50:J50"/>
    <mergeCell ref="E51:J51"/>
    <mergeCell ref="C52:J52"/>
    <mergeCell ref="E41:J41"/>
    <mergeCell ref="C42:J42"/>
    <mergeCell ref="E43:J43"/>
    <mergeCell ref="C44:J44"/>
    <mergeCell ref="E45:J45"/>
    <mergeCell ref="C46:J46"/>
    <mergeCell ref="C40:J40"/>
    <mergeCell ref="E29:J29"/>
    <mergeCell ref="C30:J30"/>
    <mergeCell ref="E31:J31"/>
    <mergeCell ref="C32:J32"/>
    <mergeCell ref="E33:J33"/>
    <mergeCell ref="C34:J34"/>
    <mergeCell ref="E47:J47"/>
    <mergeCell ref="C48:J48"/>
    <mergeCell ref="E19:J19"/>
    <mergeCell ref="C20:J20"/>
    <mergeCell ref="E21:J21"/>
    <mergeCell ref="C22:J22"/>
    <mergeCell ref="E35:J35"/>
    <mergeCell ref="C36:J36"/>
    <mergeCell ref="E37:J37"/>
    <mergeCell ref="C38:J38"/>
    <mergeCell ref="E39:J39"/>
    <mergeCell ref="C12:F12"/>
    <mergeCell ref="G12:J12"/>
    <mergeCell ref="C13:F13"/>
    <mergeCell ref="C14:J14"/>
    <mergeCell ref="C15:J15"/>
    <mergeCell ref="C16:J16"/>
    <mergeCell ref="G115:L115"/>
    <mergeCell ref="C6:D6"/>
    <mergeCell ref="H6:I6"/>
    <mergeCell ref="D7:F7"/>
    <mergeCell ref="E8:F8"/>
    <mergeCell ref="G8:H8"/>
    <mergeCell ref="I8:J8"/>
    <mergeCell ref="C9:J9"/>
    <mergeCell ref="C10:J10"/>
    <mergeCell ref="C11:J11"/>
    <mergeCell ref="E23:J23"/>
    <mergeCell ref="C24:J24"/>
    <mergeCell ref="E25:J25"/>
    <mergeCell ref="C26:J26"/>
    <mergeCell ref="E27:J27"/>
    <mergeCell ref="C28:J28"/>
    <mergeCell ref="E17:J17"/>
    <mergeCell ref="C18:J18"/>
    <mergeCell ref="G116:L116"/>
    <mergeCell ref="G117:L117"/>
    <mergeCell ref="G118:L118"/>
    <mergeCell ref="G119:L119"/>
    <mergeCell ref="G120:L120"/>
    <mergeCell ref="G121:L121"/>
    <mergeCell ref="G122:L122"/>
    <mergeCell ref="G123:L123"/>
    <mergeCell ref="G124:L124"/>
    <mergeCell ref="G125:L125"/>
    <mergeCell ref="G126:L126"/>
    <mergeCell ref="G127:L127"/>
    <mergeCell ref="G128:L128"/>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66:L166"/>
    <mergeCell ref="G167:L167"/>
    <mergeCell ref="G168:L168"/>
    <mergeCell ref="G169:L169"/>
    <mergeCell ref="G180:L180"/>
    <mergeCell ref="G181:L181"/>
    <mergeCell ref="G182:L182"/>
    <mergeCell ref="G183:L183"/>
    <mergeCell ref="G170:L170"/>
    <mergeCell ref="G171:L171"/>
    <mergeCell ref="G172:L172"/>
    <mergeCell ref="G173:L173"/>
    <mergeCell ref="G175:L175"/>
    <mergeCell ref="G176:L176"/>
    <mergeCell ref="G177:L177"/>
    <mergeCell ref="G178:L178"/>
    <mergeCell ref="G179:L179"/>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134"/>
  <sheetViews>
    <sheetView zoomScaleNormal="100" workbookViewId="0"/>
  </sheetViews>
  <sheetFormatPr defaultRowHeight="13.5"/>
  <cols>
    <col min="3" max="10" width="17.625" customWidth="1"/>
  </cols>
  <sheetData>
    <row r="1" spans="1:23">
      <c r="A1" s="269"/>
      <c r="B1" s="269"/>
      <c r="C1" s="269"/>
      <c r="D1" s="297"/>
      <c r="E1" s="269"/>
      <c r="F1" s="269"/>
      <c r="G1" s="269"/>
      <c r="H1" s="269"/>
      <c r="I1" s="269"/>
      <c r="J1" s="269"/>
      <c r="K1" s="269"/>
      <c r="L1" s="269"/>
      <c r="M1" s="269"/>
      <c r="N1" s="269"/>
      <c r="O1" s="269"/>
      <c r="P1" s="269"/>
      <c r="Q1" s="269"/>
      <c r="R1" s="269"/>
      <c r="S1" s="269"/>
      <c r="T1" s="269"/>
      <c r="U1" s="269"/>
      <c r="V1" s="269"/>
      <c r="W1" s="164"/>
    </row>
    <row r="2" spans="1:23">
      <c r="A2" s="269"/>
      <c r="B2" s="272" t="s">
        <v>1535</v>
      </c>
      <c r="C2" s="55"/>
      <c r="D2" s="292" t="s">
        <v>1534</v>
      </c>
      <c r="E2" s="273"/>
      <c r="F2" s="297" t="s">
        <v>15251</v>
      </c>
      <c r="G2" s="273"/>
      <c r="H2" s="273"/>
      <c r="I2" s="273"/>
      <c r="J2" s="273"/>
      <c r="K2" s="274"/>
      <c r="L2" s="269"/>
      <c r="M2" s="269"/>
      <c r="N2" s="269"/>
      <c r="O2" s="269"/>
      <c r="P2" s="269"/>
      <c r="Q2" s="269"/>
      <c r="R2" s="269"/>
      <c r="S2" s="269"/>
      <c r="T2" s="269"/>
      <c r="U2" s="269"/>
      <c r="V2" s="269"/>
      <c r="W2" s="164"/>
    </row>
    <row r="3" spans="1:23" ht="14.25" thickBot="1">
      <c r="A3" s="269"/>
      <c r="B3" s="272"/>
      <c r="C3" s="273"/>
      <c r="D3" s="273"/>
      <c r="E3" s="273"/>
      <c r="F3" s="273"/>
      <c r="G3" s="273"/>
      <c r="H3" s="273"/>
      <c r="I3" s="273"/>
      <c r="J3" s="273"/>
      <c r="K3" s="274"/>
      <c r="L3" s="269"/>
      <c r="M3" s="269"/>
      <c r="N3" s="269"/>
      <c r="O3" s="269"/>
      <c r="P3" s="269"/>
      <c r="Q3" s="269"/>
      <c r="R3" s="269"/>
      <c r="S3" s="269"/>
      <c r="T3" s="269"/>
      <c r="U3" s="269"/>
      <c r="V3" s="269"/>
      <c r="W3" s="164"/>
    </row>
    <row r="4" spans="1:23" ht="14.25" thickBot="1">
      <c r="A4" s="270"/>
      <c r="B4" s="275" t="s">
        <v>2</v>
      </c>
      <c r="C4" s="276" t="s">
        <v>3</v>
      </c>
      <c r="D4" s="276" t="s">
        <v>4</v>
      </c>
      <c r="E4" s="276" t="s">
        <v>5</v>
      </c>
      <c r="F4" s="276" t="s">
        <v>6</v>
      </c>
      <c r="G4" s="276" t="s">
        <v>7</v>
      </c>
      <c r="H4" s="276" t="s">
        <v>8</v>
      </c>
      <c r="I4" s="276" t="s">
        <v>9</v>
      </c>
      <c r="J4" s="277" t="s">
        <v>10</v>
      </c>
      <c r="K4" s="278" t="s">
        <v>815</v>
      </c>
      <c r="L4" s="279" t="s">
        <v>2</v>
      </c>
      <c r="M4" s="269"/>
      <c r="N4" s="269"/>
      <c r="O4" s="269"/>
      <c r="P4" s="269"/>
      <c r="Q4" s="269"/>
      <c r="R4" s="269"/>
      <c r="S4" s="269"/>
      <c r="T4" s="269"/>
      <c r="U4" s="269"/>
      <c r="V4" s="269"/>
      <c r="W4" s="164"/>
    </row>
    <row r="5" spans="1:23" ht="14.25" thickTop="1">
      <c r="A5" s="270">
        <v>0</v>
      </c>
      <c r="B5" s="280" t="s">
        <v>12</v>
      </c>
      <c r="C5" s="291" t="s">
        <v>13</v>
      </c>
      <c r="D5" s="295" t="s">
        <v>13</v>
      </c>
      <c r="E5" s="295" t="s">
        <v>13</v>
      </c>
      <c r="F5" s="295" t="s">
        <v>13</v>
      </c>
      <c r="G5" s="295" t="s">
        <v>13</v>
      </c>
      <c r="H5" s="293" t="s">
        <v>1536</v>
      </c>
      <c r="I5" s="293" t="s">
        <v>1537</v>
      </c>
      <c r="J5" s="290" t="s">
        <v>1538</v>
      </c>
      <c r="K5" s="294" t="s">
        <v>1539</v>
      </c>
      <c r="L5" s="281" t="s">
        <v>12</v>
      </c>
      <c r="M5" s="272" t="s">
        <v>1287</v>
      </c>
      <c r="N5" s="272" t="s">
        <v>1287</v>
      </c>
      <c r="O5" s="269"/>
      <c r="P5" s="269"/>
      <c r="Q5" s="269"/>
      <c r="R5" s="269"/>
      <c r="S5" s="269"/>
      <c r="T5" s="269"/>
      <c r="U5" s="269"/>
      <c r="V5" s="269"/>
      <c r="W5" s="164"/>
    </row>
    <row r="6" spans="1:23">
      <c r="A6" s="270">
        <v>1</v>
      </c>
      <c r="B6" s="280" t="s">
        <v>17</v>
      </c>
      <c r="C6" s="1491" t="s">
        <v>1540</v>
      </c>
      <c r="D6" s="1492"/>
      <c r="E6" s="1492"/>
      <c r="F6" s="1492"/>
      <c r="G6" s="1492"/>
      <c r="H6" s="1492"/>
      <c r="I6" s="1492"/>
      <c r="J6" s="1493"/>
      <c r="K6" s="288" t="s">
        <v>265</v>
      </c>
      <c r="L6" s="281" t="s">
        <v>17</v>
      </c>
      <c r="M6" s="272" t="s">
        <v>1287</v>
      </c>
      <c r="N6" s="272" t="s">
        <v>1287</v>
      </c>
      <c r="O6" s="269"/>
      <c r="P6" s="269"/>
      <c r="Q6" s="269"/>
      <c r="R6" s="269"/>
      <c r="S6" s="269"/>
      <c r="T6" s="269"/>
      <c r="U6" s="269"/>
      <c r="V6" s="269"/>
      <c r="W6" s="164"/>
    </row>
    <row r="7" spans="1:23">
      <c r="A7" s="270">
        <v>2</v>
      </c>
      <c r="B7" s="282" t="s">
        <v>19</v>
      </c>
      <c r="C7" s="1491" t="s">
        <v>1541</v>
      </c>
      <c r="D7" s="1492"/>
      <c r="E7" s="1492"/>
      <c r="F7" s="1492"/>
      <c r="G7" s="1492"/>
      <c r="H7" s="1492"/>
      <c r="I7" s="1492"/>
      <c r="J7" s="1493"/>
      <c r="K7" s="288" t="s">
        <v>858</v>
      </c>
      <c r="L7" s="281" t="s">
        <v>19</v>
      </c>
      <c r="M7" s="272" t="s">
        <v>1287</v>
      </c>
      <c r="N7" s="272" t="s">
        <v>1287</v>
      </c>
      <c r="O7" s="269"/>
      <c r="P7" s="269"/>
      <c r="Q7" s="269"/>
      <c r="R7" s="269"/>
      <c r="S7" s="269"/>
      <c r="T7" s="269"/>
      <c r="U7" s="269"/>
      <c r="V7" s="269"/>
      <c r="W7" s="164"/>
    </row>
    <row r="8" spans="1:23">
      <c r="A8" s="270">
        <v>3</v>
      </c>
      <c r="B8" s="282" t="s">
        <v>20</v>
      </c>
      <c r="C8" s="1491" t="s">
        <v>1542</v>
      </c>
      <c r="D8" s="1492"/>
      <c r="E8" s="1492"/>
      <c r="F8" s="1492"/>
      <c r="G8" s="1492"/>
      <c r="H8" s="1492"/>
      <c r="I8" s="1492"/>
      <c r="J8" s="1493"/>
      <c r="K8" s="288" t="s">
        <v>1543</v>
      </c>
      <c r="L8" s="281" t="s">
        <v>20</v>
      </c>
      <c r="M8" s="272" t="s">
        <v>1287</v>
      </c>
      <c r="N8" s="272" t="s">
        <v>1287</v>
      </c>
      <c r="O8" s="269"/>
      <c r="P8" s="269"/>
      <c r="Q8" s="269"/>
      <c r="R8" s="269"/>
      <c r="S8" s="269"/>
      <c r="T8" s="269"/>
      <c r="U8" s="269"/>
      <c r="V8" s="269"/>
      <c r="W8" s="164"/>
    </row>
    <row r="9" spans="1:23">
      <c r="A9" s="270">
        <v>4</v>
      </c>
      <c r="B9" s="282" t="s">
        <v>23</v>
      </c>
      <c r="C9" s="1491" t="s">
        <v>1544</v>
      </c>
      <c r="D9" s="1492"/>
      <c r="E9" s="1492"/>
      <c r="F9" s="1492"/>
      <c r="G9" s="1492"/>
      <c r="H9" s="1492"/>
      <c r="I9" s="1492"/>
      <c r="J9" s="1493"/>
      <c r="K9" s="288" t="s">
        <v>1545</v>
      </c>
      <c r="L9" s="281" t="s">
        <v>23</v>
      </c>
      <c r="M9" s="272" t="s">
        <v>1287</v>
      </c>
      <c r="N9" s="272" t="s">
        <v>1287</v>
      </c>
      <c r="O9" s="269"/>
      <c r="P9" s="269"/>
      <c r="Q9" s="269"/>
      <c r="R9" s="269"/>
      <c r="S9" s="269"/>
      <c r="T9" s="269"/>
      <c r="U9" s="269"/>
      <c r="V9" s="269"/>
      <c r="W9" s="164"/>
    </row>
    <row r="10" spans="1:23">
      <c r="A10" s="270">
        <v>5</v>
      </c>
      <c r="B10" s="282" t="s">
        <v>28</v>
      </c>
      <c r="C10" s="1491" t="s">
        <v>1546</v>
      </c>
      <c r="D10" s="1492"/>
      <c r="E10" s="1492"/>
      <c r="F10" s="1492"/>
      <c r="G10" s="1492"/>
      <c r="H10" s="1492"/>
      <c r="I10" s="1492"/>
      <c r="J10" s="1493"/>
      <c r="K10" s="288" t="s">
        <v>1547</v>
      </c>
      <c r="L10" s="281" t="s">
        <v>28</v>
      </c>
      <c r="M10" s="272" t="s">
        <v>1287</v>
      </c>
      <c r="N10" s="272" t="s">
        <v>1287</v>
      </c>
      <c r="O10" s="269"/>
      <c r="P10" s="269"/>
      <c r="Q10" s="269"/>
      <c r="R10" s="269"/>
      <c r="S10" s="269"/>
      <c r="T10" s="269"/>
      <c r="U10" s="269"/>
      <c r="V10" s="269"/>
      <c r="W10" s="164"/>
    </row>
    <row r="11" spans="1:23">
      <c r="A11" s="270">
        <v>6</v>
      </c>
      <c r="B11" s="282" t="s">
        <v>33</v>
      </c>
      <c r="C11" s="1491" t="s">
        <v>1548</v>
      </c>
      <c r="D11" s="1492"/>
      <c r="E11" s="1492"/>
      <c r="F11" s="1492"/>
      <c r="G11" s="1492"/>
      <c r="H11" s="1492"/>
      <c r="I11" s="1492"/>
      <c r="J11" s="1493"/>
      <c r="K11" s="288" t="s">
        <v>819</v>
      </c>
      <c r="L11" s="281" t="s">
        <v>33</v>
      </c>
      <c r="M11" s="272" t="s">
        <v>1287</v>
      </c>
      <c r="N11" s="272" t="s">
        <v>1287</v>
      </c>
      <c r="O11" s="272" t="s">
        <v>1287</v>
      </c>
      <c r="P11" s="272" t="s">
        <v>1287</v>
      </c>
      <c r="Q11" s="269"/>
      <c r="R11" s="269"/>
      <c r="S11" s="269"/>
      <c r="T11" s="269"/>
      <c r="U11" s="269"/>
      <c r="V11" s="269"/>
      <c r="W11" s="164"/>
    </row>
    <row r="12" spans="1:23">
      <c r="A12" s="270">
        <v>7</v>
      </c>
      <c r="B12" s="282" t="s">
        <v>37</v>
      </c>
      <c r="C12" s="1491" t="s">
        <v>1549</v>
      </c>
      <c r="D12" s="1492"/>
      <c r="E12" s="1492"/>
      <c r="F12" s="1492"/>
      <c r="G12" s="1492"/>
      <c r="H12" s="1492"/>
      <c r="I12" s="1492"/>
      <c r="J12" s="1493"/>
      <c r="K12" s="288" t="s">
        <v>1550</v>
      </c>
      <c r="L12" s="281" t="s">
        <v>37</v>
      </c>
      <c r="M12" s="272" t="s">
        <v>1287</v>
      </c>
      <c r="N12" s="272" t="s">
        <v>1287</v>
      </c>
      <c r="O12" s="272" t="s">
        <v>1287</v>
      </c>
      <c r="P12" s="272" t="s">
        <v>1287</v>
      </c>
      <c r="Q12" s="269"/>
      <c r="R12" s="269"/>
      <c r="S12" s="269"/>
      <c r="T12" s="269"/>
      <c r="U12" s="269"/>
      <c r="V12" s="269"/>
      <c r="W12" s="164"/>
    </row>
    <row r="13" spans="1:23">
      <c r="A13" s="270">
        <v>8</v>
      </c>
      <c r="B13" s="282" t="s">
        <v>42</v>
      </c>
      <c r="C13" s="1491" t="s">
        <v>1551</v>
      </c>
      <c r="D13" s="1492"/>
      <c r="E13" s="1492"/>
      <c r="F13" s="1492"/>
      <c r="G13" s="1492"/>
      <c r="H13" s="1492"/>
      <c r="I13" s="1492"/>
      <c r="J13" s="1493"/>
      <c r="K13" s="288" t="s">
        <v>1552</v>
      </c>
      <c r="L13" s="281" t="s">
        <v>42</v>
      </c>
      <c r="M13" s="272" t="s">
        <v>1287</v>
      </c>
      <c r="N13" s="272" t="s">
        <v>1287</v>
      </c>
      <c r="O13" s="269"/>
      <c r="P13" s="269"/>
      <c r="Q13" s="269"/>
      <c r="R13" s="269"/>
      <c r="S13" s="269"/>
      <c r="T13" s="269"/>
      <c r="U13" s="269"/>
      <c r="V13" s="269"/>
      <c r="W13" s="164"/>
    </row>
    <row r="14" spans="1:23">
      <c r="A14" s="270">
        <v>9</v>
      </c>
      <c r="B14" s="282" t="s">
        <v>47</v>
      </c>
      <c r="C14" s="1491" t="s">
        <v>1553</v>
      </c>
      <c r="D14" s="1492"/>
      <c r="E14" s="1492"/>
      <c r="F14" s="1492"/>
      <c r="G14" s="1492"/>
      <c r="H14" s="1492"/>
      <c r="I14" s="1492"/>
      <c r="J14" s="1493"/>
      <c r="K14" s="288" t="s">
        <v>1554</v>
      </c>
      <c r="L14" s="281" t="s">
        <v>47</v>
      </c>
      <c r="M14" s="272" t="s">
        <v>1287</v>
      </c>
      <c r="N14" s="269"/>
      <c r="O14" s="269"/>
      <c r="P14" s="269"/>
      <c r="Q14" s="269"/>
      <c r="R14" s="269"/>
      <c r="S14" s="269"/>
      <c r="T14" s="269"/>
      <c r="U14" s="269"/>
      <c r="V14" s="269"/>
      <c r="W14" s="164"/>
    </row>
    <row r="15" spans="1:23">
      <c r="A15" s="270">
        <v>10</v>
      </c>
      <c r="B15" s="282" t="s">
        <v>49</v>
      </c>
      <c r="C15" s="1491" t="s">
        <v>1555</v>
      </c>
      <c r="D15" s="1492"/>
      <c r="E15" s="1492"/>
      <c r="F15" s="1492"/>
      <c r="G15" s="1492"/>
      <c r="H15" s="1492"/>
      <c r="I15" s="1492"/>
      <c r="J15" s="1493"/>
      <c r="K15" s="288" t="s">
        <v>1556</v>
      </c>
      <c r="L15" s="281" t="s">
        <v>49</v>
      </c>
      <c r="M15" s="272" t="s">
        <v>1287</v>
      </c>
      <c r="N15" s="269"/>
      <c r="O15" s="269"/>
      <c r="P15" s="269"/>
      <c r="Q15" s="269"/>
      <c r="R15" s="269"/>
      <c r="S15" s="269"/>
      <c r="T15" s="269"/>
      <c r="U15" s="269"/>
      <c r="V15" s="269"/>
      <c r="W15" s="164"/>
    </row>
    <row r="16" spans="1:23">
      <c r="A16" s="270">
        <v>11</v>
      </c>
      <c r="B16" s="282" t="s">
        <v>51</v>
      </c>
      <c r="C16" s="1491" t="s">
        <v>1557</v>
      </c>
      <c r="D16" s="1492"/>
      <c r="E16" s="1492"/>
      <c r="F16" s="1492"/>
      <c r="G16" s="1492"/>
      <c r="H16" s="1492"/>
      <c r="I16" s="1492"/>
      <c r="J16" s="1493"/>
      <c r="K16" s="288" t="s">
        <v>1558</v>
      </c>
      <c r="L16" s="281" t="s">
        <v>51</v>
      </c>
      <c r="M16" s="272" t="s">
        <v>1287</v>
      </c>
      <c r="N16" s="269"/>
      <c r="O16" s="269"/>
      <c r="P16" s="269"/>
      <c r="Q16" s="269"/>
      <c r="R16" s="272" t="s">
        <v>1287</v>
      </c>
      <c r="S16" s="272" t="s">
        <v>1287</v>
      </c>
      <c r="T16" s="272" t="s">
        <v>1287</v>
      </c>
      <c r="U16" s="272" t="s">
        <v>1287</v>
      </c>
      <c r="V16" s="272" t="s">
        <v>1287</v>
      </c>
      <c r="W16" s="164"/>
    </row>
    <row r="17" spans="1:23">
      <c r="A17" s="270">
        <v>12</v>
      </c>
      <c r="B17" s="282" t="s">
        <v>52</v>
      </c>
      <c r="C17" s="1491" t="s">
        <v>1559</v>
      </c>
      <c r="D17" s="1492"/>
      <c r="E17" s="1492"/>
      <c r="F17" s="1492"/>
      <c r="G17" s="1492"/>
      <c r="H17" s="1492"/>
      <c r="I17" s="1492"/>
      <c r="J17" s="1493"/>
      <c r="K17" s="288" t="s">
        <v>1216</v>
      </c>
      <c r="L17" s="281" t="s">
        <v>52</v>
      </c>
      <c r="M17" s="272" t="s">
        <v>1287</v>
      </c>
      <c r="N17" s="272" t="s">
        <v>1287</v>
      </c>
      <c r="O17" s="272" t="s">
        <v>1287</v>
      </c>
      <c r="P17" s="272" t="s">
        <v>1287</v>
      </c>
      <c r="Q17" s="269"/>
      <c r="R17" s="269"/>
      <c r="S17" s="269"/>
      <c r="T17" s="269"/>
      <c r="U17" s="269"/>
      <c r="V17" s="269"/>
      <c r="W17" s="269"/>
    </row>
    <row r="18" spans="1:23">
      <c r="A18" s="270">
        <v>13</v>
      </c>
      <c r="B18" s="282" t="s">
        <v>54</v>
      </c>
      <c r="C18" s="1491" t="s">
        <v>1560</v>
      </c>
      <c r="D18" s="1492"/>
      <c r="E18" s="1492"/>
      <c r="F18" s="1492"/>
      <c r="G18" s="1492"/>
      <c r="H18" s="1492"/>
      <c r="I18" s="1492"/>
      <c r="J18" s="1493"/>
      <c r="K18" s="288" t="s">
        <v>16</v>
      </c>
      <c r="L18" s="281" t="s">
        <v>54</v>
      </c>
      <c r="M18" s="272" t="s">
        <v>1287</v>
      </c>
      <c r="N18" s="272" t="s">
        <v>1287</v>
      </c>
      <c r="O18" s="269"/>
      <c r="P18" s="269"/>
      <c r="Q18" s="269"/>
      <c r="R18" s="269"/>
      <c r="S18" s="269"/>
      <c r="T18" s="269"/>
      <c r="U18" s="269"/>
      <c r="V18" s="269"/>
      <c r="W18" s="269"/>
    </row>
    <row r="19" spans="1:23">
      <c r="A19" s="270">
        <v>14</v>
      </c>
      <c r="B19" s="282" t="s">
        <v>55</v>
      </c>
      <c r="C19" s="1491" t="s">
        <v>1561</v>
      </c>
      <c r="D19" s="1492"/>
      <c r="E19" s="1492"/>
      <c r="F19" s="1492"/>
      <c r="G19" s="1492"/>
      <c r="H19" s="1492"/>
      <c r="I19" s="1492"/>
      <c r="J19" s="1493"/>
      <c r="K19" s="288" t="s">
        <v>1216</v>
      </c>
      <c r="L19" s="281" t="s">
        <v>55</v>
      </c>
      <c r="M19" s="272" t="s">
        <v>1287</v>
      </c>
      <c r="N19" s="269"/>
      <c r="O19" s="269"/>
      <c r="P19" s="269"/>
      <c r="Q19" s="269"/>
      <c r="R19" s="269"/>
      <c r="S19" s="269"/>
      <c r="T19" s="269"/>
      <c r="U19" s="269"/>
      <c r="V19" s="269"/>
      <c r="W19" s="269"/>
    </row>
    <row r="20" spans="1:23">
      <c r="A20" s="270">
        <v>15</v>
      </c>
      <c r="B20" s="282" t="s">
        <v>56</v>
      </c>
      <c r="C20" s="1491" t="s">
        <v>1562</v>
      </c>
      <c r="D20" s="1492"/>
      <c r="E20" s="1492"/>
      <c r="F20" s="1492"/>
      <c r="G20" s="1492"/>
      <c r="H20" s="1492"/>
      <c r="I20" s="1492"/>
      <c r="J20" s="1493"/>
      <c r="K20" s="288" t="s">
        <v>16</v>
      </c>
      <c r="L20" s="281" t="s">
        <v>56</v>
      </c>
      <c r="M20" s="272" t="s">
        <v>1287</v>
      </c>
      <c r="N20" s="269"/>
      <c r="O20" s="269"/>
      <c r="P20" s="269"/>
      <c r="Q20" s="269"/>
      <c r="R20" s="269"/>
      <c r="S20" s="269"/>
      <c r="T20" s="269"/>
      <c r="U20" s="269"/>
      <c r="V20" s="269"/>
      <c r="W20" s="269"/>
    </row>
    <row r="21" spans="1:23">
      <c r="A21" s="270">
        <v>16</v>
      </c>
      <c r="B21" s="282" t="s">
        <v>57</v>
      </c>
      <c r="C21" s="1491" t="s">
        <v>1563</v>
      </c>
      <c r="D21" s="1492"/>
      <c r="E21" s="1492"/>
      <c r="F21" s="1492"/>
      <c r="G21" s="1492"/>
      <c r="H21" s="1492"/>
      <c r="I21" s="1492"/>
      <c r="J21" s="1493"/>
      <c r="K21" s="288" t="s">
        <v>1564</v>
      </c>
      <c r="L21" s="281" t="s">
        <v>57</v>
      </c>
      <c r="M21" s="272" t="s">
        <v>1287</v>
      </c>
      <c r="N21" s="269"/>
      <c r="O21" s="269"/>
      <c r="P21" s="269"/>
      <c r="Q21" s="272" t="s">
        <v>1287</v>
      </c>
      <c r="R21" s="272" t="s">
        <v>1287</v>
      </c>
      <c r="S21" s="272" t="s">
        <v>1287</v>
      </c>
      <c r="T21" s="272" t="s">
        <v>1287</v>
      </c>
      <c r="U21" s="272" t="s">
        <v>1287</v>
      </c>
      <c r="V21" s="272" t="s">
        <v>1287</v>
      </c>
      <c r="W21" s="269"/>
    </row>
    <row r="22" spans="1:23">
      <c r="A22" s="270">
        <v>17</v>
      </c>
      <c r="B22" s="282" t="s">
        <v>59</v>
      </c>
      <c r="C22" s="1491" t="s">
        <v>1565</v>
      </c>
      <c r="D22" s="1492"/>
      <c r="E22" s="1492"/>
      <c r="F22" s="1492"/>
      <c r="G22" s="1492"/>
      <c r="H22" s="1492"/>
      <c r="I22" s="1492"/>
      <c r="J22" s="1493"/>
      <c r="K22" s="288" t="s">
        <v>1554</v>
      </c>
      <c r="L22" s="281" t="s">
        <v>59</v>
      </c>
      <c r="M22" s="272" t="s">
        <v>1287</v>
      </c>
      <c r="N22" s="269"/>
      <c r="O22" s="269"/>
      <c r="P22" s="269"/>
      <c r="Q22" s="272" t="s">
        <v>1287</v>
      </c>
      <c r="R22" s="272" t="s">
        <v>1287</v>
      </c>
      <c r="S22" s="272" t="s">
        <v>1287</v>
      </c>
      <c r="T22" s="272" t="s">
        <v>1287</v>
      </c>
      <c r="U22" s="272" t="s">
        <v>1287</v>
      </c>
      <c r="V22" s="272" t="s">
        <v>1287</v>
      </c>
      <c r="W22" s="272" t="s">
        <v>1287</v>
      </c>
    </row>
    <row r="23" spans="1:23">
      <c r="A23" s="270">
        <v>18</v>
      </c>
      <c r="B23" s="282" t="s">
        <v>64</v>
      </c>
      <c r="C23" s="1491" t="s">
        <v>1566</v>
      </c>
      <c r="D23" s="1492"/>
      <c r="E23" s="1492"/>
      <c r="F23" s="1492"/>
      <c r="G23" s="1492"/>
      <c r="H23" s="1492"/>
      <c r="I23" s="1492"/>
      <c r="J23" s="1493"/>
      <c r="K23" s="288" t="s">
        <v>1567</v>
      </c>
      <c r="L23" s="281" t="s">
        <v>64</v>
      </c>
      <c r="M23" s="272" t="s">
        <v>1287</v>
      </c>
      <c r="N23" s="272" t="s">
        <v>1287</v>
      </c>
      <c r="O23" s="272" t="s">
        <v>1287</v>
      </c>
      <c r="P23" s="272" t="s">
        <v>1287</v>
      </c>
      <c r="Q23" s="269"/>
      <c r="R23" s="269"/>
      <c r="S23" s="269"/>
      <c r="T23" s="269"/>
      <c r="U23" s="269"/>
      <c r="V23" s="269"/>
      <c r="W23" s="269"/>
    </row>
    <row r="24" spans="1:23">
      <c r="A24" s="270">
        <v>19</v>
      </c>
      <c r="B24" s="282" t="s">
        <v>65</v>
      </c>
      <c r="C24" s="1491" t="s">
        <v>1568</v>
      </c>
      <c r="D24" s="1492"/>
      <c r="E24" s="1492"/>
      <c r="F24" s="1492"/>
      <c r="G24" s="1492"/>
      <c r="H24" s="1492"/>
      <c r="I24" s="1492"/>
      <c r="J24" s="1493"/>
      <c r="K24" s="288" t="s">
        <v>1558</v>
      </c>
      <c r="L24" s="281" t="s">
        <v>65</v>
      </c>
      <c r="M24" s="272" t="s">
        <v>1287</v>
      </c>
      <c r="N24" s="272" t="s">
        <v>1287</v>
      </c>
      <c r="O24" s="272" t="s">
        <v>1287</v>
      </c>
      <c r="P24" s="272" t="s">
        <v>1287</v>
      </c>
      <c r="Q24" s="269"/>
      <c r="R24" s="269"/>
      <c r="S24" s="269"/>
      <c r="T24" s="269"/>
      <c r="U24" s="269"/>
      <c r="V24" s="269"/>
      <c r="W24" s="269"/>
    </row>
    <row r="25" spans="1:23">
      <c r="A25" s="270">
        <v>20</v>
      </c>
      <c r="B25" s="282" t="s">
        <v>66</v>
      </c>
      <c r="C25" s="1491" t="s">
        <v>1569</v>
      </c>
      <c r="D25" s="1492"/>
      <c r="E25" s="1492"/>
      <c r="F25" s="1492"/>
      <c r="G25" s="1492"/>
      <c r="H25" s="1492"/>
      <c r="I25" s="1492"/>
      <c r="J25" s="1493"/>
      <c r="K25" s="288" t="s">
        <v>1570</v>
      </c>
      <c r="L25" s="281" t="s">
        <v>66</v>
      </c>
      <c r="M25" s="269"/>
      <c r="N25" s="269"/>
      <c r="O25" s="269"/>
      <c r="P25" s="269"/>
      <c r="Q25" s="269"/>
      <c r="R25" s="269"/>
      <c r="S25" s="269"/>
      <c r="T25" s="269"/>
      <c r="U25" s="269"/>
      <c r="V25" s="269"/>
      <c r="W25" s="269"/>
    </row>
    <row r="26" spans="1:23">
      <c r="A26" s="270">
        <v>21</v>
      </c>
      <c r="B26" s="282" t="s">
        <v>67</v>
      </c>
      <c r="C26" s="1491" t="s">
        <v>1571</v>
      </c>
      <c r="D26" s="1492"/>
      <c r="E26" s="1492"/>
      <c r="F26" s="1492"/>
      <c r="G26" s="1492"/>
      <c r="H26" s="1492"/>
      <c r="I26" s="1492"/>
      <c r="J26" s="1493"/>
      <c r="K26" s="288" t="s">
        <v>1235</v>
      </c>
      <c r="L26" s="281" t="s">
        <v>67</v>
      </c>
      <c r="M26" s="269"/>
      <c r="N26" s="269"/>
      <c r="O26" s="269"/>
      <c r="P26" s="269"/>
      <c r="Q26" s="269"/>
      <c r="R26" s="269"/>
      <c r="S26" s="269"/>
      <c r="T26" s="269"/>
      <c r="U26" s="269"/>
      <c r="V26" s="269"/>
      <c r="W26" s="269"/>
    </row>
    <row r="27" spans="1:23">
      <c r="A27" s="270">
        <v>22</v>
      </c>
      <c r="B27" s="282" t="s">
        <v>68</v>
      </c>
      <c r="C27" s="295" t="s">
        <v>13</v>
      </c>
      <c r="D27" s="295" t="s">
        <v>13</v>
      </c>
      <c r="E27" s="295" t="s">
        <v>13</v>
      </c>
      <c r="F27" s="295" t="s">
        <v>13</v>
      </c>
      <c r="G27" s="295" t="s">
        <v>13</v>
      </c>
      <c r="H27" s="289" t="s">
        <v>13</v>
      </c>
      <c r="I27" s="1492" t="s">
        <v>1572</v>
      </c>
      <c r="J27" s="1493"/>
      <c r="K27" s="288" t="s">
        <v>259</v>
      </c>
      <c r="L27" s="281" t="s">
        <v>68</v>
      </c>
      <c r="M27" s="269"/>
      <c r="N27" s="269"/>
      <c r="O27" s="269"/>
      <c r="P27" s="269"/>
      <c r="Q27" s="269"/>
      <c r="R27" s="269"/>
      <c r="S27" s="269"/>
      <c r="T27" s="269"/>
      <c r="U27" s="269"/>
      <c r="V27" s="269"/>
      <c r="W27" s="269"/>
    </row>
    <row r="28" spans="1:23">
      <c r="A28" s="270">
        <v>23</v>
      </c>
      <c r="B28" s="282" t="s">
        <v>69</v>
      </c>
      <c r="C28" s="1491" t="s">
        <v>1573</v>
      </c>
      <c r="D28" s="1492"/>
      <c r="E28" s="1492"/>
      <c r="F28" s="1492"/>
      <c r="G28" s="1492"/>
      <c r="H28" s="1492"/>
      <c r="I28" s="1492"/>
      <c r="J28" s="1493"/>
      <c r="K28" s="288" t="s">
        <v>1574</v>
      </c>
      <c r="L28" s="281" t="s">
        <v>69</v>
      </c>
      <c r="M28" s="269"/>
      <c r="N28" s="269"/>
      <c r="O28" s="269"/>
      <c r="P28" s="269"/>
      <c r="Q28" s="269"/>
      <c r="R28" s="269"/>
      <c r="S28" s="269"/>
      <c r="T28" s="269"/>
      <c r="U28" s="269"/>
      <c r="V28" s="269"/>
      <c r="W28" s="269"/>
    </row>
    <row r="29" spans="1:23">
      <c r="A29" s="270">
        <v>24</v>
      </c>
      <c r="B29" s="282" t="s">
        <v>70</v>
      </c>
      <c r="C29" s="295" t="s">
        <v>13</v>
      </c>
      <c r="D29" s="295" t="s">
        <v>13</v>
      </c>
      <c r="E29" s="295" t="s">
        <v>13</v>
      </c>
      <c r="F29" s="295" t="s">
        <v>13</v>
      </c>
      <c r="G29" s="295" t="s">
        <v>13</v>
      </c>
      <c r="H29" s="289" t="s">
        <v>13</v>
      </c>
      <c r="I29" s="1492" t="s">
        <v>1575</v>
      </c>
      <c r="J29" s="1493"/>
      <c r="K29" s="296" t="s">
        <v>16</v>
      </c>
      <c r="L29" s="281" t="s">
        <v>70</v>
      </c>
      <c r="M29" s="269"/>
      <c r="N29" s="269"/>
      <c r="O29" s="269"/>
      <c r="P29" s="269"/>
      <c r="Q29" s="269"/>
      <c r="R29" s="269"/>
      <c r="S29" s="269"/>
      <c r="T29" s="269"/>
      <c r="U29" s="269"/>
      <c r="V29" s="269"/>
      <c r="W29" s="269"/>
    </row>
    <row r="30" spans="1:23">
      <c r="A30" s="270">
        <v>25</v>
      </c>
      <c r="B30" s="282" t="s">
        <v>71</v>
      </c>
      <c r="C30" s="1491" t="s">
        <v>1576</v>
      </c>
      <c r="D30" s="1492"/>
      <c r="E30" s="1492"/>
      <c r="F30" s="1492"/>
      <c r="G30" s="1492"/>
      <c r="H30" s="1492"/>
      <c r="I30" s="1492"/>
      <c r="J30" s="1493"/>
      <c r="K30" s="296" t="s">
        <v>1577</v>
      </c>
      <c r="L30" s="281" t="s">
        <v>71</v>
      </c>
      <c r="M30" s="269"/>
      <c r="N30" s="269"/>
      <c r="O30" s="269"/>
      <c r="P30" s="269"/>
      <c r="Q30" s="269"/>
      <c r="R30" s="269"/>
      <c r="S30" s="269"/>
      <c r="T30" s="269"/>
      <c r="U30" s="269"/>
      <c r="V30" s="269"/>
      <c r="W30" s="269"/>
    </row>
    <row r="31" spans="1:23">
      <c r="A31" s="270">
        <v>26</v>
      </c>
      <c r="B31" s="282" t="s">
        <v>72</v>
      </c>
      <c r="C31" s="295" t="s">
        <v>13</v>
      </c>
      <c r="D31" s="295" t="s">
        <v>13</v>
      </c>
      <c r="E31" s="295" t="s">
        <v>13</v>
      </c>
      <c r="F31" s="295" t="s">
        <v>13</v>
      </c>
      <c r="G31" s="295" t="s">
        <v>13</v>
      </c>
      <c r="H31" s="289" t="s">
        <v>13</v>
      </c>
      <c r="I31" s="1492" t="s">
        <v>1578</v>
      </c>
      <c r="J31" s="1493"/>
      <c r="K31" s="296" t="s">
        <v>16</v>
      </c>
      <c r="L31" s="281" t="s">
        <v>72</v>
      </c>
      <c r="M31" s="269"/>
      <c r="N31" s="269"/>
      <c r="O31" s="269"/>
      <c r="P31" s="269"/>
      <c r="Q31" s="269"/>
      <c r="R31" s="269"/>
      <c r="S31" s="269"/>
      <c r="T31" s="269"/>
      <c r="U31" s="269"/>
      <c r="V31" s="269"/>
      <c r="W31" s="269"/>
    </row>
    <row r="32" spans="1:23">
      <c r="A32" s="270">
        <v>27</v>
      </c>
      <c r="B32" s="282" t="s">
        <v>74</v>
      </c>
      <c r="C32" s="1491" t="s">
        <v>1579</v>
      </c>
      <c r="D32" s="1492"/>
      <c r="E32" s="1492"/>
      <c r="F32" s="1492"/>
      <c r="G32" s="1492"/>
      <c r="H32" s="1492"/>
      <c r="I32" s="1492"/>
      <c r="J32" s="1493"/>
      <c r="K32" s="296" t="s">
        <v>1574</v>
      </c>
      <c r="L32" s="281" t="s">
        <v>74</v>
      </c>
      <c r="M32" s="269"/>
      <c r="N32" s="269"/>
      <c r="O32" s="269"/>
      <c r="P32" s="269"/>
      <c r="Q32" s="269"/>
      <c r="R32" s="269"/>
      <c r="S32" s="269"/>
      <c r="T32" s="269"/>
      <c r="U32" s="269"/>
      <c r="V32" s="269"/>
      <c r="W32" s="269"/>
    </row>
    <row r="33" spans="1:23">
      <c r="A33" s="270">
        <v>28</v>
      </c>
      <c r="B33" s="282" t="s">
        <v>75</v>
      </c>
      <c r="C33" s="1491" t="s">
        <v>1580</v>
      </c>
      <c r="D33" s="1492"/>
      <c r="E33" s="1492"/>
      <c r="F33" s="1492"/>
      <c r="G33" s="1492"/>
      <c r="H33" s="1492"/>
      <c r="I33" s="1492"/>
      <c r="J33" s="1493"/>
      <c r="K33" s="296" t="s">
        <v>1013</v>
      </c>
      <c r="L33" s="281" t="s">
        <v>75</v>
      </c>
      <c r="M33" s="164"/>
      <c r="N33" s="164"/>
      <c r="O33" s="164"/>
      <c r="P33" s="164"/>
      <c r="Q33" s="164"/>
      <c r="R33" s="164"/>
      <c r="S33" s="164"/>
      <c r="T33" s="164"/>
      <c r="U33" s="164"/>
      <c r="V33" s="164"/>
      <c r="W33" s="164"/>
    </row>
    <row r="34" spans="1:23">
      <c r="A34" s="270">
        <v>29</v>
      </c>
      <c r="B34" s="282" t="s">
        <v>77</v>
      </c>
      <c r="C34" s="1491" t="s">
        <v>1581</v>
      </c>
      <c r="D34" s="1492"/>
      <c r="E34" s="1492"/>
      <c r="F34" s="1492"/>
      <c r="G34" s="1492"/>
      <c r="H34" s="1492"/>
      <c r="I34" s="1492"/>
      <c r="J34" s="1493"/>
      <c r="K34" s="296" t="s">
        <v>1582</v>
      </c>
      <c r="L34" s="281" t="s">
        <v>77</v>
      </c>
      <c r="M34" s="164"/>
      <c r="N34" s="164"/>
      <c r="O34" s="164"/>
      <c r="P34" s="164"/>
      <c r="Q34" s="164"/>
      <c r="R34" s="164"/>
      <c r="S34" s="164"/>
      <c r="T34" s="164"/>
      <c r="U34" s="164"/>
      <c r="V34" s="164"/>
      <c r="W34" s="164"/>
    </row>
    <row r="35" spans="1:23">
      <c r="A35" s="270">
        <v>30</v>
      </c>
      <c r="B35" s="282" t="s">
        <v>78</v>
      </c>
      <c r="C35" s="295" t="s">
        <v>13</v>
      </c>
      <c r="D35" s="295" t="s">
        <v>13</v>
      </c>
      <c r="E35" s="295" t="s">
        <v>13</v>
      </c>
      <c r="F35" s="295" t="s">
        <v>13</v>
      </c>
      <c r="G35" s="295" t="s">
        <v>13</v>
      </c>
      <c r="H35" s="289" t="s">
        <v>13</v>
      </c>
      <c r="I35" s="1492" t="s">
        <v>1583</v>
      </c>
      <c r="J35" s="1493"/>
      <c r="K35" s="296" t="s">
        <v>16</v>
      </c>
      <c r="L35" s="281" t="s">
        <v>78</v>
      </c>
      <c r="M35" s="164"/>
      <c r="N35" s="164"/>
      <c r="O35" s="164"/>
      <c r="P35" s="164"/>
      <c r="Q35" s="164"/>
      <c r="R35" s="164"/>
      <c r="S35" s="164"/>
      <c r="T35" s="164"/>
      <c r="U35" s="164"/>
      <c r="V35" s="164"/>
      <c r="W35" s="164"/>
    </row>
    <row r="36" spans="1:23">
      <c r="A36" s="270">
        <v>31</v>
      </c>
      <c r="B36" s="282" t="s">
        <v>79</v>
      </c>
      <c r="C36" s="1491" t="s">
        <v>1584</v>
      </c>
      <c r="D36" s="1492"/>
      <c r="E36" s="1492"/>
      <c r="F36" s="1492"/>
      <c r="G36" s="1492"/>
      <c r="H36" s="1492"/>
      <c r="I36" s="1492"/>
      <c r="J36" s="1493"/>
      <c r="K36" s="296" t="s">
        <v>16</v>
      </c>
      <c r="L36" s="281" t="s">
        <v>79</v>
      </c>
      <c r="M36" s="164"/>
      <c r="N36" s="164"/>
      <c r="O36" s="164"/>
      <c r="P36" s="164"/>
      <c r="Q36" s="164"/>
      <c r="R36" s="164"/>
      <c r="S36" s="164"/>
      <c r="T36" s="164"/>
      <c r="U36" s="164"/>
      <c r="V36" s="164"/>
      <c r="W36" s="164"/>
    </row>
    <row r="37" spans="1:23">
      <c r="A37" s="270">
        <v>32</v>
      </c>
      <c r="B37" s="282" t="s">
        <v>81</v>
      </c>
      <c r="C37" s="295" t="s">
        <v>13</v>
      </c>
      <c r="D37" s="295" t="s">
        <v>13</v>
      </c>
      <c r="E37" s="295" t="s">
        <v>13</v>
      </c>
      <c r="F37" s="295" t="s">
        <v>13</v>
      </c>
      <c r="G37" s="295" t="s">
        <v>13</v>
      </c>
      <c r="H37" s="289" t="s">
        <v>13</v>
      </c>
      <c r="I37" s="1492" t="s">
        <v>1585</v>
      </c>
      <c r="J37" s="1493"/>
      <c r="K37" s="296" t="s">
        <v>1168</v>
      </c>
      <c r="L37" s="281" t="s">
        <v>81</v>
      </c>
      <c r="M37" s="164"/>
      <c r="N37" s="164"/>
      <c r="O37" s="164"/>
      <c r="P37" s="164"/>
      <c r="Q37" s="164"/>
      <c r="R37" s="164"/>
      <c r="S37" s="164"/>
      <c r="T37" s="164"/>
      <c r="U37" s="164"/>
      <c r="V37" s="164"/>
      <c r="W37" s="164"/>
    </row>
    <row r="38" spans="1:23">
      <c r="A38" s="270">
        <v>33</v>
      </c>
      <c r="B38" s="282" t="s">
        <v>82</v>
      </c>
      <c r="C38" s="1491" t="s">
        <v>1586</v>
      </c>
      <c r="D38" s="1492"/>
      <c r="E38" s="1492"/>
      <c r="F38" s="1492"/>
      <c r="G38" s="1492"/>
      <c r="H38" s="1492"/>
      <c r="I38" s="1492"/>
      <c r="J38" s="1493"/>
      <c r="K38" s="296" t="s">
        <v>16</v>
      </c>
      <c r="L38" s="281" t="s">
        <v>82</v>
      </c>
      <c r="M38" s="164"/>
      <c r="N38" s="164"/>
      <c r="O38" s="164"/>
      <c r="P38" s="164"/>
      <c r="Q38" s="164"/>
      <c r="R38" s="164"/>
      <c r="S38" s="164"/>
      <c r="T38" s="164"/>
      <c r="U38" s="164"/>
      <c r="V38" s="164"/>
      <c r="W38" s="164"/>
    </row>
    <row r="39" spans="1:23">
      <c r="A39" s="270">
        <v>34</v>
      </c>
      <c r="B39" s="282" t="s">
        <v>83</v>
      </c>
      <c r="C39" s="295" t="s">
        <v>13</v>
      </c>
      <c r="D39" s="295" t="s">
        <v>13</v>
      </c>
      <c r="E39" s="295" t="s">
        <v>13</v>
      </c>
      <c r="F39" s="295" t="s">
        <v>13</v>
      </c>
      <c r="G39" s="295" t="s">
        <v>13</v>
      </c>
      <c r="H39" s="1494" t="s">
        <v>1587</v>
      </c>
      <c r="I39" s="1492"/>
      <c r="J39" s="1493"/>
      <c r="K39" s="296" t="s">
        <v>1168</v>
      </c>
      <c r="L39" s="281" t="s">
        <v>83</v>
      </c>
      <c r="M39" s="164"/>
      <c r="N39" s="164"/>
      <c r="O39" s="164"/>
      <c r="P39" s="164"/>
      <c r="Q39" s="164"/>
      <c r="R39" s="164"/>
      <c r="S39" s="164"/>
      <c r="T39" s="164"/>
      <c r="U39" s="164"/>
      <c r="V39" s="164"/>
      <c r="W39" s="164"/>
    </row>
    <row r="40" spans="1:23">
      <c r="A40" s="270">
        <v>35</v>
      </c>
      <c r="B40" s="282" t="s">
        <v>85</v>
      </c>
      <c r="C40" s="1491" t="s">
        <v>1588</v>
      </c>
      <c r="D40" s="1492"/>
      <c r="E40" s="1492"/>
      <c r="F40" s="1492"/>
      <c r="G40" s="1492"/>
      <c r="H40" s="1492"/>
      <c r="I40" s="1492"/>
      <c r="J40" s="1493"/>
      <c r="K40" s="296" t="s">
        <v>1589</v>
      </c>
      <c r="L40" s="281" t="s">
        <v>85</v>
      </c>
      <c r="M40" s="164"/>
      <c r="N40" s="164"/>
      <c r="O40" s="164"/>
      <c r="P40" s="164"/>
      <c r="Q40" s="164"/>
      <c r="R40" s="164"/>
      <c r="S40" s="164"/>
      <c r="T40" s="164"/>
      <c r="U40" s="164"/>
      <c r="V40" s="164"/>
      <c r="W40" s="164"/>
    </row>
    <row r="41" spans="1:23">
      <c r="A41" s="270">
        <v>36</v>
      </c>
      <c r="B41" s="282" t="s">
        <v>86</v>
      </c>
      <c r="C41" s="295" t="s">
        <v>13</v>
      </c>
      <c r="D41" s="295" t="s">
        <v>13</v>
      </c>
      <c r="E41" s="295" t="s">
        <v>13</v>
      </c>
      <c r="F41" s="295" t="s">
        <v>13</v>
      </c>
      <c r="G41" s="1494" t="s">
        <v>1590</v>
      </c>
      <c r="H41" s="1492"/>
      <c r="I41" s="1492"/>
      <c r="J41" s="1493"/>
      <c r="K41" s="296" t="s">
        <v>1539</v>
      </c>
      <c r="L41" s="281" t="s">
        <v>86</v>
      </c>
      <c r="M41" s="164"/>
      <c r="N41" s="164"/>
      <c r="O41" s="164"/>
      <c r="P41" s="164"/>
      <c r="Q41" s="164"/>
      <c r="R41" s="164"/>
      <c r="S41" s="164"/>
      <c r="T41" s="164"/>
      <c r="U41" s="164"/>
      <c r="V41" s="164"/>
      <c r="W41" s="164"/>
    </row>
    <row r="42" spans="1:23">
      <c r="A42" s="270">
        <v>37</v>
      </c>
      <c r="B42" s="282" t="s">
        <v>88</v>
      </c>
      <c r="C42" s="1491" t="s">
        <v>1591</v>
      </c>
      <c r="D42" s="1492"/>
      <c r="E42" s="1492"/>
      <c r="F42" s="1492"/>
      <c r="G42" s="1492"/>
      <c r="H42" s="1492"/>
      <c r="I42" s="1492"/>
      <c r="J42" s="1493"/>
      <c r="K42" s="296" t="s">
        <v>1216</v>
      </c>
      <c r="L42" s="281" t="s">
        <v>88</v>
      </c>
      <c r="M42" s="164"/>
      <c r="N42" s="164"/>
      <c r="O42" s="164"/>
      <c r="P42" s="164"/>
      <c r="Q42" s="164"/>
      <c r="R42" s="164"/>
      <c r="S42" s="164"/>
      <c r="T42" s="164"/>
      <c r="U42" s="164"/>
      <c r="V42" s="164"/>
      <c r="W42" s="164"/>
    </row>
    <row r="43" spans="1:23">
      <c r="A43" s="270">
        <v>38</v>
      </c>
      <c r="B43" s="282" t="s">
        <v>89</v>
      </c>
      <c r="C43" s="295" t="s">
        <v>13</v>
      </c>
      <c r="D43" s="295" t="s">
        <v>13</v>
      </c>
      <c r="E43" s="295" t="s">
        <v>13</v>
      </c>
      <c r="F43" s="295" t="s">
        <v>13</v>
      </c>
      <c r="G43" s="295" t="s">
        <v>13</v>
      </c>
      <c r="H43" s="289" t="s">
        <v>13</v>
      </c>
      <c r="I43" s="1492" t="s">
        <v>1592</v>
      </c>
      <c r="J43" s="1493"/>
      <c r="K43" s="296" t="s">
        <v>16</v>
      </c>
      <c r="L43" s="281" t="s">
        <v>89</v>
      </c>
      <c r="M43" s="164"/>
      <c r="N43" s="164"/>
      <c r="O43" s="164"/>
      <c r="P43" s="164"/>
      <c r="Q43" s="164"/>
      <c r="R43" s="164"/>
      <c r="S43" s="164"/>
      <c r="T43" s="164"/>
      <c r="U43" s="164"/>
      <c r="V43" s="164"/>
      <c r="W43" s="164"/>
    </row>
    <row r="44" spans="1:23">
      <c r="A44" s="270">
        <v>39</v>
      </c>
      <c r="B44" s="282" t="s">
        <v>91</v>
      </c>
      <c r="C44" s="1491" t="s">
        <v>1593</v>
      </c>
      <c r="D44" s="1492"/>
      <c r="E44" s="1492"/>
      <c r="F44" s="1492"/>
      <c r="G44" s="1492"/>
      <c r="H44" s="1492"/>
      <c r="I44" s="1492"/>
      <c r="J44" s="1493"/>
      <c r="K44" s="296" t="s">
        <v>16</v>
      </c>
      <c r="L44" s="281" t="s">
        <v>91</v>
      </c>
      <c r="M44" s="164"/>
      <c r="N44" s="164"/>
      <c r="O44" s="164"/>
      <c r="P44" s="164"/>
      <c r="Q44" s="164"/>
      <c r="R44" s="164"/>
      <c r="S44" s="164"/>
      <c r="T44" s="164"/>
      <c r="U44" s="164"/>
      <c r="V44" s="164"/>
      <c r="W44" s="164"/>
    </row>
    <row r="45" spans="1:23">
      <c r="A45" s="270">
        <v>40</v>
      </c>
      <c r="B45" s="282" t="s">
        <v>92</v>
      </c>
      <c r="C45" s="295" t="s">
        <v>13</v>
      </c>
      <c r="D45" s="295" t="s">
        <v>13</v>
      </c>
      <c r="E45" s="295" t="s">
        <v>13</v>
      </c>
      <c r="F45" s="295" t="s">
        <v>13</v>
      </c>
      <c r="G45" s="295" t="s">
        <v>13</v>
      </c>
      <c r="H45" s="289" t="s">
        <v>13</v>
      </c>
      <c r="I45" s="1492" t="s">
        <v>1594</v>
      </c>
      <c r="J45" s="1493"/>
      <c r="K45" s="296" t="s">
        <v>1168</v>
      </c>
      <c r="L45" s="281" t="s">
        <v>92</v>
      </c>
      <c r="M45" s="164"/>
      <c r="N45" s="164"/>
      <c r="O45" s="164"/>
      <c r="P45" s="164"/>
      <c r="Q45" s="164"/>
      <c r="R45" s="164"/>
      <c r="S45" s="164"/>
      <c r="T45" s="164"/>
      <c r="U45" s="164"/>
      <c r="V45" s="164"/>
      <c r="W45" s="164"/>
    </row>
    <row r="46" spans="1:23">
      <c r="A46" s="270">
        <v>41</v>
      </c>
      <c r="B46" s="282" t="s">
        <v>94</v>
      </c>
      <c r="C46" s="1491" t="s">
        <v>1595</v>
      </c>
      <c r="D46" s="1492"/>
      <c r="E46" s="1492"/>
      <c r="F46" s="1492"/>
      <c r="G46" s="1492"/>
      <c r="H46" s="1492"/>
      <c r="I46" s="1492"/>
      <c r="J46" s="1493"/>
      <c r="K46" s="296" t="s">
        <v>16</v>
      </c>
      <c r="L46" s="281" t="s">
        <v>94</v>
      </c>
      <c r="M46" s="164"/>
      <c r="N46" s="164"/>
      <c r="O46" s="164"/>
      <c r="P46" s="164"/>
      <c r="Q46" s="164"/>
      <c r="R46" s="164"/>
      <c r="S46" s="164"/>
      <c r="T46" s="164"/>
      <c r="U46" s="164"/>
      <c r="V46" s="164"/>
      <c r="W46" s="164"/>
    </row>
    <row r="47" spans="1:23">
      <c r="A47" s="270">
        <v>42</v>
      </c>
      <c r="B47" s="282" t="s">
        <v>95</v>
      </c>
      <c r="C47" s="295" t="s">
        <v>13</v>
      </c>
      <c r="D47" s="295" t="s">
        <v>13</v>
      </c>
      <c r="E47" s="295" t="s">
        <v>13</v>
      </c>
      <c r="F47" s="295" t="s">
        <v>13</v>
      </c>
      <c r="G47" s="295" t="s">
        <v>13</v>
      </c>
      <c r="H47" s="1494" t="s">
        <v>1596</v>
      </c>
      <c r="I47" s="1492"/>
      <c r="J47" s="1493"/>
      <c r="K47" s="296" t="s">
        <v>819</v>
      </c>
      <c r="L47" s="281" t="s">
        <v>95</v>
      </c>
      <c r="M47" s="164"/>
      <c r="N47" s="164"/>
      <c r="O47" s="164"/>
      <c r="P47" s="164"/>
      <c r="Q47" s="164"/>
      <c r="R47" s="164"/>
      <c r="S47" s="164"/>
      <c r="T47" s="164"/>
      <c r="U47" s="164"/>
      <c r="V47" s="164"/>
      <c r="W47" s="164"/>
    </row>
    <row r="48" spans="1:23">
      <c r="A48" s="270">
        <v>43</v>
      </c>
      <c r="B48" s="282" t="s">
        <v>97</v>
      </c>
      <c r="C48" s="1491" t="s">
        <v>1597</v>
      </c>
      <c r="D48" s="1492"/>
      <c r="E48" s="1492"/>
      <c r="F48" s="1492"/>
      <c r="G48" s="1492"/>
      <c r="H48" s="1492"/>
      <c r="I48" s="1492"/>
      <c r="J48" s="1493"/>
      <c r="K48" s="296" t="s">
        <v>16</v>
      </c>
      <c r="L48" s="281" t="s">
        <v>97</v>
      </c>
      <c r="M48" s="164"/>
      <c r="N48" s="164"/>
      <c r="O48" s="164"/>
      <c r="P48" s="164"/>
      <c r="Q48" s="164"/>
      <c r="R48" s="164"/>
      <c r="S48" s="164"/>
      <c r="T48" s="164"/>
      <c r="U48" s="164"/>
      <c r="V48" s="164"/>
      <c r="W48" s="164"/>
    </row>
    <row r="49" spans="1:23">
      <c r="A49" s="270">
        <v>44</v>
      </c>
      <c r="B49" s="282" t="s">
        <v>98</v>
      </c>
      <c r="C49" s="295" t="s">
        <v>13</v>
      </c>
      <c r="D49" s="295" t="s">
        <v>13</v>
      </c>
      <c r="E49" s="295" t="s">
        <v>13</v>
      </c>
      <c r="F49" s="295" t="s">
        <v>13</v>
      </c>
      <c r="G49" s="1494" t="s">
        <v>1598</v>
      </c>
      <c r="H49" s="1492"/>
      <c r="I49" s="1492"/>
      <c r="J49" s="1493"/>
      <c r="K49" s="296" t="s">
        <v>1168</v>
      </c>
      <c r="L49" s="281" t="s">
        <v>98</v>
      </c>
      <c r="M49" s="164"/>
      <c r="N49" s="164"/>
      <c r="O49" s="164"/>
      <c r="P49" s="164"/>
      <c r="Q49" s="164"/>
      <c r="R49" s="164"/>
      <c r="S49" s="164"/>
      <c r="T49" s="164"/>
      <c r="U49" s="164"/>
      <c r="V49" s="164"/>
      <c r="W49" s="164"/>
    </row>
    <row r="50" spans="1:23">
      <c r="A50" s="270">
        <v>45</v>
      </c>
      <c r="B50" s="282" t="s">
        <v>100</v>
      </c>
      <c r="C50" s="1491" t="s">
        <v>1599</v>
      </c>
      <c r="D50" s="1492"/>
      <c r="E50" s="1492"/>
      <c r="F50" s="1492"/>
      <c r="G50" s="1492"/>
      <c r="H50" s="1492"/>
      <c r="I50" s="1492"/>
      <c r="J50" s="1493"/>
      <c r="K50" s="296" t="s">
        <v>1600</v>
      </c>
      <c r="L50" s="281" t="s">
        <v>100</v>
      </c>
      <c r="M50" s="164"/>
      <c r="N50" s="164"/>
      <c r="O50" s="164"/>
      <c r="P50" s="164"/>
      <c r="Q50" s="164"/>
      <c r="R50" s="164"/>
      <c r="S50" s="164"/>
      <c r="T50" s="164"/>
      <c r="U50" s="164"/>
      <c r="V50" s="164"/>
      <c r="W50" s="164"/>
    </row>
    <row r="51" spans="1:23">
      <c r="A51" s="270">
        <v>46</v>
      </c>
      <c r="B51" s="282" t="s">
        <v>102</v>
      </c>
      <c r="C51" s="1491" t="s">
        <v>1601</v>
      </c>
      <c r="D51" s="1492"/>
      <c r="E51" s="1492"/>
      <c r="F51" s="1492"/>
      <c r="G51" s="1492"/>
      <c r="H51" s="1492"/>
      <c r="I51" s="1492"/>
      <c r="J51" s="1493"/>
      <c r="K51" s="296" t="s">
        <v>58</v>
      </c>
      <c r="L51" s="281" t="s">
        <v>102</v>
      </c>
      <c r="M51" s="164"/>
      <c r="N51" s="164"/>
      <c r="O51" s="164"/>
      <c r="P51" s="164"/>
      <c r="Q51" s="164"/>
      <c r="R51" s="164"/>
      <c r="S51" s="164"/>
      <c r="T51" s="164"/>
      <c r="U51" s="164"/>
      <c r="V51" s="164"/>
      <c r="W51" s="164"/>
    </row>
    <row r="52" spans="1:23">
      <c r="A52" s="270">
        <v>47</v>
      </c>
      <c r="B52" s="282" t="s">
        <v>104</v>
      </c>
      <c r="C52" s="1491" t="s">
        <v>1602</v>
      </c>
      <c r="D52" s="1492"/>
      <c r="E52" s="1492"/>
      <c r="F52" s="1492"/>
      <c r="G52" s="1492"/>
      <c r="H52" s="1492"/>
      <c r="I52" s="1492"/>
      <c r="J52" s="1493"/>
      <c r="K52" s="296" t="s">
        <v>16</v>
      </c>
      <c r="L52" s="281" t="s">
        <v>104</v>
      </c>
      <c r="M52" s="164"/>
      <c r="N52" s="164"/>
      <c r="O52" s="164"/>
      <c r="P52" s="164"/>
      <c r="Q52" s="164"/>
      <c r="R52" s="164"/>
      <c r="S52" s="164"/>
      <c r="T52" s="164"/>
      <c r="U52" s="164"/>
      <c r="V52" s="164"/>
      <c r="W52" s="164"/>
    </row>
    <row r="53" spans="1:23">
      <c r="A53" s="270">
        <v>48</v>
      </c>
      <c r="B53" s="282" t="s">
        <v>106</v>
      </c>
      <c r="C53" s="1491" t="s">
        <v>1603</v>
      </c>
      <c r="D53" s="1492"/>
      <c r="E53" s="1492"/>
      <c r="F53" s="1492"/>
      <c r="G53" s="1492"/>
      <c r="H53" s="1492"/>
      <c r="I53" s="1492"/>
      <c r="J53" s="1493"/>
      <c r="K53" s="296" t="s">
        <v>16</v>
      </c>
      <c r="L53" s="281" t="s">
        <v>106</v>
      </c>
      <c r="M53" s="164"/>
      <c r="N53" s="164"/>
      <c r="O53" s="164"/>
      <c r="P53" s="164"/>
      <c r="Q53" s="164"/>
      <c r="R53" s="164"/>
      <c r="S53" s="164"/>
      <c r="T53" s="164"/>
      <c r="U53" s="164"/>
      <c r="V53" s="164"/>
      <c r="W53" s="164"/>
    </row>
    <row r="54" spans="1:23">
      <c r="A54" s="270">
        <v>49</v>
      </c>
      <c r="B54" s="282" t="s">
        <v>108</v>
      </c>
      <c r="C54" s="1491" t="s">
        <v>1604</v>
      </c>
      <c r="D54" s="1492"/>
      <c r="E54" s="1492"/>
      <c r="F54" s="1492"/>
      <c r="G54" s="1492"/>
      <c r="H54" s="1492"/>
      <c r="I54" s="1492"/>
      <c r="J54" s="1493"/>
      <c r="K54" s="296" t="s">
        <v>16</v>
      </c>
      <c r="L54" s="281" t="s">
        <v>108</v>
      </c>
      <c r="M54" s="164"/>
      <c r="N54" s="164"/>
      <c r="O54" s="164"/>
      <c r="P54" s="164"/>
      <c r="Q54" s="164"/>
      <c r="R54" s="164"/>
      <c r="S54" s="164"/>
      <c r="T54" s="164"/>
      <c r="U54" s="164"/>
      <c r="V54" s="164"/>
      <c r="W54" s="164"/>
    </row>
    <row r="55" spans="1:23">
      <c r="A55" s="270">
        <v>50</v>
      </c>
      <c r="B55" s="282" t="s">
        <v>110</v>
      </c>
      <c r="C55" s="1491" t="s">
        <v>1605</v>
      </c>
      <c r="D55" s="1492"/>
      <c r="E55" s="1492"/>
      <c r="F55" s="1492"/>
      <c r="G55" s="1492"/>
      <c r="H55" s="1492"/>
      <c r="I55" s="1492"/>
      <c r="J55" s="1493"/>
      <c r="K55" s="296" t="s">
        <v>1606</v>
      </c>
      <c r="L55" s="281" t="s">
        <v>110</v>
      </c>
      <c r="M55" s="164"/>
      <c r="N55" s="164"/>
      <c r="O55" s="164"/>
      <c r="P55" s="164"/>
      <c r="Q55" s="164"/>
      <c r="R55" s="164"/>
      <c r="S55" s="164"/>
      <c r="T55" s="164"/>
      <c r="U55" s="164"/>
      <c r="V55" s="164"/>
      <c r="W55" s="164"/>
    </row>
    <row r="56" spans="1:23">
      <c r="A56" s="270">
        <v>51</v>
      </c>
      <c r="B56" s="282" t="s">
        <v>112</v>
      </c>
      <c r="C56" s="1491" t="s">
        <v>1607</v>
      </c>
      <c r="D56" s="1492"/>
      <c r="E56" s="1492"/>
      <c r="F56" s="1492"/>
      <c r="G56" s="1492"/>
      <c r="H56" s="1492"/>
      <c r="I56" s="1492"/>
      <c r="J56" s="1493"/>
      <c r="K56" s="296" t="s">
        <v>1608</v>
      </c>
      <c r="L56" s="281" t="s">
        <v>112</v>
      </c>
      <c r="M56" s="164"/>
      <c r="N56" s="164"/>
      <c r="O56" s="164"/>
      <c r="P56" s="164"/>
      <c r="Q56" s="164"/>
      <c r="R56" s="164"/>
      <c r="S56" s="164"/>
      <c r="T56" s="164"/>
      <c r="U56" s="164"/>
      <c r="V56" s="164"/>
      <c r="W56" s="164"/>
    </row>
    <row r="57" spans="1:23">
      <c r="A57" s="270">
        <v>52</v>
      </c>
      <c r="B57" s="282" t="s">
        <v>114</v>
      </c>
      <c r="C57" s="1491" t="s">
        <v>1609</v>
      </c>
      <c r="D57" s="1492"/>
      <c r="E57" s="1492"/>
      <c r="F57" s="1492"/>
      <c r="G57" s="1492"/>
      <c r="H57" s="1492"/>
      <c r="I57" s="1492"/>
      <c r="J57" s="1493"/>
      <c r="K57" s="296" t="s">
        <v>58</v>
      </c>
      <c r="L57" s="281" t="s">
        <v>114</v>
      </c>
      <c r="M57" s="164"/>
      <c r="N57" s="164"/>
      <c r="O57" s="164"/>
      <c r="P57" s="164"/>
      <c r="Q57" s="164"/>
      <c r="R57" s="164"/>
      <c r="S57" s="164"/>
      <c r="T57" s="164"/>
      <c r="U57" s="164"/>
      <c r="V57" s="164"/>
      <c r="W57" s="164"/>
    </row>
    <row r="58" spans="1:23">
      <c r="A58" s="270">
        <v>53</v>
      </c>
      <c r="B58" s="282" t="s">
        <v>115</v>
      </c>
      <c r="C58" s="1491" t="s">
        <v>1610</v>
      </c>
      <c r="D58" s="1492"/>
      <c r="E58" s="1492"/>
      <c r="F58" s="1492"/>
      <c r="G58" s="1492"/>
      <c r="H58" s="1492"/>
      <c r="I58" s="1492"/>
      <c r="J58" s="1493"/>
      <c r="K58" s="296" t="s">
        <v>16</v>
      </c>
      <c r="L58" s="281" t="s">
        <v>115</v>
      </c>
      <c r="M58" s="164"/>
      <c r="N58" s="164"/>
      <c r="O58" s="164"/>
      <c r="P58" s="164"/>
      <c r="Q58" s="164"/>
      <c r="R58" s="164"/>
      <c r="S58" s="164"/>
      <c r="T58" s="164"/>
      <c r="U58" s="164"/>
      <c r="V58" s="164"/>
      <c r="W58" s="164"/>
    </row>
    <row r="59" spans="1:23">
      <c r="A59" s="270">
        <v>54</v>
      </c>
      <c r="B59" s="282" t="s">
        <v>116</v>
      </c>
      <c r="C59" s="1491" t="s">
        <v>1611</v>
      </c>
      <c r="D59" s="1492"/>
      <c r="E59" s="1492"/>
      <c r="F59" s="1492"/>
      <c r="G59" s="1492"/>
      <c r="H59" s="1492"/>
      <c r="I59" s="1492"/>
      <c r="J59" s="1493"/>
      <c r="K59" s="296" t="s">
        <v>1556</v>
      </c>
      <c r="L59" s="281" t="s">
        <v>116</v>
      </c>
      <c r="M59" s="164"/>
      <c r="N59" s="164"/>
      <c r="O59" s="164"/>
      <c r="P59" s="164"/>
      <c r="Q59" s="164"/>
      <c r="R59" s="164"/>
      <c r="S59" s="164"/>
      <c r="T59" s="164"/>
      <c r="U59" s="164"/>
      <c r="V59" s="164"/>
      <c r="W59" s="164"/>
    </row>
    <row r="60" spans="1:23">
      <c r="A60" s="270">
        <v>55</v>
      </c>
      <c r="B60" s="282" t="s">
        <v>118</v>
      </c>
      <c r="C60" s="1491" t="s">
        <v>1612</v>
      </c>
      <c r="D60" s="1492"/>
      <c r="E60" s="1492"/>
      <c r="F60" s="1492"/>
      <c r="G60" s="1492"/>
      <c r="H60" s="1492"/>
      <c r="I60" s="1492"/>
      <c r="J60" s="1493"/>
      <c r="K60" s="296" t="s">
        <v>1613</v>
      </c>
      <c r="L60" s="281" t="s">
        <v>118</v>
      </c>
      <c r="M60" s="164"/>
      <c r="N60" s="164"/>
      <c r="O60" s="164"/>
      <c r="P60" s="164"/>
      <c r="Q60" s="164"/>
      <c r="R60" s="164"/>
      <c r="S60" s="164"/>
      <c r="T60" s="164"/>
      <c r="U60" s="164"/>
      <c r="V60" s="164"/>
      <c r="W60" s="164"/>
    </row>
    <row r="61" spans="1:23">
      <c r="A61" s="270">
        <v>56</v>
      </c>
      <c r="B61" s="282" t="s">
        <v>120</v>
      </c>
      <c r="C61" s="1491" t="s">
        <v>1614</v>
      </c>
      <c r="D61" s="1492"/>
      <c r="E61" s="1492"/>
      <c r="F61" s="1492"/>
      <c r="G61" s="1492"/>
      <c r="H61" s="1492"/>
      <c r="I61" s="1492"/>
      <c r="J61" s="1493"/>
      <c r="K61" s="296" t="s">
        <v>1615</v>
      </c>
      <c r="L61" s="281" t="s">
        <v>120</v>
      </c>
      <c r="M61" s="164"/>
      <c r="N61" s="164"/>
      <c r="O61" s="164"/>
      <c r="P61" s="164"/>
      <c r="Q61" s="164"/>
      <c r="R61" s="164"/>
      <c r="S61" s="164"/>
      <c r="T61" s="164"/>
      <c r="U61" s="164"/>
      <c r="V61" s="164"/>
      <c r="W61" s="164"/>
    </row>
    <row r="62" spans="1:23">
      <c r="A62" s="270">
        <v>57</v>
      </c>
      <c r="B62" s="282" t="s">
        <v>122</v>
      </c>
      <c r="C62" s="1491" t="s">
        <v>1616</v>
      </c>
      <c r="D62" s="1492"/>
      <c r="E62" s="1492"/>
      <c r="F62" s="1492"/>
      <c r="G62" s="1492"/>
      <c r="H62" s="1492"/>
      <c r="I62" s="1492"/>
      <c r="J62" s="1493"/>
      <c r="K62" s="296" t="s">
        <v>1617</v>
      </c>
      <c r="L62" s="281" t="s">
        <v>122</v>
      </c>
      <c r="M62" s="164"/>
      <c r="N62" s="164"/>
      <c r="O62" s="164"/>
      <c r="P62" s="164"/>
      <c r="Q62" s="164"/>
      <c r="R62" s="164"/>
      <c r="S62" s="164"/>
      <c r="T62" s="164"/>
      <c r="U62" s="164"/>
      <c r="V62" s="164"/>
      <c r="W62" s="164"/>
    </row>
    <row r="63" spans="1:23">
      <c r="A63" s="270">
        <v>58</v>
      </c>
      <c r="B63" s="282" t="s">
        <v>124</v>
      </c>
      <c r="C63" s="1491" t="s">
        <v>1618</v>
      </c>
      <c r="D63" s="1492"/>
      <c r="E63" s="1492"/>
      <c r="F63" s="1492"/>
      <c r="G63" s="1492"/>
      <c r="H63" s="1492"/>
      <c r="I63" s="1492"/>
      <c r="J63" s="1493"/>
      <c r="K63" s="296" t="s">
        <v>58</v>
      </c>
      <c r="L63" s="281" t="s">
        <v>124</v>
      </c>
      <c r="M63" s="164"/>
      <c r="N63" s="164"/>
      <c r="O63" s="164"/>
      <c r="P63" s="164"/>
      <c r="Q63" s="164"/>
      <c r="R63" s="164"/>
      <c r="S63" s="164"/>
      <c r="T63" s="164"/>
      <c r="U63" s="164"/>
      <c r="V63" s="164"/>
      <c r="W63" s="164"/>
    </row>
    <row r="64" spans="1:23">
      <c r="A64" s="270">
        <v>59</v>
      </c>
      <c r="B64" s="282" t="s">
        <v>126</v>
      </c>
      <c r="C64" s="1491" t="s">
        <v>1619</v>
      </c>
      <c r="D64" s="1492"/>
      <c r="E64" s="1492"/>
      <c r="F64" s="1492"/>
      <c r="G64" s="1492"/>
      <c r="H64" s="1492"/>
      <c r="I64" s="1492"/>
      <c r="J64" s="1493"/>
      <c r="K64" s="296" t="s">
        <v>16</v>
      </c>
      <c r="L64" s="281" t="s">
        <v>126</v>
      </c>
      <c r="M64" s="164"/>
      <c r="N64" s="164"/>
      <c r="O64" s="164"/>
      <c r="P64" s="164"/>
      <c r="Q64" s="164"/>
      <c r="R64" s="164"/>
      <c r="S64" s="164"/>
      <c r="T64" s="164"/>
      <c r="U64" s="164"/>
      <c r="V64" s="164"/>
      <c r="W64" s="164"/>
    </row>
    <row r="65" spans="1:23">
      <c r="A65" s="270">
        <v>60</v>
      </c>
      <c r="B65" s="282" t="s">
        <v>128</v>
      </c>
      <c r="C65" s="1491" t="s">
        <v>1620</v>
      </c>
      <c r="D65" s="1492"/>
      <c r="E65" s="1492"/>
      <c r="F65" s="1492"/>
      <c r="G65" s="1492"/>
      <c r="H65" s="1492"/>
      <c r="I65" s="1492"/>
      <c r="J65" s="1493"/>
      <c r="K65" s="296" t="s">
        <v>1057</v>
      </c>
      <c r="L65" s="281" t="s">
        <v>128</v>
      </c>
      <c r="M65" s="164"/>
      <c r="N65" s="164"/>
      <c r="O65" s="164"/>
      <c r="P65" s="164"/>
      <c r="Q65" s="164"/>
      <c r="R65" s="164"/>
      <c r="S65" s="164"/>
      <c r="T65" s="164"/>
      <c r="U65" s="164"/>
      <c r="V65" s="164"/>
      <c r="W65" s="164"/>
    </row>
    <row r="66" spans="1:23">
      <c r="A66" s="270">
        <v>61</v>
      </c>
      <c r="B66" s="282" t="s">
        <v>130</v>
      </c>
      <c r="C66" s="1491" t="s">
        <v>1621</v>
      </c>
      <c r="D66" s="1492"/>
      <c r="E66" s="1492"/>
      <c r="F66" s="1492"/>
      <c r="G66" s="1492"/>
      <c r="H66" s="1492"/>
      <c r="I66" s="1492"/>
      <c r="J66" s="1493"/>
      <c r="K66" s="296" t="s">
        <v>1622</v>
      </c>
      <c r="L66" s="281" t="s">
        <v>130</v>
      </c>
      <c r="M66" s="164"/>
      <c r="N66" s="164"/>
      <c r="O66" s="164"/>
      <c r="P66" s="164"/>
      <c r="Q66" s="164"/>
      <c r="R66" s="164"/>
      <c r="S66" s="164"/>
      <c r="T66" s="164"/>
      <c r="U66" s="164"/>
      <c r="V66" s="164"/>
      <c r="W66" s="164"/>
    </row>
    <row r="67" spans="1:23">
      <c r="A67" s="270">
        <v>62</v>
      </c>
      <c r="B67" s="282" t="s">
        <v>132</v>
      </c>
      <c r="C67" s="1491" t="s">
        <v>1623</v>
      </c>
      <c r="D67" s="1492"/>
      <c r="E67" s="1492"/>
      <c r="F67" s="1492"/>
      <c r="G67" s="1492"/>
      <c r="H67" s="1492"/>
      <c r="I67" s="1492"/>
      <c r="J67" s="1493"/>
      <c r="K67" s="296" t="s">
        <v>16</v>
      </c>
      <c r="L67" s="281" t="s">
        <v>132</v>
      </c>
      <c r="M67" s="164"/>
      <c r="N67" s="164"/>
      <c r="O67" s="164"/>
      <c r="P67" s="164"/>
      <c r="Q67" s="164"/>
      <c r="R67" s="164"/>
      <c r="S67" s="164"/>
      <c r="T67" s="164"/>
      <c r="U67" s="164"/>
      <c r="V67" s="164"/>
      <c r="W67" s="164"/>
    </row>
    <row r="68" spans="1:23" ht="14.25" thickBot="1">
      <c r="A68" s="270">
        <v>63</v>
      </c>
      <c r="B68" s="282" t="s">
        <v>134</v>
      </c>
      <c r="C68" s="1491" t="s">
        <v>1624</v>
      </c>
      <c r="D68" s="1492"/>
      <c r="E68" s="1492"/>
      <c r="F68" s="1492"/>
      <c r="G68" s="1492"/>
      <c r="H68" s="1492"/>
      <c r="I68" s="1492"/>
      <c r="J68" s="1493"/>
      <c r="K68" s="296" t="s">
        <v>16</v>
      </c>
      <c r="L68" s="281" t="s">
        <v>134</v>
      </c>
      <c r="M68" s="164"/>
      <c r="N68" s="164"/>
      <c r="O68" s="164"/>
      <c r="P68" s="164"/>
      <c r="Q68" s="164"/>
      <c r="R68" s="164"/>
      <c r="S68" s="164"/>
      <c r="T68" s="164"/>
      <c r="U68" s="164"/>
      <c r="V68" s="164"/>
      <c r="W68" s="164"/>
    </row>
    <row r="69" spans="1:23" ht="15" thickTop="1" thickBot="1">
      <c r="A69" s="270"/>
      <c r="B69" s="283" t="s">
        <v>2</v>
      </c>
      <c r="C69" s="284" t="s">
        <v>3</v>
      </c>
      <c r="D69" s="284" t="s">
        <v>4</v>
      </c>
      <c r="E69" s="284" t="s">
        <v>5</v>
      </c>
      <c r="F69" s="284" t="s">
        <v>6</v>
      </c>
      <c r="G69" s="284" t="s">
        <v>7</v>
      </c>
      <c r="H69" s="284" t="s">
        <v>8</v>
      </c>
      <c r="I69" s="284" t="s">
        <v>9</v>
      </c>
      <c r="J69" s="285" t="s">
        <v>10</v>
      </c>
      <c r="K69" s="286" t="s">
        <v>815</v>
      </c>
      <c r="L69" s="287" t="s">
        <v>2</v>
      </c>
      <c r="M69" s="164"/>
      <c r="N69" s="164"/>
      <c r="O69" s="164"/>
      <c r="P69" s="164"/>
      <c r="Q69" s="164"/>
      <c r="R69" s="164"/>
      <c r="S69" s="164"/>
      <c r="T69" s="164"/>
      <c r="U69" s="164"/>
      <c r="V69" s="164"/>
      <c r="W69" s="164"/>
    </row>
    <row r="70" spans="1:23">
      <c r="A70" s="164"/>
      <c r="B70" s="164"/>
      <c r="C70" s="164"/>
      <c r="D70" s="164"/>
      <c r="E70" s="164"/>
      <c r="F70" s="164"/>
      <c r="G70" s="164"/>
      <c r="H70" s="164"/>
      <c r="I70" s="164"/>
      <c r="J70" s="164"/>
      <c r="K70" s="164"/>
      <c r="L70" s="164"/>
      <c r="M70" s="164"/>
      <c r="N70" s="164"/>
      <c r="O70" s="164"/>
      <c r="P70" s="164"/>
      <c r="Q70" s="164"/>
      <c r="R70" s="164"/>
      <c r="S70" s="164"/>
      <c r="T70" s="164"/>
      <c r="U70" s="164"/>
      <c r="V70" s="164"/>
      <c r="W70" s="164"/>
    </row>
    <row r="71" spans="1:23" s="1198" customFormat="1">
      <c r="A71" s="1129"/>
      <c r="B71" s="1129"/>
      <c r="C71" s="1132" t="s">
        <v>6829</v>
      </c>
      <c r="D71" s="1128"/>
      <c r="E71" s="1128"/>
      <c r="F71" s="1128"/>
      <c r="G71" s="1128"/>
      <c r="H71" s="1128"/>
      <c r="I71" s="1128"/>
      <c r="J71" s="1128"/>
      <c r="K71" s="1128"/>
      <c r="L71" s="1128"/>
      <c r="M71" s="164"/>
      <c r="N71" s="164"/>
      <c r="O71" s="164"/>
      <c r="P71" s="164"/>
      <c r="Q71" s="164"/>
      <c r="R71" s="164"/>
      <c r="S71" s="164"/>
      <c r="T71" s="164"/>
      <c r="U71" s="164"/>
      <c r="V71" s="164"/>
      <c r="W71" s="164"/>
    </row>
    <row r="72" spans="1:23" s="1198" customFormat="1">
      <c r="A72" s="164"/>
      <c r="B72" s="164"/>
      <c r="M72" s="164"/>
      <c r="N72" s="164"/>
      <c r="O72" s="164"/>
      <c r="P72" s="164"/>
      <c r="Q72" s="164"/>
      <c r="R72" s="164"/>
      <c r="S72" s="164"/>
      <c r="T72" s="164"/>
      <c r="U72" s="164"/>
      <c r="V72" s="164"/>
      <c r="W72" s="164"/>
    </row>
    <row r="73" spans="1:23" s="1198" customFormat="1">
      <c r="A73" s="1129"/>
      <c r="B73" s="1129"/>
      <c r="C73" s="1393" t="s">
        <v>6830</v>
      </c>
      <c r="D73" s="1383" t="s">
        <v>6831</v>
      </c>
      <c r="E73" s="1383" t="s">
        <v>6832</v>
      </c>
      <c r="F73" s="1383" t="s">
        <v>6833</v>
      </c>
      <c r="G73" s="1474" t="s">
        <v>6834</v>
      </c>
      <c r="H73" s="1475"/>
      <c r="I73" s="1475"/>
      <c r="J73" s="1475"/>
      <c r="K73" s="1475"/>
      <c r="L73" s="1476"/>
      <c r="M73" s="164"/>
      <c r="N73" s="164"/>
      <c r="O73" s="164"/>
      <c r="P73" s="164"/>
      <c r="Q73" s="164"/>
      <c r="R73" s="164"/>
      <c r="S73" s="164"/>
      <c r="T73" s="164"/>
      <c r="U73" s="164"/>
      <c r="V73" s="164"/>
      <c r="W73" s="164"/>
    </row>
    <row r="74" spans="1:23" s="1198" customFormat="1" ht="29.45" customHeight="1">
      <c r="A74" s="1129"/>
      <c r="B74" s="1129"/>
      <c r="C74" s="109" t="s">
        <v>14744</v>
      </c>
      <c r="D74" s="1001">
        <v>1</v>
      </c>
      <c r="E74" s="268" t="s">
        <v>707</v>
      </c>
      <c r="F74" s="267" t="s">
        <v>1258</v>
      </c>
      <c r="G74" s="1654" t="s">
        <v>14745</v>
      </c>
      <c r="H74" s="1655"/>
      <c r="I74" s="1655"/>
      <c r="J74" s="1655"/>
      <c r="K74" s="1655"/>
      <c r="L74" s="1656"/>
      <c r="M74" s="164"/>
      <c r="N74" s="164"/>
      <c r="O74" s="164"/>
      <c r="P74" s="164"/>
      <c r="Q74" s="164"/>
      <c r="R74" s="164"/>
      <c r="S74" s="164"/>
      <c r="T74" s="164"/>
      <c r="U74" s="164"/>
      <c r="V74" s="164"/>
      <c r="W74" s="164"/>
    </row>
    <row r="75" spans="1:23" s="1198" customFormat="1" ht="40.15" customHeight="1">
      <c r="A75" s="1129"/>
      <c r="B75" s="1129"/>
      <c r="C75" s="109" t="s">
        <v>1537</v>
      </c>
      <c r="D75" s="1001">
        <v>1</v>
      </c>
      <c r="E75" s="268" t="s">
        <v>707</v>
      </c>
      <c r="F75" s="267" t="s">
        <v>1258</v>
      </c>
      <c r="G75" s="1654" t="s">
        <v>14746</v>
      </c>
      <c r="H75" s="1655"/>
      <c r="I75" s="1655"/>
      <c r="J75" s="1655"/>
      <c r="K75" s="1655"/>
      <c r="L75" s="1656"/>
      <c r="M75" s="164"/>
      <c r="N75" s="164"/>
      <c r="O75" s="164"/>
      <c r="P75" s="164"/>
      <c r="Q75" s="164"/>
      <c r="R75" s="164"/>
      <c r="S75" s="164"/>
      <c r="T75" s="164"/>
      <c r="U75" s="164"/>
      <c r="V75" s="164"/>
      <c r="W75" s="164"/>
    </row>
    <row r="76" spans="1:23" s="1198" customFormat="1" ht="48" customHeight="1">
      <c r="A76" s="1129"/>
      <c r="B76" s="1129"/>
      <c r="C76" s="117" t="s">
        <v>1536</v>
      </c>
      <c r="D76" s="107">
        <v>1</v>
      </c>
      <c r="E76" s="268" t="s">
        <v>707</v>
      </c>
      <c r="F76" s="267" t="s">
        <v>1258</v>
      </c>
      <c r="G76" s="1654" t="s">
        <v>14747</v>
      </c>
      <c r="H76" s="1655"/>
      <c r="I76" s="1655"/>
      <c r="J76" s="1655"/>
      <c r="K76" s="1655"/>
      <c r="L76" s="1656"/>
      <c r="M76" s="164"/>
      <c r="N76" s="164"/>
      <c r="O76" s="164"/>
      <c r="P76" s="164"/>
      <c r="Q76" s="164"/>
      <c r="R76" s="164"/>
      <c r="S76" s="164"/>
      <c r="T76" s="164"/>
      <c r="U76" s="164"/>
      <c r="V76" s="164"/>
      <c r="W76" s="164"/>
    </row>
    <row r="77" spans="1:23" s="1198" customFormat="1" ht="24">
      <c r="A77" s="1129"/>
      <c r="B77" s="1129"/>
      <c r="C77" s="110" t="s">
        <v>14748</v>
      </c>
      <c r="D77" s="1001">
        <v>8</v>
      </c>
      <c r="E77" s="268" t="s">
        <v>707</v>
      </c>
      <c r="F77" s="267" t="s">
        <v>1258</v>
      </c>
      <c r="G77" s="1654" t="s">
        <v>14749</v>
      </c>
      <c r="H77" s="1655"/>
      <c r="I77" s="1655"/>
      <c r="J77" s="1655"/>
      <c r="K77" s="1655"/>
      <c r="L77" s="1656"/>
      <c r="M77" s="164"/>
      <c r="N77" s="164"/>
      <c r="O77" s="164"/>
      <c r="P77" s="164"/>
      <c r="Q77" s="164"/>
      <c r="R77" s="164"/>
      <c r="S77" s="164"/>
      <c r="T77" s="164"/>
      <c r="U77" s="164"/>
      <c r="V77" s="164"/>
      <c r="W77" s="164"/>
    </row>
    <row r="78" spans="1:23" s="1198" customFormat="1" ht="43.9" customHeight="1">
      <c r="A78" s="1129"/>
      <c r="B78" s="1129"/>
      <c r="C78" s="1424" t="s">
        <v>1625</v>
      </c>
      <c r="D78" s="1001">
        <v>16</v>
      </c>
      <c r="E78" s="268" t="s">
        <v>707</v>
      </c>
      <c r="F78" s="267" t="s">
        <v>1258</v>
      </c>
      <c r="G78" s="1654" t="s">
        <v>14750</v>
      </c>
      <c r="H78" s="1655"/>
      <c r="I78" s="1655"/>
      <c r="J78" s="1655"/>
      <c r="K78" s="1655"/>
      <c r="L78" s="1656"/>
      <c r="M78" s="164"/>
      <c r="N78" s="164"/>
      <c r="O78" s="164"/>
      <c r="P78" s="164"/>
      <c r="Q78" s="164"/>
      <c r="R78" s="164"/>
      <c r="S78" s="164"/>
      <c r="T78" s="164"/>
      <c r="U78" s="164"/>
      <c r="V78" s="164"/>
      <c r="W78" s="164"/>
    </row>
    <row r="79" spans="1:23" s="1198" customFormat="1" ht="48" customHeight="1">
      <c r="A79" s="1129"/>
      <c r="B79" s="1129"/>
      <c r="C79" s="1424" t="s">
        <v>1626</v>
      </c>
      <c r="D79" s="108">
        <v>16</v>
      </c>
      <c r="E79" s="268" t="s">
        <v>707</v>
      </c>
      <c r="F79" s="267" t="s">
        <v>1258</v>
      </c>
      <c r="G79" s="1654" t="s">
        <v>14750</v>
      </c>
      <c r="H79" s="1655"/>
      <c r="I79" s="1655"/>
      <c r="J79" s="1655"/>
      <c r="K79" s="1655"/>
      <c r="L79" s="1656"/>
      <c r="M79" s="164"/>
      <c r="N79" s="164"/>
      <c r="O79" s="164"/>
      <c r="P79" s="164"/>
      <c r="Q79" s="164"/>
      <c r="R79" s="164"/>
      <c r="S79" s="164"/>
      <c r="T79" s="164"/>
      <c r="U79" s="164"/>
      <c r="V79" s="164"/>
      <c r="W79" s="164"/>
    </row>
    <row r="80" spans="1:23" s="1198" customFormat="1" ht="48" customHeight="1">
      <c r="A80" s="1129"/>
      <c r="B80" s="1129"/>
      <c r="C80" s="1424" t="s">
        <v>1627</v>
      </c>
      <c r="D80" s="1001">
        <v>16</v>
      </c>
      <c r="E80" s="268" t="s">
        <v>707</v>
      </c>
      <c r="F80" s="267" t="s">
        <v>1258</v>
      </c>
      <c r="G80" s="1654" t="s">
        <v>14750</v>
      </c>
      <c r="H80" s="1655"/>
      <c r="I80" s="1655"/>
      <c r="J80" s="1655"/>
      <c r="K80" s="1655"/>
      <c r="L80" s="1656"/>
      <c r="M80" s="164"/>
      <c r="N80" s="164"/>
      <c r="O80" s="164"/>
      <c r="P80" s="164"/>
      <c r="Q80" s="164"/>
      <c r="R80" s="164"/>
      <c r="S80" s="164"/>
      <c r="T80" s="164"/>
      <c r="U80" s="164"/>
      <c r="V80" s="164"/>
      <c r="W80" s="164"/>
    </row>
    <row r="81" spans="1:23" s="1198" customFormat="1" ht="48" customHeight="1">
      <c r="A81" s="164"/>
      <c r="B81" s="164"/>
      <c r="C81" s="1424" t="s">
        <v>1628</v>
      </c>
      <c r="D81" s="1001">
        <v>16</v>
      </c>
      <c r="E81" s="268" t="s">
        <v>707</v>
      </c>
      <c r="F81" s="267" t="s">
        <v>1258</v>
      </c>
      <c r="G81" s="1654" t="s">
        <v>14750</v>
      </c>
      <c r="H81" s="1655"/>
      <c r="I81" s="1655"/>
      <c r="J81" s="1655"/>
      <c r="K81" s="1655"/>
      <c r="L81" s="1656"/>
      <c r="M81" s="164"/>
      <c r="N81" s="164"/>
      <c r="O81" s="164"/>
      <c r="P81" s="164"/>
      <c r="Q81" s="164"/>
      <c r="R81" s="164"/>
      <c r="S81" s="164"/>
      <c r="T81" s="164"/>
      <c r="U81" s="164"/>
      <c r="V81" s="164"/>
      <c r="W81" s="164"/>
    </row>
    <row r="82" spans="1:23" s="1198" customFormat="1" ht="48" customHeight="1">
      <c r="A82" s="164"/>
      <c r="B82" s="164"/>
      <c r="C82" s="1424" t="s">
        <v>1629</v>
      </c>
      <c r="D82" s="1001">
        <v>16</v>
      </c>
      <c r="E82" s="268" t="s">
        <v>707</v>
      </c>
      <c r="F82" s="267" t="s">
        <v>1258</v>
      </c>
      <c r="G82" s="1654" t="s">
        <v>14750</v>
      </c>
      <c r="H82" s="1655"/>
      <c r="I82" s="1655"/>
      <c r="J82" s="1655"/>
      <c r="K82" s="1655"/>
      <c r="L82" s="1656"/>
      <c r="M82" s="164"/>
      <c r="N82" s="164"/>
      <c r="O82" s="164"/>
      <c r="P82" s="164"/>
      <c r="Q82" s="164"/>
      <c r="R82" s="164"/>
      <c r="S82" s="164"/>
      <c r="T82" s="164"/>
      <c r="U82" s="164"/>
      <c r="V82" s="164"/>
      <c r="W82" s="164"/>
    </row>
    <row r="83" spans="1:23" s="1198" customFormat="1" ht="48" customHeight="1">
      <c r="A83" s="164"/>
      <c r="B83" s="164"/>
      <c r="C83" s="1424" t="s">
        <v>1630</v>
      </c>
      <c r="D83" s="1001">
        <v>16</v>
      </c>
      <c r="E83" s="268" t="s">
        <v>707</v>
      </c>
      <c r="F83" s="267" t="s">
        <v>1258</v>
      </c>
      <c r="G83" s="1654" t="s">
        <v>14750</v>
      </c>
      <c r="H83" s="1655"/>
      <c r="I83" s="1655"/>
      <c r="J83" s="1655"/>
      <c r="K83" s="1655"/>
      <c r="L83" s="1656"/>
      <c r="M83" s="164"/>
      <c r="N83" s="164"/>
      <c r="O83" s="164"/>
      <c r="P83" s="164"/>
      <c r="Q83" s="164"/>
      <c r="R83" s="164"/>
      <c r="S83" s="164"/>
      <c r="T83" s="164"/>
      <c r="U83" s="164"/>
      <c r="V83" s="164"/>
      <c r="W83" s="164"/>
    </row>
    <row r="84" spans="1:23" s="1198" customFormat="1" ht="48" customHeight="1">
      <c r="A84" s="164"/>
      <c r="B84" s="164"/>
      <c r="C84" s="1424" t="s">
        <v>1631</v>
      </c>
      <c r="D84" s="1001">
        <v>16</v>
      </c>
      <c r="E84" s="268" t="s">
        <v>707</v>
      </c>
      <c r="F84" s="267" t="s">
        <v>1258</v>
      </c>
      <c r="G84" s="1654" t="s">
        <v>14750</v>
      </c>
      <c r="H84" s="1655"/>
      <c r="I84" s="1655"/>
      <c r="J84" s="1655"/>
      <c r="K84" s="1655"/>
      <c r="L84" s="1656"/>
      <c r="M84" s="164"/>
      <c r="N84" s="164"/>
      <c r="O84" s="164"/>
      <c r="P84" s="164"/>
      <c r="Q84" s="164"/>
      <c r="R84" s="164"/>
      <c r="S84" s="164"/>
      <c r="T84" s="164"/>
      <c r="U84" s="164"/>
      <c r="V84" s="164"/>
      <c r="W84" s="164"/>
    </row>
    <row r="85" spans="1:23" s="1198" customFormat="1" ht="48" customHeight="1">
      <c r="A85" s="164"/>
      <c r="B85" s="164"/>
      <c r="C85" s="1424" t="s">
        <v>1632</v>
      </c>
      <c r="D85" s="108">
        <v>16</v>
      </c>
      <c r="E85" s="268" t="s">
        <v>707</v>
      </c>
      <c r="F85" s="267" t="s">
        <v>1258</v>
      </c>
      <c r="G85" s="1654" t="s">
        <v>14750</v>
      </c>
      <c r="H85" s="1655"/>
      <c r="I85" s="1655"/>
      <c r="J85" s="1655"/>
      <c r="K85" s="1655"/>
      <c r="L85" s="1656"/>
      <c r="M85" s="164"/>
      <c r="N85" s="164"/>
      <c r="O85" s="164"/>
      <c r="P85" s="164"/>
      <c r="Q85" s="164"/>
      <c r="R85" s="164"/>
      <c r="S85" s="164"/>
      <c r="T85" s="164"/>
      <c r="U85" s="164"/>
      <c r="V85" s="164"/>
      <c r="W85" s="164"/>
    </row>
    <row r="86" spans="1:23" s="1198" customFormat="1" ht="48" customHeight="1">
      <c r="A86" s="164"/>
      <c r="B86" s="164"/>
      <c r="C86" s="1424" t="s">
        <v>1633</v>
      </c>
      <c r="D86" s="108">
        <v>16</v>
      </c>
      <c r="E86" s="268" t="s">
        <v>707</v>
      </c>
      <c r="F86" s="267" t="s">
        <v>1258</v>
      </c>
      <c r="G86" s="1654" t="s">
        <v>14750</v>
      </c>
      <c r="H86" s="1655"/>
      <c r="I86" s="1655"/>
      <c r="J86" s="1655"/>
      <c r="K86" s="1655"/>
      <c r="L86" s="1656"/>
      <c r="M86" s="164"/>
      <c r="N86" s="164"/>
      <c r="O86" s="164"/>
      <c r="P86" s="164"/>
      <c r="Q86" s="164"/>
      <c r="R86" s="164"/>
      <c r="S86" s="164"/>
      <c r="T86" s="164"/>
      <c r="U86" s="164"/>
      <c r="V86" s="164"/>
      <c r="W86" s="164"/>
    </row>
    <row r="87" spans="1:23" s="1198" customFormat="1" ht="24">
      <c r="A87" s="164"/>
      <c r="B87" s="164"/>
      <c r="C87" s="110" t="s">
        <v>14751</v>
      </c>
      <c r="D87" s="1001">
        <v>8</v>
      </c>
      <c r="E87" s="268" t="s">
        <v>707</v>
      </c>
      <c r="F87" s="267" t="s">
        <v>1258</v>
      </c>
      <c r="G87" s="1654" t="s">
        <v>14752</v>
      </c>
      <c r="H87" s="1655"/>
      <c r="I87" s="1655"/>
      <c r="J87" s="1655"/>
      <c r="K87" s="1655"/>
      <c r="L87" s="1656"/>
      <c r="M87" s="164"/>
      <c r="N87" s="164"/>
      <c r="O87" s="164"/>
      <c r="P87" s="164"/>
      <c r="Q87" s="164"/>
      <c r="R87" s="164"/>
      <c r="S87" s="164"/>
      <c r="T87" s="164"/>
      <c r="U87" s="164"/>
      <c r="V87" s="164"/>
      <c r="W87" s="164"/>
    </row>
    <row r="88" spans="1:23" s="1198" customFormat="1" ht="43.9" customHeight="1">
      <c r="A88" s="164"/>
      <c r="B88" s="164"/>
      <c r="C88" s="110" t="s">
        <v>1634</v>
      </c>
      <c r="D88" s="1001">
        <v>8</v>
      </c>
      <c r="E88" s="268" t="s">
        <v>707</v>
      </c>
      <c r="F88" s="267" t="s">
        <v>1258</v>
      </c>
      <c r="G88" s="1654" t="s">
        <v>14753</v>
      </c>
      <c r="H88" s="1655"/>
      <c r="I88" s="1655"/>
      <c r="J88" s="1655"/>
      <c r="K88" s="1655"/>
      <c r="L88" s="1656"/>
      <c r="M88" s="164"/>
      <c r="N88" s="164"/>
      <c r="O88" s="164"/>
      <c r="P88" s="164"/>
      <c r="Q88" s="164"/>
      <c r="R88" s="164"/>
      <c r="S88" s="164"/>
      <c r="T88" s="164"/>
      <c r="U88" s="164"/>
      <c r="V88" s="164"/>
      <c r="W88" s="164"/>
    </row>
    <row r="89" spans="1:23" s="1198" customFormat="1" ht="50.45" customHeight="1">
      <c r="A89" s="164"/>
      <c r="B89" s="164"/>
      <c r="C89" s="110" t="s">
        <v>1635</v>
      </c>
      <c r="D89" s="1001">
        <v>10</v>
      </c>
      <c r="E89" s="268" t="s">
        <v>707</v>
      </c>
      <c r="F89" s="267" t="s">
        <v>1258</v>
      </c>
      <c r="G89" s="1654" t="s">
        <v>14754</v>
      </c>
      <c r="H89" s="1655"/>
      <c r="I89" s="1655"/>
      <c r="J89" s="1655"/>
      <c r="K89" s="1655"/>
      <c r="L89" s="1656"/>
      <c r="M89" s="164"/>
      <c r="N89" s="164"/>
      <c r="O89" s="164"/>
      <c r="P89" s="164"/>
      <c r="Q89" s="164"/>
      <c r="R89" s="164"/>
      <c r="S89" s="164"/>
      <c r="T89" s="164"/>
      <c r="U89" s="164"/>
      <c r="V89" s="164"/>
      <c r="W89" s="164"/>
    </row>
    <row r="90" spans="1:23" s="1198" customFormat="1" ht="50.45" customHeight="1">
      <c r="A90" s="164"/>
      <c r="B90" s="164"/>
      <c r="C90" s="835" t="s">
        <v>1636</v>
      </c>
      <c r="D90" s="1001">
        <v>10</v>
      </c>
      <c r="E90" s="268" t="s">
        <v>707</v>
      </c>
      <c r="F90" s="267" t="s">
        <v>1258</v>
      </c>
      <c r="G90" s="1654" t="s">
        <v>14754</v>
      </c>
      <c r="H90" s="1655"/>
      <c r="I90" s="1655"/>
      <c r="J90" s="1655"/>
      <c r="K90" s="1655"/>
      <c r="L90" s="1656"/>
      <c r="M90" s="164"/>
      <c r="N90" s="164"/>
      <c r="O90" s="164"/>
      <c r="P90" s="164"/>
      <c r="Q90" s="164"/>
      <c r="R90" s="164"/>
      <c r="S90" s="164"/>
      <c r="T90" s="164"/>
      <c r="U90" s="164"/>
      <c r="V90" s="164"/>
      <c r="W90" s="164"/>
    </row>
    <row r="91" spans="1:23" s="1198" customFormat="1" ht="50.45" customHeight="1">
      <c r="A91" s="164"/>
      <c r="B91" s="164"/>
      <c r="C91" s="835" t="s">
        <v>1637</v>
      </c>
      <c r="D91" s="1001">
        <v>10</v>
      </c>
      <c r="E91" s="268" t="s">
        <v>707</v>
      </c>
      <c r="F91" s="267" t="s">
        <v>1258</v>
      </c>
      <c r="G91" s="1654" t="s">
        <v>14754</v>
      </c>
      <c r="H91" s="1655"/>
      <c r="I91" s="1655"/>
      <c r="J91" s="1655"/>
      <c r="K91" s="1655"/>
      <c r="L91" s="1656"/>
      <c r="M91" s="164"/>
      <c r="N91" s="164"/>
      <c r="O91" s="164"/>
      <c r="P91" s="164"/>
      <c r="Q91" s="164"/>
      <c r="R91" s="164"/>
      <c r="S91" s="164"/>
      <c r="T91" s="164"/>
      <c r="U91" s="164"/>
      <c r="V91" s="164"/>
      <c r="W91" s="164"/>
    </row>
    <row r="92" spans="1:23" s="1198" customFormat="1" ht="46.15" customHeight="1">
      <c r="A92" s="164"/>
      <c r="B92" s="164"/>
      <c r="C92" s="1423" t="s">
        <v>14755</v>
      </c>
      <c r="D92" s="1001">
        <v>8</v>
      </c>
      <c r="E92" s="268" t="s">
        <v>707</v>
      </c>
      <c r="F92" s="267" t="s">
        <v>1258</v>
      </c>
      <c r="G92" s="1654" t="s">
        <v>14756</v>
      </c>
      <c r="H92" s="1655"/>
      <c r="I92" s="1655"/>
      <c r="J92" s="1655"/>
      <c r="K92" s="1655"/>
      <c r="L92" s="1656"/>
      <c r="M92" s="164"/>
      <c r="N92" s="164"/>
      <c r="O92" s="164"/>
      <c r="P92" s="164"/>
      <c r="Q92" s="164"/>
      <c r="R92" s="164"/>
      <c r="S92" s="164"/>
      <c r="T92" s="164"/>
      <c r="U92" s="164"/>
      <c r="V92" s="164"/>
      <c r="W92" s="164"/>
    </row>
    <row r="93" spans="1:23" s="1198" customFormat="1" ht="46.15" customHeight="1">
      <c r="A93" s="164"/>
      <c r="B93" s="164"/>
      <c r="C93" s="1423" t="s">
        <v>1638</v>
      </c>
      <c r="D93" s="1001">
        <v>8</v>
      </c>
      <c r="E93" s="268" t="s">
        <v>707</v>
      </c>
      <c r="F93" s="267" t="s">
        <v>1258</v>
      </c>
      <c r="G93" s="1654" t="s">
        <v>14757</v>
      </c>
      <c r="H93" s="1655"/>
      <c r="I93" s="1655"/>
      <c r="J93" s="1655"/>
      <c r="K93" s="1655"/>
      <c r="L93" s="1656"/>
      <c r="M93" s="164"/>
      <c r="N93" s="164"/>
      <c r="O93" s="164"/>
      <c r="P93" s="164"/>
      <c r="Q93" s="164"/>
      <c r="R93" s="164"/>
      <c r="S93" s="164"/>
      <c r="T93" s="164"/>
      <c r="U93" s="164"/>
      <c r="V93" s="164"/>
      <c r="W93" s="164"/>
    </row>
    <row r="94" spans="1:23" s="1198" customFormat="1" ht="46.15" customHeight="1">
      <c r="A94" s="164"/>
      <c r="B94" s="164"/>
      <c r="C94" s="1423" t="s">
        <v>14758</v>
      </c>
      <c r="D94" s="1001">
        <v>10</v>
      </c>
      <c r="E94" s="268" t="s">
        <v>707</v>
      </c>
      <c r="F94" s="267" t="s">
        <v>1258</v>
      </c>
      <c r="G94" s="1654" t="s">
        <v>14759</v>
      </c>
      <c r="H94" s="1655"/>
      <c r="I94" s="1655"/>
      <c r="J94" s="1655"/>
      <c r="K94" s="1655"/>
      <c r="L94" s="1656"/>
      <c r="M94" s="164"/>
      <c r="N94" s="164"/>
      <c r="O94" s="164"/>
      <c r="P94" s="164"/>
      <c r="Q94" s="164"/>
      <c r="R94" s="164"/>
      <c r="S94" s="164"/>
      <c r="T94" s="164"/>
      <c r="U94" s="164"/>
      <c r="V94" s="164"/>
      <c r="W94" s="164"/>
    </row>
    <row r="95" spans="1:23" s="1198" customFormat="1" ht="46.15" customHeight="1">
      <c r="A95" s="164"/>
      <c r="B95" s="164"/>
      <c r="C95" s="1423" t="s">
        <v>1639</v>
      </c>
      <c r="D95" s="1001">
        <v>10</v>
      </c>
      <c r="E95" s="268" t="s">
        <v>707</v>
      </c>
      <c r="F95" s="267" t="s">
        <v>1258</v>
      </c>
      <c r="G95" s="1654" t="s">
        <v>14760</v>
      </c>
      <c r="H95" s="1655"/>
      <c r="I95" s="1655"/>
      <c r="J95" s="1655"/>
      <c r="K95" s="1655"/>
      <c r="L95" s="1656"/>
      <c r="M95" s="164"/>
      <c r="N95" s="164"/>
      <c r="O95" s="164"/>
      <c r="P95" s="164"/>
      <c r="Q95" s="164"/>
      <c r="R95" s="164"/>
      <c r="S95" s="164"/>
      <c r="T95" s="164"/>
      <c r="U95" s="164"/>
      <c r="V95" s="164"/>
      <c r="W95" s="164"/>
    </row>
    <row r="96" spans="1:23" s="1198" customFormat="1" ht="46.15" customHeight="1">
      <c r="A96" s="164"/>
      <c r="B96" s="164"/>
      <c r="C96" s="1423" t="s">
        <v>1640</v>
      </c>
      <c r="D96" s="1001">
        <v>11</v>
      </c>
      <c r="E96" s="268" t="s">
        <v>707</v>
      </c>
      <c r="F96" s="267" t="s">
        <v>1258</v>
      </c>
      <c r="G96" s="1654" t="s">
        <v>14761</v>
      </c>
      <c r="H96" s="1655"/>
      <c r="I96" s="1655"/>
      <c r="J96" s="1655"/>
      <c r="K96" s="1655"/>
      <c r="L96" s="1656"/>
      <c r="M96" s="164"/>
      <c r="N96" s="164"/>
      <c r="O96" s="164"/>
      <c r="P96" s="164"/>
      <c r="Q96" s="164"/>
      <c r="R96" s="164"/>
      <c r="S96" s="164"/>
      <c r="T96" s="164"/>
      <c r="U96" s="164"/>
      <c r="V96" s="164"/>
      <c r="W96" s="164"/>
    </row>
    <row r="97" spans="1:23" s="1198" customFormat="1" ht="46.15" customHeight="1">
      <c r="A97" s="164"/>
      <c r="B97" s="164"/>
      <c r="C97" s="1423" t="s">
        <v>1641</v>
      </c>
      <c r="D97" s="1001">
        <v>4</v>
      </c>
      <c r="E97" s="268" t="s">
        <v>707</v>
      </c>
      <c r="F97" s="267" t="s">
        <v>1258</v>
      </c>
      <c r="G97" s="1654" t="s">
        <v>14762</v>
      </c>
      <c r="H97" s="1655"/>
      <c r="I97" s="1655"/>
      <c r="J97" s="1655"/>
      <c r="K97" s="1655"/>
      <c r="L97" s="1656"/>
      <c r="M97" s="164"/>
      <c r="N97" s="164"/>
      <c r="O97" s="164"/>
      <c r="P97" s="164"/>
      <c r="Q97" s="164"/>
      <c r="R97" s="164"/>
      <c r="S97" s="164"/>
      <c r="T97" s="164"/>
      <c r="U97" s="164"/>
      <c r="V97" s="164"/>
      <c r="W97" s="164"/>
    </row>
    <row r="98" spans="1:23" s="1198" customFormat="1" ht="46.15" customHeight="1">
      <c r="A98" s="164"/>
      <c r="B98" s="164"/>
      <c r="C98" s="1423" t="s">
        <v>1642</v>
      </c>
      <c r="D98" s="1001">
        <v>8</v>
      </c>
      <c r="E98" s="268" t="s">
        <v>707</v>
      </c>
      <c r="F98" s="267" t="s">
        <v>1258</v>
      </c>
      <c r="G98" s="1654" t="s">
        <v>14763</v>
      </c>
      <c r="H98" s="1655"/>
      <c r="I98" s="1655"/>
      <c r="J98" s="1655"/>
      <c r="K98" s="1655"/>
      <c r="L98" s="1656"/>
      <c r="M98" s="164"/>
      <c r="N98" s="164"/>
      <c r="O98" s="164"/>
      <c r="P98" s="164"/>
      <c r="Q98" s="164"/>
      <c r="R98" s="164"/>
      <c r="S98" s="164"/>
      <c r="T98" s="164"/>
      <c r="U98" s="164"/>
      <c r="V98" s="164"/>
      <c r="W98" s="164"/>
    </row>
    <row r="99" spans="1:23" s="1198" customFormat="1" ht="46.15" customHeight="1">
      <c r="A99" s="164"/>
      <c r="B99" s="164"/>
      <c r="C99" s="1423" t="s">
        <v>1643</v>
      </c>
      <c r="D99" s="1001">
        <v>10</v>
      </c>
      <c r="E99" s="268" t="s">
        <v>707</v>
      </c>
      <c r="F99" s="267" t="s">
        <v>1258</v>
      </c>
      <c r="G99" s="1654" t="s">
        <v>14764</v>
      </c>
      <c r="H99" s="1655"/>
      <c r="I99" s="1655"/>
      <c r="J99" s="1655"/>
      <c r="K99" s="1655"/>
      <c r="L99" s="1656"/>
      <c r="M99" s="164"/>
      <c r="N99" s="164"/>
      <c r="O99" s="164"/>
      <c r="P99" s="164"/>
      <c r="Q99" s="164"/>
      <c r="R99" s="164"/>
      <c r="S99" s="164"/>
      <c r="T99" s="164"/>
      <c r="U99" s="164"/>
      <c r="V99" s="164"/>
      <c r="W99" s="164"/>
    </row>
    <row r="100" spans="1:23" s="1198" customFormat="1" ht="46.15" customHeight="1">
      <c r="A100" s="164"/>
      <c r="B100" s="164"/>
      <c r="C100" s="1423" t="s">
        <v>1644</v>
      </c>
      <c r="D100" s="1001">
        <v>10</v>
      </c>
      <c r="E100" s="268" t="s">
        <v>707</v>
      </c>
      <c r="F100" s="267" t="s">
        <v>1258</v>
      </c>
      <c r="G100" s="1654" t="s">
        <v>14765</v>
      </c>
      <c r="H100" s="1655"/>
      <c r="I100" s="1655"/>
      <c r="J100" s="1655"/>
      <c r="K100" s="1655"/>
      <c r="L100" s="1656"/>
      <c r="M100" s="164"/>
      <c r="N100" s="164"/>
      <c r="O100" s="164"/>
      <c r="P100" s="164"/>
      <c r="Q100" s="164"/>
      <c r="R100" s="164"/>
      <c r="S100" s="164"/>
      <c r="T100" s="164"/>
      <c r="U100" s="164"/>
      <c r="V100" s="164"/>
      <c r="W100" s="164"/>
    </row>
    <row r="101" spans="1:23" s="1198" customFormat="1" ht="46.15" customHeight="1">
      <c r="A101" s="164"/>
      <c r="B101" s="164"/>
      <c r="C101" s="1423" t="s">
        <v>1645</v>
      </c>
      <c r="D101" s="1001">
        <v>11</v>
      </c>
      <c r="E101" s="268" t="s">
        <v>707</v>
      </c>
      <c r="F101" s="267" t="s">
        <v>1258</v>
      </c>
      <c r="G101" s="1654" t="s">
        <v>14766</v>
      </c>
      <c r="H101" s="1655"/>
      <c r="I101" s="1655"/>
      <c r="J101" s="1655"/>
      <c r="K101" s="1655"/>
      <c r="L101" s="1656"/>
      <c r="M101" s="164"/>
      <c r="N101" s="164"/>
      <c r="O101" s="164"/>
      <c r="P101" s="164"/>
      <c r="Q101" s="164"/>
      <c r="R101" s="164"/>
      <c r="S101" s="164"/>
      <c r="T101" s="164"/>
      <c r="U101" s="164"/>
      <c r="V101" s="164"/>
      <c r="W101" s="164"/>
    </row>
    <row r="102" spans="1:23" s="1198" customFormat="1" ht="46.15" customHeight="1">
      <c r="A102" s="164"/>
      <c r="B102" s="164"/>
      <c r="C102" s="1425" t="s">
        <v>1646</v>
      </c>
      <c r="D102" s="1001">
        <v>4</v>
      </c>
      <c r="E102" s="268" t="s">
        <v>707</v>
      </c>
      <c r="F102" s="267" t="s">
        <v>1258</v>
      </c>
      <c r="G102" s="1654" t="s">
        <v>14767</v>
      </c>
      <c r="H102" s="1655"/>
      <c r="I102" s="1655"/>
      <c r="J102" s="1655"/>
      <c r="K102" s="1655"/>
      <c r="L102" s="1656"/>
      <c r="M102" s="164"/>
      <c r="N102" s="164"/>
      <c r="O102" s="164"/>
      <c r="P102" s="164"/>
      <c r="Q102" s="164"/>
      <c r="R102" s="164"/>
      <c r="S102" s="164"/>
      <c r="T102" s="164"/>
      <c r="U102" s="164"/>
      <c r="V102" s="164"/>
      <c r="W102" s="164"/>
    </row>
    <row r="103" spans="1:23" s="1198" customFormat="1" ht="46.15" customHeight="1">
      <c r="A103" s="164"/>
      <c r="B103" s="164"/>
      <c r="C103" s="1425" t="s">
        <v>14768</v>
      </c>
      <c r="D103" s="1001">
        <v>8</v>
      </c>
      <c r="E103" s="268" t="s">
        <v>707</v>
      </c>
      <c r="F103" s="267" t="s">
        <v>1258</v>
      </c>
      <c r="G103" s="1654" t="s">
        <v>14769</v>
      </c>
      <c r="H103" s="1655"/>
      <c r="I103" s="1655"/>
      <c r="J103" s="1655"/>
      <c r="K103" s="1655"/>
      <c r="L103" s="1656"/>
      <c r="M103" s="164"/>
      <c r="N103" s="164"/>
      <c r="O103" s="164"/>
      <c r="P103" s="164"/>
      <c r="Q103" s="164"/>
      <c r="R103" s="164"/>
      <c r="S103" s="164"/>
      <c r="T103" s="164"/>
      <c r="U103" s="164"/>
      <c r="V103" s="164"/>
      <c r="W103" s="164"/>
    </row>
    <row r="104" spans="1:23" s="1198" customFormat="1" ht="40.15" customHeight="1">
      <c r="A104" s="164"/>
      <c r="B104" s="164"/>
      <c r="C104" s="1424" t="s">
        <v>1647</v>
      </c>
      <c r="D104" s="1001">
        <v>16</v>
      </c>
      <c r="E104" s="268" t="s">
        <v>707</v>
      </c>
      <c r="F104" s="267" t="s">
        <v>1258</v>
      </c>
      <c r="G104" s="1654" t="s">
        <v>14770</v>
      </c>
      <c r="H104" s="1655"/>
      <c r="I104" s="1655"/>
      <c r="J104" s="1655"/>
      <c r="K104" s="1655"/>
      <c r="L104" s="1656"/>
      <c r="M104" s="164"/>
      <c r="N104" s="164"/>
      <c r="O104" s="164"/>
      <c r="P104" s="164"/>
      <c r="Q104" s="164"/>
      <c r="R104" s="164"/>
      <c r="S104" s="164"/>
      <c r="T104" s="164"/>
      <c r="U104" s="164"/>
      <c r="V104" s="164"/>
      <c r="W104" s="164"/>
    </row>
    <row r="105" spans="1:23" s="1198" customFormat="1" ht="40.15" customHeight="1">
      <c r="A105" s="164"/>
      <c r="B105" s="164"/>
      <c r="C105" s="1424" t="s">
        <v>1648</v>
      </c>
      <c r="D105" s="1001">
        <v>16</v>
      </c>
      <c r="E105" s="268" t="s">
        <v>707</v>
      </c>
      <c r="F105" s="267" t="s">
        <v>1258</v>
      </c>
      <c r="G105" s="1654" t="s">
        <v>14770</v>
      </c>
      <c r="H105" s="1655"/>
      <c r="I105" s="1655"/>
      <c r="J105" s="1655"/>
      <c r="K105" s="1655"/>
      <c r="L105" s="1656"/>
      <c r="M105" s="164"/>
      <c r="N105" s="164"/>
      <c r="O105" s="164"/>
      <c r="P105" s="164"/>
      <c r="Q105" s="164"/>
      <c r="R105" s="164"/>
      <c r="S105" s="164"/>
      <c r="T105" s="164"/>
      <c r="U105" s="164"/>
      <c r="V105" s="164"/>
      <c r="W105" s="164"/>
    </row>
    <row r="106" spans="1:23" s="1198" customFormat="1" ht="40.15" customHeight="1">
      <c r="A106" s="164"/>
      <c r="B106" s="164"/>
      <c r="C106" s="1424" t="s">
        <v>1649</v>
      </c>
      <c r="D106" s="1001">
        <v>16</v>
      </c>
      <c r="E106" s="268" t="s">
        <v>707</v>
      </c>
      <c r="F106" s="267" t="s">
        <v>1258</v>
      </c>
      <c r="G106" s="1654" t="s">
        <v>14770</v>
      </c>
      <c r="H106" s="1655"/>
      <c r="I106" s="1655"/>
      <c r="J106" s="1655"/>
      <c r="K106" s="1655"/>
      <c r="L106" s="1656"/>
      <c r="M106" s="164"/>
      <c r="N106" s="164"/>
      <c r="O106" s="164"/>
      <c r="P106" s="164"/>
      <c r="Q106" s="164"/>
      <c r="R106" s="164"/>
      <c r="S106" s="164"/>
      <c r="T106" s="164"/>
      <c r="U106" s="164"/>
      <c r="V106" s="164"/>
      <c r="W106" s="164"/>
    </row>
    <row r="107" spans="1:23" s="1198" customFormat="1" ht="40.15" customHeight="1">
      <c r="A107" s="164"/>
      <c r="B107" s="164"/>
      <c r="C107" s="1424" t="s">
        <v>1650</v>
      </c>
      <c r="D107" s="1001">
        <v>16</v>
      </c>
      <c r="E107" s="268" t="s">
        <v>707</v>
      </c>
      <c r="F107" s="267" t="s">
        <v>1258</v>
      </c>
      <c r="G107" s="1654" t="s">
        <v>14770</v>
      </c>
      <c r="H107" s="1655"/>
      <c r="I107" s="1655"/>
      <c r="J107" s="1655"/>
      <c r="K107" s="1655"/>
      <c r="L107" s="1656"/>
      <c r="M107" s="164"/>
      <c r="N107" s="164"/>
      <c r="O107" s="164"/>
      <c r="P107" s="164"/>
      <c r="Q107" s="164"/>
      <c r="R107" s="164"/>
      <c r="S107" s="164"/>
      <c r="T107" s="164"/>
      <c r="U107" s="164"/>
      <c r="V107" s="164"/>
      <c r="W107" s="164"/>
    </row>
    <row r="108" spans="1:23" s="1198" customFormat="1" ht="40.15" customHeight="1">
      <c r="A108" s="164"/>
      <c r="B108" s="164"/>
      <c r="C108" s="1424" t="s">
        <v>1651</v>
      </c>
      <c r="D108" s="1001">
        <v>16</v>
      </c>
      <c r="E108" s="268" t="s">
        <v>707</v>
      </c>
      <c r="F108" s="267" t="s">
        <v>1258</v>
      </c>
      <c r="G108" s="1654" t="s">
        <v>14770</v>
      </c>
      <c r="H108" s="1655"/>
      <c r="I108" s="1655"/>
      <c r="J108" s="1655"/>
      <c r="K108" s="1655"/>
      <c r="L108" s="1656"/>
      <c r="M108" s="164"/>
      <c r="N108" s="164"/>
      <c r="O108" s="164"/>
      <c r="P108" s="164"/>
      <c r="Q108" s="164"/>
      <c r="R108" s="164"/>
      <c r="S108" s="164"/>
      <c r="T108" s="164"/>
      <c r="U108" s="164"/>
      <c r="V108" s="164"/>
      <c r="W108" s="164"/>
    </row>
    <row r="109" spans="1:23" s="1198" customFormat="1" ht="40.15" customHeight="1">
      <c r="A109" s="164"/>
      <c r="B109" s="164"/>
      <c r="C109" s="1424" t="s">
        <v>1652</v>
      </c>
      <c r="D109" s="1001">
        <v>16</v>
      </c>
      <c r="E109" s="268" t="s">
        <v>707</v>
      </c>
      <c r="F109" s="267" t="s">
        <v>1258</v>
      </c>
      <c r="G109" s="1654" t="s">
        <v>14770</v>
      </c>
      <c r="H109" s="1655"/>
      <c r="I109" s="1655"/>
      <c r="J109" s="1655"/>
      <c r="K109" s="1655"/>
      <c r="L109" s="1656"/>
      <c r="M109" s="164"/>
      <c r="N109" s="164"/>
      <c r="O109" s="164"/>
      <c r="P109" s="164"/>
      <c r="Q109" s="164"/>
      <c r="R109" s="164"/>
      <c r="S109" s="164"/>
      <c r="T109" s="164"/>
      <c r="U109" s="164"/>
      <c r="V109" s="164"/>
      <c r="W109" s="164"/>
    </row>
    <row r="110" spans="1:23" s="1198" customFormat="1" ht="40.15" customHeight="1">
      <c r="A110" s="164"/>
      <c r="B110" s="164"/>
      <c r="C110" s="1424" t="s">
        <v>1653</v>
      </c>
      <c r="D110" s="1001">
        <v>16</v>
      </c>
      <c r="E110" s="268" t="s">
        <v>707</v>
      </c>
      <c r="F110" s="267" t="s">
        <v>1258</v>
      </c>
      <c r="G110" s="1654" t="s">
        <v>14770</v>
      </c>
      <c r="H110" s="1655"/>
      <c r="I110" s="1655"/>
      <c r="J110" s="1655"/>
      <c r="K110" s="1655"/>
      <c r="L110" s="1656"/>
      <c r="M110" s="164"/>
      <c r="N110" s="164"/>
      <c r="O110" s="164"/>
      <c r="P110" s="164"/>
      <c r="Q110" s="164"/>
      <c r="R110" s="164"/>
      <c r="S110" s="164"/>
      <c r="T110" s="164"/>
      <c r="U110" s="164"/>
      <c r="V110" s="164"/>
      <c r="W110" s="164"/>
    </row>
    <row r="111" spans="1:23" s="1198" customFormat="1" ht="40.15" customHeight="1">
      <c r="A111" s="164"/>
      <c r="B111" s="164"/>
      <c r="C111" s="1424" t="s">
        <v>1654</v>
      </c>
      <c r="D111" s="1001">
        <v>16</v>
      </c>
      <c r="E111" s="268" t="s">
        <v>707</v>
      </c>
      <c r="F111" s="267" t="s">
        <v>1258</v>
      </c>
      <c r="G111" s="1654" t="s">
        <v>14770</v>
      </c>
      <c r="H111" s="1655"/>
      <c r="I111" s="1655"/>
      <c r="J111" s="1655"/>
      <c r="K111" s="1655"/>
      <c r="L111" s="1656"/>
      <c r="M111" s="164"/>
      <c r="N111" s="164"/>
      <c r="O111" s="164"/>
      <c r="P111" s="164"/>
      <c r="Q111" s="164"/>
      <c r="R111" s="164"/>
      <c r="S111" s="164"/>
      <c r="T111" s="164"/>
      <c r="U111" s="164"/>
      <c r="V111" s="164"/>
      <c r="W111" s="164"/>
    </row>
    <row r="112" spans="1:23" s="1198" customFormat="1" ht="40.15" customHeight="1">
      <c r="A112" s="164"/>
      <c r="B112" s="164"/>
      <c r="C112" s="1426" t="s">
        <v>1655</v>
      </c>
      <c r="D112" s="1001">
        <v>16</v>
      </c>
      <c r="E112" s="267" t="s">
        <v>707</v>
      </c>
      <c r="F112" s="267" t="s">
        <v>1258</v>
      </c>
      <c r="G112" s="1654" t="s">
        <v>14770</v>
      </c>
      <c r="H112" s="1655"/>
      <c r="I112" s="1655"/>
      <c r="J112" s="1655"/>
      <c r="K112" s="1655"/>
      <c r="L112" s="1656"/>
      <c r="M112" s="164"/>
      <c r="N112" s="164"/>
      <c r="O112" s="164"/>
      <c r="P112" s="164"/>
      <c r="Q112" s="164"/>
      <c r="R112" s="164"/>
      <c r="S112" s="164"/>
      <c r="T112" s="164"/>
      <c r="U112" s="164"/>
      <c r="V112" s="164"/>
      <c r="W112" s="164"/>
    </row>
    <row r="113" spans="1:23" s="1198" customFormat="1">
      <c r="A113" s="1129"/>
      <c r="B113" s="1129"/>
      <c r="C113" s="873" t="s">
        <v>14435</v>
      </c>
      <c r="D113" s="1131">
        <f>SUM(D74:D112)</f>
        <v>447</v>
      </c>
      <c r="E113" s="1129"/>
      <c r="F113" s="164"/>
      <c r="G113" s="164"/>
      <c r="H113" s="164"/>
      <c r="I113" s="164"/>
      <c r="J113" s="164"/>
      <c r="K113" s="164"/>
      <c r="L113" s="164"/>
      <c r="M113" s="164"/>
      <c r="N113" s="164"/>
      <c r="O113" s="164"/>
      <c r="P113" s="164"/>
      <c r="Q113" s="164"/>
      <c r="R113" s="164"/>
      <c r="S113" s="164"/>
      <c r="T113" s="164"/>
      <c r="U113" s="164"/>
      <c r="V113" s="164"/>
      <c r="W113" s="164"/>
    </row>
    <row r="114" spans="1:23" s="1198" customForma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row>
    <row r="115" spans="1:23" s="1198" customForma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row>
    <row r="116" spans="1:23" s="1198" customFormat="1">
      <c r="A116" s="1132"/>
      <c r="B116" s="1129"/>
      <c r="C116" s="1132"/>
      <c r="D116" s="1129"/>
      <c r="E116" s="1129"/>
      <c r="F116" s="164"/>
      <c r="G116" s="164"/>
      <c r="H116" s="164"/>
      <c r="I116" s="164"/>
      <c r="J116" s="164"/>
      <c r="K116" s="164"/>
      <c r="L116" s="164"/>
      <c r="M116" s="164"/>
      <c r="N116" s="164"/>
      <c r="O116" s="164"/>
      <c r="P116" s="164"/>
      <c r="Q116" s="164"/>
      <c r="R116" s="164"/>
      <c r="S116" s="164"/>
      <c r="T116" s="164"/>
      <c r="U116" s="164"/>
      <c r="V116" s="164"/>
      <c r="W116" s="164"/>
    </row>
    <row r="117" spans="1:23">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row>
    <row r="118" spans="1:23">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row>
    <row r="119" spans="1:23">
      <c r="A119" s="269"/>
      <c r="B119" s="269"/>
      <c r="C119" s="269"/>
      <c r="D119" s="269"/>
      <c r="E119" s="271"/>
      <c r="F119" s="164"/>
      <c r="G119" s="164"/>
      <c r="H119" s="164"/>
      <c r="I119" s="164"/>
      <c r="J119" s="164"/>
      <c r="K119" s="164"/>
      <c r="L119" s="164"/>
      <c r="M119" s="164"/>
      <c r="N119" s="164"/>
      <c r="O119" s="164"/>
      <c r="P119" s="164"/>
      <c r="Q119" s="164"/>
      <c r="R119" s="164"/>
      <c r="S119" s="164"/>
      <c r="T119" s="164"/>
      <c r="U119" s="164"/>
      <c r="V119" s="164"/>
      <c r="W119" s="164"/>
    </row>
    <row r="120" spans="1:23">
      <c r="A120" s="269"/>
      <c r="B120" s="269"/>
      <c r="C120" s="269"/>
      <c r="D120" s="269"/>
      <c r="E120" s="271"/>
      <c r="F120" s="164"/>
      <c r="G120" s="164"/>
      <c r="H120" s="164"/>
      <c r="I120" s="164"/>
      <c r="J120" s="164"/>
      <c r="K120" s="164"/>
      <c r="L120" s="164"/>
      <c r="M120" s="164"/>
      <c r="N120" s="164"/>
      <c r="O120" s="164"/>
      <c r="P120" s="164"/>
      <c r="Q120" s="164"/>
      <c r="R120" s="164"/>
      <c r="S120" s="164"/>
      <c r="T120" s="164"/>
      <c r="U120" s="164"/>
      <c r="V120" s="164"/>
      <c r="W120" s="164"/>
    </row>
    <row r="121" spans="1:23">
      <c r="A121" s="269"/>
      <c r="B121" s="269"/>
      <c r="C121" s="269"/>
      <c r="D121" s="269"/>
      <c r="E121" s="271"/>
      <c r="F121" s="164"/>
      <c r="G121" s="164"/>
      <c r="H121" s="164"/>
      <c r="I121" s="164"/>
      <c r="J121" s="164"/>
      <c r="K121" s="164"/>
      <c r="L121" s="164"/>
      <c r="M121" s="164"/>
      <c r="N121" s="164"/>
      <c r="O121" s="164"/>
      <c r="P121" s="164"/>
      <c r="Q121" s="164"/>
      <c r="R121" s="164"/>
      <c r="S121" s="164"/>
      <c r="T121" s="164"/>
      <c r="U121" s="164"/>
      <c r="V121" s="164"/>
      <c r="W121" s="164"/>
    </row>
    <row r="122" spans="1:23">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row>
    <row r="123" spans="1:23">
      <c r="A123" s="272"/>
      <c r="B123" s="269"/>
      <c r="C123" s="269"/>
      <c r="D123" s="269"/>
      <c r="E123" s="269"/>
      <c r="F123" s="164"/>
      <c r="G123" s="164"/>
      <c r="H123" s="164"/>
      <c r="I123" s="164"/>
      <c r="J123" s="164"/>
      <c r="K123" s="164"/>
      <c r="L123" s="164"/>
      <c r="M123" s="164"/>
      <c r="N123" s="164"/>
      <c r="O123" s="164"/>
      <c r="P123" s="164"/>
      <c r="Q123" s="164"/>
      <c r="R123" s="164"/>
      <c r="S123" s="164"/>
      <c r="T123" s="164"/>
      <c r="U123" s="164"/>
      <c r="V123" s="164"/>
      <c r="W123" s="164"/>
    </row>
    <row r="124" spans="1:23">
      <c r="A124" s="269"/>
      <c r="B124" s="269"/>
      <c r="C124" s="269"/>
      <c r="D124" s="269"/>
      <c r="E124" s="271"/>
      <c r="F124" s="164"/>
      <c r="G124" s="164"/>
      <c r="H124" s="164"/>
      <c r="I124" s="164"/>
      <c r="J124" s="164"/>
      <c r="K124" s="164"/>
      <c r="L124" s="164"/>
      <c r="M124" s="164"/>
      <c r="N124" s="164"/>
      <c r="O124" s="164"/>
      <c r="P124" s="164"/>
      <c r="Q124" s="164"/>
      <c r="R124" s="164"/>
      <c r="S124" s="164"/>
      <c r="T124" s="164"/>
      <c r="U124" s="164"/>
      <c r="V124" s="164"/>
      <c r="W124" s="164"/>
    </row>
    <row r="125" spans="1:23">
      <c r="A125" s="269"/>
      <c r="B125" s="269"/>
      <c r="C125" s="269"/>
      <c r="D125" s="269"/>
      <c r="E125" s="271"/>
      <c r="F125" s="164"/>
      <c r="G125" s="164"/>
      <c r="H125" s="164"/>
      <c r="I125" s="164"/>
      <c r="J125" s="164"/>
      <c r="K125" s="164"/>
      <c r="L125" s="164"/>
      <c r="M125" s="164"/>
      <c r="N125" s="164"/>
      <c r="O125" s="164"/>
      <c r="P125" s="164"/>
      <c r="Q125" s="164"/>
      <c r="R125" s="164"/>
      <c r="S125" s="164"/>
      <c r="T125" s="164"/>
      <c r="U125" s="164"/>
      <c r="V125" s="164"/>
      <c r="W125" s="164"/>
    </row>
    <row r="126" spans="1:23">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row>
    <row r="127" spans="1:23">
      <c r="A127" s="269"/>
      <c r="B127" s="269"/>
      <c r="C127" s="269"/>
      <c r="D127" s="269"/>
      <c r="E127" s="271"/>
      <c r="F127" s="164"/>
      <c r="G127" s="164"/>
      <c r="H127" s="164"/>
      <c r="I127" s="164"/>
      <c r="J127" s="164"/>
      <c r="K127" s="164"/>
      <c r="L127" s="164"/>
      <c r="M127" s="164"/>
      <c r="N127" s="164"/>
      <c r="O127" s="164"/>
      <c r="P127" s="164"/>
      <c r="Q127" s="164"/>
      <c r="R127" s="164"/>
      <c r="S127" s="164"/>
      <c r="T127" s="164"/>
      <c r="U127" s="164"/>
      <c r="V127" s="164"/>
      <c r="W127" s="164"/>
    </row>
    <row r="128" spans="1:23">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row>
    <row r="129" spans="1:23">
      <c r="A129" s="269"/>
      <c r="B129" s="269"/>
      <c r="C129" s="269"/>
      <c r="D129" s="269"/>
      <c r="E129" s="271"/>
      <c r="F129" s="164"/>
      <c r="G129" s="164"/>
      <c r="H129" s="164"/>
      <c r="I129" s="164"/>
      <c r="J129" s="164"/>
      <c r="K129" s="164"/>
      <c r="L129" s="164"/>
      <c r="M129" s="164"/>
      <c r="N129" s="164"/>
      <c r="O129" s="164"/>
      <c r="P129" s="164"/>
      <c r="Q129" s="164"/>
      <c r="R129" s="164"/>
      <c r="S129" s="164"/>
      <c r="T129" s="164"/>
      <c r="U129" s="164"/>
      <c r="V129" s="164"/>
      <c r="W129" s="164"/>
    </row>
    <row r="130" spans="1:23">
      <c r="A130" s="269"/>
      <c r="B130" s="269"/>
      <c r="C130" s="269"/>
      <c r="D130" s="269"/>
      <c r="E130" s="271"/>
      <c r="F130" s="164"/>
      <c r="G130" s="164"/>
      <c r="H130" s="164"/>
      <c r="I130" s="164"/>
      <c r="J130" s="164"/>
      <c r="K130" s="164"/>
      <c r="L130" s="164"/>
      <c r="M130" s="164"/>
      <c r="N130" s="164"/>
      <c r="O130" s="164"/>
      <c r="P130" s="164"/>
      <c r="Q130" s="164"/>
      <c r="R130" s="164"/>
      <c r="S130" s="164"/>
      <c r="T130" s="164"/>
      <c r="U130" s="164"/>
      <c r="V130" s="164"/>
      <c r="W130" s="164"/>
    </row>
    <row r="131" spans="1:23">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row>
    <row r="132" spans="1:23">
      <c r="A132" s="269"/>
      <c r="B132" s="269"/>
      <c r="C132" s="269"/>
      <c r="D132" s="269"/>
      <c r="E132" s="271"/>
      <c r="F132" s="164"/>
      <c r="G132" s="164"/>
      <c r="H132" s="164"/>
      <c r="I132" s="164"/>
      <c r="J132" s="164"/>
      <c r="K132" s="164"/>
      <c r="L132" s="164"/>
      <c r="M132" s="164"/>
      <c r="N132" s="164"/>
      <c r="O132" s="164"/>
      <c r="P132" s="164"/>
      <c r="Q132" s="164"/>
      <c r="R132" s="164"/>
      <c r="S132" s="164"/>
      <c r="T132" s="164"/>
      <c r="U132" s="164"/>
      <c r="V132" s="164"/>
      <c r="W132" s="164"/>
    </row>
    <row r="133" spans="1:2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row>
    <row r="134" spans="1:23">
      <c r="A134" s="272"/>
      <c r="B134" s="269"/>
      <c r="C134" s="269"/>
      <c r="D134" s="269"/>
      <c r="E134" s="271"/>
      <c r="F134" s="164"/>
      <c r="G134" s="164"/>
      <c r="H134" s="164"/>
      <c r="I134" s="164"/>
      <c r="J134" s="164"/>
      <c r="K134" s="164"/>
      <c r="L134" s="164"/>
      <c r="M134" s="164"/>
      <c r="N134" s="164"/>
      <c r="O134" s="164"/>
      <c r="P134" s="164"/>
      <c r="Q134" s="164"/>
      <c r="R134" s="164"/>
      <c r="S134" s="164"/>
      <c r="T134" s="164"/>
      <c r="U134" s="164"/>
      <c r="V134" s="164"/>
      <c r="W134" s="164"/>
    </row>
  </sheetData>
  <mergeCells count="103">
    <mergeCell ref="G80:L80"/>
    <mergeCell ref="G81:L81"/>
    <mergeCell ref="G82:L82"/>
    <mergeCell ref="G83:L83"/>
    <mergeCell ref="G84:L84"/>
    <mergeCell ref="C44:J44"/>
    <mergeCell ref="I45:J45"/>
    <mergeCell ref="C46:J46"/>
    <mergeCell ref="H47:J47"/>
    <mergeCell ref="C60:J60"/>
    <mergeCell ref="C61:J61"/>
    <mergeCell ref="C62:J62"/>
    <mergeCell ref="C63:J63"/>
    <mergeCell ref="C64:J64"/>
    <mergeCell ref="C65:J65"/>
    <mergeCell ref="C66:J66"/>
    <mergeCell ref="C67:J67"/>
    <mergeCell ref="C68:J68"/>
    <mergeCell ref="G86:L86"/>
    <mergeCell ref="C48:J48"/>
    <mergeCell ref="G49:J49"/>
    <mergeCell ref="C50:J50"/>
    <mergeCell ref="C51:J51"/>
    <mergeCell ref="C25:J25"/>
    <mergeCell ref="C24:J24"/>
    <mergeCell ref="C26:J26"/>
    <mergeCell ref="I27:J27"/>
    <mergeCell ref="C28:J28"/>
    <mergeCell ref="C33:J33"/>
    <mergeCell ref="I29:J29"/>
    <mergeCell ref="C30:J30"/>
    <mergeCell ref="I31:J31"/>
    <mergeCell ref="C32:J32"/>
    <mergeCell ref="I35:J35"/>
    <mergeCell ref="C40:J40"/>
    <mergeCell ref="G41:J41"/>
    <mergeCell ref="C42:J42"/>
    <mergeCell ref="I43:J43"/>
    <mergeCell ref="C36:J36"/>
    <mergeCell ref="I37:J37"/>
    <mergeCell ref="C38:J38"/>
    <mergeCell ref="G79:L79"/>
    <mergeCell ref="C12:J12"/>
    <mergeCell ref="C16:J16"/>
    <mergeCell ref="C6:J6"/>
    <mergeCell ref="C7:J7"/>
    <mergeCell ref="C9:J9"/>
    <mergeCell ref="C11:J11"/>
    <mergeCell ref="C8:J8"/>
    <mergeCell ref="C10:J10"/>
    <mergeCell ref="C34:J34"/>
    <mergeCell ref="C19:J19"/>
    <mergeCell ref="C21:J21"/>
    <mergeCell ref="C23:J23"/>
    <mergeCell ref="C18:J18"/>
    <mergeCell ref="C20:J20"/>
    <mergeCell ref="C22:J22"/>
    <mergeCell ref="C13:J13"/>
    <mergeCell ref="C14:J14"/>
    <mergeCell ref="C15:J15"/>
    <mergeCell ref="C17:J17"/>
    <mergeCell ref="H39:J39"/>
    <mergeCell ref="C52:J52"/>
    <mergeCell ref="C53:J53"/>
    <mergeCell ref="C54:J54"/>
    <mergeCell ref="C55:J55"/>
    <mergeCell ref="C56:J56"/>
    <mergeCell ref="C57:J57"/>
    <mergeCell ref="C58:J58"/>
    <mergeCell ref="C59:J59"/>
    <mergeCell ref="G94:L94"/>
    <mergeCell ref="G95:L95"/>
    <mergeCell ref="G97:L97"/>
    <mergeCell ref="G98:L98"/>
    <mergeCell ref="G103:L103"/>
    <mergeCell ref="G104:L104"/>
    <mergeCell ref="G105:L105"/>
    <mergeCell ref="G96:L96"/>
    <mergeCell ref="G73:L73"/>
    <mergeCell ref="G74:L74"/>
    <mergeCell ref="G75:L75"/>
    <mergeCell ref="G78:L78"/>
    <mergeCell ref="G76:L76"/>
    <mergeCell ref="G77:L77"/>
    <mergeCell ref="G99:L99"/>
    <mergeCell ref="G100:L100"/>
    <mergeCell ref="G87:L87"/>
    <mergeCell ref="G88:L88"/>
    <mergeCell ref="G89:L89"/>
    <mergeCell ref="G90:L90"/>
    <mergeCell ref="G91:L91"/>
    <mergeCell ref="G92:L92"/>
    <mergeCell ref="G93:L93"/>
    <mergeCell ref="G85:L85"/>
    <mergeCell ref="G112:L112"/>
    <mergeCell ref="G106:L106"/>
    <mergeCell ref="G107:L107"/>
    <mergeCell ref="G108:L108"/>
    <mergeCell ref="G109:L109"/>
    <mergeCell ref="G110:L110"/>
    <mergeCell ref="G111:L111"/>
    <mergeCell ref="G101:L101"/>
    <mergeCell ref="G102:L102"/>
  </mergeCells>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252"/>
  <sheetViews>
    <sheetView zoomScaleNormal="100" workbookViewId="0"/>
  </sheetViews>
  <sheetFormatPr defaultRowHeight="13.5"/>
  <cols>
    <col min="3" max="10" width="15.125" customWidth="1"/>
  </cols>
  <sheetData>
    <row r="1" spans="1:12">
      <c r="A1" s="298"/>
      <c r="B1" s="298"/>
      <c r="C1" s="298"/>
      <c r="D1" s="301"/>
      <c r="E1" s="298"/>
      <c r="F1" s="298"/>
      <c r="G1" s="298"/>
      <c r="H1" s="298"/>
      <c r="I1" s="298"/>
      <c r="J1" s="298"/>
      <c r="K1" s="298"/>
      <c r="L1" s="298"/>
    </row>
    <row r="2" spans="1:12" ht="14.25">
      <c r="A2" s="298"/>
      <c r="B2" s="302" t="s">
        <v>1657</v>
      </c>
      <c r="C2" s="303"/>
      <c r="D2" s="304" t="s">
        <v>1656</v>
      </c>
      <c r="E2" s="305"/>
      <c r="F2" s="306" t="s">
        <v>15252</v>
      </c>
      <c r="G2" s="307"/>
      <c r="H2" s="307"/>
      <c r="I2" s="307"/>
      <c r="J2" s="307"/>
      <c r="K2" s="308"/>
      <c r="L2" s="298"/>
    </row>
    <row r="3" spans="1:12" ht="14.25" thickBot="1">
      <c r="A3" s="298"/>
      <c r="B3" s="300"/>
      <c r="C3" s="307"/>
      <c r="D3" s="307"/>
      <c r="E3" s="307"/>
      <c r="F3" s="307"/>
      <c r="G3" s="307"/>
      <c r="H3" s="307"/>
      <c r="I3" s="307"/>
      <c r="J3" s="307"/>
      <c r="K3" s="308"/>
      <c r="L3" s="298"/>
    </row>
    <row r="4" spans="1:12" ht="14.25" thickBot="1">
      <c r="A4" s="298"/>
      <c r="B4" s="309" t="s">
        <v>2</v>
      </c>
      <c r="C4" s="310" t="s">
        <v>3</v>
      </c>
      <c r="D4" s="310" t="s">
        <v>4</v>
      </c>
      <c r="E4" s="310" t="s">
        <v>5</v>
      </c>
      <c r="F4" s="310" t="s">
        <v>6</v>
      </c>
      <c r="G4" s="310" t="s">
        <v>7</v>
      </c>
      <c r="H4" s="310" t="s">
        <v>8</v>
      </c>
      <c r="I4" s="310" t="s">
        <v>9</v>
      </c>
      <c r="J4" s="311" t="s">
        <v>10</v>
      </c>
      <c r="K4" s="312" t="s">
        <v>11</v>
      </c>
      <c r="L4" s="313" t="s">
        <v>2</v>
      </c>
    </row>
    <row r="5" spans="1:12" ht="14.25" thickTop="1">
      <c r="A5" s="299">
        <v>0</v>
      </c>
      <c r="B5" s="314" t="s">
        <v>12</v>
      </c>
      <c r="C5" s="324" t="s">
        <v>13</v>
      </c>
      <c r="D5" s="325" t="s">
        <v>13</v>
      </c>
      <c r="E5" s="333" t="s">
        <v>1658</v>
      </c>
      <c r="F5" s="333" t="s">
        <v>1659</v>
      </c>
      <c r="G5" s="325" t="s">
        <v>13</v>
      </c>
      <c r="H5" s="325" t="s">
        <v>13</v>
      </c>
      <c r="I5" s="325" t="s">
        <v>13</v>
      </c>
      <c r="J5" s="334" t="s">
        <v>1660</v>
      </c>
      <c r="K5" s="330" t="s">
        <v>16</v>
      </c>
      <c r="L5" s="316" t="s">
        <v>12</v>
      </c>
    </row>
    <row r="6" spans="1:12">
      <c r="A6" s="299">
        <v>1</v>
      </c>
      <c r="B6" s="314" t="s">
        <v>17</v>
      </c>
      <c r="C6" s="335" t="s">
        <v>1661</v>
      </c>
      <c r="D6" s="331" t="s">
        <v>1662</v>
      </c>
      <c r="E6" s="331" t="s">
        <v>1663</v>
      </c>
      <c r="F6" s="331" t="s">
        <v>1664</v>
      </c>
      <c r="G6" s="331" t="s">
        <v>1665</v>
      </c>
      <c r="H6" s="331" t="s">
        <v>1666</v>
      </c>
      <c r="I6" s="331" t="s">
        <v>1667</v>
      </c>
      <c r="J6" s="332" t="s">
        <v>1668</v>
      </c>
      <c r="K6" s="327" t="s">
        <v>16</v>
      </c>
      <c r="L6" s="316" t="s">
        <v>17</v>
      </c>
    </row>
    <row r="7" spans="1:12">
      <c r="A7" s="299">
        <v>2</v>
      </c>
      <c r="B7" s="317" t="s">
        <v>19</v>
      </c>
      <c r="C7" s="326" t="s">
        <v>13</v>
      </c>
      <c r="D7" s="323" t="s">
        <v>13</v>
      </c>
      <c r="E7" s="323" t="s">
        <v>13</v>
      </c>
      <c r="F7" s="331" t="s">
        <v>1669</v>
      </c>
      <c r="G7" s="331" t="s">
        <v>1670</v>
      </c>
      <c r="H7" s="331" t="s">
        <v>1671</v>
      </c>
      <c r="I7" s="331" t="s">
        <v>1672</v>
      </c>
      <c r="J7" s="332" t="s">
        <v>1673</v>
      </c>
      <c r="K7" s="327" t="s">
        <v>16</v>
      </c>
      <c r="L7" s="316" t="s">
        <v>19</v>
      </c>
    </row>
    <row r="8" spans="1:12">
      <c r="A8" s="299">
        <v>3</v>
      </c>
      <c r="B8" s="317" t="s">
        <v>20</v>
      </c>
      <c r="C8" s="1657" t="s">
        <v>1674</v>
      </c>
      <c r="D8" s="1663"/>
      <c r="E8" s="1663"/>
      <c r="F8" s="1663"/>
      <c r="G8" s="1663"/>
      <c r="H8" s="1663"/>
      <c r="I8" s="1663"/>
      <c r="J8" s="1664"/>
      <c r="K8" s="327" t="s">
        <v>16</v>
      </c>
      <c r="L8" s="316" t="s">
        <v>20</v>
      </c>
    </row>
    <row r="9" spans="1:12">
      <c r="A9" s="299">
        <v>4</v>
      </c>
      <c r="B9" s="317" t="s">
        <v>23</v>
      </c>
      <c r="C9" s="1657" t="s">
        <v>1675</v>
      </c>
      <c r="D9" s="1663"/>
      <c r="E9" s="1663"/>
      <c r="F9" s="1663"/>
      <c r="G9" s="1663"/>
      <c r="H9" s="1663"/>
      <c r="I9" s="1663"/>
      <c r="J9" s="1664"/>
      <c r="K9" s="327" t="s">
        <v>16</v>
      </c>
      <c r="L9" s="316" t="s">
        <v>23</v>
      </c>
    </row>
    <row r="10" spans="1:12">
      <c r="A10" s="299">
        <v>5</v>
      </c>
      <c r="B10" s="317" t="s">
        <v>28</v>
      </c>
      <c r="C10" s="1657" t="s">
        <v>1676</v>
      </c>
      <c r="D10" s="1663"/>
      <c r="E10" s="1663"/>
      <c r="F10" s="1663"/>
      <c r="G10" s="1663"/>
      <c r="H10" s="1663"/>
      <c r="I10" s="1663"/>
      <c r="J10" s="1664"/>
      <c r="K10" s="327" t="s">
        <v>16</v>
      </c>
      <c r="L10" s="316" t="s">
        <v>28</v>
      </c>
    </row>
    <row r="11" spans="1:12">
      <c r="A11" s="299">
        <v>6</v>
      </c>
      <c r="B11" s="317" t="s">
        <v>33</v>
      </c>
      <c r="C11" s="1657" t="s">
        <v>1677</v>
      </c>
      <c r="D11" s="1663"/>
      <c r="E11" s="1663"/>
      <c r="F11" s="1663"/>
      <c r="G11" s="1663"/>
      <c r="H11" s="1663"/>
      <c r="I11" s="1663"/>
      <c r="J11" s="1664"/>
      <c r="K11" s="327" t="s">
        <v>265</v>
      </c>
      <c r="L11" s="316" t="s">
        <v>33</v>
      </c>
    </row>
    <row r="12" spans="1:12">
      <c r="A12" s="299">
        <v>7</v>
      </c>
      <c r="B12" s="317" t="s">
        <v>37</v>
      </c>
      <c r="C12" s="1657" t="s">
        <v>1678</v>
      </c>
      <c r="D12" s="1663"/>
      <c r="E12" s="1663"/>
      <c r="F12" s="1663"/>
      <c r="G12" s="1663"/>
      <c r="H12" s="1663"/>
      <c r="I12" s="1663"/>
      <c r="J12" s="1664"/>
      <c r="K12" s="327" t="s">
        <v>265</v>
      </c>
      <c r="L12" s="316" t="s">
        <v>37</v>
      </c>
    </row>
    <row r="13" spans="1:12">
      <c r="A13" s="299">
        <v>8</v>
      </c>
      <c r="B13" s="317" t="s">
        <v>42</v>
      </c>
      <c r="C13" s="1657" t="s">
        <v>1679</v>
      </c>
      <c r="D13" s="1663"/>
      <c r="E13" s="1663"/>
      <c r="F13" s="1663"/>
      <c r="G13" s="1663"/>
      <c r="H13" s="1663"/>
      <c r="I13" s="1663"/>
      <c r="J13" s="1664"/>
      <c r="K13" s="327" t="s">
        <v>265</v>
      </c>
      <c r="L13" s="316" t="s">
        <v>42</v>
      </c>
    </row>
    <row r="14" spans="1:12">
      <c r="A14" s="299">
        <v>9</v>
      </c>
      <c r="B14" s="317" t="s">
        <v>47</v>
      </c>
      <c r="C14" s="1657" t="s">
        <v>1680</v>
      </c>
      <c r="D14" s="1663"/>
      <c r="E14" s="1663"/>
      <c r="F14" s="1663"/>
      <c r="G14" s="1663"/>
      <c r="H14" s="1663"/>
      <c r="I14" s="1663"/>
      <c r="J14" s="1664"/>
      <c r="K14" s="327" t="s">
        <v>16</v>
      </c>
      <c r="L14" s="316" t="s">
        <v>47</v>
      </c>
    </row>
    <row r="15" spans="1:12">
      <c r="A15" s="299">
        <v>10</v>
      </c>
      <c r="B15" s="317" t="s">
        <v>49</v>
      </c>
      <c r="C15" s="326" t="s">
        <v>13</v>
      </c>
      <c r="D15" s="323" t="s">
        <v>13</v>
      </c>
      <c r="E15" s="323" t="s">
        <v>13</v>
      </c>
      <c r="F15" s="323" t="s">
        <v>13</v>
      </c>
      <c r="G15" s="323" t="s">
        <v>13</v>
      </c>
      <c r="H15" s="323" t="s">
        <v>13</v>
      </c>
      <c r="I15" s="1658" t="s">
        <v>1681</v>
      </c>
      <c r="J15" s="1659"/>
      <c r="K15" s="327" t="s">
        <v>16</v>
      </c>
      <c r="L15" s="316" t="s">
        <v>49</v>
      </c>
    </row>
    <row r="16" spans="1:12">
      <c r="A16" s="299">
        <v>11</v>
      </c>
      <c r="B16" s="317" t="s">
        <v>51</v>
      </c>
      <c r="C16" s="1657" t="s">
        <v>1682</v>
      </c>
      <c r="D16" s="1665"/>
      <c r="E16" s="1665"/>
      <c r="F16" s="1665"/>
      <c r="G16" s="1665"/>
      <c r="H16" s="1665"/>
      <c r="I16" s="1665"/>
      <c r="J16" s="1666"/>
      <c r="K16" s="327" t="s">
        <v>16</v>
      </c>
      <c r="L16" s="316" t="s">
        <v>51</v>
      </c>
    </row>
    <row r="17" spans="1:12">
      <c r="A17" s="299">
        <v>12</v>
      </c>
      <c r="B17" s="317" t="s">
        <v>52</v>
      </c>
      <c r="C17" s="326" t="s">
        <v>13</v>
      </c>
      <c r="D17" s="323" t="s">
        <v>13</v>
      </c>
      <c r="E17" s="323" t="s">
        <v>13</v>
      </c>
      <c r="F17" s="323" t="s">
        <v>13</v>
      </c>
      <c r="G17" s="323" t="s">
        <v>13</v>
      </c>
      <c r="H17" s="323" t="s">
        <v>13</v>
      </c>
      <c r="I17" s="1658" t="s">
        <v>1683</v>
      </c>
      <c r="J17" s="1659"/>
      <c r="K17" s="327" t="s">
        <v>22</v>
      </c>
      <c r="L17" s="316" t="s">
        <v>52</v>
      </c>
    </row>
    <row r="18" spans="1:12">
      <c r="A18" s="299">
        <v>13</v>
      </c>
      <c r="B18" s="317" t="s">
        <v>54</v>
      </c>
      <c r="C18" s="1657" t="s">
        <v>1684</v>
      </c>
      <c r="D18" s="1658"/>
      <c r="E18" s="1658"/>
      <c r="F18" s="1658"/>
      <c r="G18" s="1658"/>
      <c r="H18" s="1658"/>
      <c r="I18" s="1658"/>
      <c r="J18" s="1659"/>
      <c r="K18" s="327" t="s">
        <v>16</v>
      </c>
      <c r="L18" s="316" t="s">
        <v>54</v>
      </c>
    </row>
    <row r="19" spans="1:12">
      <c r="A19" s="299">
        <v>14</v>
      </c>
      <c r="B19" s="317" t="s">
        <v>55</v>
      </c>
      <c r="C19" s="326" t="s">
        <v>13</v>
      </c>
      <c r="D19" s="323" t="s">
        <v>13</v>
      </c>
      <c r="E19" s="323" t="s">
        <v>13</v>
      </c>
      <c r="F19" s="323" t="s">
        <v>13</v>
      </c>
      <c r="G19" s="323" t="s">
        <v>13</v>
      </c>
      <c r="H19" s="323" t="s">
        <v>13</v>
      </c>
      <c r="I19" s="1658" t="s">
        <v>1685</v>
      </c>
      <c r="J19" s="1659"/>
      <c r="K19" s="327" t="s">
        <v>16</v>
      </c>
      <c r="L19" s="316" t="s">
        <v>55</v>
      </c>
    </row>
    <row r="20" spans="1:12">
      <c r="A20" s="299">
        <v>15</v>
      </c>
      <c r="B20" s="317" t="s">
        <v>56</v>
      </c>
      <c r="C20" s="1657" t="s">
        <v>1686</v>
      </c>
      <c r="D20" s="1658"/>
      <c r="E20" s="1658"/>
      <c r="F20" s="1658"/>
      <c r="G20" s="1658"/>
      <c r="H20" s="1658"/>
      <c r="I20" s="1658"/>
      <c r="J20" s="1659"/>
      <c r="K20" s="327" t="s">
        <v>16</v>
      </c>
      <c r="L20" s="316" t="s">
        <v>56</v>
      </c>
    </row>
    <row r="21" spans="1:12">
      <c r="A21" s="299">
        <v>16</v>
      </c>
      <c r="B21" s="317" t="s">
        <v>57</v>
      </c>
      <c r="C21" s="326" t="s">
        <v>13</v>
      </c>
      <c r="D21" s="323" t="s">
        <v>13</v>
      </c>
      <c r="E21" s="323" t="s">
        <v>13</v>
      </c>
      <c r="F21" s="323" t="s">
        <v>13</v>
      </c>
      <c r="G21" s="323" t="s">
        <v>13</v>
      </c>
      <c r="H21" s="323" t="s">
        <v>13</v>
      </c>
      <c r="I21" s="1658" t="s">
        <v>1687</v>
      </c>
      <c r="J21" s="1659"/>
      <c r="K21" s="327" t="s">
        <v>16</v>
      </c>
      <c r="L21" s="316" t="s">
        <v>57</v>
      </c>
    </row>
    <row r="22" spans="1:12">
      <c r="A22" s="299">
        <v>17</v>
      </c>
      <c r="B22" s="317" t="s">
        <v>59</v>
      </c>
      <c r="C22" s="1657" t="s">
        <v>1688</v>
      </c>
      <c r="D22" s="1658"/>
      <c r="E22" s="1658"/>
      <c r="F22" s="1658"/>
      <c r="G22" s="1658"/>
      <c r="H22" s="1658"/>
      <c r="I22" s="1658"/>
      <c r="J22" s="1659"/>
      <c r="K22" s="327" t="s">
        <v>22</v>
      </c>
      <c r="L22" s="316" t="s">
        <v>59</v>
      </c>
    </row>
    <row r="23" spans="1:12">
      <c r="A23" s="299">
        <v>18</v>
      </c>
      <c r="B23" s="317" t="s">
        <v>64</v>
      </c>
      <c r="C23" s="326" t="s">
        <v>13</v>
      </c>
      <c r="D23" s="323" t="s">
        <v>13</v>
      </c>
      <c r="E23" s="323" t="s">
        <v>13</v>
      </c>
      <c r="F23" s="323" t="s">
        <v>13</v>
      </c>
      <c r="G23" s="323" t="s">
        <v>13</v>
      </c>
      <c r="H23" s="323" t="s">
        <v>13</v>
      </c>
      <c r="I23" s="1658" t="s">
        <v>1689</v>
      </c>
      <c r="J23" s="1659"/>
      <c r="K23" s="327" t="s">
        <v>22</v>
      </c>
      <c r="L23" s="316" t="s">
        <v>64</v>
      </c>
    </row>
    <row r="24" spans="1:12">
      <c r="A24" s="299">
        <v>19</v>
      </c>
      <c r="B24" s="317" t="s">
        <v>65</v>
      </c>
      <c r="C24" s="1657" t="s">
        <v>1690</v>
      </c>
      <c r="D24" s="1658"/>
      <c r="E24" s="1658"/>
      <c r="F24" s="1658"/>
      <c r="G24" s="1658"/>
      <c r="H24" s="1658"/>
      <c r="I24" s="1658"/>
      <c r="J24" s="1659"/>
      <c r="K24" s="327" t="s">
        <v>16</v>
      </c>
      <c r="L24" s="316" t="s">
        <v>65</v>
      </c>
    </row>
    <row r="25" spans="1:12">
      <c r="A25" s="299">
        <v>20</v>
      </c>
      <c r="B25" s="317" t="s">
        <v>66</v>
      </c>
      <c r="C25" s="326" t="s">
        <v>13</v>
      </c>
      <c r="D25" s="323" t="s">
        <v>13</v>
      </c>
      <c r="E25" s="323" t="s">
        <v>13</v>
      </c>
      <c r="F25" s="323" t="s">
        <v>13</v>
      </c>
      <c r="G25" s="323" t="s">
        <v>13</v>
      </c>
      <c r="H25" s="323" t="s">
        <v>13</v>
      </c>
      <c r="I25" s="1658" t="s">
        <v>1691</v>
      </c>
      <c r="J25" s="1659"/>
      <c r="K25" s="327" t="s">
        <v>16</v>
      </c>
      <c r="L25" s="316" t="s">
        <v>66</v>
      </c>
    </row>
    <row r="26" spans="1:12">
      <c r="A26" s="299">
        <v>21</v>
      </c>
      <c r="B26" s="317" t="s">
        <v>67</v>
      </c>
      <c r="C26" s="1657" t="s">
        <v>1692</v>
      </c>
      <c r="D26" s="1658"/>
      <c r="E26" s="1658"/>
      <c r="F26" s="1658"/>
      <c r="G26" s="1658"/>
      <c r="H26" s="1658"/>
      <c r="I26" s="1658"/>
      <c r="J26" s="1659"/>
      <c r="K26" s="327" t="s">
        <v>16</v>
      </c>
      <c r="L26" s="316" t="s">
        <v>67</v>
      </c>
    </row>
    <row r="27" spans="1:12">
      <c r="A27" s="299">
        <v>22</v>
      </c>
      <c r="B27" s="317" t="s">
        <v>68</v>
      </c>
      <c r="C27" s="326" t="s">
        <v>13</v>
      </c>
      <c r="D27" s="323" t="s">
        <v>13</v>
      </c>
      <c r="E27" s="323" t="s">
        <v>13</v>
      </c>
      <c r="F27" s="323" t="s">
        <v>13</v>
      </c>
      <c r="G27" s="323" t="s">
        <v>13</v>
      </c>
      <c r="H27" s="323" t="s">
        <v>13</v>
      </c>
      <c r="I27" s="1658" t="s">
        <v>1693</v>
      </c>
      <c r="J27" s="1659"/>
      <c r="K27" s="327" t="s">
        <v>16</v>
      </c>
      <c r="L27" s="316" t="s">
        <v>68</v>
      </c>
    </row>
    <row r="28" spans="1:12">
      <c r="A28" s="299">
        <v>23</v>
      </c>
      <c r="B28" s="317" t="s">
        <v>69</v>
      </c>
      <c r="C28" s="1657" t="s">
        <v>1694</v>
      </c>
      <c r="D28" s="1658"/>
      <c r="E28" s="1658"/>
      <c r="F28" s="1658"/>
      <c r="G28" s="1658"/>
      <c r="H28" s="1658"/>
      <c r="I28" s="1658"/>
      <c r="J28" s="1659"/>
      <c r="K28" s="327" t="s">
        <v>22</v>
      </c>
      <c r="L28" s="316" t="s">
        <v>69</v>
      </c>
    </row>
    <row r="29" spans="1:12">
      <c r="A29" s="299">
        <v>24</v>
      </c>
      <c r="B29" s="317" t="s">
        <v>70</v>
      </c>
      <c r="C29" s="326" t="s">
        <v>13</v>
      </c>
      <c r="D29" s="323" t="s">
        <v>13</v>
      </c>
      <c r="E29" s="323" t="s">
        <v>13</v>
      </c>
      <c r="F29" s="323" t="s">
        <v>13</v>
      </c>
      <c r="G29" s="323" t="s">
        <v>13</v>
      </c>
      <c r="H29" s="323" t="s">
        <v>13</v>
      </c>
      <c r="I29" s="1658" t="s">
        <v>1695</v>
      </c>
      <c r="J29" s="1659"/>
      <c r="K29" s="327" t="s">
        <v>16</v>
      </c>
      <c r="L29" s="316" t="s">
        <v>70</v>
      </c>
    </row>
    <row r="30" spans="1:12">
      <c r="A30" s="299">
        <v>25</v>
      </c>
      <c r="B30" s="317" t="s">
        <v>71</v>
      </c>
      <c r="C30" s="1657" t="s">
        <v>1696</v>
      </c>
      <c r="D30" s="1658"/>
      <c r="E30" s="1658"/>
      <c r="F30" s="1658"/>
      <c r="G30" s="1658"/>
      <c r="H30" s="1658"/>
      <c r="I30" s="1658"/>
      <c r="J30" s="1659"/>
      <c r="K30" s="327" t="s">
        <v>16</v>
      </c>
      <c r="L30" s="316" t="s">
        <v>71</v>
      </c>
    </row>
    <row r="31" spans="1:12">
      <c r="A31" s="299">
        <v>26</v>
      </c>
      <c r="B31" s="317" t="s">
        <v>72</v>
      </c>
      <c r="C31" s="326" t="s">
        <v>13</v>
      </c>
      <c r="D31" s="323" t="s">
        <v>13</v>
      </c>
      <c r="E31" s="323" t="s">
        <v>13</v>
      </c>
      <c r="F31" s="323" t="s">
        <v>13</v>
      </c>
      <c r="G31" s="323" t="s">
        <v>13</v>
      </c>
      <c r="H31" s="323" t="s">
        <v>13</v>
      </c>
      <c r="I31" s="323" t="s">
        <v>13</v>
      </c>
      <c r="J31" s="332" t="s">
        <v>1697</v>
      </c>
      <c r="K31" s="327" t="s">
        <v>16</v>
      </c>
      <c r="L31" s="316" t="s">
        <v>72</v>
      </c>
    </row>
    <row r="32" spans="1:12">
      <c r="A32" s="299">
        <v>27</v>
      </c>
      <c r="B32" s="317" t="s">
        <v>74</v>
      </c>
      <c r="C32" s="1657" t="s">
        <v>1698</v>
      </c>
      <c r="D32" s="1658"/>
      <c r="E32" s="1658"/>
      <c r="F32" s="1658"/>
      <c r="G32" s="1658"/>
      <c r="H32" s="1658"/>
      <c r="I32" s="1658"/>
      <c r="J32" s="1659"/>
      <c r="K32" s="327" t="s">
        <v>16</v>
      </c>
      <c r="L32" s="316" t="s">
        <v>74</v>
      </c>
    </row>
    <row r="33" spans="1:12">
      <c r="A33" s="299">
        <v>28</v>
      </c>
      <c r="B33" s="317" t="s">
        <v>75</v>
      </c>
      <c r="C33" s="326" t="s">
        <v>13</v>
      </c>
      <c r="D33" s="323" t="s">
        <v>13</v>
      </c>
      <c r="E33" s="323" t="s">
        <v>13</v>
      </c>
      <c r="F33" s="323" t="s">
        <v>13</v>
      </c>
      <c r="G33" s="323" t="s">
        <v>13</v>
      </c>
      <c r="H33" s="323" t="s">
        <v>13</v>
      </c>
      <c r="I33" s="323" t="s">
        <v>13</v>
      </c>
      <c r="J33" s="332" t="s">
        <v>1699</v>
      </c>
      <c r="K33" s="327" t="s">
        <v>22</v>
      </c>
      <c r="L33" s="316" t="s">
        <v>75</v>
      </c>
    </row>
    <row r="34" spans="1:12">
      <c r="A34" s="299">
        <v>29</v>
      </c>
      <c r="B34" s="317" t="s">
        <v>77</v>
      </c>
      <c r="C34" s="1657" t="s">
        <v>1700</v>
      </c>
      <c r="D34" s="1658"/>
      <c r="E34" s="1658"/>
      <c r="F34" s="1658"/>
      <c r="G34" s="1658"/>
      <c r="H34" s="1658"/>
      <c r="I34" s="1658"/>
      <c r="J34" s="1659"/>
      <c r="K34" s="327" t="s">
        <v>22</v>
      </c>
      <c r="L34" s="316" t="s">
        <v>77</v>
      </c>
    </row>
    <row r="35" spans="1:12">
      <c r="A35" s="299">
        <v>30</v>
      </c>
      <c r="B35" s="317" t="s">
        <v>78</v>
      </c>
      <c r="C35" s="326" t="s">
        <v>13</v>
      </c>
      <c r="D35" s="323" t="s">
        <v>13</v>
      </c>
      <c r="E35" s="323" t="s">
        <v>13</v>
      </c>
      <c r="F35" s="323" t="s">
        <v>13</v>
      </c>
      <c r="G35" s="323" t="s">
        <v>13</v>
      </c>
      <c r="H35" s="323" t="s">
        <v>13</v>
      </c>
      <c r="I35" s="323" t="s">
        <v>13</v>
      </c>
      <c r="J35" s="332" t="s">
        <v>1701</v>
      </c>
      <c r="K35" s="327" t="s">
        <v>16</v>
      </c>
      <c r="L35" s="316" t="s">
        <v>78</v>
      </c>
    </row>
    <row r="36" spans="1:12">
      <c r="A36" s="299">
        <v>31</v>
      </c>
      <c r="B36" s="317" t="s">
        <v>79</v>
      </c>
      <c r="C36" s="1657" t="s">
        <v>1702</v>
      </c>
      <c r="D36" s="1658"/>
      <c r="E36" s="1658"/>
      <c r="F36" s="1658"/>
      <c r="G36" s="1658"/>
      <c r="H36" s="1658"/>
      <c r="I36" s="1658"/>
      <c r="J36" s="1659"/>
      <c r="K36" s="327" t="s">
        <v>16</v>
      </c>
      <c r="L36" s="316" t="s">
        <v>79</v>
      </c>
    </row>
    <row r="37" spans="1:12">
      <c r="A37" s="299">
        <v>32</v>
      </c>
      <c r="B37" s="317" t="s">
        <v>81</v>
      </c>
      <c r="C37" s="326" t="s">
        <v>13</v>
      </c>
      <c r="D37" s="323" t="s">
        <v>13</v>
      </c>
      <c r="E37" s="323" t="s">
        <v>13</v>
      </c>
      <c r="F37" s="323" t="s">
        <v>13</v>
      </c>
      <c r="G37" s="323" t="s">
        <v>13</v>
      </c>
      <c r="H37" s="323" t="s">
        <v>13</v>
      </c>
      <c r="I37" s="323" t="s">
        <v>13</v>
      </c>
      <c r="J37" s="332" t="s">
        <v>1703</v>
      </c>
      <c r="K37" s="327" t="s">
        <v>16</v>
      </c>
      <c r="L37" s="316" t="s">
        <v>81</v>
      </c>
    </row>
    <row r="38" spans="1:12">
      <c r="A38" s="299">
        <v>33</v>
      </c>
      <c r="B38" s="317" t="s">
        <v>82</v>
      </c>
      <c r="C38" s="1657" t="s">
        <v>1704</v>
      </c>
      <c r="D38" s="1658"/>
      <c r="E38" s="1658"/>
      <c r="F38" s="1658"/>
      <c r="G38" s="1658"/>
      <c r="H38" s="1658"/>
      <c r="I38" s="1658"/>
      <c r="J38" s="1659"/>
      <c r="K38" s="327" t="s">
        <v>16</v>
      </c>
      <c r="L38" s="316" t="s">
        <v>82</v>
      </c>
    </row>
    <row r="39" spans="1:12">
      <c r="A39" s="299">
        <v>34</v>
      </c>
      <c r="B39" s="317" t="s">
        <v>83</v>
      </c>
      <c r="C39" s="326" t="s">
        <v>13</v>
      </c>
      <c r="D39" s="323" t="s">
        <v>13</v>
      </c>
      <c r="E39" s="323" t="s">
        <v>13</v>
      </c>
      <c r="F39" s="323" t="s">
        <v>13</v>
      </c>
      <c r="G39" s="323" t="s">
        <v>13</v>
      </c>
      <c r="H39" s="323" t="s">
        <v>13</v>
      </c>
      <c r="I39" s="323" t="s">
        <v>13</v>
      </c>
      <c r="J39" s="332" t="s">
        <v>1705</v>
      </c>
      <c r="K39" s="327" t="s">
        <v>22</v>
      </c>
      <c r="L39" s="316" t="s">
        <v>83</v>
      </c>
    </row>
    <row r="40" spans="1:12">
      <c r="A40" s="299">
        <v>35</v>
      </c>
      <c r="B40" s="317" t="s">
        <v>85</v>
      </c>
      <c r="C40" s="1657" t="s">
        <v>1706</v>
      </c>
      <c r="D40" s="1658"/>
      <c r="E40" s="1658"/>
      <c r="F40" s="1658"/>
      <c r="G40" s="1658"/>
      <c r="H40" s="1658"/>
      <c r="I40" s="1658"/>
      <c r="J40" s="1659"/>
      <c r="K40" s="327" t="s">
        <v>16</v>
      </c>
      <c r="L40" s="316" t="s">
        <v>85</v>
      </c>
    </row>
    <row r="41" spans="1:12">
      <c r="A41" s="299">
        <v>36</v>
      </c>
      <c r="B41" s="317" t="s">
        <v>86</v>
      </c>
      <c r="C41" s="326" t="s">
        <v>13</v>
      </c>
      <c r="D41" s="323" t="s">
        <v>13</v>
      </c>
      <c r="E41" s="323" t="s">
        <v>13</v>
      </c>
      <c r="F41" s="323" t="s">
        <v>13</v>
      </c>
      <c r="G41" s="323" t="s">
        <v>13</v>
      </c>
      <c r="H41" s="323" t="s">
        <v>13</v>
      </c>
      <c r="I41" s="323" t="s">
        <v>13</v>
      </c>
      <c r="J41" s="332" t="s">
        <v>1707</v>
      </c>
      <c r="K41" s="327" t="s">
        <v>16</v>
      </c>
      <c r="L41" s="316" t="s">
        <v>86</v>
      </c>
    </row>
    <row r="42" spans="1:12">
      <c r="A42" s="299">
        <v>37</v>
      </c>
      <c r="B42" s="317" t="s">
        <v>88</v>
      </c>
      <c r="C42" s="1657" t="s">
        <v>1708</v>
      </c>
      <c r="D42" s="1658"/>
      <c r="E42" s="1658"/>
      <c r="F42" s="1658"/>
      <c r="G42" s="1658"/>
      <c r="H42" s="1658"/>
      <c r="I42" s="1658"/>
      <c r="J42" s="1659"/>
      <c r="K42" s="327" t="s">
        <v>16</v>
      </c>
      <c r="L42" s="316" t="s">
        <v>88</v>
      </c>
    </row>
    <row r="43" spans="1:12">
      <c r="A43" s="299">
        <v>38</v>
      </c>
      <c r="B43" s="317" t="s">
        <v>89</v>
      </c>
      <c r="C43" s="326" t="s">
        <v>13</v>
      </c>
      <c r="D43" s="323" t="s">
        <v>13</v>
      </c>
      <c r="E43" s="323" t="s">
        <v>13</v>
      </c>
      <c r="F43" s="323" t="s">
        <v>13</v>
      </c>
      <c r="G43" s="323" t="s">
        <v>13</v>
      </c>
      <c r="H43" s="323" t="s">
        <v>13</v>
      </c>
      <c r="I43" s="323" t="s">
        <v>13</v>
      </c>
      <c r="J43" s="332" t="s">
        <v>1709</v>
      </c>
      <c r="K43" s="327" t="s">
        <v>16</v>
      </c>
      <c r="L43" s="316" t="s">
        <v>89</v>
      </c>
    </row>
    <row r="44" spans="1:12">
      <c r="A44" s="299">
        <v>39</v>
      </c>
      <c r="B44" s="317" t="s">
        <v>91</v>
      </c>
      <c r="C44" s="1657" t="s">
        <v>1710</v>
      </c>
      <c r="D44" s="1658"/>
      <c r="E44" s="1658"/>
      <c r="F44" s="1658"/>
      <c r="G44" s="1658"/>
      <c r="H44" s="1658"/>
      <c r="I44" s="1658"/>
      <c r="J44" s="1659"/>
      <c r="K44" s="327" t="s">
        <v>22</v>
      </c>
      <c r="L44" s="316" t="s">
        <v>91</v>
      </c>
    </row>
    <row r="45" spans="1:12">
      <c r="A45" s="299">
        <v>40</v>
      </c>
      <c r="B45" s="317" t="s">
        <v>92</v>
      </c>
      <c r="C45" s="326" t="s">
        <v>13</v>
      </c>
      <c r="D45" s="323" t="s">
        <v>13</v>
      </c>
      <c r="E45" s="323" t="s">
        <v>13</v>
      </c>
      <c r="F45" s="323" t="s">
        <v>13</v>
      </c>
      <c r="G45" s="323" t="s">
        <v>13</v>
      </c>
      <c r="H45" s="323" t="s">
        <v>13</v>
      </c>
      <c r="I45" s="323" t="s">
        <v>13</v>
      </c>
      <c r="J45" s="332" t="s">
        <v>1711</v>
      </c>
      <c r="K45" s="327" t="s">
        <v>22</v>
      </c>
      <c r="L45" s="316" t="s">
        <v>92</v>
      </c>
    </row>
    <row r="46" spans="1:12">
      <c r="A46" s="299">
        <v>41</v>
      </c>
      <c r="B46" s="317" t="s">
        <v>94</v>
      </c>
      <c r="C46" s="1657" t="s">
        <v>1712</v>
      </c>
      <c r="D46" s="1658"/>
      <c r="E46" s="1658"/>
      <c r="F46" s="1658"/>
      <c r="G46" s="1658"/>
      <c r="H46" s="1658"/>
      <c r="I46" s="1658"/>
      <c r="J46" s="1659"/>
      <c r="K46" s="327" t="s">
        <v>16</v>
      </c>
      <c r="L46" s="316" t="s">
        <v>94</v>
      </c>
    </row>
    <row r="47" spans="1:12">
      <c r="A47" s="299">
        <v>42</v>
      </c>
      <c r="B47" s="317" t="s">
        <v>95</v>
      </c>
      <c r="C47" s="1657" t="s">
        <v>1713</v>
      </c>
      <c r="D47" s="1658"/>
      <c r="E47" s="1658"/>
      <c r="F47" s="1658"/>
      <c r="G47" s="1658"/>
      <c r="H47" s="1658"/>
      <c r="I47" s="1658"/>
      <c r="J47" s="1659"/>
      <c r="K47" s="327" t="s">
        <v>16</v>
      </c>
      <c r="L47" s="316" t="s">
        <v>95</v>
      </c>
    </row>
    <row r="48" spans="1:12">
      <c r="A48" s="299">
        <v>43</v>
      </c>
      <c r="B48" s="317" t="s">
        <v>97</v>
      </c>
      <c r="C48" s="1657" t="s">
        <v>1714</v>
      </c>
      <c r="D48" s="1658"/>
      <c r="E48" s="1658"/>
      <c r="F48" s="1658"/>
      <c r="G48" s="1658"/>
      <c r="H48" s="1658"/>
      <c r="I48" s="1658"/>
      <c r="J48" s="1659"/>
      <c r="K48" s="327" t="s">
        <v>16</v>
      </c>
      <c r="L48" s="316" t="s">
        <v>97</v>
      </c>
    </row>
    <row r="49" spans="1:12">
      <c r="A49" s="299">
        <v>44</v>
      </c>
      <c r="B49" s="317" t="s">
        <v>98</v>
      </c>
      <c r="C49" s="1657" t="s">
        <v>1715</v>
      </c>
      <c r="D49" s="1658"/>
      <c r="E49" s="1658"/>
      <c r="F49" s="1658"/>
      <c r="G49" s="1658"/>
      <c r="H49" s="1658"/>
      <c r="I49" s="1658"/>
      <c r="J49" s="1659"/>
      <c r="K49" s="327" t="s">
        <v>16</v>
      </c>
      <c r="L49" s="316" t="s">
        <v>98</v>
      </c>
    </row>
    <row r="50" spans="1:12">
      <c r="A50" s="299">
        <v>45</v>
      </c>
      <c r="B50" s="317" t="s">
        <v>100</v>
      </c>
      <c r="C50" s="1657" t="s">
        <v>1716</v>
      </c>
      <c r="D50" s="1658"/>
      <c r="E50" s="1658"/>
      <c r="F50" s="1658"/>
      <c r="G50" s="1658"/>
      <c r="H50" s="1658"/>
      <c r="I50" s="1658"/>
      <c r="J50" s="1659"/>
      <c r="K50" s="327" t="s">
        <v>22</v>
      </c>
      <c r="L50" s="316" t="s">
        <v>100</v>
      </c>
    </row>
    <row r="51" spans="1:12">
      <c r="A51" s="299">
        <v>46</v>
      </c>
      <c r="B51" s="317" t="s">
        <v>102</v>
      </c>
      <c r="C51" s="1657" t="s">
        <v>1717</v>
      </c>
      <c r="D51" s="1658"/>
      <c r="E51" s="1658"/>
      <c r="F51" s="1658"/>
      <c r="G51" s="1658"/>
      <c r="H51" s="1658"/>
      <c r="I51" s="1658"/>
      <c r="J51" s="1659"/>
      <c r="K51" s="327" t="s">
        <v>16</v>
      </c>
      <c r="L51" s="316" t="s">
        <v>102</v>
      </c>
    </row>
    <row r="52" spans="1:12">
      <c r="A52" s="299">
        <v>47</v>
      </c>
      <c r="B52" s="317" t="s">
        <v>104</v>
      </c>
      <c r="C52" s="1657" t="s">
        <v>1718</v>
      </c>
      <c r="D52" s="1658"/>
      <c r="E52" s="1658"/>
      <c r="F52" s="1658"/>
      <c r="G52" s="1658"/>
      <c r="H52" s="1658"/>
      <c r="I52" s="1658"/>
      <c r="J52" s="1659"/>
      <c r="K52" s="327" t="s">
        <v>16</v>
      </c>
      <c r="L52" s="316" t="s">
        <v>104</v>
      </c>
    </row>
    <row r="53" spans="1:12">
      <c r="A53" s="299">
        <v>48</v>
      </c>
      <c r="B53" s="317" t="s">
        <v>106</v>
      </c>
      <c r="C53" s="1657" t="s">
        <v>1719</v>
      </c>
      <c r="D53" s="1658"/>
      <c r="E53" s="1658"/>
      <c r="F53" s="1658"/>
      <c r="G53" s="1658"/>
      <c r="H53" s="1658"/>
      <c r="I53" s="1658"/>
      <c r="J53" s="1659"/>
      <c r="K53" s="327" t="s">
        <v>16</v>
      </c>
      <c r="L53" s="316" t="s">
        <v>106</v>
      </c>
    </row>
    <row r="54" spans="1:12">
      <c r="A54" s="299">
        <v>49</v>
      </c>
      <c r="B54" s="317" t="s">
        <v>108</v>
      </c>
      <c r="C54" s="1657" t="s">
        <v>1720</v>
      </c>
      <c r="D54" s="1658"/>
      <c r="E54" s="1658"/>
      <c r="F54" s="1658"/>
      <c r="G54" s="1658"/>
      <c r="H54" s="1658"/>
      <c r="I54" s="1658"/>
      <c r="J54" s="1659"/>
      <c r="K54" s="327" t="s">
        <v>16</v>
      </c>
      <c r="L54" s="316" t="s">
        <v>108</v>
      </c>
    </row>
    <row r="55" spans="1:12">
      <c r="A55" s="299">
        <v>50</v>
      </c>
      <c r="B55" s="317" t="s">
        <v>110</v>
      </c>
      <c r="C55" s="1657" t="s">
        <v>1721</v>
      </c>
      <c r="D55" s="1658"/>
      <c r="E55" s="1658"/>
      <c r="F55" s="1658"/>
      <c r="G55" s="1658"/>
      <c r="H55" s="1658"/>
      <c r="I55" s="1658"/>
      <c r="J55" s="1659"/>
      <c r="K55" s="327" t="s">
        <v>22</v>
      </c>
      <c r="L55" s="316" t="s">
        <v>110</v>
      </c>
    </row>
    <row r="56" spans="1:12">
      <c r="A56" s="299">
        <v>51</v>
      </c>
      <c r="B56" s="317" t="s">
        <v>112</v>
      </c>
      <c r="C56" s="1657" t="s">
        <v>1722</v>
      </c>
      <c r="D56" s="1658"/>
      <c r="E56" s="1658"/>
      <c r="F56" s="1658"/>
      <c r="G56" s="1658"/>
      <c r="H56" s="1658"/>
      <c r="I56" s="1658"/>
      <c r="J56" s="1659"/>
      <c r="K56" s="327" t="s">
        <v>22</v>
      </c>
      <c r="L56" s="316" t="s">
        <v>112</v>
      </c>
    </row>
    <row r="57" spans="1:12">
      <c r="A57" s="299">
        <v>52</v>
      </c>
      <c r="B57" s="317" t="s">
        <v>114</v>
      </c>
      <c r="C57" s="1657" t="s">
        <v>1723</v>
      </c>
      <c r="D57" s="1658"/>
      <c r="E57" s="1658"/>
      <c r="F57" s="1658"/>
      <c r="G57" s="1658"/>
      <c r="H57" s="1658"/>
      <c r="I57" s="1658"/>
      <c r="J57" s="1659"/>
      <c r="K57" s="327" t="s">
        <v>16</v>
      </c>
      <c r="L57" s="316" t="s">
        <v>114</v>
      </c>
    </row>
    <row r="58" spans="1:12">
      <c r="A58" s="299">
        <v>53</v>
      </c>
      <c r="B58" s="317" t="s">
        <v>115</v>
      </c>
      <c r="C58" s="1657" t="s">
        <v>1724</v>
      </c>
      <c r="D58" s="1658"/>
      <c r="E58" s="1658"/>
      <c r="F58" s="1658"/>
      <c r="G58" s="1658"/>
      <c r="H58" s="1658"/>
      <c r="I58" s="1658"/>
      <c r="J58" s="1659"/>
      <c r="K58" s="327" t="s">
        <v>16</v>
      </c>
      <c r="L58" s="316" t="s">
        <v>115</v>
      </c>
    </row>
    <row r="59" spans="1:12">
      <c r="A59" s="299">
        <v>54</v>
      </c>
      <c r="B59" s="317" t="s">
        <v>116</v>
      </c>
      <c r="C59" s="1657" t="s">
        <v>1725</v>
      </c>
      <c r="D59" s="1658"/>
      <c r="E59" s="1658"/>
      <c r="F59" s="1658"/>
      <c r="G59" s="1658"/>
      <c r="H59" s="1658"/>
      <c r="I59" s="1658"/>
      <c r="J59" s="1659"/>
      <c r="K59" s="327" t="s">
        <v>16</v>
      </c>
      <c r="L59" s="316" t="s">
        <v>116</v>
      </c>
    </row>
    <row r="60" spans="1:12">
      <c r="A60" s="299">
        <v>55</v>
      </c>
      <c r="B60" s="317" t="s">
        <v>118</v>
      </c>
      <c r="C60" s="1657" t="s">
        <v>1726</v>
      </c>
      <c r="D60" s="1658"/>
      <c r="E60" s="1658"/>
      <c r="F60" s="1658"/>
      <c r="G60" s="1658"/>
      <c r="H60" s="1658"/>
      <c r="I60" s="1658"/>
      <c r="J60" s="1659"/>
      <c r="K60" s="327" t="s">
        <v>16</v>
      </c>
      <c r="L60" s="316" t="s">
        <v>118</v>
      </c>
    </row>
    <row r="61" spans="1:12">
      <c r="A61" s="299">
        <v>56</v>
      </c>
      <c r="B61" s="317" t="s">
        <v>120</v>
      </c>
      <c r="C61" s="1657" t="s">
        <v>1727</v>
      </c>
      <c r="D61" s="1658"/>
      <c r="E61" s="1658"/>
      <c r="F61" s="1658"/>
      <c r="G61" s="1658"/>
      <c r="H61" s="1658"/>
      <c r="I61" s="1658"/>
      <c r="J61" s="1659"/>
      <c r="K61" s="327" t="s">
        <v>22</v>
      </c>
      <c r="L61" s="316" t="s">
        <v>120</v>
      </c>
    </row>
    <row r="62" spans="1:12">
      <c r="A62" s="299">
        <v>57</v>
      </c>
      <c r="B62" s="317" t="s">
        <v>122</v>
      </c>
      <c r="C62" s="1657" t="s">
        <v>1728</v>
      </c>
      <c r="D62" s="1658"/>
      <c r="E62" s="1658"/>
      <c r="F62" s="1658"/>
      <c r="G62" s="1658"/>
      <c r="H62" s="1658"/>
      <c r="I62" s="1658"/>
      <c r="J62" s="1659"/>
      <c r="K62" s="327" t="s">
        <v>16</v>
      </c>
      <c r="L62" s="316" t="s">
        <v>122</v>
      </c>
    </row>
    <row r="63" spans="1:12">
      <c r="A63" s="299">
        <v>58</v>
      </c>
      <c r="B63" s="317" t="s">
        <v>124</v>
      </c>
      <c r="C63" s="1657" t="s">
        <v>1729</v>
      </c>
      <c r="D63" s="1658"/>
      <c r="E63" s="1658"/>
      <c r="F63" s="1658"/>
      <c r="G63" s="1658"/>
      <c r="H63" s="1658"/>
      <c r="I63" s="1658"/>
      <c r="J63" s="1659"/>
      <c r="K63" s="327" t="s">
        <v>16</v>
      </c>
      <c r="L63" s="316" t="s">
        <v>124</v>
      </c>
    </row>
    <row r="64" spans="1:12">
      <c r="A64" s="299">
        <v>59</v>
      </c>
      <c r="B64" s="317" t="s">
        <v>126</v>
      </c>
      <c r="C64" s="1657" t="s">
        <v>1730</v>
      </c>
      <c r="D64" s="1658"/>
      <c r="E64" s="1658"/>
      <c r="F64" s="1658"/>
      <c r="G64" s="1658"/>
      <c r="H64" s="1658"/>
      <c r="I64" s="1658"/>
      <c r="J64" s="1659"/>
      <c r="K64" s="327" t="s">
        <v>16</v>
      </c>
      <c r="L64" s="316" t="s">
        <v>126</v>
      </c>
    </row>
    <row r="65" spans="1:12">
      <c r="A65" s="299">
        <v>60</v>
      </c>
      <c r="B65" s="317" t="s">
        <v>128</v>
      </c>
      <c r="C65" s="1657" t="s">
        <v>1731</v>
      </c>
      <c r="D65" s="1658"/>
      <c r="E65" s="1658"/>
      <c r="F65" s="1658"/>
      <c r="G65" s="1658"/>
      <c r="H65" s="1658"/>
      <c r="I65" s="1658"/>
      <c r="J65" s="1659"/>
      <c r="K65" s="327" t="s">
        <v>16</v>
      </c>
      <c r="L65" s="316" t="s">
        <v>128</v>
      </c>
    </row>
    <row r="66" spans="1:12">
      <c r="A66" s="299">
        <v>61</v>
      </c>
      <c r="B66" s="317" t="s">
        <v>130</v>
      </c>
      <c r="C66" s="1657" t="s">
        <v>1732</v>
      </c>
      <c r="D66" s="1658"/>
      <c r="E66" s="1658"/>
      <c r="F66" s="1658"/>
      <c r="G66" s="1658"/>
      <c r="H66" s="1658"/>
      <c r="I66" s="1658"/>
      <c r="J66" s="1659"/>
      <c r="K66" s="327" t="s">
        <v>22</v>
      </c>
      <c r="L66" s="316" t="s">
        <v>130</v>
      </c>
    </row>
    <row r="67" spans="1:12">
      <c r="A67" s="299">
        <v>62</v>
      </c>
      <c r="B67" s="317" t="s">
        <v>132</v>
      </c>
      <c r="C67" s="1657" t="s">
        <v>1733</v>
      </c>
      <c r="D67" s="1658"/>
      <c r="E67" s="1658"/>
      <c r="F67" s="1658"/>
      <c r="G67" s="1658"/>
      <c r="H67" s="1658"/>
      <c r="I67" s="1658"/>
      <c r="J67" s="1659"/>
      <c r="K67" s="327" t="s">
        <v>22</v>
      </c>
      <c r="L67" s="316" t="s">
        <v>132</v>
      </c>
    </row>
    <row r="68" spans="1:12">
      <c r="A68" s="299">
        <v>63</v>
      </c>
      <c r="B68" s="317" t="s">
        <v>134</v>
      </c>
      <c r="C68" s="1657" t="s">
        <v>1734</v>
      </c>
      <c r="D68" s="1658"/>
      <c r="E68" s="1658"/>
      <c r="F68" s="1658"/>
      <c r="G68" s="1658"/>
      <c r="H68" s="1658"/>
      <c r="I68" s="1658"/>
      <c r="J68" s="1659"/>
      <c r="K68" s="327" t="s">
        <v>16</v>
      </c>
      <c r="L68" s="316" t="s">
        <v>134</v>
      </c>
    </row>
    <row r="69" spans="1:12">
      <c r="A69" s="299">
        <v>64</v>
      </c>
      <c r="B69" s="317" t="s">
        <v>136</v>
      </c>
      <c r="C69" s="1657" t="s">
        <v>1735</v>
      </c>
      <c r="D69" s="1658"/>
      <c r="E69" s="1658"/>
      <c r="F69" s="1658"/>
      <c r="G69" s="1658"/>
      <c r="H69" s="1658"/>
      <c r="I69" s="1658"/>
      <c r="J69" s="1659"/>
      <c r="K69" s="327" t="s">
        <v>16</v>
      </c>
      <c r="L69" s="316" t="s">
        <v>136</v>
      </c>
    </row>
    <row r="70" spans="1:12">
      <c r="A70" s="299">
        <v>65</v>
      </c>
      <c r="B70" s="317" t="s">
        <v>138</v>
      </c>
      <c r="C70" s="1657" t="s">
        <v>1736</v>
      </c>
      <c r="D70" s="1658"/>
      <c r="E70" s="1658"/>
      <c r="F70" s="1658"/>
      <c r="G70" s="1658"/>
      <c r="H70" s="1658"/>
      <c r="I70" s="1658"/>
      <c r="J70" s="1659"/>
      <c r="K70" s="327" t="s">
        <v>16</v>
      </c>
      <c r="L70" s="316" t="s">
        <v>138</v>
      </c>
    </row>
    <row r="71" spans="1:12">
      <c r="A71" s="299">
        <v>66</v>
      </c>
      <c r="B71" s="317" t="s">
        <v>140</v>
      </c>
      <c r="C71" s="1657" t="s">
        <v>1737</v>
      </c>
      <c r="D71" s="1658"/>
      <c r="E71" s="1658"/>
      <c r="F71" s="1658"/>
      <c r="G71" s="1658"/>
      <c r="H71" s="1658"/>
      <c r="I71" s="1658"/>
      <c r="J71" s="1659"/>
      <c r="K71" s="327" t="s">
        <v>16</v>
      </c>
      <c r="L71" s="316" t="s">
        <v>140</v>
      </c>
    </row>
    <row r="72" spans="1:12">
      <c r="A72" s="299">
        <v>67</v>
      </c>
      <c r="B72" s="317" t="s">
        <v>142</v>
      </c>
      <c r="C72" s="1657" t="s">
        <v>1738</v>
      </c>
      <c r="D72" s="1658"/>
      <c r="E72" s="1658"/>
      <c r="F72" s="1658"/>
      <c r="G72" s="1658"/>
      <c r="H72" s="1658"/>
      <c r="I72" s="1658"/>
      <c r="J72" s="1659"/>
      <c r="K72" s="327" t="s">
        <v>22</v>
      </c>
      <c r="L72" s="316" t="s">
        <v>142</v>
      </c>
    </row>
    <row r="73" spans="1:12">
      <c r="A73" s="299">
        <v>68</v>
      </c>
      <c r="B73" s="317" t="s">
        <v>144</v>
      </c>
      <c r="C73" s="1657" t="s">
        <v>1739</v>
      </c>
      <c r="D73" s="1658"/>
      <c r="E73" s="1658"/>
      <c r="F73" s="1658"/>
      <c r="G73" s="1658"/>
      <c r="H73" s="1658"/>
      <c r="I73" s="1658"/>
      <c r="J73" s="1659"/>
      <c r="K73" s="327" t="s">
        <v>16</v>
      </c>
      <c r="L73" s="316" t="s">
        <v>144</v>
      </c>
    </row>
    <row r="74" spans="1:12">
      <c r="A74" s="299">
        <v>69</v>
      </c>
      <c r="B74" s="317" t="s">
        <v>146</v>
      </c>
      <c r="C74" s="1657" t="s">
        <v>1740</v>
      </c>
      <c r="D74" s="1658"/>
      <c r="E74" s="1658"/>
      <c r="F74" s="1658"/>
      <c r="G74" s="1658"/>
      <c r="H74" s="1658"/>
      <c r="I74" s="1658"/>
      <c r="J74" s="1659"/>
      <c r="K74" s="327" t="s">
        <v>16</v>
      </c>
      <c r="L74" s="316" t="s">
        <v>146</v>
      </c>
    </row>
    <row r="75" spans="1:12">
      <c r="A75" s="299">
        <v>70</v>
      </c>
      <c r="B75" s="317" t="s">
        <v>148</v>
      </c>
      <c r="C75" s="1657" t="s">
        <v>1741</v>
      </c>
      <c r="D75" s="1658"/>
      <c r="E75" s="1658"/>
      <c r="F75" s="1658"/>
      <c r="G75" s="1658"/>
      <c r="H75" s="1658"/>
      <c r="I75" s="1658"/>
      <c r="J75" s="1659"/>
      <c r="K75" s="327" t="s">
        <v>16</v>
      </c>
      <c r="L75" s="316" t="s">
        <v>148</v>
      </c>
    </row>
    <row r="76" spans="1:12">
      <c r="A76" s="299">
        <v>71</v>
      </c>
      <c r="B76" s="317" t="s">
        <v>150</v>
      </c>
      <c r="C76" s="1657" t="s">
        <v>1742</v>
      </c>
      <c r="D76" s="1658"/>
      <c r="E76" s="1658"/>
      <c r="F76" s="1658"/>
      <c r="G76" s="1658"/>
      <c r="H76" s="1658"/>
      <c r="I76" s="1658"/>
      <c r="J76" s="1659"/>
      <c r="K76" s="327" t="s">
        <v>16</v>
      </c>
      <c r="L76" s="316" t="s">
        <v>150</v>
      </c>
    </row>
    <row r="77" spans="1:12">
      <c r="A77" s="299">
        <v>72</v>
      </c>
      <c r="B77" s="317" t="s">
        <v>152</v>
      </c>
      <c r="C77" s="1657" t="s">
        <v>1743</v>
      </c>
      <c r="D77" s="1658"/>
      <c r="E77" s="1658"/>
      <c r="F77" s="1658"/>
      <c r="G77" s="1658"/>
      <c r="H77" s="1658"/>
      <c r="I77" s="1658"/>
      <c r="J77" s="1659"/>
      <c r="K77" s="327" t="s">
        <v>22</v>
      </c>
      <c r="L77" s="316" t="s">
        <v>152</v>
      </c>
    </row>
    <row r="78" spans="1:12">
      <c r="A78" s="299">
        <v>73</v>
      </c>
      <c r="B78" s="317" t="s">
        <v>153</v>
      </c>
      <c r="C78" s="1657" t="s">
        <v>1744</v>
      </c>
      <c r="D78" s="1658"/>
      <c r="E78" s="1658"/>
      <c r="F78" s="1658"/>
      <c r="G78" s="1658"/>
      <c r="H78" s="1658"/>
      <c r="I78" s="1658"/>
      <c r="J78" s="1659"/>
      <c r="K78" s="327" t="s">
        <v>22</v>
      </c>
      <c r="L78" s="316" t="s">
        <v>153</v>
      </c>
    </row>
    <row r="79" spans="1:12">
      <c r="A79" s="299">
        <v>74</v>
      </c>
      <c r="B79" s="317" t="s">
        <v>154</v>
      </c>
      <c r="C79" s="1657" t="s">
        <v>1745</v>
      </c>
      <c r="D79" s="1658"/>
      <c r="E79" s="1658"/>
      <c r="F79" s="1658"/>
      <c r="G79" s="1658"/>
      <c r="H79" s="1658"/>
      <c r="I79" s="1658"/>
      <c r="J79" s="1659"/>
      <c r="K79" s="327" t="s">
        <v>16</v>
      </c>
      <c r="L79" s="316" t="s">
        <v>154</v>
      </c>
    </row>
    <row r="80" spans="1:12">
      <c r="A80" s="299">
        <v>75</v>
      </c>
      <c r="B80" s="317" t="s">
        <v>157</v>
      </c>
      <c r="C80" s="1657" t="s">
        <v>1746</v>
      </c>
      <c r="D80" s="1658"/>
      <c r="E80" s="1658"/>
      <c r="F80" s="1658"/>
      <c r="G80" s="1658"/>
      <c r="H80" s="1658"/>
      <c r="I80" s="1658"/>
      <c r="J80" s="1659"/>
      <c r="K80" s="327" t="s">
        <v>16</v>
      </c>
      <c r="L80" s="316" t="s">
        <v>157</v>
      </c>
    </row>
    <row r="81" spans="1:12">
      <c r="A81" s="299">
        <v>76</v>
      </c>
      <c r="B81" s="317" t="s">
        <v>160</v>
      </c>
      <c r="C81" s="1657" t="s">
        <v>1747</v>
      </c>
      <c r="D81" s="1658"/>
      <c r="E81" s="1658"/>
      <c r="F81" s="1658"/>
      <c r="G81" s="1658"/>
      <c r="H81" s="1658"/>
      <c r="I81" s="1658"/>
      <c r="J81" s="1659"/>
      <c r="K81" s="327" t="s">
        <v>16</v>
      </c>
      <c r="L81" s="316" t="s">
        <v>160</v>
      </c>
    </row>
    <row r="82" spans="1:12">
      <c r="A82" s="299">
        <v>77</v>
      </c>
      <c r="B82" s="317" t="s">
        <v>162</v>
      </c>
      <c r="C82" s="1657" t="s">
        <v>1748</v>
      </c>
      <c r="D82" s="1658"/>
      <c r="E82" s="1658"/>
      <c r="F82" s="1658"/>
      <c r="G82" s="1658"/>
      <c r="H82" s="1658"/>
      <c r="I82" s="1658"/>
      <c r="J82" s="1659"/>
      <c r="K82" s="327" t="s">
        <v>16</v>
      </c>
      <c r="L82" s="316" t="s">
        <v>162</v>
      </c>
    </row>
    <row r="83" spans="1:12">
      <c r="A83" s="299">
        <v>78</v>
      </c>
      <c r="B83" s="317" t="s">
        <v>165</v>
      </c>
      <c r="C83" s="1657" t="s">
        <v>1749</v>
      </c>
      <c r="D83" s="1658"/>
      <c r="E83" s="1658"/>
      <c r="F83" s="1658"/>
      <c r="G83" s="1658"/>
      <c r="H83" s="1658"/>
      <c r="I83" s="1658"/>
      <c r="J83" s="1659"/>
      <c r="K83" s="327" t="s">
        <v>22</v>
      </c>
      <c r="L83" s="316" t="s">
        <v>165</v>
      </c>
    </row>
    <row r="84" spans="1:12">
      <c r="A84" s="299">
        <v>79</v>
      </c>
      <c r="B84" s="317" t="s">
        <v>171</v>
      </c>
      <c r="C84" s="1657" t="s">
        <v>1750</v>
      </c>
      <c r="D84" s="1658"/>
      <c r="E84" s="1658"/>
      <c r="F84" s="1658"/>
      <c r="G84" s="1658"/>
      <c r="H84" s="1658"/>
      <c r="I84" s="1658"/>
      <c r="J84" s="1659"/>
      <c r="K84" s="327" t="s">
        <v>16</v>
      </c>
      <c r="L84" s="316" t="s">
        <v>171</v>
      </c>
    </row>
    <row r="85" spans="1:12">
      <c r="A85" s="299">
        <v>80</v>
      </c>
      <c r="B85" s="317" t="s">
        <v>174</v>
      </c>
      <c r="C85" s="1657" t="s">
        <v>1751</v>
      </c>
      <c r="D85" s="1658"/>
      <c r="E85" s="1658"/>
      <c r="F85" s="1658"/>
      <c r="G85" s="1658"/>
      <c r="H85" s="1658"/>
      <c r="I85" s="1658"/>
      <c r="J85" s="1659"/>
      <c r="K85" s="327" t="s">
        <v>16</v>
      </c>
      <c r="L85" s="316" t="s">
        <v>174</v>
      </c>
    </row>
    <row r="86" spans="1:12">
      <c r="A86" s="299">
        <v>81</v>
      </c>
      <c r="B86" s="317" t="s">
        <v>176</v>
      </c>
      <c r="C86" s="1657" t="s">
        <v>1752</v>
      </c>
      <c r="D86" s="1658"/>
      <c r="E86" s="1658"/>
      <c r="F86" s="1658"/>
      <c r="G86" s="1658"/>
      <c r="H86" s="1658"/>
      <c r="I86" s="1658"/>
      <c r="J86" s="1659"/>
      <c r="K86" s="327" t="s">
        <v>16</v>
      </c>
      <c r="L86" s="316" t="s">
        <v>176</v>
      </c>
    </row>
    <row r="87" spans="1:12">
      <c r="A87" s="299">
        <v>82</v>
      </c>
      <c r="B87" s="317" t="s">
        <v>178</v>
      </c>
      <c r="C87" s="1657" t="s">
        <v>1753</v>
      </c>
      <c r="D87" s="1658"/>
      <c r="E87" s="1658"/>
      <c r="F87" s="1658"/>
      <c r="G87" s="1658"/>
      <c r="H87" s="1658"/>
      <c r="I87" s="1658"/>
      <c r="J87" s="1659"/>
      <c r="K87" s="327" t="s">
        <v>22</v>
      </c>
      <c r="L87" s="316" t="s">
        <v>178</v>
      </c>
    </row>
    <row r="88" spans="1:12">
      <c r="A88" s="299">
        <v>83</v>
      </c>
      <c r="B88" s="317" t="s">
        <v>182</v>
      </c>
      <c r="C88" s="1657" t="s">
        <v>1754</v>
      </c>
      <c r="D88" s="1658"/>
      <c r="E88" s="1658"/>
      <c r="F88" s="1658"/>
      <c r="G88" s="1658"/>
      <c r="H88" s="1658"/>
      <c r="I88" s="1658"/>
      <c r="J88" s="1659"/>
      <c r="K88" s="327" t="s">
        <v>22</v>
      </c>
      <c r="L88" s="316" t="s">
        <v>182</v>
      </c>
    </row>
    <row r="89" spans="1:12">
      <c r="A89" s="299">
        <v>84</v>
      </c>
      <c r="B89" s="317" t="s">
        <v>184</v>
      </c>
      <c r="C89" s="1657" t="s">
        <v>1755</v>
      </c>
      <c r="D89" s="1658"/>
      <c r="E89" s="1658"/>
      <c r="F89" s="1658"/>
      <c r="G89" s="1658"/>
      <c r="H89" s="1658"/>
      <c r="I89" s="1658"/>
      <c r="J89" s="1659"/>
      <c r="K89" s="327" t="s">
        <v>16</v>
      </c>
      <c r="L89" s="316" t="s">
        <v>184</v>
      </c>
    </row>
    <row r="90" spans="1:12">
      <c r="A90" s="299">
        <v>85</v>
      </c>
      <c r="B90" s="317" t="s">
        <v>185</v>
      </c>
      <c r="C90" s="1657" t="s">
        <v>1756</v>
      </c>
      <c r="D90" s="1658"/>
      <c r="E90" s="1658"/>
      <c r="F90" s="1658"/>
      <c r="G90" s="1658"/>
      <c r="H90" s="1658"/>
      <c r="I90" s="1658"/>
      <c r="J90" s="1659"/>
      <c r="K90" s="327" t="s">
        <v>16</v>
      </c>
      <c r="L90" s="316" t="s">
        <v>185</v>
      </c>
    </row>
    <row r="91" spans="1:12">
      <c r="A91" s="299">
        <v>86</v>
      </c>
      <c r="B91" s="317" t="s">
        <v>186</v>
      </c>
      <c r="C91" s="1657" t="s">
        <v>1757</v>
      </c>
      <c r="D91" s="1658"/>
      <c r="E91" s="1658"/>
      <c r="F91" s="1658"/>
      <c r="G91" s="1658"/>
      <c r="H91" s="1658"/>
      <c r="I91" s="1658"/>
      <c r="J91" s="1659"/>
      <c r="K91" s="327" t="s">
        <v>16</v>
      </c>
      <c r="L91" s="316" t="s">
        <v>186</v>
      </c>
    </row>
    <row r="92" spans="1:12">
      <c r="A92" s="299">
        <v>87</v>
      </c>
      <c r="B92" s="317" t="s">
        <v>187</v>
      </c>
      <c r="C92" s="1657" t="s">
        <v>1758</v>
      </c>
      <c r="D92" s="1658"/>
      <c r="E92" s="1658"/>
      <c r="F92" s="1658"/>
      <c r="G92" s="1658"/>
      <c r="H92" s="1658"/>
      <c r="I92" s="1658"/>
      <c r="J92" s="1659"/>
      <c r="K92" s="327" t="s">
        <v>16</v>
      </c>
      <c r="L92" s="316" t="s">
        <v>187</v>
      </c>
    </row>
    <row r="93" spans="1:12">
      <c r="A93" s="299">
        <v>88</v>
      </c>
      <c r="B93" s="317" t="s">
        <v>188</v>
      </c>
      <c r="C93" s="1657" t="s">
        <v>1759</v>
      </c>
      <c r="D93" s="1658"/>
      <c r="E93" s="1658"/>
      <c r="F93" s="1658"/>
      <c r="G93" s="1658"/>
      <c r="H93" s="1658"/>
      <c r="I93" s="1658"/>
      <c r="J93" s="1659"/>
      <c r="K93" s="327" t="s">
        <v>22</v>
      </c>
      <c r="L93" s="316" t="s">
        <v>188</v>
      </c>
    </row>
    <row r="94" spans="1:12">
      <c r="A94" s="299">
        <v>89</v>
      </c>
      <c r="B94" s="317" t="s">
        <v>189</v>
      </c>
      <c r="C94" s="1657" t="s">
        <v>1760</v>
      </c>
      <c r="D94" s="1658"/>
      <c r="E94" s="1658"/>
      <c r="F94" s="1658"/>
      <c r="G94" s="1658"/>
      <c r="H94" s="1658"/>
      <c r="I94" s="1658"/>
      <c r="J94" s="1659"/>
      <c r="K94" s="327" t="s">
        <v>16</v>
      </c>
      <c r="L94" s="316" t="s">
        <v>189</v>
      </c>
    </row>
    <row r="95" spans="1:12">
      <c r="A95" s="299">
        <v>90</v>
      </c>
      <c r="B95" s="317" t="s">
        <v>190</v>
      </c>
      <c r="C95" s="326" t="s">
        <v>13</v>
      </c>
      <c r="D95" s="323" t="s">
        <v>13</v>
      </c>
      <c r="E95" s="323" t="s">
        <v>13</v>
      </c>
      <c r="F95" s="323" t="s">
        <v>13</v>
      </c>
      <c r="G95" s="323" t="s">
        <v>13</v>
      </c>
      <c r="H95" s="323" t="s">
        <v>13</v>
      </c>
      <c r="I95" s="1658" t="s">
        <v>1761</v>
      </c>
      <c r="J95" s="1666"/>
      <c r="K95" s="327" t="s">
        <v>16</v>
      </c>
      <c r="L95" s="316" t="s">
        <v>190</v>
      </c>
    </row>
    <row r="96" spans="1:12">
      <c r="A96" s="299">
        <v>91</v>
      </c>
      <c r="B96" s="317" t="s">
        <v>191</v>
      </c>
      <c r="C96" s="1657" t="s">
        <v>1762</v>
      </c>
      <c r="D96" s="1665"/>
      <c r="E96" s="1665"/>
      <c r="F96" s="1665"/>
      <c r="G96" s="1665"/>
      <c r="H96" s="1665"/>
      <c r="I96" s="1665"/>
      <c r="J96" s="1666"/>
      <c r="K96" s="327" t="s">
        <v>16</v>
      </c>
      <c r="L96" s="316" t="s">
        <v>191</v>
      </c>
    </row>
    <row r="97" spans="1:12">
      <c r="A97" s="299">
        <v>92</v>
      </c>
      <c r="B97" s="317" t="s">
        <v>192</v>
      </c>
      <c r="C97" s="326" t="s">
        <v>13</v>
      </c>
      <c r="D97" s="323" t="s">
        <v>13</v>
      </c>
      <c r="E97" s="323" t="s">
        <v>13</v>
      </c>
      <c r="F97" s="323" t="s">
        <v>13</v>
      </c>
      <c r="G97" s="323" t="s">
        <v>13</v>
      </c>
      <c r="H97" s="323" t="s">
        <v>13</v>
      </c>
      <c r="I97" s="1658" t="s">
        <v>1763</v>
      </c>
      <c r="J97" s="1659"/>
      <c r="K97" s="327" t="s">
        <v>22</v>
      </c>
      <c r="L97" s="316" t="s">
        <v>192</v>
      </c>
    </row>
    <row r="98" spans="1:12">
      <c r="A98" s="299">
        <v>93</v>
      </c>
      <c r="B98" s="317" t="s">
        <v>193</v>
      </c>
      <c r="C98" s="1657" t="s">
        <v>1764</v>
      </c>
      <c r="D98" s="1658"/>
      <c r="E98" s="1658"/>
      <c r="F98" s="1658"/>
      <c r="G98" s="1658"/>
      <c r="H98" s="1658"/>
      <c r="I98" s="1658"/>
      <c r="J98" s="1659"/>
      <c r="K98" s="327" t="s">
        <v>22</v>
      </c>
      <c r="L98" s="316" t="s">
        <v>193</v>
      </c>
    </row>
    <row r="99" spans="1:12">
      <c r="A99" s="299">
        <v>94</v>
      </c>
      <c r="B99" s="317" t="s">
        <v>194</v>
      </c>
      <c r="C99" s="326" t="s">
        <v>13</v>
      </c>
      <c r="D99" s="323" t="s">
        <v>13</v>
      </c>
      <c r="E99" s="323" t="s">
        <v>13</v>
      </c>
      <c r="F99" s="323" t="s">
        <v>13</v>
      </c>
      <c r="G99" s="323" t="s">
        <v>13</v>
      </c>
      <c r="H99" s="323" t="s">
        <v>13</v>
      </c>
      <c r="I99" s="323" t="s">
        <v>13</v>
      </c>
      <c r="J99" s="332" t="s">
        <v>1765</v>
      </c>
      <c r="K99" s="327" t="s">
        <v>16</v>
      </c>
      <c r="L99" s="316" t="s">
        <v>194</v>
      </c>
    </row>
    <row r="100" spans="1:12">
      <c r="A100" s="299">
        <v>95</v>
      </c>
      <c r="B100" s="317" t="s">
        <v>195</v>
      </c>
      <c r="C100" s="1657" t="s">
        <v>1766</v>
      </c>
      <c r="D100" s="1658"/>
      <c r="E100" s="1658"/>
      <c r="F100" s="1658"/>
      <c r="G100" s="1658"/>
      <c r="H100" s="1658"/>
      <c r="I100" s="1658"/>
      <c r="J100" s="1659"/>
      <c r="K100" s="327" t="s">
        <v>16</v>
      </c>
      <c r="L100" s="316" t="s">
        <v>195</v>
      </c>
    </row>
    <row r="101" spans="1:12">
      <c r="A101" s="299">
        <v>96</v>
      </c>
      <c r="B101" s="317" t="s">
        <v>196</v>
      </c>
      <c r="C101" s="326" t="s">
        <v>13</v>
      </c>
      <c r="D101" s="323" t="s">
        <v>13</v>
      </c>
      <c r="E101" s="323" t="s">
        <v>13</v>
      </c>
      <c r="F101" s="323" t="s">
        <v>13</v>
      </c>
      <c r="G101" s="323" t="s">
        <v>13</v>
      </c>
      <c r="H101" s="323" t="s">
        <v>13</v>
      </c>
      <c r="I101" s="323" t="s">
        <v>13</v>
      </c>
      <c r="J101" s="332" t="s">
        <v>1767</v>
      </c>
      <c r="K101" s="327" t="s">
        <v>22</v>
      </c>
      <c r="L101" s="316" t="s">
        <v>196</v>
      </c>
    </row>
    <row r="102" spans="1:12">
      <c r="A102" s="299">
        <v>97</v>
      </c>
      <c r="B102" s="317" t="s">
        <v>202</v>
      </c>
      <c r="C102" s="1657" t="s">
        <v>1768</v>
      </c>
      <c r="D102" s="1658"/>
      <c r="E102" s="1658"/>
      <c r="F102" s="1658"/>
      <c r="G102" s="1658"/>
      <c r="H102" s="1658"/>
      <c r="I102" s="1658"/>
      <c r="J102" s="1659"/>
      <c r="K102" s="327" t="s">
        <v>22</v>
      </c>
      <c r="L102" s="316" t="s">
        <v>202</v>
      </c>
    </row>
    <row r="103" spans="1:12">
      <c r="A103" s="299">
        <v>98</v>
      </c>
      <c r="B103" s="317" t="s">
        <v>211</v>
      </c>
      <c r="C103" s="1657" t="s">
        <v>1769</v>
      </c>
      <c r="D103" s="1658"/>
      <c r="E103" s="1658"/>
      <c r="F103" s="1658"/>
      <c r="G103" s="1658"/>
      <c r="H103" s="1658"/>
      <c r="I103" s="1658"/>
      <c r="J103" s="1659"/>
      <c r="K103" s="327" t="s">
        <v>16</v>
      </c>
      <c r="L103" s="316" t="s">
        <v>211</v>
      </c>
    </row>
    <row r="104" spans="1:12">
      <c r="A104" s="299">
        <v>99</v>
      </c>
      <c r="B104" s="317" t="s">
        <v>220</v>
      </c>
      <c r="C104" s="1657" t="s">
        <v>1770</v>
      </c>
      <c r="D104" s="1658"/>
      <c r="E104" s="1658"/>
      <c r="F104" s="1658"/>
      <c r="G104" s="1658"/>
      <c r="H104" s="1658"/>
      <c r="I104" s="1658"/>
      <c r="J104" s="1659"/>
      <c r="K104" s="327" t="s">
        <v>16</v>
      </c>
      <c r="L104" s="316" t="s">
        <v>220</v>
      </c>
    </row>
    <row r="105" spans="1:12">
      <c r="A105" s="299">
        <v>100</v>
      </c>
      <c r="B105" s="317" t="s">
        <v>229</v>
      </c>
      <c r="C105" s="1657" t="s">
        <v>1771</v>
      </c>
      <c r="D105" s="1658"/>
      <c r="E105" s="1658"/>
      <c r="F105" s="1658"/>
      <c r="G105" s="1658"/>
      <c r="H105" s="1658"/>
      <c r="I105" s="1658"/>
      <c r="J105" s="1659"/>
      <c r="K105" s="327" t="s">
        <v>16</v>
      </c>
      <c r="L105" s="316" t="s">
        <v>229</v>
      </c>
    </row>
    <row r="106" spans="1:12">
      <c r="A106" s="299">
        <v>101</v>
      </c>
      <c r="B106" s="317" t="s">
        <v>238</v>
      </c>
      <c r="C106" s="1657" t="s">
        <v>1772</v>
      </c>
      <c r="D106" s="1658"/>
      <c r="E106" s="1658"/>
      <c r="F106" s="1658"/>
      <c r="G106" s="1658"/>
      <c r="H106" s="1658"/>
      <c r="I106" s="1658"/>
      <c r="J106" s="1659"/>
      <c r="K106" s="327" t="s">
        <v>16</v>
      </c>
      <c r="L106" s="316" t="s">
        <v>238</v>
      </c>
    </row>
    <row r="107" spans="1:12">
      <c r="A107" s="299">
        <v>102</v>
      </c>
      <c r="B107" s="317" t="s">
        <v>247</v>
      </c>
      <c r="C107" s="1657" t="s">
        <v>1773</v>
      </c>
      <c r="D107" s="1658"/>
      <c r="E107" s="1658"/>
      <c r="F107" s="1658"/>
      <c r="G107" s="1658"/>
      <c r="H107" s="1658"/>
      <c r="I107" s="1658"/>
      <c r="J107" s="1659"/>
      <c r="K107" s="327" t="s">
        <v>16</v>
      </c>
      <c r="L107" s="316" t="s">
        <v>247</v>
      </c>
    </row>
    <row r="108" spans="1:12">
      <c r="A108" s="299">
        <v>103</v>
      </c>
      <c r="B108" s="317" t="s">
        <v>256</v>
      </c>
      <c r="C108" s="1657" t="s">
        <v>1774</v>
      </c>
      <c r="D108" s="1658"/>
      <c r="E108" s="1658"/>
      <c r="F108" s="1658"/>
      <c r="G108" s="1658"/>
      <c r="H108" s="1658"/>
      <c r="I108" s="1658"/>
      <c r="J108" s="1659"/>
      <c r="K108" s="327" t="s">
        <v>16</v>
      </c>
      <c r="L108" s="316" t="s">
        <v>256</v>
      </c>
    </row>
    <row r="109" spans="1:12">
      <c r="A109" s="299">
        <v>104</v>
      </c>
      <c r="B109" s="317" t="s">
        <v>260</v>
      </c>
      <c r="C109" s="1657" t="s">
        <v>1775</v>
      </c>
      <c r="D109" s="1658"/>
      <c r="E109" s="1658"/>
      <c r="F109" s="1658"/>
      <c r="G109" s="1658"/>
      <c r="H109" s="1658"/>
      <c r="I109" s="1658"/>
      <c r="J109" s="1659"/>
      <c r="K109" s="327" t="s">
        <v>16</v>
      </c>
      <c r="L109" s="316" t="s">
        <v>260</v>
      </c>
    </row>
    <row r="110" spans="1:12">
      <c r="A110" s="299">
        <v>105</v>
      </c>
      <c r="B110" s="317" t="s">
        <v>262</v>
      </c>
      <c r="C110" s="1657" t="s">
        <v>1776</v>
      </c>
      <c r="D110" s="1658"/>
      <c r="E110" s="1658"/>
      <c r="F110" s="1658"/>
      <c r="G110" s="1658"/>
      <c r="H110" s="1658"/>
      <c r="I110" s="1658"/>
      <c r="J110" s="1659"/>
      <c r="K110" s="327" t="s">
        <v>16</v>
      </c>
      <c r="L110" s="316" t="s">
        <v>262</v>
      </c>
    </row>
    <row r="111" spans="1:12">
      <c r="A111" s="299">
        <v>106</v>
      </c>
      <c r="B111" s="317" t="s">
        <v>263</v>
      </c>
      <c r="C111" s="1657" t="s">
        <v>1777</v>
      </c>
      <c r="D111" s="1658"/>
      <c r="E111" s="1658"/>
      <c r="F111" s="1658"/>
      <c r="G111" s="1658"/>
      <c r="H111" s="1658"/>
      <c r="I111" s="1658"/>
      <c r="J111" s="1659"/>
      <c r="K111" s="327" t="s">
        <v>16</v>
      </c>
      <c r="L111" s="316" t="s">
        <v>263</v>
      </c>
    </row>
    <row r="112" spans="1:12">
      <c r="A112" s="299">
        <v>107</v>
      </c>
      <c r="B112" s="317" t="s">
        <v>264</v>
      </c>
      <c r="C112" s="1657" t="s">
        <v>1778</v>
      </c>
      <c r="D112" s="1658"/>
      <c r="E112" s="1658"/>
      <c r="F112" s="1658"/>
      <c r="G112" s="1658"/>
      <c r="H112" s="1658"/>
      <c r="I112" s="1658"/>
      <c r="J112" s="1659"/>
      <c r="K112" s="327" t="s">
        <v>16</v>
      </c>
      <c r="L112" s="316" t="s">
        <v>264</v>
      </c>
    </row>
    <row r="113" spans="1:12">
      <c r="A113" s="299">
        <v>108</v>
      </c>
      <c r="B113" s="317" t="s">
        <v>266</v>
      </c>
      <c r="C113" s="1657" t="s">
        <v>1779</v>
      </c>
      <c r="D113" s="1658"/>
      <c r="E113" s="1658"/>
      <c r="F113" s="1658"/>
      <c r="G113" s="1658"/>
      <c r="H113" s="1658"/>
      <c r="I113" s="1658"/>
      <c r="J113" s="1659"/>
      <c r="K113" s="327" t="s">
        <v>16</v>
      </c>
      <c r="L113" s="316" t="s">
        <v>266</v>
      </c>
    </row>
    <row r="114" spans="1:12">
      <c r="A114" s="299">
        <v>109</v>
      </c>
      <c r="B114" s="317" t="s">
        <v>268</v>
      </c>
      <c r="C114" s="1657" t="s">
        <v>1780</v>
      </c>
      <c r="D114" s="1658"/>
      <c r="E114" s="1658"/>
      <c r="F114" s="1658"/>
      <c r="G114" s="1658"/>
      <c r="H114" s="1658"/>
      <c r="I114" s="1658"/>
      <c r="J114" s="1659"/>
      <c r="K114" s="327" t="s">
        <v>16</v>
      </c>
      <c r="L114" s="316" t="s">
        <v>268</v>
      </c>
    </row>
    <row r="115" spans="1:12">
      <c r="A115" s="299">
        <v>110</v>
      </c>
      <c r="B115" s="317" t="s">
        <v>269</v>
      </c>
      <c r="C115" s="1657" t="s">
        <v>1781</v>
      </c>
      <c r="D115" s="1658"/>
      <c r="E115" s="1658"/>
      <c r="F115" s="1658"/>
      <c r="G115" s="1658"/>
      <c r="H115" s="1658"/>
      <c r="I115" s="1658"/>
      <c r="J115" s="1659"/>
      <c r="K115" s="327" t="s">
        <v>16</v>
      </c>
      <c r="L115" s="316" t="s">
        <v>269</v>
      </c>
    </row>
    <row r="116" spans="1:12">
      <c r="A116" s="299">
        <v>111</v>
      </c>
      <c r="B116" s="317" t="s">
        <v>271</v>
      </c>
      <c r="C116" s="1657" t="s">
        <v>1782</v>
      </c>
      <c r="D116" s="1658"/>
      <c r="E116" s="1658"/>
      <c r="F116" s="1658"/>
      <c r="G116" s="1658"/>
      <c r="H116" s="1658"/>
      <c r="I116" s="1658"/>
      <c r="J116" s="1659"/>
      <c r="K116" s="327" t="s">
        <v>16</v>
      </c>
      <c r="L116" s="316" t="s">
        <v>271</v>
      </c>
    </row>
    <row r="117" spans="1:12">
      <c r="A117" s="299">
        <v>112</v>
      </c>
      <c r="B117" s="317" t="s">
        <v>273</v>
      </c>
      <c r="C117" s="1657" t="s">
        <v>1783</v>
      </c>
      <c r="D117" s="1658"/>
      <c r="E117" s="1658"/>
      <c r="F117" s="1658"/>
      <c r="G117" s="1658"/>
      <c r="H117" s="1658"/>
      <c r="I117" s="1658"/>
      <c r="J117" s="1659"/>
      <c r="K117" s="327" t="s">
        <v>16</v>
      </c>
      <c r="L117" s="316" t="s">
        <v>273</v>
      </c>
    </row>
    <row r="118" spans="1:12">
      <c r="A118" s="299">
        <v>113</v>
      </c>
      <c r="B118" s="317" t="s">
        <v>275</v>
      </c>
      <c r="C118" s="1657" t="s">
        <v>1784</v>
      </c>
      <c r="D118" s="1658"/>
      <c r="E118" s="1658"/>
      <c r="F118" s="1658"/>
      <c r="G118" s="1658"/>
      <c r="H118" s="1658"/>
      <c r="I118" s="1658"/>
      <c r="J118" s="1659"/>
      <c r="K118" s="327" t="s">
        <v>16</v>
      </c>
      <c r="L118" s="316" t="s">
        <v>275</v>
      </c>
    </row>
    <row r="119" spans="1:12">
      <c r="A119" s="299">
        <v>114</v>
      </c>
      <c r="B119" s="317" t="s">
        <v>277</v>
      </c>
      <c r="C119" s="326" t="s">
        <v>13</v>
      </c>
      <c r="D119" s="323" t="s">
        <v>13</v>
      </c>
      <c r="E119" s="323" t="s">
        <v>13</v>
      </c>
      <c r="F119" s="323" t="s">
        <v>13</v>
      </c>
      <c r="G119" s="323" t="s">
        <v>13</v>
      </c>
      <c r="H119" s="1658" t="s">
        <v>1785</v>
      </c>
      <c r="I119" s="1658"/>
      <c r="J119" s="1659"/>
      <c r="K119" s="327" t="s">
        <v>16</v>
      </c>
      <c r="L119" s="316" t="s">
        <v>277</v>
      </c>
    </row>
    <row r="120" spans="1:12">
      <c r="A120" s="299">
        <v>115</v>
      </c>
      <c r="B120" s="317" t="s">
        <v>279</v>
      </c>
      <c r="C120" s="326" t="s">
        <v>13</v>
      </c>
      <c r="D120" s="323" t="s">
        <v>13</v>
      </c>
      <c r="E120" s="323" t="s">
        <v>13</v>
      </c>
      <c r="F120" s="323" t="s">
        <v>13</v>
      </c>
      <c r="G120" s="323" t="s">
        <v>13</v>
      </c>
      <c r="H120" s="1658" t="s">
        <v>1786</v>
      </c>
      <c r="I120" s="1658"/>
      <c r="J120" s="1659"/>
      <c r="K120" s="315" t="s">
        <v>16</v>
      </c>
      <c r="L120" s="316" t="s">
        <v>279</v>
      </c>
    </row>
    <row r="121" spans="1:12">
      <c r="A121" s="299">
        <v>116</v>
      </c>
      <c r="B121" s="317" t="s">
        <v>281</v>
      </c>
      <c r="C121" s="1657" t="s">
        <v>1787</v>
      </c>
      <c r="D121" s="1658"/>
      <c r="E121" s="1658"/>
      <c r="F121" s="1658"/>
      <c r="G121" s="1658"/>
      <c r="H121" s="1658"/>
      <c r="I121" s="1658"/>
      <c r="J121" s="1659"/>
      <c r="K121" s="315" t="s">
        <v>16</v>
      </c>
      <c r="L121" s="316" t="s">
        <v>281</v>
      </c>
    </row>
    <row r="122" spans="1:12">
      <c r="A122" s="299">
        <v>117</v>
      </c>
      <c r="B122" s="317" t="s">
        <v>283</v>
      </c>
      <c r="C122" s="328" t="s">
        <v>13</v>
      </c>
      <c r="D122" s="329" t="s">
        <v>13</v>
      </c>
      <c r="E122" s="329" t="s">
        <v>13</v>
      </c>
      <c r="F122" s="329" t="s">
        <v>13</v>
      </c>
      <c r="G122" s="1660" t="s">
        <v>1788</v>
      </c>
      <c r="H122" s="1661"/>
      <c r="I122" s="1661"/>
      <c r="J122" s="1662"/>
      <c r="K122" s="315" t="s">
        <v>16</v>
      </c>
      <c r="L122" s="316" t="s">
        <v>283</v>
      </c>
    </row>
    <row r="123" spans="1:12">
      <c r="A123" s="299">
        <v>118</v>
      </c>
      <c r="B123" s="317" t="s">
        <v>285</v>
      </c>
      <c r="C123" s="1657" t="s">
        <v>1789</v>
      </c>
      <c r="D123" s="1658"/>
      <c r="E123" s="1658"/>
      <c r="F123" s="1658"/>
      <c r="G123" s="1658"/>
      <c r="H123" s="1658"/>
      <c r="I123" s="1658"/>
      <c r="J123" s="1659"/>
      <c r="K123" s="315" t="s">
        <v>16</v>
      </c>
      <c r="L123" s="316" t="s">
        <v>285</v>
      </c>
    </row>
    <row r="124" spans="1:12">
      <c r="A124" s="299">
        <v>119</v>
      </c>
      <c r="B124" s="317" t="s">
        <v>287</v>
      </c>
      <c r="C124" s="328" t="s">
        <v>13</v>
      </c>
      <c r="D124" s="329" t="s">
        <v>13</v>
      </c>
      <c r="E124" s="329" t="s">
        <v>13</v>
      </c>
      <c r="F124" s="329" t="s">
        <v>13</v>
      </c>
      <c r="G124" s="329" t="s">
        <v>13</v>
      </c>
      <c r="H124" s="329" t="s">
        <v>13</v>
      </c>
      <c r="I124" s="329" t="s">
        <v>13</v>
      </c>
      <c r="J124" s="336" t="s">
        <v>13</v>
      </c>
      <c r="K124" s="315" t="s">
        <v>16</v>
      </c>
      <c r="L124" s="316" t="s">
        <v>287</v>
      </c>
    </row>
    <row r="125" spans="1:12">
      <c r="A125" s="299">
        <v>120</v>
      </c>
      <c r="B125" s="317" t="s">
        <v>289</v>
      </c>
      <c r="C125" s="328" t="s">
        <v>13</v>
      </c>
      <c r="D125" s="329" t="s">
        <v>13</v>
      </c>
      <c r="E125" s="329" t="s">
        <v>13</v>
      </c>
      <c r="F125" s="329" t="s">
        <v>13</v>
      </c>
      <c r="G125" s="329" t="s">
        <v>13</v>
      </c>
      <c r="H125" s="329" t="s">
        <v>13</v>
      </c>
      <c r="I125" s="329" t="s">
        <v>13</v>
      </c>
      <c r="J125" s="336" t="s">
        <v>13</v>
      </c>
      <c r="K125" s="315" t="s">
        <v>16</v>
      </c>
      <c r="L125" s="316" t="s">
        <v>289</v>
      </c>
    </row>
    <row r="126" spans="1:12">
      <c r="A126" s="299">
        <v>121</v>
      </c>
      <c r="B126" s="317" t="s">
        <v>291</v>
      </c>
      <c r="C126" s="328" t="s">
        <v>13</v>
      </c>
      <c r="D126" s="329" t="s">
        <v>13</v>
      </c>
      <c r="E126" s="329" t="s">
        <v>13</v>
      </c>
      <c r="F126" s="329" t="s">
        <v>13</v>
      </c>
      <c r="G126" s="329" t="s">
        <v>13</v>
      </c>
      <c r="H126" s="329" t="s">
        <v>13</v>
      </c>
      <c r="I126" s="329" t="s">
        <v>13</v>
      </c>
      <c r="J126" s="336" t="s">
        <v>13</v>
      </c>
      <c r="K126" s="315" t="s">
        <v>16</v>
      </c>
      <c r="L126" s="316" t="s">
        <v>291</v>
      </c>
    </row>
    <row r="127" spans="1:12">
      <c r="A127" s="299">
        <v>122</v>
      </c>
      <c r="B127" s="317" t="s">
        <v>293</v>
      </c>
      <c r="C127" s="328" t="s">
        <v>13</v>
      </c>
      <c r="D127" s="329" t="s">
        <v>13</v>
      </c>
      <c r="E127" s="329" t="s">
        <v>13</v>
      </c>
      <c r="F127" s="329" t="s">
        <v>13</v>
      </c>
      <c r="G127" s="329" t="s">
        <v>13</v>
      </c>
      <c r="H127" s="329" t="s">
        <v>13</v>
      </c>
      <c r="I127" s="329" t="s">
        <v>13</v>
      </c>
      <c r="J127" s="336" t="s">
        <v>13</v>
      </c>
      <c r="K127" s="315" t="s">
        <v>16</v>
      </c>
      <c r="L127" s="316" t="s">
        <v>293</v>
      </c>
    </row>
    <row r="128" spans="1:12">
      <c r="A128" s="299">
        <v>123</v>
      </c>
      <c r="B128" s="317" t="s">
        <v>295</v>
      </c>
      <c r="C128" s="328" t="s">
        <v>13</v>
      </c>
      <c r="D128" s="329" t="s">
        <v>13</v>
      </c>
      <c r="E128" s="329" t="s">
        <v>13</v>
      </c>
      <c r="F128" s="329" t="s">
        <v>13</v>
      </c>
      <c r="G128" s="329" t="s">
        <v>13</v>
      </c>
      <c r="H128" s="329" t="s">
        <v>13</v>
      </c>
      <c r="I128" s="329" t="s">
        <v>13</v>
      </c>
      <c r="J128" s="336" t="s">
        <v>13</v>
      </c>
      <c r="K128" s="315" t="s">
        <v>16</v>
      </c>
      <c r="L128" s="316" t="s">
        <v>295</v>
      </c>
    </row>
    <row r="129" spans="1:12">
      <c r="A129" s="299">
        <v>124</v>
      </c>
      <c r="B129" s="317" t="s">
        <v>297</v>
      </c>
      <c r="C129" s="328" t="s">
        <v>13</v>
      </c>
      <c r="D129" s="329" t="s">
        <v>13</v>
      </c>
      <c r="E129" s="329" t="s">
        <v>13</v>
      </c>
      <c r="F129" s="329" t="s">
        <v>13</v>
      </c>
      <c r="G129" s="329" t="s">
        <v>13</v>
      </c>
      <c r="H129" s="329" t="s">
        <v>13</v>
      </c>
      <c r="I129" s="329" t="s">
        <v>13</v>
      </c>
      <c r="J129" s="336" t="s">
        <v>13</v>
      </c>
      <c r="K129" s="315" t="s">
        <v>16</v>
      </c>
      <c r="L129" s="316" t="s">
        <v>297</v>
      </c>
    </row>
    <row r="130" spans="1:12">
      <c r="A130" s="299">
        <v>125</v>
      </c>
      <c r="B130" s="317" t="s">
        <v>299</v>
      </c>
      <c r="C130" s="328" t="s">
        <v>13</v>
      </c>
      <c r="D130" s="329" t="s">
        <v>13</v>
      </c>
      <c r="E130" s="329" t="s">
        <v>13</v>
      </c>
      <c r="F130" s="329" t="s">
        <v>13</v>
      </c>
      <c r="G130" s="329" t="s">
        <v>13</v>
      </c>
      <c r="H130" s="329" t="s">
        <v>13</v>
      </c>
      <c r="I130" s="329" t="s">
        <v>13</v>
      </c>
      <c r="J130" s="336" t="s">
        <v>13</v>
      </c>
      <c r="K130" s="315" t="s">
        <v>16</v>
      </c>
      <c r="L130" s="316" t="s">
        <v>299</v>
      </c>
    </row>
    <row r="131" spans="1:12">
      <c r="A131" s="299">
        <v>126</v>
      </c>
      <c r="B131" s="317" t="s">
        <v>301</v>
      </c>
      <c r="C131" s="328" t="s">
        <v>13</v>
      </c>
      <c r="D131" s="329" t="s">
        <v>13</v>
      </c>
      <c r="E131" s="329" t="s">
        <v>13</v>
      </c>
      <c r="F131" s="329" t="s">
        <v>13</v>
      </c>
      <c r="G131" s="329" t="s">
        <v>13</v>
      </c>
      <c r="H131" s="329" t="s">
        <v>13</v>
      </c>
      <c r="I131" s="329" t="s">
        <v>13</v>
      </c>
      <c r="J131" s="336" t="s">
        <v>13</v>
      </c>
      <c r="K131" s="315" t="s">
        <v>16</v>
      </c>
      <c r="L131" s="316" t="s">
        <v>301</v>
      </c>
    </row>
    <row r="132" spans="1:12" ht="14.25" thickBot="1">
      <c r="A132" s="299">
        <v>127</v>
      </c>
      <c r="B132" s="317" t="s">
        <v>303</v>
      </c>
      <c r="C132" s="337" t="s">
        <v>13</v>
      </c>
      <c r="D132" s="338" t="s">
        <v>13</v>
      </c>
      <c r="E132" s="338" t="s">
        <v>13</v>
      </c>
      <c r="F132" s="338" t="s">
        <v>13</v>
      </c>
      <c r="G132" s="338" t="s">
        <v>13</v>
      </c>
      <c r="H132" s="338" t="s">
        <v>13</v>
      </c>
      <c r="I132" s="338" t="s">
        <v>13</v>
      </c>
      <c r="J132" s="339" t="s">
        <v>13</v>
      </c>
      <c r="K132" s="315" t="s">
        <v>16</v>
      </c>
      <c r="L132" s="316" t="s">
        <v>303</v>
      </c>
    </row>
    <row r="133" spans="1:12" ht="15" thickTop="1" thickBot="1">
      <c r="A133" s="298"/>
      <c r="B133" s="318" t="s">
        <v>2</v>
      </c>
      <c r="C133" s="319" t="s">
        <v>3</v>
      </c>
      <c r="D133" s="319" t="s">
        <v>4</v>
      </c>
      <c r="E133" s="319" t="s">
        <v>5</v>
      </c>
      <c r="F133" s="319" t="s">
        <v>6</v>
      </c>
      <c r="G133" s="319" t="s">
        <v>7</v>
      </c>
      <c r="H133" s="319" t="s">
        <v>8</v>
      </c>
      <c r="I133" s="319" t="s">
        <v>9</v>
      </c>
      <c r="J133" s="320" t="s">
        <v>10</v>
      </c>
      <c r="K133" s="321" t="s">
        <v>11</v>
      </c>
      <c r="L133" s="322" t="s">
        <v>2</v>
      </c>
    </row>
    <row r="135" spans="1:12" s="1198" customFormat="1">
      <c r="A135" s="1128"/>
      <c r="B135" s="1128"/>
      <c r="C135" s="1132" t="s">
        <v>6829</v>
      </c>
      <c r="D135" s="1128"/>
      <c r="E135" s="1128"/>
      <c r="F135" s="1128"/>
      <c r="G135" s="1128"/>
      <c r="H135" s="1128"/>
      <c r="I135" s="1128"/>
      <c r="J135" s="1128"/>
      <c r="K135" s="1128"/>
      <c r="L135" s="1128"/>
    </row>
    <row r="136" spans="1:12" s="1198" customFormat="1"/>
    <row r="137" spans="1:12" s="1198" customFormat="1">
      <c r="A137" s="1128"/>
      <c r="B137" s="1128"/>
      <c r="C137" s="1393" t="s">
        <v>6830</v>
      </c>
      <c r="D137" s="1383" t="s">
        <v>6831</v>
      </c>
      <c r="E137" s="1383" t="s">
        <v>6832</v>
      </c>
      <c r="F137" s="1383" t="s">
        <v>6833</v>
      </c>
      <c r="G137" s="1474" t="s">
        <v>6834</v>
      </c>
      <c r="H137" s="1475"/>
      <c r="I137" s="1475"/>
      <c r="J137" s="1475"/>
      <c r="K137" s="1475"/>
      <c r="L137" s="1476"/>
    </row>
    <row r="138" spans="1:12" s="1198" customFormat="1" ht="24.6" customHeight="1">
      <c r="A138" s="1128"/>
      <c r="B138" s="1128"/>
      <c r="C138" s="340" t="s">
        <v>1660</v>
      </c>
      <c r="D138" s="1154">
        <v>1</v>
      </c>
      <c r="E138" s="1154" t="s">
        <v>707</v>
      </c>
      <c r="F138" s="1154" t="s">
        <v>1258</v>
      </c>
      <c r="G138" s="1462" t="s">
        <v>14771</v>
      </c>
      <c r="H138" s="1463"/>
      <c r="I138" s="1463"/>
      <c r="J138" s="1463"/>
      <c r="K138" s="1463"/>
      <c r="L138" s="1464"/>
    </row>
    <row r="139" spans="1:12" s="1198" customFormat="1" ht="24.6" customHeight="1">
      <c r="A139" s="1128"/>
      <c r="B139" s="1128"/>
      <c r="C139" s="1153" t="s">
        <v>14772</v>
      </c>
      <c r="D139" s="1154">
        <v>8</v>
      </c>
      <c r="E139" s="1154" t="s">
        <v>707</v>
      </c>
      <c r="F139" s="1154" t="s">
        <v>1258</v>
      </c>
      <c r="G139" s="1462" t="s">
        <v>14773</v>
      </c>
      <c r="H139" s="1463"/>
      <c r="I139" s="1463"/>
      <c r="J139" s="1463"/>
      <c r="K139" s="1463"/>
      <c r="L139" s="1464"/>
    </row>
    <row r="140" spans="1:12" s="1198" customFormat="1" ht="24.6" customHeight="1">
      <c r="A140" s="1128"/>
      <c r="B140" s="1128"/>
      <c r="C140" s="1153" t="s">
        <v>14774</v>
      </c>
      <c r="D140" s="1154">
        <v>8</v>
      </c>
      <c r="E140" s="1154" t="s">
        <v>707</v>
      </c>
      <c r="F140" s="1154" t="s">
        <v>1258</v>
      </c>
      <c r="G140" s="1462" t="s">
        <v>14775</v>
      </c>
      <c r="H140" s="1463"/>
      <c r="I140" s="1463"/>
      <c r="J140" s="1463"/>
      <c r="K140" s="1463"/>
      <c r="L140" s="1464"/>
    </row>
    <row r="141" spans="1:12" s="1198" customFormat="1" ht="24.6" customHeight="1">
      <c r="A141" s="1128"/>
      <c r="B141" s="1128"/>
      <c r="C141" s="1153" t="s">
        <v>14776</v>
      </c>
      <c r="D141" s="1154">
        <v>8</v>
      </c>
      <c r="E141" s="1154" t="s">
        <v>707</v>
      </c>
      <c r="F141" s="1154" t="s">
        <v>1258</v>
      </c>
      <c r="G141" s="1462" t="s">
        <v>14777</v>
      </c>
      <c r="H141" s="1463"/>
      <c r="I141" s="1463"/>
      <c r="J141" s="1463"/>
      <c r="K141" s="1463"/>
      <c r="L141" s="1464"/>
    </row>
    <row r="142" spans="1:12" s="1198" customFormat="1" ht="24.6" customHeight="1">
      <c r="A142" s="1128"/>
      <c r="B142" s="1128"/>
      <c r="C142" s="1153" t="s">
        <v>1790</v>
      </c>
      <c r="D142" s="1154">
        <v>8</v>
      </c>
      <c r="E142" s="1154" t="s">
        <v>707</v>
      </c>
      <c r="F142" s="1154" t="s">
        <v>1258</v>
      </c>
      <c r="G142" s="1462" t="s">
        <v>14778</v>
      </c>
      <c r="H142" s="1463"/>
      <c r="I142" s="1463"/>
      <c r="J142" s="1463"/>
      <c r="K142" s="1463"/>
      <c r="L142" s="1464"/>
    </row>
    <row r="143" spans="1:12" s="1198" customFormat="1" ht="24.6" customHeight="1">
      <c r="A143" s="1128"/>
      <c r="B143" s="1128"/>
      <c r="C143" s="1153" t="s">
        <v>1791</v>
      </c>
      <c r="D143" s="1154">
        <v>8</v>
      </c>
      <c r="E143" s="1154" t="s">
        <v>707</v>
      </c>
      <c r="F143" s="1154" t="s">
        <v>1258</v>
      </c>
      <c r="G143" s="1462" t="s">
        <v>14779</v>
      </c>
      <c r="H143" s="1463"/>
      <c r="I143" s="1463"/>
      <c r="J143" s="1463"/>
      <c r="K143" s="1463"/>
      <c r="L143" s="1464"/>
    </row>
    <row r="144" spans="1:12" s="1198" customFormat="1" ht="24.6" customHeight="1">
      <c r="A144" s="1128"/>
      <c r="B144" s="1128"/>
      <c r="C144" s="1153" t="s">
        <v>1792</v>
      </c>
      <c r="D144" s="1154">
        <v>8</v>
      </c>
      <c r="E144" s="1154" t="s">
        <v>707</v>
      </c>
      <c r="F144" s="1154" t="s">
        <v>1258</v>
      </c>
      <c r="G144" s="1462" t="s">
        <v>14780</v>
      </c>
      <c r="H144" s="1463"/>
      <c r="I144" s="1463"/>
      <c r="J144" s="1463"/>
      <c r="K144" s="1463"/>
      <c r="L144" s="1464"/>
    </row>
    <row r="145" spans="3:12" s="1198" customFormat="1" ht="24.6" customHeight="1">
      <c r="C145" s="1153" t="s">
        <v>14781</v>
      </c>
      <c r="D145" s="1154">
        <v>1</v>
      </c>
      <c r="E145" s="1154" t="s">
        <v>707</v>
      </c>
      <c r="F145" s="1154" t="s">
        <v>1258</v>
      </c>
      <c r="G145" s="1462" t="s">
        <v>14782</v>
      </c>
      <c r="H145" s="1463"/>
      <c r="I145" s="1463"/>
      <c r="J145" s="1463"/>
      <c r="K145" s="1463"/>
      <c r="L145" s="1464"/>
    </row>
    <row r="146" spans="3:12" s="1198" customFormat="1" ht="24.6" customHeight="1">
      <c r="C146" s="1153" t="s">
        <v>1666</v>
      </c>
      <c r="D146" s="1154">
        <v>1</v>
      </c>
      <c r="E146" s="1154" t="s">
        <v>707</v>
      </c>
      <c r="F146" s="1154" t="s">
        <v>1258</v>
      </c>
      <c r="G146" s="1462" t="s">
        <v>14783</v>
      </c>
      <c r="H146" s="1463"/>
      <c r="I146" s="1463"/>
      <c r="J146" s="1463"/>
      <c r="K146" s="1463"/>
      <c r="L146" s="1464"/>
    </row>
    <row r="147" spans="3:12" s="1198" customFormat="1" ht="24.6" customHeight="1">
      <c r="C147" s="1153" t="s">
        <v>1667</v>
      </c>
      <c r="D147" s="1154">
        <v>1</v>
      </c>
      <c r="E147" s="1154" t="s">
        <v>707</v>
      </c>
      <c r="F147" s="1154" t="s">
        <v>1258</v>
      </c>
      <c r="G147" s="1462" t="s">
        <v>14784</v>
      </c>
      <c r="H147" s="1463"/>
      <c r="I147" s="1463"/>
      <c r="J147" s="1463"/>
      <c r="K147" s="1463"/>
      <c r="L147" s="1464"/>
    </row>
    <row r="148" spans="3:12" s="1198" customFormat="1" ht="24.6" customHeight="1">
      <c r="C148" s="1153" t="s">
        <v>1668</v>
      </c>
      <c r="D148" s="1154">
        <v>1</v>
      </c>
      <c r="E148" s="1154" t="s">
        <v>707</v>
      </c>
      <c r="F148" s="1154" t="s">
        <v>1258</v>
      </c>
      <c r="G148" s="1462" t="s">
        <v>14785</v>
      </c>
      <c r="H148" s="1463"/>
      <c r="I148" s="1463"/>
      <c r="J148" s="1463"/>
      <c r="K148" s="1463"/>
      <c r="L148" s="1464"/>
    </row>
    <row r="149" spans="3:12" s="1198" customFormat="1" ht="24.6" customHeight="1">
      <c r="C149" s="340" t="s">
        <v>1793</v>
      </c>
      <c r="D149" s="1154">
        <v>8</v>
      </c>
      <c r="E149" s="1154" t="s">
        <v>707</v>
      </c>
      <c r="F149" s="1154" t="s">
        <v>1258</v>
      </c>
      <c r="G149" s="1462" t="s">
        <v>14786</v>
      </c>
      <c r="H149" s="1463"/>
      <c r="I149" s="1463"/>
      <c r="J149" s="1463"/>
      <c r="K149" s="1463"/>
      <c r="L149" s="1464"/>
    </row>
    <row r="150" spans="3:12" s="1198" customFormat="1" ht="24.6" customHeight="1">
      <c r="C150" s="1153" t="s">
        <v>1661</v>
      </c>
      <c r="D150" s="1154">
        <v>1</v>
      </c>
      <c r="E150" s="1154" t="s">
        <v>707</v>
      </c>
      <c r="F150" s="1154" t="s">
        <v>1258</v>
      </c>
      <c r="G150" s="1462" t="s">
        <v>14787</v>
      </c>
      <c r="H150" s="1463"/>
      <c r="I150" s="1463"/>
      <c r="J150" s="1463"/>
      <c r="K150" s="1463"/>
      <c r="L150" s="1464"/>
    </row>
    <row r="151" spans="3:12" s="1198" customFormat="1" ht="25.15" customHeight="1">
      <c r="C151" s="1153" t="s">
        <v>1662</v>
      </c>
      <c r="D151" s="1154">
        <v>1</v>
      </c>
      <c r="E151" s="1154" t="s">
        <v>707</v>
      </c>
      <c r="F151" s="1154" t="s">
        <v>1258</v>
      </c>
      <c r="G151" s="1462" t="s">
        <v>14788</v>
      </c>
      <c r="H151" s="1463"/>
      <c r="I151" s="1463"/>
      <c r="J151" s="1463"/>
      <c r="K151" s="1463"/>
      <c r="L151" s="1464"/>
    </row>
    <row r="152" spans="3:12" s="1198" customFormat="1" ht="25.15" customHeight="1">
      <c r="C152" s="1153" t="s">
        <v>1663</v>
      </c>
      <c r="D152" s="1154">
        <v>1</v>
      </c>
      <c r="E152" s="1154" t="s">
        <v>707</v>
      </c>
      <c r="F152" s="1154" t="s">
        <v>1258</v>
      </c>
      <c r="G152" s="1462" t="s">
        <v>14789</v>
      </c>
      <c r="H152" s="1463"/>
      <c r="I152" s="1463"/>
      <c r="J152" s="1463"/>
      <c r="K152" s="1463"/>
      <c r="L152" s="1464"/>
    </row>
    <row r="153" spans="3:12" s="1198" customFormat="1" ht="25.15" customHeight="1">
      <c r="C153" s="1153" t="s">
        <v>1664</v>
      </c>
      <c r="D153" s="1154">
        <v>1</v>
      </c>
      <c r="E153" s="1154" t="s">
        <v>707</v>
      </c>
      <c r="F153" s="1154" t="s">
        <v>1258</v>
      </c>
      <c r="G153" s="1462" t="s">
        <v>14790</v>
      </c>
      <c r="H153" s="1463"/>
      <c r="I153" s="1463"/>
      <c r="J153" s="1463"/>
      <c r="K153" s="1463"/>
      <c r="L153" s="1464"/>
    </row>
    <row r="154" spans="3:12" s="1198" customFormat="1" ht="25.15" customHeight="1">
      <c r="C154" s="1153" t="s">
        <v>1794</v>
      </c>
      <c r="D154" s="1154">
        <v>10</v>
      </c>
      <c r="E154" s="1154" t="s">
        <v>707</v>
      </c>
      <c r="F154" s="1154" t="s">
        <v>1258</v>
      </c>
      <c r="G154" s="1462" t="s">
        <v>14791</v>
      </c>
      <c r="H154" s="1463"/>
      <c r="I154" s="1463"/>
      <c r="J154" s="1463"/>
      <c r="K154" s="1463"/>
      <c r="L154" s="1464"/>
    </row>
    <row r="155" spans="3:12" s="1198" customFormat="1" ht="25.15" customHeight="1">
      <c r="C155" s="1153" t="s">
        <v>1795</v>
      </c>
      <c r="D155" s="1154">
        <v>10</v>
      </c>
      <c r="E155" s="1154" t="s">
        <v>707</v>
      </c>
      <c r="F155" s="1154" t="s">
        <v>1258</v>
      </c>
      <c r="G155" s="1462" t="s">
        <v>14792</v>
      </c>
      <c r="H155" s="1463"/>
      <c r="I155" s="1463"/>
      <c r="J155" s="1463"/>
      <c r="K155" s="1463"/>
      <c r="L155" s="1464"/>
    </row>
    <row r="156" spans="3:12" s="1198" customFormat="1" ht="25.15" customHeight="1">
      <c r="C156" s="1153" t="s">
        <v>1796</v>
      </c>
      <c r="D156" s="1154">
        <v>10</v>
      </c>
      <c r="E156" s="1154" t="s">
        <v>707</v>
      </c>
      <c r="F156" s="1154" t="s">
        <v>1258</v>
      </c>
      <c r="G156" s="1462" t="s">
        <v>14793</v>
      </c>
      <c r="H156" s="1463"/>
      <c r="I156" s="1463"/>
      <c r="J156" s="1463"/>
      <c r="K156" s="1463"/>
      <c r="L156" s="1464"/>
    </row>
    <row r="157" spans="3:12" s="1198" customFormat="1" ht="25.15" customHeight="1">
      <c r="C157" s="1153" t="s">
        <v>1797</v>
      </c>
      <c r="D157" s="1154">
        <v>10</v>
      </c>
      <c r="E157" s="1154" t="s">
        <v>707</v>
      </c>
      <c r="F157" s="1154" t="s">
        <v>1258</v>
      </c>
      <c r="G157" s="1462" t="s">
        <v>14794</v>
      </c>
      <c r="H157" s="1463"/>
      <c r="I157" s="1463"/>
      <c r="J157" s="1463"/>
      <c r="K157" s="1463"/>
      <c r="L157" s="1464"/>
    </row>
    <row r="158" spans="3:12" s="1198" customFormat="1" ht="25.15" customHeight="1">
      <c r="C158" s="1153" t="s">
        <v>1798</v>
      </c>
      <c r="D158" s="1154">
        <v>10</v>
      </c>
      <c r="E158" s="1154" t="s">
        <v>707</v>
      </c>
      <c r="F158" s="1154" t="s">
        <v>1258</v>
      </c>
      <c r="G158" s="1462" t="s">
        <v>14795</v>
      </c>
      <c r="H158" s="1463"/>
      <c r="I158" s="1463"/>
      <c r="J158" s="1463"/>
      <c r="K158" s="1463"/>
      <c r="L158" s="1464"/>
    </row>
    <row r="159" spans="3:12" s="1198" customFormat="1" ht="25.15" customHeight="1">
      <c r="C159" s="1153" t="s">
        <v>1799</v>
      </c>
      <c r="D159" s="1154">
        <v>10</v>
      </c>
      <c r="E159" s="1154" t="s">
        <v>707</v>
      </c>
      <c r="F159" s="1154" t="s">
        <v>1258</v>
      </c>
      <c r="G159" s="1462" t="s">
        <v>14796</v>
      </c>
      <c r="H159" s="1463"/>
      <c r="I159" s="1463"/>
      <c r="J159" s="1463"/>
      <c r="K159" s="1463"/>
      <c r="L159" s="1464"/>
    </row>
    <row r="160" spans="3:12" s="1198" customFormat="1" ht="25.15" customHeight="1">
      <c r="C160" s="1153" t="s">
        <v>1800</v>
      </c>
      <c r="D160" s="1154">
        <v>10</v>
      </c>
      <c r="E160" s="1154" t="s">
        <v>707</v>
      </c>
      <c r="F160" s="1154" t="s">
        <v>1258</v>
      </c>
      <c r="G160" s="1462" t="s">
        <v>14795</v>
      </c>
      <c r="H160" s="1463"/>
      <c r="I160" s="1463"/>
      <c r="J160" s="1463"/>
      <c r="K160" s="1463"/>
      <c r="L160" s="1464"/>
    </row>
    <row r="161" spans="3:12" s="1198" customFormat="1" ht="25.15" customHeight="1">
      <c r="C161" s="340" t="s">
        <v>1801</v>
      </c>
      <c r="D161" s="1154">
        <v>10</v>
      </c>
      <c r="E161" s="1154" t="s">
        <v>707</v>
      </c>
      <c r="F161" s="1154" t="s">
        <v>1258</v>
      </c>
      <c r="G161" s="1462" t="s">
        <v>14796</v>
      </c>
      <c r="H161" s="1463"/>
      <c r="I161" s="1463"/>
      <c r="J161" s="1463"/>
      <c r="K161" s="1463"/>
      <c r="L161" s="1464"/>
    </row>
    <row r="162" spans="3:12" s="1198" customFormat="1" ht="25.15" customHeight="1">
      <c r="C162" s="1153" t="s">
        <v>1802</v>
      </c>
      <c r="D162" s="1154">
        <v>9</v>
      </c>
      <c r="E162" s="1154" t="s">
        <v>707</v>
      </c>
      <c r="F162" s="1154" t="s">
        <v>1258</v>
      </c>
      <c r="G162" s="1462" t="s">
        <v>14797</v>
      </c>
      <c r="H162" s="1463"/>
      <c r="I162" s="1463"/>
      <c r="J162" s="1463"/>
      <c r="K162" s="1463"/>
      <c r="L162" s="1464"/>
    </row>
    <row r="163" spans="3:12" s="1198" customFormat="1" ht="25.15" customHeight="1">
      <c r="C163" s="1153" t="s">
        <v>1803</v>
      </c>
      <c r="D163" s="1154">
        <v>9</v>
      </c>
      <c r="E163" s="1154" t="s">
        <v>707</v>
      </c>
      <c r="F163" s="1154" t="s">
        <v>1258</v>
      </c>
      <c r="G163" s="1462" t="s">
        <v>14798</v>
      </c>
      <c r="H163" s="1463"/>
      <c r="I163" s="1463"/>
      <c r="J163" s="1463"/>
      <c r="K163" s="1463"/>
      <c r="L163" s="1464"/>
    </row>
    <row r="164" spans="3:12" s="1198" customFormat="1" ht="25.15" customHeight="1">
      <c r="C164" s="1153" t="s">
        <v>1804</v>
      </c>
      <c r="D164" s="1154">
        <v>9</v>
      </c>
      <c r="E164" s="1154" t="s">
        <v>707</v>
      </c>
      <c r="F164" s="1154" t="s">
        <v>1258</v>
      </c>
      <c r="G164" s="1462" t="s">
        <v>14799</v>
      </c>
      <c r="H164" s="1463"/>
      <c r="I164" s="1463"/>
      <c r="J164" s="1463"/>
      <c r="K164" s="1463"/>
      <c r="L164" s="1464"/>
    </row>
    <row r="165" spans="3:12" s="1198" customFormat="1" ht="25.15" customHeight="1">
      <c r="C165" s="1153" t="s">
        <v>1805</v>
      </c>
      <c r="D165" s="1154">
        <v>9</v>
      </c>
      <c r="E165" s="1154" t="s">
        <v>707</v>
      </c>
      <c r="F165" s="1154" t="s">
        <v>1258</v>
      </c>
      <c r="G165" s="1462" t="s">
        <v>14800</v>
      </c>
      <c r="H165" s="1463"/>
      <c r="I165" s="1463"/>
      <c r="J165" s="1463"/>
      <c r="K165" s="1463"/>
      <c r="L165" s="1464"/>
    </row>
    <row r="166" spans="3:12" s="1198" customFormat="1" ht="25.15" customHeight="1">
      <c r="C166" s="1153" t="s">
        <v>1806</v>
      </c>
      <c r="D166" s="1154">
        <v>9</v>
      </c>
      <c r="E166" s="1154" t="s">
        <v>707</v>
      </c>
      <c r="F166" s="1154" t="s">
        <v>1258</v>
      </c>
      <c r="G166" s="1462" t="s">
        <v>14801</v>
      </c>
      <c r="H166" s="1463"/>
      <c r="I166" s="1463"/>
      <c r="J166" s="1463"/>
      <c r="K166" s="1463"/>
      <c r="L166" s="1464"/>
    </row>
    <row r="167" spans="3:12" s="1198" customFormat="1" ht="25.15" customHeight="1">
      <c r="C167" s="1153" t="s">
        <v>1807</v>
      </c>
      <c r="D167" s="1154">
        <v>9</v>
      </c>
      <c r="E167" s="1154" t="s">
        <v>707</v>
      </c>
      <c r="F167" s="1154" t="s">
        <v>1258</v>
      </c>
      <c r="G167" s="1462" t="s">
        <v>14802</v>
      </c>
      <c r="H167" s="1463"/>
      <c r="I167" s="1463"/>
      <c r="J167" s="1463"/>
      <c r="K167" s="1463"/>
      <c r="L167" s="1464"/>
    </row>
    <row r="168" spans="3:12" s="1198" customFormat="1" ht="25.15" customHeight="1">
      <c r="C168" s="1153" t="s">
        <v>1808</v>
      </c>
      <c r="D168" s="1154">
        <v>9</v>
      </c>
      <c r="E168" s="1154" t="s">
        <v>707</v>
      </c>
      <c r="F168" s="1154" t="s">
        <v>1258</v>
      </c>
      <c r="G168" s="1462" t="s">
        <v>14803</v>
      </c>
      <c r="H168" s="1463"/>
      <c r="I168" s="1463"/>
      <c r="J168" s="1463"/>
      <c r="K168" s="1463"/>
      <c r="L168" s="1464"/>
    </row>
    <row r="169" spans="3:12" s="1198" customFormat="1" ht="25.15" customHeight="1">
      <c r="C169" s="1153" t="s">
        <v>1809</v>
      </c>
      <c r="D169" s="1154">
        <v>9</v>
      </c>
      <c r="E169" s="1154" t="s">
        <v>707</v>
      </c>
      <c r="F169" s="1154" t="s">
        <v>1258</v>
      </c>
      <c r="G169" s="1462" t="s">
        <v>14804</v>
      </c>
      <c r="H169" s="1463"/>
      <c r="I169" s="1463"/>
      <c r="J169" s="1463"/>
      <c r="K169" s="1463"/>
      <c r="L169" s="1464"/>
    </row>
    <row r="170" spans="3:12" s="1198" customFormat="1" ht="25.15" customHeight="1">
      <c r="C170" s="1153" t="s">
        <v>1670</v>
      </c>
      <c r="D170" s="1154">
        <v>1</v>
      </c>
      <c r="E170" s="1154" t="s">
        <v>707</v>
      </c>
      <c r="F170" s="1154" t="s">
        <v>1258</v>
      </c>
      <c r="G170" s="1462" t="s">
        <v>14805</v>
      </c>
      <c r="H170" s="1463"/>
      <c r="I170" s="1463"/>
      <c r="J170" s="1463"/>
      <c r="K170" s="1463"/>
      <c r="L170" s="1464"/>
    </row>
    <row r="171" spans="3:12" s="1198" customFormat="1" ht="25.15" customHeight="1">
      <c r="C171" s="1153" t="s">
        <v>1671</v>
      </c>
      <c r="D171" s="1154">
        <v>1</v>
      </c>
      <c r="E171" s="1154" t="s">
        <v>707</v>
      </c>
      <c r="F171" s="1154" t="s">
        <v>1258</v>
      </c>
      <c r="G171" s="1462" t="s">
        <v>14806</v>
      </c>
      <c r="H171" s="1463"/>
      <c r="I171" s="1463"/>
      <c r="J171" s="1463"/>
      <c r="K171" s="1463"/>
      <c r="L171" s="1464"/>
    </row>
    <row r="172" spans="3:12" s="1198" customFormat="1" ht="25.15" customHeight="1">
      <c r="C172" s="1153" t="s">
        <v>1672</v>
      </c>
      <c r="D172" s="1154">
        <v>1</v>
      </c>
      <c r="E172" s="1154" t="s">
        <v>707</v>
      </c>
      <c r="F172" s="1154" t="s">
        <v>1258</v>
      </c>
      <c r="G172" s="1462" t="s">
        <v>14807</v>
      </c>
      <c r="H172" s="1463"/>
      <c r="I172" s="1463"/>
      <c r="J172" s="1463"/>
      <c r="K172" s="1463"/>
      <c r="L172" s="1464"/>
    </row>
    <row r="173" spans="3:12" s="1198" customFormat="1" ht="25.15" customHeight="1">
      <c r="C173" s="340" t="s">
        <v>1673</v>
      </c>
      <c r="D173" s="1154">
        <v>1</v>
      </c>
      <c r="E173" s="1154" t="s">
        <v>707</v>
      </c>
      <c r="F173" s="1154" t="s">
        <v>1258</v>
      </c>
      <c r="G173" s="1462" t="s">
        <v>14808</v>
      </c>
      <c r="H173" s="1463"/>
      <c r="I173" s="1463"/>
      <c r="J173" s="1463"/>
      <c r="K173" s="1463"/>
      <c r="L173" s="1464"/>
    </row>
    <row r="174" spans="3:12" s="1198" customFormat="1" ht="26.45" customHeight="1">
      <c r="C174" s="1153" t="s">
        <v>1669</v>
      </c>
      <c r="D174" s="1154">
        <v>1</v>
      </c>
      <c r="E174" s="1154" t="s">
        <v>707</v>
      </c>
      <c r="F174" s="1154" t="s">
        <v>1258</v>
      </c>
      <c r="G174" s="1462" t="s">
        <v>14809</v>
      </c>
      <c r="H174" s="1463"/>
      <c r="I174" s="1463"/>
      <c r="J174" s="1463"/>
      <c r="K174" s="1463"/>
      <c r="L174" s="1464"/>
    </row>
    <row r="175" spans="3:12" s="1198" customFormat="1" ht="26.45" customHeight="1">
      <c r="C175" s="1153" t="s">
        <v>1810</v>
      </c>
      <c r="D175" s="1154">
        <v>8</v>
      </c>
      <c r="E175" s="1154" t="s">
        <v>707</v>
      </c>
      <c r="F175" s="1154" t="s">
        <v>1258</v>
      </c>
      <c r="G175" s="1462" t="s">
        <v>14810</v>
      </c>
      <c r="H175" s="1463"/>
      <c r="I175" s="1463"/>
      <c r="J175" s="1463"/>
      <c r="K175" s="1463"/>
      <c r="L175" s="1464"/>
    </row>
    <row r="176" spans="3:12" s="1198" customFormat="1" ht="26.45" customHeight="1">
      <c r="C176" s="1153" t="s">
        <v>1811</v>
      </c>
      <c r="D176" s="1154">
        <v>8</v>
      </c>
      <c r="E176" s="1154" t="s">
        <v>707</v>
      </c>
      <c r="F176" s="1154" t="s">
        <v>1258</v>
      </c>
      <c r="G176" s="1462" t="s">
        <v>14811</v>
      </c>
      <c r="H176" s="1463"/>
      <c r="I176" s="1463"/>
      <c r="J176" s="1463"/>
      <c r="K176" s="1463"/>
      <c r="L176" s="1464"/>
    </row>
    <row r="177" spans="3:12" s="1198" customFormat="1" ht="26.45" customHeight="1">
      <c r="C177" s="1153" t="s">
        <v>1812</v>
      </c>
      <c r="D177" s="1154">
        <v>8</v>
      </c>
      <c r="E177" s="1154" t="s">
        <v>707</v>
      </c>
      <c r="F177" s="1154" t="s">
        <v>1258</v>
      </c>
      <c r="G177" s="1462" t="s">
        <v>14812</v>
      </c>
      <c r="H177" s="1463"/>
      <c r="I177" s="1463"/>
      <c r="J177" s="1463"/>
      <c r="K177" s="1463"/>
      <c r="L177" s="1464"/>
    </row>
    <row r="178" spans="3:12" s="1198" customFormat="1" ht="26.45" customHeight="1">
      <c r="C178" s="1153" t="s">
        <v>1813</v>
      </c>
      <c r="D178" s="1154">
        <v>8</v>
      </c>
      <c r="E178" s="1154" t="s">
        <v>707</v>
      </c>
      <c r="F178" s="1154" t="s">
        <v>1258</v>
      </c>
      <c r="G178" s="1462" t="s">
        <v>14813</v>
      </c>
      <c r="H178" s="1463"/>
      <c r="I178" s="1463"/>
      <c r="J178" s="1463"/>
      <c r="K178" s="1463"/>
      <c r="L178" s="1464"/>
    </row>
    <row r="179" spans="3:12" s="1198" customFormat="1" ht="26.45" customHeight="1">
      <c r="C179" s="1153" t="s">
        <v>1814</v>
      </c>
      <c r="D179" s="1154">
        <v>8</v>
      </c>
      <c r="E179" s="1154" t="s">
        <v>707</v>
      </c>
      <c r="F179" s="1154" t="s">
        <v>1258</v>
      </c>
      <c r="G179" s="1462" t="s">
        <v>14814</v>
      </c>
      <c r="H179" s="1463"/>
      <c r="I179" s="1463"/>
      <c r="J179" s="1463"/>
      <c r="K179" s="1463"/>
      <c r="L179" s="1464"/>
    </row>
    <row r="180" spans="3:12" s="1198" customFormat="1" ht="26.45" customHeight="1">
      <c r="C180" s="1153" t="s">
        <v>1815</v>
      </c>
      <c r="D180" s="1154">
        <v>8</v>
      </c>
      <c r="E180" s="1154" t="s">
        <v>707</v>
      </c>
      <c r="F180" s="1154" t="s">
        <v>1258</v>
      </c>
      <c r="G180" s="1462" t="s">
        <v>14815</v>
      </c>
      <c r="H180" s="1463"/>
      <c r="I180" s="1463"/>
      <c r="J180" s="1463"/>
      <c r="K180" s="1463"/>
      <c r="L180" s="1464"/>
    </row>
    <row r="181" spans="3:12" s="1198" customFormat="1" ht="26.45" customHeight="1">
      <c r="C181" s="1153" t="s">
        <v>1816</v>
      </c>
      <c r="D181" s="1154">
        <v>8</v>
      </c>
      <c r="E181" s="1154" t="s">
        <v>707</v>
      </c>
      <c r="F181" s="1154" t="s">
        <v>1258</v>
      </c>
      <c r="G181" s="1462" t="s">
        <v>14816</v>
      </c>
      <c r="H181" s="1463"/>
      <c r="I181" s="1463"/>
      <c r="J181" s="1463"/>
      <c r="K181" s="1463"/>
      <c r="L181" s="1464"/>
    </row>
    <row r="182" spans="3:12" s="1198" customFormat="1" ht="26.45" customHeight="1">
      <c r="C182" s="1153" t="s">
        <v>1817</v>
      </c>
      <c r="D182" s="1154">
        <v>8</v>
      </c>
      <c r="E182" s="1154" t="s">
        <v>707</v>
      </c>
      <c r="F182" s="1154" t="s">
        <v>1258</v>
      </c>
      <c r="G182" s="1462" t="s">
        <v>14817</v>
      </c>
      <c r="H182" s="1463"/>
      <c r="I182" s="1463"/>
      <c r="J182" s="1463"/>
      <c r="K182" s="1463"/>
      <c r="L182" s="1464"/>
    </row>
    <row r="183" spans="3:12" s="1198" customFormat="1" ht="26.45" customHeight="1">
      <c r="C183" s="1153" t="s">
        <v>1818</v>
      </c>
      <c r="D183" s="1154">
        <v>8</v>
      </c>
      <c r="E183" s="1154" t="s">
        <v>707</v>
      </c>
      <c r="F183" s="1154" t="s">
        <v>1258</v>
      </c>
      <c r="G183" s="1462" t="s">
        <v>14818</v>
      </c>
      <c r="H183" s="1463"/>
      <c r="I183" s="1463"/>
      <c r="J183" s="1463"/>
      <c r="K183" s="1463"/>
      <c r="L183" s="1464"/>
    </row>
    <row r="184" spans="3:12" s="1198" customFormat="1" ht="26.45" customHeight="1">
      <c r="C184" s="1153" t="s">
        <v>1819</v>
      </c>
      <c r="D184" s="1154">
        <v>8</v>
      </c>
      <c r="E184" s="1154" t="s">
        <v>707</v>
      </c>
      <c r="F184" s="1154" t="s">
        <v>1258</v>
      </c>
      <c r="G184" s="1462" t="s">
        <v>14819</v>
      </c>
      <c r="H184" s="1463"/>
      <c r="I184" s="1463"/>
      <c r="J184" s="1463"/>
      <c r="K184" s="1463"/>
      <c r="L184" s="1464"/>
    </row>
    <row r="185" spans="3:12" s="1198" customFormat="1" ht="26.45" customHeight="1">
      <c r="C185" s="340" t="s">
        <v>1820</v>
      </c>
      <c r="D185" s="1154">
        <v>8</v>
      </c>
      <c r="E185" s="1154" t="s">
        <v>707</v>
      </c>
      <c r="F185" s="1154" t="s">
        <v>1258</v>
      </c>
      <c r="G185" s="1462" t="s">
        <v>14820</v>
      </c>
      <c r="H185" s="1463"/>
      <c r="I185" s="1463"/>
      <c r="J185" s="1463"/>
      <c r="K185" s="1463"/>
      <c r="L185" s="1464"/>
    </row>
    <row r="186" spans="3:12" s="1198" customFormat="1" ht="26.45" customHeight="1">
      <c r="C186" s="1153" t="s">
        <v>1821</v>
      </c>
      <c r="D186" s="1154">
        <v>8</v>
      </c>
      <c r="E186" s="1154" t="s">
        <v>707</v>
      </c>
      <c r="F186" s="1154" t="s">
        <v>1258</v>
      </c>
      <c r="G186" s="1462" t="s">
        <v>14821</v>
      </c>
      <c r="H186" s="1463"/>
      <c r="I186" s="1463"/>
      <c r="J186" s="1463"/>
      <c r="K186" s="1463"/>
      <c r="L186" s="1464"/>
    </row>
    <row r="187" spans="3:12" s="1198" customFormat="1" ht="26.45" customHeight="1">
      <c r="C187" s="1153" t="s">
        <v>1822</v>
      </c>
      <c r="D187" s="1154">
        <v>8</v>
      </c>
      <c r="E187" s="1154" t="s">
        <v>707</v>
      </c>
      <c r="F187" s="1154" t="s">
        <v>1258</v>
      </c>
      <c r="G187" s="1462" t="s">
        <v>14822</v>
      </c>
      <c r="H187" s="1463"/>
      <c r="I187" s="1463"/>
      <c r="J187" s="1463"/>
      <c r="K187" s="1463"/>
      <c r="L187" s="1464"/>
    </row>
    <row r="188" spans="3:12" s="1198" customFormat="1" ht="26.45" customHeight="1">
      <c r="C188" s="1153" t="s">
        <v>1823</v>
      </c>
      <c r="D188" s="1154">
        <v>8</v>
      </c>
      <c r="E188" s="1154" t="s">
        <v>707</v>
      </c>
      <c r="F188" s="1154" t="s">
        <v>1258</v>
      </c>
      <c r="G188" s="1462" t="s">
        <v>14823</v>
      </c>
      <c r="H188" s="1463"/>
      <c r="I188" s="1463"/>
      <c r="J188" s="1463"/>
      <c r="K188" s="1463"/>
      <c r="L188" s="1464"/>
    </row>
    <row r="189" spans="3:12" s="1198" customFormat="1" ht="26.45" customHeight="1">
      <c r="C189" s="1153" t="s">
        <v>1824</v>
      </c>
      <c r="D189" s="1154">
        <v>8</v>
      </c>
      <c r="E189" s="1154" t="s">
        <v>707</v>
      </c>
      <c r="F189" s="1154" t="s">
        <v>1258</v>
      </c>
      <c r="G189" s="1462" t="s">
        <v>14824</v>
      </c>
      <c r="H189" s="1463"/>
      <c r="I189" s="1463"/>
      <c r="J189" s="1463"/>
      <c r="K189" s="1463"/>
      <c r="L189" s="1464"/>
    </row>
    <row r="190" spans="3:12" s="1198" customFormat="1" ht="26.45" customHeight="1">
      <c r="C190" s="1153" t="s">
        <v>1825</v>
      </c>
      <c r="D190" s="1154">
        <v>8</v>
      </c>
      <c r="E190" s="1154" t="s">
        <v>707</v>
      </c>
      <c r="F190" s="1154" t="s">
        <v>1258</v>
      </c>
      <c r="G190" s="1462" t="s">
        <v>14825</v>
      </c>
      <c r="H190" s="1463"/>
      <c r="I190" s="1463"/>
      <c r="J190" s="1463"/>
      <c r="K190" s="1463"/>
      <c r="L190" s="1464"/>
    </row>
    <row r="191" spans="3:12" s="1198" customFormat="1" ht="26.45" customHeight="1">
      <c r="C191" s="1153" t="s">
        <v>1826</v>
      </c>
      <c r="D191" s="1154">
        <v>8</v>
      </c>
      <c r="E191" s="1154" t="s">
        <v>707</v>
      </c>
      <c r="F191" s="1154" t="s">
        <v>1258</v>
      </c>
      <c r="G191" s="1462" t="s">
        <v>14826</v>
      </c>
      <c r="H191" s="1463"/>
      <c r="I191" s="1463"/>
      <c r="J191" s="1463"/>
      <c r="K191" s="1463"/>
      <c r="L191" s="1464"/>
    </row>
    <row r="192" spans="3:12" s="1198" customFormat="1" ht="26.45" customHeight="1">
      <c r="C192" s="1153" t="s">
        <v>1827</v>
      </c>
      <c r="D192" s="1154">
        <v>8</v>
      </c>
      <c r="E192" s="1154" t="s">
        <v>707</v>
      </c>
      <c r="F192" s="1154" t="s">
        <v>1258</v>
      </c>
      <c r="G192" s="1462" t="s">
        <v>14827</v>
      </c>
      <c r="H192" s="1463"/>
      <c r="I192" s="1463"/>
      <c r="J192" s="1463"/>
      <c r="K192" s="1463"/>
      <c r="L192" s="1464"/>
    </row>
    <row r="193" spans="3:12" s="1198" customFormat="1" ht="26.45" customHeight="1">
      <c r="C193" s="1153" t="s">
        <v>1828</v>
      </c>
      <c r="D193" s="1154">
        <v>8</v>
      </c>
      <c r="E193" s="1154" t="s">
        <v>707</v>
      </c>
      <c r="F193" s="1154" t="s">
        <v>1258</v>
      </c>
      <c r="G193" s="1462" t="s">
        <v>14828</v>
      </c>
      <c r="H193" s="1463"/>
      <c r="I193" s="1463"/>
      <c r="J193" s="1463"/>
      <c r="K193" s="1463"/>
      <c r="L193" s="1464"/>
    </row>
    <row r="194" spans="3:12" s="1198" customFormat="1" ht="26.45" customHeight="1">
      <c r="C194" s="1153" t="s">
        <v>1829</v>
      </c>
      <c r="D194" s="1154">
        <v>8</v>
      </c>
      <c r="E194" s="1154" t="s">
        <v>707</v>
      </c>
      <c r="F194" s="1154" t="s">
        <v>1258</v>
      </c>
      <c r="G194" s="1462" t="s">
        <v>14829</v>
      </c>
      <c r="H194" s="1463"/>
      <c r="I194" s="1463"/>
      <c r="J194" s="1463"/>
      <c r="K194" s="1463"/>
      <c r="L194" s="1464"/>
    </row>
    <row r="195" spans="3:12" s="1198" customFormat="1" ht="26.45" customHeight="1">
      <c r="C195" s="1153" t="s">
        <v>1830</v>
      </c>
      <c r="D195" s="1154">
        <v>8</v>
      </c>
      <c r="E195" s="1154" t="s">
        <v>707</v>
      </c>
      <c r="F195" s="1154" t="s">
        <v>1258</v>
      </c>
      <c r="G195" s="1462" t="s">
        <v>14830</v>
      </c>
      <c r="H195" s="1463"/>
      <c r="I195" s="1463"/>
      <c r="J195" s="1463"/>
      <c r="K195" s="1463"/>
      <c r="L195" s="1464"/>
    </row>
    <row r="196" spans="3:12" s="1198" customFormat="1" ht="26.45" customHeight="1">
      <c r="C196" s="1153" t="s">
        <v>1831</v>
      </c>
      <c r="D196" s="1154">
        <v>8</v>
      </c>
      <c r="E196" s="1154" t="s">
        <v>707</v>
      </c>
      <c r="F196" s="1154" t="s">
        <v>1258</v>
      </c>
      <c r="G196" s="1462" t="s">
        <v>14831</v>
      </c>
      <c r="H196" s="1463"/>
      <c r="I196" s="1463"/>
      <c r="J196" s="1463"/>
      <c r="K196" s="1463"/>
      <c r="L196" s="1464"/>
    </row>
    <row r="197" spans="3:12" s="1198" customFormat="1" ht="26.45" customHeight="1">
      <c r="C197" s="340" t="s">
        <v>1832</v>
      </c>
      <c r="D197" s="1154">
        <v>8</v>
      </c>
      <c r="E197" s="1154" t="s">
        <v>707</v>
      </c>
      <c r="F197" s="1154" t="s">
        <v>1258</v>
      </c>
      <c r="G197" s="1462" t="s">
        <v>14832</v>
      </c>
      <c r="H197" s="1463"/>
      <c r="I197" s="1463"/>
      <c r="J197" s="1463"/>
      <c r="K197" s="1463"/>
      <c r="L197" s="1464"/>
    </row>
    <row r="198" spans="3:12" s="1198" customFormat="1" ht="26.45" customHeight="1">
      <c r="C198" s="1153" t="s">
        <v>1833</v>
      </c>
      <c r="D198" s="1154">
        <v>8</v>
      </c>
      <c r="E198" s="1154" t="s">
        <v>707</v>
      </c>
      <c r="F198" s="1154" t="s">
        <v>1258</v>
      </c>
      <c r="G198" s="1462" t="s">
        <v>14833</v>
      </c>
      <c r="H198" s="1463"/>
      <c r="I198" s="1463"/>
      <c r="J198" s="1463"/>
      <c r="K198" s="1463"/>
      <c r="L198" s="1464"/>
    </row>
    <row r="199" spans="3:12" s="1198" customFormat="1" ht="26.45" customHeight="1">
      <c r="C199" s="1153" t="s">
        <v>1834</v>
      </c>
      <c r="D199" s="1154">
        <v>8</v>
      </c>
      <c r="E199" s="1154" t="s">
        <v>707</v>
      </c>
      <c r="F199" s="1154" t="s">
        <v>1258</v>
      </c>
      <c r="G199" s="1462" t="s">
        <v>14834</v>
      </c>
      <c r="H199" s="1463"/>
      <c r="I199" s="1463"/>
      <c r="J199" s="1463"/>
      <c r="K199" s="1463"/>
      <c r="L199" s="1464"/>
    </row>
    <row r="200" spans="3:12" s="1198" customFormat="1" ht="26.45" customHeight="1">
      <c r="C200" s="1153" t="s">
        <v>1835</v>
      </c>
      <c r="D200" s="1154">
        <v>8</v>
      </c>
      <c r="E200" s="1154" t="s">
        <v>707</v>
      </c>
      <c r="F200" s="1154" t="s">
        <v>1258</v>
      </c>
      <c r="G200" s="1462" t="s">
        <v>14835</v>
      </c>
      <c r="H200" s="1463"/>
      <c r="I200" s="1463"/>
      <c r="J200" s="1463"/>
      <c r="K200" s="1463"/>
      <c r="L200" s="1464"/>
    </row>
    <row r="201" spans="3:12" s="1198" customFormat="1" ht="26.45" customHeight="1">
      <c r="C201" s="1153" t="s">
        <v>1836</v>
      </c>
      <c r="D201" s="1154">
        <v>8</v>
      </c>
      <c r="E201" s="1154" t="s">
        <v>707</v>
      </c>
      <c r="F201" s="1154" t="s">
        <v>1258</v>
      </c>
      <c r="G201" s="1462" t="s">
        <v>14836</v>
      </c>
      <c r="H201" s="1463"/>
      <c r="I201" s="1463"/>
      <c r="J201" s="1463"/>
      <c r="K201" s="1463"/>
      <c r="L201" s="1464"/>
    </row>
    <row r="202" spans="3:12" s="1198" customFormat="1" ht="26.45" customHeight="1">
      <c r="C202" s="1153" t="s">
        <v>1837</v>
      </c>
      <c r="D202" s="1154">
        <v>8</v>
      </c>
      <c r="E202" s="1154" t="s">
        <v>707</v>
      </c>
      <c r="F202" s="1154" t="s">
        <v>1258</v>
      </c>
      <c r="G202" s="1462" t="s">
        <v>14837</v>
      </c>
      <c r="H202" s="1463"/>
      <c r="I202" s="1463"/>
      <c r="J202" s="1463"/>
      <c r="K202" s="1463"/>
      <c r="L202" s="1464"/>
    </row>
    <row r="203" spans="3:12" s="1198" customFormat="1" ht="26.45" customHeight="1">
      <c r="C203" s="1153" t="s">
        <v>1838</v>
      </c>
      <c r="D203" s="1154">
        <v>8</v>
      </c>
      <c r="E203" s="1154" t="s">
        <v>707</v>
      </c>
      <c r="F203" s="1154" t="s">
        <v>1258</v>
      </c>
      <c r="G203" s="1462" t="s">
        <v>14838</v>
      </c>
      <c r="H203" s="1463"/>
      <c r="I203" s="1463"/>
      <c r="J203" s="1463"/>
      <c r="K203" s="1463"/>
      <c r="L203" s="1464"/>
    </row>
    <row r="204" spans="3:12" s="1198" customFormat="1" ht="26.45" customHeight="1">
      <c r="C204" s="1153" t="s">
        <v>1839</v>
      </c>
      <c r="D204" s="1154">
        <v>8</v>
      </c>
      <c r="E204" s="1154" t="s">
        <v>707</v>
      </c>
      <c r="F204" s="1154" t="s">
        <v>1258</v>
      </c>
      <c r="G204" s="1462" t="s">
        <v>14839</v>
      </c>
      <c r="H204" s="1463"/>
      <c r="I204" s="1463"/>
      <c r="J204" s="1463"/>
      <c r="K204" s="1463"/>
      <c r="L204" s="1464"/>
    </row>
    <row r="205" spans="3:12" s="1198" customFormat="1" ht="26.45" customHeight="1">
      <c r="C205" s="1153" t="s">
        <v>1840</v>
      </c>
      <c r="D205" s="1154">
        <v>8</v>
      </c>
      <c r="E205" s="1154" t="s">
        <v>707</v>
      </c>
      <c r="F205" s="1154" t="s">
        <v>1258</v>
      </c>
      <c r="G205" s="1462" t="s">
        <v>14840</v>
      </c>
      <c r="H205" s="1463"/>
      <c r="I205" s="1463"/>
      <c r="J205" s="1463"/>
      <c r="K205" s="1463"/>
      <c r="L205" s="1464"/>
    </row>
    <row r="206" spans="3:12" s="1198" customFormat="1" ht="26.45" customHeight="1">
      <c r="C206" s="1153" t="s">
        <v>1841</v>
      </c>
      <c r="D206" s="1154">
        <v>8</v>
      </c>
      <c r="E206" s="1154" t="s">
        <v>707</v>
      </c>
      <c r="F206" s="1154" t="s">
        <v>1258</v>
      </c>
      <c r="G206" s="1462" t="s">
        <v>14841</v>
      </c>
      <c r="H206" s="1463"/>
      <c r="I206" s="1463"/>
      <c r="J206" s="1463"/>
      <c r="K206" s="1463"/>
      <c r="L206" s="1464"/>
    </row>
    <row r="207" spans="3:12" s="1198" customFormat="1" ht="26.45" customHeight="1">
      <c r="C207" s="1153" t="s">
        <v>1842</v>
      </c>
      <c r="D207" s="1154">
        <v>8</v>
      </c>
      <c r="E207" s="1154" t="s">
        <v>707</v>
      </c>
      <c r="F207" s="1154" t="s">
        <v>1258</v>
      </c>
      <c r="G207" s="1462" t="s">
        <v>14842</v>
      </c>
      <c r="H207" s="1463"/>
      <c r="I207" s="1463"/>
      <c r="J207" s="1463"/>
      <c r="K207" s="1463"/>
      <c r="L207" s="1464"/>
    </row>
    <row r="208" spans="3:12" s="1198" customFormat="1" ht="26.45" customHeight="1">
      <c r="C208" s="1153" t="s">
        <v>1843</v>
      </c>
      <c r="D208" s="1154">
        <v>8</v>
      </c>
      <c r="E208" s="1154" t="s">
        <v>707</v>
      </c>
      <c r="F208" s="1154" t="s">
        <v>1258</v>
      </c>
      <c r="G208" s="1462" t="s">
        <v>14843</v>
      </c>
      <c r="H208" s="1463"/>
      <c r="I208" s="1463"/>
      <c r="J208" s="1463"/>
      <c r="K208" s="1463"/>
      <c r="L208" s="1464"/>
    </row>
    <row r="209" spans="3:12" s="1198" customFormat="1" ht="26.45" customHeight="1">
      <c r="C209" s="340" t="s">
        <v>1844</v>
      </c>
      <c r="D209" s="1154">
        <v>8</v>
      </c>
      <c r="E209" s="1154" t="s">
        <v>707</v>
      </c>
      <c r="F209" s="1154" t="s">
        <v>1258</v>
      </c>
      <c r="G209" s="1462" t="s">
        <v>14844</v>
      </c>
      <c r="H209" s="1463"/>
      <c r="I209" s="1463"/>
      <c r="J209" s="1463"/>
      <c r="K209" s="1463"/>
      <c r="L209" s="1464"/>
    </row>
    <row r="210" spans="3:12" s="1198" customFormat="1" ht="26.45" customHeight="1">
      <c r="C210" s="1153" t="s">
        <v>1845</v>
      </c>
      <c r="D210" s="1154">
        <v>8</v>
      </c>
      <c r="E210" s="1154" t="s">
        <v>707</v>
      </c>
      <c r="F210" s="1154" t="s">
        <v>1258</v>
      </c>
      <c r="G210" s="1462" t="s">
        <v>14845</v>
      </c>
      <c r="H210" s="1463"/>
      <c r="I210" s="1463"/>
      <c r="J210" s="1463"/>
      <c r="K210" s="1463"/>
      <c r="L210" s="1464"/>
    </row>
    <row r="211" spans="3:12" s="1198" customFormat="1" ht="26.45" customHeight="1">
      <c r="C211" s="1153" t="s">
        <v>1846</v>
      </c>
      <c r="D211" s="1154">
        <v>8</v>
      </c>
      <c r="E211" s="1154" t="s">
        <v>707</v>
      </c>
      <c r="F211" s="1154" t="s">
        <v>1258</v>
      </c>
      <c r="G211" s="1462" t="s">
        <v>14846</v>
      </c>
      <c r="H211" s="1463"/>
      <c r="I211" s="1463"/>
      <c r="J211" s="1463"/>
      <c r="K211" s="1463"/>
      <c r="L211" s="1464"/>
    </row>
    <row r="212" spans="3:12" s="1198" customFormat="1" ht="26.45" customHeight="1">
      <c r="C212" s="1153" t="s">
        <v>1847</v>
      </c>
      <c r="D212" s="1154">
        <v>8</v>
      </c>
      <c r="E212" s="1154" t="s">
        <v>707</v>
      </c>
      <c r="F212" s="1154" t="s">
        <v>1258</v>
      </c>
      <c r="G212" s="1462" t="s">
        <v>14847</v>
      </c>
      <c r="H212" s="1463"/>
      <c r="I212" s="1463"/>
      <c r="J212" s="1463"/>
      <c r="K212" s="1463"/>
      <c r="L212" s="1464"/>
    </row>
    <row r="213" spans="3:12" s="1198" customFormat="1" ht="26.45" customHeight="1">
      <c r="C213" s="1153" t="s">
        <v>1848</v>
      </c>
      <c r="D213" s="1154">
        <v>8</v>
      </c>
      <c r="E213" s="1154" t="s">
        <v>707</v>
      </c>
      <c r="F213" s="1154" t="s">
        <v>1258</v>
      </c>
      <c r="G213" s="1462" t="s">
        <v>14848</v>
      </c>
      <c r="H213" s="1463"/>
      <c r="I213" s="1463"/>
      <c r="J213" s="1463"/>
      <c r="K213" s="1463"/>
      <c r="L213" s="1464"/>
    </row>
    <row r="214" spans="3:12" s="1198" customFormat="1" ht="26.45" customHeight="1">
      <c r="C214" s="1153" t="s">
        <v>1849</v>
      </c>
      <c r="D214" s="1154">
        <v>8</v>
      </c>
      <c r="E214" s="1154" t="s">
        <v>707</v>
      </c>
      <c r="F214" s="1154" t="s">
        <v>1258</v>
      </c>
      <c r="G214" s="1462" t="s">
        <v>14849</v>
      </c>
      <c r="H214" s="1463"/>
      <c r="I214" s="1463"/>
      <c r="J214" s="1463"/>
      <c r="K214" s="1463"/>
      <c r="L214" s="1464"/>
    </row>
    <row r="215" spans="3:12" s="1198" customFormat="1" ht="26.45" customHeight="1">
      <c r="C215" s="1153" t="s">
        <v>1850</v>
      </c>
      <c r="D215" s="1154">
        <v>8</v>
      </c>
      <c r="E215" s="1154" t="s">
        <v>707</v>
      </c>
      <c r="F215" s="1154" t="s">
        <v>1258</v>
      </c>
      <c r="G215" s="1462" t="s">
        <v>14850</v>
      </c>
      <c r="H215" s="1463"/>
      <c r="I215" s="1463"/>
      <c r="J215" s="1463"/>
      <c r="K215" s="1463"/>
      <c r="L215" s="1464"/>
    </row>
    <row r="216" spans="3:12" s="1198" customFormat="1" ht="26.45" customHeight="1">
      <c r="C216" s="1153" t="s">
        <v>1851</v>
      </c>
      <c r="D216" s="1154">
        <v>8</v>
      </c>
      <c r="E216" s="1154" t="s">
        <v>707</v>
      </c>
      <c r="F216" s="1154" t="s">
        <v>1258</v>
      </c>
      <c r="G216" s="1462" t="s">
        <v>14851</v>
      </c>
      <c r="H216" s="1463"/>
      <c r="I216" s="1463"/>
      <c r="J216" s="1463"/>
      <c r="K216" s="1463"/>
      <c r="L216" s="1464"/>
    </row>
    <row r="217" spans="3:12" s="1198" customFormat="1" ht="26.45" customHeight="1">
      <c r="C217" s="1153" t="s">
        <v>1852</v>
      </c>
      <c r="D217" s="1154">
        <v>8</v>
      </c>
      <c r="E217" s="1154" t="s">
        <v>707</v>
      </c>
      <c r="F217" s="1154" t="s">
        <v>1258</v>
      </c>
      <c r="G217" s="1462" t="s">
        <v>14852</v>
      </c>
      <c r="H217" s="1463"/>
      <c r="I217" s="1463"/>
      <c r="J217" s="1463"/>
      <c r="K217" s="1463"/>
      <c r="L217" s="1464"/>
    </row>
    <row r="218" spans="3:12" s="1198" customFormat="1" ht="26.45" customHeight="1">
      <c r="C218" s="1153" t="s">
        <v>1853</v>
      </c>
      <c r="D218" s="1154">
        <v>8</v>
      </c>
      <c r="E218" s="1154" t="s">
        <v>707</v>
      </c>
      <c r="F218" s="1154" t="s">
        <v>1258</v>
      </c>
      <c r="G218" s="1462" t="s">
        <v>14853</v>
      </c>
      <c r="H218" s="1463"/>
      <c r="I218" s="1463"/>
      <c r="J218" s="1463"/>
      <c r="K218" s="1463"/>
      <c r="L218" s="1464"/>
    </row>
    <row r="219" spans="3:12" s="1198" customFormat="1" ht="26.45" customHeight="1">
      <c r="C219" s="1153" t="s">
        <v>1854</v>
      </c>
      <c r="D219" s="1154">
        <v>8</v>
      </c>
      <c r="E219" s="1154" t="s">
        <v>707</v>
      </c>
      <c r="F219" s="1154" t="s">
        <v>1258</v>
      </c>
      <c r="G219" s="1462" t="s">
        <v>14854</v>
      </c>
      <c r="H219" s="1463"/>
      <c r="I219" s="1463"/>
      <c r="J219" s="1463"/>
      <c r="K219" s="1463"/>
      <c r="L219" s="1464"/>
    </row>
    <row r="220" spans="3:12" s="1198" customFormat="1" ht="26.45" customHeight="1">
      <c r="C220" s="1153" t="s">
        <v>1855</v>
      </c>
      <c r="D220" s="1154">
        <v>8</v>
      </c>
      <c r="E220" s="1154" t="s">
        <v>707</v>
      </c>
      <c r="F220" s="1154" t="s">
        <v>1258</v>
      </c>
      <c r="G220" s="1462" t="s">
        <v>14855</v>
      </c>
      <c r="H220" s="1463"/>
      <c r="I220" s="1463"/>
      <c r="J220" s="1463"/>
      <c r="K220" s="1463"/>
      <c r="L220" s="1464"/>
    </row>
    <row r="221" spans="3:12" s="1198" customFormat="1" ht="26.45" customHeight="1">
      <c r="C221" s="340" t="s">
        <v>1856</v>
      </c>
      <c r="D221" s="1154">
        <v>8</v>
      </c>
      <c r="E221" s="1154" t="s">
        <v>707</v>
      </c>
      <c r="F221" s="1154" t="s">
        <v>1258</v>
      </c>
      <c r="G221" s="1462" t="s">
        <v>14856</v>
      </c>
      <c r="H221" s="1463"/>
      <c r="I221" s="1463"/>
      <c r="J221" s="1463"/>
      <c r="K221" s="1463"/>
      <c r="L221" s="1464"/>
    </row>
    <row r="222" spans="3:12" s="1198" customFormat="1" ht="26.45" customHeight="1">
      <c r="C222" s="1153" t="s">
        <v>1857</v>
      </c>
      <c r="D222" s="1154">
        <v>8</v>
      </c>
      <c r="E222" s="1154" t="s">
        <v>707</v>
      </c>
      <c r="F222" s="1154" t="s">
        <v>1258</v>
      </c>
      <c r="G222" s="1462" t="s">
        <v>14857</v>
      </c>
      <c r="H222" s="1463"/>
      <c r="I222" s="1463"/>
      <c r="J222" s="1463"/>
      <c r="K222" s="1463"/>
      <c r="L222" s="1464"/>
    </row>
    <row r="223" spans="3:12" s="1198" customFormat="1" ht="13.15" customHeight="1">
      <c r="C223" s="1153" t="s">
        <v>1858</v>
      </c>
      <c r="D223" s="1154">
        <v>10</v>
      </c>
      <c r="E223" s="1154" t="s">
        <v>707</v>
      </c>
      <c r="F223" s="1154" t="s">
        <v>1258</v>
      </c>
      <c r="G223" s="1462" t="s">
        <v>14858</v>
      </c>
      <c r="H223" s="1463"/>
      <c r="I223" s="1463"/>
      <c r="J223" s="1463"/>
      <c r="K223" s="1463"/>
      <c r="L223" s="1464"/>
    </row>
    <row r="224" spans="3:12" s="1198" customFormat="1" ht="13.15" customHeight="1">
      <c r="C224" s="1153" t="s">
        <v>1859</v>
      </c>
      <c r="D224" s="1154">
        <v>10</v>
      </c>
      <c r="E224" s="1154" t="s">
        <v>707</v>
      </c>
      <c r="F224" s="1154" t="s">
        <v>1258</v>
      </c>
      <c r="G224" s="1462" t="s">
        <v>14859</v>
      </c>
      <c r="H224" s="1463"/>
      <c r="I224" s="1463"/>
      <c r="J224" s="1463"/>
      <c r="K224" s="1463"/>
      <c r="L224" s="1464"/>
    </row>
    <row r="225" spans="3:12" s="1198" customFormat="1" ht="13.15" customHeight="1">
      <c r="C225" s="1153" t="s">
        <v>1860</v>
      </c>
      <c r="D225" s="1154">
        <v>9</v>
      </c>
      <c r="E225" s="1154" t="s">
        <v>707</v>
      </c>
      <c r="F225" s="1154" t="s">
        <v>1258</v>
      </c>
      <c r="G225" s="1462" t="s">
        <v>14860</v>
      </c>
      <c r="H225" s="1463"/>
      <c r="I225" s="1463"/>
      <c r="J225" s="1463"/>
      <c r="K225" s="1463"/>
      <c r="L225" s="1464"/>
    </row>
    <row r="226" spans="3:12" s="1198" customFormat="1" ht="13.15" customHeight="1">
      <c r="C226" s="1153" t="s">
        <v>1861</v>
      </c>
      <c r="D226" s="1154">
        <v>9</v>
      </c>
      <c r="E226" s="1154" t="s">
        <v>707</v>
      </c>
      <c r="F226" s="1154" t="s">
        <v>1258</v>
      </c>
      <c r="G226" s="1462" t="s">
        <v>14861</v>
      </c>
      <c r="H226" s="1463"/>
      <c r="I226" s="1463"/>
      <c r="J226" s="1463"/>
      <c r="K226" s="1463"/>
      <c r="L226" s="1464"/>
    </row>
    <row r="227" spans="3:12" s="1198" customFormat="1" ht="63" customHeight="1">
      <c r="C227" s="1153" t="s">
        <v>1658</v>
      </c>
      <c r="D227" s="1154">
        <v>1</v>
      </c>
      <c r="E227" s="1154" t="s">
        <v>707</v>
      </c>
      <c r="F227" s="1154" t="s">
        <v>1258</v>
      </c>
      <c r="G227" s="1462" t="s">
        <v>14862</v>
      </c>
      <c r="H227" s="1463"/>
      <c r="I227" s="1463"/>
      <c r="J227" s="1463"/>
      <c r="K227" s="1463"/>
      <c r="L227" s="1464"/>
    </row>
    <row r="228" spans="3:12" s="1198" customFormat="1" ht="22.9" customHeight="1">
      <c r="C228" s="1153" t="s">
        <v>1659</v>
      </c>
      <c r="D228" s="1154">
        <v>1</v>
      </c>
      <c r="E228" s="1154" t="s">
        <v>707</v>
      </c>
      <c r="F228" s="1154" t="s">
        <v>1258</v>
      </c>
      <c r="G228" s="1462" t="s">
        <v>14863</v>
      </c>
      <c r="H228" s="1463"/>
      <c r="I228" s="1463"/>
      <c r="J228" s="1463"/>
      <c r="K228" s="1463"/>
      <c r="L228" s="1464"/>
    </row>
    <row r="229" spans="3:12" s="1198" customFormat="1" ht="22.9" customHeight="1">
      <c r="C229" s="1153" t="s">
        <v>1862</v>
      </c>
      <c r="D229" s="1154">
        <v>8</v>
      </c>
      <c r="E229" s="1154" t="s">
        <v>707</v>
      </c>
      <c r="F229" s="1154" t="s">
        <v>1258</v>
      </c>
      <c r="G229" s="1462" t="s">
        <v>14864</v>
      </c>
      <c r="H229" s="1463"/>
      <c r="I229" s="1463"/>
      <c r="J229" s="1463"/>
      <c r="K229" s="1463"/>
      <c r="L229" s="1464"/>
    </row>
    <row r="230" spans="3:12" s="1198" customFormat="1" ht="22.9" customHeight="1">
      <c r="C230" s="1153" t="s">
        <v>1863</v>
      </c>
      <c r="D230" s="1154">
        <v>8</v>
      </c>
      <c r="E230" s="1154" t="s">
        <v>707</v>
      </c>
      <c r="F230" s="1154" t="s">
        <v>1258</v>
      </c>
      <c r="G230" s="1462" t="s">
        <v>14865</v>
      </c>
      <c r="H230" s="1463"/>
      <c r="I230" s="1463"/>
      <c r="J230" s="1463"/>
      <c r="K230" s="1463"/>
      <c r="L230" s="1464"/>
    </row>
    <row r="231" spans="3:12" s="1198" customFormat="1" ht="22.9" customHeight="1">
      <c r="C231" s="1153" t="s">
        <v>1864</v>
      </c>
      <c r="D231" s="1154">
        <v>8</v>
      </c>
      <c r="E231" s="1154" t="s">
        <v>707</v>
      </c>
      <c r="F231" s="1154" t="s">
        <v>1258</v>
      </c>
      <c r="G231" s="1462" t="s">
        <v>14866</v>
      </c>
      <c r="H231" s="1463"/>
      <c r="I231" s="1463"/>
      <c r="J231" s="1463"/>
      <c r="K231" s="1463"/>
      <c r="L231" s="1464"/>
    </row>
    <row r="232" spans="3:12" s="1198" customFormat="1" ht="22.9" customHeight="1">
      <c r="C232" s="1153" t="s">
        <v>1865</v>
      </c>
      <c r="D232" s="1154">
        <v>8</v>
      </c>
      <c r="E232" s="1154" t="s">
        <v>707</v>
      </c>
      <c r="F232" s="1154" t="s">
        <v>1258</v>
      </c>
      <c r="G232" s="1462" t="s">
        <v>14867</v>
      </c>
      <c r="H232" s="1463"/>
      <c r="I232" s="1463"/>
      <c r="J232" s="1463"/>
      <c r="K232" s="1463"/>
      <c r="L232" s="1464"/>
    </row>
    <row r="233" spans="3:12" s="1198" customFormat="1" ht="22.9" customHeight="1">
      <c r="C233" s="1153" t="s">
        <v>1866</v>
      </c>
      <c r="D233" s="1154">
        <v>8</v>
      </c>
      <c r="E233" s="1154" t="s">
        <v>707</v>
      </c>
      <c r="F233" s="1154" t="s">
        <v>1258</v>
      </c>
      <c r="G233" s="1462" t="s">
        <v>14868</v>
      </c>
      <c r="H233" s="1463"/>
      <c r="I233" s="1463"/>
      <c r="J233" s="1463"/>
      <c r="K233" s="1463"/>
      <c r="L233" s="1464"/>
    </row>
    <row r="234" spans="3:12" s="1198" customFormat="1" ht="22.9" customHeight="1">
      <c r="C234" s="1153" t="s">
        <v>1867</v>
      </c>
      <c r="D234" s="1154">
        <v>8</v>
      </c>
      <c r="E234" s="1154" t="s">
        <v>707</v>
      </c>
      <c r="F234" s="1154" t="s">
        <v>1258</v>
      </c>
      <c r="G234" s="1462" t="s">
        <v>14869</v>
      </c>
      <c r="H234" s="1463"/>
      <c r="I234" s="1463"/>
      <c r="J234" s="1463"/>
      <c r="K234" s="1463"/>
      <c r="L234" s="1464"/>
    </row>
    <row r="235" spans="3:12" s="1198" customFormat="1" ht="22.9" customHeight="1">
      <c r="C235" s="1153" t="s">
        <v>1868</v>
      </c>
      <c r="D235" s="1154">
        <v>8</v>
      </c>
      <c r="E235" s="1154" t="s">
        <v>707</v>
      </c>
      <c r="F235" s="1154" t="s">
        <v>1258</v>
      </c>
      <c r="G235" s="1462" t="s">
        <v>14870</v>
      </c>
      <c r="H235" s="1463"/>
      <c r="I235" s="1463"/>
      <c r="J235" s="1463"/>
      <c r="K235" s="1463"/>
      <c r="L235" s="1464"/>
    </row>
    <row r="236" spans="3:12" s="1198" customFormat="1" ht="22.9" customHeight="1">
      <c r="C236" s="1153" t="s">
        <v>1869</v>
      </c>
      <c r="D236" s="1154">
        <v>8</v>
      </c>
      <c r="E236" s="1154" t="s">
        <v>707</v>
      </c>
      <c r="F236" s="1154" t="s">
        <v>1258</v>
      </c>
      <c r="G236" s="1462" t="s">
        <v>14871</v>
      </c>
      <c r="H236" s="1463"/>
      <c r="I236" s="1463"/>
      <c r="J236" s="1463"/>
      <c r="K236" s="1463"/>
      <c r="L236" s="1464"/>
    </row>
    <row r="237" spans="3:12" s="1198" customFormat="1" ht="22.9" customHeight="1">
      <c r="C237" s="1153" t="s">
        <v>1870</v>
      </c>
      <c r="D237" s="1154">
        <v>8</v>
      </c>
      <c r="E237" s="1154" t="s">
        <v>707</v>
      </c>
      <c r="F237" s="1154" t="s">
        <v>1258</v>
      </c>
      <c r="G237" s="1462" t="s">
        <v>14872</v>
      </c>
      <c r="H237" s="1463"/>
      <c r="I237" s="1463"/>
      <c r="J237" s="1463"/>
      <c r="K237" s="1463"/>
      <c r="L237" s="1464"/>
    </row>
    <row r="238" spans="3:12" s="1198" customFormat="1" ht="22.9" customHeight="1">
      <c r="C238" s="1153" t="s">
        <v>1871</v>
      </c>
      <c r="D238" s="1154">
        <v>8</v>
      </c>
      <c r="E238" s="1154" t="s">
        <v>707</v>
      </c>
      <c r="F238" s="1154" t="s">
        <v>1258</v>
      </c>
      <c r="G238" s="1520" t="s">
        <v>14873</v>
      </c>
      <c r="H238" s="1521"/>
      <c r="I238" s="1521"/>
      <c r="J238" s="1521"/>
      <c r="K238" s="1521"/>
      <c r="L238" s="1522"/>
    </row>
    <row r="239" spans="3:12" s="1198" customFormat="1" ht="22.9" customHeight="1">
      <c r="C239" s="1153" t="s">
        <v>1872</v>
      </c>
      <c r="D239" s="1154">
        <v>8</v>
      </c>
      <c r="E239" s="1154" t="s">
        <v>707</v>
      </c>
      <c r="F239" s="1154" t="s">
        <v>1258</v>
      </c>
      <c r="G239" s="1520" t="s">
        <v>14874</v>
      </c>
      <c r="H239" s="1521"/>
      <c r="I239" s="1521"/>
      <c r="J239" s="1521"/>
      <c r="K239" s="1521"/>
      <c r="L239" s="1522"/>
    </row>
    <row r="240" spans="3:12" s="1198" customFormat="1" ht="22.9" customHeight="1">
      <c r="C240" s="1153" t="s">
        <v>1873</v>
      </c>
      <c r="D240" s="1154">
        <v>8</v>
      </c>
      <c r="E240" s="1154" t="s">
        <v>707</v>
      </c>
      <c r="F240" s="1154" t="s">
        <v>1258</v>
      </c>
      <c r="G240" s="1520" t="s">
        <v>14875</v>
      </c>
      <c r="H240" s="1521"/>
      <c r="I240" s="1521"/>
      <c r="J240" s="1521"/>
      <c r="K240" s="1521"/>
      <c r="L240" s="1522"/>
    </row>
    <row r="241" spans="3:12" s="1198" customFormat="1" ht="22.9" customHeight="1">
      <c r="C241" s="1153" t="s">
        <v>1874</v>
      </c>
      <c r="D241" s="1154">
        <v>8</v>
      </c>
      <c r="E241" s="1154" t="s">
        <v>707</v>
      </c>
      <c r="F241" s="1154" t="s">
        <v>1258</v>
      </c>
      <c r="G241" s="1462" t="s">
        <v>14876</v>
      </c>
      <c r="H241" s="1463"/>
      <c r="I241" s="1463"/>
      <c r="J241" s="1463"/>
      <c r="K241" s="1463"/>
      <c r="L241" s="1464"/>
    </row>
    <row r="242" spans="3:12" s="1198" customFormat="1" ht="22.9" customHeight="1">
      <c r="C242" s="1153" t="s">
        <v>1875</v>
      </c>
      <c r="D242" s="1154">
        <v>8</v>
      </c>
      <c r="E242" s="1154" t="s">
        <v>707</v>
      </c>
      <c r="F242" s="1154" t="s">
        <v>1258</v>
      </c>
      <c r="G242" s="1462" t="s">
        <v>14877</v>
      </c>
      <c r="H242" s="1463"/>
      <c r="I242" s="1463"/>
      <c r="J242" s="1463"/>
      <c r="K242" s="1463"/>
      <c r="L242" s="1464"/>
    </row>
    <row r="243" spans="3:12" s="1198" customFormat="1" ht="22.9" customHeight="1">
      <c r="C243" s="1153" t="s">
        <v>1876</v>
      </c>
      <c r="D243" s="1154">
        <v>8</v>
      </c>
      <c r="E243" s="1154" t="s">
        <v>707</v>
      </c>
      <c r="F243" s="1154" t="s">
        <v>1258</v>
      </c>
      <c r="G243" s="1462" t="s">
        <v>14878</v>
      </c>
      <c r="H243" s="1463"/>
      <c r="I243" s="1463"/>
      <c r="J243" s="1463"/>
      <c r="K243" s="1463"/>
      <c r="L243" s="1464"/>
    </row>
    <row r="244" spans="3:12" s="1198" customFormat="1" ht="22.9" customHeight="1">
      <c r="C244" s="1153" t="s">
        <v>1877</v>
      </c>
      <c r="D244" s="1154">
        <v>8</v>
      </c>
      <c r="E244" s="1154" t="s">
        <v>707</v>
      </c>
      <c r="F244" s="1154" t="s">
        <v>1258</v>
      </c>
      <c r="G244" s="1462" t="s">
        <v>14879</v>
      </c>
      <c r="H244" s="1463"/>
      <c r="I244" s="1463"/>
      <c r="J244" s="1463"/>
      <c r="K244" s="1463"/>
      <c r="L244" s="1464"/>
    </row>
    <row r="245" spans="3:12" s="1198" customFormat="1" ht="22.9" customHeight="1">
      <c r="C245" s="1153" t="s">
        <v>1878</v>
      </c>
      <c r="D245" s="1154">
        <v>3</v>
      </c>
      <c r="E245" s="1154" t="s">
        <v>707</v>
      </c>
      <c r="F245" s="1154" t="s">
        <v>1258</v>
      </c>
      <c r="G245" s="1462" t="s">
        <v>14880</v>
      </c>
      <c r="H245" s="1667"/>
      <c r="I245" s="1667"/>
      <c r="J245" s="1667"/>
      <c r="K245" s="1667"/>
      <c r="L245" s="1668"/>
    </row>
    <row r="246" spans="3:12" s="1198" customFormat="1" ht="22.9" customHeight="1">
      <c r="C246" s="1153" t="s">
        <v>1879</v>
      </c>
      <c r="D246" s="1154">
        <v>11</v>
      </c>
      <c r="E246" s="1154" t="s">
        <v>707</v>
      </c>
      <c r="F246" s="1154" t="s">
        <v>1258</v>
      </c>
      <c r="G246" s="1462" t="s">
        <v>14881</v>
      </c>
      <c r="H246" s="1463"/>
      <c r="I246" s="1463"/>
      <c r="J246" s="1463"/>
      <c r="K246" s="1463"/>
      <c r="L246" s="1464"/>
    </row>
    <row r="247" spans="3:12" s="1198" customFormat="1" ht="22.9" customHeight="1">
      <c r="C247" s="1153" t="s">
        <v>1880</v>
      </c>
      <c r="D247" s="1154">
        <v>12</v>
      </c>
      <c r="E247" s="1154" t="s">
        <v>707</v>
      </c>
      <c r="F247" s="1154" t="s">
        <v>1258</v>
      </c>
      <c r="G247" s="1462" t="s">
        <v>14882</v>
      </c>
      <c r="H247" s="1463"/>
      <c r="I247" s="1463"/>
      <c r="J247" s="1463"/>
      <c r="K247" s="1463"/>
      <c r="L247" s="1464"/>
    </row>
    <row r="248" spans="3:12" s="1198" customFormat="1">
      <c r="C248" s="873" t="s">
        <v>14435</v>
      </c>
      <c r="D248" s="1131">
        <f>SUM(D138:D247)</f>
        <v>800</v>
      </c>
      <c r="E248" s="1128"/>
      <c r="F248" s="1128"/>
      <c r="G248" s="1128"/>
      <c r="H248" s="1128"/>
      <c r="I248" s="1128"/>
      <c r="J248" s="1128"/>
      <c r="K248" s="1128"/>
      <c r="L248" s="1128"/>
    </row>
    <row r="249" spans="3:12" s="1198" customFormat="1"/>
    <row r="250" spans="3:12" s="1198" customFormat="1"/>
    <row r="251" spans="3:12" s="1198" customFormat="1"/>
    <row r="252" spans="3:12" s="1198" customFormat="1"/>
  </sheetData>
  <mergeCells count="217">
    <mergeCell ref="G231:L231"/>
    <mergeCell ref="G232:L232"/>
    <mergeCell ref="G237:L237"/>
    <mergeCell ref="G238:L238"/>
    <mergeCell ref="G239:L239"/>
    <mergeCell ref="G240:L240"/>
    <mergeCell ref="G241:L241"/>
    <mergeCell ref="G242:L242"/>
    <mergeCell ref="G247:L247"/>
    <mergeCell ref="G246:L246"/>
    <mergeCell ref="G243:L243"/>
    <mergeCell ref="G233:L233"/>
    <mergeCell ref="G234:L234"/>
    <mergeCell ref="G235:L235"/>
    <mergeCell ref="G236:L236"/>
    <mergeCell ref="G244:L244"/>
    <mergeCell ref="G245:L245"/>
    <mergeCell ref="G225:L225"/>
    <mergeCell ref="G226:L226"/>
    <mergeCell ref="G227:L227"/>
    <mergeCell ref="G228:L228"/>
    <mergeCell ref="G229:L229"/>
    <mergeCell ref="G230:L230"/>
    <mergeCell ref="G219:L219"/>
    <mergeCell ref="G220:L220"/>
    <mergeCell ref="G221:L221"/>
    <mergeCell ref="G222:L222"/>
    <mergeCell ref="G223:L223"/>
    <mergeCell ref="G224:L224"/>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01:L201"/>
    <mergeCell ref="G202:L202"/>
    <mergeCell ref="G203:L203"/>
    <mergeCell ref="G204:L204"/>
    <mergeCell ref="G205:L205"/>
    <mergeCell ref="G206:L206"/>
    <mergeCell ref="G195:L195"/>
    <mergeCell ref="G196:L196"/>
    <mergeCell ref="G197:L197"/>
    <mergeCell ref="G198:L198"/>
    <mergeCell ref="G199:L199"/>
    <mergeCell ref="G200:L200"/>
    <mergeCell ref="G189:L189"/>
    <mergeCell ref="G190:L190"/>
    <mergeCell ref="G191:L191"/>
    <mergeCell ref="G192:L192"/>
    <mergeCell ref="G193:L193"/>
    <mergeCell ref="G194:L194"/>
    <mergeCell ref="G183:L183"/>
    <mergeCell ref="G184:L184"/>
    <mergeCell ref="G185:L185"/>
    <mergeCell ref="G186:L186"/>
    <mergeCell ref="G187:L187"/>
    <mergeCell ref="G188:L188"/>
    <mergeCell ref="G177:L177"/>
    <mergeCell ref="G178:L178"/>
    <mergeCell ref="G179:L179"/>
    <mergeCell ref="G180:L180"/>
    <mergeCell ref="G181:L181"/>
    <mergeCell ref="G182:L182"/>
    <mergeCell ref="G171:L171"/>
    <mergeCell ref="G172:L172"/>
    <mergeCell ref="G173:L173"/>
    <mergeCell ref="G174:L174"/>
    <mergeCell ref="G175:L175"/>
    <mergeCell ref="G176:L176"/>
    <mergeCell ref="G165:L165"/>
    <mergeCell ref="G166:L166"/>
    <mergeCell ref="G167:L167"/>
    <mergeCell ref="G168:L168"/>
    <mergeCell ref="G169:L169"/>
    <mergeCell ref="G170:L170"/>
    <mergeCell ref="G159:L159"/>
    <mergeCell ref="G160:L160"/>
    <mergeCell ref="G161:L161"/>
    <mergeCell ref="G162:L162"/>
    <mergeCell ref="G163:L163"/>
    <mergeCell ref="G164:L164"/>
    <mergeCell ref="G153:L153"/>
    <mergeCell ref="G154:L154"/>
    <mergeCell ref="G155:L155"/>
    <mergeCell ref="G156:L156"/>
    <mergeCell ref="G157:L157"/>
    <mergeCell ref="G158:L158"/>
    <mergeCell ref="G147:L147"/>
    <mergeCell ref="G148:L148"/>
    <mergeCell ref="G149:L149"/>
    <mergeCell ref="G150:L150"/>
    <mergeCell ref="G151:L151"/>
    <mergeCell ref="G152:L152"/>
    <mergeCell ref="G141:L141"/>
    <mergeCell ref="G142:L142"/>
    <mergeCell ref="G143:L143"/>
    <mergeCell ref="G144:L144"/>
    <mergeCell ref="G145:L145"/>
    <mergeCell ref="G146:L146"/>
    <mergeCell ref="G137:L137"/>
    <mergeCell ref="G138:L138"/>
    <mergeCell ref="G139:L139"/>
    <mergeCell ref="G140:L140"/>
    <mergeCell ref="C114:J114"/>
    <mergeCell ref="C115:J115"/>
    <mergeCell ref="C116:J116"/>
    <mergeCell ref="C117:J117"/>
    <mergeCell ref="C118:J118"/>
    <mergeCell ref="H119:J119"/>
    <mergeCell ref="C108:J108"/>
    <mergeCell ref="C109:J109"/>
    <mergeCell ref="C110:J110"/>
    <mergeCell ref="C111:J111"/>
    <mergeCell ref="C112:J112"/>
    <mergeCell ref="C113:J113"/>
    <mergeCell ref="C102:J102"/>
    <mergeCell ref="C103:J103"/>
    <mergeCell ref="C104:J104"/>
    <mergeCell ref="C105:J105"/>
    <mergeCell ref="C106:J106"/>
    <mergeCell ref="C107:J107"/>
    <mergeCell ref="C94:J94"/>
    <mergeCell ref="I95:J95"/>
    <mergeCell ref="C96:J96"/>
    <mergeCell ref="I97:J97"/>
    <mergeCell ref="C98:J98"/>
    <mergeCell ref="C100:J100"/>
    <mergeCell ref="C88:J88"/>
    <mergeCell ref="C89:J89"/>
    <mergeCell ref="C90:J90"/>
    <mergeCell ref="C91:J91"/>
    <mergeCell ref="C92:J92"/>
    <mergeCell ref="C93:J93"/>
    <mergeCell ref="C82:J82"/>
    <mergeCell ref="C83:J83"/>
    <mergeCell ref="C84:J84"/>
    <mergeCell ref="C85:J85"/>
    <mergeCell ref="C86:J86"/>
    <mergeCell ref="C87:J87"/>
    <mergeCell ref="C76:J76"/>
    <mergeCell ref="C77:J77"/>
    <mergeCell ref="C78:J78"/>
    <mergeCell ref="C79:J79"/>
    <mergeCell ref="C80:J80"/>
    <mergeCell ref="C81:J81"/>
    <mergeCell ref="C70:J70"/>
    <mergeCell ref="C71:J71"/>
    <mergeCell ref="C72:J72"/>
    <mergeCell ref="C73:J73"/>
    <mergeCell ref="C74:J74"/>
    <mergeCell ref="C75:J75"/>
    <mergeCell ref="C64:J64"/>
    <mergeCell ref="C65:J65"/>
    <mergeCell ref="C66:J66"/>
    <mergeCell ref="C67:J67"/>
    <mergeCell ref="C68:J68"/>
    <mergeCell ref="C69:J69"/>
    <mergeCell ref="C58:J58"/>
    <mergeCell ref="C59:J59"/>
    <mergeCell ref="C60:J60"/>
    <mergeCell ref="C61:J61"/>
    <mergeCell ref="C62:J62"/>
    <mergeCell ref="C63:J63"/>
    <mergeCell ref="C52:J52"/>
    <mergeCell ref="C53:J53"/>
    <mergeCell ref="C54:J54"/>
    <mergeCell ref="C55:J55"/>
    <mergeCell ref="C56:J56"/>
    <mergeCell ref="C57:J57"/>
    <mergeCell ref="C46:J46"/>
    <mergeCell ref="C47:J47"/>
    <mergeCell ref="C48:J48"/>
    <mergeCell ref="C49:J49"/>
    <mergeCell ref="C50:J50"/>
    <mergeCell ref="C51:J51"/>
    <mergeCell ref="C38:J38"/>
    <mergeCell ref="C40:J40"/>
    <mergeCell ref="C42:J42"/>
    <mergeCell ref="C44:J44"/>
    <mergeCell ref="C26:J26"/>
    <mergeCell ref="I27:J27"/>
    <mergeCell ref="C28:J28"/>
    <mergeCell ref="I29:J29"/>
    <mergeCell ref="C30:J30"/>
    <mergeCell ref="C32:J32"/>
    <mergeCell ref="C123:J123"/>
    <mergeCell ref="G122:J122"/>
    <mergeCell ref="C121:J121"/>
    <mergeCell ref="H120:J120"/>
    <mergeCell ref="C8:J8"/>
    <mergeCell ref="C9:J9"/>
    <mergeCell ref="C10:J10"/>
    <mergeCell ref="C11:J11"/>
    <mergeCell ref="C12:J12"/>
    <mergeCell ref="C13:J13"/>
    <mergeCell ref="C20:J20"/>
    <mergeCell ref="I21:J21"/>
    <mergeCell ref="C22:J22"/>
    <mergeCell ref="I23:J23"/>
    <mergeCell ref="C24:J24"/>
    <mergeCell ref="I25:J25"/>
    <mergeCell ref="C14:J14"/>
    <mergeCell ref="I15:J15"/>
    <mergeCell ref="C16:J16"/>
    <mergeCell ref="I17:J17"/>
    <mergeCell ref="C18:J18"/>
    <mergeCell ref="I19:J19"/>
    <mergeCell ref="C34:J34"/>
    <mergeCell ref="C36:J36"/>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32"/>
  <sheetViews>
    <sheetView zoomScaleNormal="100" workbookViewId="0"/>
  </sheetViews>
  <sheetFormatPr defaultRowHeight="12"/>
  <cols>
    <col min="1" max="2" width="9" style="56"/>
    <col min="3" max="10" width="11.25" style="56" customWidth="1"/>
    <col min="11" max="16384" width="9" style="56"/>
  </cols>
  <sheetData>
    <row r="1" spans="1:12">
      <c r="A1" s="341"/>
      <c r="B1" s="341"/>
      <c r="C1" s="341"/>
      <c r="D1" s="344"/>
      <c r="E1" s="341"/>
      <c r="F1" s="341"/>
      <c r="G1" s="341"/>
      <c r="H1" s="341"/>
      <c r="I1" s="341"/>
      <c r="J1" s="341"/>
      <c r="K1" s="341"/>
      <c r="L1" s="341"/>
    </row>
    <row r="2" spans="1:12">
      <c r="A2" s="341"/>
      <c r="B2" s="343" t="s">
        <v>1882</v>
      </c>
      <c r="C2" s="55"/>
      <c r="D2" s="363" t="s">
        <v>1881</v>
      </c>
      <c r="E2" s="345"/>
      <c r="F2" s="364" t="s">
        <v>15249</v>
      </c>
      <c r="G2" s="345"/>
      <c r="H2" s="345"/>
      <c r="I2" s="345"/>
      <c r="J2" s="345"/>
      <c r="K2" s="346"/>
      <c r="L2" s="341"/>
    </row>
    <row r="3" spans="1:12" ht="12.75" thickBot="1">
      <c r="A3" s="341"/>
      <c r="B3" s="343"/>
      <c r="C3" s="345"/>
      <c r="D3" s="345"/>
      <c r="E3" s="345"/>
      <c r="F3" s="345"/>
      <c r="G3" s="345"/>
      <c r="H3" s="345"/>
      <c r="I3" s="345"/>
      <c r="J3" s="345"/>
      <c r="K3" s="346"/>
      <c r="L3" s="341"/>
    </row>
    <row r="4" spans="1:12" ht="12.75" thickBot="1">
      <c r="A4" s="341"/>
      <c r="B4" s="347" t="s">
        <v>2</v>
      </c>
      <c r="C4" s="348" t="s">
        <v>3</v>
      </c>
      <c r="D4" s="348" t="s">
        <v>4</v>
      </c>
      <c r="E4" s="348" t="s">
        <v>5</v>
      </c>
      <c r="F4" s="348" t="s">
        <v>6</v>
      </c>
      <c r="G4" s="348" t="s">
        <v>7</v>
      </c>
      <c r="H4" s="348" t="s">
        <v>8</v>
      </c>
      <c r="I4" s="348" t="s">
        <v>9</v>
      </c>
      <c r="J4" s="349" t="s">
        <v>10</v>
      </c>
      <c r="K4" s="350" t="s">
        <v>815</v>
      </c>
      <c r="L4" s="351" t="s">
        <v>2</v>
      </c>
    </row>
    <row r="5" spans="1:12" ht="12.75" thickTop="1">
      <c r="A5" s="342">
        <v>0</v>
      </c>
      <c r="B5" s="352" t="s">
        <v>12</v>
      </c>
      <c r="C5" s="468" t="s">
        <v>13</v>
      </c>
      <c r="D5" s="469" t="s">
        <v>13</v>
      </c>
      <c r="E5" s="469" t="s">
        <v>13</v>
      </c>
      <c r="F5" s="469" t="s">
        <v>13</v>
      </c>
      <c r="G5" s="469" t="s">
        <v>13</v>
      </c>
      <c r="H5" s="361" t="s">
        <v>1883</v>
      </c>
      <c r="I5" s="361" t="s">
        <v>1884</v>
      </c>
      <c r="J5" s="362" t="s">
        <v>1885</v>
      </c>
      <c r="K5" s="353" t="s">
        <v>16</v>
      </c>
      <c r="L5" s="354" t="s">
        <v>12</v>
      </c>
    </row>
    <row r="6" spans="1:12">
      <c r="A6" s="342">
        <v>1</v>
      </c>
      <c r="B6" s="352" t="s">
        <v>17</v>
      </c>
      <c r="C6" s="466" t="s">
        <v>13</v>
      </c>
      <c r="D6" s="467" t="s">
        <v>13</v>
      </c>
      <c r="E6" s="467" t="s">
        <v>13</v>
      </c>
      <c r="F6" s="1669" t="s">
        <v>1886</v>
      </c>
      <c r="G6" s="1670"/>
      <c r="H6" s="1670"/>
      <c r="I6" s="1670"/>
      <c r="J6" s="1671"/>
      <c r="K6" s="353" t="s">
        <v>16</v>
      </c>
      <c r="L6" s="354" t="s">
        <v>17</v>
      </c>
    </row>
    <row r="7" spans="1:12">
      <c r="A7" s="342">
        <v>2</v>
      </c>
      <c r="B7" s="355" t="s">
        <v>19</v>
      </c>
      <c r="C7" s="1465" t="s">
        <v>1887</v>
      </c>
      <c r="D7" s="1466"/>
      <c r="E7" s="1466"/>
      <c r="F7" s="1466"/>
      <c r="G7" s="1466"/>
      <c r="H7" s="1466"/>
      <c r="I7" s="1466"/>
      <c r="J7" s="1467"/>
      <c r="K7" s="353" t="s">
        <v>16</v>
      </c>
      <c r="L7" s="354" t="s">
        <v>19</v>
      </c>
    </row>
    <row r="8" spans="1:12">
      <c r="A8" s="342">
        <v>3</v>
      </c>
      <c r="B8" s="355" t="s">
        <v>20</v>
      </c>
      <c r="C8" s="466" t="s">
        <v>13</v>
      </c>
      <c r="D8" s="467" t="s">
        <v>13</v>
      </c>
      <c r="E8" s="467" t="s">
        <v>13</v>
      </c>
      <c r="F8" s="1473" t="s">
        <v>1888</v>
      </c>
      <c r="G8" s="1466"/>
      <c r="H8" s="1466"/>
      <c r="I8" s="1466"/>
      <c r="J8" s="1467"/>
      <c r="K8" s="353" t="s">
        <v>16</v>
      </c>
      <c r="L8" s="354" t="s">
        <v>20</v>
      </c>
    </row>
    <row r="9" spans="1:12">
      <c r="A9" s="342">
        <v>4</v>
      </c>
      <c r="B9" s="355" t="s">
        <v>23</v>
      </c>
      <c r="C9" s="1465" t="s">
        <v>1889</v>
      </c>
      <c r="D9" s="1466"/>
      <c r="E9" s="1466"/>
      <c r="F9" s="1466"/>
      <c r="G9" s="1466"/>
      <c r="H9" s="1466"/>
      <c r="I9" s="1466"/>
      <c r="J9" s="1467"/>
      <c r="K9" s="353" t="s">
        <v>16</v>
      </c>
      <c r="L9" s="354" t="s">
        <v>23</v>
      </c>
    </row>
    <row r="10" spans="1:12">
      <c r="A10" s="342">
        <v>5</v>
      </c>
      <c r="B10" s="355" t="s">
        <v>28</v>
      </c>
      <c r="C10" s="466" t="s">
        <v>13</v>
      </c>
      <c r="D10" s="467" t="s">
        <v>13</v>
      </c>
      <c r="E10" s="467" t="s">
        <v>13</v>
      </c>
      <c r="F10" s="1473" t="s">
        <v>1890</v>
      </c>
      <c r="G10" s="1466"/>
      <c r="H10" s="1466"/>
      <c r="I10" s="1466"/>
      <c r="J10" s="1467"/>
      <c r="K10" s="353" t="s">
        <v>16</v>
      </c>
      <c r="L10" s="354" t="s">
        <v>28</v>
      </c>
    </row>
    <row r="11" spans="1:12">
      <c r="A11" s="342">
        <v>6</v>
      </c>
      <c r="B11" s="355" t="s">
        <v>33</v>
      </c>
      <c r="C11" s="1465" t="s">
        <v>1891</v>
      </c>
      <c r="D11" s="1466"/>
      <c r="E11" s="1466"/>
      <c r="F11" s="1466"/>
      <c r="G11" s="1466"/>
      <c r="H11" s="1466"/>
      <c r="I11" s="1466"/>
      <c r="J11" s="1467"/>
      <c r="K11" s="353" t="s">
        <v>16</v>
      </c>
      <c r="L11" s="354" t="s">
        <v>33</v>
      </c>
    </row>
    <row r="12" spans="1:12">
      <c r="A12" s="342">
        <v>7</v>
      </c>
      <c r="B12" s="355" t="s">
        <v>37</v>
      </c>
      <c r="C12" s="466" t="s">
        <v>13</v>
      </c>
      <c r="D12" s="467" t="s">
        <v>13</v>
      </c>
      <c r="E12" s="467" t="s">
        <v>13</v>
      </c>
      <c r="F12" s="1473" t="s">
        <v>1892</v>
      </c>
      <c r="G12" s="1466"/>
      <c r="H12" s="1466"/>
      <c r="I12" s="1466"/>
      <c r="J12" s="1467"/>
      <c r="K12" s="353" t="s">
        <v>16</v>
      </c>
      <c r="L12" s="354" t="s">
        <v>37</v>
      </c>
    </row>
    <row r="13" spans="1:12">
      <c r="A13" s="342">
        <v>8</v>
      </c>
      <c r="B13" s="355" t="s">
        <v>42</v>
      </c>
      <c r="C13" s="1465" t="s">
        <v>1893</v>
      </c>
      <c r="D13" s="1466"/>
      <c r="E13" s="1466"/>
      <c r="F13" s="1466"/>
      <c r="G13" s="1466"/>
      <c r="H13" s="1466"/>
      <c r="I13" s="1466"/>
      <c r="J13" s="1467"/>
      <c r="K13" s="353" t="s">
        <v>16</v>
      </c>
      <c r="L13" s="354" t="s">
        <v>42</v>
      </c>
    </row>
    <row r="14" spans="1:12">
      <c r="A14" s="342">
        <v>9</v>
      </c>
      <c r="B14" s="355" t="s">
        <v>47</v>
      </c>
      <c r="C14" s="466" t="s">
        <v>13</v>
      </c>
      <c r="D14" s="467" t="s">
        <v>13</v>
      </c>
      <c r="E14" s="467" t="s">
        <v>13</v>
      </c>
      <c r="F14" s="1473" t="s">
        <v>1894</v>
      </c>
      <c r="G14" s="1466"/>
      <c r="H14" s="1466"/>
      <c r="I14" s="1466"/>
      <c r="J14" s="1467"/>
      <c r="K14" s="353" t="s">
        <v>16</v>
      </c>
      <c r="L14" s="354" t="s">
        <v>47</v>
      </c>
    </row>
    <row r="15" spans="1:12">
      <c r="A15" s="342">
        <v>10</v>
      </c>
      <c r="B15" s="355" t="s">
        <v>49</v>
      </c>
      <c r="C15" s="1465" t="s">
        <v>1895</v>
      </c>
      <c r="D15" s="1466"/>
      <c r="E15" s="1466"/>
      <c r="F15" s="1466"/>
      <c r="G15" s="1466"/>
      <c r="H15" s="1466"/>
      <c r="I15" s="1466"/>
      <c r="J15" s="1467"/>
      <c r="K15" s="353" t="s">
        <v>16</v>
      </c>
      <c r="L15" s="354" t="s">
        <v>49</v>
      </c>
    </row>
    <row r="16" spans="1:12">
      <c r="A16" s="342">
        <v>11</v>
      </c>
      <c r="B16" s="355" t="s">
        <v>51</v>
      </c>
      <c r="C16" s="466" t="s">
        <v>13</v>
      </c>
      <c r="D16" s="467" t="s">
        <v>13</v>
      </c>
      <c r="E16" s="467" t="s">
        <v>13</v>
      </c>
      <c r="F16" s="1473" t="s">
        <v>1896</v>
      </c>
      <c r="G16" s="1466"/>
      <c r="H16" s="1466"/>
      <c r="I16" s="1466"/>
      <c r="J16" s="1467"/>
      <c r="K16" s="353" t="s">
        <v>16</v>
      </c>
      <c r="L16" s="354" t="s">
        <v>51</v>
      </c>
    </row>
    <row r="17" spans="1:12" ht="12.75" thickBot="1">
      <c r="A17" s="342">
        <v>12</v>
      </c>
      <c r="B17" s="355" t="s">
        <v>52</v>
      </c>
      <c r="C17" s="1465" t="s">
        <v>1897</v>
      </c>
      <c r="D17" s="1466"/>
      <c r="E17" s="1466"/>
      <c r="F17" s="1466"/>
      <c r="G17" s="1466"/>
      <c r="H17" s="1466"/>
      <c r="I17" s="1466"/>
      <c r="J17" s="1467"/>
      <c r="K17" s="353" t="s">
        <v>16</v>
      </c>
      <c r="L17" s="354" t="s">
        <v>52</v>
      </c>
    </row>
    <row r="18" spans="1:12" ht="13.5" thickTop="1" thickBot="1">
      <c r="A18" s="341"/>
      <c r="B18" s="356" t="s">
        <v>2</v>
      </c>
      <c r="C18" s="357" t="s">
        <v>3</v>
      </c>
      <c r="D18" s="357" t="s">
        <v>4</v>
      </c>
      <c r="E18" s="357" t="s">
        <v>5</v>
      </c>
      <c r="F18" s="357" t="s">
        <v>6</v>
      </c>
      <c r="G18" s="357" t="s">
        <v>7</v>
      </c>
      <c r="H18" s="357" t="s">
        <v>8</v>
      </c>
      <c r="I18" s="357" t="s">
        <v>9</v>
      </c>
      <c r="J18" s="358" t="s">
        <v>10</v>
      </c>
      <c r="K18" s="359" t="s">
        <v>815</v>
      </c>
      <c r="L18" s="360" t="s">
        <v>2</v>
      </c>
    </row>
    <row r="20" spans="1:12">
      <c r="A20" s="1129"/>
      <c r="B20" s="1129"/>
      <c r="C20" s="1132" t="s">
        <v>6829</v>
      </c>
      <c r="D20" s="1128"/>
      <c r="E20" s="1128"/>
      <c r="F20" s="1128"/>
      <c r="G20" s="1128"/>
      <c r="H20" s="1128"/>
      <c r="I20" s="1128"/>
      <c r="J20" s="1128"/>
      <c r="K20" s="1128"/>
      <c r="L20" s="1128"/>
    </row>
    <row r="21" spans="1:12" ht="13.5">
      <c r="C21" s="1198"/>
      <c r="D21" s="1198"/>
      <c r="E21" s="1198"/>
      <c r="F21" s="1198"/>
      <c r="G21" s="1198"/>
      <c r="H21" s="1198"/>
      <c r="I21" s="1198"/>
      <c r="J21" s="1198"/>
      <c r="K21" s="1198"/>
      <c r="L21" s="1198"/>
    </row>
    <row r="22" spans="1:12">
      <c r="A22" s="1129"/>
      <c r="B22" s="1129"/>
      <c r="C22" s="1393" t="s">
        <v>6830</v>
      </c>
      <c r="D22" s="1383" t="s">
        <v>6831</v>
      </c>
      <c r="E22" s="1383" t="s">
        <v>6832</v>
      </c>
      <c r="F22" s="1383" t="s">
        <v>6833</v>
      </c>
      <c r="G22" s="1474" t="s">
        <v>6834</v>
      </c>
      <c r="H22" s="1475"/>
      <c r="I22" s="1475"/>
      <c r="J22" s="1475"/>
      <c r="K22" s="1475"/>
      <c r="L22" s="1476"/>
    </row>
    <row r="23" spans="1:12" ht="24" customHeight="1">
      <c r="A23" s="1129"/>
      <c r="B23" s="1129"/>
      <c r="C23" s="1153" t="s">
        <v>1883</v>
      </c>
      <c r="D23" s="1154">
        <v>1</v>
      </c>
      <c r="E23" s="1154" t="s">
        <v>707</v>
      </c>
      <c r="F23" s="1154" t="s">
        <v>1258</v>
      </c>
      <c r="G23" s="1462" t="s">
        <v>14883</v>
      </c>
      <c r="H23" s="1463"/>
      <c r="I23" s="1463"/>
      <c r="J23" s="1463"/>
      <c r="K23" s="1463"/>
      <c r="L23" s="1464"/>
    </row>
    <row r="24" spans="1:12" ht="24" customHeight="1">
      <c r="A24" s="1129"/>
      <c r="B24" s="1129"/>
      <c r="C24" s="1153" t="s">
        <v>1884</v>
      </c>
      <c r="D24" s="1154">
        <v>1</v>
      </c>
      <c r="E24" s="1154" t="s">
        <v>707</v>
      </c>
      <c r="F24" s="1154" t="s">
        <v>1258</v>
      </c>
      <c r="G24" s="1462" t="s">
        <v>14884</v>
      </c>
      <c r="H24" s="1463"/>
      <c r="I24" s="1463"/>
      <c r="J24" s="1463"/>
      <c r="K24" s="1463"/>
      <c r="L24" s="1464"/>
    </row>
    <row r="25" spans="1:12" ht="24" customHeight="1">
      <c r="A25" s="1129"/>
      <c r="B25" s="1129"/>
      <c r="C25" s="1153" t="s">
        <v>1885</v>
      </c>
      <c r="D25" s="1154">
        <v>1</v>
      </c>
      <c r="E25" s="1154" t="s">
        <v>707</v>
      </c>
      <c r="F25" s="1154" t="s">
        <v>1258</v>
      </c>
      <c r="G25" s="1462" t="s">
        <v>14885</v>
      </c>
      <c r="H25" s="1463"/>
      <c r="I25" s="1463"/>
      <c r="J25" s="1463"/>
      <c r="K25" s="1463"/>
      <c r="L25" s="1464"/>
    </row>
    <row r="26" spans="1:12" ht="24" customHeight="1">
      <c r="A26" s="1129"/>
      <c r="B26" s="1129"/>
      <c r="C26" s="1153" t="s">
        <v>1898</v>
      </c>
      <c r="D26" s="1154">
        <v>13</v>
      </c>
      <c r="E26" s="1154" t="s">
        <v>707</v>
      </c>
      <c r="F26" s="1154" t="s">
        <v>1258</v>
      </c>
      <c r="G26" s="1462" t="s">
        <v>14886</v>
      </c>
      <c r="H26" s="1463"/>
      <c r="I26" s="1463"/>
      <c r="J26" s="1463"/>
      <c r="K26" s="1463"/>
      <c r="L26" s="1464"/>
    </row>
    <row r="27" spans="1:12" ht="24" customHeight="1">
      <c r="A27" s="1129"/>
      <c r="B27" s="1129"/>
      <c r="C27" s="1153" t="s">
        <v>1899</v>
      </c>
      <c r="D27" s="1154">
        <v>13</v>
      </c>
      <c r="E27" s="1154" t="s">
        <v>707</v>
      </c>
      <c r="F27" s="1154" t="s">
        <v>1258</v>
      </c>
      <c r="G27" s="1462" t="s">
        <v>14887</v>
      </c>
      <c r="H27" s="1463"/>
      <c r="I27" s="1463"/>
      <c r="J27" s="1463"/>
      <c r="K27" s="1463"/>
      <c r="L27" s="1464"/>
    </row>
    <row r="28" spans="1:12" ht="24" customHeight="1">
      <c r="A28" s="1129"/>
      <c r="B28" s="1129"/>
      <c r="C28" s="1153" t="s">
        <v>1900</v>
      </c>
      <c r="D28" s="1154">
        <v>13</v>
      </c>
      <c r="E28" s="1154" t="s">
        <v>707</v>
      </c>
      <c r="F28" s="1154" t="s">
        <v>1258</v>
      </c>
      <c r="G28" s="1462" t="s">
        <v>14888</v>
      </c>
      <c r="H28" s="1463"/>
      <c r="I28" s="1463"/>
      <c r="J28" s="1463"/>
      <c r="K28" s="1463"/>
      <c r="L28" s="1464"/>
    </row>
    <row r="29" spans="1:12" ht="24" customHeight="1">
      <c r="A29" s="1129"/>
      <c r="B29" s="1129"/>
      <c r="C29" s="1153" t="s">
        <v>1901</v>
      </c>
      <c r="D29" s="1154">
        <v>13</v>
      </c>
      <c r="E29" s="1154" t="s">
        <v>707</v>
      </c>
      <c r="F29" s="1154" t="s">
        <v>1258</v>
      </c>
      <c r="G29" s="1462" t="s">
        <v>14889</v>
      </c>
      <c r="H29" s="1463"/>
      <c r="I29" s="1463"/>
      <c r="J29" s="1463"/>
      <c r="K29" s="1463"/>
      <c r="L29" s="1464"/>
    </row>
    <row r="30" spans="1:12" ht="24" customHeight="1">
      <c r="A30" s="1129"/>
      <c r="B30" s="1129"/>
      <c r="C30" s="1153" t="s">
        <v>1902</v>
      </c>
      <c r="D30" s="1154">
        <v>13</v>
      </c>
      <c r="E30" s="1154" t="s">
        <v>707</v>
      </c>
      <c r="F30" s="1154" t="s">
        <v>1258</v>
      </c>
      <c r="G30" s="1462" t="s">
        <v>14890</v>
      </c>
      <c r="H30" s="1463"/>
      <c r="I30" s="1463"/>
      <c r="J30" s="1463"/>
      <c r="K30" s="1463"/>
      <c r="L30" s="1464"/>
    </row>
    <row r="31" spans="1:12" ht="24" customHeight="1">
      <c r="A31" s="1129"/>
      <c r="B31" s="1129"/>
      <c r="C31" s="1153" t="s">
        <v>1903</v>
      </c>
      <c r="D31" s="1154">
        <v>13</v>
      </c>
      <c r="E31" s="1154" t="s">
        <v>707</v>
      </c>
      <c r="F31" s="1154" t="s">
        <v>1258</v>
      </c>
      <c r="G31" s="1462" t="s">
        <v>14891</v>
      </c>
      <c r="H31" s="1463"/>
      <c r="I31" s="1463"/>
      <c r="J31" s="1463"/>
      <c r="K31" s="1463"/>
      <c r="L31" s="1464"/>
    </row>
    <row r="32" spans="1:12">
      <c r="A32" s="1129"/>
      <c r="B32" s="1129"/>
      <c r="C32" s="873" t="s">
        <v>14435</v>
      </c>
      <c r="D32" s="1131">
        <f>SUM(D23:D31)</f>
        <v>81</v>
      </c>
      <c r="E32" s="1129"/>
      <c r="F32" s="1129"/>
      <c r="G32" s="1129"/>
      <c r="H32" s="1129"/>
      <c r="I32" s="1129"/>
      <c r="J32" s="1129"/>
      <c r="K32" s="1129"/>
      <c r="L32" s="1129"/>
    </row>
  </sheetData>
  <mergeCells count="22">
    <mergeCell ref="G28:L28"/>
    <mergeCell ref="G29:L29"/>
    <mergeCell ref="G30:L30"/>
    <mergeCell ref="G31:L31"/>
    <mergeCell ref="G22:L22"/>
    <mergeCell ref="G23:L23"/>
    <mergeCell ref="G24:L24"/>
    <mergeCell ref="G25:L25"/>
    <mergeCell ref="G26:L26"/>
    <mergeCell ref="G27:L27"/>
    <mergeCell ref="C17:J17"/>
    <mergeCell ref="C7:J7"/>
    <mergeCell ref="F8:J8"/>
    <mergeCell ref="F6:J6"/>
    <mergeCell ref="C9:J9"/>
    <mergeCell ref="F10:J10"/>
    <mergeCell ref="C11:J11"/>
    <mergeCell ref="F12:J12"/>
    <mergeCell ref="C13:J13"/>
    <mergeCell ref="F14:J14"/>
    <mergeCell ref="C15:J15"/>
    <mergeCell ref="F16:J16"/>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L42"/>
  <sheetViews>
    <sheetView zoomScaleNormal="100" workbookViewId="0"/>
  </sheetViews>
  <sheetFormatPr defaultRowHeight="13.5"/>
  <cols>
    <col min="3" max="10" width="13.75" customWidth="1"/>
  </cols>
  <sheetData>
    <row r="1" spans="1:12">
      <c r="A1" s="373"/>
      <c r="B1" s="373"/>
      <c r="C1" s="373"/>
      <c r="D1" s="400"/>
      <c r="E1" s="373"/>
      <c r="F1" s="373"/>
      <c r="G1" s="373"/>
      <c r="H1" s="373"/>
      <c r="I1" s="373"/>
      <c r="J1" s="373"/>
      <c r="K1" s="373"/>
      <c r="L1" s="373"/>
    </row>
    <row r="2" spans="1:12">
      <c r="A2" s="373"/>
      <c r="B2" s="375" t="s">
        <v>1905</v>
      </c>
      <c r="C2" s="55"/>
      <c r="D2" s="399" t="s">
        <v>1904</v>
      </c>
      <c r="E2" s="376"/>
      <c r="F2" s="400" t="s">
        <v>15246</v>
      </c>
      <c r="G2" s="376"/>
      <c r="H2" s="376"/>
      <c r="I2" s="376"/>
      <c r="J2" s="376"/>
      <c r="K2" s="377"/>
      <c r="L2" s="373"/>
    </row>
    <row r="3" spans="1:12" ht="14.25" thickBot="1">
      <c r="A3" s="373"/>
      <c r="B3" s="375"/>
      <c r="C3" s="376"/>
      <c r="D3" s="376"/>
      <c r="E3" s="376"/>
      <c r="F3" s="376"/>
      <c r="G3" s="376"/>
      <c r="H3" s="376"/>
      <c r="I3" s="376"/>
      <c r="J3" s="376"/>
      <c r="K3" s="377"/>
      <c r="L3" s="373"/>
    </row>
    <row r="4" spans="1:12" ht="14.25" thickBot="1">
      <c r="A4" s="373"/>
      <c r="B4" s="378" t="s">
        <v>2</v>
      </c>
      <c r="C4" s="379" t="s">
        <v>3</v>
      </c>
      <c r="D4" s="379" t="s">
        <v>4</v>
      </c>
      <c r="E4" s="379" t="s">
        <v>5</v>
      </c>
      <c r="F4" s="379" t="s">
        <v>6</v>
      </c>
      <c r="G4" s="379" t="s">
        <v>7</v>
      </c>
      <c r="H4" s="379" t="s">
        <v>8</v>
      </c>
      <c r="I4" s="379" t="s">
        <v>9</v>
      </c>
      <c r="J4" s="380" t="s">
        <v>10</v>
      </c>
      <c r="K4" s="381" t="s">
        <v>815</v>
      </c>
      <c r="L4" s="382" t="s">
        <v>2</v>
      </c>
    </row>
    <row r="5" spans="1:12" ht="14.25" thickTop="1">
      <c r="A5" s="374">
        <v>0</v>
      </c>
      <c r="B5" s="383" t="s">
        <v>12</v>
      </c>
      <c r="C5" s="397" t="s">
        <v>13</v>
      </c>
      <c r="D5" s="393" t="s">
        <v>1906</v>
      </c>
      <c r="E5" s="398" t="s">
        <v>13</v>
      </c>
      <c r="F5" s="398" t="s">
        <v>13</v>
      </c>
      <c r="G5" s="393" t="s">
        <v>1907</v>
      </c>
      <c r="H5" s="1672" t="s">
        <v>1908</v>
      </c>
      <c r="I5" s="1673"/>
      <c r="J5" s="394" t="s">
        <v>1909</v>
      </c>
      <c r="K5" s="384" t="s">
        <v>16</v>
      </c>
      <c r="L5" s="385" t="s">
        <v>12</v>
      </c>
    </row>
    <row r="6" spans="1:12">
      <c r="A6" s="374">
        <v>1</v>
      </c>
      <c r="B6" s="383" t="s">
        <v>17</v>
      </c>
      <c r="C6" s="395" t="s">
        <v>13</v>
      </c>
      <c r="D6" s="396" t="s">
        <v>13</v>
      </c>
      <c r="E6" s="396" t="s">
        <v>13</v>
      </c>
      <c r="F6" s="396" t="s">
        <v>13</v>
      </c>
      <c r="G6" s="396" t="s">
        <v>13</v>
      </c>
      <c r="H6" s="1473" t="s">
        <v>1910</v>
      </c>
      <c r="I6" s="1472"/>
      <c r="J6" s="392" t="s">
        <v>1911</v>
      </c>
      <c r="K6" s="384" t="s">
        <v>16</v>
      </c>
      <c r="L6" s="385" t="s">
        <v>17</v>
      </c>
    </row>
    <row r="7" spans="1:12">
      <c r="A7" s="374">
        <v>2</v>
      </c>
      <c r="B7" s="386" t="s">
        <v>19</v>
      </c>
      <c r="C7" s="395" t="s">
        <v>13</v>
      </c>
      <c r="D7" s="396" t="s">
        <v>13</v>
      </c>
      <c r="E7" s="396" t="s">
        <v>13</v>
      </c>
      <c r="F7" s="396" t="s">
        <v>13</v>
      </c>
      <c r="G7" s="396" t="s">
        <v>13</v>
      </c>
      <c r="H7" s="396" t="s">
        <v>13</v>
      </c>
      <c r="I7" s="396" t="s">
        <v>13</v>
      </c>
      <c r="J7" s="396" t="s">
        <v>13</v>
      </c>
      <c r="K7" s="384" t="s">
        <v>16</v>
      </c>
      <c r="L7" s="385" t="s">
        <v>19</v>
      </c>
    </row>
    <row r="8" spans="1:12">
      <c r="A8" s="374">
        <v>3</v>
      </c>
      <c r="B8" s="386" t="s">
        <v>20</v>
      </c>
      <c r="C8" s="395" t="s">
        <v>13</v>
      </c>
      <c r="D8" s="396" t="s">
        <v>13</v>
      </c>
      <c r="E8" s="396" t="s">
        <v>13</v>
      </c>
      <c r="F8" s="396" t="s">
        <v>13</v>
      </c>
      <c r="G8" s="396" t="s">
        <v>13</v>
      </c>
      <c r="H8" s="396" t="s">
        <v>13</v>
      </c>
      <c r="I8" s="396" t="s">
        <v>13</v>
      </c>
      <c r="J8" s="396" t="s">
        <v>13</v>
      </c>
      <c r="K8" s="384" t="s">
        <v>16</v>
      </c>
      <c r="L8" s="385" t="s">
        <v>20</v>
      </c>
    </row>
    <row r="9" spans="1:12">
      <c r="A9" s="374">
        <v>4</v>
      </c>
      <c r="B9" s="386" t="s">
        <v>23</v>
      </c>
      <c r="C9" s="395" t="s">
        <v>13</v>
      </c>
      <c r="D9" s="396" t="s">
        <v>13</v>
      </c>
      <c r="E9" s="396" t="s">
        <v>13</v>
      </c>
      <c r="F9" s="396" t="s">
        <v>13</v>
      </c>
      <c r="G9" s="396" t="s">
        <v>13</v>
      </c>
      <c r="H9" s="396" t="s">
        <v>13</v>
      </c>
      <c r="I9" s="396" t="s">
        <v>13</v>
      </c>
      <c r="J9" s="396" t="s">
        <v>13</v>
      </c>
      <c r="K9" s="384" t="s">
        <v>16</v>
      </c>
      <c r="L9" s="385" t="s">
        <v>23</v>
      </c>
    </row>
    <row r="10" spans="1:12">
      <c r="A10" s="374">
        <v>5</v>
      </c>
      <c r="B10" s="386" t="s">
        <v>28</v>
      </c>
      <c r="C10" s="395" t="s">
        <v>13</v>
      </c>
      <c r="D10" s="396" t="s">
        <v>13</v>
      </c>
      <c r="E10" s="396" t="s">
        <v>13</v>
      </c>
      <c r="F10" s="396" t="s">
        <v>13</v>
      </c>
      <c r="G10" s="396" t="s">
        <v>13</v>
      </c>
      <c r="H10" s="396" t="s">
        <v>13</v>
      </c>
      <c r="I10" s="396" t="s">
        <v>13</v>
      </c>
      <c r="J10" s="396" t="s">
        <v>13</v>
      </c>
      <c r="K10" s="384" t="s">
        <v>16</v>
      </c>
      <c r="L10" s="385" t="s">
        <v>28</v>
      </c>
    </row>
    <row r="11" spans="1:12">
      <c r="A11" s="374">
        <v>6</v>
      </c>
      <c r="B11" s="386" t="s">
        <v>33</v>
      </c>
      <c r="C11" s="395" t="s">
        <v>13</v>
      </c>
      <c r="D11" s="396" t="s">
        <v>13</v>
      </c>
      <c r="E11" s="396" t="s">
        <v>13</v>
      </c>
      <c r="F11" s="396" t="s">
        <v>13</v>
      </c>
      <c r="G11" s="396" t="s">
        <v>13</v>
      </c>
      <c r="H11" s="396" t="s">
        <v>13</v>
      </c>
      <c r="I11" s="396" t="s">
        <v>13</v>
      </c>
      <c r="J11" s="396" t="s">
        <v>13</v>
      </c>
      <c r="K11" s="384" t="s">
        <v>16</v>
      </c>
      <c r="L11" s="385" t="s">
        <v>33</v>
      </c>
    </row>
    <row r="12" spans="1:12">
      <c r="A12" s="374">
        <v>7</v>
      </c>
      <c r="B12" s="386" t="s">
        <v>37</v>
      </c>
      <c r="C12" s="395" t="s">
        <v>13</v>
      </c>
      <c r="D12" s="396" t="s">
        <v>13</v>
      </c>
      <c r="E12" s="396" t="s">
        <v>13</v>
      </c>
      <c r="F12" s="396" t="s">
        <v>13</v>
      </c>
      <c r="G12" s="396" t="s">
        <v>13</v>
      </c>
      <c r="H12" s="396" t="s">
        <v>13</v>
      </c>
      <c r="I12" s="396" t="s">
        <v>13</v>
      </c>
      <c r="J12" s="396" t="s">
        <v>13</v>
      </c>
      <c r="K12" s="384" t="s">
        <v>16</v>
      </c>
      <c r="L12" s="385" t="s">
        <v>37</v>
      </c>
    </row>
    <row r="13" spans="1:12">
      <c r="A13" s="374">
        <v>8</v>
      </c>
      <c r="B13" s="386" t="s">
        <v>42</v>
      </c>
      <c r="C13" s="395" t="s">
        <v>13</v>
      </c>
      <c r="D13" s="396" t="s">
        <v>13</v>
      </c>
      <c r="E13" s="396" t="s">
        <v>13</v>
      </c>
      <c r="F13" s="396" t="s">
        <v>13</v>
      </c>
      <c r="G13" s="396" t="s">
        <v>13</v>
      </c>
      <c r="H13" s="396" t="s">
        <v>13</v>
      </c>
      <c r="I13" s="396" t="s">
        <v>13</v>
      </c>
      <c r="J13" s="396" t="s">
        <v>13</v>
      </c>
      <c r="K13" s="384" t="s">
        <v>16</v>
      </c>
      <c r="L13" s="385" t="s">
        <v>42</v>
      </c>
    </row>
    <row r="14" spans="1:12">
      <c r="A14" s="374">
        <v>9</v>
      </c>
      <c r="B14" s="386" t="s">
        <v>47</v>
      </c>
      <c r="C14" s="395" t="s">
        <v>13</v>
      </c>
      <c r="D14" s="396" t="s">
        <v>13</v>
      </c>
      <c r="E14" s="396" t="s">
        <v>13</v>
      </c>
      <c r="F14" s="396" t="s">
        <v>13</v>
      </c>
      <c r="G14" s="396" t="s">
        <v>13</v>
      </c>
      <c r="H14" s="396" t="s">
        <v>13</v>
      </c>
      <c r="I14" s="396" t="s">
        <v>13</v>
      </c>
      <c r="J14" s="396" t="s">
        <v>13</v>
      </c>
      <c r="K14" s="384" t="s">
        <v>16</v>
      </c>
      <c r="L14" s="385" t="s">
        <v>47</v>
      </c>
    </row>
    <row r="15" spans="1:12">
      <c r="A15" s="374">
        <v>10</v>
      </c>
      <c r="B15" s="386" t="s">
        <v>49</v>
      </c>
      <c r="C15" s="395" t="s">
        <v>13</v>
      </c>
      <c r="D15" s="396" t="s">
        <v>13</v>
      </c>
      <c r="E15" s="396" t="s">
        <v>13</v>
      </c>
      <c r="F15" s="396" t="s">
        <v>13</v>
      </c>
      <c r="G15" s="396" t="s">
        <v>13</v>
      </c>
      <c r="H15" s="396" t="s">
        <v>13</v>
      </c>
      <c r="I15" s="396" t="s">
        <v>13</v>
      </c>
      <c r="J15" s="396" t="s">
        <v>13</v>
      </c>
      <c r="K15" s="384" t="s">
        <v>16</v>
      </c>
      <c r="L15" s="385" t="s">
        <v>49</v>
      </c>
    </row>
    <row r="16" spans="1:12">
      <c r="A16" s="374">
        <v>11</v>
      </c>
      <c r="B16" s="386" t="s">
        <v>51</v>
      </c>
      <c r="C16" s="395" t="s">
        <v>13</v>
      </c>
      <c r="D16" s="396" t="s">
        <v>13</v>
      </c>
      <c r="E16" s="396" t="s">
        <v>13</v>
      </c>
      <c r="F16" s="396" t="s">
        <v>13</v>
      </c>
      <c r="G16" s="396" t="s">
        <v>13</v>
      </c>
      <c r="H16" s="396" t="s">
        <v>13</v>
      </c>
      <c r="I16" s="396" t="s">
        <v>13</v>
      </c>
      <c r="J16" s="396" t="s">
        <v>13</v>
      </c>
      <c r="K16" s="384" t="s">
        <v>16</v>
      </c>
      <c r="L16" s="385" t="s">
        <v>51</v>
      </c>
    </row>
    <row r="17" spans="1:12">
      <c r="A17" s="374">
        <v>12</v>
      </c>
      <c r="B17" s="386" t="s">
        <v>52</v>
      </c>
      <c r="C17" s="395" t="s">
        <v>13</v>
      </c>
      <c r="D17" s="396" t="s">
        <v>13</v>
      </c>
      <c r="E17" s="396" t="s">
        <v>13</v>
      </c>
      <c r="F17" s="396" t="s">
        <v>13</v>
      </c>
      <c r="G17" s="396" t="s">
        <v>13</v>
      </c>
      <c r="H17" s="396" t="s">
        <v>13</v>
      </c>
      <c r="I17" s="396" t="s">
        <v>13</v>
      </c>
      <c r="J17" s="396" t="s">
        <v>13</v>
      </c>
      <c r="K17" s="384" t="s">
        <v>16</v>
      </c>
      <c r="L17" s="385" t="s">
        <v>52</v>
      </c>
    </row>
    <row r="18" spans="1:12">
      <c r="A18" s="374">
        <v>13</v>
      </c>
      <c r="B18" s="386" t="s">
        <v>54</v>
      </c>
      <c r="C18" s="395" t="s">
        <v>13</v>
      </c>
      <c r="D18" s="396" t="s">
        <v>13</v>
      </c>
      <c r="E18" s="396" t="s">
        <v>13</v>
      </c>
      <c r="F18" s="396" t="s">
        <v>13</v>
      </c>
      <c r="G18" s="396" t="s">
        <v>13</v>
      </c>
      <c r="H18" s="396" t="s">
        <v>13</v>
      </c>
      <c r="I18" s="396" t="s">
        <v>13</v>
      </c>
      <c r="J18" s="396" t="s">
        <v>13</v>
      </c>
      <c r="K18" s="384" t="s">
        <v>16</v>
      </c>
      <c r="L18" s="385" t="s">
        <v>54</v>
      </c>
    </row>
    <row r="19" spans="1:12">
      <c r="A19" s="374">
        <v>14</v>
      </c>
      <c r="B19" s="386" t="s">
        <v>55</v>
      </c>
      <c r="C19" s="395" t="s">
        <v>13</v>
      </c>
      <c r="D19" s="396" t="s">
        <v>13</v>
      </c>
      <c r="E19" s="396" t="s">
        <v>13</v>
      </c>
      <c r="F19" s="396" t="s">
        <v>13</v>
      </c>
      <c r="G19" s="396" t="s">
        <v>13</v>
      </c>
      <c r="H19" s="396" t="s">
        <v>13</v>
      </c>
      <c r="I19" s="396" t="s">
        <v>13</v>
      </c>
      <c r="J19" s="396" t="s">
        <v>13</v>
      </c>
      <c r="K19" s="384" t="s">
        <v>16</v>
      </c>
      <c r="L19" s="385" t="s">
        <v>55</v>
      </c>
    </row>
    <row r="20" spans="1:12" ht="14.25" thickBot="1">
      <c r="A20" s="374">
        <v>15</v>
      </c>
      <c r="B20" s="386" t="s">
        <v>56</v>
      </c>
      <c r="C20" s="395" t="s">
        <v>13</v>
      </c>
      <c r="D20" s="396" t="s">
        <v>13</v>
      </c>
      <c r="E20" s="396" t="s">
        <v>13</v>
      </c>
      <c r="F20" s="396" t="s">
        <v>13</v>
      </c>
      <c r="G20" s="396" t="s">
        <v>13</v>
      </c>
      <c r="H20" s="396" t="s">
        <v>13</v>
      </c>
      <c r="I20" s="396" t="s">
        <v>13</v>
      </c>
      <c r="J20" s="396" t="s">
        <v>13</v>
      </c>
      <c r="K20" s="384" t="s">
        <v>16</v>
      </c>
      <c r="L20" s="385" t="s">
        <v>56</v>
      </c>
    </row>
    <row r="21" spans="1:12" ht="15" thickTop="1" thickBot="1">
      <c r="A21" s="373"/>
      <c r="B21" s="387" t="s">
        <v>2</v>
      </c>
      <c r="C21" s="388" t="s">
        <v>3</v>
      </c>
      <c r="D21" s="388" t="s">
        <v>4</v>
      </c>
      <c r="E21" s="388" t="s">
        <v>5</v>
      </c>
      <c r="F21" s="388" t="s">
        <v>6</v>
      </c>
      <c r="G21" s="388" t="s">
        <v>7</v>
      </c>
      <c r="H21" s="388" t="s">
        <v>8</v>
      </c>
      <c r="I21" s="388" t="s">
        <v>9</v>
      </c>
      <c r="J21" s="389" t="s">
        <v>10</v>
      </c>
      <c r="K21" s="390" t="s">
        <v>815</v>
      </c>
      <c r="L21" s="391" t="s">
        <v>2</v>
      </c>
    </row>
    <row r="22" spans="1:12">
      <c r="A22" s="164"/>
      <c r="B22" s="164"/>
      <c r="C22" s="164"/>
      <c r="D22" s="164"/>
      <c r="E22" s="164"/>
      <c r="F22" s="164"/>
      <c r="G22" s="164"/>
      <c r="H22" s="164"/>
      <c r="I22" s="164"/>
      <c r="J22" s="164"/>
      <c r="K22" s="164"/>
      <c r="L22" s="164"/>
    </row>
    <row r="23" spans="1:12" s="1198" customFormat="1">
      <c r="A23" s="1129"/>
      <c r="B23" s="1129"/>
      <c r="C23" s="1132" t="s">
        <v>6829</v>
      </c>
      <c r="D23" s="1128"/>
      <c r="E23" s="1128"/>
      <c r="F23" s="1128"/>
      <c r="G23" s="1128"/>
      <c r="H23" s="1128"/>
      <c r="I23" s="1128"/>
      <c r="J23" s="1128"/>
      <c r="K23" s="1128"/>
      <c r="L23" s="1128"/>
    </row>
    <row r="24" spans="1:12" s="1198" customFormat="1">
      <c r="A24" s="164"/>
      <c r="B24" s="164"/>
    </row>
    <row r="25" spans="1:12" s="1198" customFormat="1">
      <c r="A25" s="1129"/>
      <c r="B25" s="1129"/>
      <c r="C25" s="1393" t="s">
        <v>6830</v>
      </c>
      <c r="D25" s="1383" t="s">
        <v>6831</v>
      </c>
      <c r="E25" s="1383" t="s">
        <v>6832</v>
      </c>
      <c r="F25" s="1383" t="s">
        <v>6833</v>
      </c>
      <c r="G25" s="1474" t="s">
        <v>6834</v>
      </c>
      <c r="H25" s="1475"/>
      <c r="I25" s="1475"/>
      <c r="J25" s="1475"/>
      <c r="K25" s="1475"/>
      <c r="L25" s="1476"/>
    </row>
    <row r="26" spans="1:12" s="1198" customFormat="1" ht="24.6" customHeight="1">
      <c r="A26" s="1129"/>
      <c r="B26" s="1129"/>
      <c r="C26" s="1153" t="s">
        <v>1909</v>
      </c>
      <c r="D26" s="1154">
        <v>1</v>
      </c>
      <c r="E26" s="1154" t="s">
        <v>707</v>
      </c>
      <c r="F26" s="1154" t="s">
        <v>708</v>
      </c>
      <c r="G26" s="1462" t="s">
        <v>14892</v>
      </c>
      <c r="H26" s="1463"/>
      <c r="I26" s="1463"/>
      <c r="J26" s="1463"/>
      <c r="K26" s="1463"/>
      <c r="L26" s="1464"/>
    </row>
    <row r="27" spans="1:12" s="1198" customFormat="1" ht="24.6" customHeight="1">
      <c r="A27" s="1129"/>
      <c r="B27" s="1129"/>
      <c r="C27" s="1153" t="s">
        <v>1912</v>
      </c>
      <c r="D27" s="1154">
        <v>2</v>
      </c>
      <c r="E27" s="1154" t="s">
        <v>707</v>
      </c>
      <c r="F27" s="1154" t="s">
        <v>708</v>
      </c>
      <c r="G27" s="1462" t="s">
        <v>14893</v>
      </c>
      <c r="H27" s="1638"/>
      <c r="I27" s="1638"/>
      <c r="J27" s="1638"/>
      <c r="K27" s="1638"/>
      <c r="L27" s="1639"/>
    </row>
    <row r="28" spans="1:12" s="1198" customFormat="1" ht="43.15" customHeight="1">
      <c r="A28" s="1129"/>
      <c r="B28" s="1129"/>
      <c r="C28" s="1153" t="s">
        <v>1907</v>
      </c>
      <c r="D28" s="1154">
        <v>1</v>
      </c>
      <c r="E28" s="1154" t="s">
        <v>707</v>
      </c>
      <c r="F28" s="1154" t="s">
        <v>708</v>
      </c>
      <c r="G28" s="1462" t="s">
        <v>14894</v>
      </c>
      <c r="H28" s="1463"/>
      <c r="I28" s="1463"/>
      <c r="J28" s="1463"/>
      <c r="K28" s="1463"/>
      <c r="L28" s="1464"/>
    </row>
    <row r="29" spans="1:12" s="1198" customFormat="1" ht="24.6" customHeight="1">
      <c r="A29" s="1129"/>
      <c r="B29" s="1129"/>
      <c r="C29" s="1153" t="s">
        <v>1911</v>
      </c>
      <c r="D29" s="1154">
        <v>1</v>
      </c>
      <c r="E29" s="1154" t="s">
        <v>707</v>
      </c>
      <c r="F29" s="1154" t="s">
        <v>708</v>
      </c>
      <c r="G29" s="1462" t="s">
        <v>14895</v>
      </c>
      <c r="H29" s="1463"/>
      <c r="I29" s="1463"/>
      <c r="J29" s="1463"/>
      <c r="K29" s="1463"/>
      <c r="L29" s="1464"/>
    </row>
    <row r="30" spans="1:12" s="1198" customFormat="1" ht="24.6" customHeight="1">
      <c r="A30" s="1129"/>
      <c r="B30" s="1129"/>
      <c r="C30" s="1153" t="s">
        <v>1913</v>
      </c>
      <c r="D30" s="1154">
        <v>2</v>
      </c>
      <c r="E30" s="1154" t="s">
        <v>707</v>
      </c>
      <c r="F30" s="1154" t="s">
        <v>708</v>
      </c>
      <c r="G30" s="1462" t="s">
        <v>14896</v>
      </c>
      <c r="H30" s="1463"/>
      <c r="I30" s="1463"/>
      <c r="J30" s="1463"/>
      <c r="K30" s="1463"/>
      <c r="L30" s="1464"/>
    </row>
    <row r="31" spans="1:12" s="1198" customFormat="1" ht="27.6" customHeight="1">
      <c r="A31" s="1129"/>
      <c r="B31" s="1129"/>
      <c r="C31" s="1153" t="s">
        <v>1906</v>
      </c>
      <c r="D31" s="1154">
        <v>1</v>
      </c>
      <c r="E31" s="1154" t="s">
        <v>707</v>
      </c>
      <c r="F31" s="1154" t="s">
        <v>708</v>
      </c>
      <c r="G31" s="1462" t="s">
        <v>14897</v>
      </c>
      <c r="H31" s="1463"/>
      <c r="I31" s="1463"/>
      <c r="J31" s="1463"/>
      <c r="K31" s="1463"/>
      <c r="L31" s="1464"/>
    </row>
    <row r="32" spans="1:12" s="1198" customFormat="1">
      <c r="A32" s="164"/>
      <c r="B32" s="164"/>
      <c r="C32" s="873" t="s">
        <v>14435</v>
      </c>
      <c r="D32" s="1131">
        <f>SUM(D26:D31)</f>
        <v>8</v>
      </c>
      <c r="E32" s="1129"/>
      <c r="F32" s="1129"/>
      <c r="G32" s="1129"/>
      <c r="H32" s="1129"/>
      <c r="I32" s="1129"/>
      <c r="J32" s="1129"/>
      <c r="K32" s="1129"/>
      <c r="L32" s="1129"/>
    </row>
    <row r="33" s="1198" customFormat="1"/>
    <row r="34" s="1198" customFormat="1"/>
    <row r="35" s="1198" customFormat="1"/>
    <row r="36" s="1198" customFormat="1"/>
    <row r="37" s="1198" customFormat="1"/>
    <row r="38" s="1198" customFormat="1"/>
    <row r="39" s="1198" customFormat="1"/>
    <row r="40" s="1198" customFormat="1"/>
    <row r="41" s="1198" customFormat="1"/>
    <row r="42" s="1198" customFormat="1"/>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204"/>
  <sheetViews>
    <sheetView zoomScaleNormal="100" workbookViewId="0"/>
  </sheetViews>
  <sheetFormatPr defaultRowHeight="12"/>
  <cols>
    <col min="1" max="2" width="9" style="164"/>
    <col min="3" max="10" width="16.25" style="164" customWidth="1"/>
    <col min="11" max="12" width="9" style="164"/>
    <col min="13" max="13" width="9" style="118"/>
    <col min="14" max="16384" width="9" style="164"/>
  </cols>
  <sheetData>
    <row r="1" spans="1:13">
      <c r="A1" s="406"/>
      <c r="B1" s="406"/>
      <c r="C1" s="406"/>
      <c r="D1" s="438"/>
      <c r="E1" s="406"/>
      <c r="F1" s="406"/>
      <c r="G1" s="406"/>
      <c r="H1" s="406"/>
      <c r="I1" s="406"/>
      <c r="J1" s="406"/>
      <c r="K1" s="406"/>
      <c r="L1" s="406"/>
    </row>
    <row r="2" spans="1:13">
      <c r="A2" s="406"/>
      <c r="B2" s="408" t="s">
        <v>1915</v>
      </c>
      <c r="C2" s="55"/>
      <c r="D2" s="428" t="s">
        <v>1914</v>
      </c>
      <c r="E2" s="409"/>
      <c r="F2" s="438" t="s">
        <v>15253</v>
      </c>
      <c r="G2" s="409"/>
      <c r="H2" s="409"/>
      <c r="I2" s="409"/>
      <c r="J2" s="409"/>
      <c r="K2" s="410"/>
      <c r="L2" s="406"/>
    </row>
    <row r="3" spans="1:13" ht="12.75" thickBot="1">
      <c r="A3" s="406"/>
      <c r="B3" s="408"/>
      <c r="C3" s="409"/>
      <c r="D3" s="409"/>
      <c r="E3" s="409"/>
      <c r="F3" s="409"/>
      <c r="G3" s="409"/>
      <c r="H3" s="409"/>
      <c r="I3" s="409"/>
      <c r="J3" s="409"/>
      <c r="K3" s="410"/>
      <c r="L3" s="406"/>
    </row>
    <row r="4" spans="1:13" ht="12.75" thickBot="1">
      <c r="A4" s="406"/>
      <c r="B4" s="411" t="s">
        <v>2</v>
      </c>
      <c r="C4" s="412" t="s">
        <v>3</v>
      </c>
      <c r="D4" s="412" t="s">
        <v>4</v>
      </c>
      <c r="E4" s="412" t="s">
        <v>5</v>
      </c>
      <c r="F4" s="412" t="s">
        <v>6</v>
      </c>
      <c r="G4" s="412" t="s">
        <v>7</v>
      </c>
      <c r="H4" s="412" t="s">
        <v>8</v>
      </c>
      <c r="I4" s="412" t="s">
        <v>9</v>
      </c>
      <c r="J4" s="413" t="s">
        <v>10</v>
      </c>
      <c r="K4" s="414" t="s">
        <v>815</v>
      </c>
      <c r="L4" s="415" t="s">
        <v>2</v>
      </c>
      <c r="M4" s="1254" t="s">
        <v>13574</v>
      </c>
    </row>
    <row r="5" spans="1:13" ht="12.75" thickTop="1">
      <c r="A5" s="407">
        <v>0</v>
      </c>
      <c r="B5" s="416" t="s">
        <v>12</v>
      </c>
      <c r="C5" s="427" t="s">
        <v>1916</v>
      </c>
      <c r="D5" s="427" t="s">
        <v>1917</v>
      </c>
      <c r="E5" s="427" t="s">
        <v>1918</v>
      </c>
      <c r="F5" s="427" t="s">
        <v>1919</v>
      </c>
      <c r="G5" s="427" t="s">
        <v>1920</v>
      </c>
      <c r="H5" s="427" t="s">
        <v>1921</v>
      </c>
      <c r="I5" s="427" t="s">
        <v>1922</v>
      </c>
      <c r="J5" s="427" t="s">
        <v>1923</v>
      </c>
      <c r="K5" s="405" t="s">
        <v>1924</v>
      </c>
      <c r="L5" s="417" t="s">
        <v>12</v>
      </c>
    </row>
    <row r="6" spans="1:13">
      <c r="A6" s="407">
        <v>1</v>
      </c>
      <c r="B6" s="416" t="s">
        <v>17</v>
      </c>
      <c r="C6" s="1491" t="s">
        <v>1925</v>
      </c>
      <c r="D6" s="1492"/>
      <c r="E6" s="1492"/>
      <c r="F6" s="1492"/>
      <c r="G6" s="1492"/>
      <c r="H6" s="1492"/>
      <c r="I6" s="1492"/>
      <c r="J6" s="1493"/>
      <c r="K6" s="429" t="s">
        <v>265</v>
      </c>
      <c r="L6" s="417" t="s">
        <v>17</v>
      </c>
    </row>
    <row r="7" spans="1:13">
      <c r="A7" s="407">
        <v>2</v>
      </c>
      <c r="B7" s="418" t="s">
        <v>19</v>
      </c>
      <c r="C7" s="462" t="s">
        <v>13</v>
      </c>
      <c r="D7" s="436" t="s">
        <v>1926</v>
      </c>
      <c r="E7" s="436" t="s">
        <v>1927</v>
      </c>
      <c r="F7" s="436" t="s">
        <v>1928</v>
      </c>
      <c r="G7" s="461" t="s">
        <v>13</v>
      </c>
      <c r="H7" s="461" t="s">
        <v>13</v>
      </c>
      <c r="I7" s="425" t="s">
        <v>1929</v>
      </c>
      <c r="J7" s="427" t="s">
        <v>1930</v>
      </c>
      <c r="K7" s="429">
        <v>70</v>
      </c>
      <c r="L7" s="417" t="s">
        <v>19</v>
      </c>
    </row>
    <row r="8" spans="1:13">
      <c r="A8" s="407">
        <v>3</v>
      </c>
      <c r="B8" s="418" t="s">
        <v>20</v>
      </c>
      <c r="C8" s="462" t="s">
        <v>13</v>
      </c>
      <c r="D8" s="461" t="s">
        <v>13</v>
      </c>
      <c r="E8" s="461" t="s">
        <v>13</v>
      </c>
      <c r="F8" s="461" t="s">
        <v>13</v>
      </c>
      <c r="G8" s="461" t="s">
        <v>13</v>
      </c>
      <c r="H8" s="461" t="s">
        <v>13</v>
      </c>
      <c r="I8" s="1494" t="s">
        <v>1931</v>
      </c>
      <c r="J8" s="1493"/>
      <c r="K8" s="429" t="s">
        <v>16</v>
      </c>
      <c r="L8" s="417" t="s">
        <v>20</v>
      </c>
    </row>
    <row r="9" spans="1:13">
      <c r="A9" s="407">
        <v>4</v>
      </c>
      <c r="B9" s="418" t="s">
        <v>23</v>
      </c>
      <c r="C9" s="1491" t="s">
        <v>1932</v>
      </c>
      <c r="D9" s="1492"/>
      <c r="E9" s="1492"/>
      <c r="F9" s="1492"/>
      <c r="G9" s="1492"/>
      <c r="H9" s="1492"/>
      <c r="I9" s="1492"/>
      <c r="J9" s="1493"/>
      <c r="K9" s="429" t="s">
        <v>16</v>
      </c>
      <c r="L9" s="417" t="s">
        <v>23</v>
      </c>
    </row>
    <row r="10" spans="1:13">
      <c r="A10" s="407">
        <v>5</v>
      </c>
      <c r="B10" s="418" t="s">
        <v>28</v>
      </c>
      <c r="C10" s="462" t="s">
        <v>13</v>
      </c>
      <c r="D10" s="461" t="s">
        <v>13</v>
      </c>
      <c r="E10" s="461" t="s">
        <v>13</v>
      </c>
      <c r="F10" s="461" t="s">
        <v>13</v>
      </c>
      <c r="G10" s="461" t="s">
        <v>13</v>
      </c>
      <c r="H10" s="461" t="s">
        <v>13</v>
      </c>
      <c r="I10" s="1494" t="s">
        <v>1933</v>
      </c>
      <c r="J10" s="1493"/>
      <c r="K10" s="429" t="s">
        <v>16</v>
      </c>
      <c r="L10" s="417" t="s">
        <v>28</v>
      </c>
    </row>
    <row r="11" spans="1:13">
      <c r="A11" s="407">
        <v>6</v>
      </c>
      <c r="B11" s="418" t="s">
        <v>33</v>
      </c>
      <c r="C11" s="1491" t="s">
        <v>1934</v>
      </c>
      <c r="D11" s="1492"/>
      <c r="E11" s="1492"/>
      <c r="F11" s="1492"/>
      <c r="G11" s="1492"/>
      <c r="H11" s="1492"/>
      <c r="I11" s="1492"/>
      <c r="J11" s="1493"/>
      <c r="K11" s="429" t="s">
        <v>16</v>
      </c>
      <c r="L11" s="417" t="s">
        <v>33</v>
      </c>
    </row>
    <row r="12" spans="1:13">
      <c r="A12" s="407">
        <v>7</v>
      </c>
      <c r="B12" s="418" t="s">
        <v>37</v>
      </c>
      <c r="C12" s="462" t="s">
        <v>13</v>
      </c>
      <c r="D12" s="461" t="s">
        <v>13</v>
      </c>
      <c r="E12" s="461" t="s">
        <v>13</v>
      </c>
      <c r="F12" s="461" t="s">
        <v>13</v>
      </c>
      <c r="G12" s="461" t="s">
        <v>13</v>
      </c>
      <c r="H12" s="461" t="s">
        <v>13</v>
      </c>
      <c r="I12" s="1494" t="s">
        <v>1935</v>
      </c>
      <c r="J12" s="1493"/>
      <c r="K12" s="429" t="s">
        <v>16</v>
      </c>
      <c r="L12" s="417" t="s">
        <v>37</v>
      </c>
    </row>
    <row r="13" spans="1:13">
      <c r="A13" s="407">
        <v>8</v>
      </c>
      <c r="B13" s="418" t="s">
        <v>42</v>
      </c>
      <c r="C13" s="1491" t="s">
        <v>1936</v>
      </c>
      <c r="D13" s="1492"/>
      <c r="E13" s="1492"/>
      <c r="F13" s="1492"/>
      <c r="G13" s="1492"/>
      <c r="H13" s="1492"/>
      <c r="I13" s="1492"/>
      <c r="J13" s="1493"/>
      <c r="K13" s="429" t="s">
        <v>16</v>
      </c>
      <c r="L13" s="417" t="s">
        <v>42</v>
      </c>
    </row>
    <row r="14" spans="1:13">
      <c r="A14" s="407">
        <v>9</v>
      </c>
      <c r="B14" s="418" t="s">
        <v>47</v>
      </c>
      <c r="C14" s="1491" t="s">
        <v>1937</v>
      </c>
      <c r="D14" s="1492"/>
      <c r="E14" s="1492"/>
      <c r="F14" s="1492"/>
      <c r="G14" s="1492"/>
      <c r="H14" s="1492"/>
      <c r="I14" s="1492"/>
      <c r="J14" s="1493"/>
      <c r="K14" s="429" t="s">
        <v>1216</v>
      </c>
      <c r="L14" s="417" t="s">
        <v>47</v>
      </c>
    </row>
    <row r="15" spans="1:13">
      <c r="A15" s="407">
        <v>10</v>
      </c>
      <c r="B15" s="418" t="s">
        <v>49</v>
      </c>
      <c r="C15" s="1491" t="s">
        <v>1938</v>
      </c>
      <c r="D15" s="1492"/>
      <c r="E15" s="1492"/>
      <c r="F15" s="1492"/>
      <c r="G15" s="1492"/>
      <c r="H15" s="1492"/>
      <c r="I15" s="1492"/>
      <c r="J15" s="1493"/>
      <c r="K15" s="429" t="s">
        <v>16</v>
      </c>
      <c r="L15" s="417" t="s">
        <v>49</v>
      </c>
    </row>
    <row r="16" spans="1:13">
      <c r="A16" s="407">
        <v>11</v>
      </c>
      <c r="B16" s="418" t="s">
        <v>51</v>
      </c>
      <c r="C16" s="1491" t="s">
        <v>1939</v>
      </c>
      <c r="D16" s="1492"/>
      <c r="E16" s="1492"/>
      <c r="F16" s="1492"/>
      <c r="G16" s="1492"/>
      <c r="H16" s="1492"/>
      <c r="I16" s="1492"/>
      <c r="J16" s="1493"/>
      <c r="K16" s="429" t="s">
        <v>1940</v>
      </c>
      <c r="L16" s="417" t="s">
        <v>51</v>
      </c>
    </row>
    <row r="17" spans="1:13">
      <c r="A17" s="407">
        <v>12</v>
      </c>
      <c r="B17" s="418" t="s">
        <v>52</v>
      </c>
      <c r="C17" s="1491" t="s">
        <v>1941</v>
      </c>
      <c r="D17" s="1492"/>
      <c r="E17" s="1492"/>
      <c r="F17" s="1492"/>
      <c r="G17" s="1492"/>
      <c r="H17" s="1492"/>
      <c r="I17" s="1492"/>
      <c r="J17" s="1493"/>
      <c r="K17" s="429" t="s">
        <v>16</v>
      </c>
      <c r="L17" s="417" t="s">
        <v>52</v>
      </c>
    </row>
    <row r="18" spans="1:13">
      <c r="A18" s="407">
        <v>13</v>
      </c>
      <c r="B18" s="418" t="s">
        <v>54</v>
      </c>
      <c r="C18" s="1491" t="s">
        <v>1942</v>
      </c>
      <c r="D18" s="1492"/>
      <c r="E18" s="1492"/>
      <c r="F18" s="1492"/>
      <c r="G18" s="1492"/>
      <c r="H18" s="1492"/>
      <c r="I18" s="1492"/>
      <c r="J18" s="1493"/>
      <c r="K18" s="429" t="s">
        <v>16</v>
      </c>
      <c r="L18" s="417" t="s">
        <v>54</v>
      </c>
    </row>
    <row r="19" spans="1:13">
      <c r="A19" s="407">
        <v>14</v>
      </c>
      <c r="B19" s="418" t="s">
        <v>55</v>
      </c>
      <c r="C19" s="1491" t="s">
        <v>1943</v>
      </c>
      <c r="D19" s="1492"/>
      <c r="E19" s="1492"/>
      <c r="F19" s="1492"/>
      <c r="G19" s="1492"/>
      <c r="H19" s="1492"/>
      <c r="I19" s="1492"/>
      <c r="J19" s="1493"/>
      <c r="K19" s="429" t="s">
        <v>16</v>
      </c>
      <c r="L19" s="417" t="s">
        <v>55</v>
      </c>
    </row>
    <row r="20" spans="1:13">
      <c r="A20" s="407">
        <v>15</v>
      </c>
      <c r="B20" s="418" t="s">
        <v>56</v>
      </c>
      <c r="C20" s="1491" t="s">
        <v>1944</v>
      </c>
      <c r="D20" s="1492"/>
      <c r="E20" s="1492"/>
      <c r="F20" s="1492"/>
      <c r="G20" s="1492"/>
      <c r="H20" s="1492"/>
      <c r="I20" s="1492"/>
      <c r="J20" s="1493"/>
      <c r="K20" s="429" t="s">
        <v>1940</v>
      </c>
      <c r="L20" s="417" t="s">
        <v>56</v>
      </c>
    </row>
    <row r="21" spans="1:13">
      <c r="A21" s="407">
        <v>16</v>
      </c>
      <c r="B21" s="418" t="s">
        <v>57</v>
      </c>
      <c r="C21" s="1491" t="s">
        <v>1945</v>
      </c>
      <c r="D21" s="1492"/>
      <c r="E21" s="1492"/>
      <c r="F21" s="1492"/>
      <c r="G21" s="1492"/>
      <c r="H21" s="1492"/>
      <c r="I21" s="1492"/>
      <c r="J21" s="1493"/>
      <c r="K21" s="429" t="s">
        <v>16</v>
      </c>
      <c r="L21" s="417" t="s">
        <v>57</v>
      </c>
    </row>
    <row r="22" spans="1:13">
      <c r="A22" s="407">
        <v>17</v>
      </c>
      <c r="B22" s="418" t="s">
        <v>59</v>
      </c>
      <c r="C22" s="1491" t="s">
        <v>1946</v>
      </c>
      <c r="D22" s="1492"/>
      <c r="E22" s="1492"/>
      <c r="F22" s="1492"/>
      <c r="G22" s="1492"/>
      <c r="H22" s="1492"/>
      <c r="I22" s="1492"/>
      <c r="J22" s="1493"/>
      <c r="K22" s="429" t="s">
        <v>58</v>
      </c>
      <c r="L22" s="417" t="s">
        <v>59</v>
      </c>
    </row>
    <row r="23" spans="1:13">
      <c r="A23" s="407">
        <v>18</v>
      </c>
      <c r="B23" s="418" t="s">
        <v>64</v>
      </c>
      <c r="C23" s="1491" t="s">
        <v>1947</v>
      </c>
      <c r="D23" s="1492"/>
      <c r="E23" s="1492"/>
      <c r="F23" s="1492"/>
      <c r="G23" s="1492"/>
      <c r="H23" s="1492"/>
      <c r="I23" s="1492"/>
      <c r="J23" s="1493"/>
      <c r="K23" s="429" t="s">
        <v>16</v>
      </c>
      <c r="L23" s="417" t="s">
        <v>64</v>
      </c>
    </row>
    <row r="24" spans="1:13">
      <c r="A24" s="407">
        <v>19</v>
      </c>
      <c r="B24" s="418" t="s">
        <v>65</v>
      </c>
      <c r="C24" s="1491" t="s">
        <v>1948</v>
      </c>
      <c r="D24" s="1492"/>
      <c r="E24" s="1492"/>
      <c r="F24" s="1492"/>
      <c r="G24" s="1492"/>
      <c r="H24" s="1492"/>
      <c r="I24" s="1492"/>
      <c r="J24" s="1493"/>
      <c r="K24" s="429" t="s">
        <v>16</v>
      </c>
      <c r="L24" s="417" t="s">
        <v>65</v>
      </c>
    </row>
    <row r="25" spans="1:13">
      <c r="A25" s="407">
        <v>20</v>
      </c>
      <c r="B25" s="418" t="s">
        <v>66</v>
      </c>
      <c r="C25" s="1491" t="s">
        <v>1949</v>
      </c>
      <c r="D25" s="1492"/>
      <c r="E25" s="1492"/>
      <c r="F25" s="1492"/>
      <c r="G25" s="1492"/>
      <c r="H25" s="1492"/>
      <c r="I25" s="1492"/>
      <c r="J25" s="1493"/>
      <c r="K25" s="429" t="s">
        <v>16</v>
      </c>
      <c r="L25" s="417" t="s">
        <v>66</v>
      </c>
    </row>
    <row r="26" spans="1:13">
      <c r="A26" s="407">
        <v>21</v>
      </c>
      <c r="B26" s="418" t="s">
        <v>67</v>
      </c>
      <c r="C26" s="1491" t="s">
        <v>1950</v>
      </c>
      <c r="D26" s="1492"/>
      <c r="E26" s="1492"/>
      <c r="F26" s="1492"/>
      <c r="G26" s="1492"/>
      <c r="H26" s="1492"/>
      <c r="I26" s="1492"/>
      <c r="J26" s="1493"/>
      <c r="K26" s="429" t="s">
        <v>16</v>
      </c>
      <c r="L26" s="417" t="s">
        <v>67</v>
      </c>
    </row>
    <row r="27" spans="1:13">
      <c r="A27" s="407">
        <v>22</v>
      </c>
      <c r="B27" s="418" t="s">
        <v>68</v>
      </c>
      <c r="C27" s="1491" t="s">
        <v>1951</v>
      </c>
      <c r="D27" s="1492"/>
      <c r="E27" s="1492"/>
      <c r="F27" s="1492"/>
      <c r="G27" s="1492"/>
      <c r="H27" s="1492"/>
      <c r="I27" s="1492"/>
      <c r="J27" s="1493"/>
      <c r="K27" s="429" t="s">
        <v>16</v>
      </c>
      <c r="L27" s="417" t="s">
        <v>68</v>
      </c>
    </row>
    <row r="28" spans="1:13">
      <c r="A28" s="407">
        <v>23</v>
      </c>
      <c r="B28" s="418" t="s">
        <v>69</v>
      </c>
      <c r="C28" s="1491" t="s">
        <v>1952</v>
      </c>
      <c r="D28" s="1492"/>
      <c r="E28" s="1492"/>
      <c r="F28" s="1492"/>
      <c r="G28" s="1492"/>
      <c r="H28" s="1492"/>
      <c r="I28" s="1492"/>
      <c r="J28" s="1493"/>
      <c r="K28" s="429" t="s">
        <v>16</v>
      </c>
      <c r="L28" s="417" t="s">
        <v>69</v>
      </c>
    </row>
    <row r="29" spans="1:13">
      <c r="A29" s="407">
        <v>24</v>
      </c>
      <c r="B29" s="418" t="s">
        <v>70</v>
      </c>
      <c r="C29" s="1491" t="s">
        <v>1953</v>
      </c>
      <c r="D29" s="1492"/>
      <c r="E29" s="1492"/>
      <c r="F29" s="1492"/>
      <c r="G29" s="1492"/>
      <c r="H29" s="1492"/>
      <c r="I29" s="1492"/>
      <c r="J29" s="1493"/>
      <c r="K29" s="429" t="s">
        <v>16</v>
      </c>
      <c r="L29" s="417" t="s">
        <v>70</v>
      </c>
    </row>
    <row r="30" spans="1:13">
      <c r="A30" s="407">
        <v>25</v>
      </c>
      <c r="B30" s="418" t="s">
        <v>71</v>
      </c>
      <c r="C30" s="462" t="s">
        <v>13</v>
      </c>
      <c r="D30" s="461" t="s">
        <v>13</v>
      </c>
      <c r="E30" s="461" t="s">
        <v>13</v>
      </c>
      <c r="F30" s="461" t="s">
        <v>13</v>
      </c>
      <c r="G30" s="461" t="s">
        <v>13</v>
      </c>
      <c r="H30" s="1494" t="s">
        <v>1954</v>
      </c>
      <c r="I30" s="1492"/>
      <c r="J30" s="1493"/>
      <c r="K30" s="429" t="s">
        <v>267</v>
      </c>
      <c r="L30" s="417" t="s">
        <v>71</v>
      </c>
      <c r="M30" s="118" t="str">
        <f>LEFT(DEC2HEX(TimingFormat!$D$16-1,4),2)</f>
        <v>07</v>
      </c>
    </row>
    <row r="31" spans="1:13">
      <c r="A31" s="407">
        <v>26</v>
      </c>
      <c r="B31" s="418" t="s">
        <v>72</v>
      </c>
      <c r="C31" s="1491" t="s">
        <v>1955</v>
      </c>
      <c r="D31" s="1492"/>
      <c r="E31" s="1492"/>
      <c r="F31" s="1492"/>
      <c r="G31" s="1492"/>
      <c r="H31" s="1492"/>
      <c r="I31" s="1492"/>
      <c r="J31" s="1493"/>
      <c r="K31" s="429" t="s">
        <v>1613</v>
      </c>
      <c r="L31" s="417" t="s">
        <v>72</v>
      </c>
      <c r="M31" s="118" t="str">
        <f>RIGHT(DEC2HEX(TimingFormat!$D$16-1,4),2)</f>
        <v>7F</v>
      </c>
    </row>
    <row r="32" spans="1:13">
      <c r="A32" s="407">
        <v>27</v>
      </c>
      <c r="B32" s="418" t="s">
        <v>74</v>
      </c>
      <c r="C32" s="462" t="s">
        <v>13</v>
      </c>
      <c r="D32" s="461" t="s">
        <v>13</v>
      </c>
      <c r="E32" s="461" t="s">
        <v>13</v>
      </c>
      <c r="F32" s="461" t="s">
        <v>13</v>
      </c>
      <c r="G32" s="461" t="s">
        <v>13</v>
      </c>
      <c r="H32" s="1494" t="s">
        <v>1956</v>
      </c>
      <c r="I32" s="1492"/>
      <c r="J32" s="1493"/>
      <c r="K32" s="429" t="s">
        <v>858</v>
      </c>
      <c r="L32" s="417" t="s">
        <v>74</v>
      </c>
      <c r="M32" s="118" t="str">
        <f>LEFT(DEC2HEX(TimingFormat!$D$28-1,4),2)</f>
        <v>04</v>
      </c>
    </row>
    <row r="33" spans="1:13">
      <c r="A33" s="407">
        <v>28</v>
      </c>
      <c r="B33" s="418" t="s">
        <v>75</v>
      </c>
      <c r="C33" s="1491" t="s">
        <v>1957</v>
      </c>
      <c r="D33" s="1492"/>
      <c r="E33" s="1492"/>
      <c r="F33" s="1492"/>
      <c r="G33" s="1492"/>
      <c r="H33" s="1492"/>
      <c r="I33" s="1492"/>
      <c r="J33" s="1493"/>
      <c r="K33" s="429" t="s">
        <v>1958</v>
      </c>
      <c r="L33" s="417" t="s">
        <v>75</v>
      </c>
      <c r="M33" s="118" t="str">
        <f>RIGHT(DEC2HEX(TimingFormat!$D$28-1,4),2)</f>
        <v>37</v>
      </c>
    </row>
    <row r="34" spans="1:13">
      <c r="A34" s="407">
        <v>29</v>
      </c>
      <c r="B34" s="418" t="s">
        <v>77</v>
      </c>
      <c r="C34" s="462" t="s">
        <v>13</v>
      </c>
      <c r="D34" s="1494" t="s">
        <v>13354</v>
      </c>
      <c r="E34" s="1492"/>
      <c r="F34" s="1492"/>
      <c r="G34" s="1492"/>
      <c r="H34" s="1492"/>
      <c r="I34" s="1492"/>
      <c r="J34" s="1493"/>
      <c r="K34" s="429" t="s">
        <v>1959</v>
      </c>
      <c r="L34" s="417" t="s">
        <v>77</v>
      </c>
      <c r="M34" s="118" t="str">
        <f>DEC2HEX(ROUNDUP(TimingFormat!$D$16/32,0)+1-1,2)</f>
        <v>3C</v>
      </c>
    </row>
    <row r="35" spans="1:13">
      <c r="A35" s="407">
        <v>30</v>
      </c>
      <c r="B35" s="418" t="s">
        <v>78</v>
      </c>
      <c r="C35" s="462" t="s">
        <v>13</v>
      </c>
      <c r="D35" s="461" t="s">
        <v>13</v>
      </c>
      <c r="E35" s="1494" t="s">
        <v>1960</v>
      </c>
      <c r="F35" s="1492"/>
      <c r="G35" s="1492"/>
      <c r="H35" s="1492"/>
      <c r="I35" s="1492"/>
      <c r="J35" s="1493"/>
      <c r="K35" s="429" t="s">
        <v>1961</v>
      </c>
      <c r="L35" s="417" t="s">
        <v>78</v>
      </c>
      <c r="M35" s="118" t="str">
        <f>DEC2HEX(ROUNDUP(TimingFormat!$D$28/32,0)+1-1,2)</f>
        <v>22</v>
      </c>
    </row>
    <row r="36" spans="1:13">
      <c r="A36" s="407">
        <v>31</v>
      </c>
      <c r="B36" s="418" t="s">
        <v>79</v>
      </c>
      <c r="C36" s="462" t="s">
        <v>13</v>
      </c>
      <c r="D36" s="461" t="s">
        <v>13</v>
      </c>
      <c r="E36" s="461" t="s">
        <v>13</v>
      </c>
      <c r="F36" s="1494" t="s">
        <v>1962</v>
      </c>
      <c r="G36" s="1492"/>
      <c r="H36" s="1492"/>
      <c r="I36" s="1492"/>
      <c r="J36" s="1493"/>
      <c r="K36" s="429" t="s">
        <v>16</v>
      </c>
      <c r="L36" s="417" t="s">
        <v>79</v>
      </c>
    </row>
    <row r="37" spans="1:13">
      <c r="A37" s="407">
        <v>32</v>
      </c>
      <c r="B37" s="418" t="s">
        <v>81</v>
      </c>
      <c r="C37" s="462" t="s">
        <v>13</v>
      </c>
      <c r="D37" s="461" t="s">
        <v>13</v>
      </c>
      <c r="E37" s="461" t="s">
        <v>13</v>
      </c>
      <c r="F37" s="1494" t="s">
        <v>1963</v>
      </c>
      <c r="G37" s="1492"/>
      <c r="H37" s="1492"/>
      <c r="I37" s="1492"/>
      <c r="J37" s="1493"/>
      <c r="K37" s="429" t="s">
        <v>16</v>
      </c>
      <c r="L37" s="417" t="s">
        <v>81</v>
      </c>
    </row>
    <row r="38" spans="1:13">
      <c r="A38" s="407">
        <v>33</v>
      </c>
      <c r="B38" s="418" t="s">
        <v>82</v>
      </c>
      <c r="C38" s="462" t="s">
        <v>13</v>
      </c>
      <c r="D38" s="461" t="s">
        <v>13</v>
      </c>
      <c r="E38" s="461" t="s">
        <v>13</v>
      </c>
      <c r="F38" s="1494" t="s">
        <v>1964</v>
      </c>
      <c r="G38" s="1492"/>
      <c r="H38" s="1492"/>
      <c r="I38" s="1492"/>
      <c r="J38" s="1493"/>
      <c r="K38" s="429" t="s">
        <v>16</v>
      </c>
      <c r="L38" s="417" t="s">
        <v>82</v>
      </c>
    </row>
    <row r="39" spans="1:13">
      <c r="A39" s="407">
        <v>34</v>
      </c>
      <c r="B39" s="418" t="s">
        <v>83</v>
      </c>
      <c r="C39" s="462" t="s">
        <v>13</v>
      </c>
      <c r="D39" s="461" t="s">
        <v>13</v>
      </c>
      <c r="E39" s="461" t="s">
        <v>13</v>
      </c>
      <c r="F39" s="1494" t="s">
        <v>1965</v>
      </c>
      <c r="G39" s="1492"/>
      <c r="H39" s="1492"/>
      <c r="I39" s="1492"/>
      <c r="J39" s="1493"/>
      <c r="K39" s="429" t="s">
        <v>16</v>
      </c>
      <c r="L39" s="417" t="s">
        <v>83</v>
      </c>
    </row>
    <row r="40" spans="1:13">
      <c r="A40" s="407">
        <v>35</v>
      </c>
      <c r="B40" s="418" t="s">
        <v>85</v>
      </c>
      <c r="C40" s="462" t="s">
        <v>13</v>
      </c>
      <c r="D40" s="461" t="s">
        <v>13</v>
      </c>
      <c r="E40" s="461" t="s">
        <v>13</v>
      </c>
      <c r="F40" s="461" t="s">
        <v>13</v>
      </c>
      <c r="G40" s="461" t="s">
        <v>13</v>
      </c>
      <c r="H40" s="1494" t="s">
        <v>1966</v>
      </c>
      <c r="I40" s="1492"/>
      <c r="J40" s="1493"/>
      <c r="K40" s="429" t="s">
        <v>16</v>
      </c>
      <c r="L40" s="417" t="s">
        <v>85</v>
      </c>
    </row>
    <row r="41" spans="1:13">
      <c r="A41" s="407">
        <v>36</v>
      </c>
      <c r="B41" s="418" t="s">
        <v>86</v>
      </c>
      <c r="C41" s="1491" t="s">
        <v>1967</v>
      </c>
      <c r="D41" s="1492"/>
      <c r="E41" s="1492"/>
      <c r="F41" s="1492"/>
      <c r="G41" s="1492"/>
      <c r="H41" s="1492"/>
      <c r="I41" s="1492"/>
      <c r="J41" s="1493"/>
      <c r="K41" s="429" t="s">
        <v>16</v>
      </c>
      <c r="L41" s="417" t="s">
        <v>86</v>
      </c>
    </row>
    <row r="42" spans="1:13">
      <c r="A42" s="407">
        <v>37</v>
      </c>
      <c r="B42" s="418" t="s">
        <v>88</v>
      </c>
      <c r="C42" s="1491" t="s">
        <v>1968</v>
      </c>
      <c r="D42" s="1492"/>
      <c r="E42" s="1492"/>
      <c r="F42" s="1492"/>
      <c r="G42" s="1492"/>
      <c r="H42" s="1492"/>
      <c r="I42" s="1492"/>
      <c r="J42" s="1493"/>
      <c r="K42" s="429" t="s">
        <v>16</v>
      </c>
      <c r="L42" s="417" t="s">
        <v>88</v>
      </c>
    </row>
    <row r="43" spans="1:13">
      <c r="A43" s="407">
        <v>38</v>
      </c>
      <c r="B43" s="418" t="s">
        <v>89</v>
      </c>
      <c r="C43" s="462" t="s">
        <v>13</v>
      </c>
      <c r="D43" s="461" t="s">
        <v>13</v>
      </c>
      <c r="E43" s="461" t="s">
        <v>13</v>
      </c>
      <c r="F43" s="461" t="s">
        <v>13</v>
      </c>
      <c r="G43" s="461" t="s">
        <v>13</v>
      </c>
      <c r="H43" s="1494" t="s">
        <v>1969</v>
      </c>
      <c r="I43" s="1492"/>
      <c r="J43" s="1493"/>
      <c r="K43" s="429" t="s">
        <v>267</v>
      </c>
      <c r="L43" s="417" t="s">
        <v>89</v>
      </c>
    </row>
    <row r="44" spans="1:13">
      <c r="A44" s="407">
        <v>39</v>
      </c>
      <c r="B44" s="418" t="s">
        <v>91</v>
      </c>
      <c r="C44" s="1491" t="s">
        <v>1970</v>
      </c>
      <c r="D44" s="1492"/>
      <c r="E44" s="1492"/>
      <c r="F44" s="1492"/>
      <c r="G44" s="1492"/>
      <c r="H44" s="1492"/>
      <c r="I44" s="1492"/>
      <c r="J44" s="1493"/>
      <c r="K44" s="429" t="s">
        <v>1971</v>
      </c>
      <c r="L44" s="417" t="s">
        <v>91</v>
      </c>
    </row>
    <row r="45" spans="1:13">
      <c r="A45" s="407">
        <v>40</v>
      </c>
      <c r="B45" s="418" t="s">
        <v>92</v>
      </c>
      <c r="C45" s="1491" t="s">
        <v>1972</v>
      </c>
      <c r="D45" s="1492"/>
      <c r="E45" s="1492"/>
      <c r="F45" s="1492"/>
      <c r="G45" s="1492"/>
      <c r="H45" s="1492"/>
      <c r="I45" s="1492"/>
      <c r="J45" s="1493"/>
      <c r="K45" s="429" t="s">
        <v>16</v>
      </c>
      <c r="L45" s="417" t="s">
        <v>92</v>
      </c>
    </row>
    <row r="46" spans="1:13">
      <c r="A46" s="407">
        <v>41</v>
      </c>
      <c r="B46" s="418" t="s">
        <v>94</v>
      </c>
      <c r="C46" s="462" t="s">
        <v>13</v>
      </c>
      <c r="D46" s="461" t="s">
        <v>13</v>
      </c>
      <c r="E46" s="461" t="s">
        <v>13</v>
      </c>
      <c r="F46" s="433" t="s">
        <v>1973</v>
      </c>
      <c r="G46" s="461" t="s">
        <v>13</v>
      </c>
      <c r="H46" s="461" t="s">
        <v>13</v>
      </c>
      <c r="I46" s="461" t="s">
        <v>13</v>
      </c>
      <c r="J46" s="430" t="s">
        <v>1974</v>
      </c>
      <c r="K46" s="429" t="s">
        <v>16</v>
      </c>
      <c r="L46" s="417" t="s">
        <v>94</v>
      </c>
    </row>
    <row r="47" spans="1:13">
      <c r="A47" s="407">
        <v>42</v>
      </c>
      <c r="B47" s="418" t="s">
        <v>95</v>
      </c>
      <c r="C47" s="434" t="s">
        <v>1975</v>
      </c>
      <c r="D47" s="433" t="s">
        <v>1976</v>
      </c>
      <c r="E47" s="433" t="s">
        <v>1977</v>
      </c>
      <c r="F47" s="433" t="s">
        <v>1978</v>
      </c>
      <c r="G47" s="425" t="s">
        <v>1979</v>
      </c>
      <c r="H47" s="425" t="s">
        <v>1980</v>
      </c>
      <c r="I47" s="425" t="s">
        <v>1981</v>
      </c>
      <c r="J47" s="426" t="s">
        <v>1982</v>
      </c>
      <c r="K47" s="429" t="s">
        <v>181</v>
      </c>
      <c r="L47" s="417" t="s">
        <v>95</v>
      </c>
    </row>
    <row r="48" spans="1:13">
      <c r="A48" s="407">
        <v>43</v>
      </c>
      <c r="B48" s="418" t="s">
        <v>97</v>
      </c>
      <c r="C48" s="462" t="s">
        <v>13</v>
      </c>
      <c r="D48" s="461" t="s">
        <v>13</v>
      </c>
      <c r="E48" s="461" t="s">
        <v>13</v>
      </c>
      <c r="F48" s="461" t="s">
        <v>13</v>
      </c>
      <c r="G48" s="461" t="s">
        <v>13</v>
      </c>
      <c r="H48" s="461" t="s">
        <v>13</v>
      </c>
      <c r="I48" s="461" t="s">
        <v>13</v>
      </c>
      <c r="J48" s="437" t="s">
        <v>1983</v>
      </c>
      <c r="K48" s="429" t="s">
        <v>16</v>
      </c>
      <c r="L48" s="417" t="s">
        <v>97</v>
      </c>
    </row>
    <row r="49" spans="1:13">
      <c r="A49" s="407">
        <v>44</v>
      </c>
      <c r="B49" s="418" t="s">
        <v>98</v>
      </c>
      <c r="C49" s="462" t="s">
        <v>13</v>
      </c>
      <c r="D49" s="461" t="s">
        <v>13</v>
      </c>
      <c r="E49" s="461" t="s">
        <v>13</v>
      </c>
      <c r="F49" s="461" t="s">
        <v>13</v>
      </c>
      <c r="G49" s="461" t="s">
        <v>13</v>
      </c>
      <c r="H49" s="461" t="s">
        <v>13</v>
      </c>
      <c r="I49" s="461" t="s">
        <v>13</v>
      </c>
      <c r="J49" s="478" t="s">
        <v>13</v>
      </c>
      <c r="K49" s="429" t="s">
        <v>16</v>
      </c>
      <c r="L49" s="417" t="s">
        <v>98</v>
      </c>
      <c r="M49" s="119"/>
    </row>
    <row r="50" spans="1:13">
      <c r="A50" s="407">
        <v>45</v>
      </c>
      <c r="B50" s="418" t="s">
        <v>100</v>
      </c>
      <c r="C50" s="404" t="s">
        <v>1984</v>
      </c>
      <c r="D50" s="436" t="s">
        <v>1985</v>
      </c>
      <c r="E50" s="436" t="s">
        <v>1986</v>
      </c>
      <c r="F50" s="436" t="s">
        <v>1987</v>
      </c>
      <c r="G50" s="461" t="s">
        <v>13</v>
      </c>
      <c r="H50" s="461" t="s">
        <v>13</v>
      </c>
      <c r="I50" s="431" t="s">
        <v>1988</v>
      </c>
      <c r="J50" s="430" t="s">
        <v>1989</v>
      </c>
      <c r="K50" s="429" t="s">
        <v>16</v>
      </c>
      <c r="L50" s="417" t="s">
        <v>100</v>
      </c>
      <c r="M50" s="1017"/>
    </row>
    <row r="51" spans="1:13">
      <c r="A51" s="407">
        <v>46</v>
      </c>
      <c r="B51" s="418" t="s">
        <v>102</v>
      </c>
      <c r="C51" s="404" t="s">
        <v>1990</v>
      </c>
      <c r="D51" s="436" t="s">
        <v>1991</v>
      </c>
      <c r="E51" s="436" t="s">
        <v>1992</v>
      </c>
      <c r="F51" s="436" t="s">
        <v>1993</v>
      </c>
      <c r="G51" s="461" t="s">
        <v>13</v>
      </c>
      <c r="H51" s="461" t="s">
        <v>13</v>
      </c>
      <c r="I51" s="461" t="s">
        <v>13</v>
      </c>
      <c r="J51" s="430" t="s">
        <v>1994</v>
      </c>
      <c r="K51" s="429" t="s">
        <v>181</v>
      </c>
      <c r="L51" s="417" t="s">
        <v>102</v>
      </c>
      <c r="M51" s="1017"/>
    </row>
    <row r="52" spans="1:13">
      <c r="A52" s="407">
        <v>47</v>
      </c>
      <c r="B52" s="418" t="s">
        <v>104</v>
      </c>
      <c r="C52" s="462" t="s">
        <v>13</v>
      </c>
      <c r="D52" s="461" t="s">
        <v>13</v>
      </c>
      <c r="E52" s="461" t="s">
        <v>13</v>
      </c>
      <c r="F52" s="461" t="s">
        <v>13</v>
      </c>
      <c r="G52" s="461" t="s">
        <v>13</v>
      </c>
      <c r="H52" s="461" t="s">
        <v>13</v>
      </c>
      <c r="I52" s="461" t="s">
        <v>13</v>
      </c>
      <c r="J52" s="478" t="s">
        <v>13</v>
      </c>
      <c r="K52" s="429" t="s">
        <v>16</v>
      </c>
      <c r="L52" s="417" t="s">
        <v>104</v>
      </c>
      <c r="M52" s="119"/>
    </row>
    <row r="53" spans="1:13">
      <c r="A53" s="407">
        <v>48</v>
      </c>
      <c r="B53" s="418" t="s">
        <v>106</v>
      </c>
      <c r="C53" s="462" t="s">
        <v>13</v>
      </c>
      <c r="D53" s="461" t="s">
        <v>13</v>
      </c>
      <c r="E53" s="461" t="s">
        <v>13</v>
      </c>
      <c r="F53" s="461" t="s">
        <v>13</v>
      </c>
      <c r="G53" s="461" t="s">
        <v>13</v>
      </c>
      <c r="H53" s="461" t="s">
        <v>13</v>
      </c>
      <c r="I53" s="433" t="s">
        <v>1995</v>
      </c>
      <c r="J53" s="435" t="s">
        <v>1996</v>
      </c>
      <c r="K53" s="429" t="s">
        <v>16</v>
      </c>
      <c r="L53" s="417" t="s">
        <v>106</v>
      </c>
      <c r="M53" s="119"/>
    </row>
    <row r="54" spans="1:13">
      <c r="A54" s="407">
        <v>49</v>
      </c>
      <c r="B54" s="418" t="s">
        <v>108</v>
      </c>
      <c r="C54" s="462" t="s">
        <v>13</v>
      </c>
      <c r="D54" s="461" t="s">
        <v>13</v>
      </c>
      <c r="E54" s="461" t="s">
        <v>13</v>
      </c>
      <c r="F54" s="461" t="s">
        <v>13</v>
      </c>
      <c r="G54" s="461" t="s">
        <v>13</v>
      </c>
      <c r="H54" s="461" t="s">
        <v>13</v>
      </c>
      <c r="I54" s="461" t="s">
        <v>13</v>
      </c>
      <c r="J54" s="435" t="s">
        <v>2055</v>
      </c>
      <c r="K54" s="429" t="s">
        <v>181</v>
      </c>
      <c r="L54" s="417" t="s">
        <v>108</v>
      </c>
      <c r="M54" s="119"/>
    </row>
    <row r="55" spans="1:13">
      <c r="A55" s="407">
        <v>50</v>
      </c>
      <c r="B55" s="418" t="s">
        <v>110</v>
      </c>
      <c r="C55" s="1677" t="s">
        <v>1997</v>
      </c>
      <c r="D55" s="1661"/>
      <c r="E55" s="1661"/>
      <c r="F55" s="1661"/>
      <c r="G55" s="1661"/>
      <c r="H55" s="1661"/>
      <c r="I55" s="1661"/>
      <c r="J55" s="1662"/>
      <c r="K55" s="429" t="s">
        <v>16</v>
      </c>
      <c r="L55" s="417" t="s">
        <v>110</v>
      </c>
      <c r="M55" s="119"/>
    </row>
    <row r="56" spans="1:13">
      <c r="A56" s="407">
        <v>51</v>
      </c>
      <c r="B56" s="418" t="s">
        <v>112</v>
      </c>
      <c r="C56" s="1677" t="s">
        <v>1998</v>
      </c>
      <c r="D56" s="1661"/>
      <c r="E56" s="1661"/>
      <c r="F56" s="1661"/>
      <c r="G56" s="1661"/>
      <c r="H56" s="1661"/>
      <c r="I56" s="1661"/>
      <c r="J56" s="1662"/>
      <c r="K56" s="429" t="s">
        <v>16</v>
      </c>
      <c r="L56" s="417" t="s">
        <v>112</v>
      </c>
      <c r="M56" s="119"/>
    </row>
    <row r="57" spans="1:13">
      <c r="A57" s="407">
        <v>52</v>
      </c>
      <c r="B57" s="418" t="s">
        <v>114</v>
      </c>
      <c r="C57" s="1677" t="s">
        <v>1999</v>
      </c>
      <c r="D57" s="1661"/>
      <c r="E57" s="1661"/>
      <c r="F57" s="1661"/>
      <c r="G57" s="1661"/>
      <c r="H57" s="1661"/>
      <c r="I57" s="1661"/>
      <c r="J57" s="1662"/>
      <c r="K57" s="429" t="s">
        <v>16</v>
      </c>
      <c r="L57" s="417" t="s">
        <v>114</v>
      </c>
      <c r="M57" s="119"/>
    </row>
    <row r="58" spans="1:13">
      <c r="A58" s="407">
        <v>53</v>
      </c>
      <c r="B58" s="418" t="s">
        <v>115</v>
      </c>
      <c r="C58" s="1677" t="s">
        <v>2000</v>
      </c>
      <c r="D58" s="1661"/>
      <c r="E58" s="1661"/>
      <c r="F58" s="1661"/>
      <c r="G58" s="1661"/>
      <c r="H58" s="1661"/>
      <c r="I58" s="1661"/>
      <c r="J58" s="1662"/>
      <c r="K58" s="429" t="s">
        <v>16</v>
      </c>
      <c r="L58" s="417" t="s">
        <v>115</v>
      </c>
      <c r="M58" s="119"/>
    </row>
    <row r="59" spans="1:13">
      <c r="A59" s="407">
        <v>54</v>
      </c>
      <c r="B59" s="418" t="s">
        <v>116</v>
      </c>
      <c r="C59" s="1677" t="s">
        <v>2001</v>
      </c>
      <c r="D59" s="1661"/>
      <c r="E59" s="1661"/>
      <c r="F59" s="1661"/>
      <c r="G59" s="1661"/>
      <c r="H59" s="1661"/>
      <c r="I59" s="1661"/>
      <c r="J59" s="1662"/>
      <c r="K59" s="429" t="s">
        <v>16</v>
      </c>
      <c r="L59" s="417" t="s">
        <v>116</v>
      </c>
      <c r="M59" s="119"/>
    </row>
    <row r="60" spans="1:13">
      <c r="A60" s="407">
        <v>55</v>
      </c>
      <c r="B60" s="418" t="s">
        <v>118</v>
      </c>
      <c r="C60" s="1677" t="s">
        <v>2002</v>
      </c>
      <c r="D60" s="1661"/>
      <c r="E60" s="1661"/>
      <c r="F60" s="1661"/>
      <c r="G60" s="1661"/>
      <c r="H60" s="1661"/>
      <c r="I60" s="1661"/>
      <c r="J60" s="1662"/>
      <c r="K60" s="429" t="s">
        <v>16</v>
      </c>
      <c r="L60" s="417" t="s">
        <v>118</v>
      </c>
      <c r="M60" s="119"/>
    </row>
    <row r="61" spans="1:13">
      <c r="A61" s="407">
        <v>56</v>
      </c>
      <c r="B61" s="418" t="s">
        <v>120</v>
      </c>
      <c r="C61" s="1677" t="s">
        <v>2003</v>
      </c>
      <c r="D61" s="1661"/>
      <c r="E61" s="1661"/>
      <c r="F61" s="1661"/>
      <c r="G61" s="1661"/>
      <c r="H61" s="1661"/>
      <c r="I61" s="1661"/>
      <c r="J61" s="1662"/>
      <c r="K61" s="429" t="s">
        <v>16</v>
      </c>
      <c r="L61" s="417" t="s">
        <v>120</v>
      </c>
      <c r="M61" s="119"/>
    </row>
    <row r="62" spans="1:13">
      <c r="A62" s="407">
        <v>57</v>
      </c>
      <c r="B62" s="418" t="s">
        <v>122</v>
      </c>
      <c r="C62" s="1677" t="s">
        <v>2004</v>
      </c>
      <c r="D62" s="1661"/>
      <c r="E62" s="1661"/>
      <c r="F62" s="1661"/>
      <c r="G62" s="1661"/>
      <c r="H62" s="1661"/>
      <c r="I62" s="1661"/>
      <c r="J62" s="1662"/>
      <c r="K62" s="429" t="s">
        <v>16</v>
      </c>
      <c r="L62" s="417" t="s">
        <v>122</v>
      </c>
      <c r="M62" s="119"/>
    </row>
    <row r="63" spans="1:13">
      <c r="A63" s="407">
        <v>58</v>
      </c>
      <c r="B63" s="418" t="s">
        <v>124</v>
      </c>
      <c r="C63" s="1677" t="s">
        <v>2005</v>
      </c>
      <c r="D63" s="1661"/>
      <c r="E63" s="1661"/>
      <c r="F63" s="1661"/>
      <c r="G63" s="1661"/>
      <c r="H63" s="1661"/>
      <c r="I63" s="1661"/>
      <c r="J63" s="1662"/>
      <c r="K63" s="429" t="s">
        <v>16</v>
      </c>
      <c r="L63" s="417" t="s">
        <v>124</v>
      </c>
      <c r="M63" s="119"/>
    </row>
    <row r="64" spans="1:13">
      <c r="A64" s="407">
        <v>59</v>
      </c>
      <c r="B64" s="418" t="s">
        <v>126</v>
      </c>
      <c r="C64" s="1677" t="s">
        <v>2006</v>
      </c>
      <c r="D64" s="1661"/>
      <c r="E64" s="1661"/>
      <c r="F64" s="1661"/>
      <c r="G64" s="1661"/>
      <c r="H64" s="1661"/>
      <c r="I64" s="1661"/>
      <c r="J64" s="1662"/>
      <c r="K64" s="429" t="s">
        <v>16</v>
      </c>
      <c r="L64" s="417" t="s">
        <v>126</v>
      </c>
      <c r="M64" s="119"/>
    </row>
    <row r="65" spans="1:12">
      <c r="A65" s="407">
        <v>60</v>
      </c>
      <c r="B65" s="418" t="s">
        <v>128</v>
      </c>
      <c r="C65" s="1677" t="s">
        <v>2007</v>
      </c>
      <c r="D65" s="1661"/>
      <c r="E65" s="1661"/>
      <c r="F65" s="1661"/>
      <c r="G65" s="1661"/>
      <c r="H65" s="1661"/>
      <c r="I65" s="1661"/>
      <c r="J65" s="1662"/>
      <c r="K65" s="429" t="s">
        <v>16</v>
      </c>
      <c r="L65" s="417" t="s">
        <v>128</v>
      </c>
    </row>
    <row r="66" spans="1:12">
      <c r="A66" s="407">
        <v>61</v>
      </c>
      <c r="B66" s="418" t="s">
        <v>130</v>
      </c>
      <c r="C66" s="1677" t="s">
        <v>2008</v>
      </c>
      <c r="D66" s="1661"/>
      <c r="E66" s="1661"/>
      <c r="F66" s="1661"/>
      <c r="G66" s="1661"/>
      <c r="H66" s="1661"/>
      <c r="I66" s="1661"/>
      <c r="J66" s="1662"/>
      <c r="K66" s="429" t="s">
        <v>16</v>
      </c>
      <c r="L66" s="417" t="s">
        <v>130</v>
      </c>
    </row>
    <row r="67" spans="1:12">
      <c r="A67" s="407">
        <v>62</v>
      </c>
      <c r="B67" s="418" t="s">
        <v>132</v>
      </c>
      <c r="C67" s="1677" t="s">
        <v>2009</v>
      </c>
      <c r="D67" s="1661"/>
      <c r="E67" s="1661"/>
      <c r="F67" s="1661"/>
      <c r="G67" s="1661"/>
      <c r="H67" s="1661"/>
      <c r="I67" s="1661"/>
      <c r="J67" s="1662"/>
      <c r="K67" s="429" t="s">
        <v>16</v>
      </c>
      <c r="L67" s="417" t="s">
        <v>132</v>
      </c>
    </row>
    <row r="68" spans="1:12">
      <c r="A68" s="407">
        <v>63</v>
      </c>
      <c r="B68" s="418" t="s">
        <v>134</v>
      </c>
      <c r="C68" s="1677" t="s">
        <v>2010</v>
      </c>
      <c r="D68" s="1661"/>
      <c r="E68" s="1661"/>
      <c r="F68" s="1661"/>
      <c r="G68" s="1661"/>
      <c r="H68" s="1661"/>
      <c r="I68" s="1661"/>
      <c r="J68" s="1662"/>
      <c r="K68" s="432" t="s">
        <v>16</v>
      </c>
      <c r="L68" s="417" t="s">
        <v>134</v>
      </c>
    </row>
    <row r="69" spans="1:12">
      <c r="A69" s="407">
        <v>64</v>
      </c>
      <c r="B69" s="418" t="s">
        <v>136</v>
      </c>
      <c r="C69" s="1677" t="s">
        <v>2011</v>
      </c>
      <c r="D69" s="1661"/>
      <c r="E69" s="1661"/>
      <c r="F69" s="1661"/>
      <c r="G69" s="1661"/>
      <c r="H69" s="1661"/>
      <c r="I69" s="1661"/>
      <c r="J69" s="1662"/>
      <c r="K69" s="432" t="s">
        <v>16</v>
      </c>
      <c r="L69" s="417" t="s">
        <v>136</v>
      </c>
    </row>
    <row r="70" spans="1:12">
      <c r="A70" s="407">
        <v>65</v>
      </c>
      <c r="B70" s="418" t="s">
        <v>138</v>
      </c>
      <c r="C70" s="1677" t="s">
        <v>2012</v>
      </c>
      <c r="D70" s="1661"/>
      <c r="E70" s="1661"/>
      <c r="F70" s="1661"/>
      <c r="G70" s="1661"/>
      <c r="H70" s="1661"/>
      <c r="I70" s="1661"/>
      <c r="J70" s="1662"/>
      <c r="K70" s="432" t="s">
        <v>16</v>
      </c>
      <c r="L70" s="417" t="s">
        <v>138</v>
      </c>
    </row>
    <row r="71" spans="1:12">
      <c r="A71" s="407">
        <v>66</v>
      </c>
      <c r="B71" s="418" t="s">
        <v>140</v>
      </c>
      <c r="C71" s="1677" t="s">
        <v>2013</v>
      </c>
      <c r="D71" s="1661"/>
      <c r="E71" s="1661"/>
      <c r="F71" s="1661"/>
      <c r="G71" s="1661"/>
      <c r="H71" s="1661"/>
      <c r="I71" s="1661"/>
      <c r="J71" s="1662"/>
      <c r="K71" s="432" t="s">
        <v>16</v>
      </c>
      <c r="L71" s="417" t="s">
        <v>140</v>
      </c>
    </row>
    <row r="72" spans="1:12">
      <c r="A72" s="407">
        <v>67</v>
      </c>
      <c r="B72" s="418" t="s">
        <v>142</v>
      </c>
      <c r="C72" s="1677" t="s">
        <v>2014</v>
      </c>
      <c r="D72" s="1661"/>
      <c r="E72" s="1661"/>
      <c r="F72" s="1661"/>
      <c r="G72" s="1661"/>
      <c r="H72" s="1661"/>
      <c r="I72" s="1661"/>
      <c r="J72" s="1662"/>
      <c r="K72" s="432" t="s">
        <v>16</v>
      </c>
      <c r="L72" s="417" t="s">
        <v>142</v>
      </c>
    </row>
    <row r="73" spans="1:12">
      <c r="A73" s="407">
        <v>68</v>
      </c>
      <c r="B73" s="418" t="s">
        <v>144</v>
      </c>
      <c r="C73" s="1677" t="s">
        <v>2015</v>
      </c>
      <c r="D73" s="1661"/>
      <c r="E73" s="1661"/>
      <c r="F73" s="1661"/>
      <c r="G73" s="1661"/>
      <c r="H73" s="1661"/>
      <c r="I73" s="1661"/>
      <c r="J73" s="1662"/>
      <c r="K73" s="432" t="s">
        <v>16</v>
      </c>
      <c r="L73" s="417" t="s">
        <v>144</v>
      </c>
    </row>
    <row r="74" spans="1:12">
      <c r="A74" s="407">
        <v>69</v>
      </c>
      <c r="B74" s="418" t="s">
        <v>146</v>
      </c>
      <c r="C74" s="1677" t="s">
        <v>2016</v>
      </c>
      <c r="D74" s="1661"/>
      <c r="E74" s="1661"/>
      <c r="F74" s="1661"/>
      <c r="G74" s="1661"/>
      <c r="H74" s="1661"/>
      <c r="I74" s="1661"/>
      <c r="J74" s="1662"/>
      <c r="K74" s="432" t="s">
        <v>16</v>
      </c>
      <c r="L74" s="417" t="s">
        <v>146</v>
      </c>
    </row>
    <row r="75" spans="1:12">
      <c r="A75" s="407">
        <v>70</v>
      </c>
      <c r="B75" s="418" t="s">
        <v>148</v>
      </c>
      <c r="C75" s="1677" t="s">
        <v>2017</v>
      </c>
      <c r="D75" s="1661"/>
      <c r="E75" s="1661"/>
      <c r="F75" s="1661"/>
      <c r="G75" s="1661"/>
      <c r="H75" s="1661"/>
      <c r="I75" s="1661"/>
      <c r="J75" s="1662"/>
      <c r="K75" s="429" t="s">
        <v>181</v>
      </c>
      <c r="L75" s="417" t="s">
        <v>148</v>
      </c>
    </row>
    <row r="76" spans="1:12">
      <c r="A76" s="407">
        <v>71</v>
      </c>
      <c r="B76" s="418" t="s">
        <v>150</v>
      </c>
      <c r="C76" s="1677" t="s">
        <v>2018</v>
      </c>
      <c r="D76" s="1661"/>
      <c r="E76" s="1661"/>
      <c r="F76" s="1661"/>
      <c r="G76" s="1661"/>
      <c r="H76" s="1661"/>
      <c r="I76" s="1661"/>
      <c r="J76" s="1662"/>
      <c r="K76" s="429" t="s">
        <v>181</v>
      </c>
      <c r="L76" s="417" t="s">
        <v>150</v>
      </c>
    </row>
    <row r="77" spans="1:12">
      <c r="A77" s="407">
        <v>72</v>
      </c>
      <c r="B77" s="418" t="s">
        <v>152</v>
      </c>
      <c r="C77" s="1677" t="s">
        <v>2019</v>
      </c>
      <c r="D77" s="1661"/>
      <c r="E77" s="1661"/>
      <c r="F77" s="1661"/>
      <c r="G77" s="1661"/>
      <c r="H77" s="1661"/>
      <c r="I77" s="1661"/>
      <c r="J77" s="1662"/>
      <c r="K77" s="429" t="s">
        <v>181</v>
      </c>
      <c r="L77" s="417" t="s">
        <v>152</v>
      </c>
    </row>
    <row r="78" spans="1:12">
      <c r="A78" s="407">
        <v>73</v>
      </c>
      <c r="B78" s="418" t="s">
        <v>153</v>
      </c>
      <c r="C78" s="1677" t="s">
        <v>2020</v>
      </c>
      <c r="D78" s="1661"/>
      <c r="E78" s="1661"/>
      <c r="F78" s="1661"/>
      <c r="G78" s="1661"/>
      <c r="H78" s="1661"/>
      <c r="I78" s="1661"/>
      <c r="J78" s="1662"/>
      <c r="K78" s="429" t="s">
        <v>181</v>
      </c>
      <c r="L78" s="417" t="s">
        <v>153</v>
      </c>
    </row>
    <row r="79" spans="1:12">
      <c r="A79" s="407">
        <v>74</v>
      </c>
      <c r="B79" s="418" t="s">
        <v>154</v>
      </c>
      <c r="C79" s="1677" t="s">
        <v>2021</v>
      </c>
      <c r="D79" s="1661"/>
      <c r="E79" s="1661"/>
      <c r="F79" s="1661"/>
      <c r="G79" s="1661"/>
      <c r="H79" s="1661"/>
      <c r="I79" s="1661"/>
      <c r="J79" s="1662"/>
      <c r="K79" s="429" t="s">
        <v>181</v>
      </c>
      <c r="L79" s="417" t="s">
        <v>154</v>
      </c>
    </row>
    <row r="80" spans="1:12">
      <c r="A80" s="407">
        <v>75</v>
      </c>
      <c r="B80" s="418" t="s">
        <v>157</v>
      </c>
      <c r="C80" s="1677" t="s">
        <v>2022</v>
      </c>
      <c r="D80" s="1661"/>
      <c r="E80" s="1661"/>
      <c r="F80" s="1661"/>
      <c r="G80" s="1661"/>
      <c r="H80" s="1661"/>
      <c r="I80" s="1661"/>
      <c r="J80" s="1662"/>
      <c r="K80" s="429" t="s">
        <v>181</v>
      </c>
      <c r="L80" s="417" t="s">
        <v>157</v>
      </c>
    </row>
    <row r="81" spans="1:12">
      <c r="A81" s="407">
        <v>76</v>
      </c>
      <c r="B81" s="418" t="s">
        <v>160</v>
      </c>
      <c r="C81" s="1677" t="s">
        <v>2023</v>
      </c>
      <c r="D81" s="1661"/>
      <c r="E81" s="1661"/>
      <c r="F81" s="1661"/>
      <c r="G81" s="1661"/>
      <c r="H81" s="1661"/>
      <c r="I81" s="1661"/>
      <c r="J81" s="1662"/>
      <c r="K81" s="429" t="s">
        <v>181</v>
      </c>
      <c r="L81" s="417" t="s">
        <v>160</v>
      </c>
    </row>
    <row r="82" spans="1:12">
      <c r="A82" s="407">
        <v>77</v>
      </c>
      <c r="B82" s="418" t="s">
        <v>162</v>
      </c>
      <c r="C82" s="1677" t="s">
        <v>2024</v>
      </c>
      <c r="D82" s="1661"/>
      <c r="E82" s="1661"/>
      <c r="F82" s="1661"/>
      <c r="G82" s="1661"/>
      <c r="H82" s="1661"/>
      <c r="I82" s="1661"/>
      <c r="J82" s="1662"/>
      <c r="K82" s="429" t="s">
        <v>181</v>
      </c>
      <c r="L82" s="417" t="s">
        <v>162</v>
      </c>
    </row>
    <row r="83" spans="1:12">
      <c r="A83" s="407">
        <v>78</v>
      </c>
      <c r="B83" s="418" t="s">
        <v>165</v>
      </c>
      <c r="C83" s="1677" t="s">
        <v>2025</v>
      </c>
      <c r="D83" s="1661"/>
      <c r="E83" s="1661"/>
      <c r="F83" s="1661"/>
      <c r="G83" s="1661"/>
      <c r="H83" s="1661"/>
      <c r="I83" s="1661"/>
      <c r="J83" s="1662"/>
      <c r="K83" s="429" t="s">
        <v>181</v>
      </c>
      <c r="L83" s="417" t="s">
        <v>165</v>
      </c>
    </row>
    <row r="84" spans="1:12">
      <c r="A84" s="407">
        <v>79</v>
      </c>
      <c r="B84" s="418" t="s">
        <v>171</v>
      </c>
      <c r="C84" s="1677" t="s">
        <v>2026</v>
      </c>
      <c r="D84" s="1661"/>
      <c r="E84" s="1661"/>
      <c r="F84" s="1661"/>
      <c r="G84" s="1661"/>
      <c r="H84" s="1661"/>
      <c r="I84" s="1661"/>
      <c r="J84" s="1662"/>
      <c r="K84" s="429" t="s">
        <v>181</v>
      </c>
      <c r="L84" s="417" t="s">
        <v>171</v>
      </c>
    </row>
    <row r="85" spans="1:12">
      <c r="A85" s="407">
        <v>80</v>
      </c>
      <c r="B85" s="418" t="s">
        <v>174</v>
      </c>
      <c r="C85" s="1677" t="s">
        <v>2027</v>
      </c>
      <c r="D85" s="1661"/>
      <c r="E85" s="1661"/>
      <c r="F85" s="1661"/>
      <c r="G85" s="1661"/>
      <c r="H85" s="1661"/>
      <c r="I85" s="1661"/>
      <c r="J85" s="1662"/>
      <c r="K85" s="429" t="s">
        <v>181</v>
      </c>
      <c r="L85" s="417" t="s">
        <v>174</v>
      </c>
    </row>
    <row r="86" spans="1:12">
      <c r="A86" s="407">
        <v>81</v>
      </c>
      <c r="B86" s="418" t="s">
        <v>176</v>
      </c>
      <c r="C86" s="1677" t="s">
        <v>2028</v>
      </c>
      <c r="D86" s="1661"/>
      <c r="E86" s="1661"/>
      <c r="F86" s="1661"/>
      <c r="G86" s="1661"/>
      <c r="H86" s="1661"/>
      <c r="I86" s="1661"/>
      <c r="J86" s="1662"/>
      <c r="K86" s="429" t="s">
        <v>181</v>
      </c>
      <c r="L86" s="417" t="s">
        <v>176</v>
      </c>
    </row>
    <row r="87" spans="1:12">
      <c r="A87" s="407">
        <v>82</v>
      </c>
      <c r="B87" s="418" t="s">
        <v>178</v>
      </c>
      <c r="C87" s="1677" t="s">
        <v>2029</v>
      </c>
      <c r="D87" s="1661"/>
      <c r="E87" s="1661"/>
      <c r="F87" s="1661"/>
      <c r="G87" s="1661"/>
      <c r="H87" s="1661"/>
      <c r="I87" s="1661"/>
      <c r="J87" s="1662"/>
      <c r="K87" s="429" t="s">
        <v>181</v>
      </c>
      <c r="L87" s="417" t="s">
        <v>178</v>
      </c>
    </row>
    <row r="88" spans="1:12">
      <c r="A88" s="407">
        <v>83</v>
      </c>
      <c r="B88" s="418" t="s">
        <v>182</v>
      </c>
      <c r="C88" s="1677" t="s">
        <v>2030</v>
      </c>
      <c r="D88" s="1661"/>
      <c r="E88" s="1661"/>
      <c r="F88" s="1661"/>
      <c r="G88" s="1661"/>
      <c r="H88" s="1661"/>
      <c r="I88" s="1661"/>
      <c r="J88" s="1662"/>
      <c r="K88" s="429" t="s">
        <v>181</v>
      </c>
      <c r="L88" s="417" t="s">
        <v>182</v>
      </c>
    </row>
    <row r="89" spans="1:12">
      <c r="A89" s="407">
        <v>84</v>
      </c>
      <c r="B89" s="418" t="s">
        <v>184</v>
      </c>
      <c r="C89" s="1677" t="s">
        <v>2031</v>
      </c>
      <c r="D89" s="1661"/>
      <c r="E89" s="1661"/>
      <c r="F89" s="1661"/>
      <c r="G89" s="1661"/>
      <c r="H89" s="1661"/>
      <c r="I89" s="1661"/>
      <c r="J89" s="1662"/>
      <c r="K89" s="429" t="s">
        <v>181</v>
      </c>
      <c r="L89" s="417" t="s">
        <v>184</v>
      </c>
    </row>
    <row r="90" spans="1:12">
      <c r="A90" s="407">
        <v>85</v>
      </c>
      <c r="B90" s="418" t="s">
        <v>185</v>
      </c>
      <c r="C90" s="1677" t="s">
        <v>2032</v>
      </c>
      <c r="D90" s="1661"/>
      <c r="E90" s="1661"/>
      <c r="F90" s="1661"/>
      <c r="G90" s="1661"/>
      <c r="H90" s="1661"/>
      <c r="I90" s="1661"/>
      <c r="J90" s="1662"/>
      <c r="K90" s="429" t="s">
        <v>181</v>
      </c>
      <c r="L90" s="417" t="s">
        <v>185</v>
      </c>
    </row>
    <row r="91" spans="1:12">
      <c r="A91" s="407">
        <v>86</v>
      </c>
      <c r="B91" s="418" t="s">
        <v>186</v>
      </c>
      <c r="C91" s="462" t="s">
        <v>13</v>
      </c>
      <c r="D91" s="461" t="s">
        <v>13</v>
      </c>
      <c r="E91" s="461" t="s">
        <v>13</v>
      </c>
      <c r="F91" s="461" t="s">
        <v>13</v>
      </c>
      <c r="G91" s="461" t="s">
        <v>13</v>
      </c>
      <c r="H91" s="461" t="s">
        <v>13</v>
      </c>
      <c r="I91" s="461" t="s">
        <v>13</v>
      </c>
      <c r="J91" s="478" t="s">
        <v>13</v>
      </c>
      <c r="K91" s="432" t="s">
        <v>16</v>
      </c>
      <c r="L91" s="417" t="s">
        <v>186</v>
      </c>
    </row>
    <row r="92" spans="1:12">
      <c r="A92" s="407">
        <v>87</v>
      </c>
      <c r="B92" s="418" t="s">
        <v>187</v>
      </c>
      <c r="C92" s="462" t="s">
        <v>13</v>
      </c>
      <c r="D92" s="461" t="s">
        <v>13</v>
      </c>
      <c r="E92" s="461" t="s">
        <v>13</v>
      </c>
      <c r="F92" s="461" t="s">
        <v>13</v>
      </c>
      <c r="G92" s="461" t="s">
        <v>13</v>
      </c>
      <c r="H92" s="461" t="s">
        <v>13</v>
      </c>
      <c r="I92" s="461" t="s">
        <v>13</v>
      </c>
      <c r="J92" s="478" t="s">
        <v>13</v>
      </c>
      <c r="K92" s="432" t="s">
        <v>16</v>
      </c>
      <c r="L92" s="417" t="s">
        <v>187</v>
      </c>
    </row>
    <row r="93" spans="1:12">
      <c r="A93" s="407">
        <v>88</v>
      </c>
      <c r="B93" s="418" t="s">
        <v>188</v>
      </c>
      <c r="C93" s="462" t="s">
        <v>13</v>
      </c>
      <c r="D93" s="461" t="s">
        <v>13</v>
      </c>
      <c r="E93" s="461" t="s">
        <v>13</v>
      </c>
      <c r="F93" s="461" t="s">
        <v>13</v>
      </c>
      <c r="G93" s="461" t="s">
        <v>13</v>
      </c>
      <c r="H93" s="461" t="s">
        <v>13</v>
      </c>
      <c r="I93" s="461" t="s">
        <v>13</v>
      </c>
      <c r="J93" s="478" t="s">
        <v>13</v>
      </c>
      <c r="K93" s="432" t="s">
        <v>16</v>
      </c>
      <c r="L93" s="417" t="s">
        <v>188</v>
      </c>
    </row>
    <row r="94" spans="1:12">
      <c r="A94" s="407">
        <v>89</v>
      </c>
      <c r="B94" s="418" t="s">
        <v>189</v>
      </c>
      <c r="C94" s="462" t="s">
        <v>13</v>
      </c>
      <c r="D94" s="461" t="s">
        <v>13</v>
      </c>
      <c r="E94" s="461" t="s">
        <v>13</v>
      </c>
      <c r="F94" s="461" t="s">
        <v>13</v>
      </c>
      <c r="G94" s="461" t="s">
        <v>13</v>
      </c>
      <c r="H94" s="461" t="s">
        <v>13</v>
      </c>
      <c r="I94" s="461" t="s">
        <v>13</v>
      </c>
      <c r="J94" s="478" t="s">
        <v>13</v>
      </c>
      <c r="K94" s="432" t="s">
        <v>16</v>
      </c>
      <c r="L94" s="417" t="s">
        <v>189</v>
      </c>
    </row>
    <row r="95" spans="1:12">
      <c r="A95" s="407">
        <v>90</v>
      </c>
      <c r="B95" s="418" t="s">
        <v>190</v>
      </c>
      <c r="C95" s="462" t="s">
        <v>13</v>
      </c>
      <c r="D95" s="461" t="s">
        <v>13</v>
      </c>
      <c r="E95" s="461" t="s">
        <v>13</v>
      </c>
      <c r="F95" s="461" t="s">
        <v>13</v>
      </c>
      <c r="G95" s="461" t="s">
        <v>13</v>
      </c>
      <c r="H95" s="461" t="s">
        <v>13</v>
      </c>
      <c r="I95" s="461" t="s">
        <v>13</v>
      </c>
      <c r="J95" s="478" t="s">
        <v>13</v>
      </c>
      <c r="K95" s="432" t="s">
        <v>16</v>
      </c>
      <c r="L95" s="417" t="s">
        <v>190</v>
      </c>
    </row>
    <row r="96" spans="1:12">
      <c r="A96" s="407">
        <v>91</v>
      </c>
      <c r="B96" s="418" t="s">
        <v>191</v>
      </c>
      <c r="C96" s="462" t="s">
        <v>13</v>
      </c>
      <c r="D96" s="461" t="s">
        <v>13</v>
      </c>
      <c r="E96" s="461" t="s">
        <v>13</v>
      </c>
      <c r="F96" s="461" t="s">
        <v>13</v>
      </c>
      <c r="G96" s="461" t="s">
        <v>13</v>
      </c>
      <c r="H96" s="461" t="s">
        <v>13</v>
      </c>
      <c r="I96" s="461" t="s">
        <v>13</v>
      </c>
      <c r="J96" s="478" t="s">
        <v>13</v>
      </c>
      <c r="K96" s="432" t="s">
        <v>16</v>
      </c>
      <c r="L96" s="417" t="s">
        <v>191</v>
      </c>
    </row>
    <row r="97" spans="1:12">
      <c r="A97" s="407">
        <v>92</v>
      </c>
      <c r="B97" s="418" t="s">
        <v>192</v>
      </c>
      <c r="C97" s="462" t="s">
        <v>13</v>
      </c>
      <c r="D97" s="461" t="s">
        <v>13</v>
      </c>
      <c r="E97" s="461" t="s">
        <v>13</v>
      </c>
      <c r="F97" s="461" t="s">
        <v>13</v>
      </c>
      <c r="G97" s="461" t="s">
        <v>13</v>
      </c>
      <c r="H97" s="461" t="s">
        <v>13</v>
      </c>
      <c r="I97" s="461" t="s">
        <v>13</v>
      </c>
      <c r="J97" s="478" t="s">
        <v>13</v>
      </c>
      <c r="K97" s="432" t="s">
        <v>16</v>
      </c>
      <c r="L97" s="417" t="s">
        <v>192</v>
      </c>
    </row>
    <row r="98" spans="1:12">
      <c r="A98" s="407">
        <v>93</v>
      </c>
      <c r="B98" s="418" t="s">
        <v>193</v>
      </c>
      <c r="C98" s="462" t="s">
        <v>13</v>
      </c>
      <c r="D98" s="461" t="s">
        <v>13</v>
      </c>
      <c r="E98" s="461" t="s">
        <v>13</v>
      </c>
      <c r="F98" s="461" t="s">
        <v>13</v>
      </c>
      <c r="G98" s="461" t="s">
        <v>13</v>
      </c>
      <c r="H98" s="461" t="s">
        <v>13</v>
      </c>
      <c r="I98" s="461" t="s">
        <v>13</v>
      </c>
      <c r="J98" s="478" t="s">
        <v>13</v>
      </c>
      <c r="K98" s="432" t="s">
        <v>16</v>
      </c>
      <c r="L98" s="417" t="s">
        <v>193</v>
      </c>
    </row>
    <row r="99" spans="1:12">
      <c r="A99" s="407">
        <v>94</v>
      </c>
      <c r="B99" s="418" t="s">
        <v>194</v>
      </c>
      <c r="C99" s="462" t="s">
        <v>13</v>
      </c>
      <c r="D99" s="461" t="s">
        <v>13</v>
      </c>
      <c r="E99" s="461" t="s">
        <v>13</v>
      </c>
      <c r="F99" s="461" t="s">
        <v>13</v>
      </c>
      <c r="G99" s="461" t="s">
        <v>13</v>
      </c>
      <c r="H99" s="461" t="s">
        <v>13</v>
      </c>
      <c r="I99" s="461" t="s">
        <v>13</v>
      </c>
      <c r="J99" s="478" t="s">
        <v>13</v>
      </c>
      <c r="K99" s="432" t="s">
        <v>16</v>
      </c>
      <c r="L99" s="417" t="s">
        <v>194</v>
      </c>
    </row>
    <row r="100" spans="1:12">
      <c r="A100" s="407">
        <v>95</v>
      </c>
      <c r="B100" s="418" t="s">
        <v>195</v>
      </c>
      <c r="C100" s="462" t="s">
        <v>13</v>
      </c>
      <c r="D100" s="461" t="s">
        <v>13</v>
      </c>
      <c r="E100" s="461" t="s">
        <v>13</v>
      </c>
      <c r="F100" s="461" t="s">
        <v>13</v>
      </c>
      <c r="G100" s="461" t="s">
        <v>13</v>
      </c>
      <c r="H100" s="461" t="s">
        <v>13</v>
      </c>
      <c r="I100" s="461" t="s">
        <v>13</v>
      </c>
      <c r="J100" s="478" t="s">
        <v>13</v>
      </c>
      <c r="K100" s="432" t="s">
        <v>16</v>
      </c>
      <c r="L100" s="417" t="s">
        <v>195</v>
      </c>
    </row>
    <row r="101" spans="1:12">
      <c r="A101" s="407">
        <v>96</v>
      </c>
      <c r="B101" s="418" t="s">
        <v>196</v>
      </c>
      <c r="C101" s="462" t="s">
        <v>13</v>
      </c>
      <c r="D101" s="461" t="s">
        <v>13</v>
      </c>
      <c r="E101" s="461" t="s">
        <v>13</v>
      </c>
      <c r="F101" s="461" t="s">
        <v>13</v>
      </c>
      <c r="G101" s="461" t="s">
        <v>13</v>
      </c>
      <c r="H101" s="461" t="s">
        <v>13</v>
      </c>
      <c r="I101" s="461" t="s">
        <v>13</v>
      </c>
      <c r="J101" s="478" t="s">
        <v>13</v>
      </c>
      <c r="K101" s="432" t="s">
        <v>16</v>
      </c>
      <c r="L101" s="417" t="s">
        <v>196</v>
      </c>
    </row>
    <row r="102" spans="1:12">
      <c r="A102" s="407">
        <v>97</v>
      </c>
      <c r="B102" s="418" t="s">
        <v>202</v>
      </c>
      <c r="C102" s="462" t="s">
        <v>13</v>
      </c>
      <c r="D102" s="461" t="s">
        <v>13</v>
      </c>
      <c r="E102" s="461" t="s">
        <v>13</v>
      </c>
      <c r="F102" s="461" t="s">
        <v>13</v>
      </c>
      <c r="G102" s="461" t="s">
        <v>13</v>
      </c>
      <c r="H102" s="461" t="s">
        <v>13</v>
      </c>
      <c r="I102" s="461" t="s">
        <v>13</v>
      </c>
      <c r="J102" s="478" t="s">
        <v>13</v>
      </c>
      <c r="K102" s="432" t="s">
        <v>16</v>
      </c>
      <c r="L102" s="417" t="s">
        <v>202</v>
      </c>
    </row>
    <row r="103" spans="1:12">
      <c r="A103" s="407">
        <v>98</v>
      </c>
      <c r="B103" s="418" t="s">
        <v>211</v>
      </c>
      <c r="C103" s="462" t="s">
        <v>13</v>
      </c>
      <c r="D103" s="461" t="s">
        <v>13</v>
      </c>
      <c r="E103" s="461" t="s">
        <v>13</v>
      </c>
      <c r="F103" s="461" t="s">
        <v>13</v>
      </c>
      <c r="G103" s="461" t="s">
        <v>13</v>
      </c>
      <c r="H103" s="461" t="s">
        <v>13</v>
      </c>
      <c r="I103" s="461" t="s">
        <v>13</v>
      </c>
      <c r="J103" s="478" t="s">
        <v>13</v>
      </c>
      <c r="K103" s="432" t="s">
        <v>16</v>
      </c>
      <c r="L103" s="417" t="s">
        <v>211</v>
      </c>
    </row>
    <row r="104" spans="1:12">
      <c r="A104" s="407">
        <v>99</v>
      </c>
      <c r="B104" s="418" t="s">
        <v>220</v>
      </c>
      <c r="C104" s="462" t="s">
        <v>13</v>
      </c>
      <c r="D104" s="461" t="s">
        <v>13</v>
      </c>
      <c r="E104" s="461" t="s">
        <v>13</v>
      </c>
      <c r="F104" s="461" t="s">
        <v>13</v>
      </c>
      <c r="G104" s="461" t="s">
        <v>13</v>
      </c>
      <c r="H104" s="461" t="s">
        <v>13</v>
      </c>
      <c r="I104" s="461" t="s">
        <v>13</v>
      </c>
      <c r="J104" s="478" t="s">
        <v>13</v>
      </c>
      <c r="K104" s="432" t="s">
        <v>16</v>
      </c>
      <c r="L104" s="417" t="s">
        <v>220</v>
      </c>
    </row>
    <row r="105" spans="1:12">
      <c r="A105" s="407">
        <v>100</v>
      </c>
      <c r="B105" s="418" t="s">
        <v>229</v>
      </c>
      <c r="C105" s="462" t="s">
        <v>13</v>
      </c>
      <c r="D105" s="461" t="s">
        <v>13</v>
      </c>
      <c r="E105" s="461" t="s">
        <v>13</v>
      </c>
      <c r="F105" s="461" t="s">
        <v>13</v>
      </c>
      <c r="G105" s="461" t="s">
        <v>13</v>
      </c>
      <c r="H105" s="461" t="s">
        <v>13</v>
      </c>
      <c r="I105" s="461" t="s">
        <v>13</v>
      </c>
      <c r="J105" s="478" t="s">
        <v>13</v>
      </c>
      <c r="K105" s="432" t="s">
        <v>16</v>
      </c>
      <c r="L105" s="417" t="s">
        <v>229</v>
      </c>
    </row>
    <row r="106" spans="1:12">
      <c r="A106" s="407">
        <v>101</v>
      </c>
      <c r="B106" s="418" t="s">
        <v>238</v>
      </c>
      <c r="C106" s="462" t="s">
        <v>13</v>
      </c>
      <c r="D106" s="461" t="s">
        <v>13</v>
      </c>
      <c r="E106" s="461" t="s">
        <v>13</v>
      </c>
      <c r="F106" s="461" t="s">
        <v>13</v>
      </c>
      <c r="G106" s="461" t="s">
        <v>13</v>
      </c>
      <c r="H106" s="461" t="s">
        <v>13</v>
      </c>
      <c r="I106" s="461" t="s">
        <v>13</v>
      </c>
      <c r="J106" s="478" t="s">
        <v>13</v>
      </c>
      <c r="K106" s="432" t="s">
        <v>16</v>
      </c>
      <c r="L106" s="417" t="s">
        <v>238</v>
      </c>
    </row>
    <row r="107" spans="1:12">
      <c r="A107" s="407">
        <v>102</v>
      </c>
      <c r="B107" s="418" t="s">
        <v>247</v>
      </c>
      <c r="C107" s="462" t="s">
        <v>13</v>
      </c>
      <c r="D107" s="461" t="s">
        <v>13</v>
      </c>
      <c r="E107" s="461" t="s">
        <v>13</v>
      </c>
      <c r="F107" s="461" t="s">
        <v>13</v>
      </c>
      <c r="G107" s="461" t="s">
        <v>13</v>
      </c>
      <c r="H107" s="461" t="s">
        <v>13</v>
      </c>
      <c r="I107" s="461" t="s">
        <v>13</v>
      </c>
      <c r="J107" s="478" t="s">
        <v>13</v>
      </c>
      <c r="K107" s="432" t="s">
        <v>16</v>
      </c>
      <c r="L107" s="417" t="s">
        <v>247</v>
      </c>
    </row>
    <row r="108" spans="1:12">
      <c r="A108" s="407">
        <v>103</v>
      </c>
      <c r="B108" s="418" t="s">
        <v>256</v>
      </c>
      <c r="C108" s="462" t="s">
        <v>13</v>
      </c>
      <c r="D108" s="461" t="s">
        <v>13</v>
      </c>
      <c r="E108" s="461" t="s">
        <v>13</v>
      </c>
      <c r="F108" s="461" t="s">
        <v>13</v>
      </c>
      <c r="G108" s="461" t="s">
        <v>13</v>
      </c>
      <c r="H108" s="461" t="s">
        <v>13</v>
      </c>
      <c r="I108" s="461" t="s">
        <v>13</v>
      </c>
      <c r="J108" s="478" t="s">
        <v>13</v>
      </c>
      <c r="K108" s="432" t="s">
        <v>16</v>
      </c>
      <c r="L108" s="417" t="s">
        <v>256</v>
      </c>
    </row>
    <row r="109" spans="1:12">
      <c r="A109" s="407">
        <v>104</v>
      </c>
      <c r="B109" s="418" t="s">
        <v>260</v>
      </c>
      <c r="C109" s="462" t="s">
        <v>13</v>
      </c>
      <c r="D109" s="461" t="s">
        <v>13</v>
      </c>
      <c r="E109" s="461" t="s">
        <v>13</v>
      </c>
      <c r="F109" s="461" t="s">
        <v>13</v>
      </c>
      <c r="G109" s="461" t="s">
        <v>13</v>
      </c>
      <c r="H109" s="461" t="s">
        <v>13</v>
      </c>
      <c r="I109" s="461" t="s">
        <v>13</v>
      </c>
      <c r="J109" s="478" t="s">
        <v>13</v>
      </c>
      <c r="K109" s="432" t="s">
        <v>16</v>
      </c>
      <c r="L109" s="417" t="s">
        <v>260</v>
      </c>
    </row>
    <row r="110" spans="1:12">
      <c r="A110" s="407">
        <v>105</v>
      </c>
      <c r="B110" s="418" t="s">
        <v>262</v>
      </c>
      <c r="C110" s="462" t="s">
        <v>13</v>
      </c>
      <c r="D110" s="461" t="s">
        <v>13</v>
      </c>
      <c r="E110" s="461" t="s">
        <v>13</v>
      </c>
      <c r="F110" s="461" t="s">
        <v>13</v>
      </c>
      <c r="G110" s="461" t="s">
        <v>13</v>
      </c>
      <c r="H110" s="461" t="s">
        <v>13</v>
      </c>
      <c r="I110" s="461" t="s">
        <v>13</v>
      </c>
      <c r="J110" s="478" t="s">
        <v>13</v>
      </c>
      <c r="K110" s="432" t="s">
        <v>16</v>
      </c>
      <c r="L110" s="417" t="s">
        <v>262</v>
      </c>
    </row>
    <row r="111" spans="1:12">
      <c r="A111" s="407">
        <v>106</v>
      </c>
      <c r="B111" s="418" t="s">
        <v>263</v>
      </c>
      <c r="C111" s="462" t="s">
        <v>13</v>
      </c>
      <c r="D111" s="461" t="s">
        <v>13</v>
      </c>
      <c r="E111" s="461" t="s">
        <v>13</v>
      </c>
      <c r="F111" s="461" t="s">
        <v>13</v>
      </c>
      <c r="G111" s="461" t="s">
        <v>13</v>
      </c>
      <c r="H111" s="461" t="s">
        <v>13</v>
      </c>
      <c r="I111" s="461" t="s">
        <v>13</v>
      </c>
      <c r="J111" s="478" t="s">
        <v>13</v>
      </c>
      <c r="K111" s="432" t="s">
        <v>16</v>
      </c>
      <c r="L111" s="417" t="s">
        <v>263</v>
      </c>
    </row>
    <row r="112" spans="1:12">
      <c r="A112" s="407">
        <v>107</v>
      </c>
      <c r="B112" s="418" t="s">
        <v>264</v>
      </c>
      <c r="C112" s="462" t="s">
        <v>13</v>
      </c>
      <c r="D112" s="461" t="s">
        <v>13</v>
      </c>
      <c r="E112" s="461" t="s">
        <v>13</v>
      </c>
      <c r="F112" s="461" t="s">
        <v>13</v>
      </c>
      <c r="G112" s="461" t="s">
        <v>13</v>
      </c>
      <c r="H112" s="461" t="s">
        <v>13</v>
      </c>
      <c r="I112" s="461" t="s">
        <v>13</v>
      </c>
      <c r="J112" s="478" t="s">
        <v>13</v>
      </c>
      <c r="K112" s="432" t="s">
        <v>16</v>
      </c>
      <c r="L112" s="417" t="s">
        <v>264</v>
      </c>
    </row>
    <row r="113" spans="1:12">
      <c r="A113" s="407">
        <v>108</v>
      </c>
      <c r="B113" s="418" t="s">
        <v>266</v>
      </c>
      <c r="C113" s="462" t="s">
        <v>13</v>
      </c>
      <c r="D113" s="461" t="s">
        <v>13</v>
      </c>
      <c r="E113" s="461" t="s">
        <v>13</v>
      </c>
      <c r="F113" s="461" t="s">
        <v>13</v>
      </c>
      <c r="G113" s="461" t="s">
        <v>13</v>
      </c>
      <c r="H113" s="461" t="s">
        <v>13</v>
      </c>
      <c r="I113" s="461" t="s">
        <v>13</v>
      </c>
      <c r="J113" s="478" t="s">
        <v>13</v>
      </c>
      <c r="K113" s="432" t="s">
        <v>16</v>
      </c>
      <c r="L113" s="417" t="s">
        <v>266</v>
      </c>
    </row>
    <row r="114" spans="1:12">
      <c r="A114" s="407">
        <v>109</v>
      </c>
      <c r="B114" s="418" t="s">
        <v>268</v>
      </c>
      <c r="C114" s="462" t="s">
        <v>13</v>
      </c>
      <c r="D114" s="461" t="s">
        <v>13</v>
      </c>
      <c r="E114" s="461" t="s">
        <v>13</v>
      </c>
      <c r="F114" s="461" t="s">
        <v>13</v>
      </c>
      <c r="G114" s="461" t="s">
        <v>13</v>
      </c>
      <c r="H114" s="461" t="s">
        <v>13</v>
      </c>
      <c r="I114" s="461" t="s">
        <v>13</v>
      </c>
      <c r="J114" s="478" t="s">
        <v>13</v>
      </c>
      <c r="K114" s="432" t="s">
        <v>16</v>
      </c>
      <c r="L114" s="417" t="s">
        <v>268</v>
      </c>
    </row>
    <row r="115" spans="1:12">
      <c r="A115" s="407">
        <v>110</v>
      </c>
      <c r="B115" s="418" t="s">
        <v>269</v>
      </c>
      <c r="C115" s="462" t="s">
        <v>13</v>
      </c>
      <c r="D115" s="461" t="s">
        <v>13</v>
      </c>
      <c r="E115" s="461" t="s">
        <v>13</v>
      </c>
      <c r="F115" s="461" t="s">
        <v>13</v>
      </c>
      <c r="G115" s="461" t="s">
        <v>13</v>
      </c>
      <c r="H115" s="461" t="s">
        <v>13</v>
      </c>
      <c r="I115" s="461" t="s">
        <v>13</v>
      </c>
      <c r="J115" s="478" t="s">
        <v>13</v>
      </c>
      <c r="K115" s="432" t="s">
        <v>16</v>
      </c>
      <c r="L115" s="417" t="s">
        <v>269</v>
      </c>
    </row>
    <row r="116" spans="1:12">
      <c r="A116" s="407">
        <v>111</v>
      </c>
      <c r="B116" s="418" t="s">
        <v>271</v>
      </c>
      <c r="C116" s="462" t="s">
        <v>13</v>
      </c>
      <c r="D116" s="461" t="s">
        <v>13</v>
      </c>
      <c r="E116" s="461" t="s">
        <v>13</v>
      </c>
      <c r="F116" s="461" t="s">
        <v>13</v>
      </c>
      <c r="G116" s="461" t="s">
        <v>13</v>
      </c>
      <c r="H116" s="461" t="s">
        <v>13</v>
      </c>
      <c r="I116" s="461" t="s">
        <v>13</v>
      </c>
      <c r="J116" s="478" t="s">
        <v>13</v>
      </c>
      <c r="K116" s="432" t="s">
        <v>16</v>
      </c>
      <c r="L116" s="417" t="s">
        <v>271</v>
      </c>
    </row>
    <row r="117" spans="1:12">
      <c r="A117" s="407">
        <v>112</v>
      </c>
      <c r="B117" s="418" t="s">
        <v>273</v>
      </c>
      <c r="C117" s="462" t="s">
        <v>13</v>
      </c>
      <c r="D117" s="461" t="s">
        <v>13</v>
      </c>
      <c r="E117" s="461" t="s">
        <v>13</v>
      </c>
      <c r="F117" s="461" t="s">
        <v>13</v>
      </c>
      <c r="G117" s="461" t="s">
        <v>13</v>
      </c>
      <c r="H117" s="461" t="s">
        <v>13</v>
      </c>
      <c r="I117" s="461" t="s">
        <v>13</v>
      </c>
      <c r="J117" s="478" t="s">
        <v>13</v>
      </c>
      <c r="K117" s="432" t="s">
        <v>16</v>
      </c>
      <c r="L117" s="417" t="s">
        <v>273</v>
      </c>
    </row>
    <row r="118" spans="1:12">
      <c r="A118" s="407">
        <v>113</v>
      </c>
      <c r="B118" s="418" t="s">
        <v>275</v>
      </c>
      <c r="C118" s="462" t="s">
        <v>13</v>
      </c>
      <c r="D118" s="461" t="s">
        <v>13</v>
      </c>
      <c r="E118" s="461" t="s">
        <v>13</v>
      </c>
      <c r="F118" s="461" t="s">
        <v>13</v>
      </c>
      <c r="G118" s="461" t="s">
        <v>13</v>
      </c>
      <c r="H118" s="461" t="s">
        <v>13</v>
      </c>
      <c r="I118" s="461" t="s">
        <v>13</v>
      </c>
      <c r="J118" s="478" t="s">
        <v>13</v>
      </c>
      <c r="K118" s="432" t="s">
        <v>16</v>
      </c>
      <c r="L118" s="417" t="s">
        <v>275</v>
      </c>
    </row>
    <row r="119" spans="1:12">
      <c r="A119" s="407">
        <v>114</v>
      </c>
      <c r="B119" s="418" t="s">
        <v>277</v>
      </c>
      <c r="C119" s="462" t="s">
        <v>13</v>
      </c>
      <c r="D119" s="461" t="s">
        <v>13</v>
      </c>
      <c r="E119" s="461" t="s">
        <v>13</v>
      </c>
      <c r="F119" s="461" t="s">
        <v>13</v>
      </c>
      <c r="G119" s="461" t="s">
        <v>13</v>
      </c>
      <c r="H119" s="461" t="s">
        <v>13</v>
      </c>
      <c r="I119" s="461" t="s">
        <v>13</v>
      </c>
      <c r="J119" s="478" t="s">
        <v>13</v>
      </c>
      <c r="K119" s="432" t="s">
        <v>16</v>
      </c>
      <c r="L119" s="417" t="s">
        <v>277</v>
      </c>
    </row>
    <row r="120" spans="1:12">
      <c r="A120" s="407">
        <v>115</v>
      </c>
      <c r="B120" s="418" t="s">
        <v>279</v>
      </c>
      <c r="C120" s="462" t="s">
        <v>13</v>
      </c>
      <c r="D120" s="461" t="s">
        <v>13</v>
      </c>
      <c r="E120" s="461" t="s">
        <v>13</v>
      </c>
      <c r="F120" s="461" t="s">
        <v>13</v>
      </c>
      <c r="G120" s="461" t="s">
        <v>13</v>
      </c>
      <c r="H120" s="461" t="s">
        <v>13</v>
      </c>
      <c r="I120" s="461" t="s">
        <v>13</v>
      </c>
      <c r="J120" s="478" t="s">
        <v>13</v>
      </c>
      <c r="K120" s="432" t="s">
        <v>16</v>
      </c>
      <c r="L120" s="417" t="s">
        <v>279</v>
      </c>
    </row>
    <row r="121" spans="1:12">
      <c r="A121" s="407">
        <v>116</v>
      </c>
      <c r="B121" s="418" t="s">
        <v>281</v>
      </c>
      <c r="C121" s="462" t="s">
        <v>13</v>
      </c>
      <c r="D121" s="461" t="s">
        <v>13</v>
      </c>
      <c r="E121" s="461" t="s">
        <v>13</v>
      </c>
      <c r="F121" s="461" t="s">
        <v>13</v>
      </c>
      <c r="G121" s="461" t="s">
        <v>13</v>
      </c>
      <c r="H121" s="461" t="s">
        <v>13</v>
      </c>
      <c r="I121" s="461" t="s">
        <v>13</v>
      </c>
      <c r="J121" s="478" t="s">
        <v>13</v>
      </c>
      <c r="K121" s="432" t="s">
        <v>16</v>
      </c>
      <c r="L121" s="417" t="s">
        <v>281</v>
      </c>
    </row>
    <row r="122" spans="1:12">
      <c r="A122" s="407">
        <v>117</v>
      </c>
      <c r="B122" s="418" t="s">
        <v>283</v>
      </c>
      <c r="C122" s="462" t="s">
        <v>13</v>
      </c>
      <c r="D122" s="461" t="s">
        <v>13</v>
      </c>
      <c r="E122" s="461" t="s">
        <v>13</v>
      </c>
      <c r="F122" s="461" t="s">
        <v>13</v>
      </c>
      <c r="G122" s="461" t="s">
        <v>13</v>
      </c>
      <c r="H122" s="461" t="s">
        <v>13</v>
      </c>
      <c r="I122" s="461" t="s">
        <v>13</v>
      </c>
      <c r="J122" s="478" t="s">
        <v>13</v>
      </c>
      <c r="K122" s="432" t="s">
        <v>16</v>
      </c>
      <c r="L122" s="417" t="s">
        <v>283</v>
      </c>
    </row>
    <row r="123" spans="1:12">
      <c r="A123" s="407">
        <v>118</v>
      </c>
      <c r="B123" s="418" t="s">
        <v>285</v>
      </c>
      <c r="C123" s="462" t="s">
        <v>13</v>
      </c>
      <c r="D123" s="461" t="s">
        <v>13</v>
      </c>
      <c r="E123" s="461" t="s">
        <v>13</v>
      </c>
      <c r="F123" s="461" t="s">
        <v>13</v>
      </c>
      <c r="G123" s="461" t="s">
        <v>13</v>
      </c>
      <c r="H123" s="461" t="s">
        <v>13</v>
      </c>
      <c r="I123" s="461" t="s">
        <v>13</v>
      </c>
      <c r="J123" s="478" t="s">
        <v>13</v>
      </c>
      <c r="K123" s="432" t="s">
        <v>16</v>
      </c>
      <c r="L123" s="417" t="s">
        <v>285</v>
      </c>
    </row>
    <row r="124" spans="1:12">
      <c r="A124" s="407">
        <v>119</v>
      </c>
      <c r="B124" s="418" t="s">
        <v>287</v>
      </c>
      <c r="C124" s="462" t="s">
        <v>13</v>
      </c>
      <c r="D124" s="461" t="s">
        <v>13</v>
      </c>
      <c r="E124" s="461" t="s">
        <v>13</v>
      </c>
      <c r="F124" s="461" t="s">
        <v>13</v>
      </c>
      <c r="G124" s="461" t="s">
        <v>13</v>
      </c>
      <c r="H124" s="461" t="s">
        <v>13</v>
      </c>
      <c r="I124" s="461" t="s">
        <v>13</v>
      </c>
      <c r="J124" s="478" t="s">
        <v>13</v>
      </c>
      <c r="K124" s="432" t="s">
        <v>16</v>
      </c>
      <c r="L124" s="417" t="s">
        <v>287</v>
      </c>
    </row>
    <row r="125" spans="1:12">
      <c r="A125" s="407">
        <v>120</v>
      </c>
      <c r="B125" s="418" t="s">
        <v>289</v>
      </c>
      <c r="C125" s="462" t="s">
        <v>13</v>
      </c>
      <c r="D125" s="461" t="s">
        <v>13</v>
      </c>
      <c r="E125" s="461" t="s">
        <v>13</v>
      </c>
      <c r="F125" s="461" t="s">
        <v>13</v>
      </c>
      <c r="G125" s="461" t="s">
        <v>13</v>
      </c>
      <c r="H125" s="461" t="s">
        <v>13</v>
      </c>
      <c r="I125" s="461" t="s">
        <v>13</v>
      </c>
      <c r="J125" s="478" t="s">
        <v>13</v>
      </c>
      <c r="K125" s="432" t="s">
        <v>16</v>
      </c>
      <c r="L125" s="417" t="s">
        <v>289</v>
      </c>
    </row>
    <row r="126" spans="1:12">
      <c r="A126" s="407">
        <v>121</v>
      </c>
      <c r="B126" s="418" t="s">
        <v>291</v>
      </c>
      <c r="C126" s="462" t="s">
        <v>13</v>
      </c>
      <c r="D126" s="461" t="s">
        <v>13</v>
      </c>
      <c r="E126" s="461" t="s">
        <v>13</v>
      </c>
      <c r="F126" s="461" t="s">
        <v>13</v>
      </c>
      <c r="G126" s="461" t="s">
        <v>13</v>
      </c>
      <c r="H126" s="461" t="s">
        <v>13</v>
      </c>
      <c r="I126" s="461" t="s">
        <v>13</v>
      </c>
      <c r="J126" s="478" t="s">
        <v>13</v>
      </c>
      <c r="K126" s="432" t="s">
        <v>16</v>
      </c>
      <c r="L126" s="417" t="s">
        <v>291</v>
      </c>
    </row>
    <row r="127" spans="1:12">
      <c r="A127" s="407">
        <v>122</v>
      </c>
      <c r="B127" s="418" t="s">
        <v>293</v>
      </c>
      <c r="C127" s="462" t="s">
        <v>13</v>
      </c>
      <c r="D127" s="461" t="s">
        <v>13</v>
      </c>
      <c r="E127" s="461" t="s">
        <v>13</v>
      </c>
      <c r="F127" s="461" t="s">
        <v>13</v>
      </c>
      <c r="G127" s="461" t="s">
        <v>13</v>
      </c>
      <c r="H127" s="461" t="s">
        <v>13</v>
      </c>
      <c r="I127" s="461" t="s">
        <v>13</v>
      </c>
      <c r="J127" s="478" t="s">
        <v>13</v>
      </c>
      <c r="K127" s="432" t="s">
        <v>16</v>
      </c>
      <c r="L127" s="417" t="s">
        <v>293</v>
      </c>
    </row>
    <row r="128" spans="1:12">
      <c r="A128" s="407">
        <v>123</v>
      </c>
      <c r="B128" s="418" t="s">
        <v>295</v>
      </c>
      <c r="C128" s="462" t="s">
        <v>13</v>
      </c>
      <c r="D128" s="461" t="s">
        <v>13</v>
      </c>
      <c r="E128" s="461" t="s">
        <v>13</v>
      </c>
      <c r="F128" s="461" t="s">
        <v>13</v>
      </c>
      <c r="G128" s="461" t="s">
        <v>13</v>
      </c>
      <c r="H128" s="461" t="s">
        <v>13</v>
      </c>
      <c r="I128" s="461" t="s">
        <v>13</v>
      </c>
      <c r="J128" s="478" t="s">
        <v>13</v>
      </c>
      <c r="K128" s="432" t="s">
        <v>16</v>
      </c>
      <c r="L128" s="417" t="s">
        <v>295</v>
      </c>
    </row>
    <row r="129" spans="1:13">
      <c r="A129" s="407">
        <v>124</v>
      </c>
      <c r="B129" s="418" t="s">
        <v>297</v>
      </c>
      <c r="C129" s="462" t="s">
        <v>13</v>
      </c>
      <c r="D129" s="461" t="s">
        <v>13</v>
      </c>
      <c r="E129" s="461" t="s">
        <v>13</v>
      </c>
      <c r="F129" s="461" t="s">
        <v>13</v>
      </c>
      <c r="G129" s="461" t="s">
        <v>13</v>
      </c>
      <c r="H129" s="461" t="s">
        <v>13</v>
      </c>
      <c r="I129" s="461" t="s">
        <v>13</v>
      </c>
      <c r="J129" s="478" t="s">
        <v>13</v>
      </c>
      <c r="K129" s="432" t="s">
        <v>16</v>
      </c>
      <c r="L129" s="417" t="s">
        <v>297</v>
      </c>
    </row>
    <row r="130" spans="1:13">
      <c r="A130" s="407">
        <v>125</v>
      </c>
      <c r="B130" s="418" t="s">
        <v>299</v>
      </c>
      <c r="C130" s="462" t="s">
        <v>13</v>
      </c>
      <c r="D130" s="461" t="s">
        <v>13</v>
      </c>
      <c r="E130" s="461" t="s">
        <v>13</v>
      </c>
      <c r="F130" s="461" t="s">
        <v>13</v>
      </c>
      <c r="G130" s="461" t="s">
        <v>13</v>
      </c>
      <c r="H130" s="461" t="s">
        <v>13</v>
      </c>
      <c r="I130" s="461" t="s">
        <v>13</v>
      </c>
      <c r="J130" s="478" t="s">
        <v>13</v>
      </c>
      <c r="K130" s="432" t="s">
        <v>16</v>
      </c>
      <c r="L130" s="417" t="s">
        <v>299</v>
      </c>
    </row>
    <row r="131" spans="1:13">
      <c r="A131" s="407">
        <v>126</v>
      </c>
      <c r="B131" s="418" t="s">
        <v>301</v>
      </c>
      <c r="C131" s="462" t="s">
        <v>13</v>
      </c>
      <c r="D131" s="461" t="s">
        <v>13</v>
      </c>
      <c r="E131" s="461" t="s">
        <v>13</v>
      </c>
      <c r="F131" s="461" t="s">
        <v>13</v>
      </c>
      <c r="G131" s="461" t="s">
        <v>13</v>
      </c>
      <c r="H131" s="461" t="s">
        <v>13</v>
      </c>
      <c r="I131" s="461" t="s">
        <v>13</v>
      </c>
      <c r="J131" s="478" t="s">
        <v>13</v>
      </c>
      <c r="K131" s="432" t="s">
        <v>16</v>
      </c>
      <c r="L131" s="417" t="s">
        <v>301</v>
      </c>
    </row>
    <row r="132" spans="1:13">
      <c r="A132" s="407">
        <v>127</v>
      </c>
      <c r="B132" s="418" t="s">
        <v>303</v>
      </c>
      <c r="C132" s="462" t="s">
        <v>13</v>
      </c>
      <c r="D132" s="461" t="s">
        <v>13</v>
      </c>
      <c r="E132" s="461" t="s">
        <v>13</v>
      </c>
      <c r="F132" s="461" t="s">
        <v>13</v>
      </c>
      <c r="G132" s="461" t="s">
        <v>13</v>
      </c>
      <c r="H132" s="461" t="s">
        <v>13</v>
      </c>
      <c r="I132" s="461" t="s">
        <v>13</v>
      </c>
      <c r="J132" s="478" t="s">
        <v>13</v>
      </c>
      <c r="K132" s="432" t="s">
        <v>16</v>
      </c>
      <c r="L132" s="417" t="s">
        <v>303</v>
      </c>
    </row>
    <row r="133" spans="1:13" ht="12.75" thickBot="1">
      <c r="A133" s="407">
        <v>128</v>
      </c>
      <c r="B133" s="418" t="s">
        <v>305</v>
      </c>
      <c r="C133" s="462" t="s">
        <v>13</v>
      </c>
      <c r="D133" s="461" t="s">
        <v>13</v>
      </c>
      <c r="E133" s="461" t="s">
        <v>13</v>
      </c>
      <c r="F133" s="461" t="s">
        <v>13</v>
      </c>
      <c r="G133" s="461" t="s">
        <v>13</v>
      </c>
      <c r="H133" s="461" t="s">
        <v>13</v>
      </c>
      <c r="I133" s="461" t="s">
        <v>13</v>
      </c>
      <c r="J133" s="478" t="s">
        <v>13</v>
      </c>
      <c r="K133" s="432" t="s">
        <v>16</v>
      </c>
      <c r="L133" s="417" t="s">
        <v>305</v>
      </c>
    </row>
    <row r="134" spans="1:13" ht="13.5" thickTop="1" thickBot="1">
      <c r="A134" s="406"/>
      <c r="B134" s="419" t="s">
        <v>2</v>
      </c>
      <c r="C134" s="420" t="s">
        <v>3</v>
      </c>
      <c r="D134" s="420" t="s">
        <v>4</v>
      </c>
      <c r="E134" s="420" t="s">
        <v>5</v>
      </c>
      <c r="F134" s="420" t="s">
        <v>6</v>
      </c>
      <c r="G134" s="420" t="s">
        <v>7</v>
      </c>
      <c r="H134" s="420" t="s">
        <v>8</v>
      </c>
      <c r="I134" s="420" t="s">
        <v>9</v>
      </c>
      <c r="J134" s="421" t="s">
        <v>10</v>
      </c>
      <c r="K134" s="422" t="s">
        <v>815</v>
      </c>
      <c r="L134" s="423" t="s">
        <v>2</v>
      </c>
    </row>
    <row r="136" spans="1:13">
      <c r="A136" s="1129"/>
      <c r="B136" s="1129"/>
      <c r="C136" s="1132" t="s">
        <v>6829</v>
      </c>
      <c r="D136" s="1128"/>
      <c r="E136" s="1128"/>
      <c r="F136" s="1128"/>
      <c r="G136" s="1128"/>
      <c r="H136" s="1128"/>
      <c r="I136" s="1128"/>
      <c r="J136" s="1128"/>
      <c r="K136" s="1128"/>
      <c r="L136" s="1128"/>
      <c r="M136" s="164"/>
    </row>
    <row r="137" spans="1:13" ht="13.5">
      <c r="C137" s="1198"/>
      <c r="D137" s="1198"/>
      <c r="E137" s="1198"/>
      <c r="F137" s="1198"/>
      <c r="G137" s="1198"/>
      <c r="H137" s="1198"/>
      <c r="I137" s="1198"/>
      <c r="J137" s="1198"/>
      <c r="K137" s="1198"/>
      <c r="L137" s="1198"/>
      <c r="M137" s="164"/>
    </row>
    <row r="138" spans="1:13">
      <c r="A138" s="1129"/>
      <c r="B138" s="1129"/>
      <c r="C138" s="1393" t="s">
        <v>6830</v>
      </c>
      <c r="D138" s="1383" t="s">
        <v>6831</v>
      </c>
      <c r="E138" s="1383" t="s">
        <v>6832</v>
      </c>
      <c r="F138" s="1383" t="s">
        <v>6833</v>
      </c>
      <c r="G138" s="1474" t="s">
        <v>6834</v>
      </c>
      <c r="H138" s="1475"/>
      <c r="I138" s="1475"/>
      <c r="J138" s="1475"/>
      <c r="K138" s="1475"/>
      <c r="L138" s="1476"/>
      <c r="M138" s="164"/>
    </row>
    <row r="139" spans="1:13" ht="37.9" customHeight="1">
      <c r="A139" s="1129"/>
      <c r="B139" s="1129"/>
      <c r="C139" s="1153" t="s">
        <v>1916</v>
      </c>
      <c r="D139" s="1154">
        <v>1</v>
      </c>
      <c r="E139" s="1154" t="s">
        <v>707</v>
      </c>
      <c r="F139" s="1154" t="s">
        <v>1258</v>
      </c>
      <c r="G139" s="1462" t="s">
        <v>14898</v>
      </c>
      <c r="H139" s="1463"/>
      <c r="I139" s="1463"/>
      <c r="J139" s="1463"/>
      <c r="K139" s="1463"/>
      <c r="L139" s="1464"/>
      <c r="M139" s="164"/>
    </row>
    <row r="140" spans="1:13" ht="45" customHeight="1">
      <c r="A140" s="1129"/>
      <c r="B140" s="1129"/>
      <c r="C140" s="1153" t="s">
        <v>1917</v>
      </c>
      <c r="D140" s="1154">
        <v>1</v>
      </c>
      <c r="E140" s="1154" t="s">
        <v>707</v>
      </c>
      <c r="F140" s="1154" t="s">
        <v>1258</v>
      </c>
      <c r="G140" s="1477" t="s">
        <v>14899</v>
      </c>
      <c r="H140" s="1478"/>
      <c r="I140" s="1478"/>
      <c r="J140" s="1478"/>
      <c r="K140" s="1478"/>
      <c r="L140" s="1479"/>
      <c r="M140" s="164"/>
    </row>
    <row r="141" spans="1:13" ht="37.9" customHeight="1">
      <c r="A141" s="1129"/>
      <c r="B141" s="1129"/>
      <c r="C141" s="1153" t="s">
        <v>1918</v>
      </c>
      <c r="D141" s="1154">
        <v>1</v>
      </c>
      <c r="E141" s="1154" t="s">
        <v>707</v>
      </c>
      <c r="F141" s="1154" t="s">
        <v>1258</v>
      </c>
      <c r="G141" s="1477" t="s">
        <v>14900</v>
      </c>
      <c r="H141" s="1478"/>
      <c r="I141" s="1478"/>
      <c r="J141" s="1478"/>
      <c r="K141" s="1478"/>
      <c r="L141" s="1479"/>
      <c r="M141" s="164"/>
    </row>
    <row r="142" spans="1:13" ht="37.9" customHeight="1">
      <c r="A142" s="1129"/>
      <c r="B142" s="1129"/>
      <c r="C142" s="1153" t="s">
        <v>1919</v>
      </c>
      <c r="D142" s="1154">
        <v>1</v>
      </c>
      <c r="E142" s="1154" t="s">
        <v>707</v>
      </c>
      <c r="F142" s="1154" t="s">
        <v>1258</v>
      </c>
      <c r="G142" s="1462" t="s">
        <v>14901</v>
      </c>
      <c r="H142" s="1463"/>
      <c r="I142" s="1463"/>
      <c r="J142" s="1463"/>
      <c r="K142" s="1463"/>
      <c r="L142" s="1464"/>
      <c r="M142" s="164"/>
    </row>
    <row r="143" spans="1:13" ht="37.9" customHeight="1">
      <c r="A143" s="1129"/>
      <c r="B143" s="1129"/>
      <c r="C143" s="1153" t="s">
        <v>1920</v>
      </c>
      <c r="D143" s="1154">
        <v>1</v>
      </c>
      <c r="E143" s="1154" t="s">
        <v>707</v>
      </c>
      <c r="F143" s="1154" t="s">
        <v>1258</v>
      </c>
      <c r="G143" s="1462" t="s">
        <v>14902</v>
      </c>
      <c r="H143" s="1463"/>
      <c r="I143" s="1463"/>
      <c r="J143" s="1463"/>
      <c r="K143" s="1463"/>
      <c r="L143" s="1464"/>
      <c r="M143" s="164"/>
    </row>
    <row r="144" spans="1:13" ht="37.9" customHeight="1">
      <c r="A144" s="1129"/>
      <c r="B144" s="1129"/>
      <c r="C144" s="1153" t="s">
        <v>1921</v>
      </c>
      <c r="D144" s="1154">
        <v>1</v>
      </c>
      <c r="E144" s="1154" t="s">
        <v>707</v>
      </c>
      <c r="F144" s="1154" t="s">
        <v>1258</v>
      </c>
      <c r="G144" s="1462" t="s">
        <v>14903</v>
      </c>
      <c r="H144" s="1463"/>
      <c r="I144" s="1463"/>
      <c r="J144" s="1463"/>
      <c r="K144" s="1463"/>
      <c r="L144" s="1464"/>
      <c r="M144" s="164"/>
    </row>
    <row r="145" spans="3:13" ht="37.9" customHeight="1">
      <c r="C145" s="1153" t="s">
        <v>1922</v>
      </c>
      <c r="D145" s="1154">
        <v>1</v>
      </c>
      <c r="E145" s="1154" t="s">
        <v>707</v>
      </c>
      <c r="F145" s="1154" t="s">
        <v>1258</v>
      </c>
      <c r="G145" s="1462" t="s">
        <v>14904</v>
      </c>
      <c r="H145" s="1463">
        <v>0</v>
      </c>
      <c r="I145" s="1463">
        <v>0</v>
      </c>
      <c r="J145" s="1463">
        <v>0</v>
      </c>
      <c r="K145" s="1463">
        <v>0</v>
      </c>
      <c r="L145" s="1464">
        <v>0</v>
      </c>
      <c r="M145" s="164"/>
    </row>
    <row r="146" spans="3:13" ht="37.9" customHeight="1">
      <c r="C146" s="1153" t="s">
        <v>1923</v>
      </c>
      <c r="D146" s="1154">
        <v>1</v>
      </c>
      <c r="E146" s="1154" t="s">
        <v>707</v>
      </c>
      <c r="F146" s="1154" t="s">
        <v>1258</v>
      </c>
      <c r="G146" s="1462" t="s">
        <v>14905</v>
      </c>
      <c r="H146" s="1463">
        <v>0</v>
      </c>
      <c r="I146" s="1463">
        <v>0</v>
      </c>
      <c r="J146" s="1463">
        <v>0</v>
      </c>
      <c r="K146" s="1463">
        <v>0</v>
      </c>
      <c r="L146" s="1464">
        <v>0</v>
      </c>
      <c r="M146" s="1129"/>
    </row>
    <row r="147" spans="3:13" ht="37.9" customHeight="1">
      <c r="C147" s="1153" t="s">
        <v>2033</v>
      </c>
      <c r="D147" s="1154">
        <v>8</v>
      </c>
      <c r="E147" s="1154" t="s">
        <v>707</v>
      </c>
      <c r="F147" s="1154" t="s">
        <v>1258</v>
      </c>
      <c r="G147" s="1477" t="s">
        <v>14906</v>
      </c>
      <c r="H147" s="1478">
        <v>0</v>
      </c>
      <c r="I147" s="1478">
        <v>0</v>
      </c>
      <c r="J147" s="1478">
        <v>0</v>
      </c>
      <c r="K147" s="1478">
        <v>0</v>
      </c>
      <c r="L147" s="1479">
        <v>0</v>
      </c>
      <c r="M147" s="1129"/>
    </row>
    <row r="148" spans="3:13" ht="37.9" customHeight="1">
      <c r="C148" s="403" t="s">
        <v>1926</v>
      </c>
      <c r="D148" s="1154">
        <v>1</v>
      </c>
      <c r="E148" s="1154" t="s">
        <v>707</v>
      </c>
      <c r="F148" s="1154" t="s">
        <v>1258</v>
      </c>
      <c r="G148" s="1674" t="s">
        <v>14907</v>
      </c>
      <c r="H148" s="1675"/>
      <c r="I148" s="1675"/>
      <c r="J148" s="1675"/>
      <c r="K148" s="1675"/>
      <c r="L148" s="1676"/>
      <c r="M148" s="1132"/>
    </row>
    <row r="149" spans="3:13" ht="37.9" customHeight="1">
      <c r="C149" s="403" t="s">
        <v>1927</v>
      </c>
      <c r="D149" s="1154">
        <v>1</v>
      </c>
      <c r="E149" s="1154" t="s">
        <v>707</v>
      </c>
      <c r="F149" s="1154" t="s">
        <v>1258</v>
      </c>
      <c r="G149" s="1674" t="s">
        <v>14908</v>
      </c>
      <c r="H149" s="1675"/>
      <c r="I149" s="1675"/>
      <c r="J149" s="1675"/>
      <c r="K149" s="1675"/>
      <c r="L149" s="1676"/>
      <c r="M149" s="1132"/>
    </row>
    <row r="150" spans="3:13" ht="37.9" customHeight="1">
      <c r="C150" s="403" t="s">
        <v>1928</v>
      </c>
      <c r="D150" s="1154">
        <v>1</v>
      </c>
      <c r="E150" s="1154" t="s">
        <v>707</v>
      </c>
      <c r="F150" s="1154" t="s">
        <v>1258</v>
      </c>
      <c r="G150" s="1674" t="s">
        <v>14909</v>
      </c>
      <c r="H150" s="1675"/>
      <c r="I150" s="1675"/>
      <c r="J150" s="1675"/>
      <c r="K150" s="1675"/>
      <c r="L150" s="1676"/>
      <c r="M150" s="1132"/>
    </row>
    <row r="151" spans="3:13" ht="37.9" customHeight="1">
      <c r="C151" s="1153" t="s">
        <v>1929</v>
      </c>
      <c r="D151" s="1154">
        <v>1</v>
      </c>
      <c r="E151" s="1154" t="s">
        <v>707</v>
      </c>
      <c r="F151" s="1154" t="s">
        <v>1258</v>
      </c>
      <c r="G151" s="1462" t="s">
        <v>14910</v>
      </c>
      <c r="H151" s="1463"/>
      <c r="I151" s="1463"/>
      <c r="J151" s="1463"/>
      <c r="K151" s="1463"/>
      <c r="L151" s="1464"/>
      <c r="M151" s="1129"/>
    </row>
    <row r="152" spans="3:13" ht="37.9" customHeight="1">
      <c r="C152" s="1153" t="s">
        <v>1930</v>
      </c>
      <c r="D152" s="1154">
        <v>1</v>
      </c>
      <c r="E152" s="1154" t="s">
        <v>707</v>
      </c>
      <c r="F152" s="1154" t="s">
        <v>1258</v>
      </c>
      <c r="G152" s="1462" t="s">
        <v>14911</v>
      </c>
      <c r="H152" s="1463"/>
      <c r="I152" s="1463"/>
      <c r="J152" s="1463"/>
      <c r="K152" s="1463"/>
      <c r="L152" s="1464"/>
      <c r="M152" s="1129"/>
    </row>
    <row r="153" spans="3:13" ht="37.9" customHeight="1">
      <c r="C153" s="1153" t="s">
        <v>2034</v>
      </c>
      <c r="D153" s="1154">
        <v>10</v>
      </c>
      <c r="E153" s="1154" t="s">
        <v>707</v>
      </c>
      <c r="F153" s="1154" t="s">
        <v>1258</v>
      </c>
      <c r="G153" s="1462" t="s">
        <v>14912</v>
      </c>
      <c r="H153" s="1463">
        <v>0</v>
      </c>
      <c r="I153" s="1463">
        <v>0</v>
      </c>
      <c r="J153" s="1463">
        <v>0</v>
      </c>
      <c r="K153" s="1463">
        <v>0</v>
      </c>
      <c r="L153" s="1464">
        <v>0</v>
      </c>
      <c r="M153" s="1129"/>
    </row>
    <row r="154" spans="3:13" ht="37.9" customHeight="1">
      <c r="C154" s="1153" t="s">
        <v>2035</v>
      </c>
      <c r="D154" s="1154">
        <v>10</v>
      </c>
      <c r="E154" s="1154" t="s">
        <v>707</v>
      </c>
      <c r="F154" s="1154" t="s">
        <v>1258</v>
      </c>
      <c r="G154" s="1462" t="s">
        <v>14913</v>
      </c>
      <c r="H154" s="1463">
        <v>0</v>
      </c>
      <c r="I154" s="1463">
        <v>0</v>
      </c>
      <c r="J154" s="1463">
        <v>0</v>
      </c>
      <c r="K154" s="1463">
        <v>0</v>
      </c>
      <c r="L154" s="1464">
        <v>0</v>
      </c>
      <c r="M154" s="1129"/>
    </row>
    <row r="155" spans="3:13" ht="37.9" customHeight="1">
      <c r="C155" s="1153" t="s">
        <v>2036</v>
      </c>
      <c r="D155" s="1154">
        <v>10</v>
      </c>
      <c r="E155" s="1154" t="s">
        <v>707</v>
      </c>
      <c r="F155" s="1154" t="s">
        <v>1258</v>
      </c>
      <c r="G155" s="1462" t="s">
        <v>14914</v>
      </c>
      <c r="H155" s="1463">
        <v>0</v>
      </c>
      <c r="I155" s="1463">
        <v>0</v>
      </c>
      <c r="J155" s="1463">
        <v>0</v>
      </c>
      <c r="K155" s="1463">
        <v>0</v>
      </c>
      <c r="L155" s="1464">
        <v>0</v>
      </c>
      <c r="M155" s="1129"/>
    </row>
    <row r="156" spans="3:13" ht="37.9" customHeight="1">
      <c r="C156" s="1153" t="s">
        <v>2037</v>
      </c>
      <c r="D156" s="1154">
        <v>16</v>
      </c>
      <c r="E156" s="1154" t="s">
        <v>707</v>
      </c>
      <c r="F156" s="1154" t="s">
        <v>1258</v>
      </c>
      <c r="G156" s="1477" t="s">
        <v>14915</v>
      </c>
      <c r="H156" s="1478">
        <v>0</v>
      </c>
      <c r="I156" s="1478">
        <v>0</v>
      </c>
      <c r="J156" s="1478">
        <v>0</v>
      </c>
      <c r="K156" s="1478">
        <v>0</v>
      </c>
      <c r="L156" s="1479">
        <v>0</v>
      </c>
      <c r="M156" s="1129"/>
    </row>
    <row r="157" spans="3:13" ht="37.9" customHeight="1">
      <c r="C157" s="1153" t="s">
        <v>2038</v>
      </c>
      <c r="D157" s="1154">
        <v>16</v>
      </c>
      <c r="E157" s="1154" t="s">
        <v>707</v>
      </c>
      <c r="F157" s="1154" t="s">
        <v>1258</v>
      </c>
      <c r="G157" s="1477" t="s">
        <v>14916</v>
      </c>
      <c r="H157" s="1478">
        <v>0</v>
      </c>
      <c r="I157" s="1478">
        <v>0</v>
      </c>
      <c r="J157" s="1478">
        <v>0</v>
      </c>
      <c r="K157" s="1478">
        <v>0</v>
      </c>
      <c r="L157" s="1479">
        <v>0</v>
      </c>
      <c r="M157" s="1129"/>
    </row>
    <row r="158" spans="3:13" ht="37.9" customHeight="1">
      <c r="C158" s="1153" t="s">
        <v>2039</v>
      </c>
      <c r="D158" s="1154">
        <v>16</v>
      </c>
      <c r="E158" s="1154" t="s">
        <v>707</v>
      </c>
      <c r="F158" s="1154" t="s">
        <v>1258</v>
      </c>
      <c r="G158" s="1477" t="s">
        <v>14917</v>
      </c>
      <c r="H158" s="1478">
        <v>0</v>
      </c>
      <c r="I158" s="1478">
        <v>0</v>
      </c>
      <c r="J158" s="1478">
        <v>0</v>
      </c>
      <c r="K158" s="1478">
        <v>0</v>
      </c>
      <c r="L158" s="1479">
        <v>0</v>
      </c>
      <c r="M158" s="1129"/>
    </row>
    <row r="159" spans="3:13" ht="37.9" customHeight="1">
      <c r="C159" s="1153" t="s">
        <v>2040</v>
      </c>
      <c r="D159" s="1154">
        <v>16</v>
      </c>
      <c r="E159" s="1154" t="s">
        <v>707</v>
      </c>
      <c r="F159" s="1154" t="s">
        <v>1258</v>
      </c>
      <c r="G159" s="1477" t="s">
        <v>14918</v>
      </c>
      <c r="H159" s="1478">
        <v>0</v>
      </c>
      <c r="I159" s="1478">
        <v>0</v>
      </c>
      <c r="J159" s="1478">
        <v>0</v>
      </c>
      <c r="K159" s="1478">
        <v>0</v>
      </c>
      <c r="L159" s="1479">
        <v>0</v>
      </c>
      <c r="M159" s="1129"/>
    </row>
    <row r="160" spans="3:13" ht="37.9" customHeight="1">
      <c r="C160" s="1153" t="s">
        <v>2041</v>
      </c>
      <c r="D160" s="1154">
        <v>16</v>
      </c>
      <c r="E160" s="1154" t="s">
        <v>707</v>
      </c>
      <c r="F160" s="1154" t="s">
        <v>1258</v>
      </c>
      <c r="G160" s="1477" t="s">
        <v>14919</v>
      </c>
      <c r="H160" s="1478">
        <v>0</v>
      </c>
      <c r="I160" s="1478">
        <v>0</v>
      </c>
      <c r="J160" s="1478">
        <v>0</v>
      </c>
      <c r="K160" s="1478">
        <v>0</v>
      </c>
      <c r="L160" s="1479">
        <v>0</v>
      </c>
      <c r="M160" s="1129"/>
    </row>
    <row r="161" spans="3:13" ht="37.9" customHeight="1">
      <c r="C161" s="1153" t="s">
        <v>2042</v>
      </c>
      <c r="D161" s="1154">
        <v>16</v>
      </c>
      <c r="E161" s="1154" t="s">
        <v>707</v>
      </c>
      <c r="F161" s="1154" t="s">
        <v>1258</v>
      </c>
      <c r="G161" s="1477" t="s">
        <v>14920</v>
      </c>
      <c r="H161" s="1478">
        <v>0</v>
      </c>
      <c r="I161" s="1478">
        <v>0</v>
      </c>
      <c r="J161" s="1478">
        <v>0</v>
      </c>
      <c r="K161" s="1478">
        <v>0</v>
      </c>
      <c r="L161" s="1479">
        <v>0</v>
      </c>
      <c r="M161" s="164"/>
    </row>
    <row r="162" spans="3:13" ht="37.9" customHeight="1">
      <c r="C162" s="1153" t="s">
        <v>2043</v>
      </c>
      <c r="D162" s="1154">
        <v>16</v>
      </c>
      <c r="E162" s="1154" t="s">
        <v>707</v>
      </c>
      <c r="F162" s="1154" t="s">
        <v>1258</v>
      </c>
      <c r="G162" s="1477" t="s">
        <v>14921</v>
      </c>
      <c r="H162" s="1478">
        <v>0</v>
      </c>
      <c r="I162" s="1478">
        <v>0</v>
      </c>
      <c r="J162" s="1478">
        <v>0</v>
      </c>
      <c r="K162" s="1478">
        <v>0</v>
      </c>
      <c r="L162" s="1479">
        <v>0</v>
      </c>
      <c r="M162" s="164"/>
    </row>
    <row r="163" spans="3:13" ht="37.9" customHeight="1">
      <c r="C163" s="1153" t="s">
        <v>2044</v>
      </c>
      <c r="D163" s="1154">
        <v>16</v>
      </c>
      <c r="E163" s="1154" t="s">
        <v>707</v>
      </c>
      <c r="F163" s="1154" t="s">
        <v>1258</v>
      </c>
      <c r="G163" s="1477" t="s">
        <v>14922</v>
      </c>
      <c r="H163" s="1478">
        <v>0</v>
      </c>
      <c r="I163" s="1478">
        <v>0</v>
      </c>
      <c r="J163" s="1478">
        <v>0</v>
      </c>
      <c r="K163" s="1478">
        <v>0</v>
      </c>
      <c r="L163" s="1479">
        <v>0</v>
      </c>
      <c r="M163" s="164"/>
    </row>
    <row r="164" spans="3:13" ht="37.9" customHeight="1">
      <c r="C164" s="1153" t="s">
        <v>2045</v>
      </c>
      <c r="D164" s="1154">
        <v>11</v>
      </c>
      <c r="E164" s="1154" t="s">
        <v>707</v>
      </c>
      <c r="F164" s="1154" t="s">
        <v>1258</v>
      </c>
      <c r="G164" s="1462" t="s">
        <v>14923</v>
      </c>
      <c r="H164" s="1463">
        <v>0</v>
      </c>
      <c r="I164" s="1463">
        <v>0</v>
      </c>
      <c r="J164" s="1463">
        <v>0</v>
      </c>
      <c r="K164" s="1463">
        <v>0</v>
      </c>
      <c r="L164" s="1464">
        <v>0</v>
      </c>
      <c r="M164" s="164"/>
    </row>
    <row r="165" spans="3:13" ht="37.9" customHeight="1">
      <c r="C165" s="1153" t="s">
        <v>2046</v>
      </c>
      <c r="D165" s="1154">
        <v>11</v>
      </c>
      <c r="E165" s="1154" t="s">
        <v>707</v>
      </c>
      <c r="F165" s="1154" t="s">
        <v>1258</v>
      </c>
      <c r="G165" s="1462" t="s">
        <v>14924</v>
      </c>
      <c r="H165" s="1463">
        <v>0</v>
      </c>
      <c r="I165" s="1463">
        <v>0</v>
      </c>
      <c r="J165" s="1463">
        <v>0</v>
      </c>
      <c r="K165" s="1463">
        <v>0</v>
      </c>
      <c r="L165" s="1464">
        <v>0</v>
      </c>
      <c r="M165" s="164"/>
    </row>
    <row r="166" spans="3:13" ht="37.9" customHeight="1">
      <c r="C166" s="1153" t="s">
        <v>2047</v>
      </c>
      <c r="D166" s="1154">
        <v>7</v>
      </c>
      <c r="E166" s="1154" t="s">
        <v>707</v>
      </c>
      <c r="F166" s="1154" t="s">
        <v>1258</v>
      </c>
      <c r="G166" s="1462" t="s">
        <v>14925</v>
      </c>
      <c r="H166" s="1463">
        <v>0</v>
      </c>
      <c r="I166" s="1463">
        <v>0</v>
      </c>
      <c r="J166" s="1463">
        <v>0</v>
      </c>
      <c r="K166" s="1463">
        <v>0</v>
      </c>
      <c r="L166" s="1464">
        <v>0</v>
      </c>
      <c r="M166" s="164"/>
    </row>
    <row r="167" spans="3:13" ht="37.9" customHeight="1">
      <c r="C167" s="1153" t="s">
        <v>2048</v>
      </c>
      <c r="D167" s="1154">
        <v>6</v>
      </c>
      <c r="E167" s="1154" t="s">
        <v>707</v>
      </c>
      <c r="F167" s="1154" t="s">
        <v>1258</v>
      </c>
      <c r="G167" s="1462" t="s">
        <v>14926</v>
      </c>
      <c r="H167" s="1463">
        <v>0</v>
      </c>
      <c r="I167" s="1463">
        <v>0</v>
      </c>
      <c r="J167" s="1463">
        <v>0</v>
      </c>
      <c r="K167" s="1463">
        <v>0</v>
      </c>
      <c r="L167" s="1464">
        <v>0</v>
      </c>
      <c r="M167" s="164"/>
    </row>
    <row r="168" spans="3:13" ht="37.9" customHeight="1">
      <c r="C168" s="1153" t="s">
        <v>2049</v>
      </c>
      <c r="D168" s="1154">
        <v>5</v>
      </c>
      <c r="E168" s="1154" t="s">
        <v>707</v>
      </c>
      <c r="F168" s="1154" t="s">
        <v>1258</v>
      </c>
      <c r="G168" s="1462" t="s">
        <v>14927</v>
      </c>
      <c r="H168" s="1463">
        <v>0</v>
      </c>
      <c r="I168" s="1463">
        <v>0</v>
      </c>
      <c r="J168" s="1463">
        <v>0</v>
      </c>
      <c r="K168" s="1463">
        <v>0</v>
      </c>
      <c r="L168" s="1464">
        <v>0</v>
      </c>
      <c r="M168" s="164"/>
    </row>
    <row r="169" spans="3:13" ht="37.9" customHeight="1">
      <c r="C169" s="1153" t="s">
        <v>2050</v>
      </c>
      <c r="D169" s="1154">
        <v>5</v>
      </c>
      <c r="E169" s="1154" t="s">
        <v>707</v>
      </c>
      <c r="F169" s="1154" t="s">
        <v>1258</v>
      </c>
      <c r="G169" s="1462" t="s">
        <v>14928</v>
      </c>
      <c r="H169" s="1463">
        <v>0</v>
      </c>
      <c r="I169" s="1463">
        <v>0</v>
      </c>
      <c r="J169" s="1463">
        <v>0</v>
      </c>
      <c r="K169" s="1463">
        <v>0</v>
      </c>
      <c r="L169" s="1464">
        <v>0</v>
      </c>
      <c r="M169" s="164"/>
    </row>
    <row r="170" spans="3:13" ht="37.9" customHeight="1">
      <c r="C170" s="1153" t="s">
        <v>2051</v>
      </c>
      <c r="D170" s="1154">
        <v>5</v>
      </c>
      <c r="E170" s="1154" t="s">
        <v>707</v>
      </c>
      <c r="F170" s="1154" t="s">
        <v>1258</v>
      </c>
      <c r="G170" s="1462" t="s">
        <v>14929</v>
      </c>
      <c r="H170" s="1463">
        <v>0</v>
      </c>
      <c r="I170" s="1463">
        <v>0</v>
      </c>
      <c r="J170" s="1463">
        <v>0</v>
      </c>
      <c r="K170" s="1463">
        <v>0</v>
      </c>
      <c r="L170" s="1464">
        <v>0</v>
      </c>
      <c r="M170" s="164"/>
    </row>
    <row r="171" spans="3:13" ht="37.9" customHeight="1">
      <c r="C171" s="1153" t="s">
        <v>2052</v>
      </c>
      <c r="D171" s="1154">
        <v>5</v>
      </c>
      <c r="E171" s="1154" t="s">
        <v>707</v>
      </c>
      <c r="F171" s="1154" t="s">
        <v>1258</v>
      </c>
      <c r="G171" s="1462" t="s">
        <v>14930</v>
      </c>
      <c r="H171" s="1463">
        <v>0</v>
      </c>
      <c r="I171" s="1463">
        <v>0</v>
      </c>
      <c r="J171" s="1463">
        <v>0</v>
      </c>
      <c r="K171" s="1463">
        <v>0</v>
      </c>
      <c r="L171" s="1464">
        <v>0</v>
      </c>
      <c r="M171" s="164"/>
    </row>
    <row r="172" spans="3:13" ht="37.9" customHeight="1">
      <c r="C172" s="1153" t="s">
        <v>2053</v>
      </c>
      <c r="D172" s="1154">
        <v>19</v>
      </c>
      <c r="E172" s="1154" t="s">
        <v>707</v>
      </c>
      <c r="F172" s="1154" t="s">
        <v>1258</v>
      </c>
      <c r="G172" s="1462" t="s">
        <v>14931</v>
      </c>
      <c r="H172" s="1463">
        <v>0</v>
      </c>
      <c r="I172" s="1463">
        <v>0</v>
      </c>
      <c r="J172" s="1463">
        <v>0</v>
      </c>
      <c r="K172" s="1463">
        <v>0</v>
      </c>
      <c r="L172" s="1464">
        <v>0</v>
      </c>
      <c r="M172" s="164"/>
    </row>
    <row r="173" spans="3:13" ht="37.9" customHeight="1">
      <c r="C173" s="1153" t="s">
        <v>2054</v>
      </c>
      <c r="D173" s="1154">
        <v>19</v>
      </c>
      <c r="E173" s="1154" t="s">
        <v>707</v>
      </c>
      <c r="F173" s="1154" t="s">
        <v>1258</v>
      </c>
      <c r="G173" s="1462" t="s">
        <v>14932</v>
      </c>
      <c r="H173" s="1463">
        <v>0</v>
      </c>
      <c r="I173" s="1463">
        <v>0</v>
      </c>
      <c r="J173" s="1463">
        <v>0</v>
      </c>
      <c r="K173" s="1463">
        <v>0</v>
      </c>
      <c r="L173" s="1464">
        <v>0</v>
      </c>
      <c r="M173" s="164"/>
    </row>
    <row r="174" spans="3:13" ht="37.9" customHeight="1">
      <c r="C174" s="1153" t="s">
        <v>1973</v>
      </c>
      <c r="D174" s="1154">
        <v>1</v>
      </c>
      <c r="E174" s="1154" t="s">
        <v>707</v>
      </c>
      <c r="F174" s="1154" t="s">
        <v>1258</v>
      </c>
      <c r="G174" s="1462" t="s">
        <v>14933</v>
      </c>
      <c r="H174" s="1463">
        <v>0</v>
      </c>
      <c r="I174" s="1463">
        <v>0</v>
      </c>
      <c r="J174" s="1463">
        <v>0</v>
      </c>
      <c r="K174" s="1463">
        <v>0</v>
      </c>
      <c r="L174" s="1464">
        <v>0</v>
      </c>
      <c r="M174" s="164"/>
    </row>
    <row r="175" spans="3:13" ht="37.9" customHeight="1">
      <c r="C175" s="1153" t="s">
        <v>1974</v>
      </c>
      <c r="D175" s="1154">
        <v>1</v>
      </c>
      <c r="E175" s="1154" t="s">
        <v>707</v>
      </c>
      <c r="F175" s="1154" t="s">
        <v>1258</v>
      </c>
      <c r="G175" s="1462" t="s">
        <v>14933</v>
      </c>
      <c r="H175" s="1463">
        <v>0</v>
      </c>
      <c r="I175" s="1463">
        <v>0</v>
      </c>
      <c r="J175" s="1463">
        <v>0</v>
      </c>
      <c r="K175" s="1463">
        <v>0</v>
      </c>
      <c r="L175" s="1464">
        <v>0</v>
      </c>
      <c r="M175" s="164"/>
    </row>
    <row r="176" spans="3:13" ht="37.9" customHeight="1">
      <c r="C176" s="1153" t="s">
        <v>1975</v>
      </c>
      <c r="D176" s="1154">
        <v>1</v>
      </c>
      <c r="E176" s="1154" t="s">
        <v>769</v>
      </c>
      <c r="F176" s="1154" t="s">
        <v>708</v>
      </c>
      <c r="G176" s="1462" t="s">
        <v>14933</v>
      </c>
      <c r="H176" s="1463">
        <v>0</v>
      </c>
      <c r="I176" s="1463">
        <v>0</v>
      </c>
      <c r="J176" s="1463">
        <v>0</v>
      </c>
      <c r="K176" s="1463">
        <v>0</v>
      </c>
      <c r="L176" s="1464">
        <v>0</v>
      </c>
      <c r="M176" s="164"/>
    </row>
    <row r="177" spans="3:13" ht="37.9" customHeight="1">
      <c r="C177" s="1153" t="s">
        <v>1976</v>
      </c>
      <c r="D177" s="1154">
        <v>1</v>
      </c>
      <c r="E177" s="1154" t="s">
        <v>769</v>
      </c>
      <c r="F177" s="1154" t="s">
        <v>708</v>
      </c>
      <c r="G177" s="1462" t="s">
        <v>14933</v>
      </c>
      <c r="H177" s="1463">
        <v>0</v>
      </c>
      <c r="I177" s="1463">
        <v>0</v>
      </c>
      <c r="J177" s="1463">
        <v>0</v>
      </c>
      <c r="K177" s="1463">
        <v>0</v>
      </c>
      <c r="L177" s="1464">
        <v>0</v>
      </c>
      <c r="M177" s="1129"/>
    </row>
    <row r="178" spans="3:13" ht="37.9" customHeight="1">
      <c r="C178" s="1153" t="s">
        <v>1977</v>
      </c>
      <c r="D178" s="1154">
        <v>1</v>
      </c>
      <c r="E178" s="1154" t="s">
        <v>769</v>
      </c>
      <c r="F178" s="1154" t="s">
        <v>708</v>
      </c>
      <c r="G178" s="1462" t="s">
        <v>14933</v>
      </c>
      <c r="H178" s="1463">
        <v>0</v>
      </c>
      <c r="I178" s="1463">
        <v>0</v>
      </c>
      <c r="J178" s="1463">
        <v>0</v>
      </c>
      <c r="K178" s="1463">
        <v>0</v>
      </c>
      <c r="L178" s="1464">
        <v>0</v>
      </c>
      <c r="M178" s="1129"/>
    </row>
    <row r="179" spans="3:13" ht="37.9" customHeight="1">
      <c r="C179" s="1153" t="s">
        <v>1978</v>
      </c>
      <c r="D179" s="1154">
        <v>1</v>
      </c>
      <c r="E179" s="1154" t="s">
        <v>769</v>
      </c>
      <c r="F179" s="1154" t="s">
        <v>708</v>
      </c>
      <c r="G179" s="1462" t="s">
        <v>14933</v>
      </c>
      <c r="H179" s="1463">
        <v>0</v>
      </c>
      <c r="I179" s="1463">
        <v>0</v>
      </c>
      <c r="J179" s="1463">
        <v>0</v>
      </c>
      <c r="K179" s="1463">
        <v>0</v>
      </c>
      <c r="L179" s="1464">
        <v>0</v>
      </c>
      <c r="M179" s="1129"/>
    </row>
    <row r="180" spans="3:13" ht="37.9" customHeight="1">
      <c r="C180" s="1153" t="s">
        <v>1979</v>
      </c>
      <c r="D180" s="1154">
        <v>1</v>
      </c>
      <c r="E180" s="1154" t="s">
        <v>769</v>
      </c>
      <c r="F180" s="1154" t="s">
        <v>708</v>
      </c>
      <c r="G180" s="1462" t="s">
        <v>14933</v>
      </c>
      <c r="H180" s="1463">
        <v>0</v>
      </c>
      <c r="I180" s="1463">
        <v>0</v>
      </c>
      <c r="J180" s="1463">
        <v>0</v>
      </c>
      <c r="K180" s="1463">
        <v>0</v>
      </c>
      <c r="L180" s="1464">
        <v>0</v>
      </c>
      <c r="M180" s="1129"/>
    </row>
    <row r="181" spans="3:13" ht="37.9" customHeight="1">
      <c r="C181" s="1153" t="s">
        <v>1980</v>
      </c>
      <c r="D181" s="1154">
        <v>1</v>
      </c>
      <c r="E181" s="1154" t="s">
        <v>769</v>
      </c>
      <c r="F181" s="1154" t="s">
        <v>708</v>
      </c>
      <c r="G181" s="1462" t="s">
        <v>14933</v>
      </c>
      <c r="H181" s="1463">
        <v>0</v>
      </c>
      <c r="I181" s="1463">
        <v>0</v>
      </c>
      <c r="J181" s="1463">
        <v>0</v>
      </c>
      <c r="K181" s="1463">
        <v>0</v>
      </c>
      <c r="L181" s="1464">
        <v>0</v>
      </c>
      <c r="M181" s="1129"/>
    </row>
    <row r="182" spans="3:13" ht="37.9" customHeight="1">
      <c r="C182" s="1153" t="s">
        <v>1981</v>
      </c>
      <c r="D182" s="1154">
        <v>1</v>
      </c>
      <c r="E182" s="1154" t="s">
        <v>769</v>
      </c>
      <c r="F182" s="1154" t="s">
        <v>708</v>
      </c>
      <c r="G182" s="1462" t="s">
        <v>14933</v>
      </c>
      <c r="H182" s="1463">
        <v>0</v>
      </c>
      <c r="I182" s="1463">
        <v>0</v>
      </c>
      <c r="J182" s="1463">
        <v>0</v>
      </c>
      <c r="K182" s="1463">
        <v>0</v>
      </c>
      <c r="L182" s="1464">
        <v>0</v>
      </c>
      <c r="M182" s="1129"/>
    </row>
    <row r="183" spans="3:13" ht="37.9" customHeight="1">
      <c r="C183" s="1153" t="s">
        <v>1982</v>
      </c>
      <c r="D183" s="1154">
        <v>1</v>
      </c>
      <c r="E183" s="1154" t="s">
        <v>769</v>
      </c>
      <c r="F183" s="1154" t="s">
        <v>708</v>
      </c>
      <c r="G183" s="1462" t="s">
        <v>14933</v>
      </c>
      <c r="H183" s="1463">
        <v>0</v>
      </c>
      <c r="I183" s="1463">
        <v>0</v>
      </c>
      <c r="J183" s="1463">
        <v>0</v>
      </c>
      <c r="K183" s="1463">
        <v>0</v>
      </c>
      <c r="L183" s="1464">
        <v>0</v>
      </c>
      <c r="M183" s="1129"/>
    </row>
    <row r="184" spans="3:13" ht="37.9" customHeight="1">
      <c r="C184" s="1153" t="s">
        <v>1983</v>
      </c>
      <c r="D184" s="1154">
        <v>1</v>
      </c>
      <c r="E184" s="1154" t="s">
        <v>707</v>
      </c>
      <c r="F184" s="1154" t="s">
        <v>1258</v>
      </c>
      <c r="G184" s="1462" t="s">
        <v>14934</v>
      </c>
      <c r="H184" s="1463">
        <v>0</v>
      </c>
      <c r="I184" s="1463">
        <v>0</v>
      </c>
      <c r="J184" s="1463">
        <v>0</v>
      </c>
      <c r="K184" s="1463">
        <v>0</v>
      </c>
      <c r="L184" s="1464">
        <v>0</v>
      </c>
      <c r="M184" s="1129"/>
    </row>
    <row r="185" spans="3:13" ht="37.9" customHeight="1">
      <c r="C185" s="1153" t="s">
        <v>1984</v>
      </c>
      <c r="D185" s="1154">
        <v>1</v>
      </c>
      <c r="E185" s="1154" t="s">
        <v>707</v>
      </c>
      <c r="F185" s="1154" t="s">
        <v>1258</v>
      </c>
      <c r="G185" s="1462" t="s">
        <v>14933</v>
      </c>
      <c r="H185" s="1463">
        <v>0</v>
      </c>
      <c r="I185" s="1463">
        <v>0</v>
      </c>
      <c r="J185" s="1463">
        <v>0</v>
      </c>
      <c r="K185" s="1463">
        <v>0</v>
      </c>
      <c r="L185" s="1464">
        <v>0</v>
      </c>
      <c r="M185" s="1132"/>
    </row>
    <row r="186" spans="3:13" ht="37.9" customHeight="1">
      <c r="C186" s="1153" t="s">
        <v>1986</v>
      </c>
      <c r="D186" s="1154">
        <v>1</v>
      </c>
      <c r="E186" s="1154" t="s">
        <v>707</v>
      </c>
      <c r="F186" s="1154" t="s">
        <v>1258</v>
      </c>
      <c r="G186" s="1462" t="s">
        <v>14933</v>
      </c>
      <c r="H186" s="1463">
        <v>0</v>
      </c>
      <c r="I186" s="1463">
        <v>0</v>
      </c>
      <c r="J186" s="1463">
        <v>0</v>
      </c>
      <c r="K186" s="1463">
        <v>0</v>
      </c>
      <c r="L186" s="1464">
        <v>0</v>
      </c>
      <c r="M186" s="1132"/>
    </row>
    <row r="187" spans="3:13" ht="37.9" customHeight="1">
      <c r="C187" s="424" t="s">
        <v>1987</v>
      </c>
      <c r="D187" s="1154">
        <v>1</v>
      </c>
      <c r="E187" s="1154" t="s">
        <v>707</v>
      </c>
      <c r="F187" s="1154" t="s">
        <v>1258</v>
      </c>
      <c r="G187" s="1462" t="s">
        <v>14933</v>
      </c>
      <c r="H187" s="1463">
        <v>0</v>
      </c>
      <c r="I187" s="1463">
        <v>0</v>
      </c>
      <c r="J187" s="1463">
        <v>0</v>
      </c>
      <c r="K187" s="1463">
        <v>0</v>
      </c>
      <c r="L187" s="1464">
        <v>0</v>
      </c>
      <c r="M187" s="1132"/>
    </row>
    <row r="188" spans="3:13" ht="37.9" customHeight="1">
      <c r="C188" s="424" t="s">
        <v>1985</v>
      </c>
      <c r="D188" s="1154">
        <v>1</v>
      </c>
      <c r="E188" s="1154" t="s">
        <v>707</v>
      </c>
      <c r="F188" s="1154" t="s">
        <v>1258</v>
      </c>
      <c r="G188" s="1462" t="s">
        <v>14933</v>
      </c>
      <c r="H188" s="1463">
        <v>0</v>
      </c>
      <c r="I188" s="1463">
        <v>0</v>
      </c>
      <c r="J188" s="1463">
        <v>0</v>
      </c>
      <c r="K188" s="1463">
        <v>0</v>
      </c>
      <c r="L188" s="1464">
        <v>0</v>
      </c>
      <c r="M188" s="1132"/>
    </row>
    <row r="189" spans="3:13" ht="37.9" customHeight="1">
      <c r="C189" s="1153" t="s">
        <v>1988</v>
      </c>
      <c r="D189" s="1154">
        <v>1</v>
      </c>
      <c r="E189" s="1154" t="s">
        <v>707</v>
      </c>
      <c r="F189" s="1154" t="s">
        <v>1258</v>
      </c>
      <c r="G189" s="1462" t="s">
        <v>14933</v>
      </c>
      <c r="H189" s="1463">
        <v>0</v>
      </c>
      <c r="I189" s="1463">
        <v>0</v>
      </c>
      <c r="J189" s="1463">
        <v>0</v>
      </c>
      <c r="K189" s="1463">
        <v>0</v>
      </c>
      <c r="L189" s="1464">
        <v>0</v>
      </c>
      <c r="M189" s="1129"/>
    </row>
    <row r="190" spans="3:13" ht="37.9" customHeight="1">
      <c r="C190" s="1153" t="s">
        <v>1989</v>
      </c>
      <c r="D190" s="1154">
        <v>1</v>
      </c>
      <c r="E190" s="1154" t="s">
        <v>707</v>
      </c>
      <c r="F190" s="1154" t="s">
        <v>1258</v>
      </c>
      <c r="G190" s="1462" t="s">
        <v>14933</v>
      </c>
      <c r="H190" s="1463">
        <v>0</v>
      </c>
      <c r="I190" s="1463">
        <v>0</v>
      </c>
      <c r="J190" s="1463">
        <v>0</v>
      </c>
      <c r="K190" s="1463">
        <v>0</v>
      </c>
      <c r="L190" s="1464">
        <v>0</v>
      </c>
      <c r="M190" s="1129"/>
    </row>
    <row r="191" spans="3:13" ht="37.9" customHeight="1">
      <c r="C191" s="1153" t="s">
        <v>1990</v>
      </c>
      <c r="D191" s="1154">
        <v>1</v>
      </c>
      <c r="E191" s="1154" t="s">
        <v>769</v>
      </c>
      <c r="F191" s="1154" t="s">
        <v>708</v>
      </c>
      <c r="G191" s="1462" t="s">
        <v>14933</v>
      </c>
      <c r="H191" s="1463">
        <v>0</v>
      </c>
      <c r="I191" s="1463">
        <v>0</v>
      </c>
      <c r="J191" s="1463">
        <v>0</v>
      </c>
      <c r="K191" s="1463">
        <v>0</v>
      </c>
      <c r="L191" s="1464">
        <v>0</v>
      </c>
      <c r="M191" s="1132"/>
    </row>
    <row r="192" spans="3:13" ht="37.9" customHeight="1">
      <c r="C192" s="1153" t="s">
        <v>1992</v>
      </c>
      <c r="D192" s="1154">
        <v>1</v>
      </c>
      <c r="E192" s="1154" t="s">
        <v>769</v>
      </c>
      <c r="F192" s="1154" t="s">
        <v>708</v>
      </c>
      <c r="G192" s="1462" t="s">
        <v>14933</v>
      </c>
      <c r="H192" s="1463">
        <v>0</v>
      </c>
      <c r="I192" s="1463">
        <v>0</v>
      </c>
      <c r="J192" s="1463">
        <v>0</v>
      </c>
      <c r="K192" s="1463">
        <v>0</v>
      </c>
      <c r="L192" s="1464">
        <v>0</v>
      </c>
      <c r="M192" s="1132"/>
    </row>
    <row r="193" spans="3:13" ht="37.9" customHeight="1">
      <c r="C193" s="1153" t="s">
        <v>1993</v>
      </c>
      <c r="D193" s="1154">
        <v>1</v>
      </c>
      <c r="E193" s="1154" t="s">
        <v>769</v>
      </c>
      <c r="F193" s="1154" t="s">
        <v>708</v>
      </c>
      <c r="G193" s="1462" t="s">
        <v>14933</v>
      </c>
      <c r="H193" s="1463">
        <v>0</v>
      </c>
      <c r="I193" s="1463">
        <v>0</v>
      </c>
      <c r="J193" s="1463">
        <v>0</v>
      </c>
      <c r="K193" s="1463">
        <v>0</v>
      </c>
      <c r="L193" s="1464">
        <v>0</v>
      </c>
      <c r="M193" s="1132"/>
    </row>
    <row r="194" spans="3:13" ht="37.9" customHeight="1">
      <c r="C194" s="1153" t="s">
        <v>1991</v>
      </c>
      <c r="D194" s="1154">
        <v>1</v>
      </c>
      <c r="E194" s="1154" t="s">
        <v>769</v>
      </c>
      <c r="F194" s="1154" t="s">
        <v>708</v>
      </c>
      <c r="G194" s="1462" t="s">
        <v>14933</v>
      </c>
      <c r="H194" s="1463">
        <v>0</v>
      </c>
      <c r="I194" s="1463">
        <v>0</v>
      </c>
      <c r="J194" s="1463">
        <v>0</v>
      </c>
      <c r="K194" s="1463">
        <v>0</v>
      </c>
      <c r="L194" s="1464">
        <v>0</v>
      </c>
      <c r="M194" s="1132"/>
    </row>
    <row r="195" spans="3:13" ht="37.9" customHeight="1">
      <c r="C195" s="1153" t="s">
        <v>1994</v>
      </c>
      <c r="D195" s="1154">
        <v>1</v>
      </c>
      <c r="E195" s="1154" t="s">
        <v>769</v>
      </c>
      <c r="F195" s="1154" t="s">
        <v>708</v>
      </c>
      <c r="G195" s="1462" t="s">
        <v>14933</v>
      </c>
      <c r="H195" s="1463">
        <v>0</v>
      </c>
      <c r="I195" s="1463">
        <v>0</v>
      </c>
      <c r="J195" s="1463">
        <v>0</v>
      </c>
      <c r="K195" s="1463">
        <v>0</v>
      </c>
      <c r="L195" s="1464">
        <v>0</v>
      </c>
      <c r="M195" s="1129"/>
    </row>
    <row r="196" spans="3:13" ht="37.9" customHeight="1">
      <c r="C196" s="1153" t="s">
        <v>1995</v>
      </c>
      <c r="D196" s="1154">
        <v>1</v>
      </c>
      <c r="E196" s="1154" t="s">
        <v>707</v>
      </c>
      <c r="F196" s="1154" t="s">
        <v>708</v>
      </c>
      <c r="G196" s="1462" t="s">
        <v>14933</v>
      </c>
      <c r="H196" s="1463">
        <v>0</v>
      </c>
      <c r="I196" s="1463">
        <v>0</v>
      </c>
      <c r="J196" s="1463">
        <v>0</v>
      </c>
      <c r="K196" s="1463">
        <v>0</v>
      </c>
      <c r="L196" s="1464">
        <v>0</v>
      </c>
      <c r="M196" s="1129"/>
    </row>
    <row r="197" spans="3:13" ht="37.9" customHeight="1">
      <c r="C197" s="1153" t="s">
        <v>1996</v>
      </c>
      <c r="D197" s="1154">
        <v>1</v>
      </c>
      <c r="E197" s="1154" t="s">
        <v>707</v>
      </c>
      <c r="F197" s="1154" t="s">
        <v>708</v>
      </c>
      <c r="G197" s="1462" t="s">
        <v>14933</v>
      </c>
      <c r="H197" s="1463">
        <v>0</v>
      </c>
      <c r="I197" s="1463">
        <v>0</v>
      </c>
      <c r="J197" s="1463">
        <v>0</v>
      </c>
      <c r="K197" s="1463">
        <v>0</v>
      </c>
      <c r="L197" s="1464">
        <v>0</v>
      </c>
      <c r="M197" s="1129"/>
    </row>
    <row r="198" spans="3:13" ht="37.9" customHeight="1">
      <c r="C198" s="1153" t="s">
        <v>2055</v>
      </c>
      <c r="D198" s="1154">
        <v>1</v>
      </c>
      <c r="E198" s="1154" t="s">
        <v>769</v>
      </c>
      <c r="F198" s="1154" t="s">
        <v>708</v>
      </c>
      <c r="G198" s="1462" t="s">
        <v>14933</v>
      </c>
      <c r="H198" s="1463">
        <v>0</v>
      </c>
      <c r="I198" s="1463">
        <v>0</v>
      </c>
      <c r="J198" s="1463">
        <v>0</v>
      </c>
      <c r="K198" s="1463">
        <v>0</v>
      </c>
      <c r="L198" s="1464">
        <v>0</v>
      </c>
      <c r="M198" s="1129"/>
    </row>
    <row r="199" spans="3:13" ht="37.9" customHeight="1">
      <c r="C199" s="1153" t="s">
        <v>2056</v>
      </c>
      <c r="D199" s="1154">
        <v>32</v>
      </c>
      <c r="E199" s="1154" t="s">
        <v>707</v>
      </c>
      <c r="F199" s="1154" t="s">
        <v>708</v>
      </c>
      <c r="G199" s="1462" t="s">
        <v>14933</v>
      </c>
      <c r="H199" s="1463">
        <v>0</v>
      </c>
      <c r="I199" s="1463">
        <v>0</v>
      </c>
      <c r="J199" s="1463">
        <v>0</v>
      </c>
      <c r="K199" s="1463">
        <v>0</v>
      </c>
      <c r="L199" s="1464">
        <v>0</v>
      </c>
      <c r="M199" s="1129"/>
    </row>
    <row r="200" spans="3:13" ht="37.9" customHeight="1">
      <c r="C200" s="1153" t="s">
        <v>2057</v>
      </c>
      <c r="D200" s="1154">
        <v>128</v>
      </c>
      <c r="E200" s="1154" t="s">
        <v>707</v>
      </c>
      <c r="F200" s="1154" t="s">
        <v>708</v>
      </c>
      <c r="G200" s="1462" t="s">
        <v>14933</v>
      </c>
      <c r="H200" s="1463">
        <v>0</v>
      </c>
      <c r="I200" s="1463">
        <v>0</v>
      </c>
      <c r="J200" s="1463">
        <v>0</v>
      </c>
      <c r="K200" s="1463">
        <v>0</v>
      </c>
      <c r="L200" s="1464">
        <v>0</v>
      </c>
      <c r="M200" s="1129"/>
    </row>
    <row r="201" spans="3:13" ht="37.9" customHeight="1">
      <c r="C201" s="1153" t="s">
        <v>2058</v>
      </c>
      <c r="D201" s="1154">
        <v>128</v>
      </c>
      <c r="E201" s="1154" t="s">
        <v>769</v>
      </c>
      <c r="F201" s="1154" t="s">
        <v>708</v>
      </c>
      <c r="G201" s="1462" t="s">
        <v>14933</v>
      </c>
      <c r="H201" s="1463">
        <v>0</v>
      </c>
      <c r="I201" s="1463">
        <v>0</v>
      </c>
      <c r="J201" s="1463">
        <v>0</v>
      </c>
      <c r="K201" s="1463">
        <v>0</v>
      </c>
      <c r="L201" s="1464">
        <v>0</v>
      </c>
      <c r="M201" s="1129"/>
    </row>
    <row r="202" spans="3:13">
      <c r="C202" s="873" t="s">
        <v>14435</v>
      </c>
      <c r="D202" s="1131">
        <f>SUM(D139:D201)</f>
        <v>585</v>
      </c>
      <c r="E202" s="1129"/>
      <c r="F202" s="1129"/>
      <c r="G202" s="1129"/>
      <c r="H202" s="1129"/>
      <c r="I202" s="1129"/>
      <c r="J202" s="1129"/>
      <c r="K202" s="1129"/>
      <c r="L202" s="1129"/>
      <c r="M202" s="1129"/>
    </row>
    <row r="203" spans="3:13">
      <c r="M203" s="164"/>
    </row>
    <row r="204" spans="3:13">
      <c r="M204" s="164"/>
    </row>
  </sheetData>
  <mergeCells count="139">
    <mergeCell ref="G201:L201"/>
    <mergeCell ref="G175:L175"/>
    <mergeCell ref="G176:L176"/>
    <mergeCell ref="G177:L177"/>
    <mergeCell ref="G178:L178"/>
    <mergeCell ref="G179:L179"/>
    <mergeCell ref="G180:L180"/>
    <mergeCell ref="G181:L181"/>
    <mergeCell ref="G182:L182"/>
    <mergeCell ref="G200:L200"/>
    <mergeCell ref="G191:L191"/>
    <mergeCell ref="G192:L192"/>
    <mergeCell ref="G193:L193"/>
    <mergeCell ref="G195:L195"/>
    <mergeCell ref="G197:L197"/>
    <mergeCell ref="G196:L196"/>
    <mergeCell ref="G194:L194"/>
    <mergeCell ref="G198:L198"/>
    <mergeCell ref="G199:L199"/>
    <mergeCell ref="G139:L139"/>
    <mergeCell ref="G172:L172"/>
    <mergeCell ref="G173:L173"/>
    <mergeCell ref="G174:L174"/>
    <mergeCell ref="G190:L190"/>
    <mergeCell ref="G147:L147"/>
    <mergeCell ref="G140:L140"/>
    <mergeCell ref="G141:L141"/>
    <mergeCell ref="G142:L142"/>
    <mergeCell ref="G166:L166"/>
    <mergeCell ref="G167:L167"/>
    <mergeCell ref="G185:L185"/>
    <mergeCell ref="G188:L188"/>
    <mergeCell ref="G189:L189"/>
    <mergeCell ref="G143:L143"/>
    <mergeCell ref="G149:L149"/>
    <mergeCell ref="C88:J88"/>
    <mergeCell ref="C89:J89"/>
    <mergeCell ref="C90:J90"/>
    <mergeCell ref="G138:L138"/>
    <mergeCell ref="G187:L187"/>
    <mergeCell ref="C82:J82"/>
    <mergeCell ref="C83:J83"/>
    <mergeCell ref="C84:J84"/>
    <mergeCell ref="C85:J85"/>
    <mergeCell ref="G161:L161"/>
    <mergeCell ref="G162:L162"/>
    <mergeCell ref="G152:L152"/>
    <mergeCell ref="G165:L165"/>
    <mergeCell ref="G168:L168"/>
    <mergeCell ref="G183:L183"/>
    <mergeCell ref="G169:L169"/>
    <mergeCell ref="G170:L170"/>
    <mergeCell ref="G186:L186"/>
    <mergeCell ref="G184:L184"/>
    <mergeCell ref="G163:L163"/>
    <mergeCell ref="G164:L164"/>
    <mergeCell ref="G160:L160"/>
    <mergeCell ref="G171:L171"/>
    <mergeCell ref="C86:J86"/>
    <mergeCell ref="C66:J66"/>
    <mergeCell ref="C67:J67"/>
    <mergeCell ref="C68:J68"/>
    <mergeCell ref="C69:J69"/>
    <mergeCell ref="C70:J70"/>
    <mergeCell ref="C71:J71"/>
    <mergeCell ref="C60:J60"/>
    <mergeCell ref="C61:J61"/>
    <mergeCell ref="C62:J62"/>
    <mergeCell ref="C63:J63"/>
    <mergeCell ref="C64:J64"/>
    <mergeCell ref="C65:J65"/>
    <mergeCell ref="C72:J72"/>
    <mergeCell ref="C73:J73"/>
    <mergeCell ref="C74:J74"/>
    <mergeCell ref="C75:J75"/>
    <mergeCell ref="C87:J87"/>
    <mergeCell ref="C76:J76"/>
    <mergeCell ref="C77:J77"/>
    <mergeCell ref="C78:J78"/>
    <mergeCell ref="C79:J79"/>
    <mergeCell ref="C80:J80"/>
    <mergeCell ref="C81:J81"/>
    <mergeCell ref="C45:J45"/>
    <mergeCell ref="C55:J55"/>
    <mergeCell ref="C56:J56"/>
    <mergeCell ref="C57:J57"/>
    <mergeCell ref="C58:J58"/>
    <mergeCell ref="C59:J59"/>
    <mergeCell ref="F39:J39"/>
    <mergeCell ref="H43:J43"/>
    <mergeCell ref="C42:J42"/>
    <mergeCell ref="C44:J44"/>
    <mergeCell ref="I12:J12"/>
    <mergeCell ref="C13:J13"/>
    <mergeCell ref="C14:J14"/>
    <mergeCell ref="C15:J15"/>
    <mergeCell ref="C16:J16"/>
    <mergeCell ref="C17:J17"/>
    <mergeCell ref="C18:J18"/>
    <mergeCell ref="C19:J19"/>
    <mergeCell ref="C20:J20"/>
    <mergeCell ref="C33:J33"/>
    <mergeCell ref="D34:J34"/>
    <mergeCell ref="E35:J35"/>
    <mergeCell ref="F36:J36"/>
    <mergeCell ref="H40:J40"/>
    <mergeCell ref="C41:J41"/>
    <mergeCell ref="C27:J27"/>
    <mergeCell ref="C28:J28"/>
    <mergeCell ref="C29:J29"/>
    <mergeCell ref="H30:J30"/>
    <mergeCell ref="C31:J31"/>
    <mergeCell ref="H32:J32"/>
    <mergeCell ref="F37:J37"/>
    <mergeCell ref="F38:J38"/>
    <mergeCell ref="C6:J6"/>
    <mergeCell ref="I8:J8"/>
    <mergeCell ref="C9:J9"/>
    <mergeCell ref="I10:J10"/>
    <mergeCell ref="C11:J11"/>
    <mergeCell ref="G157:L157"/>
    <mergeCell ref="G158:L158"/>
    <mergeCell ref="G159:L159"/>
    <mergeCell ref="G144:L144"/>
    <mergeCell ref="G151:L151"/>
    <mergeCell ref="G148:L148"/>
    <mergeCell ref="G145:L145"/>
    <mergeCell ref="G146:L146"/>
    <mergeCell ref="G153:L153"/>
    <mergeCell ref="G154:L154"/>
    <mergeCell ref="G155:L155"/>
    <mergeCell ref="G156:L156"/>
    <mergeCell ref="C21:J21"/>
    <mergeCell ref="C22:J22"/>
    <mergeCell ref="C23:J23"/>
    <mergeCell ref="C24:J24"/>
    <mergeCell ref="C25:J25"/>
    <mergeCell ref="C26:J26"/>
    <mergeCell ref="G150:L150"/>
  </mergeCells>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384"/>
  <sheetViews>
    <sheetView zoomScaleNormal="100" workbookViewId="0"/>
  </sheetViews>
  <sheetFormatPr defaultRowHeight="12"/>
  <cols>
    <col min="1" max="2" width="9" style="56"/>
    <col min="3" max="10" width="14.25" style="56" customWidth="1"/>
    <col min="11" max="16384" width="9" style="56"/>
  </cols>
  <sheetData>
    <row r="1" spans="1:12">
      <c r="A1" s="439"/>
      <c r="B1" s="439"/>
      <c r="C1" s="439"/>
      <c r="D1" s="442"/>
      <c r="E1" s="439"/>
      <c r="F1" s="439"/>
      <c r="G1" s="439"/>
      <c r="H1" s="439"/>
      <c r="I1" s="439"/>
      <c r="J1" s="439"/>
      <c r="K1" s="439"/>
      <c r="L1" s="439"/>
    </row>
    <row r="2" spans="1:12">
      <c r="A2" s="439"/>
      <c r="B2" s="441" t="s">
        <v>2060</v>
      </c>
      <c r="C2" s="55"/>
      <c r="D2" s="474" t="s">
        <v>2059</v>
      </c>
      <c r="E2" s="443"/>
      <c r="F2" s="479" t="s">
        <v>15254</v>
      </c>
      <c r="G2" s="443"/>
      <c r="H2" s="443"/>
      <c r="I2" s="443"/>
      <c r="J2" s="443"/>
      <c r="K2" s="444"/>
      <c r="L2" s="439"/>
    </row>
    <row r="3" spans="1:12" ht="12.75" thickBot="1">
      <c r="A3" s="439"/>
      <c r="B3" s="441"/>
      <c r="C3" s="443"/>
      <c r="D3" s="443"/>
      <c r="E3" s="443"/>
      <c r="F3" s="443"/>
      <c r="G3" s="443"/>
      <c r="H3" s="443"/>
      <c r="I3" s="443"/>
      <c r="J3" s="443"/>
      <c r="K3" s="444"/>
      <c r="L3" s="439"/>
    </row>
    <row r="4" spans="1:12" ht="12.75" thickBot="1">
      <c r="A4" s="439"/>
      <c r="B4" s="445" t="s">
        <v>2</v>
      </c>
      <c r="C4" s="446" t="s">
        <v>3</v>
      </c>
      <c r="D4" s="446" t="s">
        <v>4</v>
      </c>
      <c r="E4" s="446" t="s">
        <v>5</v>
      </c>
      <c r="F4" s="446" t="s">
        <v>6</v>
      </c>
      <c r="G4" s="446" t="s">
        <v>7</v>
      </c>
      <c r="H4" s="446" t="s">
        <v>8</v>
      </c>
      <c r="I4" s="446" t="s">
        <v>9</v>
      </c>
      <c r="J4" s="447" t="s">
        <v>10</v>
      </c>
      <c r="K4" s="448" t="s">
        <v>815</v>
      </c>
      <c r="L4" s="449" t="s">
        <v>2</v>
      </c>
    </row>
    <row r="5" spans="1:12" ht="12.75" thickTop="1">
      <c r="A5" s="440">
        <v>0</v>
      </c>
      <c r="B5" s="450" t="s">
        <v>12</v>
      </c>
      <c r="C5" s="462" t="s">
        <v>13</v>
      </c>
      <c r="D5" s="461" t="s">
        <v>13</v>
      </c>
      <c r="E5" s="461" t="s">
        <v>13</v>
      </c>
      <c r="F5" s="461" t="s">
        <v>13</v>
      </c>
      <c r="G5" s="461" t="s">
        <v>13</v>
      </c>
      <c r="H5" s="461" t="s">
        <v>13</v>
      </c>
      <c r="I5" s="470" t="s">
        <v>2061</v>
      </c>
      <c r="J5" s="471" t="s">
        <v>2062</v>
      </c>
      <c r="K5" s="451" t="s">
        <v>16</v>
      </c>
      <c r="L5" s="452" t="s">
        <v>12</v>
      </c>
    </row>
    <row r="6" spans="1:12">
      <c r="A6" s="440">
        <v>1</v>
      </c>
      <c r="B6" s="450" t="s">
        <v>17</v>
      </c>
      <c r="C6" s="462" t="s">
        <v>13</v>
      </c>
      <c r="D6" s="461" t="s">
        <v>13</v>
      </c>
      <c r="E6" s="461" t="s">
        <v>13</v>
      </c>
      <c r="F6" s="470" t="s">
        <v>2063</v>
      </c>
      <c r="G6" s="472" t="s">
        <v>2064</v>
      </c>
      <c r="H6" s="472" t="s">
        <v>2065</v>
      </c>
      <c r="I6" s="472" t="s">
        <v>2066</v>
      </c>
      <c r="J6" s="470" t="s">
        <v>2067</v>
      </c>
      <c r="K6" s="451" t="s">
        <v>2401</v>
      </c>
      <c r="L6" s="452" t="s">
        <v>17</v>
      </c>
    </row>
    <row r="7" spans="1:12">
      <c r="A7" s="440">
        <v>2</v>
      </c>
      <c r="B7" s="453" t="s">
        <v>19</v>
      </c>
      <c r="C7" s="462" t="s">
        <v>13</v>
      </c>
      <c r="D7" s="461" t="s">
        <v>13</v>
      </c>
      <c r="E7" s="461" t="s">
        <v>13</v>
      </c>
      <c r="F7" s="470" t="s">
        <v>2068</v>
      </c>
      <c r="G7" s="463" t="s">
        <v>2069</v>
      </c>
      <c r="H7" s="461" t="s">
        <v>13</v>
      </c>
      <c r="I7" s="463" t="s">
        <v>2070</v>
      </c>
      <c r="J7" s="463" t="s">
        <v>2071</v>
      </c>
      <c r="K7" s="451" t="s">
        <v>2402</v>
      </c>
      <c r="L7" s="452" t="s">
        <v>19</v>
      </c>
    </row>
    <row r="8" spans="1:12">
      <c r="A8" s="440">
        <v>3</v>
      </c>
      <c r="B8" s="453" t="s">
        <v>20</v>
      </c>
      <c r="C8" s="462" t="s">
        <v>13</v>
      </c>
      <c r="D8" s="461" t="s">
        <v>13</v>
      </c>
      <c r="E8" s="461" t="s">
        <v>13</v>
      </c>
      <c r="F8" s="463" t="s">
        <v>2072</v>
      </c>
      <c r="G8" s="463" t="s">
        <v>2073</v>
      </c>
      <c r="H8" s="463" t="s">
        <v>2074</v>
      </c>
      <c r="I8" s="463" t="s">
        <v>2075</v>
      </c>
      <c r="J8" s="463" t="s">
        <v>2076</v>
      </c>
      <c r="K8" s="451" t="s">
        <v>2401</v>
      </c>
      <c r="L8" s="452" t="s">
        <v>20</v>
      </c>
    </row>
    <row r="9" spans="1:12">
      <c r="A9" s="440">
        <v>4</v>
      </c>
      <c r="B9" s="453" t="s">
        <v>23</v>
      </c>
      <c r="C9" s="1678" t="s">
        <v>2077</v>
      </c>
      <c r="D9" s="1679"/>
      <c r="E9" s="1679"/>
      <c r="F9" s="1679"/>
      <c r="G9" s="1679"/>
      <c r="H9" s="1679"/>
      <c r="I9" s="1679"/>
      <c r="J9" s="1680"/>
      <c r="K9" s="473" t="s">
        <v>16</v>
      </c>
      <c r="L9" s="452" t="s">
        <v>23</v>
      </c>
    </row>
    <row r="10" spans="1:12">
      <c r="A10" s="440">
        <v>5</v>
      </c>
      <c r="B10" s="453" t="s">
        <v>28</v>
      </c>
      <c r="C10" s="1678" t="s">
        <v>2078</v>
      </c>
      <c r="D10" s="1679"/>
      <c r="E10" s="1679"/>
      <c r="F10" s="1679"/>
      <c r="G10" s="1679"/>
      <c r="H10" s="1679"/>
      <c r="I10" s="1679"/>
      <c r="J10" s="1680"/>
      <c r="K10" s="473" t="s">
        <v>16</v>
      </c>
      <c r="L10" s="452" t="s">
        <v>28</v>
      </c>
    </row>
    <row r="11" spans="1:12">
      <c r="A11" s="440">
        <v>6</v>
      </c>
      <c r="B11" s="453" t="s">
        <v>33</v>
      </c>
      <c r="C11" s="1678" t="s">
        <v>2079</v>
      </c>
      <c r="D11" s="1679"/>
      <c r="E11" s="1679"/>
      <c r="F11" s="1679"/>
      <c r="G11" s="1679"/>
      <c r="H11" s="1679"/>
      <c r="I11" s="1679"/>
      <c r="J11" s="1680"/>
      <c r="K11" s="473" t="s">
        <v>16</v>
      </c>
      <c r="L11" s="452" t="s">
        <v>33</v>
      </c>
    </row>
    <row r="12" spans="1:12">
      <c r="A12" s="440">
        <v>7</v>
      </c>
      <c r="B12" s="453" t="s">
        <v>37</v>
      </c>
      <c r="C12" s="1678" t="s">
        <v>2080</v>
      </c>
      <c r="D12" s="1679"/>
      <c r="E12" s="1679"/>
      <c r="F12" s="1679"/>
      <c r="G12" s="1679"/>
      <c r="H12" s="1679"/>
      <c r="I12" s="1679"/>
      <c r="J12" s="1680"/>
      <c r="K12" s="473" t="s">
        <v>16</v>
      </c>
      <c r="L12" s="452" t="s">
        <v>37</v>
      </c>
    </row>
    <row r="13" spans="1:12">
      <c r="A13" s="440">
        <v>8</v>
      </c>
      <c r="B13" s="453" t="s">
        <v>42</v>
      </c>
      <c r="C13" s="1678" t="s">
        <v>2081</v>
      </c>
      <c r="D13" s="1679"/>
      <c r="E13" s="1679"/>
      <c r="F13" s="1679"/>
      <c r="G13" s="1679"/>
      <c r="H13" s="1679"/>
      <c r="I13" s="1679"/>
      <c r="J13" s="1680"/>
      <c r="K13" s="473" t="s">
        <v>16</v>
      </c>
      <c r="L13" s="452" t="s">
        <v>42</v>
      </c>
    </row>
    <row r="14" spans="1:12">
      <c r="A14" s="440">
        <v>9</v>
      </c>
      <c r="B14" s="453" t="s">
        <v>47</v>
      </c>
      <c r="C14" s="1678" t="s">
        <v>2082</v>
      </c>
      <c r="D14" s="1679"/>
      <c r="E14" s="1679"/>
      <c r="F14" s="1679"/>
      <c r="G14" s="1679"/>
      <c r="H14" s="1679"/>
      <c r="I14" s="1679"/>
      <c r="J14" s="1680"/>
      <c r="K14" s="473" t="s">
        <v>16</v>
      </c>
      <c r="L14" s="452" t="s">
        <v>47</v>
      </c>
    </row>
    <row r="15" spans="1:12">
      <c r="A15" s="440">
        <v>10</v>
      </c>
      <c r="B15" s="453" t="s">
        <v>49</v>
      </c>
      <c r="C15" s="1678" t="s">
        <v>2083</v>
      </c>
      <c r="D15" s="1679"/>
      <c r="E15" s="1679"/>
      <c r="F15" s="1679"/>
      <c r="G15" s="1679"/>
      <c r="H15" s="1679"/>
      <c r="I15" s="1679"/>
      <c r="J15" s="1680"/>
      <c r="K15" s="473" t="s">
        <v>16</v>
      </c>
      <c r="L15" s="452" t="s">
        <v>49</v>
      </c>
    </row>
    <row r="16" spans="1:12">
      <c r="A16" s="440">
        <v>11</v>
      </c>
      <c r="B16" s="453" t="s">
        <v>51</v>
      </c>
      <c r="C16" s="1678" t="s">
        <v>2084</v>
      </c>
      <c r="D16" s="1679"/>
      <c r="E16" s="1679"/>
      <c r="F16" s="1679"/>
      <c r="G16" s="1679"/>
      <c r="H16" s="1679"/>
      <c r="I16" s="1679"/>
      <c r="J16" s="1680"/>
      <c r="K16" s="473" t="s">
        <v>16</v>
      </c>
      <c r="L16" s="452" t="s">
        <v>51</v>
      </c>
    </row>
    <row r="17" spans="1:12">
      <c r="A17" s="440">
        <v>12</v>
      </c>
      <c r="B17" s="453" t="s">
        <v>52</v>
      </c>
      <c r="C17" s="1678" t="s">
        <v>2085</v>
      </c>
      <c r="D17" s="1679"/>
      <c r="E17" s="1679"/>
      <c r="F17" s="1679"/>
      <c r="G17" s="1679"/>
      <c r="H17" s="1679"/>
      <c r="I17" s="1679"/>
      <c r="J17" s="1680"/>
      <c r="K17" s="473" t="s">
        <v>16</v>
      </c>
      <c r="L17" s="452" t="s">
        <v>52</v>
      </c>
    </row>
    <row r="18" spans="1:12">
      <c r="A18" s="440">
        <v>13</v>
      </c>
      <c r="B18" s="453" t="s">
        <v>54</v>
      </c>
      <c r="C18" s="1678" t="s">
        <v>2086</v>
      </c>
      <c r="D18" s="1679"/>
      <c r="E18" s="1679"/>
      <c r="F18" s="1679"/>
      <c r="G18" s="1679"/>
      <c r="H18" s="1679"/>
      <c r="I18" s="1679"/>
      <c r="J18" s="1680"/>
      <c r="K18" s="473" t="s">
        <v>16</v>
      </c>
      <c r="L18" s="452" t="s">
        <v>54</v>
      </c>
    </row>
    <row r="19" spans="1:12">
      <c r="A19" s="440">
        <v>14</v>
      </c>
      <c r="B19" s="453" t="s">
        <v>55</v>
      </c>
      <c r="C19" s="1678" t="s">
        <v>2087</v>
      </c>
      <c r="D19" s="1679"/>
      <c r="E19" s="1679"/>
      <c r="F19" s="1679"/>
      <c r="G19" s="1679"/>
      <c r="H19" s="1679"/>
      <c r="I19" s="1679"/>
      <c r="J19" s="1680"/>
      <c r="K19" s="473" t="s">
        <v>16</v>
      </c>
      <c r="L19" s="452" t="s">
        <v>55</v>
      </c>
    </row>
    <row r="20" spans="1:12">
      <c r="A20" s="440">
        <v>15</v>
      </c>
      <c r="B20" s="453" t="s">
        <v>56</v>
      </c>
      <c r="C20" s="1678" t="s">
        <v>2088</v>
      </c>
      <c r="D20" s="1679"/>
      <c r="E20" s="1679"/>
      <c r="F20" s="1679"/>
      <c r="G20" s="1679"/>
      <c r="H20" s="1679"/>
      <c r="I20" s="1679"/>
      <c r="J20" s="1680"/>
      <c r="K20" s="473" t="s">
        <v>16</v>
      </c>
      <c r="L20" s="452" t="s">
        <v>56</v>
      </c>
    </row>
    <row r="21" spans="1:12">
      <c r="A21" s="440">
        <v>16</v>
      </c>
      <c r="B21" s="453" t="s">
        <v>57</v>
      </c>
      <c r="C21" s="1678" t="s">
        <v>2089</v>
      </c>
      <c r="D21" s="1679"/>
      <c r="E21" s="1679"/>
      <c r="F21" s="1679"/>
      <c r="G21" s="1679"/>
      <c r="H21" s="1679"/>
      <c r="I21" s="1679"/>
      <c r="J21" s="1680"/>
      <c r="K21" s="473" t="s">
        <v>16</v>
      </c>
      <c r="L21" s="452" t="s">
        <v>57</v>
      </c>
    </row>
    <row r="22" spans="1:12">
      <c r="A22" s="440">
        <v>17</v>
      </c>
      <c r="B22" s="453" t="s">
        <v>59</v>
      </c>
      <c r="C22" s="1678" t="s">
        <v>2090</v>
      </c>
      <c r="D22" s="1679"/>
      <c r="E22" s="1679"/>
      <c r="F22" s="1679"/>
      <c r="G22" s="1679"/>
      <c r="H22" s="1679"/>
      <c r="I22" s="1679"/>
      <c r="J22" s="1680"/>
      <c r="K22" s="473" t="s">
        <v>16</v>
      </c>
      <c r="L22" s="452" t="s">
        <v>59</v>
      </c>
    </row>
    <row r="23" spans="1:12">
      <c r="A23" s="440">
        <v>18</v>
      </c>
      <c r="B23" s="453" t="s">
        <v>64</v>
      </c>
      <c r="C23" s="1678" t="s">
        <v>2091</v>
      </c>
      <c r="D23" s="1679"/>
      <c r="E23" s="1679"/>
      <c r="F23" s="1679"/>
      <c r="G23" s="1679"/>
      <c r="H23" s="1679"/>
      <c r="I23" s="1679"/>
      <c r="J23" s="1680"/>
      <c r="K23" s="473" t="s">
        <v>16</v>
      </c>
      <c r="L23" s="452" t="s">
        <v>64</v>
      </c>
    </row>
    <row r="24" spans="1:12">
      <c r="A24" s="440">
        <v>19</v>
      </c>
      <c r="B24" s="453" t="s">
        <v>65</v>
      </c>
      <c r="C24" s="1678" t="s">
        <v>2092</v>
      </c>
      <c r="D24" s="1679"/>
      <c r="E24" s="1679"/>
      <c r="F24" s="1679"/>
      <c r="G24" s="1679"/>
      <c r="H24" s="1679"/>
      <c r="I24" s="1679"/>
      <c r="J24" s="1680"/>
      <c r="K24" s="473" t="s">
        <v>16</v>
      </c>
      <c r="L24" s="452" t="s">
        <v>65</v>
      </c>
    </row>
    <row r="25" spans="1:12">
      <c r="A25" s="440">
        <v>20</v>
      </c>
      <c r="B25" s="453" t="s">
        <v>66</v>
      </c>
      <c r="C25" s="1678" t="s">
        <v>2093</v>
      </c>
      <c r="D25" s="1679"/>
      <c r="E25" s="1679"/>
      <c r="F25" s="1679"/>
      <c r="G25" s="1679"/>
      <c r="H25" s="1679"/>
      <c r="I25" s="1679"/>
      <c r="J25" s="1680"/>
      <c r="K25" s="473" t="s">
        <v>16</v>
      </c>
      <c r="L25" s="452" t="s">
        <v>66</v>
      </c>
    </row>
    <row r="26" spans="1:12">
      <c r="A26" s="440">
        <v>21</v>
      </c>
      <c r="B26" s="453" t="s">
        <v>67</v>
      </c>
      <c r="C26" s="1678" t="s">
        <v>2094</v>
      </c>
      <c r="D26" s="1679"/>
      <c r="E26" s="1679"/>
      <c r="F26" s="1679"/>
      <c r="G26" s="1679"/>
      <c r="H26" s="1679"/>
      <c r="I26" s="1679"/>
      <c r="J26" s="1680"/>
      <c r="K26" s="473" t="s">
        <v>265</v>
      </c>
      <c r="L26" s="452" t="s">
        <v>67</v>
      </c>
    </row>
    <row r="27" spans="1:12">
      <c r="A27" s="440">
        <v>22</v>
      </c>
      <c r="B27" s="453" t="s">
        <v>68</v>
      </c>
      <c r="C27" s="1678" t="s">
        <v>2095</v>
      </c>
      <c r="D27" s="1679"/>
      <c r="E27" s="1679"/>
      <c r="F27" s="1679"/>
      <c r="G27" s="1679"/>
      <c r="H27" s="1679"/>
      <c r="I27" s="1679"/>
      <c r="J27" s="1680"/>
      <c r="K27" s="473" t="s">
        <v>16</v>
      </c>
      <c r="L27" s="452" t="s">
        <v>68</v>
      </c>
    </row>
    <row r="28" spans="1:12">
      <c r="A28" s="440">
        <v>23</v>
      </c>
      <c r="B28" s="453" t="s">
        <v>69</v>
      </c>
      <c r="C28" s="1678" t="s">
        <v>2096</v>
      </c>
      <c r="D28" s="1679"/>
      <c r="E28" s="1679"/>
      <c r="F28" s="1679"/>
      <c r="G28" s="1679"/>
      <c r="H28" s="1679"/>
      <c r="I28" s="1679"/>
      <c r="J28" s="1680"/>
      <c r="K28" s="473" t="s">
        <v>16</v>
      </c>
      <c r="L28" s="452" t="s">
        <v>69</v>
      </c>
    </row>
    <row r="29" spans="1:12">
      <c r="A29" s="440">
        <v>24</v>
      </c>
      <c r="B29" s="453" t="s">
        <v>70</v>
      </c>
      <c r="C29" s="1678" t="s">
        <v>2097</v>
      </c>
      <c r="D29" s="1679"/>
      <c r="E29" s="1679"/>
      <c r="F29" s="1679"/>
      <c r="G29" s="1679"/>
      <c r="H29" s="1679"/>
      <c r="I29" s="1679"/>
      <c r="J29" s="1680"/>
      <c r="K29" s="473" t="s">
        <v>16</v>
      </c>
      <c r="L29" s="452" t="s">
        <v>70</v>
      </c>
    </row>
    <row r="30" spans="1:12">
      <c r="A30" s="440">
        <v>25</v>
      </c>
      <c r="B30" s="453" t="s">
        <v>71</v>
      </c>
      <c r="C30" s="1678" t="s">
        <v>2098</v>
      </c>
      <c r="D30" s="1679"/>
      <c r="E30" s="1679"/>
      <c r="F30" s="1679"/>
      <c r="G30" s="1679"/>
      <c r="H30" s="1679"/>
      <c r="I30" s="1679"/>
      <c r="J30" s="1680"/>
      <c r="K30" s="473" t="s">
        <v>16</v>
      </c>
      <c r="L30" s="452" t="s">
        <v>71</v>
      </c>
    </row>
    <row r="31" spans="1:12">
      <c r="A31" s="440">
        <v>26</v>
      </c>
      <c r="B31" s="453" t="s">
        <v>72</v>
      </c>
      <c r="C31" s="1678" t="s">
        <v>2099</v>
      </c>
      <c r="D31" s="1679"/>
      <c r="E31" s="1679"/>
      <c r="F31" s="1679"/>
      <c r="G31" s="1679"/>
      <c r="H31" s="1679"/>
      <c r="I31" s="1679"/>
      <c r="J31" s="1680"/>
      <c r="K31" s="473" t="s">
        <v>16</v>
      </c>
      <c r="L31" s="452" t="s">
        <v>72</v>
      </c>
    </row>
    <row r="32" spans="1:12">
      <c r="A32" s="440">
        <v>27</v>
      </c>
      <c r="B32" s="453" t="s">
        <v>74</v>
      </c>
      <c r="C32" s="1678" t="s">
        <v>2100</v>
      </c>
      <c r="D32" s="1679"/>
      <c r="E32" s="1679"/>
      <c r="F32" s="1679"/>
      <c r="G32" s="1679"/>
      <c r="H32" s="1679"/>
      <c r="I32" s="1679"/>
      <c r="J32" s="1680"/>
      <c r="K32" s="473" t="s">
        <v>16</v>
      </c>
      <c r="L32" s="452" t="s">
        <v>74</v>
      </c>
    </row>
    <row r="33" spans="1:12">
      <c r="A33" s="440">
        <v>28</v>
      </c>
      <c r="B33" s="453" t="s">
        <v>75</v>
      </c>
      <c r="C33" s="1678" t="s">
        <v>2101</v>
      </c>
      <c r="D33" s="1679"/>
      <c r="E33" s="1679"/>
      <c r="F33" s="1679"/>
      <c r="G33" s="1679"/>
      <c r="H33" s="1679"/>
      <c r="I33" s="1679"/>
      <c r="J33" s="1680"/>
      <c r="K33" s="473" t="s">
        <v>16</v>
      </c>
      <c r="L33" s="452" t="s">
        <v>75</v>
      </c>
    </row>
    <row r="34" spans="1:12">
      <c r="A34" s="440">
        <v>29</v>
      </c>
      <c r="B34" s="453" t="s">
        <v>77</v>
      </c>
      <c r="C34" s="1678" t="s">
        <v>2102</v>
      </c>
      <c r="D34" s="1679"/>
      <c r="E34" s="1679"/>
      <c r="F34" s="1679"/>
      <c r="G34" s="1679"/>
      <c r="H34" s="1679"/>
      <c r="I34" s="1679"/>
      <c r="J34" s="1680"/>
      <c r="K34" s="473" t="s">
        <v>265</v>
      </c>
      <c r="L34" s="452" t="s">
        <v>77</v>
      </c>
    </row>
    <row r="35" spans="1:12">
      <c r="A35" s="440">
        <v>30</v>
      </c>
      <c r="B35" s="453" t="s">
        <v>78</v>
      </c>
      <c r="C35" s="1678" t="s">
        <v>2103</v>
      </c>
      <c r="D35" s="1679"/>
      <c r="E35" s="1679"/>
      <c r="F35" s="1679"/>
      <c r="G35" s="1679"/>
      <c r="H35" s="1679"/>
      <c r="I35" s="1679"/>
      <c r="J35" s="1680"/>
      <c r="K35" s="473" t="s">
        <v>265</v>
      </c>
      <c r="L35" s="452" t="s">
        <v>78</v>
      </c>
    </row>
    <row r="36" spans="1:12">
      <c r="A36" s="440">
        <v>31</v>
      </c>
      <c r="B36" s="453" t="s">
        <v>79</v>
      </c>
      <c r="C36" s="1678" t="s">
        <v>2104</v>
      </c>
      <c r="D36" s="1679"/>
      <c r="E36" s="1679"/>
      <c r="F36" s="1679"/>
      <c r="G36" s="1679"/>
      <c r="H36" s="1679"/>
      <c r="I36" s="1679"/>
      <c r="J36" s="1680"/>
      <c r="K36" s="473" t="s">
        <v>265</v>
      </c>
      <c r="L36" s="452" t="s">
        <v>79</v>
      </c>
    </row>
    <row r="37" spans="1:12">
      <c r="A37" s="440">
        <v>32</v>
      </c>
      <c r="B37" s="453" t="s">
        <v>81</v>
      </c>
      <c r="C37" s="1678" t="s">
        <v>2105</v>
      </c>
      <c r="D37" s="1679"/>
      <c r="E37" s="1679"/>
      <c r="F37" s="1679"/>
      <c r="G37" s="1679"/>
      <c r="H37" s="1679"/>
      <c r="I37" s="1679"/>
      <c r="J37" s="1680"/>
      <c r="K37" s="473" t="s">
        <v>265</v>
      </c>
      <c r="L37" s="452" t="s">
        <v>81</v>
      </c>
    </row>
    <row r="38" spans="1:12">
      <c r="A38" s="440">
        <v>33</v>
      </c>
      <c r="B38" s="453" t="s">
        <v>82</v>
      </c>
      <c r="C38" s="1678" t="s">
        <v>2106</v>
      </c>
      <c r="D38" s="1679"/>
      <c r="E38" s="1679"/>
      <c r="F38" s="1679"/>
      <c r="G38" s="1679"/>
      <c r="H38" s="1679"/>
      <c r="I38" s="1679"/>
      <c r="J38" s="1680"/>
      <c r="K38" s="473" t="s">
        <v>265</v>
      </c>
      <c r="L38" s="452" t="s">
        <v>82</v>
      </c>
    </row>
    <row r="39" spans="1:12">
      <c r="A39" s="440">
        <v>34</v>
      </c>
      <c r="B39" s="453" t="s">
        <v>83</v>
      </c>
      <c r="C39" s="1678" t="s">
        <v>2107</v>
      </c>
      <c r="D39" s="1679"/>
      <c r="E39" s="1679"/>
      <c r="F39" s="1679"/>
      <c r="G39" s="1679"/>
      <c r="H39" s="1679"/>
      <c r="I39" s="1679"/>
      <c r="J39" s="1680"/>
      <c r="K39" s="473" t="s">
        <v>265</v>
      </c>
      <c r="L39" s="452" t="s">
        <v>83</v>
      </c>
    </row>
    <row r="40" spans="1:12">
      <c r="A40" s="440">
        <v>35</v>
      </c>
      <c r="B40" s="453" t="s">
        <v>85</v>
      </c>
      <c r="C40" s="1678" t="s">
        <v>2108</v>
      </c>
      <c r="D40" s="1679"/>
      <c r="E40" s="1679"/>
      <c r="F40" s="1679"/>
      <c r="G40" s="1679"/>
      <c r="H40" s="1679"/>
      <c r="I40" s="1679"/>
      <c r="J40" s="1680"/>
      <c r="K40" s="473" t="s">
        <v>265</v>
      </c>
      <c r="L40" s="452" t="s">
        <v>85</v>
      </c>
    </row>
    <row r="41" spans="1:12">
      <c r="A41" s="440">
        <v>36</v>
      </c>
      <c r="B41" s="453" t="s">
        <v>86</v>
      </c>
      <c r="C41" s="1678" t="s">
        <v>2109</v>
      </c>
      <c r="D41" s="1679"/>
      <c r="E41" s="1679"/>
      <c r="F41" s="1679"/>
      <c r="G41" s="1679"/>
      <c r="H41" s="1679"/>
      <c r="I41" s="1679"/>
      <c r="J41" s="1680"/>
      <c r="K41" s="473" t="s">
        <v>265</v>
      </c>
      <c r="L41" s="452" t="s">
        <v>86</v>
      </c>
    </row>
    <row r="42" spans="1:12">
      <c r="A42" s="440">
        <v>37</v>
      </c>
      <c r="B42" s="453" t="s">
        <v>88</v>
      </c>
      <c r="C42" s="1678" t="s">
        <v>2110</v>
      </c>
      <c r="D42" s="1679"/>
      <c r="E42" s="1679"/>
      <c r="F42" s="1679"/>
      <c r="G42" s="1679"/>
      <c r="H42" s="1679"/>
      <c r="I42" s="1679"/>
      <c r="J42" s="1680"/>
      <c r="K42" s="473" t="s">
        <v>265</v>
      </c>
      <c r="L42" s="452" t="s">
        <v>88</v>
      </c>
    </row>
    <row r="43" spans="1:12">
      <c r="A43" s="440">
        <v>38</v>
      </c>
      <c r="B43" s="453" t="s">
        <v>89</v>
      </c>
      <c r="C43" s="1678" t="s">
        <v>2111</v>
      </c>
      <c r="D43" s="1679"/>
      <c r="E43" s="1679"/>
      <c r="F43" s="1679"/>
      <c r="G43" s="1679"/>
      <c r="H43" s="1679"/>
      <c r="I43" s="1679"/>
      <c r="J43" s="1680"/>
      <c r="K43" s="473" t="s">
        <v>2112</v>
      </c>
      <c r="L43" s="452" t="s">
        <v>89</v>
      </c>
    </row>
    <row r="44" spans="1:12">
      <c r="A44" s="440">
        <v>39</v>
      </c>
      <c r="B44" s="453" t="s">
        <v>91</v>
      </c>
      <c r="C44" s="1678" t="s">
        <v>2113</v>
      </c>
      <c r="D44" s="1679"/>
      <c r="E44" s="1679"/>
      <c r="F44" s="1679"/>
      <c r="G44" s="1679"/>
      <c r="H44" s="1679"/>
      <c r="I44" s="1679"/>
      <c r="J44" s="1680"/>
      <c r="K44" s="473" t="s">
        <v>265</v>
      </c>
      <c r="L44" s="452" t="s">
        <v>91</v>
      </c>
    </row>
    <row r="45" spans="1:12">
      <c r="A45" s="440">
        <v>40</v>
      </c>
      <c r="B45" s="453" t="s">
        <v>92</v>
      </c>
      <c r="C45" s="1678" t="s">
        <v>2114</v>
      </c>
      <c r="D45" s="1679"/>
      <c r="E45" s="1679"/>
      <c r="F45" s="1679"/>
      <c r="G45" s="1679"/>
      <c r="H45" s="1679"/>
      <c r="I45" s="1679"/>
      <c r="J45" s="1680"/>
      <c r="K45" s="473" t="s">
        <v>2115</v>
      </c>
      <c r="L45" s="452" t="s">
        <v>92</v>
      </c>
    </row>
    <row r="46" spans="1:12">
      <c r="A46" s="440">
        <v>41</v>
      </c>
      <c r="B46" s="453" t="s">
        <v>94</v>
      </c>
      <c r="C46" s="1678" t="s">
        <v>2116</v>
      </c>
      <c r="D46" s="1679"/>
      <c r="E46" s="1679"/>
      <c r="F46" s="1679"/>
      <c r="G46" s="1679"/>
      <c r="H46" s="1679"/>
      <c r="I46" s="1679"/>
      <c r="J46" s="1680"/>
      <c r="K46" s="473" t="s">
        <v>2112</v>
      </c>
      <c r="L46" s="452" t="s">
        <v>94</v>
      </c>
    </row>
    <row r="47" spans="1:12">
      <c r="A47" s="440">
        <v>42</v>
      </c>
      <c r="B47" s="453" t="s">
        <v>95</v>
      </c>
      <c r="C47" s="1678" t="s">
        <v>2117</v>
      </c>
      <c r="D47" s="1679"/>
      <c r="E47" s="1679"/>
      <c r="F47" s="1679"/>
      <c r="G47" s="1679"/>
      <c r="H47" s="1679"/>
      <c r="I47" s="1679"/>
      <c r="J47" s="1680"/>
      <c r="K47" s="473" t="s">
        <v>265</v>
      </c>
      <c r="L47" s="452" t="s">
        <v>95</v>
      </c>
    </row>
    <row r="48" spans="1:12">
      <c r="A48" s="440">
        <v>43</v>
      </c>
      <c r="B48" s="453" t="s">
        <v>97</v>
      </c>
      <c r="C48" s="1678" t="s">
        <v>2118</v>
      </c>
      <c r="D48" s="1679"/>
      <c r="E48" s="1679"/>
      <c r="F48" s="1679"/>
      <c r="G48" s="1679"/>
      <c r="H48" s="1679"/>
      <c r="I48" s="1679"/>
      <c r="J48" s="1680"/>
      <c r="K48" s="473" t="s">
        <v>265</v>
      </c>
      <c r="L48" s="452" t="s">
        <v>97</v>
      </c>
    </row>
    <row r="49" spans="1:12">
      <c r="A49" s="440">
        <v>44</v>
      </c>
      <c r="B49" s="453" t="s">
        <v>98</v>
      </c>
      <c r="C49" s="1678" t="s">
        <v>2119</v>
      </c>
      <c r="D49" s="1679"/>
      <c r="E49" s="1679"/>
      <c r="F49" s="1679"/>
      <c r="G49" s="1679"/>
      <c r="H49" s="1679"/>
      <c r="I49" s="1679"/>
      <c r="J49" s="1680"/>
      <c r="K49" s="473" t="s">
        <v>265</v>
      </c>
      <c r="L49" s="452" t="s">
        <v>98</v>
      </c>
    </row>
    <row r="50" spans="1:12">
      <c r="A50" s="440">
        <v>45</v>
      </c>
      <c r="B50" s="453" t="s">
        <v>100</v>
      </c>
      <c r="C50" s="1678" t="s">
        <v>2120</v>
      </c>
      <c r="D50" s="1679"/>
      <c r="E50" s="1679"/>
      <c r="F50" s="1679"/>
      <c r="G50" s="1679"/>
      <c r="H50" s="1679"/>
      <c r="I50" s="1679"/>
      <c r="J50" s="1680"/>
      <c r="K50" s="473" t="s">
        <v>265</v>
      </c>
      <c r="L50" s="452" t="s">
        <v>100</v>
      </c>
    </row>
    <row r="51" spans="1:12">
      <c r="A51" s="440">
        <v>46</v>
      </c>
      <c r="B51" s="453" t="s">
        <v>102</v>
      </c>
      <c r="C51" s="1678" t="s">
        <v>2121</v>
      </c>
      <c r="D51" s="1679"/>
      <c r="E51" s="1679"/>
      <c r="F51" s="1679"/>
      <c r="G51" s="1679"/>
      <c r="H51" s="1679"/>
      <c r="I51" s="1679"/>
      <c r="J51" s="1680"/>
      <c r="K51" s="473" t="s">
        <v>265</v>
      </c>
      <c r="L51" s="452" t="s">
        <v>102</v>
      </c>
    </row>
    <row r="52" spans="1:12">
      <c r="A52" s="440">
        <v>47</v>
      </c>
      <c r="B52" s="453" t="s">
        <v>104</v>
      </c>
      <c r="C52" s="1678" t="s">
        <v>2122</v>
      </c>
      <c r="D52" s="1679"/>
      <c r="E52" s="1679"/>
      <c r="F52" s="1679"/>
      <c r="G52" s="1679"/>
      <c r="H52" s="1679"/>
      <c r="I52" s="1679"/>
      <c r="J52" s="1680"/>
      <c r="K52" s="473" t="s">
        <v>265</v>
      </c>
      <c r="L52" s="452" t="s">
        <v>104</v>
      </c>
    </row>
    <row r="53" spans="1:12">
      <c r="A53" s="440">
        <v>48</v>
      </c>
      <c r="B53" s="453" t="s">
        <v>106</v>
      </c>
      <c r="C53" s="1678" t="s">
        <v>2123</v>
      </c>
      <c r="D53" s="1679"/>
      <c r="E53" s="1679"/>
      <c r="F53" s="1679"/>
      <c r="G53" s="1679"/>
      <c r="H53" s="1679"/>
      <c r="I53" s="1679"/>
      <c r="J53" s="1680"/>
      <c r="K53" s="473" t="s">
        <v>265</v>
      </c>
      <c r="L53" s="452" t="s">
        <v>106</v>
      </c>
    </row>
    <row r="54" spans="1:12">
      <c r="A54" s="440">
        <v>49</v>
      </c>
      <c r="B54" s="453" t="s">
        <v>108</v>
      </c>
      <c r="C54" s="1678" t="s">
        <v>2124</v>
      </c>
      <c r="D54" s="1679"/>
      <c r="E54" s="1679"/>
      <c r="F54" s="1679"/>
      <c r="G54" s="1679"/>
      <c r="H54" s="1679"/>
      <c r="I54" s="1679"/>
      <c r="J54" s="1680"/>
      <c r="K54" s="473" t="s">
        <v>265</v>
      </c>
      <c r="L54" s="452" t="s">
        <v>108</v>
      </c>
    </row>
    <row r="55" spans="1:12">
      <c r="A55" s="440">
        <v>50</v>
      </c>
      <c r="B55" s="453" t="s">
        <v>110</v>
      </c>
      <c r="C55" s="1678" t="s">
        <v>2125</v>
      </c>
      <c r="D55" s="1679"/>
      <c r="E55" s="1679"/>
      <c r="F55" s="1679"/>
      <c r="G55" s="1679"/>
      <c r="H55" s="1679"/>
      <c r="I55" s="1679"/>
      <c r="J55" s="1680"/>
      <c r="K55" s="473" t="s">
        <v>265</v>
      </c>
      <c r="L55" s="452" t="s">
        <v>110</v>
      </c>
    </row>
    <row r="56" spans="1:12">
      <c r="A56" s="440">
        <v>51</v>
      </c>
      <c r="B56" s="453" t="s">
        <v>112</v>
      </c>
      <c r="C56" s="1678" t="s">
        <v>2126</v>
      </c>
      <c r="D56" s="1679"/>
      <c r="E56" s="1679"/>
      <c r="F56" s="1679"/>
      <c r="G56" s="1679"/>
      <c r="H56" s="1679"/>
      <c r="I56" s="1679"/>
      <c r="J56" s="1680"/>
      <c r="K56" s="473" t="s">
        <v>265</v>
      </c>
      <c r="L56" s="452" t="s">
        <v>112</v>
      </c>
    </row>
    <row r="57" spans="1:12">
      <c r="A57" s="440">
        <v>52</v>
      </c>
      <c r="B57" s="453" t="s">
        <v>114</v>
      </c>
      <c r="C57" s="1678" t="s">
        <v>2127</v>
      </c>
      <c r="D57" s="1679"/>
      <c r="E57" s="1679"/>
      <c r="F57" s="1679"/>
      <c r="G57" s="1679"/>
      <c r="H57" s="1679"/>
      <c r="I57" s="1679"/>
      <c r="J57" s="1680"/>
      <c r="K57" s="473" t="s">
        <v>265</v>
      </c>
      <c r="L57" s="452" t="s">
        <v>114</v>
      </c>
    </row>
    <row r="58" spans="1:12">
      <c r="A58" s="440">
        <v>53</v>
      </c>
      <c r="B58" s="453" t="s">
        <v>115</v>
      </c>
      <c r="C58" s="1678" t="s">
        <v>2128</v>
      </c>
      <c r="D58" s="1679"/>
      <c r="E58" s="1679"/>
      <c r="F58" s="1679"/>
      <c r="G58" s="1679"/>
      <c r="H58" s="1679"/>
      <c r="I58" s="1679"/>
      <c r="J58" s="1680"/>
      <c r="K58" s="473" t="s">
        <v>265</v>
      </c>
      <c r="L58" s="452" t="s">
        <v>115</v>
      </c>
    </row>
    <row r="59" spans="1:12">
      <c r="A59" s="440">
        <v>54</v>
      </c>
      <c r="B59" s="453" t="s">
        <v>116</v>
      </c>
      <c r="C59" s="1678" t="s">
        <v>2129</v>
      </c>
      <c r="D59" s="1679"/>
      <c r="E59" s="1679"/>
      <c r="F59" s="1679"/>
      <c r="G59" s="1679"/>
      <c r="H59" s="1679"/>
      <c r="I59" s="1679"/>
      <c r="J59" s="1680"/>
      <c r="K59" s="473" t="s">
        <v>265</v>
      </c>
      <c r="L59" s="452" t="s">
        <v>116</v>
      </c>
    </row>
    <row r="60" spans="1:12">
      <c r="A60" s="440">
        <v>55</v>
      </c>
      <c r="B60" s="453" t="s">
        <v>118</v>
      </c>
      <c r="C60" s="1678" t="s">
        <v>2130</v>
      </c>
      <c r="D60" s="1679"/>
      <c r="E60" s="1679"/>
      <c r="F60" s="1679"/>
      <c r="G60" s="1679"/>
      <c r="H60" s="1679"/>
      <c r="I60" s="1679"/>
      <c r="J60" s="1680"/>
      <c r="K60" s="473" t="s">
        <v>265</v>
      </c>
      <c r="L60" s="452" t="s">
        <v>118</v>
      </c>
    </row>
    <row r="61" spans="1:12">
      <c r="A61" s="440">
        <v>56</v>
      </c>
      <c r="B61" s="453" t="s">
        <v>120</v>
      </c>
      <c r="C61" s="1678" t="s">
        <v>2131</v>
      </c>
      <c r="D61" s="1679"/>
      <c r="E61" s="1679"/>
      <c r="F61" s="1679"/>
      <c r="G61" s="1679"/>
      <c r="H61" s="1679"/>
      <c r="I61" s="1679"/>
      <c r="J61" s="1680"/>
      <c r="K61" s="473" t="s">
        <v>265</v>
      </c>
      <c r="L61" s="452" t="s">
        <v>120</v>
      </c>
    </row>
    <row r="62" spans="1:12">
      <c r="A62" s="440">
        <v>57</v>
      </c>
      <c r="B62" s="453" t="s">
        <v>122</v>
      </c>
      <c r="C62" s="1678" t="s">
        <v>2132</v>
      </c>
      <c r="D62" s="1679"/>
      <c r="E62" s="1679"/>
      <c r="F62" s="1679"/>
      <c r="G62" s="1679"/>
      <c r="H62" s="1679"/>
      <c r="I62" s="1679"/>
      <c r="J62" s="1680"/>
      <c r="K62" s="473" t="s">
        <v>265</v>
      </c>
      <c r="L62" s="452" t="s">
        <v>122</v>
      </c>
    </row>
    <row r="63" spans="1:12">
      <c r="A63" s="440">
        <v>58</v>
      </c>
      <c r="B63" s="453" t="s">
        <v>124</v>
      </c>
      <c r="C63" s="1678" t="s">
        <v>2133</v>
      </c>
      <c r="D63" s="1679"/>
      <c r="E63" s="1679"/>
      <c r="F63" s="1679"/>
      <c r="G63" s="1679"/>
      <c r="H63" s="1679"/>
      <c r="I63" s="1679"/>
      <c r="J63" s="1680"/>
      <c r="K63" s="473" t="s">
        <v>265</v>
      </c>
      <c r="L63" s="452" t="s">
        <v>124</v>
      </c>
    </row>
    <row r="64" spans="1:12">
      <c r="A64" s="440">
        <v>59</v>
      </c>
      <c r="B64" s="453" t="s">
        <v>126</v>
      </c>
      <c r="C64" s="1678" t="s">
        <v>2134</v>
      </c>
      <c r="D64" s="1679"/>
      <c r="E64" s="1679"/>
      <c r="F64" s="1679"/>
      <c r="G64" s="1679"/>
      <c r="H64" s="1679"/>
      <c r="I64" s="1679"/>
      <c r="J64" s="1680"/>
      <c r="K64" s="473" t="s">
        <v>265</v>
      </c>
      <c r="L64" s="452" t="s">
        <v>126</v>
      </c>
    </row>
    <row r="65" spans="1:12">
      <c r="A65" s="440">
        <v>60</v>
      </c>
      <c r="B65" s="453" t="s">
        <v>128</v>
      </c>
      <c r="C65" s="1678" t="s">
        <v>2135</v>
      </c>
      <c r="D65" s="1679"/>
      <c r="E65" s="1679"/>
      <c r="F65" s="1679"/>
      <c r="G65" s="1679"/>
      <c r="H65" s="1679"/>
      <c r="I65" s="1679"/>
      <c r="J65" s="1680"/>
      <c r="K65" s="473" t="s">
        <v>265</v>
      </c>
      <c r="L65" s="452" t="s">
        <v>128</v>
      </c>
    </row>
    <row r="66" spans="1:12">
      <c r="A66" s="440">
        <v>61</v>
      </c>
      <c r="B66" s="453" t="s">
        <v>130</v>
      </c>
      <c r="C66" s="1678" t="s">
        <v>2136</v>
      </c>
      <c r="D66" s="1679"/>
      <c r="E66" s="1679"/>
      <c r="F66" s="1679"/>
      <c r="G66" s="1679"/>
      <c r="H66" s="1679"/>
      <c r="I66" s="1679"/>
      <c r="J66" s="1680"/>
      <c r="K66" s="473" t="s">
        <v>16</v>
      </c>
      <c r="L66" s="452" t="s">
        <v>130</v>
      </c>
    </row>
    <row r="67" spans="1:12">
      <c r="A67" s="440">
        <v>62</v>
      </c>
      <c r="B67" s="453" t="s">
        <v>132</v>
      </c>
      <c r="C67" s="1678" t="s">
        <v>2137</v>
      </c>
      <c r="D67" s="1679"/>
      <c r="E67" s="1679"/>
      <c r="F67" s="1679"/>
      <c r="G67" s="1679"/>
      <c r="H67" s="1679"/>
      <c r="I67" s="1679"/>
      <c r="J67" s="1680"/>
      <c r="K67" s="473" t="s">
        <v>16</v>
      </c>
      <c r="L67" s="452" t="s">
        <v>132</v>
      </c>
    </row>
    <row r="68" spans="1:12">
      <c r="A68" s="440">
        <v>63</v>
      </c>
      <c r="B68" s="453" t="s">
        <v>134</v>
      </c>
      <c r="C68" s="1678" t="s">
        <v>2138</v>
      </c>
      <c r="D68" s="1679"/>
      <c r="E68" s="1679"/>
      <c r="F68" s="1679"/>
      <c r="G68" s="1679"/>
      <c r="H68" s="1679"/>
      <c r="I68" s="1679"/>
      <c r="J68" s="1680"/>
      <c r="K68" s="473" t="s">
        <v>16</v>
      </c>
      <c r="L68" s="452" t="s">
        <v>134</v>
      </c>
    </row>
    <row r="69" spans="1:12">
      <c r="A69" s="440">
        <v>64</v>
      </c>
      <c r="B69" s="453" t="s">
        <v>136</v>
      </c>
      <c r="C69" s="1678" t="s">
        <v>2139</v>
      </c>
      <c r="D69" s="1679"/>
      <c r="E69" s="1679"/>
      <c r="F69" s="1679"/>
      <c r="G69" s="1679"/>
      <c r="H69" s="1679"/>
      <c r="I69" s="1679"/>
      <c r="J69" s="1680"/>
      <c r="K69" s="473" t="s">
        <v>16</v>
      </c>
      <c r="L69" s="452" t="s">
        <v>136</v>
      </c>
    </row>
    <row r="70" spans="1:12">
      <c r="A70" s="440">
        <v>65</v>
      </c>
      <c r="B70" s="453" t="s">
        <v>138</v>
      </c>
      <c r="C70" s="1678" t="s">
        <v>2140</v>
      </c>
      <c r="D70" s="1679"/>
      <c r="E70" s="1679"/>
      <c r="F70" s="1679"/>
      <c r="G70" s="1679"/>
      <c r="H70" s="1679"/>
      <c r="I70" s="1679"/>
      <c r="J70" s="1680"/>
      <c r="K70" s="473" t="s">
        <v>16</v>
      </c>
      <c r="L70" s="452" t="s">
        <v>138</v>
      </c>
    </row>
    <row r="71" spans="1:12">
      <c r="A71" s="440">
        <v>66</v>
      </c>
      <c r="B71" s="453" t="s">
        <v>140</v>
      </c>
      <c r="C71" s="1678" t="s">
        <v>2141</v>
      </c>
      <c r="D71" s="1679"/>
      <c r="E71" s="1679"/>
      <c r="F71" s="1679"/>
      <c r="G71" s="1679"/>
      <c r="H71" s="1679"/>
      <c r="I71" s="1679"/>
      <c r="J71" s="1680"/>
      <c r="K71" s="473" t="s">
        <v>16</v>
      </c>
      <c r="L71" s="452" t="s">
        <v>140</v>
      </c>
    </row>
    <row r="72" spans="1:12">
      <c r="A72" s="440">
        <v>67</v>
      </c>
      <c r="B72" s="453" t="s">
        <v>142</v>
      </c>
      <c r="C72" s="1678" t="s">
        <v>2142</v>
      </c>
      <c r="D72" s="1679"/>
      <c r="E72" s="1679"/>
      <c r="F72" s="1679"/>
      <c r="G72" s="1679"/>
      <c r="H72" s="1679"/>
      <c r="I72" s="1679"/>
      <c r="J72" s="1680"/>
      <c r="K72" s="473" t="s">
        <v>16</v>
      </c>
      <c r="L72" s="452" t="s">
        <v>142</v>
      </c>
    </row>
    <row r="73" spans="1:12">
      <c r="A73" s="440">
        <v>68</v>
      </c>
      <c r="B73" s="453" t="s">
        <v>144</v>
      </c>
      <c r="C73" s="1678" t="s">
        <v>2143</v>
      </c>
      <c r="D73" s="1679"/>
      <c r="E73" s="1679"/>
      <c r="F73" s="1679"/>
      <c r="G73" s="1679"/>
      <c r="H73" s="1679"/>
      <c r="I73" s="1679"/>
      <c r="J73" s="1680"/>
      <c r="K73" s="473" t="s">
        <v>16</v>
      </c>
      <c r="L73" s="452" t="s">
        <v>144</v>
      </c>
    </row>
    <row r="74" spans="1:12">
      <c r="A74" s="440">
        <v>69</v>
      </c>
      <c r="B74" s="453" t="s">
        <v>146</v>
      </c>
      <c r="C74" s="1678" t="s">
        <v>2144</v>
      </c>
      <c r="D74" s="1679"/>
      <c r="E74" s="1679"/>
      <c r="F74" s="1679"/>
      <c r="G74" s="1679"/>
      <c r="H74" s="1679"/>
      <c r="I74" s="1679"/>
      <c r="J74" s="1680"/>
      <c r="K74" s="473" t="s">
        <v>16</v>
      </c>
      <c r="L74" s="452" t="s">
        <v>146</v>
      </c>
    </row>
    <row r="75" spans="1:12">
      <c r="A75" s="440">
        <v>70</v>
      </c>
      <c r="B75" s="453" t="s">
        <v>148</v>
      </c>
      <c r="C75" s="1678" t="s">
        <v>2145</v>
      </c>
      <c r="D75" s="1679"/>
      <c r="E75" s="1679"/>
      <c r="F75" s="1679"/>
      <c r="G75" s="1679"/>
      <c r="H75" s="1679"/>
      <c r="I75" s="1679"/>
      <c r="J75" s="1680"/>
      <c r="K75" s="473" t="s">
        <v>16</v>
      </c>
      <c r="L75" s="452" t="s">
        <v>148</v>
      </c>
    </row>
    <row r="76" spans="1:12">
      <c r="A76" s="440">
        <v>71</v>
      </c>
      <c r="B76" s="453" t="s">
        <v>150</v>
      </c>
      <c r="C76" s="1678" t="s">
        <v>2146</v>
      </c>
      <c r="D76" s="1679"/>
      <c r="E76" s="1679"/>
      <c r="F76" s="1679"/>
      <c r="G76" s="1679"/>
      <c r="H76" s="1679"/>
      <c r="I76" s="1679"/>
      <c r="J76" s="1680"/>
      <c r="K76" s="473" t="s">
        <v>16</v>
      </c>
      <c r="L76" s="452" t="s">
        <v>150</v>
      </c>
    </row>
    <row r="77" spans="1:12">
      <c r="A77" s="440">
        <v>72</v>
      </c>
      <c r="B77" s="453" t="s">
        <v>152</v>
      </c>
      <c r="C77" s="1678" t="s">
        <v>2147</v>
      </c>
      <c r="D77" s="1679"/>
      <c r="E77" s="1679"/>
      <c r="F77" s="1679"/>
      <c r="G77" s="1679"/>
      <c r="H77" s="1679"/>
      <c r="I77" s="1679"/>
      <c r="J77" s="1680"/>
      <c r="K77" s="473" t="s">
        <v>16</v>
      </c>
      <c r="L77" s="452" t="s">
        <v>152</v>
      </c>
    </row>
    <row r="78" spans="1:12">
      <c r="A78" s="440">
        <v>73</v>
      </c>
      <c r="B78" s="453" t="s">
        <v>153</v>
      </c>
      <c r="C78" s="1678" t="s">
        <v>2148</v>
      </c>
      <c r="D78" s="1679"/>
      <c r="E78" s="1679"/>
      <c r="F78" s="1679"/>
      <c r="G78" s="1679"/>
      <c r="H78" s="1679"/>
      <c r="I78" s="1679"/>
      <c r="J78" s="1680"/>
      <c r="K78" s="473" t="s">
        <v>16</v>
      </c>
      <c r="L78" s="452" t="s">
        <v>153</v>
      </c>
    </row>
    <row r="79" spans="1:12">
      <c r="A79" s="440">
        <v>74</v>
      </c>
      <c r="B79" s="453" t="s">
        <v>154</v>
      </c>
      <c r="C79" s="1678" t="s">
        <v>2149</v>
      </c>
      <c r="D79" s="1679"/>
      <c r="E79" s="1679"/>
      <c r="F79" s="1679"/>
      <c r="G79" s="1679"/>
      <c r="H79" s="1679"/>
      <c r="I79" s="1679"/>
      <c r="J79" s="1680"/>
      <c r="K79" s="473" t="s">
        <v>16</v>
      </c>
      <c r="L79" s="452" t="s">
        <v>154</v>
      </c>
    </row>
    <row r="80" spans="1:12">
      <c r="A80" s="440">
        <v>75</v>
      </c>
      <c r="B80" s="453" t="s">
        <v>157</v>
      </c>
      <c r="C80" s="1678" t="s">
        <v>2150</v>
      </c>
      <c r="D80" s="1679"/>
      <c r="E80" s="1679"/>
      <c r="F80" s="1679"/>
      <c r="G80" s="1679"/>
      <c r="H80" s="1679"/>
      <c r="I80" s="1679"/>
      <c r="J80" s="1680"/>
      <c r="K80" s="473" t="s">
        <v>16</v>
      </c>
      <c r="L80" s="452" t="s">
        <v>157</v>
      </c>
    </row>
    <row r="81" spans="1:12">
      <c r="A81" s="440">
        <v>76</v>
      </c>
      <c r="B81" s="453" t="s">
        <v>160</v>
      </c>
      <c r="C81" s="1678" t="s">
        <v>2151</v>
      </c>
      <c r="D81" s="1679"/>
      <c r="E81" s="1679"/>
      <c r="F81" s="1679"/>
      <c r="G81" s="1679"/>
      <c r="H81" s="1679"/>
      <c r="I81" s="1679"/>
      <c r="J81" s="1680"/>
      <c r="K81" s="473" t="s">
        <v>16</v>
      </c>
      <c r="L81" s="452" t="s">
        <v>160</v>
      </c>
    </row>
    <row r="82" spans="1:12">
      <c r="A82" s="440">
        <v>77</v>
      </c>
      <c r="B82" s="453" t="s">
        <v>162</v>
      </c>
      <c r="C82" s="1678" t="s">
        <v>2152</v>
      </c>
      <c r="D82" s="1679"/>
      <c r="E82" s="1679"/>
      <c r="F82" s="1679"/>
      <c r="G82" s="1679"/>
      <c r="H82" s="1679"/>
      <c r="I82" s="1679"/>
      <c r="J82" s="1680"/>
      <c r="K82" s="473" t="s">
        <v>16</v>
      </c>
      <c r="L82" s="452" t="s">
        <v>162</v>
      </c>
    </row>
    <row r="83" spans="1:12">
      <c r="A83" s="440">
        <v>78</v>
      </c>
      <c r="B83" s="453" t="s">
        <v>165</v>
      </c>
      <c r="C83" s="1678" t="s">
        <v>2153</v>
      </c>
      <c r="D83" s="1679"/>
      <c r="E83" s="1679"/>
      <c r="F83" s="1679"/>
      <c r="G83" s="1679"/>
      <c r="H83" s="1679"/>
      <c r="I83" s="1679"/>
      <c r="J83" s="1680"/>
      <c r="K83" s="473" t="s">
        <v>265</v>
      </c>
      <c r="L83" s="452" t="s">
        <v>165</v>
      </c>
    </row>
    <row r="84" spans="1:12">
      <c r="A84" s="440">
        <v>79</v>
      </c>
      <c r="B84" s="453" t="s">
        <v>171</v>
      </c>
      <c r="C84" s="1678" t="s">
        <v>2154</v>
      </c>
      <c r="D84" s="1679"/>
      <c r="E84" s="1679"/>
      <c r="F84" s="1679"/>
      <c r="G84" s="1679"/>
      <c r="H84" s="1679"/>
      <c r="I84" s="1679"/>
      <c r="J84" s="1680"/>
      <c r="K84" s="473" t="s">
        <v>16</v>
      </c>
      <c r="L84" s="452" t="s">
        <v>171</v>
      </c>
    </row>
    <row r="85" spans="1:12">
      <c r="A85" s="440">
        <v>80</v>
      </c>
      <c r="B85" s="453" t="s">
        <v>174</v>
      </c>
      <c r="C85" s="1678" t="s">
        <v>2155</v>
      </c>
      <c r="D85" s="1679"/>
      <c r="E85" s="1679"/>
      <c r="F85" s="1679"/>
      <c r="G85" s="1679"/>
      <c r="H85" s="1679"/>
      <c r="I85" s="1679"/>
      <c r="J85" s="1680"/>
      <c r="K85" s="473" t="s">
        <v>16</v>
      </c>
      <c r="L85" s="452" t="s">
        <v>174</v>
      </c>
    </row>
    <row r="86" spans="1:12">
      <c r="A86" s="440">
        <v>81</v>
      </c>
      <c r="B86" s="453" t="s">
        <v>176</v>
      </c>
      <c r="C86" s="1678" t="s">
        <v>2156</v>
      </c>
      <c r="D86" s="1679"/>
      <c r="E86" s="1679"/>
      <c r="F86" s="1679"/>
      <c r="G86" s="1679"/>
      <c r="H86" s="1679"/>
      <c r="I86" s="1679"/>
      <c r="J86" s="1680"/>
      <c r="K86" s="473" t="s">
        <v>16</v>
      </c>
      <c r="L86" s="452" t="s">
        <v>176</v>
      </c>
    </row>
    <row r="87" spans="1:12">
      <c r="A87" s="440">
        <v>82</v>
      </c>
      <c r="B87" s="453" t="s">
        <v>178</v>
      </c>
      <c r="C87" s="1678" t="s">
        <v>2157</v>
      </c>
      <c r="D87" s="1679"/>
      <c r="E87" s="1679"/>
      <c r="F87" s="1679"/>
      <c r="G87" s="1679"/>
      <c r="H87" s="1679"/>
      <c r="I87" s="1679"/>
      <c r="J87" s="1680"/>
      <c r="K87" s="473" t="s">
        <v>16</v>
      </c>
      <c r="L87" s="452" t="s">
        <v>178</v>
      </c>
    </row>
    <row r="88" spans="1:12">
      <c r="A88" s="440">
        <v>83</v>
      </c>
      <c r="B88" s="453" t="s">
        <v>182</v>
      </c>
      <c r="C88" s="1678" t="s">
        <v>2158</v>
      </c>
      <c r="D88" s="1679"/>
      <c r="E88" s="1679"/>
      <c r="F88" s="1679"/>
      <c r="G88" s="1679"/>
      <c r="H88" s="1679"/>
      <c r="I88" s="1679"/>
      <c r="J88" s="1680"/>
      <c r="K88" s="473" t="s">
        <v>16</v>
      </c>
      <c r="L88" s="452" t="s">
        <v>182</v>
      </c>
    </row>
    <row r="89" spans="1:12">
      <c r="A89" s="440">
        <v>84</v>
      </c>
      <c r="B89" s="453" t="s">
        <v>184</v>
      </c>
      <c r="C89" s="1678" t="s">
        <v>2159</v>
      </c>
      <c r="D89" s="1679"/>
      <c r="E89" s="1679"/>
      <c r="F89" s="1679"/>
      <c r="G89" s="1679"/>
      <c r="H89" s="1679"/>
      <c r="I89" s="1679"/>
      <c r="J89" s="1680"/>
      <c r="K89" s="473" t="s">
        <v>16</v>
      </c>
      <c r="L89" s="452" t="s">
        <v>184</v>
      </c>
    </row>
    <row r="90" spans="1:12">
      <c r="A90" s="440">
        <v>85</v>
      </c>
      <c r="B90" s="453" t="s">
        <v>185</v>
      </c>
      <c r="C90" s="1678" t="s">
        <v>2160</v>
      </c>
      <c r="D90" s="1679"/>
      <c r="E90" s="1679"/>
      <c r="F90" s="1679"/>
      <c r="G90" s="1679"/>
      <c r="H90" s="1679"/>
      <c r="I90" s="1679"/>
      <c r="J90" s="1680"/>
      <c r="K90" s="473" t="s">
        <v>16</v>
      </c>
      <c r="L90" s="452" t="s">
        <v>185</v>
      </c>
    </row>
    <row r="91" spans="1:12">
      <c r="A91" s="440">
        <v>86</v>
      </c>
      <c r="B91" s="453" t="s">
        <v>186</v>
      </c>
      <c r="C91" s="1678" t="s">
        <v>2161</v>
      </c>
      <c r="D91" s="1679"/>
      <c r="E91" s="1679"/>
      <c r="F91" s="1679"/>
      <c r="G91" s="1679"/>
      <c r="H91" s="1679"/>
      <c r="I91" s="1679"/>
      <c r="J91" s="1680"/>
      <c r="K91" s="473" t="s">
        <v>265</v>
      </c>
      <c r="L91" s="452" t="s">
        <v>186</v>
      </c>
    </row>
    <row r="92" spans="1:12">
      <c r="A92" s="440">
        <v>87</v>
      </c>
      <c r="B92" s="453" t="s">
        <v>187</v>
      </c>
      <c r="C92" s="1678" t="s">
        <v>2162</v>
      </c>
      <c r="D92" s="1679"/>
      <c r="E92" s="1679"/>
      <c r="F92" s="1679"/>
      <c r="G92" s="1679"/>
      <c r="H92" s="1679"/>
      <c r="I92" s="1679"/>
      <c r="J92" s="1680"/>
      <c r="K92" s="473" t="s">
        <v>265</v>
      </c>
      <c r="L92" s="452" t="s">
        <v>187</v>
      </c>
    </row>
    <row r="93" spans="1:12">
      <c r="A93" s="440">
        <v>88</v>
      </c>
      <c r="B93" s="453" t="s">
        <v>188</v>
      </c>
      <c r="C93" s="1678" t="s">
        <v>2163</v>
      </c>
      <c r="D93" s="1679"/>
      <c r="E93" s="1679"/>
      <c r="F93" s="1679"/>
      <c r="G93" s="1679"/>
      <c r="H93" s="1679"/>
      <c r="I93" s="1679"/>
      <c r="J93" s="1680"/>
      <c r="K93" s="473" t="s">
        <v>265</v>
      </c>
      <c r="L93" s="452" t="s">
        <v>188</v>
      </c>
    </row>
    <row r="94" spans="1:12">
      <c r="A94" s="440">
        <v>89</v>
      </c>
      <c r="B94" s="453" t="s">
        <v>189</v>
      </c>
      <c r="C94" s="1678" t="s">
        <v>2164</v>
      </c>
      <c r="D94" s="1679"/>
      <c r="E94" s="1679"/>
      <c r="F94" s="1679"/>
      <c r="G94" s="1679"/>
      <c r="H94" s="1679"/>
      <c r="I94" s="1679"/>
      <c r="J94" s="1680"/>
      <c r="K94" s="473" t="s">
        <v>265</v>
      </c>
      <c r="L94" s="452" t="s">
        <v>189</v>
      </c>
    </row>
    <row r="95" spans="1:12">
      <c r="A95" s="440">
        <v>90</v>
      </c>
      <c r="B95" s="453" t="s">
        <v>190</v>
      </c>
      <c r="C95" s="1678" t="s">
        <v>2165</v>
      </c>
      <c r="D95" s="1679"/>
      <c r="E95" s="1679"/>
      <c r="F95" s="1679"/>
      <c r="G95" s="1679"/>
      <c r="H95" s="1679"/>
      <c r="I95" s="1679"/>
      <c r="J95" s="1680"/>
      <c r="K95" s="473" t="s">
        <v>265</v>
      </c>
      <c r="L95" s="452" t="s">
        <v>190</v>
      </c>
    </row>
    <row r="96" spans="1:12">
      <c r="A96" s="440">
        <v>91</v>
      </c>
      <c r="B96" s="453" t="s">
        <v>191</v>
      </c>
      <c r="C96" s="1678" t="s">
        <v>2166</v>
      </c>
      <c r="D96" s="1679"/>
      <c r="E96" s="1679"/>
      <c r="F96" s="1679"/>
      <c r="G96" s="1679"/>
      <c r="H96" s="1679"/>
      <c r="I96" s="1679"/>
      <c r="J96" s="1680"/>
      <c r="K96" s="473" t="s">
        <v>265</v>
      </c>
      <c r="L96" s="452" t="s">
        <v>191</v>
      </c>
    </row>
    <row r="97" spans="1:12">
      <c r="A97" s="440">
        <v>92</v>
      </c>
      <c r="B97" s="453" t="s">
        <v>192</v>
      </c>
      <c r="C97" s="1678" t="s">
        <v>2167</v>
      </c>
      <c r="D97" s="1679"/>
      <c r="E97" s="1679"/>
      <c r="F97" s="1679"/>
      <c r="G97" s="1679"/>
      <c r="H97" s="1679"/>
      <c r="I97" s="1679"/>
      <c r="J97" s="1680"/>
      <c r="K97" s="473" t="s">
        <v>265</v>
      </c>
      <c r="L97" s="452" t="s">
        <v>192</v>
      </c>
    </row>
    <row r="98" spans="1:12">
      <c r="A98" s="440">
        <v>93</v>
      </c>
      <c r="B98" s="453" t="s">
        <v>193</v>
      </c>
      <c r="C98" s="1678" t="s">
        <v>2168</v>
      </c>
      <c r="D98" s="1679"/>
      <c r="E98" s="1679"/>
      <c r="F98" s="1679"/>
      <c r="G98" s="1679"/>
      <c r="H98" s="1679"/>
      <c r="I98" s="1679"/>
      <c r="J98" s="1680"/>
      <c r="K98" s="473" t="s">
        <v>265</v>
      </c>
      <c r="L98" s="452" t="s">
        <v>193</v>
      </c>
    </row>
    <row r="99" spans="1:12">
      <c r="A99" s="440">
        <v>94</v>
      </c>
      <c r="B99" s="453" t="s">
        <v>194</v>
      </c>
      <c r="C99" s="1678" t="s">
        <v>2169</v>
      </c>
      <c r="D99" s="1679"/>
      <c r="E99" s="1679"/>
      <c r="F99" s="1679"/>
      <c r="G99" s="1679"/>
      <c r="H99" s="1679"/>
      <c r="I99" s="1679"/>
      <c r="J99" s="1680"/>
      <c r="K99" s="473" t="s">
        <v>265</v>
      </c>
      <c r="L99" s="452" t="s">
        <v>194</v>
      </c>
    </row>
    <row r="100" spans="1:12">
      <c r="A100" s="440">
        <v>95</v>
      </c>
      <c r="B100" s="453" t="s">
        <v>195</v>
      </c>
      <c r="C100" s="1678" t="s">
        <v>2170</v>
      </c>
      <c r="D100" s="1679"/>
      <c r="E100" s="1679"/>
      <c r="F100" s="1679"/>
      <c r="G100" s="1679"/>
      <c r="H100" s="1679"/>
      <c r="I100" s="1679"/>
      <c r="J100" s="1680"/>
      <c r="K100" s="473" t="s">
        <v>2112</v>
      </c>
      <c r="L100" s="452" t="s">
        <v>195</v>
      </c>
    </row>
    <row r="101" spans="1:12">
      <c r="A101" s="440">
        <v>96</v>
      </c>
      <c r="B101" s="453" t="s">
        <v>196</v>
      </c>
      <c r="C101" s="1678" t="s">
        <v>2171</v>
      </c>
      <c r="D101" s="1679"/>
      <c r="E101" s="1679"/>
      <c r="F101" s="1679"/>
      <c r="G101" s="1679"/>
      <c r="H101" s="1679"/>
      <c r="I101" s="1679"/>
      <c r="J101" s="1680"/>
      <c r="K101" s="473" t="s">
        <v>265</v>
      </c>
      <c r="L101" s="452" t="s">
        <v>196</v>
      </c>
    </row>
    <row r="102" spans="1:12">
      <c r="A102" s="440">
        <v>97</v>
      </c>
      <c r="B102" s="453" t="s">
        <v>202</v>
      </c>
      <c r="C102" s="1678" t="s">
        <v>2172</v>
      </c>
      <c r="D102" s="1679"/>
      <c r="E102" s="1679"/>
      <c r="F102" s="1679"/>
      <c r="G102" s="1679"/>
      <c r="H102" s="1679"/>
      <c r="I102" s="1679"/>
      <c r="J102" s="1680"/>
      <c r="K102" s="473" t="s">
        <v>2115</v>
      </c>
      <c r="L102" s="452" t="s">
        <v>202</v>
      </c>
    </row>
    <row r="103" spans="1:12">
      <c r="A103" s="440">
        <v>98</v>
      </c>
      <c r="B103" s="453" t="s">
        <v>211</v>
      </c>
      <c r="C103" s="1678" t="s">
        <v>2173</v>
      </c>
      <c r="D103" s="1679"/>
      <c r="E103" s="1679"/>
      <c r="F103" s="1679"/>
      <c r="G103" s="1679"/>
      <c r="H103" s="1679"/>
      <c r="I103" s="1679"/>
      <c r="J103" s="1680"/>
      <c r="K103" s="473" t="s">
        <v>2112</v>
      </c>
      <c r="L103" s="452" t="s">
        <v>211</v>
      </c>
    </row>
    <row r="104" spans="1:12">
      <c r="A104" s="440">
        <v>99</v>
      </c>
      <c r="B104" s="453" t="s">
        <v>220</v>
      </c>
      <c r="C104" s="1678" t="s">
        <v>2174</v>
      </c>
      <c r="D104" s="1679"/>
      <c r="E104" s="1679"/>
      <c r="F104" s="1679"/>
      <c r="G104" s="1679"/>
      <c r="H104" s="1679"/>
      <c r="I104" s="1679"/>
      <c r="J104" s="1680"/>
      <c r="K104" s="473" t="s">
        <v>265</v>
      </c>
      <c r="L104" s="452" t="s">
        <v>220</v>
      </c>
    </row>
    <row r="105" spans="1:12">
      <c r="A105" s="440">
        <v>100</v>
      </c>
      <c r="B105" s="453" t="s">
        <v>229</v>
      </c>
      <c r="C105" s="1678" t="s">
        <v>2175</v>
      </c>
      <c r="D105" s="1679"/>
      <c r="E105" s="1679"/>
      <c r="F105" s="1679"/>
      <c r="G105" s="1679"/>
      <c r="H105" s="1679"/>
      <c r="I105" s="1679"/>
      <c r="J105" s="1680"/>
      <c r="K105" s="473" t="s">
        <v>265</v>
      </c>
      <c r="L105" s="452" t="s">
        <v>229</v>
      </c>
    </row>
    <row r="106" spans="1:12">
      <c r="A106" s="440">
        <v>101</v>
      </c>
      <c r="B106" s="453" t="s">
        <v>238</v>
      </c>
      <c r="C106" s="1678" t="s">
        <v>2176</v>
      </c>
      <c r="D106" s="1679"/>
      <c r="E106" s="1679"/>
      <c r="F106" s="1679"/>
      <c r="G106" s="1679"/>
      <c r="H106" s="1679"/>
      <c r="I106" s="1679"/>
      <c r="J106" s="1680"/>
      <c r="K106" s="473" t="s">
        <v>265</v>
      </c>
      <c r="L106" s="452" t="s">
        <v>238</v>
      </c>
    </row>
    <row r="107" spans="1:12">
      <c r="A107" s="440">
        <v>102</v>
      </c>
      <c r="B107" s="453" t="s">
        <v>247</v>
      </c>
      <c r="C107" s="1678" t="s">
        <v>2177</v>
      </c>
      <c r="D107" s="1679"/>
      <c r="E107" s="1679"/>
      <c r="F107" s="1679"/>
      <c r="G107" s="1679"/>
      <c r="H107" s="1679"/>
      <c r="I107" s="1679"/>
      <c r="J107" s="1680"/>
      <c r="K107" s="473" t="s">
        <v>265</v>
      </c>
      <c r="L107" s="452" t="s">
        <v>247</v>
      </c>
    </row>
    <row r="108" spans="1:12">
      <c r="A108" s="440">
        <v>103</v>
      </c>
      <c r="B108" s="453" t="s">
        <v>256</v>
      </c>
      <c r="C108" s="1678" t="s">
        <v>2178</v>
      </c>
      <c r="D108" s="1679"/>
      <c r="E108" s="1679"/>
      <c r="F108" s="1679"/>
      <c r="G108" s="1679"/>
      <c r="H108" s="1679"/>
      <c r="I108" s="1679"/>
      <c r="J108" s="1680"/>
      <c r="K108" s="473" t="s">
        <v>265</v>
      </c>
      <c r="L108" s="452" t="s">
        <v>256</v>
      </c>
    </row>
    <row r="109" spans="1:12">
      <c r="A109" s="440">
        <v>104</v>
      </c>
      <c r="B109" s="453" t="s">
        <v>260</v>
      </c>
      <c r="C109" s="1678" t="s">
        <v>2179</v>
      </c>
      <c r="D109" s="1679"/>
      <c r="E109" s="1679"/>
      <c r="F109" s="1679"/>
      <c r="G109" s="1679"/>
      <c r="H109" s="1679"/>
      <c r="I109" s="1679"/>
      <c r="J109" s="1680"/>
      <c r="K109" s="473" t="s">
        <v>265</v>
      </c>
      <c r="L109" s="452" t="s">
        <v>260</v>
      </c>
    </row>
    <row r="110" spans="1:12">
      <c r="A110" s="440">
        <v>105</v>
      </c>
      <c r="B110" s="453" t="s">
        <v>262</v>
      </c>
      <c r="C110" s="1678" t="s">
        <v>2180</v>
      </c>
      <c r="D110" s="1679"/>
      <c r="E110" s="1679"/>
      <c r="F110" s="1679"/>
      <c r="G110" s="1679"/>
      <c r="H110" s="1679"/>
      <c r="I110" s="1679"/>
      <c r="J110" s="1680"/>
      <c r="K110" s="473" t="s">
        <v>265</v>
      </c>
      <c r="L110" s="452" t="s">
        <v>262</v>
      </c>
    </row>
    <row r="111" spans="1:12">
      <c r="A111" s="440">
        <v>106</v>
      </c>
      <c r="B111" s="453" t="s">
        <v>263</v>
      </c>
      <c r="C111" s="1678" t="s">
        <v>2181</v>
      </c>
      <c r="D111" s="1679"/>
      <c r="E111" s="1679"/>
      <c r="F111" s="1679"/>
      <c r="G111" s="1679"/>
      <c r="H111" s="1679"/>
      <c r="I111" s="1679"/>
      <c r="J111" s="1680"/>
      <c r="K111" s="473" t="s">
        <v>265</v>
      </c>
      <c r="L111" s="452" t="s">
        <v>263</v>
      </c>
    </row>
    <row r="112" spans="1:12">
      <c r="A112" s="440">
        <v>107</v>
      </c>
      <c r="B112" s="453" t="s">
        <v>264</v>
      </c>
      <c r="C112" s="1678" t="s">
        <v>2182</v>
      </c>
      <c r="D112" s="1679"/>
      <c r="E112" s="1679"/>
      <c r="F112" s="1679"/>
      <c r="G112" s="1679"/>
      <c r="H112" s="1679"/>
      <c r="I112" s="1679"/>
      <c r="J112" s="1680"/>
      <c r="K112" s="473" t="s">
        <v>265</v>
      </c>
      <c r="L112" s="452" t="s">
        <v>264</v>
      </c>
    </row>
    <row r="113" spans="1:12">
      <c r="A113" s="440">
        <v>108</v>
      </c>
      <c r="B113" s="453" t="s">
        <v>266</v>
      </c>
      <c r="C113" s="1678" t="s">
        <v>2183</v>
      </c>
      <c r="D113" s="1679"/>
      <c r="E113" s="1679"/>
      <c r="F113" s="1679"/>
      <c r="G113" s="1679"/>
      <c r="H113" s="1679"/>
      <c r="I113" s="1679"/>
      <c r="J113" s="1680"/>
      <c r="K113" s="473" t="s">
        <v>265</v>
      </c>
      <c r="L113" s="452" t="s">
        <v>266</v>
      </c>
    </row>
    <row r="114" spans="1:12">
      <c r="A114" s="440">
        <v>109</v>
      </c>
      <c r="B114" s="453" t="s">
        <v>268</v>
      </c>
      <c r="C114" s="1678" t="s">
        <v>2184</v>
      </c>
      <c r="D114" s="1679"/>
      <c r="E114" s="1679"/>
      <c r="F114" s="1679"/>
      <c r="G114" s="1679"/>
      <c r="H114" s="1679"/>
      <c r="I114" s="1679"/>
      <c r="J114" s="1680"/>
      <c r="K114" s="473" t="s">
        <v>265</v>
      </c>
      <c r="L114" s="452" t="s">
        <v>268</v>
      </c>
    </row>
    <row r="115" spans="1:12">
      <c r="A115" s="440">
        <v>110</v>
      </c>
      <c r="B115" s="453" t="s">
        <v>269</v>
      </c>
      <c r="C115" s="1678" t="s">
        <v>2185</v>
      </c>
      <c r="D115" s="1679"/>
      <c r="E115" s="1679"/>
      <c r="F115" s="1679"/>
      <c r="G115" s="1679"/>
      <c r="H115" s="1679"/>
      <c r="I115" s="1679"/>
      <c r="J115" s="1680"/>
      <c r="K115" s="473" t="s">
        <v>265</v>
      </c>
      <c r="L115" s="452" t="s">
        <v>269</v>
      </c>
    </row>
    <row r="116" spans="1:12">
      <c r="A116" s="440">
        <v>111</v>
      </c>
      <c r="B116" s="453" t="s">
        <v>271</v>
      </c>
      <c r="C116" s="1678" t="s">
        <v>2186</v>
      </c>
      <c r="D116" s="1679"/>
      <c r="E116" s="1679"/>
      <c r="F116" s="1679"/>
      <c r="G116" s="1679"/>
      <c r="H116" s="1679"/>
      <c r="I116" s="1679"/>
      <c r="J116" s="1680"/>
      <c r="K116" s="473" t="s">
        <v>265</v>
      </c>
      <c r="L116" s="452" t="s">
        <v>271</v>
      </c>
    </row>
    <row r="117" spans="1:12">
      <c r="A117" s="440">
        <v>112</v>
      </c>
      <c r="B117" s="453" t="s">
        <v>273</v>
      </c>
      <c r="C117" s="1678" t="s">
        <v>2187</v>
      </c>
      <c r="D117" s="1679"/>
      <c r="E117" s="1679"/>
      <c r="F117" s="1679"/>
      <c r="G117" s="1679"/>
      <c r="H117" s="1679"/>
      <c r="I117" s="1679"/>
      <c r="J117" s="1680"/>
      <c r="K117" s="473" t="s">
        <v>265</v>
      </c>
      <c r="L117" s="452" t="s">
        <v>273</v>
      </c>
    </row>
    <row r="118" spans="1:12">
      <c r="A118" s="440">
        <v>113</v>
      </c>
      <c r="B118" s="453" t="s">
        <v>275</v>
      </c>
      <c r="C118" s="1678" t="s">
        <v>2188</v>
      </c>
      <c r="D118" s="1679"/>
      <c r="E118" s="1679"/>
      <c r="F118" s="1679"/>
      <c r="G118" s="1679"/>
      <c r="H118" s="1679"/>
      <c r="I118" s="1679"/>
      <c r="J118" s="1680"/>
      <c r="K118" s="473" t="s">
        <v>265</v>
      </c>
      <c r="L118" s="452" t="s">
        <v>275</v>
      </c>
    </row>
    <row r="119" spans="1:12">
      <c r="A119" s="440">
        <v>114</v>
      </c>
      <c r="B119" s="453" t="s">
        <v>277</v>
      </c>
      <c r="C119" s="1678" t="s">
        <v>2189</v>
      </c>
      <c r="D119" s="1679"/>
      <c r="E119" s="1679"/>
      <c r="F119" s="1679"/>
      <c r="G119" s="1679"/>
      <c r="H119" s="1679"/>
      <c r="I119" s="1679"/>
      <c r="J119" s="1680"/>
      <c r="K119" s="473" t="s">
        <v>265</v>
      </c>
      <c r="L119" s="452" t="s">
        <v>277</v>
      </c>
    </row>
    <row r="120" spans="1:12">
      <c r="A120" s="440">
        <v>115</v>
      </c>
      <c r="B120" s="453" t="s">
        <v>279</v>
      </c>
      <c r="C120" s="1678" t="s">
        <v>2190</v>
      </c>
      <c r="D120" s="1679"/>
      <c r="E120" s="1679"/>
      <c r="F120" s="1679"/>
      <c r="G120" s="1679"/>
      <c r="H120" s="1679"/>
      <c r="I120" s="1679"/>
      <c r="J120" s="1680"/>
      <c r="K120" s="473" t="s">
        <v>265</v>
      </c>
      <c r="L120" s="452" t="s">
        <v>279</v>
      </c>
    </row>
    <row r="121" spans="1:12">
      <c r="A121" s="440">
        <v>116</v>
      </c>
      <c r="B121" s="453" t="s">
        <v>281</v>
      </c>
      <c r="C121" s="1678" t="s">
        <v>2191</v>
      </c>
      <c r="D121" s="1679"/>
      <c r="E121" s="1679"/>
      <c r="F121" s="1679"/>
      <c r="G121" s="1679"/>
      <c r="H121" s="1679"/>
      <c r="I121" s="1679"/>
      <c r="J121" s="1680"/>
      <c r="K121" s="473" t="s">
        <v>265</v>
      </c>
      <c r="L121" s="452" t="s">
        <v>281</v>
      </c>
    </row>
    <row r="122" spans="1:12">
      <c r="A122" s="440">
        <v>117</v>
      </c>
      <c r="B122" s="453" t="s">
        <v>283</v>
      </c>
      <c r="C122" s="1678" t="s">
        <v>2192</v>
      </c>
      <c r="D122" s="1679"/>
      <c r="E122" s="1679"/>
      <c r="F122" s="1679"/>
      <c r="G122" s="1679"/>
      <c r="H122" s="1679"/>
      <c r="I122" s="1679"/>
      <c r="J122" s="1680"/>
      <c r="K122" s="473" t="s">
        <v>265</v>
      </c>
      <c r="L122" s="452" t="s">
        <v>283</v>
      </c>
    </row>
    <row r="123" spans="1:12">
      <c r="A123" s="440">
        <v>118</v>
      </c>
      <c r="B123" s="453" t="s">
        <v>285</v>
      </c>
      <c r="C123" s="1678" t="s">
        <v>2193</v>
      </c>
      <c r="D123" s="1679"/>
      <c r="E123" s="1679"/>
      <c r="F123" s="1679"/>
      <c r="G123" s="1679"/>
      <c r="H123" s="1679"/>
      <c r="I123" s="1679"/>
      <c r="J123" s="1680"/>
      <c r="K123" s="473" t="s">
        <v>16</v>
      </c>
      <c r="L123" s="452" t="s">
        <v>285</v>
      </c>
    </row>
    <row r="124" spans="1:12">
      <c r="A124" s="440">
        <v>119</v>
      </c>
      <c r="B124" s="453" t="s">
        <v>287</v>
      </c>
      <c r="C124" s="1678" t="s">
        <v>2194</v>
      </c>
      <c r="D124" s="1679"/>
      <c r="E124" s="1679"/>
      <c r="F124" s="1679"/>
      <c r="G124" s="1679"/>
      <c r="H124" s="1679"/>
      <c r="I124" s="1679"/>
      <c r="J124" s="1680"/>
      <c r="K124" s="473" t="s">
        <v>16</v>
      </c>
      <c r="L124" s="452" t="s">
        <v>287</v>
      </c>
    </row>
    <row r="125" spans="1:12">
      <c r="A125" s="440">
        <v>120</v>
      </c>
      <c r="B125" s="453" t="s">
        <v>289</v>
      </c>
      <c r="C125" s="1678" t="s">
        <v>2195</v>
      </c>
      <c r="D125" s="1679"/>
      <c r="E125" s="1679"/>
      <c r="F125" s="1679"/>
      <c r="G125" s="1679"/>
      <c r="H125" s="1679"/>
      <c r="I125" s="1679"/>
      <c r="J125" s="1680"/>
      <c r="K125" s="473" t="s">
        <v>16</v>
      </c>
      <c r="L125" s="452" t="s">
        <v>289</v>
      </c>
    </row>
    <row r="126" spans="1:12">
      <c r="A126" s="440">
        <v>121</v>
      </c>
      <c r="B126" s="453" t="s">
        <v>291</v>
      </c>
      <c r="C126" s="1678" t="s">
        <v>2196</v>
      </c>
      <c r="D126" s="1679"/>
      <c r="E126" s="1679"/>
      <c r="F126" s="1679"/>
      <c r="G126" s="1679"/>
      <c r="H126" s="1679"/>
      <c r="I126" s="1679"/>
      <c r="J126" s="1680"/>
      <c r="K126" s="473" t="s">
        <v>16</v>
      </c>
      <c r="L126" s="452" t="s">
        <v>291</v>
      </c>
    </row>
    <row r="127" spans="1:12">
      <c r="A127" s="440">
        <v>122</v>
      </c>
      <c r="B127" s="453" t="s">
        <v>293</v>
      </c>
      <c r="C127" s="1678" t="s">
        <v>2197</v>
      </c>
      <c r="D127" s="1679"/>
      <c r="E127" s="1679"/>
      <c r="F127" s="1679"/>
      <c r="G127" s="1679"/>
      <c r="H127" s="1679"/>
      <c r="I127" s="1679"/>
      <c r="J127" s="1680"/>
      <c r="K127" s="473" t="s">
        <v>16</v>
      </c>
      <c r="L127" s="452" t="s">
        <v>293</v>
      </c>
    </row>
    <row r="128" spans="1:12">
      <c r="A128" s="440">
        <v>123</v>
      </c>
      <c r="B128" s="453" t="s">
        <v>295</v>
      </c>
      <c r="C128" s="1678" t="s">
        <v>2198</v>
      </c>
      <c r="D128" s="1679"/>
      <c r="E128" s="1679"/>
      <c r="F128" s="1679"/>
      <c r="G128" s="1679"/>
      <c r="H128" s="1679"/>
      <c r="I128" s="1679"/>
      <c r="J128" s="1680"/>
      <c r="K128" s="473" t="s">
        <v>16</v>
      </c>
      <c r="L128" s="452" t="s">
        <v>295</v>
      </c>
    </row>
    <row r="129" spans="1:12">
      <c r="A129" s="440">
        <v>124</v>
      </c>
      <c r="B129" s="453" t="s">
        <v>297</v>
      </c>
      <c r="C129" s="1678" t="s">
        <v>2199</v>
      </c>
      <c r="D129" s="1679"/>
      <c r="E129" s="1679"/>
      <c r="F129" s="1679"/>
      <c r="G129" s="1679"/>
      <c r="H129" s="1679"/>
      <c r="I129" s="1679"/>
      <c r="J129" s="1680"/>
      <c r="K129" s="473" t="s">
        <v>16</v>
      </c>
      <c r="L129" s="452" t="s">
        <v>297</v>
      </c>
    </row>
    <row r="130" spans="1:12">
      <c r="A130" s="440">
        <v>125</v>
      </c>
      <c r="B130" s="453" t="s">
        <v>299</v>
      </c>
      <c r="C130" s="1678" t="s">
        <v>2200</v>
      </c>
      <c r="D130" s="1679"/>
      <c r="E130" s="1679"/>
      <c r="F130" s="1679"/>
      <c r="G130" s="1679"/>
      <c r="H130" s="1679"/>
      <c r="I130" s="1679"/>
      <c r="J130" s="1680"/>
      <c r="K130" s="473" t="s">
        <v>16</v>
      </c>
      <c r="L130" s="452" t="s">
        <v>299</v>
      </c>
    </row>
    <row r="131" spans="1:12">
      <c r="A131" s="440">
        <v>126</v>
      </c>
      <c r="B131" s="453" t="s">
        <v>301</v>
      </c>
      <c r="C131" s="1678" t="s">
        <v>2201</v>
      </c>
      <c r="D131" s="1679"/>
      <c r="E131" s="1679"/>
      <c r="F131" s="1679"/>
      <c r="G131" s="1679"/>
      <c r="H131" s="1679"/>
      <c r="I131" s="1679"/>
      <c r="J131" s="1680"/>
      <c r="K131" s="473" t="s">
        <v>16</v>
      </c>
      <c r="L131" s="452" t="s">
        <v>301</v>
      </c>
    </row>
    <row r="132" spans="1:12">
      <c r="A132" s="440">
        <v>127</v>
      </c>
      <c r="B132" s="453" t="s">
        <v>303</v>
      </c>
      <c r="C132" s="1678" t="s">
        <v>2202</v>
      </c>
      <c r="D132" s="1679"/>
      <c r="E132" s="1679"/>
      <c r="F132" s="1679"/>
      <c r="G132" s="1679"/>
      <c r="H132" s="1679"/>
      <c r="I132" s="1679"/>
      <c r="J132" s="1680"/>
      <c r="K132" s="473" t="s">
        <v>16</v>
      </c>
      <c r="L132" s="452" t="s">
        <v>303</v>
      </c>
    </row>
    <row r="133" spans="1:12">
      <c r="A133" s="440">
        <v>128</v>
      </c>
      <c r="B133" s="453" t="s">
        <v>305</v>
      </c>
      <c r="C133" s="1678" t="s">
        <v>2203</v>
      </c>
      <c r="D133" s="1679"/>
      <c r="E133" s="1679"/>
      <c r="F133" s="1679"/>
      <c r="G133" s="1679"/>
      <c r="H133" s="1679"/>
      <c r="I133" s="1679"/>
      <c r="J133" s="1680"/>
      <c r="K133" s="473" t="s">
        <v>16</v>
      </c>
      <c r="L133" s="452" t="s">
        <v>305</v>
      </c>
    </row>
    <row r="134" spans="1:12">
      <c r="A134" s="440">
        <v>129</v>
      </c>
      <c r="B134" s="453" t="s">
        <v>306</v>
      </c>
      <c r="C134" s="1678" t="s">
        <v>2204</v>
      </c>
      <c r="D134" s="1679"/>
      <c r="E134" s="1679"/>
      <c r="F134" s="1679"/>
      <c r="G134" s="1679"/>
      <c r="H134" s="1679"/>
      <c r="I134" s="1679"/>
      <c r="J134" s="1680"/>
      <c r="K134" s="473" t="s">
        <v>16</v>
      </c>
      <c r="L134" s="452" t="s">
        <v>306</v>
      </c>
    </row>
    <row r="135" spans="1:12">
      <c r="A135" s="440">
        <v>130</v>
      </c>
      <c r="B135" s="453" t="s">
        <v>307</v>
      </c>
      <c r="C135" s="1678" t="s">
        <v>2205</v>
      </c>
      <c r="D135" s="1679"/>
      <c r="E135" s="1679"/>
      <c r="F135" s="1679"/>
      <c r="G135" s="1679"/>
      <c r="H135" s="1679"/>
      <c r="I135" s="1679"/>
      <c r="J135" s="1680"/>
      <c r="K135" s="473" t="s">
        <v>16</v>
      </c>
      <c r="L135" s="452" t="s">
        <v>307</v>
      </c>
    </row>
    <row r="136" spans="1:12">
      <c r="A136" s="440">
        <v>131</v>
      </c>
      <c r="B136" s="453" t="s">
        <v>308</v>
      </c>
      <c r="C136" s="1678" t="s">
        <v>2206</v>
      </c>
      <c r="D136" s="1679"/>
      <c r="E136" s="1679"/>
      <c r="F136" s="1679"/>
      <c r="G136" s="1679"/>
      <c r="H136" s="1679"/>
      <c r="I136" s="1679"/>
      <c r="J136" s="1680"/>
      <c r="K136" s="473" t="s">
        <v>16</v>
      </c>
      <c r="L136" s="452" t="s">
        <v>308</v>
      </c>
    </row>
    <row r="137" spans="1:12">
      <c r="A137" s="440">
        <v>132</v>
      </c>
      <c r="B137" s="453" t="s">
        <v>309</v>
      </c>
      <c r="C137" s="1678" t="s">
        <v>2207</v>
      </c>
      <c r="D137" s="1679"/>
      <c r="E137" s="1679"/>
      <c r="F137" s="1679"/>
      <c r="G137" s="1679"/>
      <c r="H137" s="1679"/>
      <c r="I137" s="1679"/>
      <c r="J137" s="1680"/>
      <c r="K137" s="473" t="s">
        <v>16</v>
      </c>
      <c r="L137" s="452" t="s">
        <v>309</v>
      </c>
    </row>
    <row r="138" spans="1:12">
      <c r="A138" s="440">
        <v>133</v>
      </c>
      <c r="B138" s="453" t="s">
        <v>312</v>
      </c>
      <c r="C138" s="1678" t="s">
        <v>2208</v>
      </c>
      <c r="D138" s="1679"/>
      <c r="E138" s="1679"/>
      <c r="F138" s="1679"/>
      <c r="G138" s="1679"/>
      <c r="H138" s="1679"/>
      <c r="I138" s="1679"/>
      <c r="J138" s="1680"/>
      <c r="K138" s="473" t="s">
        <v>16</v>
      </c>
      <c r="L138" s="452" t="s">
        <v>312</v>
      </c>
    </row>
    <row r="139" spans="1:12">
      <c r="A139" s="440">
        <v>134</v>
      </c>
      <c r="B139" s="453" t="s">
        <v>313</v>
      </c>
      <c r="C139" s="1678" t="s">
        <v>2209</v>
      </c>
      <c r="D139" s="1679"/>
      <c r="E139" s="1679"/>
      <c r="F139" s="1679"/>
      <c r="G139" s="1679"/>
      <c r="H139" s="1679"/>
      <c r="I139" s="1679"/>
      <c r="J139" s="1680"/>
      <c r="K139" s="473" t="s">
        <v>16</v>
      </c>
      <c r="L139" s="452" t="s">
        <v>313</v>
      </c>
    </row>
    <row r="140" spans="1:12">
      <c r="A140" s="440">
        <v>135</v>
      </c>
      <c r="B140" s="453" t="s">
        <v>314</v>
      </c>
      <c r="C140" s="1678" t="s">
        <v>2210</v>
      </c>
      <c r="D140" s="1679"/>
      <c r="E140" s="1679"/>
      <c r="F140" s="1679"/>
      <c r="G140" s="1679"/>
      <c r="H140" s="1679"/>
      <c r="I140" s="1679"/>
      <c r="J140" s="1680"/>
      <c r="K140" s="473" t="s">
        <v>265</v>
      </c>
      <c r="L140" s="452" t="s">
        <v>314</v>
      </c>
    </row>
    <row r="141" spans="1:12">
      <c r="A141" s="440">
        <v>136</v>
      </c>
      <c r="B141" s="453" t="s">
        <v>315</v>
      </c>
      <c r="C141" s="1678" t="s">
        <v>2211</v>
      </c>
      <c r="D141" s="1679"/>
      <c r="E141" s="1679"/>
      <c r="F141" s="1679"/>
      <c r="G141" s="1679"/>
      <c r="H141" s="1679"/>
      <c r="I141" s="1679"/>
      <c r="J141" s="1680"/>
      <c r="K141" s="473" t="s">
        <v>16</v>
      </c>
      <c r="L141" s="452" t="s">
        <v>315</v>
      </c>
    </row>
    <row r="142" spans="1:12">
      <c r="A142" s="440">
        <v>137</v>
      </c>
      <c r="B142" s="453" t="s">
        <v>319</v>
      </c>
      <c r="C142" s="1678" t="s">
        <v>2212</v>
      </c>
      <c r="D142" s="1679"/>
      <c r="E142" s="1679"/>
      <c r="F142" s="1679"/>
      <c r="G142" s="1679"/>
      <c r="H142" s="1679"/>
      <c r="I142" s="1679"/>
      <c r="J142" s="1680"/>
      <c r="K142" s="473" t="s">
        <v>16</v>
      </c>
      <c r="L142" s="452" t="s">
        <v>319</v>
      </c>
    </row>
    <row r="143" spans="1:12">
      <c r="A143" s="440">
        <v>138</v>
      </c>
      <c r="B143" s="453" t="s">
        <v>320</v>
      </c>
      <c r="C143" s="1678" t="s">
        <v>2213</v>
      </c>
      <c r="D143" s="1679"/>
      <c r="E143" s="1679"/>
      <c r="F143" s="1679"/>
      <c r="G143" s="1679"/>
      <c r="H143" s="1679"/>
      <c r="I143" s="1679"/>
      <c r="J143" s="1680"/>
      <c r="K143" s="473" t="s">
        <v>16</v>
      </c>
      <c r="L143" s="452" t="s">
        <v>320</v>
      </c>
    </row>
    <row r="144" spans="1:12">
      <c r="A144" s="440">
        <v>139</v>
      </c>
      <c r="B144" s="453" t="s">
        <v>321</v>
      </c>
      <c r="C144" s="1678" t="s">
        <v>2214</v>
      </c>
      <c r="D144" s="1679"/>
      <c r="E144" s="1679"/>
      <c r="F144" s="1679"/>
      <c r="G144" s="1679"/>
      <c r="H144" s="1679"/>
      <c r="I144" s="1679"/>
      <c r="J144" s="1680"/>
      <c r="K144" s="473" t="s">
        <v>16</v>
      </c>
      <c r="L144" s="452" t="s">
        <v>321</v>
      </c>
    </row>
    <row r="145" spans="1:12">
      <c r="A145" s="440">
        <v>140</v>
      </c>
      <c r="B145" s="453" t="s">
        <v>322</v>
      </c>
      <c r="C145" s="1678" t="s">
        <v>2215</v>
      </c>
      <c r="D145" s="1679"/>
      <c r="E145" s="1679"/>
      <c r="F145" s="1679"/>
      <c r="G145" s="1679"/>
      <c r="H145" s="1679"/>
      <c r="I145" s="1679"/>
      <c r="J145" s="1680"/>
      <c r="K145" s="473" t="s">
        <v>16</v>
      </c>
      <c r="L145" s="452" t="s">
        <v>322</v>
      </c>
    </row>
    <row r="146" spans="1:12">
      <c r="A146" s="440">
        <v>141</v>
      </c>
      <c r="B146" s="453" t="s">
        <v>323</v>
      </c>
      <c r="C146" s="1678" t="s">
        <v>2216</v>
      </c>
      <c r="D146" s="1679"/>
      <c r="E146" s="1679"/>
      <c r="F146" s="1679"/>
      <c r="G146" s="1679"/>
      <c r="H146" s="1679"/>
      <c r="I146" s="1679"/>
      <c r="J146" s="1680"/>
      <c r="K146" s="473" t="s">
        <v>16</v>
      </c>
      <c r="L146" s="452" t="s">
        <v>323</v>
      </c>
    </row>
    <row r="147" spans="1:12">
      <c r="A147" s="440">
        <v>142</v>
      </c>
      <c r="B147" s="453" t="s">
        <v>324</v>
      </c>
      <c r="C147" s="1678" t="s">
        <v>2217</v>
      </c>
      <c r="D147" s="1679"/>
      <c r="E147" s="1679"/>
      <c r="F147" s="1679"/>
      <c r="G147" s="1679"/>
      <c r="H147" s="1679"/>
      <c r="I147" s="1679"/>
      <c r="J147" s="1680"/>
      <c r="K147" s="473" t="s">
        <v>16</v>
      </c>
      <c r="L147" s="452" t="s">
        <v>324</v>
      </c>
    </row>
    <row r="148" spans="1:12">
      <c r="A148" s="440">
        <v>143</v>
      </c>
      <c r="B148" s="453" t="s">
        <v>325</v>
      </c>
      <c r="C148" s="1678" t="s">
        <v>2218</v>
      </c>
      <c r="D148" s="1679"/>
      <c r="E148" s="1679"/>
      <c r="F148" s="1679"/>
      <c r="G148" s="1679"/>
      <c r="H148" s="1679"/>
      <c r="I148" s="1679"/>
      <c r="J148" s="1680"/>
      <c r="K148" s="473" t="s">
        <v>265</v>
      </c>
      <c r="L148" s="452" t="s">
        <v>325</v>
      </c>
    </row>
    <row r="149" spans="1:12">
      <c r="A149" s="440">
        <v>144</v>
      </c>
      <c r="B149" s="453" t="s">
        <v>326</v>
      </c>
      <c r="C149" s="1678" t="s">
        <v>2219</v>
      </c>
      <c r="D149" s="1679"/>
      <c r="E149" s="1679"/>
      <c r="F149" s="1679"/>
      <c r="G149" s="1679"/>
      <c r="H149" s="1679"/>
      <c r="I149" s="1679"/>
      <c r="J149" s="1680"/>
      <c r="K149" s="473" t="s">
        <v>265</v>
      </c>
      <c r="L149" s="452" t="s">
        <v>326</v>
      </c>
    </row>
    <row r="150" spans="1:12">
      <c r="A150" s="440">
        <v>145</v>
      </c>
      <c r="B150" s="453" t="s">
        <v>328</v>
      </c>
      <c r="C150" s="1678" t="s">
        <v>2220</v>
      </c>
      <c r="D150" s="1679"/>
      <c r="E150" s="1679"/>
      <c r="F150" s="1679"/>
      <c r="G150" s="1679"/>
      <c r="H150" s="1679"/>
      <c r="I150" s="1679"/>
      <c r="J150" s="1680"/>
      <c r="K150" s="473" t="s">
        <v>265</v>
      </c>
      <c r="L150" s="452" t="s">
        <v>328</v>
      </c>
    </row>
    <row r="151" spans="1:12">
      <c r="A151" s="440">
        <v>146</v>
      </c>
      <c r="B151" s="453" t="s">
        <v>330</v>
      </c>
      <c r="C151" s="1678" t="s">
        <v>2221</v>
      </c>
      <c r="D151" s="1679"/>
      <c r="E151" s="1679"/>
      <c r="F151" s="1679"/>
      <c r="G151" s="1679"/>
      <c r="H151" s="1679"/>
      <c r="I151" s="1679"/>
      <c r="J151" s="1680"/>
      <c r="K151" s="473" t="s">
        <v>265</v>
      </c>
      <c r="L151" s="452" t="s">
        <v>330</v>
      </c>
    </row>
    <row r="152" spans="1:12">
      <c r="A152" s="440">
        <v>147</v>
      </c>
      <c r="B152" s="453" t="s">
        <v>331</v>
      </c>
      <c r="C152" s="1678" t="s">
        <v>2222</v>
      </c>
      <c r="D152" s="1679"/>
      <c r="E152" s="1679"/>
      <c r="F152" s="1679"/>
      <c r="G152" s="1679"/>
      <c r="H152" s="1679"/>
      <c r="I152" s="1679"/>
      <c r="J152" s="1680"/>
      <c r="K152" s="473" t="s">
        <v>265</v>
      </c>
      <c r="L152" s="452" t="s">
        <v>331</v>
      </c>
    </row>
    <row r="153" spans="1:12">
      <c r="A153" s="440">
        <v>148</v>
      </c>
      <c r="B153" s="453" t="s">
        <v>332</v>
      </c>
      <c r="C153" s="1678" t="s">
        <v>2223</v>
      </c>
      <c r="D153" s="1679"/>
      <c r="E153" s="1679"/>
      <c r="F153" s="1679"/>
      <c r="G153" s="1679"/>
      <c r="H153" s="1679"/>
      <c r="I153" s="1679"/>
      <c r="J153" s="1680"/>
      <c r="K153" s="473" t="s">
        <v>265</v>
      </c>
      <c r="L153" s="452" t="s">
        <v>332</v>
      </c>
    </row>
    <row r="154" spans="1:12">
      <c r="A154" s="440">
        <v>149</v>
      </c>
      <c r="B154" s="453" t="s">
        <v>333</v>
      </c>
      <c r="C154" s="1678" t="s">
        <v>2224</v>
      </c>
      <c r="D154" s="1679"/>
      <c r="E154" s="1679"/>
      <c r="F154" s="1679"/>
      <c r="G154" s="1679"/>
      <c r="H154" s="1679"/>
      <c r="I154" s="1679"/>
      <c r="J154" s="1680"/>
      <c r="K154" s="473" t="s">
        <v>265</v>
      </c>
      <c r="L154" s="452" t="s">
        <v>333</v>
      </c>
    </row>
    <row r="155" spans="1:12">
      <c r="A155" s="440">
        <v>150</v>
      </c>
      <c r="B155" s="453" t="s">
        <v>334</v>
      </c>
      <c r="C155" s="1678" t="s">
        <v>2225</v>
      </c>
      <c r="D155" s="1679"/>
      <c r="E155" s="1679"/>
      <c r="F155" s="1679"/>
      <c r="G155" s="1679"/>
      <c r="H155" s="1679"/>
      <c r="I155" s="1679"/>
      <c r="J155" s="1680"/>
      <c r="K155" s="473" t="s">
        <v>265</v>
      </c>
      <c r="L155" s="452" t="s">
        <v>334</v>
      </c>
    </row>
    <row r="156" spans="1:12">
      <c r="A156" s="440">
        <v>151</v>
      </c>
      <c r="B156" s="453" t="s">
        <v>335</v>
      </c>
      <c r="C156" s="1678" t="s">
        <v>2226</v>
      </c>
      <c r="D156" s="1679"/>
      <c r="E156" s="1679"/>
      <c r="F156" s="1679"/>
      <c r="G156" s="1679"/>
      <c r="H156" s="1679"/>
      <c r="I156" s="1679"/>
      <c r="J156" s="1680"/>
      <c r="K156" s="473" t="s">
        <v>265</v>
      </c>
      <c r="L156" s="452" t="s">
        <v>335</v>
      </c>
    </row>
    <row r="157" spans="1:12">
      <c r="A157" s="440">
        <v>152</v>
      </c>
      <c r="B157" s="453" t="s">
        <v>336</v>
      </c>
      <c r="C157" s="1678" t="s">
        <v>2227</v>
      </c>
      <c r="D157" s="1679"/>
      <c r="E157" s="1679"/>
      <c r="F157" s="1679"/>
      <c r="G157" s="1679"/>
      <c r="H157" s="1679"/>
      <c r="I157" s="1679"/>
      <c r="J157" s="1680"/>
      <c r="K157" s="473" t="s">
        <v>2112</v>
      </c>
      <c r="L157" s="452" t="s">
        <v>336</v>
      </c>
    </row>
    <row r="158" spans="1:12">
      <c r="A158" s="440">
        <v>153</v>
      </c>
      <c r="B158" s="453" t="s">
        <v>337</v>
      </c>
      <c r="C158" s="1678" t="s">
        <v>2228</v>
      </c>
      <c r="D158" s="1679"/>
      <c r="E158" s="1679"/>
      <c r="F158" s="1679"/>
      <c r="G158" s="1679"/>
      <c r="H158" s="1679"/>
      <c r="I158" s="1679"/>
      <c r="J158" s="1680"/>
      <c r="K158" s="473" t="s">
        <v>265</v>
      </c>
      <c r="L158" s="452" t="s">
        <v>337</v>
      </c>
    </row>
    <row r="159" spans="1:12">
      <c r="A159" s="440">
        <v>154</v>
      </c>
      <c r="B159" s="453" t="s">
        <v>338</v>
      </c>
      <c r="C159" s="1678" t="s">
        <v>2229</v>
      </c>
      <c r="D159" s="1679"/>
      <c r="E159" s="1679"/>
      <c r="F159" s="1679"/>
      <c r="G159" s="1679"/>
      <c r="H159" s="1679"/>
      <c r="I159" s="1679"/>
      <c r="J159" s="1680"/>
      <c r="K159" s="473" t="s">
        <v>2115</v>
      </c>
      <c r="L159" s="452" t="s">
        <v>338</v>
      </c>
    </row>
    <row r="160" spans="1:12">
      <c r="A160" s="440">
        <v>155</v>
      </c>
      <c r="B160" s="453" t="s">
        <v>339</v>
      </c>
      <c r="C160" s="1678" t="s">
        <v>2230</v>
      </c>
      <c r="D160" s="1679"/>
      <c r="E160" s="1679"/>
      <c r="F160" s="1679"/>
      <c r="G160" s="1679"/>
      <c r="H160" s="1679"/>
      <c r="I160" s="1679"/>
      <c r="J160" s="1680"/>
      <c r="K160" s="473" t="s">
        <v>2112</v>
      </c>
      <c r="L160" s="452" t="s">
        <v>339</v>
      </c>
    </row>
    <row r="161" spans="1:12">
      <c r="A161" s="440">
        <v>156</v>
      </c>
      <c r="B161" s="453" t="s">
        <v>340</v>
      </c>
      <c r="C161" s="1678" t="s">
        <v>2231</v>
      </c>
      <c r="D161" s="1679"/>
      <c r="E161" s="1679"/>
      <c r="F161" s="1679"/>
      <c r="G161" s="1679"/>
      <c r="H161" s="1679"/>
      <c r="I161" s="1679"/>
      <c r="J161" s="1680"/>
      <c r="K161" s="473" t="s">
        <v>265</v>
      </c>
      <c r="L161" s="452" t="s">
        <v>340</v>
      </c>
    </row>
    <row r="162" spans="1:12">
      <c r="A162" s="440">
        <v>157</v>
      </c>
      <c r="B162" s="453" t="s">
        <v>341</v>
      </c>
      <c r="C162" s="1678" t="s">
        <v>2232</v>
      </c>
      <c r="D162" s="1679"/>
      <c r="E162" s="1679"/>
      <c r="F162" s="1679"/>
      <c r="G162" s="1679"/>
      <c r="H162" s="1679"/>
      <c r="I162" s="1679"/>
      <c r="J162" s="1680"/>
      <c r="K162" s="473" t="s">
        <v>265</v>
      </c>
      <c r="L162" s="452" t="s">
        <v>341</v>
      </c>
    </row>
    <row r="163" spans="1:12">
      <c r="A163" s="440">
        <v>158</v>
      </c>
      <c r="B163" s="453" t="s">
        <v>342</v>
      </c>
      <c r="C163" s="1678" t="s">
        <v>2233</v>
      </c>
      <c r="D163" s="1679"/>
      <c r="E163" s="1679"/>
      <c r="F163" s="1679"/>
      <c r="G163" s="1679"/>
      <c r="H163" s="1679"/>
      <c r="I163" s="1679"/>
      <c r="J163" s="1680"/>
      <c r="K163" s="473" t="s">
        <v>265</v>
      </c>
      <c r="L163" s="452" t="s">
        <v>342</v>
      </c>
    </row>
    <row r="164" spans="1:12">
      <c r="A164" s="440">
        <v>159</v>
      </c>
      <c r="B164" s="453" t="s">
        <v>343</v>
      </c>
      <c r="C164" s="1678" t="s">
        <v>2234</v>
      </c>
      <c r="D164" s="1679"/>
      <c r="E164" s="1679"/>
      <c r="F164" s="1679"/>
      <c r="G164" s="1679"/>
      <c r="H164" s="1679"/>
      <c r="I164" s="1679"/>
      <c r="J164" s="1680"/>
      <c r="K164" s="473" t="s">
        <v>265</v>
      </c>
      <c r="L164" s="452" t="s">
        <v>343</v>
      </c>
    </row>
    <row r="165" spans="1:12">
      <c r="A165" s="440">
        <v>160</v>
      </c>
      <c r="B165" s="453" t="s">
        <v>344</v>
      </c>
      <c r="C165" s="1678" t="s">
        <v>2235</v>
      </c>
      <c r="D165" s="1679"/>
      <c r="E165" s="1679"/>
      <c r="F165" s="1679"/>
      <c r="G165" s="1679"/>
      <c r="H165" s="1679"/>
      <c r="I165" s="1679"/>
      <c r="J165" s="1680"/>
      <c r="K165" s="473" t="s">
        <v>265</v>
      </c>
      <c r="L165" s="452" t="s">
        <v>344</v>
      </c>
    </row>
    <row r="166" spans="1:12">
      <c r="A166" s="440">
        <v>161</v>
      </c>
      <c r="B166" s="453" t="s">
        <v>351</v>
      </c>
      <c r="C166" s="1678" t="s">
        <v>2236</v>
      </c>
      <c r="D166" s="1679"/>
      <c r="E166" s="1679"/>
      <c r="F166" s="1679"/>
      <c r="G166" s="1679"/>
      <c r="H166" s="1679"/>
      <c r="I166" s="1679"/>
      <c r="J166" s="1680"/>
      <c r="K166" s="473" t="s">
        <v>265</v>
      </c>
      <c r="L166" s="452" t="s">
        <v>351</v>
      </c>
    </row>
    <row r="167" spans="1:12">
      <c r="A167" s="440">
        <v>162</v>
      </c>
      <c r="B167" s="453" t="s">
        <v>352</v>
      </c>
      <c r="C167" s="1678" t="s">
        <v>2237</v>
      </c>
      <c r="D167" s="1679"/>
      <c r="E167" s="1679"/>
      <c r="F167" s="1679"/>
      <c r="G167" s="1679"/>
      <c r="H167" s="1679"/>
      <c r="I167" s="1679"/>
      <c r="J167" s="1680"/>
      <c r="K167" s="473" t="s">
        <v>265</v>
      </c>
      <c r="L167" s="452" t="s">
        <v>352</v>
      </c>
    </row>
    <row r="168" spans="1:12">
      <c r="A168" s="440">
        <v>163</v>
      </c>
      <c r="B168" s="453" t="s">
        <v>353</v>
      </c>
      <c r="C168" s="1678" t="s">
        <v>2238</v>
      </c>
      <c r="D168" s="1679"/>
      <c r="E168" s="1679"/>
      <c r="F168" s="1679"/>
      <c r="G168" s="1679"/>
      <c r="H168" s="1679"/>
      <c r="I168" s="1679"/>
      <c r="J168" s="1680"/>
      <c r="K168" s="473" t="s">
        <v>265</v>
      </c>
      <c r="L168" s="452" t="s">
        <v>353</v>
      </c>
    </row>
    <row r="169" spans="1:12">
      <c r="A169" s="440">
        <v>164</v>
      </c>
      <c r="B169" s="453" t="s">
        <v>354</v>
      </c>
      <c r="C169" s="1678" t="s">
        <v>2239</v>
      </c>
      <c r="D169" s="1679"/>
      <c r="E169" s="1679"/>
      <c r="F169" s="1679"/>
      <c r="G169" s="1679"/>
      <c r="H169" s="1679"/>
      <c r="I169" s="1679"/>
      <c r="J169" s="1680"/>
      <c r="K169" s="473" t="s">
        <v>265</v>
      </c>
      <c r="L169" s="452" t="s">
        <v>354</v>
      </c>
    </row>
    <row r="170" spans="1:12">
      <c r="A170" s="440">
        <v>165</v>
      </c>
      <c r="B170" s="453" t="s">
        <v>355</v>
      </c>
      <c r="C170" s="1678" t="s">
        <v>2240</v>
      </c>
      <c r="D170" s="1679"/>
      <c r="E170" s="1679"/>
      <c r="F170" s="1679"/>
      <c r="G170" s="1679"/>
      <c r="H170" s="1679"/>
      <c r="I170" s="1679"/>
      <c r="J170" s="1680"/>
      <c r="K170" s="473" t="s">
        <v>265</v>
      </c>
      <c r="L170" s="452" t="s">
        <v>355</v>
      </c>
    </row>
    <row r="171" spans="1:12">
      <c r="A171" s="440">
        <v>166</v>
      </c>
      <c r="B171" s="453" t="s">
        <v>356</v>
      </c>
      <c r="C171" s="1678" t="s">
        <v>2241</v>
      </c>
      <c r="D171" s="1679"/>
      <c r="E171" s="1679"/>
      <c r="F171" s="1679"/>
      <c r="G171" s="1679"/>
      <c r="H171" s="1679"/>
      <c r="I171" s="1679"/>
      <c r="J171" s="1680"/>
      <c r="K171" s="473" t="s">
        <v>265</v>
      </c>
      <c r="L171" s="452" t="s">
        <v>356</v>
      </c>
    </row>
    <row r="172" spans="1:12">
      <c r="A172" s="440">
        <v>167</v>
      </c>
      <c r="B172" s="453" t="s">
        <v>357</v>
      </c>
      <c r="C172" s="1678" t="s">
        <v>2242</v>
      </c>
      <c r="D172" s="1679"/>
      <c r="E172" s="1679"/>
      <c r="F172" s="1679"/>
      <c r="G172" s="1679"/>
      <c r="H172" s="1679"/>
      <c r="I172" s="1679"/>
      <c r="J172" s="1680"/>
      <c r="K172" s="473" t="s">
        <v>265</v>
      </c>
      <c r="L172" s="452" t="s">
        <v>357</v>
      </c>
    </row>
    <row r="173" spans="1:12">
      <c r="A173" s="440">
        <v>168</v>
      </c>
      <c r="B173" s="453" t="s">
        <v>358</v>
      </c>
      <c r="C173" s="1678" t="s">
        <v>2243</v>
      </c>
      <c r="D173" s="1679"/>
      <c r="E173" s="1679"/>
      <c r="F173" s="1679"/>
      <c r="G173" s="1679"/>
      <c r="H173" s="1679"/>
      <c r="I173" s="1679"/>
      <c r="J173" s="1680"/>
      <c r="K173" s="473" t="s">
        <v>265</v>
      </c>
      <c r="L173" s="452" t="s">
        <v>358</v>
      </c>
    </row>
    <row r="174" spans="1:12">
      <c r="A174" s="440">
        <v>169</v>
      </c>
      <c r="B174" s="453" t="s">
        <v>359</v>
      </c>
      <c r="C174" s="1678" t="s">
        <v>2244</v>
      </c>
      <c r="D174" s="1679"/>
      <c r="E174" s="1679"/>
      <c r="F174" s="1679"/>
      <c r="G174" s="1679"/>
      <c r="H174" s="1679"/>
      <c r="I174" s="1679"/>
      <c r="J174" s="1680"/>
      <c r="K174" s="473" t="s">
        <v>265</v>
      </c>
      <c r="L174" s="452" t="s">
        <v>359</v>
      </c>
    </row>
    <row r="175" spans="1:12">
      <c r="A175" s="440">
        <v>170</v>
      </c>
      <c r="B175" s="453" t="s">
        <v>360</v>
      </c>
      <c r="C175" s="1678" t="s">
        <v>2245</v>
      </c>
      <c r="D175" s="1679"/>
      <c r="E175" s="1679"/>
      <c r="F175" s="1679"/>
      <c r="G175" s="1679"/>
      <c r="H175" s="1679"/>
      <c r="I175" s="1679"/>
      <c r="J175" s="1680"/>
      <c r="K175" s="473" t="s">
        <v>265</v>
      </c>
      <c r="L175" s="452" t="s">
        <v>360</v>
      </c>
    </row>
    <row r="176" spans="1:12">
      <c r="A176" s="440">
        <v>171</v>
      </c>
      <c r="B176" s="453" t="s">
        <v>361</v>
      </c>
      <c r="C176" s="1678" t="s">
        <v>2246</v>
      </c>
      <c r="D176" s="1679"/>
      <c r="E176" s="1679"/>
      <c r="F176" s="1679"/>
      <c r="G176" s="1679"/>
      <c r="H176" s="1679"/>
      <c r="I176" s="1679"/>
      <c r="J176" s="1680"/>
      <c r="K176" s="473" t="s">
        <v>265</v>
      </c>
      <c r="L176" s="452" t="s">
        <v>361</v>
      </c>
    </row>
    <row r="177" spans="1:12">
      <c r="A177" s="440">
        <v>172</v>
      </c>
      <c r="B177" s="453" t="s">
        <v>362</v>
      </c>
      <c r="C177" s="1678" t="s">
        <v>2247</v>
      </c>
      <c r="D177" s="1679"/>
      <c r="E177" s="1679"/>
      <c r="F177" s="1679"/>
      <c r="G177" s="1679"/>
      <c r="H177" s="1679"/>
      <c r="I177" s="1679"/>
      <c r="J177" s="1680"/>
      <c r="K177" s="473" t="s">
        <v>265</v>
      </c>
      <c r="L177" s="452" t="s">
        <v>362</v>
      </c>
    </row>
    <row r="178" spans="1:12">
      <c r="A178" s="440">
        <v>173</v>
      </c>
      <c r="B178" s="453" t="s">
        <v>363</v>
      </c>
      <c r="C178" s="1678" t="s">
        <v>2248</v>
      </c>
      <c r="D178" s="1679"/>
      <c r="E178" s="1679"/>
      <c r="F178" s="1679"/>
      <c r="G178" s="1679"/>
      <c r="H178" s="1679"/>
      <c r="I178" s="1679"/>
      <c r="J178" s="1680"/>
      <c r="K178" s="473" t="s">
        <v>265</v>
      </c>
      <c r="L178" s="452" t="s">
        <v>363</v>
      </c>
    </row>
    <row r="179" spans="1:12">
      <c r="A179" s="440">
        <v>174</v>
      </c>
      <c r="B179" s="453" t="s">
        <v>364</v>
      </c>
      <c r="C179" s="1678" t="s">
        <v>2249</v>
      </c>
      <c r="D179" s="1679"/>
      <c r="E179" s="1679"/>
      <c r="F179" s="1679"/>
      <c r="G179" s="1679"/>
      <c r="H179" s="1679"/>
      <c r="I179" s="1679"/>
      <c r="J179" s="1680"/>
      <c r="K179" s="473" t="s">
        <v>265</v>
      </c>
      <c r="L179" s="452" t="s">
        <v>364</v>
      </c>
    </row>
    <row r="180" spans="1:12">
      <c r="A180" s="440">
        <v>175</v>
      </c>
      <c r="B180" s="453" t="s">
        <v>365</v>
      </c>
      <c r="C180" s="462" t="s">
        <v>13</v>
      </c>
      <c r="D180" s="1492" t="s">
        <v>2250</v>
      </c>
      <c r="E180" s="1492"/>
      <c r="F180" s="1492"/>
      <c r="G180" s="1492"/>
      <c r="H180" s="1492"/>
      <c r="I180" s="1492"/>
      <c r="J180" s="1493"/>
      <c r="K180" s="451" t="s">
        <v>16</v>
      </c>
      <c r="L180" s="452" t="s">
        <v>365</v>
      </c>
    </row>
    <row r="181" spans="1:12">
      <c r="A181" s="440">
        <v>176</v>
      </c>
      <c r="B181" s="453" t="s">
        <v>366</v>
      </c>
      <c r="C181" s="462" t="s">
        <v>13</v>
      </c>
      <c r="D181" s="461" t="s">
        <v>13</v>
      </c>
      <c r="E181" s="461" t="s">
        <v>13</v>
      </c>
      <c r="F181" s="461" t="s">
        <v>13</v>
      </c>
      <c r="G181" s="461" t="s">
        <v>13</v>
      </c>
      <c r="H181" s="461" t="s">
        <v>13</v>
      </c>
      <c r="I181" s="1494" t="s">
        <v>2251</v>
      </c>
      <c r="J181" s="1493"/>
      <c r="K181" s="451" t="s">
        <v>16</v>
      </c>
      <c r="L181" s="452" t="s">
        <v>366</v>
      </c>
    </row>
    <row r="182" spans="1:12">
      <c r="A182" s="440">
        <v>177</v>
      </c>
      <c r="B182" s="453" t="s">
        <v>367</v>
      </c>
      <c r="C182" s="462" t="s">
        <v>13</v>
      </c>
      <c r="D182" s="461" t="s">
        <v>13</v>
      </c>
      <c r="E182" s="461" t="s">
        <v>13</v>
      </c>
      <c r="F182" s="461" t="s">
        <v>13</v>
      </c>
      <c r="G182" s="461" t="s">
        <v>13</v>
      </c>
      <c r="H182" s="461" t="s">
        <v>13</v>
      </c>
      <c r="I182" s="461" t="s">
        <v>13</v>
      </c>
      <c r="J182" s="461" t="s">
        <v>13</v>
      </c>
      <c r="K182" s="451" t="s">
        <v>16</v>
      </c>
      <c r="L182" s="452" t="s">
        <v>367</v>
      </c>
    </row>
    <row r="183" spans="1:12">
      <c r="A183" s="440">
        <v>178</v>
      </c>
      <c r="B183" s="453" t="s">
        <v>368</v>
      </c>
      <c r="C183" s="462" t="s">
        <v>13</v>
      </c>
      <c r="D183" s="461" t="s">
        <v>13</v>
      </c>
      <c r="E183" s="461" t="s">
        <v>13</v>
      </c>
      <c r="F183" s="461" t="s">
        <v>13</v>
      </c>
      <c r="G183" s="461" t="s">
        <v>13</v>
      </c>
      <c r="H183" s="461" t="s">
        <v>13</v>
      </c>
      <c r="I183" s="461" t="s">
        <v>13</v>
      </c>
      <c r="J183" s="461" t="s">
        <v>13</v>
      </c>
      <c r="K183" s="451" t="s">
        <v>16</v>
      </c>
      <c r="L183" s="452" t="s">
        <v>368</v>
      </c>
    </row>
    <row r="184" spans="1:12" ht="12.75" thickBot="1">
      <c r="A184" s="440">
        <v>179</v>
      </c>
      <c r="B184" s="453" t="s">
        <v>369</v>
      </c>
      <c r="C184" s="462" t="s">
        <v>13</v>
      </c>
      <c r="D184" s="461" t="s">
        <v>13</v>
      </c>
      <c r="E184" s="461" t="s">
        <v>13</v>
      </c>
      <c r="F184" s="461" t="s">
        <v>13</v>
      </c>
      <c r="G184" s="461" t="s">
        <v>13</v>
      </c>
      <c r="H184" s="461" t="s">
        <v>13</v>
      </c>
      <c r="I184" s="461" t="s">
        <v>13</v>
      </c>
      <c r="J184" s="461" t="s">
        <v>13</v>
      </c>
      <c r="K184" s="451" t="s">
        <v>16</v>
      </c>
      <c r="L184" s="452" t="s">
        <v>369</v>
      </c>
    </row>
    <row r="185" spans="1:12" ht="13.5" thickTop="1" thickBot="1">
      <c r="A185" s="439"/>
      <c r="B185" s="454" t="s">
        <v>2</v>
      </c>
      <c r="C185" s="455" t="s">
        <v>3</v>
      </c>
      <c r="D185" s="455" t="s">
        <v>4</v>
      </c>
      <c r="E185" s="455" t="s">
        <v>5</v>
      </c>
      <c r="F185" s="455" t="s">
        <v>6</v>
      </c>
      <c r="G185" s="455" t="s">
        <v>7</v>
      </c>
      <c r="H185" s="455" t="s">
        <v>8</v>
      </c>
      <c r="I185" s="455" t="s">
        <v>9</v>
      </c>
      <c r="J185" s="456" t="s">
        <v>10</v>
      </c>
      <c r="K185" s="457" t="s">
        <v>815</v>
      </c>
      <c r="L185" s="458" t="s">
        <v>2</v>
      </c>
    </row>
    <row r="187" spans="1:12">
      <c r="A187" s="1129"/>
      <c r="B187" s="1129"/>
      <c r="C187" s="1132" t="s">
        <v>6829</v>
      </c>
      <c r="D187" s="1128"/>
      <c r="E187" s="1128"/>
      <c r="F187" s="1128"/>
      <c r="G187" s="1128"/>
      <c r="H187" s="1128"/>
      <c r="I187" s="1128"/>
      <c r="J187" s="1128"/>
      <c r="K187" s="1128"/>
      <c r="L187" s="1128"/>
    </row>
    <row r="188" spans="1:12" ht="13.5">
      <c r="C188" s="1198"/>
      <c r="D188" s="1198"/>
      <c r="E188" s="1198"/>
      <c r="F188" s="1198"/>
      <c r="G188" s="1198"/>
      <c r="H188" s="1198"/>
      <c r="I188" s="1198"/>
      <c r="J188" s="1198"/>
      <c r="K188" s="1198"/>
      <c r="L188" s="1198"/>
    </row>
    <row r="189" spans="1:12">
      <c r="A189" s="1129"/>
      <c r="B189" s="1129"/>
      <c r="C189" s="1393" t="s">
        <v>6830</v>
      </c>
      <c r="D189" s="1383" t="s">
        <v>6831</v>
      </c>
      <c r="E189" s="1383" t="s">
        <v>6832</v>
      </c>
      <c r="F189" s="1383" t="s">
        <v>6833</v>
      </c>
      <c r="G189" s="1474" t="s">
        <v>6834</v>
      </c>
      <c r="H189" s="1475"/>
      <c r="I189" s="1475"/>
      <c r="J189" s="1475"/>
      <c r="K189" s="1475"/>
      <c r="L189" s="1476"/>
    </row>
    <row r="190" spans="1:12" ht="30" customHeight="1">
      <c r="A190" s="1129"/>
      <c r="B190" s="1129"/>
      <c r="C190" s="956" t="s">
        <v>2062</v>
      </c>
      <c r="D190" s="1154">
        <v>1</v>
      </c>
      <c r="E190" s="1154" t="s">
        <v>707</v>
      </c>
      <c r="F190" s="1154" t="s">
        <v>708</v>
      </c>
      <c r="G190" s="1681" t="s">
        <v>14935</v>
      </c>
      <c r="H190" s="1682"/>
      <c r="I190" s="1682"/>
      <c r="J190" s="1682"/>
      <c r="K190" s="1682"/>
      <c r="L190" s="1683"/>
    </row>
    <row r="191" spans="1:12" ht="30" customHeight="1">
      <c r="A191" s="1129"/>
      <c r="B191" s="1129"/>
      <c r="C191" s="956" t="s">
        <v>2061</v>
      </c>
      <c r="D191" s="1154">
        <v>1</v>
      </c>
      <c r="E191" s="1154" t="s">
        <v>707</v>
      </c>
      <c r="F191" s="1154" t="s">
        <v>708</v>
      </c>
      <c r="G191" s="1684" t="s">
        <v>14936</v>
      </c>
      <c r="H191" s="1685"/>
      <c r="I191" s="1685"/>
      <c r="J191" s="1685"/>
      <c r="K191" s="1685"/>
      <c r="L191" s="1686"/>
    </row>
    <row r="192" spans="1:12" ht="30" customHeight="1">
      <c r="A192" s="1129"/>
      <c r="B192" s="1129"/>
      <c r="C192" s="956" t="s">
        <v>2252</v>
      </c>
      <c r="D192" s="1154">
        <v>7</v>
      </c>
      <c r="E192" s="1154" t="s">
        <v>707</v>
      </c>
      <c r="F192" s="1154" t="s">
        <v>708</v>
      </c>
      <c r="G192" s="1684" t="s">
        <v>14937</v>
      </c>
      <c r="H192" s="1685"/>
      <c r="I192" s="1685"/>
      <c r="J192" s="1685"/>
      <c r="K192" s="1685"/>
      <c r="L192" s="1686"/>
    </row>
    <row r="193" spans="3:12" ht="30" customHeight="1">
      <c r="C193" s="956" t="s">
        <v>2253</v>
      </c>
      <c r="D193" s="1154">
        <v>2</v>
      </c>
      <c r="E193" s="1154" t="s">
        <v>707</v>
      </c>
      <c r="F193" s="1154" t="s">
        <v>708</v>
      </c>
      <c r="G193" s="1681" t="s">
        <v>14938</v>
      </c>
      <c r="H193" s="1682"/>
      <c r="I193" s="1682"/>
      <c r="J193" s="1682"/>
      <c r="K193" s="1682"/>
      <c r="L193" s="1683"/>
    </row>
    <row r="194" spans="3:12" ht="30" customHeight="1">
      <c r="C194" s="956" t="s">
        <v>2063</v>
      </c>
      <c r="D194" s="1154">
        <v>1</v>
      </c>
      <c r="E194" s="1154" t="s">
        <v>707</v>
      </c>
      <c r="F194" s="1154" t="s">
        <v>708</v>
      </c>
      <c r="G194" s="1681" t="s">
        <v>14939</v>
      </c>
      <c r="H194" s="1682"/>
      <c r="I194" s="1682"/>
      <c r="J194" s="1682"/>
      <c r="K194" s="1682"/>
      <c r="L194" s="1683"/>
    </row>
    <row r="195" spans="3:12" ht="30" customHeight="1">
      <c r="C195" s="956" t="s">
        <v>2064</v>
      </c>
      <c r="D195" s="1154">
        <v>1</v>
      </c>
      <c r="E195" s="1154" t="s">
        <v>707</v>
      </c>
      <c r="F195" s="1154" t="s">
        <v>708</v>
      </c>
      <c r="G195" s="1681" t="s">
        <v>14940</v>
      </c>
      <c r="H195" s="1682"/>
      <c r="I195" s="1682"/>
      <c r="J195" s="1682"/>
      <c r="K195" s="1682"/>
      <c r="L195" s="1683"/>
    </row>
    <row r="196" spans="3:12" ht="30" customHeight="1">
      <c r="C196" s="956" t="s">
        <v>2065</v>
      </c>
      <c r="D196" s="1154">
        <v>1</v>
      </c>
      <c r="E196" s="1154" t="s">
        <v>707</v>
      </c>
      <c r="F196" s="1154" t="s">
        <v>708</v>
      </c>
      <c r="G196" s="1681" t="s">
        <v>14941</v>
      </c>
      <c r="H196" s="1682"/>
      <c r="I196" s="1682"/>
      <c r="J196" s="1682"/>
      <c r="K196" s="1682"/>
      <c r="L196" s="1683"/>
    </row>
    <row r="197" spans="3:12" ht="30" customHeight="1">
      <c r="C197" s="956" t="s">
        <v>2066</v>
      </c>
      <c r="D197" s="1154">
        <v>1</v>
      </c>
      <c r="E197" s="1154" t="s">
        <v>707</v>
      </c>
      <c r="F197" s="1154" t="s">
        <v>708</v>
      </c>
      <c r="G197" s="1681" t="s">
        <v>14942</v>
      </c>
      <c r="H197" s="1682"/>
      <c r="I197" s="1682"/>
      <c r="J197" s="1682"/>
      <c r="K197" s="1682"/>
      <c r="L197" s="1683"/>
    </row>
    <row r="198" spans="3:12" ht="30" customHeight="1">
      <c r="C198" s="956" t="s">
        <v>2067</v>
      </c>
      <c r="D198" s="1154">
        <v>1</v>
      </c>
      <c r="E198" s="1154" t="s">
        <v>707</v>
      </c>
      <c r="F198" s="1154" t="s">
        <v>708</v>
      </c>
      <c r="G198" s="1681" t="s">
        <v>14943</v>
      </c>
      <c r="H198" s="1682"/>
      <c r="I198" s="1682"/>
      <c r="J198" s="1682"/>
      <c r="K198" s="1682"/>
      <c r="L198" s="1683"/>
    </row>
    <row r="199" spans="3:12" ht="30" customHeight="1">
      <c r="C199" s="956" t="s">
        <v>2068</v>
      </c>
      <c r="D199" s="1154">
        <v>1</v>
      </c>
      <c r="E199" s="1154" t="s">
        <v>707</v>
      </c>
      <c r="F199" s="1154" t="s">
        <v>708</v>
      </c>
      <c r="G199" s="1681" t="s">
        <v>14944</v>
      </c>
      <c r="H199" s="1682"/>
      <c r="I199" s="1682"/>
      <c r="J199" s="1682"/>
      <c r="K199" s="1682"/>
      <c r="L199" s="1683"/>
    </row>
    <row r="200" spans="3:12" ht="30" customHeight="1">
      <c r="C200" s="956" t="s">
        <v>2069</v>
      </c>
      <c r="D200" s="1154">
        <v>1</v>
      </c>
      <c r="E200" s="1154" t="s">
        <v>707</v>
      </c>
      <c r="F200" s="1154" t="s">
        <v>708</v>
      </c>
      <c r="G200" s="1681" t="s">
        <v>14945</v>
      </c>
      <c r="H200" s="1682"/>
      <c r="I200" s="1682"/>
      <c r="J200" s="1682"/>
      <c r="K200" s="1682"/>
      <c r="L200" s="1683"/>
    </row>
    <row r="201" spans="3:12" ht="30" customHeight="1">
      <c r="C201" s="956" t="s">
        <v>2070</v>
      </c>
      <c r="D201" s="1154">
        <v>1</v>
      </c>
      <c r="E201" s="1154" t="s">
        <v>707</v>
      </c>
      <c r="F201" s="1154" t="s">
        <v>708</v>
      </c>
      <c r="G201" s="1681" t="s">
        <v>14946</v>
      </c>
      <c r="H201" s="1682"/>
      <c r="I201" s="1682"/>
      <c r="J201" s="1682"/>
      <c r="K201" s="1682"/>
      <c r="L201" s="1683"/>
    </row>
    <row r="202" spans="3:12" ht="30" customHeight="1">
      <c r="C202" s="956" t="s">
        <v>2071</v>
      </c>
      <c r="D202" s="1154">
        <v>1</v>
      </c>
      <c r="E202" s="1154" t="s">
        <v>707</v>
      </c>
      <c r="F202" s="1154" t="s">
        <v>708</v>
      </c>
      <c r="G202" s="1681" t="s">
        <v>14947</v>
      </c>
      <c r="H202" s="1682"/>
      <c r="I202" s="1682"/>
      <c r="J202" s="1682"/>
      <c r="K202" s="1682"/>
      <c r="L202" s="1683"/>
    </row>
    <row r="203" spans="3:12" ht="30" customHeight="1">
      <c r="C203" s="956" t="s">
        <v>2072</v>
      </c>
      <c r="D203" s="1154">
        <v>1</v>
      </c>
      <c r="E203" s="1154" t="s">
        <v>707</v>
      </c>
      <c r="F203" s="1154" t="s">
        <v>708</v>
      </c>
      <c r="G203" s="1681" t="s">
        <v>14948</v>
      </c>
      <c r="H203" s="1682"/>
      <c r="I203" s="1682"/>
      <c r="J203" s="1682"/>
      <c r="K203" s="1682"/>
      <c r="L203" s="1683"/>
    </row>
    <row r="204" spans="3:12" ht="30" customHeight="1">
      <c r="C204" s="956" t="s">
        <v>2073</v>
      </c>
      <c r="D204" s="1154">
        <v>1</v>
      </c>
      <c r="E204" s="1154" t="s">
        <v>707</v>
      </c>
      <c r="F204" s="1154" t="s">
        <v>708</v>
      </c>
      <c r="G204" s="1681" t="s">
        <v>14949</v>
      </c>
      <c r="H204" s="1682"/>
      <c r="I204" s="1682"/>
      <c r="J204" s="1682"/>
      <c r="K204" s="1682"/>
      <c r="L204" s="1683"/>
    </row>
    <row r="205" spans="3:12" ht="30" customHeight="1">
      <c r="C205" s="956" t="s">
        <v>2074</v>
      </c>
      <c r="D205" s="1154">
        <v>1</v>
      </c>
      <c r="E205" s="1154" t="s">
        <v>707</v>
      </c>
      <c r="F205" s="1154" t="s">
        <v>708</v>
      </c>
      <c r="G205" s="1681" t="s">
        <v>14950</v>
      </c>
      <c r="H205" s="1682"/>
      <c r="I205" s="1682"/>
      <c r="J205" s="1682"/>
      <c r="K205" s="1682"/>
      <c r="L205" s="1683"/>
    </row>
    <row r="206" spans="3:12" ht="30" customHeight="1">
      <c r="C206" s="956" t="s">
        <v>2075</v>
      </c>
      <c r="D206" s="1154">
        <v>1</v>
      </c>
      <c r="E206" s="1154" t="s">
        <v>707</v>
      </c>
      <c r="F206" s="1154" t="s">
        <v>708</v>
      </c>
      <c r="G206" s="1681" t="s">
        <v>14951</v>
      </c>
      <c r="H206" s="1682"/>
      <c r="I206" s="1682"/>
      <c r="J206" s="1682"/>
      <c r="K206" s="1682"/>
      <c r="L206" s="1683"/>
    </row>
    <row r="207" spans="3:12" ht="30" customHeight="1">
      <c r="C207" s="956" t="s">
        <v>2076</v>
      </c>
      <c r="D207" s="1154">
        <v>1</v>
      </c>
      <c r="E207" s="1154" t="s">
        <v>707</v>
      </c>
      <c r="F207" s="1154" t="s">
        <v>708</v>
      </c>
      <c r="G207" s="1681" t="s">
        <v>14952</v>
      </c>
      <c r="H207" s="1682"/>
      <c r="I207" s="1682"/>
      <c r="J207" s="1682"/>
      <c r="K207" s="1682"/>
      <c r="L207" s="1683"/>
    </row>
    <row r="208" spans="3:12" ht="30" customHeight="1">
      <c r="C208" s="956" t="s">
        <v>2254</v>
      </c>
      <c r="D208" s="1154">
        <v>8</v>
      </c>
      <c r="E208" s="1154" t="s">
        <v>707</v>
      </c>
      <c r="F208" s="1154" t="s">
        <v>708</v>
      </c>
      <c r="G208" s="1681" t="s">
        <v>14953</v>
      </c>
      <c r="H208" s="1682"/>
      <c r="I208" s="1682"/>
      <c r="J208" s="1682"/>
      <c r="K208" s="1682"/>
      <c r="L208" s="1683"/>
    </row>
    <row r="209" spans="3:12" ht="30" customHeight="1">
      <c r="C209" s="956" t="s">
        <v>2255</v>
      </c>
      <c r="D209" s="1154">
        <v>8</v>
      </c>
      <c r="E209" s="1154" t="s">
        <v>707</v>
      </c>
      <c r="F209" s="1154" t="s">
        <v>708</v>
      </c>
      <c r="G209" s="1681" t="s">
        <v>14953</v>
      </c>
      <c r="H209" s="1682"/>
      <c r="I209" s="1682"/>
      <c r="J209" s="1682"/>
      <c r="K209" s="1682"/>
      <c r="L209" s="1683"/>
    </row>
    <row r="210" spans="3:12" ht="30" customHeight="1">
      <c r="C210" s="956" t="s">
        <v>2256</v>
      </c>
      <c r="D210" s="1154">
        <v>8</v>
      </c>
      <c r="E210" s="1154" t="s">
        <v>707</v>
      </c>
      <c r="F210" s="1154" t="s">
        <v>708</v>
      </c>
      <c r="G210" s="1681" t="s">
        <v>14953</v>
      </c>
      <c r="H210" s="1682"/>
      <c r="I210" s="1682"/>
      <c r="J210" s="1682"/>
      <c r="K210" s="1682"/>
      <c r="L210" s="1683"/>
    </row>
    <row r="211" spans="3:12" ht="30" customHeight="1">
      <c r="C211" s="956" t="s">
        <v>2257</v>
      </c>
      <c r="D211" s="1154">
        <v>8</v>
      </c>
      <c r="E211" s="1154" t="s">
        <v>707</v>
      </c>
      <c r="F211" s="1154" t="s">
        <v>708</v>
      </c>
      <c r="G211" s="1681" t="s">
        <v>14953</v>
      </c>
      <c r="H211" s="1682"/>
      <c r="I211" s="1682"/>
      <c r="J211" s="1682"/>
      <c r="K211" s="1682"/>
      <c r="L211" s="1683"/>
    </row>
    <row r="212" spans="3:12" ht="30" customHeight="1">
      <c r="C212" s="956" t="s">
        <v>2258</v>
      </c>
      <c r="D212" s="1154">
        <v>8</v>
      </c>
      <c r="E212" s="1154" t="s">
        <v>707</v>
      </c>
      <c r="F212" s="1154" t="s">
        <v>708</v>
      </c>
      <c r="G212" s="1681" t="s">
        <v>14954</v>
      </c>
      <c r="H212" s="1682"/>
      <c r="I212" s="1682"/>
      <c r="J212" s="1682"/>
      <c r="K212" s="1682"/>
      <c r="L212" s="1683"/>
    </row>
    <row r="213" spans="3:12" ht="30" customHeight="1">
      <c r="C213" s="956" t="s">
        <v>2259</v>
      </c>
      <c r="D213" s="1154">
        <v>8</v>
      </c>
      <c r="E213" s="1154" t="s">
        <v>707</v>
      </c>
      <c r="F213" s="1154" t="s">
        <v>708</v>
      </c>
      <c r="G213" s="1681" t="s">
        <v>14954</v>
      </c>
      <c r="H213" s="1682"/>
      <c r="I213" s="1682"/>
      <c r="J213" s="1682"/>
      <c r="K213" s="1682"/>
      <c r="L213" s="1683"/>
    </row>
    <row r="214" spans="3:12" ht="30" customHeight="1">
      <c r="C214" s="956" t="s">
        <v>2260</v>
      </c>
      <c r="D214" s="1154">
        <v>8</v>
      </c>
      <c r="E214" s="1154" t="s">
        <v>707</v>
      </c>
      <c r="F214" s="1154" t="s">
        <v>708</v>
      </c>
      <c r="G214" s="1681" t="s">
        <v>14954</v>
      </c>
      <c r="H214" s="1682"/>
      <c r="I214" s="1682"/>
      <c r="J214" s="1682"/>
      <c r="K214" s="1682"/>
      <c r="L214" s="1683"/>
    </row>
    <row r="215" spans="3:12" ht="30" customHeight="1">
      <c r="C215" s="956" t="s">
        <v>2261</v>
      </c>
      <c r="D215" s="1154">
        <v>8</v>
      </c>
      <c r="E215" s="1154" t="s">
        <v>707</v>
      </c>
      <c r="F215" s="1154" t="s">
        <v>708</v>
      </c>
      <c r="G215" s="1681" t="s">
        <v>14954</v>
      </c>
      <c r="H215" s="1682"/>
      <c r="I215" s="1682"/>
      <c r="J215" s="1682"/>
      <c r="K215" s="1682"/>
      <c r="L215" s="1683"/>
    </row>
    <row r="216" spans="3:12" ht="30" customHeight="1">
      <c r="C216" s="956" t="s">
        <v>2262</v>
      </c>
      <c r="D216" s="1154">
        <v>8</v>
      </c>
      <c r="E216" s="1154" t="s">
        <v>707</v>
      </c>
      <c r="F216" s="1154" t="s">
        <v>708</v>
      </c>
      <c r="G216" s="1681" t="s">
        <v>14954</v>
      </c>
      <c r="H216" s="1682"/>
      <c r="I216" s="1682"/>
      <c r="J216" s="1682"/>
      <c r="K216" s="1682"/>
      <c r="L216" s="1683"/>
    </row>
    <row r="217" spans="3:12" ht="30" customHeight="1">
      <c r="C217" s="956" t="s">
        <v>2263</v>
      </c>
      <c r="D217" s="1154">
        <v>8</v>
      </c>
      <c r="E217" s="1154" t="s">
        <v>707</v>
      </c>
      <c r="F217" s="1154" t="s">
        <v>708</v>
      </c>
      <c r="G217" s="1681" t="s">
        <v>14954</v>
      </c>
      <c r="H217" s="1682"/>
      <c r="I217" s="1682"/>
      <c r="J217" s="1682"/>
      <c r="K217" s="1682"/>
      <c r="L217" s="1683"/>
    </row>
    <row r="218" spans="3:12" ht="30" customHeight="1">
      <c r="C218" s="956" t="s">
        <v>2264</v>
      </c>
      <c r="D218" s="1154">
        <v>8</v>
      </c>
      <c r="E218" s="1154" t="s">
        <v>707</v>
      </c>
      <c r="F218" s="1154" t="s">
        <v>708</v>
      </c>
      <c r="G218" s="1681" t="s">
        <v>14954</v>
      </c>
      <c r="H218" s="1682"/>
      <c r="I218" s="1682"/>
      <c r="J218" s="1682"/>
      <c r="K218" s="1682"/>
      <c r="L218" s="1683"/>
    </row>
    <row r="219" spans="3:12" ht="30" customHeight="1">
      <c r="C219" s="956" t="s">
        <v>2265</v>
      </c>
      <c r="D219" s="1154">
        <v>8</v>
      </c>
      <c r="E219" s="1154" t="s">
        <v>707</v>
      </c>
      <c r="F219" s="1154" t="s">
        <v>708</v>
      </c>
      <c r="G219" s="1681" t="s">
        <v>14954</v>
      </c>
      <c r="H219" s="1682"/>
      <c r="I219" s="1682"/>
      <c r="J219" s="1682"/>
      <c r="K219" s="1682"/>
      <c r="L219" s="1683"/>
    </row>
    <row r="220" spans="3:12" ht="30" customHeight="1">
      <c r="C220" s="956" t="s">
        <v>2266</v>
      </c>
      <c r="D220" s="1154">
        <v>8</v>
      </c>
      <c r="E220" s="1154" t="s">
        <v>707</v>
      </c>
      <c r="F220" s="1154" t="s">
        <v>708</v>
      </c>
      <c r="G220" s="1681" t="s">
        <v>14954</v>
      </c>
      <c r="H220" s="1682"/>
      <c r="I220" s="1682"/>
      <c r="J220" s="1682"/>
      <c r="K220" s="1682"/>
      <c r="L220" s="1683"/>
    </row>
    <row r="221" spans="3:12" ht="30" customHeight="1">
      <c r="C221" s="956" t="s">
        <v>2267</v>
      </c>
      <c r="D221" s="1154">
        <v>8</v>
      </c>
      <c r="E221" s="1154" t="s">
        <v>707</v>
      </c>
      <c r="F221" s="1154" t="s">
        <v>708</v>
      </c>
      <c r="G221" s="1681" t="s">
        <v>14954</v>
      </c>
      <c r="H221" s="1682"/>
      <c r="I221" s="1682"/>
      <c r="J221" s="1682"/>
      <c r="K221" s="1682"/>
      <c r="L221" s="1683"/>
    </row>
    <row r="222" spans="3:12" ht="30" customHeight="1">
      <c r="C222" s="956" t="s">
        <v>2268</v>
      </c>
      <c r="D222" s="1154">
        <v>8</v>
      </c>
      <c r="E222" s="1154" t="s">
        <v>707</v>
      </c>
      <c r="F222" s="1154" t="s">
        <v>708</v>
      </c>
      <c r="G222" s="1681" t="s">
        <v>14954</v>
      </c>
      <c r="H222" s="1682"/>
      <c r="I222" s="1682"/>
      <c r="J222" s="1682"/>
      <c r="K222" s="1682"/>
      <c r="L222" s="1683"/>
    </row>
    <row r="223" spans="3:12" ht="30" customHeight="1">
      <c r="C223" s="956" t="s">
        <v>2269</v>
      </c>
      <c r="D223" s="1154">
        <v>8</v>
      </c>
      <c r="E223" s="1154" t="s">
        <v>707</v>
      </c>
      <c r="F223" s="1154" t="s">
        <v>708</v>
      </c>
      <c r="G223" s="1681" t="s">
        <v>14954</v>
      </c>
      <c r="H223" s="1682"/>
      <c r="I223" s="1682"/>
      <c r="J223" s="1682"/>
      <c r="K223" s="1682"/>
      <c r="L223" s="1683"/>
    </row>
    <row r="224" spans="3:12" ht="30" customHeight="1">
      <c r="C224" s="956" t="s">
        <v>2270</v>
      </c>
      <c r="D224" s="1154">
        <v>8</v>
      </c>
      <c r="E224" s="1154" t="s">
        <v>707</v>
      </c>
      <c r="F224" s="1154" t="s">
        <v>708</v>
      </c>
      <c r="G224" s="1681" t="s">
        <v>14954</v>
      </c>
      <c r="H224" s="1682"/>
      <c r="I224" s="1682"/>
      <c r="J224" s="1682"/>
      <c r="K224" s="1682"/>
      <c r="L224" s="1683"/>
    </row>
    <row r="225" spans="3:12" ht="30" customHeight="1">
      <c r="C225" s="956" t="s">
        <v>2271</v>
      </c>
      <c r="D225" s="1154">
        <v>8</v>
      </c>
      <c r="E225" s="1154" t="s">
        <v>707</v>
      </c>
      <c r="F225" s="1154" t="s">
        <v>708</v>
      </c>
      <c r="G225" s="1681" t="s">
        <v>14954</v>
      </c>
      <c r="H225" s="1682"/>
      <c r="I225" s="1682"/>
      <c r="J225" s="1682"/>
      <c r="K225" s="1682"/>
      <c r="L225" s="1683"/>
    </row>
    <row r="226" spans="3:12" ht="30" customHeight="1">
      <c r="C226" s="956" t="s">
        <v>2272</v>
      </c>
      <c r="D226" s="1154">
        <v>8</v>
      </c>
      <c r="E226" s="1154" t="s">
        <v>707</v>
      </c>
      <c r="F226" s="1154" t="s">
        <v>708</v>
      </c>
      <c r="G226" s="1681" t="s">
        <v>14954</v>
      </c>
      <c r="H226" s="1682"/>
      <c r="I226" s="1682"/>
      <c r="J226" s="1682"/>
      <c r="K226" s="1682"/>
      <c r="L226" s="1683"/>
    </row>
    <row r="227" spans="3:12" ht="30" customHeight="1">
      <c r="C227" s="956" t="s">
        <v>2273</v>
      </c>
      <c r="D227" s="1154">
        <v>8</v>
      </c>
      <c r="E227" s="1154" t="s">
        <v>707</v>
      </c>
      <c r="F227" s="1154" t="s">
        <v>708</v>
      </c>
      <c r="G227" s="1681" t="s">
        <v>14954</v>
      </c>
      <c r="H227" s="1682"/>
      <c r="I227" s="1682"/>
      <c r="J227" s="1682"/>
      <c r="K227" s="1682"/>
      <c r="L227" s="1683"/>
    </row>
    <row r="228" spans="3:12" ht="30" customHeight="1">
      <c r="C228" s="956" t="s">
        <v>2274</v>
      </c>
      <c r="D228" s="1154">
        <v>8</v>
      </c>
      <c r="E228" s="1154" t="s">
        <v>707</v>
      </c>
      <c r="F228" s="1154" t="s">
        <v>708</v>
      </c>
      <c r="G228" s="1681" t="s">
        <v>14954</v>
      </c>
      <c r="H228" s="1682"/>
      <c r="I228" s="1682"/>
      <c r="J228" s="1682"/>
      <c r="K228" s="1682"/>
      <c r="L228" s="1683"/>
    </row>
    <row r="229" spans="3:12" ht="30" customHeight="1">
      <c r="C229" s="956" t="s">
        <v>2275</v>
      </c>
      <c r="D229" s="1154">
        <v>8</v>
      </c>
      <c r="E229" s="1154" t="s">
        <v>707</v>
      </c>
      <c r="F229" s="1154" t="s">
        <v>708</v>
      </c>
      <c r="G229" s="1681" t="s">
        <v>14954</v>
      </c>
      <c r="H229" s="1682"/>
      <c r="I229" s="1682"/>
      <c r="J229" s="1682"/>
      <c r="K229" s="1682"/>
      <c r="L229" s="1683"/>
    </row>
    <row r="230" spans="3:12" ht="30" customHeight="1">
      <c r="C230" s="956" t="s">
        <v>2276</v>
      </c>
      <c r="D230" s="1154">
        <v>8</v>
      </c>
      <c r="E230" s="1154" t="s">
        <v>707</v>
      </c>
      <c r="F230" s="1154" t="s">
        <v>708</v>
      </c>
      <c r="G230" s="1681" t="s">
        <v>14954</v>
      </c>
      <c r="H230" s="1682"/>
      <c r="I230" s="1682"/>
      <c r="J230" s="1682"/>
      <c r="K230" s="1682"/>
      <c r="L230" s="1683"/>
    </row>
    <row r="231" spans="3:12" ht="30" customHeight="1">
      <c r="C231" s="956" t="s">
        <v>2277</v>
      </c>
      <c r="D231" s="1154">
        <v>8</v>
      </c>
      <c r="E231" s="1154" t="s">
        <v>707</v>
      </c>
      <c r="F231" s="1154" t="s">
        <v>708</v>
      </c>
      <c r="G231" s="1681" t="s">
        <v>14954</v>
      </c>
      <c r="H231" s="1682"/>
      <c r="I231" s="1682"/>
      <c r="J231" s="1682"/>
      <c r="K231" s="1682"/>
      <c r="L231" s="1683"/>
    </row>
    <row r="232" spans="3:12" ht="30" customHeight="1">
      <c r="C232" s="956" t="s">
        <v>2278</v>
      </c>
      <c r="D232" s="1154">
        <v>8</v>
      </c>
      <c r="E232" s="1154" t="s">
        <v>707</v>
      </c>
      <c r="F232" s="1154" t="s">
        <v>708</v>
      </c>
      <c r="G232" s="1681" t="s">
        <v>14954</v>
      </c>
      <c r="H232" s="1682"/>
      <c r="I232" s="1682"/>
      <c r="J232" s="1682"/>
      <c r="K232" s="1682"/>
      <c r="L232" s="1683"/>
    </row>
    <row r="233" spans="3:12" ht="30" customHeight="1">
      <c r="C233" s="956" t="s">
        <v>2279</v>
      </c>
      <c r="D233" s="1154">
        <v>8</v>
      </c>
      <c r="E233" s="1154" t="s">
        <v>707</v>
      </c>
      <c r="F233" s="1154" t="s">
        <v>708</v>
      </c>
      <c r="G233" s="1681" t="s">
        <v>14954</v>
      </c>
      <c r="H233" s="1682"/>
      <c r="I233" s="1682"/>
      <c r="J233" s="1682"/>
      <c r="K233" s="1682"/>
      <c r="L233" s="1683"/>
    </row>
    <row r="234" spans="3:12" ht="30" customHeight="1">
      <c r="C234" s="956" t="s">
        <v>2280</v>
      </c>
      <c r="D234" s="1154">
        <v>8</v>
      </c>
      <c r="E234" s="1154" t="s">
        <v>707</v>
      </c>
      <c r="F234" s="1154" t="s">
        <v>708</v>
      </c>
      <c r="G234" s="1681" t="s">
        <v>14954</v>
      </c>
      <c r="H234" s="1682"/>
      <c r="I234" s="1682"/>
      <c r="J234" s="1682"/>
      <c r="K234" s="1682"/>
      <c r="L234" s="1683"/>
    </row>
    <row r="235" spans="3:12" ht="30" customHeight="1">
      <c r="C235" s="956" t="s">
        <v>2281</v>
      </c>
      <c r="D235" s="1154">
        <v>8</v>
      </c>
      <c r="E235" s="1154" t="s">
        <v>707</v>
      </c>
      <c r="F235" s="1154" t="s">
        <v>708</v>
      </c>
      <c r="G235" s="1681" t="s">
        <v>14954</v>
      </c>
      <c r="H235" s="1682"/>
      <c r="I235" s="1682"/>
      <c r="J235" s="1682"/>
      <c r="K235" s="1682"/>
      <c r="L235" s="1683"/>
    </row>
    <row r="236" spans="3:12" ht="30" customHeight="1">
      <c r="C236" s="956" t="s">
        <v>2282</v>
      </c>
      <c r="D236" s="1154">
        <v>8</v>
      </c>
      <c r="E236" s="1154" t="s">
        <v>707</v>
      </c>
      <c r="F236" s="1154" t="s">
        <v>708</v>
      </c>
      <c r="G236" s="1681" t="s">
        <v>14954</v>
      </c>
      <c r="H236" s="1682"/>
      <c r="I236" s="1682"/>
      <c r="J236" s="1682"/>
      <c r="K236" s="1682"/>
      <c r="L236" s="1683"/>
    </row>
    <row r="237" spans="3:12" ht="30" customHeight="1">
      <c r="C237" s="956" t="s">
        <v>2283</v>
      </c>
      <c r="D237" s="1154">
        <v>8</v>
      </c>
      <c r="E237" s="1154" t="s">
        <v>707</v>
      </c>
      <c r="F237" s="1154" t="s">
        <v>708</v>
      </c>
      <c r="G237" s="1681" t="s">
        <v>14954</v>
      </c>
      <c r="H237" s="1682"/>
      <c r="I237" s="1682"/>
      <c r="J237" s="1682"/>
      <c r="K237" s="1682"/>
      <c r="L237" s="1683"/>
    </row>
    <row r="238" spans="3:12" ht="30" customHeight="1">
      <c r="C238" s="956" t="s">
        <v>2284</v>
      </c>
      <c r="D238" s="1154">
        <v>8</v>
      </c>
      <c r="E238" s="1154" t="s">
        <v>707</v>
      </c>
      <c r="F238" s="1154" t="s">
        <v>708</v>
      </c>
      <c r="G238" s="1681" t="s">
        <v>14954</v>
      </c>
      <c r="H238" s="1682"/>
      <c r="I238" s="1682"/>
      <c r="J238" s="1682"/>
      <c r="K238" s="1682"/>
      <c r="L238" s="1683"/>
    </row>
    <row r="239" spans="3:12" ht="30" customHeight="1">
      <c r="C239" s="956" t="s">
        <v>2285</v>
      </c>
      <c r="D239" s="1154">
        <v>8</v>
      </c>
      <c r="E239" s="1154" t="s">
        <v>707</v>
      </c>
      <c r="F239" s="1154" t="s">
        <v>708</v>
      </c>
      <c r="G239" s="1681" t="s">
        <v>14954</v>
      </c>
      <c r="H239" s="1682"/>
      <c r="I239" s="1682"/>
      <c r="J239" s="1682"/>
      <c r="K239" s="1682"/>
      <c r="L239" s="1683"/>
    </row>
    <row r="240" spans="3:12" ht="30" customHeight="1">
      <c r="C240" s="956" t="s">
        <v>2286</v>
      </c>
      <c r="D240" s="1154">
        <v>8</v>
      </c>
      <c r="E240" s="1154" t="s">
        <v>707</v>
      </c>
      <c r="F240" s="1154" t="s">
        <v>708</v>
      </c>
      <c r="G240" s="1681" t="s">
        <v>14954</v>
      </c>
      <c r="H240" s="1682"/>
      <c r="I240" s="1682"/>
      <c r="J240" s="1682"/>
      <c r="K240" s="1682"/>
      <c r="L240" s="1683"/>
    </row>
    <row r="241" spans="3:12" ht="30" customHeight="1">
      <c r="C241" s="956" t="s">
        <v>2287</v>
      </c>
      <c r="D241" s="1154">
        <v>8</v>
      </c>
      <c r="E241" s="1154" t="s">
        <v>707</v>
      </c>
      <c r="F241" s="1154" t="s">
        <v>708</v>
      </c>
      <c r="G241" s="1681" t="s">
        <v>14954</v>
      </c>
      <c r="H241" s="1682"/>
      <c r="I241" s="1682"/>
      <c r="J241" s="1682"/>
      <c r="K241" s="1682"/>
      <c r="L241" s="1683"/>
    </row>
    <row r="242" spans="3:12" ht="30" customHeight="1">
      <c r="C242" s="956" t="s">
        <v>2288</v>
      </c>
      <c r="D242" s="1154">
        <v>8</v>
      </c>
      <c r="E242" s="1154" t="s">
        <v>707</v>
      </c>
      <c r="F242" s="1154" t="s">
        <v>708</v>
      </c>
      <c r="G242" s="1681" t="s">
        <v>14954</v>
      </c>
      <c r="H242" s="1682"/>
      <c r="I242" s="1682"/>
      <c r="J242" s="1682"/>
      <c r="K242" s="1682"/>
      <c r="L242" s="1683"/>
    </row>
    <row r="243" spans="3:12" ht="30" customHeight="1">
      <c r="C243" s="956" t="s">
        <v>2289</v>
      </c>
      <c r="D243" s="1154">
        <v>8</v>
      </c>
      <c r="E243" s="1154" t="s">
        <v>707</v>
      </c>
      <c r="F243" s="1154" t="s">
        <v>708</v>
      </c>
      <c r="G243" s="1681" t="s">
        <v>14954</v>
      </c>
      <c r="H243" s="1682"/>
      <c r="I243" s="1682"/>
      <c r="J243" s="1682"/>
      <c r="K243" s="1682"/>
      <c r="L243" s="1683"/>
    </row>
    <row r="244" spans="3:12" ht="30" customHeight="1">
      <c r="C244" s="956" t="s">
        <v>2290</v>
      </c>
      <c r="D244" s="1154">
        <v>8</v>
      </c>
      <c r="E244" s="1154" t="s">
        <v>707</v>
      </c>
      <c r="F244" s="1154" t="s">
        <v>708</v>
      </c>
      <c r="G244" s="1681" t="s">
        <v>14954</v>
      </c>
      <c r="H244" s="1682"/>
      <c r="I244" s="1682"/>
      <c r="J244" s="1682"/>
      <c r="K244" s="1682"/>
      <c r="L244" s="1683"/>
    </row>
    <row r="245" spans="3:12" ht="30" customHeight="1">
      <c r="C245" s="956" t="s">
        <v>2291</v>
      </c>
      <c r="D245" s="1154">
        <v>8</v>
      </c>
      <c r="E245" s="1154" t="s">
        <v>707</v>
      </c>
      <c r="F245" s="1154" t="s">
        <v>708</v>
      </c>
      <c r="G245" s="1681" t="s">
        <v>14954</v>
      </c>
      <c r="H245" s="1682"/>
      <c r="I245" s="1682"/>
      <c r="J245" s="1682"/>
      <c r="K245" s="1682"/>
      <c r="L245" s="1683"/>
    </row>
    <row r="246" spans="3:12" ht="30" customHeight="1">
      <c r="C246" s="956" t="s">
        <v>2292</v>
      </c>
      <c r="D246" s="1154">
        <v>8</v>
      </c>
      <c r="E246" s="1154" t="s">
        <v>707</v>
      </c>
      <c r="F246" s="1154" t="s">
        <v>708</v>
      </c>
      <c r="G246" s="1681" t="s">
        <v>14954</v>
      </c>
      <c r="H246" s="1682"/>
      <c r="I246" s="1682"/>
      <c r="J246" s="1682"/>
      <c r="K246" s="1682"/>
      <c r="L246" s="1683"/>
    </row>
    <row r="247" spans="3:12" ht="30" customHeight="1">
      <c r="C247" s="956" t="s">
        <v>2293</v>
      </c>
      <c r="D247" s="1154">
        <v>8</v>
      </c>
      <c r="E247" s="1154" t="s">
        <v>707</v>
      </c>
      <c r="F247" s="1154" t="s">
        <v>708</v>
      </c>
      <c r="G247" s="1681" t="s">
        <v>14954</v>
      </c>
      <c r="H247" s="1682"/>
      <c r="I247" s="1682"/>
      <c r="J247" s="1682"/>
      <c r="K247" s="1682"/>
      <c r="L247" s="1683"/>
    </row>
    <row r="248" spans="3:12" ht="30" customHeight="1">
      <c r="C248" s="956" t="s">
        <v>2294</v>
      </c>
      <c r="D248" s="1154">
        <v>8</v>
      </c>
      <c r="E248" s="1154" t="s">
        <v>707</v>
      </c>
      <c r="F248" s="1154" t="s">
        <v>708</v>
      </c>
      <c r="G248" s="1681" t="s">
        <v>14954</v>
      </c>
      <c r="H248" s="1682"/>
      <c r="I248" s="1682"/>
      <c r="J248" s="1682"/>
      <c r="K248" s="1682"/>
      <c r="L248" s="1683"/>
    </row>
    <row r="249" spans="3:12" ht="30" customHeight="1">
      <c r="C249" s="956" t="s">
        <v>2295</v>
      </c>
      <c r="D249" s="1154">
        <v>8</v>
      </c>
      <c r="E249" s="1154" t="s">
        <v>707</v>
      </c>
      <c r="F249" s="1154" t="s">
        <v>708</v>
      </c>
      <c r="G249" s="1681" t="s">
        <v>14954</v>
      </c>
      <c r="H249" s="1682"/>
      <c r="I249" s="1682"/>
      <c r="J249" s="1682"/>
      <c r="K249" s="1682"/>
      <c r="L249" s="1683"/>
    </row>
    <row r="250" spans="3:12" ht="30" customHeight="1">
      <c r="C250" s="956" t="s">
        <v>2296</v>
      </c>
      <c r="D250" s="1154">
        <v>8</v>
      </c>
      <c r="E250" s="1154" t="s">
        <v>707</v>
      </c>
      <c r="F250" s="1154" t="s">
        <v>708</v>
      </c>
      <c r="G250" s="1681" t="s">
        <v>14954</v>
      </c>
      <c r="H250" s="1682"/>
      <c r="I250" s="1682"/>
      <c r="J250" s="1682"/>
      <c r="K250" s="1682"/>
      <c r="L250" s="1683"/>
    </row>
    <row r="251" spans="3:12" ht="30" customHeight="1">
      <c r="C251" s="956" t="s">
        <v>2297</v>
      </c>
      <c r="D251" s="1154">
        <v>8</v>
      </c>
      <c r="E251" s="1154" t="s">
        <v>707</v>
      </c>
      <c r="F251" s="1154" t="s">
        <v>708</v>
      </c>
      <c r="G251" s="1681" t="s">
        <v>14954</v>
      </c>
      <c r="H251" s="1682"/>
      <c r="I251" s="1682"/>
      <c r="J251" s="1682"/>
      <c r="K251" s="1682"/>
      <c r="L251" s="1683"/>
    </row>
    <row r="252" spans="3:12" ht="30" customHeight="1">
      <c r="C252" s="956" t="s">
        <v>2298</v>
      </c>
      <c r="D252" s="1154">
        <v>8</v>
      </c>
      <c r="E252" s="1154" t="s">
        <v>707</v>
      </c>
      <c r="F252" s="1154" t="s">
        <v>708</v>
      </c>
      <c r="G252" s="1681" t="s">
        <v>14954</v>
      </c>
      <c r="H252" s="1682"/>
      <c r="I252" s="1682"/>
      <c r="J252" s="1682"/>
      <c r="K252" s="1682"/>
      <c r="L252" s="1683"/>
    </row>
    <row r="253" spans="3:12" ht="30" customHeight="1">
      <c r="C253" s="956" t="s">
        <v>2299</v>
      </c>
      <c r="D253" s="1154">
        <v>8</v>
      </c>
      <c r="E253" s="1154" t="s">
        <v>707</v>
      </c>
      <c r="F253" s="1154" t="s">
        <v>708</v>
      </c>
      <c r="G253" s="1681" t="s">
        <v>14954</v>
      </c>
      <c r="H253" s="1682"/>
      <c r="I253" s="1682"/>
      <c r="J253" s="1682"/>
      <c r="K253" s="1682"/>
      <c r="L253" s="1683"/>
    </row>
    <row r="254" spans="3:12" ht="30" customHeight="1">
      <c r="C254" s="956" t="s">
        <v>2300</v>
      </c>
      <c r="D254" s="1154">
        <v>8</v>
      </c>
      <c r="E254" s="1154" t="s">
        <v>707</v>
      </c>
      <c r="F254" s="1154" t="s">
        <v>708</v>
      </c>
      <c r="G254" s="1681" t="s">
        <v>14954</v>
      </c>
      <c r="H254" s="1682"/>
      <c r="I254" s="1682"/>
      <c r="J254" s="1682"/>
      <c r="K254" s="1682"/>
      <c r="L254" s="1683"/>
    </row>
    <row r="255" spans="3:12" ht="30" customHeight="1">
      <c r="C255" s="956" t="s">
        <v>2301</v>
      </c>
      <c r="D255" s="1154">
        <v>8</v>
      </c>
      <c r="E255" s="1154" t="s">
        <v>707</v>
      </c>
      <c r="F255" s="1154" t="s">
        <v>708</v>
      </c>
      <c r="G255" s="1681" t="s">
        <v>14954</v>
      </c>
      <c r="H255" s="1682"/>
      <c r="I255" s="1682"/>
      <c r="J255" s="1682"/>
      <c r="K255" s="1682"/>
      <c r="L255" s="1683"/>
    </row>
    <row r="256" spans="3:12" ht="30" customHeight="1">
      <c r="C256" s="956" t="s">
        <v>2302</v>
      </c>
      <c r="D256" s="1154">
        <v>8</v>
      </c>
      <c r="E256" s="1154" t="s">
        <v>707</v>
      </c>
      <c r="F256" s="1154" t="s">
        <v>708</v>
      </c>
      <c r="G256" s="1681" t="s">
        <v>14954</v>
      </c>
      <c r="H256" s="1682"/>
      <c r="I256" s="1682"/>
      <c r="J256" s="1682"/>
      <c r="K256" s="1682"/>
      <c r="L256" s="1683"/>
    </row>
    <row r="257" spans="3:12" ht="30" customHeight="1">
      <c r="C257" s="956" t="s">
        <v>2303</v>
      </c>
      <c r="D257" s="1154">
        <v>8</v>
      </c>
      <c r="E257" s="1154" t="s">
        <v>707</v>
      </c>
      <c r="F257" s="1154" t="s">
        <v>708</v>
      </c>
      <c r="G257" s="1681" t="s">
        <v>14954</v>
      </c>
      <c r="H257" s="1682"/>
      <c r="I257" s="1682"/>
      <c r="J257" s="1682"/>
      <c r="K257" s="1682"/>
      <c r="L257" s="1683"/>
    </row>
    <row r="258" spans="3:12" ht="30" customHeight="1">
      <c r="C258" s="956" t="s">
        <v>2304</v>
      </c>
      <c r="D258" s="1154">
        <v>8</v>
      </c>
      <c r="E258" s="1154" t="s">
        <v>707</v>
      </c>
      <c r="F258" s="1154" t="s">
        <v>708</v>
      </c>
      <c r="G258" s="1681" t="s">
        <v>14954</v>
      </c>
      <c r="H258" s="1682"/>
      <c r="I258" s="1682"/>
      <c r="J258" s="1682"/>
      <c r="K258" s="1682"/>
      <c r="L258" s="1683"/>
    </row>
    <row r="259" spans="3:12" ht="30" customHeight="1">
      <c r="C259" s="956" t="s">
        <v>2305</v>
      </c>
      <c r="D259" s="1154">
        <v>8</v>
      </c>
      <c r="E259" s="1154" t="s">
        <v>707</v>
      </c>
      <c r="F259" s="1154" t="s">
        <v>708</v>
      </c>
      <c r="G259" s="1681" t="s">
        <v>14954</v>
      </c>
      <c r="H259" s="1682"/>
      <c r="I259" s="1682"/>
      <c r="J259" s="1682"/>
      <c r="K259" s="1682"/>
      <c r="L259" s="1683"/>
    </row>
    <row r="260" spans="3:12" ht="30" customHeight="1">
      <c r="C260" s="956" t="s">
        <v>2306</v>
      </c>
      <c r="D260" s="1154">
        <v>8</v>
      </c>
      <c r="E260" s="1154" t="s">
        <v>707</v>
      </c>
      <c r="F260" s="1154" t="s">
        <v>708</v>
      </c>
      <c r="G260" s="1681" t="s">
        <v>14954</v>
      </c>
      <c r="H260" s="1682"/>
      <c r="I260" s="1682"/>
      <c r="J260" s="1682"/>
      <c r="K260" s="1682"/>
      <c r="L260" s="1683"/>
    </row>
    <row r="261" spans="3:12" ht="30" customHeight="1">
      <c r="C261" s="956" t="s">
        <v>2307</v>
      </c>
      <c r="D261" s="1154">
        <v>8</v>
      </c>
      <c r="E261" s="1154" t="s">
        <v>707</v>
      </c>
      <c r="F261" s="1154" t="s">
        <v>708</v>
      </c>
      <c r="G261" s="1681" t="s">
        <v>14954</v>
      </c>
      <c r="H261" s="1682"/>
      <c r="I261" s="1682"/>
      <c r="J261" s="1682"/>
      <c r="K261" s="1682"/>
      <c r="L261" s="1683"/>
    </row>
    <row r="262" spans="3:12" ht="30" customHeight="1">
      <c r="C262" s="956" t="s">
        <v>2308</v>
      </c>
      <c r="D262" s="1154">
        <v>8</v>
      </c>
      <c r="E262" s="1154" t="s">
        <v>707</v>
      </c>
      <c r="F262" s="1154" t="s">
        <v>708</v>
      </c>
      <c r="G262" s="1681" t="s">
        <v>14954</v>
      </c>
      <c r="H262" s="1682"/>
      <c r="I262" s="1682"/>
      <c r="J262" s="1682"/>
      <c r="K262" s="1682"/>
      <c r="L262" s="1683"/>
    </row>
    <row r="263" spans="3:12" ht="30" customHeight="1">
      <c r="C263" s="956" t="s">
        <v>2309</v>
      </c>
      <c r="D263" s="1154">
        <v>8</v>
      </c>
      <c r="E263" s="1154" t="s">
        <v>707</v>
      </c>
      <c r="F263" s="1154" t="s">
        <v>708</v>
      </c>
      <c r="G263" s="1681" t="s">
        <v>14954</v>
      </c>
      <c r="H263" s="1682"/>
      <c r="I263" s="1682"/>
      <c r="J263" s="1682"/>
      <c r="K263" s="1682"/>
      <c r="L263" s="1683"/>
    </row>
    <row r="264" spans="3:12" ht="30" customHeight="1">
      <c r="C264" s="956" t="s">
        <v>2310</v>
      </c>
      <c r="D264" s="1154">
        <v>8</v>
      </c>
      <c r="E264" s="1154" t="s">
        <v>707</v>
      </c>
      <c r="F264" s="1154" t="s">
        <v>708</v>
      </c>
      <c r="G264" s="1681" t="s">
        <v>14954</v>
      </c>
      <c r="H264" s="1682"/>
      <c r="I264" s="1682"/>
      <c r="J264" s="1682"/>
      <c r="K264" s="1682"/>
      <c r="L264" s="1683"/>
    </row>
    <row r="265" spans="3:12" ht="30" customHeight="1">
      <c r="C265" s="956" t="s">
        <v>2311</v>
      </c>
      <c r="D265" s="1154">
        <v>8</v>
      </c>
      <c r="E265" s="1154" t="s">
        <v>707</v>
      </c>
      <c r="F265" s="1154" t="s">
        <v>708</v>
      </c>
      <c r="G265" s="1681" t="s">
        <v>14955</v>
      </c>
      <c r="H265" s="1682"/>
      <c r="I265" s="1682"/>
      <c r="J265" s="1682"/>
      <c r="K265" s="1682"/>
      <c r="L265" s="1683"/>
    </row>
    <row r="266" spans="3:12" ht="30" customHeight="1">
      <c r="C266" s="956" t="s">
        <v>2312</v>
      </c>
      <c r="D266" s="1154">
        <v>8</v>
      </c>
      <c r="E266" s="1154" t="s">
        <v>707</v>
      </c>
      <c r="F266" s="1154" t="s">
        <v>708</v>
      </c>
      <c r="G266" s="1681" t="s">
        <v>14955</v>
      </c>
      <c r="H266" s="1682"/>
      <c r="I266" s="1682"/>
      <c r="J266" s="1682"/>
      <c r="K266" s="1682"/>
      <c r="L266" s="1683"/>
    </row>
    <row r="267" spans="3:12" ht="30" customHeight="1">
      <c r="C267" s="956" t="s">
        <v>2313</v>
      </c>
      <c r="D267" s="1154">
        <v>8</v>
      </c>
      <c r="E267" s="1154" t="s">
        <v>707</v>
      </c>
      <c r="F267" s="1154" t="s">
        <v>708</v>
      </c>
      <c r="G267" s="1681" t="s">
        <v>14955</v>
      </c>
      <c r="H267" s="1682"/>
      <c r="I267" s="1682"/>
      <c r="J267" s="1682"/>
      <c r="K267" s="1682"/>
      <c r="L267" s="1683"/>
    </row>
    <row r="268" spans="3:12" ht="30" customHeight="1">
      <c r="C268" s="956" t="s">
        <v>2314</v>
      </c>
      <c r="D268" s="1154">
        <v>8</v>
      </c>
      <c r="E268" s="1154" t="s">
        <v>707</v>
      </c>
      <c r="F268" s="1154" t="s">
        <v>708</v>
      </c>
      <c r="G268" s="1681" t="s">
        <v>14955</v>
      </c>
      <c r="H268" s="1682"/>
      <c r="I268" s="1682"/>
      <c r="J268" s="1682"/>
      <c r="K268" s="1682"/>
      <c r="L268" s="1683"/>
    </row>
    <row r="269" spans="3:12" ht="30" customHeight="1">
      <c r="C269" s="956" t="s">
        <v>2315</v>
      </c>
      <c r="D269" s="1154">
        <v>8</v>
      </c>
      <c r="E269" s="1154" t="s">
        <v>707</v>
      </c>
      <c r="F269" s="1154" t="s">
        <v>708</v>
      </c>
      <c r="G269" s="1681" t="s">
        <v>14955</v>
      </c>
      <c r="H269" s="1682"/>
      <c r="I269" s="1682"/>
      <c r="J269" s="1682"/>
      <c r="K269" s="1682"/>
      <c r="L269" s="1683"/>
    </row>
    <row r="270" spans="3:12" ht="30" customHeight="1">
      <c r="C270" s="956" t="s">
        <v>2316</v>
      </c>
      <c r="D270" s="1154">
        <v>8</v>
      </c>
      <c r="E270" s="1154" t="s">
        <v>707</v>
      </c>
      <c r="F270" s="1154" t="s">
        <v>708</v>
      </c>
      <c r="G270" s="1681" t="s">
        <v>14956</v>
      </c>
      <c r="H270" s="1682"/>
      <c r="I270" s="1682"/>
      <c r="J270" s="1682"/>
      <c r="K270" s="1682"/>
      <c r="L270" s="1683"/>
    </row>
    <row r="271" spans="3:12" ht="30" customHeight="1">
      <c r="C271" s="956" t="s">
        <v>2317</v>
      </c>
      <c r="D271" s="1154">
        <v>8</v>
      </c>
      <c r="E271" s="1154" t="s">
        <v>707</v>
      </c>
      <c r="F271" s="1154" t="s">
        <v>708</v>
      </c>
      <c r="G271" s="1681" t="s">
        <v>14956</v>
      </c>
      <c r="H271" s="1682"/>
      <c r="I271" s="1682"/>
      <c r="J271" s="1682"/>
      <c r="K271" s="1682"/>
      <c r="L271" s="1683"/>
    </row>
    <row r="272" spans="3:12" ht="30" customHeight="1">
      <c r="C272" s="956" t="s">
        <v>2318</v>
      </c>
      <c r="D272" s="1154">
        <v>8</v>
      </c>
      <c r="E272" s="1154" t="s">
        <v>707</v>
      </c>
      <c r="F272" s="1154" t="s">
        <v>708</v>
      </c>
      <c r="G272" s="1681" t="s">
        <v>14956</v>
      </c>
      <c r="H272" s="1682"/>
      <c r="I272" s="1682"/>
      <c r="J272" s="1682"/>
      <c r="K272" s="1682"/>
      <c r="L272" s="1683"/>
    </row>
    <row r="273" spans="3:12" ht="30" customHeight="1">
      <c r="C273" s="956" t="s">
        <v>2319</v>
      </c>
      <c r="D273" s="1154">
        <v>8</v>
      </c>
      <c r="E273" s="1154" t="s">
        <v>707</v>
      </c>
      <c r="F273" s="1154" t="s">
        <v>708</v>
      </c>
      <c r="G273" s="1681" t="s">
        <v>14956</v>
      </c>
      <c r="H273" s="1682"/>
      <c r="I273" s="1682"/>
      <c r="J273" s="1682"/>
      <c r="K273" s="1682"/>
      <c r="L273" s="1683"/>
    </row>
    <row r="274" spans="3:12" ht="30" customHeight="1">
      <c r="C274" s="956" t="s">
        <v>2320</v>
      </c>
      <c r="D274" s="1154">
        <v>8</v>
      </c>
      <c r="E274" s="1154" t="s">
        <v>707</v>
      </c>
      <c r="F274" s="1154" t="s">
        <v>708</v>
      </c>
      <c r="G274" s="1681" t="s">
        <v>14956</v>
      </c>
      <c r="H274" s="1682"/>
      <c r="I274" s="1682"/>
      <c r="J274" s="1682"/>
      <c r="K274" s="1682"/>
      <c r="L274" s="1683"/>
    </row>
    <row r="275" spans="3:12" ht="30" customHeight="1">
      <c r="C275" s="956" t="s">
        <v>2321</v>
      </c>
      <c r="D275" s="1154">
        <v>8</v>
      </c>
      <c r="E275" s="1154" t="s">
        <v>707</v>
      </c>
      <c r="F275" s="1154" t="s">
        <v>708</v>
      </c>
      <c r="G275" s="1681" t="s">
        <v>14956</v>
      </c>
      <c r="H275" s="1682"/>
      <c r="I275" s="1682"/>
      <c r="J275" s="1682"/>
      <c r="K275" s="1682"/>
      <c r="L275" s="1683"/>
    </row>
    <row r="276" spans="3:12" ht="30" customHeight="1">
      <c r="C276" s="956" t="s">
        <v>2322</v>
      </c>
      <c r="D276" s="1154">
        <v>8</v>
      </c>
      <c r="E276" s="1154" t="s">
        <v>707</v>
      </c>
      <c r="F276" s="1154" t="s">
        <v>708</v>
      </c>
      <c r="G276" s="1681" t="s">
        <v>14956</v>
      </c>
      <c r="H276" s="1682"/>
      <c r="I276" s="1682"/>
      <c r="J276" s="1682"/>
      <c r="K276" s="1682"/>
      <c r="L276" s="1683"/>
    </row>
    <row r="277" spans="3:12" ht="30" customHeight="1">
      <c r="C277" s="956" t="s">
        <v>2323</v>
      </c>
      <c r="D277" s="1154">
        <v>8</v>
      </c>
      <c r="E277" s="1154" t="s">
        <v>707</v>
      </c>
      <c r="F277" s="1154" t="s">
        <v>708</v>
      </c>
      <c r="G277" s="1681" t="s">
        <v>14956</v>
      </c>
      <c r="H277" s="1682"/>
      <c r="I277" s="1682"/>
      <c r="J277" s="1682"/>
      <c r="K277" s="1682"/>
      <c r="L277" s="1683"/>
    </row>
    <row r="278" spans="3:12" ht="30" customHeight="1">
      <c r="C278" s="956" t="s">
        <v>2324</v>
      </c>
      <c r="D278" s="1154">
        <v>8</v>
      </c>
      <c r="E278" s="1154" t="s">
        <v>707</v>
      </c>
      <c r="F278" s="1154" t="s">
        <v>708</v>
      </c>
      <c r="G278" s="1681" t="s">
        <v>14956</v>
      </c>
      <c r="H278" s="1682"/>
      <c r="I278" s="1682"/>
      <c r="J278" s="1682"/>
      <c r="K278" s="1682"/>
      <c r="L278" s="1683"/>
    </row>
    <row r="279" spans="3:12" ht="30" customHeight="1">
      <c r="C279" s="956" t="s">
        <v>2325</v>
      </c>
      <c r="D279" s="1154">
        <v>8</v>
      </c>
      <c r="E279" s="1154" t="s">
        <v>707</v>
      </c>
      <c r="F279" s="1154" t="s">
        <v>708</v>
      </c>
      <c r="G279" s="1681" t="s">
        <v>14956</v>
      </c>
      <c r="H279" s="1682"/>
      <c r="I279" s="1682"/>
      <c r="J279" s="1682"/>
      <c r="K279" s="1682"/>
      <c r="L279" s="1683"/>
    </row>
    <row r="280" spans="3:12" ht="30" customHeight="1">
      <c r="C280" s="956" t="s">
        <v>2326</v>
      </c>
      <c r="D280" s="1154">
        <v>8</v>
      </c>
      <c r="E280" s="1154" t="s">
        <v>707</v>
      </c>
      <c r="F280" s="1154" t="s">
        <v>708</v>
      </c>
      <c r="G280" s="1681" t="s">
        <v>14956</v>
      </c>
      <c r="H280" s="1682"/>
      <c r="I280" s="1682"/>
      <c r="J280" s="1682"/>
      <c r="K280" s="1682"/>
      <c r="L280" s="1683"/>
    </row>
    <row r="281" spans="3:12" ht="30" customHeight="1">
      <c r="C281" s="956" t="s">
        <v>2327</v>
      </c>
      <c r="D281" s="1154">
        <v>8</v>
      </c>
      <c r="E281" s="1154" t="s">
        <v>707</v>
      </c>
      <c r="F281" s="1154" t="s">
        <v>708</v>
      </c>
      <c r="G281" s="1681" t="s">
        <v>14956</v>
      </c>
      <c r="H281" s="1682"/>
      <c r="I281" s="1682"/>
      <c r="J281" s="1682"/>
      <c r="K281" s="1682"/>
      <c r="L281" s="1683"/>
    </row>
    <row r="282" spans="3:12" ht="30" customHeight="1">
      <c r="C282" s="956" t="s">
        <v>2328</v>
      </c>
      <c r="D282" s="1154">
        <v>8</v>
      </c>
      <c r="E282" s="1154" t="s">
        <v>707</v>
      </c>
      <c r="F282" s="1154" t="s">
        <v>708</v>
      </c>
      <c r="G282" s="1681" t="s">
        <v>14956</v>
      </c>
      <c r="H282" s="1682"/>
      <c r="I282" s="1682"/>
      <c r="J282" s="1682"/>
      <c r="K282" s="1682"/>
      <c r="L282" s="1683"/>
    </row>
    <row r="283" spans="3:12" ht="30" customHeight="1">
      <c r="C283" s="956" t="s">
        <v>2329</v>
      </c>
      <c r="D283" s="1154">
        <v>8</v>
      </c>
      <c r="E283" s="1154" t="s">
        <v>707</v>
      </c>
      <c r="F283" s="1154" t="s">
        <v>708</v>
      </c>
      <c r="G283" s="1681" t="s">
        <v>14956</v>
      </c>
      <c r="H283" s="1682"/>
      <c r="I283" s="1682"/>
      <c r="J283" s="1682"/>
      <c r="K283" s="1682"/>
      <c r="L283" s="1683"/>
    </row>
    <row r="284" spans="3:12" ht="30" customHeight="1">
      <c r="C284" s="956" t="s">
        <v>2330</v>
      </c>
      <c r="D284" s="1154">
        <v>8</v>
      </c>
      <c r="E284" s="1154" t="s">
        <v>707</v>
      </c>
      <c r="F284" s="1154" t="s">
        <v>708</v>
      </c>
      <c r="G284" s="1681" t="s">
        <v>14956</v>
      </c>
      <c r="H284" s="1682"/>
      <c r="I284" s="1682"/>
      <c r="J284" s="1682"/>
      <c r="K284" s="1682"/>
      <c r="L284" s="1683"/>
    </row>
    <row r="285" spans="3:12" ht="30" customHeight="1">
      <c r="C285" s="956" t="s">
        <v>2331</v>
      </c>
      <c r="D285" s="1154">
        <v>8</v>
      </c>
      <c r="E285" s="1154" t="s">
        <v>707</v>
      </c>
      <c r="F285" s="1154" t="s">
        <v>708</v>
      </c>
      <c r="G285" s="1681" t="s">
        <v>14956</v>
      </c>
      <c r="H285" s="1682"/>
      <c r="I285" s="1682"/>
      <c r="J285" s="1682"/>
      <c r="K285" s="1682"/>
      <c r="L285" s="1683"/>
    </row>
    <row r="286" spans="3:12" ht="30" customHeight="1">
      <c r="C286" s="956" t="s">
        <v>2332</v>
      </c>
      <c r="D286" s="1154">
        <v>8</v>
      </c>
      <c r="E286" s="1154" t="s">
        <v>707</v>
      </c>
      <c r="F286" s="1154" t="s">
        <v>708</v>
      </c>
      <c r="G286" s="1681" t="s">
        <v>14956</v>
      </c>
      <c r="H286" s="1682"/>
      <c r="I286" s="1682"/>
      <c r="J286" s="1682"/>
      <c r="K286" s="1682"/>
      <c r="L286" s="1683"/>
    </row>
    <row r="287" spans="3:12" ht="30" customHeight="1">
      <c r="C287" s="956" t="s">
        <v>2333</v>
      </c>
      <c r="D287" s="1154">
        <v>8</v>
      </c>
      <c r="E287" s="1154" t="s">
        <v>707</v>
      </c>
      <c r="F287" s="1154" t="s">
        <v>708</v>
      </c>
      <c r="G287" s="1681" t="s">
        <v>14956</v>
      </c>
      <c r="H287" s="1682"/>
      <c r="I287" s="1682"/>
      <c r="J287" s="1682"/>
      <c r="K287" s="1682"/>
      <c r="L287" s="1683"/>
    </row>
    <row r="288" spans="3:12" ht="30" customHeight="1">
      <c r="C288" s="956" t="s">
        <v>2334</v>
      </c>
      <c r="D288" s="1154">
        <v>8</v>
      </c>
      <c r="E288" s="1154" t="s">
        <v>707</v>
      </c>
      <c r="F288" s="1154" t="s">
        <v>708</v>
      </c>
      <c r="G288" s="1681" t="s">
        <v>14956</v>
      </c>
      <c r="H288" s="1682"/>
      <c r="I288" s="1682"/>
      <c r="J288" s="1682"/>
      <c r="K288" s="1682"/>
      <c r="L288" s="1683"/>
    </row>
    <row r="289" spans="3:12" ht="30" customHeight="1">
      <c r="C289" s="956" t="s">
        <v>2335</v>
      </c>
      <c r="D289" s="1154">
        <v>8</v>
      </c>
      <c r="E289" s="1154" t="s">
        <v>707</v>
      </c>
      <c r="F289" s="1154" t="s">
        <v>708</v>
      </c>
      <c r="G289" s="1681" t="s">
        <v>14956</v>
      </c>
      <c r="H289" s="1682"/>
      <c r="I289" s="1682"/>
      <c r="J289" s="1682"/>
      <c r="K289" s="1682"/>
      <c r="L289" s="1683"/>
    </row>
    <row r="290" spans="3:12" ht="30" customHeight="1">
      <c r="C290" s="956" t="s">
        <v>2336</v>
      </c>
      <c r="D290" s="1154">
        <v>8</v>
      </c>
      <c r="E290" s="1154" t="s">
        <v>707</v>
      </c>
      <c r="F290" s="1154" t="s">
        <v>708</v>
      </c>
      <c r="G290" s="1681" t="s">
        <v>14956</v>
      </c>
      <c r="H290" s="1682"/>
      <c r="I290" s="1682"/>
      <c r="J290" s="1682"/>
      <c r="K290" s="1682"/>
      <c r="L290" s="1683"/>
    </row>
    <row r="291" spans="3:12" ht="30" customHeight="1">
      <c r="C291" s="956" t="s">
        <v>2337</v>
      </c>
      <c r="D291" s="1154">
        <v>8</v>
      </c>
      <c r="E291" s="1154" t="s">
        <v>707</v>
      </c>
      <c r="F291" s="1154" t="s">
        <v>708</v>
      </c>
      <c r="G291" s="1681" t="s">
        <v>14956</v>
      </c>
      <c r="H291" s="1682"/>
      <c r="I291" s="1682"/>
      <c r="J291" s="1682"/>
      <c r="K291" s="1682"/>
      <c r="L291" s="1683"/>
    </row>
    <row r="292" spans="3:12" ht="30" customHeight="1">
      <c r="C292" s="956" t="s">
        <v>2338</v>
      </c>
      <c r="D292" s="1154">
        <v>8</v>
      </c>
      <c r="E292" s="1154" t="s">
        <v>707</v>
      </c>
      <c r="F292" s="1154" t="s">
        <v>708</v>
      </c>
      <c r="G292" s="1681" t="s">
        <v>14956</v>
      </c>
      <c r="H292" s="1682"/>
      <c r="I292" s="1682"/>
      <c r="J292" s="1682"/>
      <c r="K292" s="1682"/>
      <c r="L292" s="1683"/>
    </row>
    <row r="293" spans="3:12" ht="30" customHeight="1">
      <c r="C293" s="956" t="s">
        <v>2339</v>
      </c>
      <c r="D293" s="1154">
        <v>8</v>
      </c>
      <c r="E293" s="1154" t="s">
        <v>707</v>
      </c>
      <c r="F293" s="1154" t="s">
        <v>708</v>
      </c>
      <c r="G293" s="1681" t="s">
        <v>14956</v>
      </c>
      <c r="H293" s="1682"/>
      <c r="I293" s="1682"/>
      <c r="J293" s="1682"/>
      <c r="K293" s="1682"/>
      <c r="L293" s="1683"/>
    </row>
    <row r="294" spans="3:12" ht="30" customHeight="1">
      <c r="C294" s="956" t="s">
        <v>2340</v>
      </c>
      <c r="D294" s="1154">
        <v>8</v>
      </c>
      <c r="E294" s="1154" t="s">
        <v>707</v>
      </c>
      <c r="F294" s="1154" t="s">
        <v>708</v>
      </c>
      <c r="G294" s="1681" t="s">
        <v>14956</v>
      </c>
      <c r="H294" s="1682"/>
      <c r="I294" s="1682"/>
      <c r="J294" s="1682"/>
      <c r="K294" s="1682"/>
      <c r="L294" s="1683"/>
    </row>
    <row r="295" spans="3:12" ht="30" customHeight="1">
      <c r="C295" s="956" t="s">
        <v>2341</v>
      </c>
      <c r="D295" s="1154">
        <v>8</v>
      </c>
      <c r="E295" s="1154" t="s">
        <v>707</v>
      </c>
      <c r="F295" s="1154" t="s">
        <v>708</v>
      </c>
      <c r="G295" s="1681" t="s">
        <v>14956</v>
      </c>
      <c r="H295" s="1682"/>
      <c r="I295" s="1682"/>
      <c r="J295" s="1682"/>
      <c r="K295" s="1682"/>
      <c r="L295" s="1683"/>
    </row>
    <row r="296" spans="3:12" ht="30" customHeight="1">
      <c r="C296" s="956" t="s">
        <v>2342</v>
      </c>
      <c r="D296" s="1154">
        <v>8</v>
      </c>
      <c r="E296" s="1154" t="s">
        <v>707</v>
      </c>
      <c r="F296" s="1154" t="s">
        <v>708</v>
      </c>
      <c r="G296" s="1681" t="s">
        <v>14956</v>
      </c>
      <c r="H296" s="1682"/>
      <c r="I296" s="1682"/>
      <c r="J296" s="1682"/>
      <c r="K296" s="1682"/>
      <c r="L296" s="1683"/>
    </row>
    <row r="297" spans="3:12" ht="30" customHeight="1">
      <c r="C297" s="956" t="s">
        <v>2343</v>
      </c>
      <c r="D297" s="1154">
        <v>8</v>
      </c>
      <c r="E297" s="1154" t="s">
        <v>707</v>
      </c>
      <c r="F297" s="1154" t="s">
        <v>708</v>
      </c>
      <c r="G297" s="1681" t="s">
        <v>14956</v>
      </c>
      <c r="H297" s="1682"/>
      <c r="I297" s="1682"/>
      <c r="J297" s="1682"/>
      <c r="K297" s="1682"/>
      <c r="L297" s="1683"/>
    </row>
    <row r="298" spans="3:12" ht="30" customHeight="1">
      <c r="C298" s="956" t="s">
        <v>2344</v>
      </c>
      <c r="D298" s="1154">
        <v>8</v>
      </c>
      <c r="E298" s="1154" t="s">
        <v>707</v>
      </c>
      <c r="F298" s="1154" t="s">
        <v>708</v>
      </c>
      <c r="G298" s="1681" t="s">
        <v>14956</v>
      </c>
      <c r="H298" s="1682"/>
      <c r="I298" s="1682"/>
      <c r="J298" s="1682"/>
      <c r="K298" s="1682"/>
      <c r="L298" s="1683"/>
    </row>
    <row r="299" spans="3:12" ht="30" customHeight="1">
      <c r="C299" s="956" t="s">
        <v>2345</v>
      </c>
      <c r="D299" s="1154">
        <v>8</v>
      </c>
      <c r="E299" s="1154" t="s">
        <v>707</v>
      </c>
      <c r="F299" s="1154" t="s">
        <v>708</v>
      </c>
      <c r="G299" s="1681" t="s">
        <v>14956</v>
      </c>
      <c r="H299" s="1682"/>
      <c r="I299" s="1682"/>
      <c r="J299" s="1682"/>
      <c r="K299" s="1682"/>
      <c r="L299" s="1683"/>
    </row>
    <row r="300" spans="3:12" ht="30" customHeight="1">
      <c r="C300" s="956" t="s">
        <v>2346</v>
      </c>
      <c r="D300" s="1154">
        <v>8</v>
      </c>
      <c r="E300" s="1154" t="s">
        <v>707</v>
      </c>
      <c r="F300" s="1154" t="s">
        <v>708</v>
      </c>
      <c r="G300" s="1681" t="s">
        <v>14956</v>
      </c>
      <c r="H300" s="1682"/>
      <c r="I300" s="1682"/>
      <c r="J300" s="1682"/>
      <c r="K300" s="1682"/>
      <c r="L300" s="1683"/>
    </row>
    <row r="301" spans="3:12" ht="30" customHeight="1">
      <c r="C301" s="956" t="s">
        <v>2347</v>
      </c>
      <c r="D301" s="1154">
        <v>8</v>
      </c>
      <c r="E301" s="1154" t="s">
        <v>707</v>
      </c>
      <c r="F301" s="1154" t="s">
        <v>708</v>
      </c>
      <c r="G301" s="1681" t="s">
        <v>14956</v>
      </c>
      <c r="H301" s="1682"/>
      <c r="I301" s="1682"/>
      <c r="J301" s="1682"/>
      <c r="K301" s="1682"/>
      <c r="L301" s="1683"/>
    </row>
    <row r="302" spans="3:12" ht="30" customHeight="1">
      <c r="C302" s="956" t="s">
        <v>2348</v>
      </c>
      <c r="D302" s="1154">
        <v>8</v>
      </c>
      <c r="E302" s="1154" t="s">
        <v>707</v>
      </c>
      <c r="F302" s="1154" t="s">
        <v>708</v>
      </c>
      <c r="G302" s="1681" t="s">
        <v>14956</v>
      </c>
      <c r="H302" s="1682"/>
      <c r="I302" s="1682"/>
      <c r="J302" s="1682"/>
      <c r="K302" s="1682"/>
      <c r="L302" s="1683"/>
    </row>
    <row r="303" spans="3:12" ht="30" customHeight="1">
      <c r="C303" s="956" t="s">
        <v>2349</v>
      </c>
      <c r="D303" s="1154">
        <v>8</v>
      </c>
      <c r="E303" s="1154" t="s">
        <v>707</v>
      </c>
      <c r="F303" s="1154" t="s">
        <v>708</v>
      </c>
      <c r="G303" s="1681" t="s">
        <v>14956</v>
      </c>
      <c r="H303" s="1682"/>
      <c r="I303" s="1682"/>
      <c r="J303" s="1682"/>
      <c r="K303" s="1682"/>
      <c r="L303" s="1683"/>
    </row>
    <row r="304" spans="3:12" ht="30" customHeight="1">
      <c r="C304" s="956" t="s">
        <v>2403</v>
      </c>
      <c r="D304" s="1154">
        <v>8</v>
      </c>
      <c r="E304" s="1154" t="s">
        <v>707</v>
      </c>
      <c r="F304" s="1154" t="s">
        <v>708</v>
      </c>
      <c r="G304" s="1681" t="s">
        <v>14956</v>
      </c>
      <c r="H304" s="1682"/>
      <c r="I304" s="1682"/>
      <c r="J304" s="1682"/>
      <c r="K304" s="1682"/>
      <c r="L304" s="1683"/>
    </row>
    <row r="305" spans="3:12" ht="30" customHeight="1">
      <c r="C305" s="956" t="s">
        <v>2404</v>
      </c>
      <c r="D305" s="1154">
        <v>8</v>
      </c>
      <c r="E305" s="1154" t="s">
        <v>707</v>
      </c>
      <c r="F305" s="1154" t="s">
        <v>708</v>
      </c>
      <c r="G305" s="1681" t="s">
        <v>14956</v>
      </c>
      <c r="H305" s="1682"/>
      <c r="I305" s="1682"/>
      <c r="J305" s="1682"/>
      <c r="K305" s="1682"/>
      <c r="L305" s="1683"/>
    </row>
    <row r="306" spans="3:12" ht="30" customHeight="1">
      <c r="C306" s="956" t="s">
        <v>2405</v>
      </c>
      <c r="D306" s="1154">
        <v>8</v>
      </c>
      <c r="E306" s="1154" t="s">
        <v>707</v>
      </c>
      <c r="F306" s="1154" t="s">
        <v>708</v>
      </c>
      <c r="G306" s="1681" t="s">
        <v>14956</v>
      </c>
      <c r="H306" s="1682"/>
      <c r="I306" s="1682"/>
      <c r="J306" s="1682"/>
      <c r="K306" s="1682"/>
      <c r="L306" s="1683"/>
    </row>
    <row r="307" spans="3:12" ht="30" customHeight="1">
      <c r="C307" s="956" t="s">
        <v>2406</v>
      </c>
      <c r="D307" s="1154">
        <v>8</v>
      </c>
      <c r="E307" s="1154" t="s">
        <v>707</v>
      </c>
      <c r="F307" s="1154" t="s">
        <v>708</v>
      </c>
      <c r="G307" s="1681" t="s">
        <v>14956</v>
      </c>
      <c r="H307" s="1682"/>
      <c r="I307" s="1682"/>
      <c r="J307" s="1682"/>
      <c r="K307" s="1682"/>
      <c r="L307" s="1683"/>
    </row>
    <row r="308" spans="3:12" ht="30" customHeight="1">
      <c r="C308" s="956" t="s">
        <v>2407</v>
      </c>
      <c r="D308" s="1154">
        <v>8</v>
      </c>
      <c r="E308" s="1154" t="s">
        <v>707</v>
      </c>
      <c r="F308" s="1154" t="s">
        <v>708</v>
      </c>
      <c r="G308" s="1681" t="s">
        <v>14956</v>
      </c>
      <c r="H308" s="1682"/>
      <c r="I308" s="1682"/>
      <c r="J308" s="1682"/>
      <c r="K308" s="1682"/>
      <c r="L308" s="1683"/>
    </row>
    <row r="309" spans="3:12" ht="30" customHeight="1">
      <c r="C309" s="956" t="s">
        <v>2408</v>
      </c>
      <c r="D309" s="1154">
        <v>8</v>
      </c>
      <c r="E309" s="1154" t="s">
        <v>707</v>
      </c>
      <c r="F309" s="1154" t="s">
        <v>708</v>
      </c>
      <c r="G309" s="1681" t="s">
        <v>14956</v>
      </c>
      <c r="H309" s="1682"/>
      <c r="I309" s="1682"/>
      <c r="J309" s="1682"/>
      <c r="K309" s="1682"/>
      <c r="L309" s="1683"/>
    </row>
    <row r="310" spans="3:12" ht="30" customHeight="1">
      <c r="C310" s="956" t="s">
        <v>2350</v>
      </c>
      <c r="D310" s="1154">
        <v>8</v>
      </c>
      <c r="E310" s="1154" t="s">
        <v>707</v>
      </c>
      <c r="F310" s="1154" t="s">
        <v>708</v>
      </c>
      <c r="G310" s="1681" t="s">
        <v>14956</v>
      </c>
      <c r="H310" s="1682"/>
      <c r="I310" s="1682"/>
      <c r="J310" s="1682"/>
      <c r="K310" s="1682"/>
      <c r="L310" s="1683"/>
    </row>
    <row r="311" spans="3:12" ht="30" customHeight="1">
      <c r="C311" s="956" t="s">
        <v>2351</v>
      </c>
      <c r="D311" s="1154">
        <v>8</v>
      </c>
      <c r="E311" s="1154" t="s">
        <v>707</v>
      </c>
      <c r="F311" s="1154" t="s">
        <v>708</v>
      </c>
      <c r="G311" s="1681" t="s">
        <v>14956</v>
      </c>
      <c r="H311" s="1682"/>
      <c r="I311" s="1682"/>
      <c r="J311" s="1682"/>
      <c r="K311" s="1682"/>
      <c r="L311" s="1683"/>
    </row>
    <row r="312" spans="3:12" ht="30" customHeight="1">
      <c r="C312" s="956" t="s">
        <v>2352</v>
      </c>
      <c r="D312" s="1154">
        <v>8</v>
      </c>
      <c r="E312" s="1154" t="s">
        <v>707</v>
      </c>
      <c r="F312" s="1154" t="s">
        <v>708</v>
      </c>
      <c r="G312" s="1681" t="s">
        <v>14956</v>
      </c>
      <c r="H312" s="1682"/>
      <c r="I312" s="1682"/>
      <c r="J312" s="1682"/>
      <c r="K312" s="1682"/>
      <c r="L312" s="1683"/>
    </row>
    <row r="313" spans="3:12" ht="30" customHeight="1">
      <c r="C313" s="956" t="s">
        <v>2409</v>
      </c>
      <c r="D313" s="1154">
        <v>8</v>
      </c>
      <c r="E313" s="1154" t="s">
        <v>707</v>
      </c>
      <c r="F313" s="1154" t="s">
        <v>708</v>
      </c>
      <c r="G313" s="1681" t="s">
        <v>14956</v>
      </c>
      <c r="H313" s="1682"/>
      <c r="I313" s="1682"/>
      <c r="J313" s="1682"/>
      <c r="K313" s="1682"/>
      <c r="L313" s="1683"/>
    </row>
    <row r="314" spans="3:12" ht="30" customHeight="1">
      <c r="C314" s="956" t="s">
        <v>2410</v>
      </c>
      <c r="D314" s="1154">
        <v>8</v>
      </c>
      <c r="E314" s="1154" t="s">
        <v>707</v>
      </c>
      <c r="F314" s="1154" t="s">
        <v>708</v>
      </c>
      <c r="G314" s="1681" t="s">
        <v>14956</v>
      </c>
      <c r="H314" s="1682"/>
      <c r="I314" s="1682"/>
      <c r="J314" s="1682"/>
      <c r="K314" s="1682"/>
      <c r="L314" s="1683"/>
    </row>
    <row r="315" spans="3:12" ht="30" customHeight="1">
      <c r="C315" s="956" t="s">
        <v>2411</v>
      </c>
      <c r="D315" s="1154">
        <v>8</v>
      </c>
      <c r="E315" s="1154" t="s">
        <v>707</v>
      </c>
      <c r="F315" s="1154" t="s">
        <v>708</v>
      </c>
      <c r="G315" s="1681" t="s">
        <v>14956</v>
      </c>
      <c r="H315" s="1682"/>
      <c r="I315" s="1682"/>
      <c r="J315" s="1682"/>
      <c r="K315" s="1682"/>
      <c r="L315" s="1683"/>
    </row>
    <row r="316" spans="3:12" ht="30" customHeight="1">
      <c r="C316" s="956" t="s">
        <v>2412</v>
      </c>
      <c r="D316" s="1154">
        <v>8</v>
      </c>
      <c r="E316" s="1154" t="s">
        <v>707</v>
      </c>
      <c r="F316" s="1154" t="s">
        <v>708</v>
      </c>
      <c r="G316" s="1681" t="s">
        <v>14956</v>
      </c>
      <c r="H316" s="1682"/>
      <c r="I316" s="1682"/>
      <c r="J316" s="1682"/>
      <c r="K316" s="1682"/>
      <c r="L316" s="1683"/>
    </row>
    <row r="317" spans="3:12" ht="30" customHeight="1">
      <c r="C317" s="956" t="s">
        <v>2413</v>
      </c>
      <c r="D317" s="1154">
        <v>8</v>
      </c>
      <c r="E317" s="1154" t="s">
        <v>707</v>
      </c>
      <c r="F317" s="1154" t="s">
        <v>708</v>
      </c>
      <c r="G317" s="1681" t="s">
        <v>14956</v>
      </c>
      <c r="H317" s="1682"/>
      <c r="I317" s="1682"/>
      <c r="J317" s="1682"/>
      <c r="K317" s="1682"/>
      <c r="L317" s="1683"/>
    </row>
    <row r="318" spans="3:12" ht="30" customHeight="1">
      <c r="C318" s="956" t="s">
        <v>2414</v>
      </c>
      <c r="D318" s="1154">
        <v>8</v>
      </c>
      <c r="E318" s="1154" t="s">
        <v>707</v>
      </c>
      <c r="F318" s="1154" t="s">
        <v>708</v>
      </c>
      <c r="G318" s="1681" t="s">
        <v>14956</v>
      </c>
      <c r="H318" s="1682"/>
      <c r="I318" s="1682"/>
      <c r="J318" s="1682"/>
      <c r="K318" s="1682"/>
      <c r="L318" s="1683"/>
    </row>
    <row r="319" spans="3:12" ht="30" customHeight="1">
      <c r="C319" s="956" t="s">
        <v>2353</v>
      </c>
      <c r="D319" s="1154">
        <v>8</v>
      </c>
      <c r="E319" s="1154" t="s">
        <v>707</v>
      </c>
      <c r="F319" s="1154" t="s">
        <v>708</v>
      </c>
      <c r="G319" s="1681" t="s">
        <v>14956</v>
      </c>
      <c r="H319" s="1682"/>
      <c r="I319" s="1682"/>
      <c r="J319" s="1682"/>
      <c r="K319" s="1682"/>
      <c r="L319" s="1683"/>
    </row>
    <row r="320" spans="3:12" ht="30" customHeight="1">
      <c r="C320" s="956" t="s">
        <v>2354</v>
      </c>
      <c r="D320" s="1154">
        <v>8</v>
      </c>
      <c r="E320" s="1154" t="s">
        <v>707</v>
      </c>
      <c r="F320" s="1154" t="s">
        <v>708</v>
      </c>
      <c r="G320" s="1681" t="s">
        <v>14956</v>
      </c>
      <c r="H320" s="1682"/>
      <c r="I320" s="1682"/>
      <c r="J320" s="1682"/>
      <c r="K320" s="1682"/>
      <c r="L320" s="1683"/>
    </row>
    <row r="321" spans="3:12" ht="30" customHeight="1">
      <c r="C321" s="956" t="s">
        <v>2355</v>
      </c>
      <c r="D321" s="1154">
        <v>8</v>
      </c>
      <c r="E321" s="1154" t="s">
        <v>707</v>
      </c>
      <c r="F321" s="1154" t="s">
        <v>708</v>
      </c>
      <c r="G321" s="1681" t="s">
        <v>14956</v>
      </c>
      <c r="H321" s="1682"/>
      <c r="I321" s="1682"/>
      <c r="J321" s="1682"/>
      <c r="K321" s="1682"/>
      <c r="L321" s="1683"/>
    </row>
    <row r="322" spans="3:12" ht="30" customHeight="1">
      <c r="C322" s="956" t="s">
        <v>2356</v>
      </c>
      <c r="D322" s="1154">
        <v>8</v>
      </c>
      <c r="E322" s="1154" t="s">
        <v>707</v>
      </c>
      <c r="F322" s="1154" t="s">
        <v>708</v>
      </c>
      <c r="G322" s="1681" t="s">
        <v>14957</v>
      </c>
      <c r="H322" s="1682"/>
      <c r="I322" s="1682"/>
      <c r="J322" s="1682"/>
      <c r="K322" s="1682"/>
      <c r="L322" s="1683"/>
    </row>
    <row r="323" spans="3:12" ht="30" customHeight="1">
      <c r="C323" s="956" t="s">
        <v>2357</v>
      </c>
      <c r="D323" s="1154">
        <v>8</v>
      </c>
      <c r="E323" s="1154" t="s">
        <v>707</v>
      </c>
      <c r="F323" s="1154" t="s">
        <v>708</v>
      </c>
      <c r="G323" s="1681" t="s">
        <v>14957</v>
      </c>
      <c r="H323" s="1682"/>
      <c r="I323" s="1682"/>
      <c r="J323" s="1682"/>
      <c r="K323" s="1682"/>
      <c r="L323" s="1683"/>
    </row>
    <row r="324" spans="3:12" ht="30" customHeight="1">
      <c r="C324" s="956" t="s">
        <v>2358</v>
      </c>
      <c r="D324" s="1154">
        <v>8</v>
      </c>
      <c r="E324" s="1154" t="s">
        <v>707</v>
      </c>
      <c r="F324" s="1154" t="s">
        <v>708</v>
      </c>
      <c r="G324" s="1681" t="s">
        <v>14957</v>
      </c>
      <c r="H324" s="1682"/>
      <c r="I324" s="1682"/>
      <c r="J324" s="1682"/>
      <c r="K324" s="1682"/>
      <c r="L324" s="1683"/>
    </row>
    <row r="325" spans="3:12" ht="30" customHeight="1">
      <c r="C325" s="956" t="s">
        <v>2359</v>
      </c>
      <c r="D325" s="1154">
        <v>8</v>
      </c>
      <c r="E325" s="1154" t="s">
        <v>707</v>
      </c>
      <c r="F325" s="1154" t="s">
        <v>708</v>
      </c>
      <c r="G325" s="1681" t="s">
        <v>14957</v>
      </c>
      <c r="H325" s="1682"/>
      <c r="I325" s="1682"/>
      <c r="J325" s="1682"/>
      <c r="K325" s="1682"/>
      <c r="L325" s="1683"/>
    </row>
    <row r="326" spans="3:12" ht="30" customHeight="1">
      <c r="C326" s="956" t="s">
        <v>2360</v>
      </c>
      <c r="D326" s="1154">
        <v>8</v>
      </c>
      <c r="E326" s="1154" t="s">
        <v>707</v>
      </c>
      <c r="F326" s="1154" t="s">
        <v>708</v>
      </c>
      <c r="G326" s="1681" t="s">
        <v>14958</v>
      </c>
      <c r="H326" s="1682"/>
      <c r="I326" s="1682"/>
      <c r="J326" s="1682"/>
      <c r="K326" s="1682"/>
      <c r="L326" s="1683"/>
    </row>
    <row r="327" spans="3:12" ht="30" customHeight="1">
      <c r="C327" s="956" t="s">
        <v>2361</v>
      </c>
      <c r="D327" s="1154">
        <v>8</v>
      </c>
      <c r="E327" s="1154" t="s">
        <v>707</v>
      </c>
      <c r="F327" s="1154" t="s">
        <v>708</v>
      </c>
      <c r="G327" s="1681" t="s">
        <v>14958</v>
      </c>
      <c r="H327" s="1682"/>
      <c r="I327" s="1682"/>
      <c r="J327" s="1682"/>
      <c r="K327" s="1682"/>
      <c r="L327" s="1683"/>
    </row>
    <row r="328" spans="3:12" ht="30" customHeight="1">
      <c r="C328" s="956" t="s">
        <v>2362</v>
      </c>
      <c r="D328" s="1154">
        <v>8</v>
      </c>
      <c r="E328" s="1154" t="s">
        <v>707</v>
      </c>
      <c r="F328" s="1154" t="s">
        <v>708</v>
      </c>
      <c r="G328" s="1681" t="s">
        <v>14958</v>
      </c>
      <c r="H328" s="1682"/>
      <c r="I328" s="1682"/>
      <c r="J328" s="1682"/>
      <c r="K328" s="1682"/>
      <c r="L328" s="1683"/>
    </row>
    <row r="329" spans="3:12" ht="30" customHeight="1">
      <c r="C329" s="956" t="s">
        <v>2363</v>
      </c>
      <c r="D329" s="1154">
        <v>8</v>
      </c>
      <c r="E329" s="1154" t="s">
        <v>707</v>
      </c>
      <c r="F329" s="1154" t="s">
        <v>708</v>
      </c>
      <c r="G329" s="1681" t="s">
        <v>14958</v>
      </c>
      <c r="H329" s="1682"/>
      <c r="I329" s="1682"/>
      <c r="J329" s="1682"/>
      <c r="K329" s="1682"/>
      <c r="L329" s="1683"/>
    </row>
    <row r="330" spans="3:12" ht="30" customHeight="1">
      <c r="C330" s="956" t="s">
        <v>2364</v>
      </c>
      <c r="D330" s="1154">
        <v>8</v>
      </c>
      <c r="E330" s="1154" t="s">
        <v>707</v>
      </c>
      <c r="F330" s="1154" t="s">
        <v>708</v>
      </c>
      <c r="G330" s="1681" t="s">
        <v>14958</v>
      </c>
      <c r="H330" s="1682"/>
      <c r="I330" s="1682"/>
      <c r="J330" s="1682"/>
      <c r="K330" s="1682"/>
      <c r="L330" s="1683"/>
    </row>
    <row r="331" spans="3:12" ht="30" customHeight="1">
      <c r="C331" s="956" t="s">
        <v>2365</v>
      </c>
      <c r="D331" s="1154">
        <v>8</v>
      </c>
      <c r="E331" s="1154" t="s">
        <v>707</v>
      </c>
      <c r="F331" s="1154" t="s">
        <v>708</v>
      </c>
      <c r="G331" s="1681" t="s">
        <v>14958</v>
      </c>
      <c r="H331" s="1682"/>
      <c r="I331" s="1682"/>
      <c r="J331" s="1682"/>
      <c r="K331" s="1682"/>
      <c r="L331" s="1683"/>
    </row>
    <row r="332" spans="3:12" ht="30" customHeight="1">
      <c r="C332" s="956" t="s">
        <v>2366</v>
      </c>
      <c r="D332" s="1154">
        <v>8</v>
      </c>
      <c r="E332" s="1154" t="s">
        <v>707</v>
      </c>
      <c r="F332" s="1154" t="s">
        <v>708</v>
      </c>
      <c r="G332" s="1681" t="s">
        <v>14958</v>
      </c>
      <c r="H332" s="1682"/>
      <c r="I332" s="1682"/>
      <c r="J332" s="1682"/>
      <c r="K332" s="1682"/>
      <c r="L332" s="1683"/>
    </row>
    <row r="333" spans="3:12" ht="30" customHeight="1">
      <c r="C333" s="956" t="s">
        <v>2367</v>
      </c>
      <c r="D333" s="1154">
        <v>8</v>
      </c>
      <c r="E333" s="1154" t="s">
        <v>707</v>
      </c>
      <c r="F333" s="1154" t="s">
        <v>708</v>
      </c>
      <c r="G333" s="1681" t="s">
        <v>14958</v>
      </c>
      <c r="H333" s="1682"/>
      <c r="I333" s="1682"/>
      <c r="J333" s="1682"/>
      <c r="K333" s="1682"/>
      <c r="L333" s="1683"/>
    </row>
    <row r="334" spans="3:12" ht="30" customHeight="1">
      <c r="C334" s="956" t="s">
        <v>2368</v>
      </c>
      <c r="D334" s="1154">
        <v>8</v>
      </c>
      <c r="E334" s="1154" t="s">
        <v>707</v>
      </c>
      <c r="F334" s="1154" t="s">
        <v>708</v>
      </c>
      <c r="G334" s="1681" t="s">
        <v>14958</v>
      </c>
      <c r="H334" s="1682"/>
      <c r="I334" s="1682"/>
      <c r="J334" s="1682"/>
      <c r="K334" s="1682"/>
      <c r="L334" s="1683"/>
    </row>
    <row r="335" spans="3:12" ht="30" customHeight="1">
      <c r="C335" s="956" t="s">
        <v>2369</v>
      </c>
      <c r="D335" s="1154">
        <v>8</v>
      </c>
      <c r="E335" s="1154" t="s">
        <v>707</v>
      </c>
      <c r="F335" s="1154" t="s">
        <v>708</v>
      </c>
      <c r="G335" s="1681" t="s">
        <v>14958</v>
      </c>
      <c r="H335" s="1682"/>
      <c r="I335" s="1682"/>
      <c r="J335" s="1682"/>
      <c r="K335" s="1682"/>
      <c r="L335" s="1683"/>
    </row>
    <row r="336" spans="3:12" ht="30" customHeight="1">
      <c r="C336" s="956" t="s">
        <v>2370</v>
      </c>
      <c r="D336" s="1154">
        <v>8</v>
      </c>
      <c r="E336" s="1154" t="s">
        <v>707</v>
      </c>
      <c r="F336" s="1154" t="s">
        <v>708</v>
      </c>
      <c r="G336" s="1681" t="s">
        <v>14958</v>
      </c>
      <c r="H336" s="1682"/>
      <c r="I336" s="1682"/>
      <c r="J336" s="1682"/>
      <c r="K336" s="1682"/>
      <c r="L336" s="1683"/>
    </row>
    <row r="337" spans="3:12" ht="30" customHeight="1">
      <c r="C337" s="956" t="s">
        <v>2371</v>
      </c>
      <c r="D337" s="1154">
        <v>8</v>
      </c>
      <c r="E337" s="1154" t="s">
        <v>707</v>
      </c>
      <c r="F337" s="1154" t="s">
        <v>708</v>
      </c>
      <c r="G337" s="1681" t="s">
        <v>14958</v>
      </c>
      <c r="H337" s="1682"/>
      <c r="I337" s="1682"/>
      <c r="J337" s="1682"/>
      <c r="K337" s="1682"/>
      <c r="L337" s="1683"/>
    </row>
    <row r="338" spans="3:12" ht="30" customHeight="1">
      <c r="C338" s="956" t="s">
        <v>2372</v>
      </c>
      <c r="D338" s="1154">
        <v>8</v>
      </c>
      <c r="E338" s="1154" t="s">
        <v>707</v>
      </c>
      <c r="F338" s="1154" t="s">
        <v>708</v>
      </c>
      <c r="G338" s="1681" t="s">
        <v>14958</v>
      </c>
      <c r="H338" s="1682"/>
      <c r="I338" s="1682"/>
      <c r="J338" s="1682"/>
      <c r="K338" s="1682"/>
      <c r="L338" s="1683"/>
    </row>
    <row r="339" spans="3:12" ht="30" customHeight="1">
      <c r="C339" s="956" t="s">
        <v>2373</v>
      </c>
      <c r="D339" s="1154">
        <v>8</v>
      </c>
      <c r="E339" s="1154" t="s">
        <v>707</v>
      </c>
      <c r="F339" s="1154" t="s">
        <v>708</v>
      </c>
      <c r="G339" s="1681" t="s">
        <v>14958</v>
      </c>
      <c r="H339" s="1682"/>
      <c r="I339" s="1682"/>
      <c r="J339" s="1682"/>
      <c r="K339" s="1682"/>
      <c r="L339" s="1683"/>
    </row>
    <row r="340" spans="3:12" ht="30" customHeight="1">
      <c r="C340" s="956" t="s">
        <v>2374</v>
      </c>
      <c r="D340" s="1154">
        <v>8</v>
      </c>
      <c r="E340" s="1154" t="s">
        <v>707</v>
      </c>
      <c r="F340" s="1154" t="s">
        <v>708</v>
      </c>
      <c r="G340" s="1681" t="s">
        <v>14958</v>
      </c>
      <c r="H340" s="1682"/>
      <c r="I340" s="1682"/>
      <c r="J340" s="1682"/>
      <c r="K340" s="1682"/>
      <c r="L340" s="1683"/>
    </row>
    <row r="341" spans="3:12" ht="30" customHeight="1">
      <c r="C341" s="956" t="s">
        <v>2375</v>
      </c>
      <c r="D341" s="1154">
        <v>8</v>
      </c>
      <c r="E341" s="1154" t="s">
        <v>707</v>
      </c>
      <c r="F341" s="1154" t="s">
        <v>708</v>
      </c>
      <c r="G341" s="1681" t="s">
        <v>14958</v>
      </c>
      <c r="H341" s="1682"/>
      <c r="I341" s="1682"/>
      <c r="J341" s="1682"/>
      <c r="K341" s="1682"/>
      <c r="L341" s="1683"/>
    </row>
    <row r="342" spans="3:12" ht="30" customHeight="1">
      <c r="C342" s="956" t="s">
        <v>2376</v>
      </c>
      <c r="D342" s="1154">
        <v>8</v>
      </c>
      <c r="E342" s="1154" t="s">
        <v>707</v>
      </c>
      <c r="F342" s="1154" t="s">
        <v>708</v>
      </c>
      <c r="G342" s="1681" t="s">
        <v>14958</v>
      </c>
      <c r="H342" s="1682"/>
      <c r="I342" s="1682"/>
      <c r="J342" s="1682"/>
      <c r="K342" s="1682"/>
      <c r="L342" s="1683"/>
    </row>
    <row r="343" spans="3:12" ht="30" customHeight="1">
      <c r="C343" s="956" t="s">
        <v>2377</v>
      </c>
      <c r="D343" s="1154">
        <v>8</v>
      </c>
      <c r="E343" s="1154" t="s">
        <v>707</v>
      </c>
      <c r="F343" s="1154" t="s">
        <v>708</v>
      </c>
      <c r="G343" s="1681" t="s">
        <v>14958</v>
      </c>
      <c r="H343" s="1682"/>
      <c r="I343" s="1682"/>
      <c r="J343" s="1682"/>
      <c r="K343" s="1682"/>
      <c r="L343" s="1683"/>
    </row>
    <row r="344" spans="3:12" ht="30" customHeight="1">
      <c r="C344" s="956" t="s">
        <v>2378</v>
      </c>
      <c r="D344" s="1154">
        <v>8</v>
      </c>
      <c r="E344" s="1154" t="s">
        <v>707</v>
      </c>
      <c r="F344" s="1154" t="s">
        <v>708</v>
      </c>
      <c r="G344" s="1681" t="s">
        <v>14958</v>
      </c>
      <c r="H344" s="1682"/>
      <c r="I344" s="1682"/>
      <c r="J344" s="1682"/>
      <c r="K344" s="1682"/>
      <c r="L344" s="1683"/>
    </row>
    <row r="345" spans="3:12" ht="30" customHeight="1">
      <c r="C345" s="956" t="s">
        <v>2379</v>
      </c>
      <c r="D345" s="1154">
        <v>8</v>
      </c>
      <c r="E345" s="1154" t="s">
        <v>707</v>
      </c>
      <c r="F345" s="1154" t="s">
        <v>708</v>
      </c>
      <c r="G345" s="1681" t="s">
        <v>14958</v>
      </c>
      <c r="H345" s="1682"/>
      <c r="I345" s="1682"/>
      <c r="J345" s="1682"/>
      <c r="K345" s="1682"/>
      <c r="L345" s="1683"/>
    </row>
    <row r="346" spans="3:12" ht="30" customHeight="1">
      <c r="C346" s="956" t="s">
        <v>2380</v>
      </c>
      <c r="D346" s="1154">
        <v>8</v>
      </c>
      <c r="E346" s="1154" t="s">
        <v>707</v>
      </c>
      <c r="F346" s="1154" t="s">
        <v>708</v>
      </c>
      <c r="G346" s="1681" t="s">
        <v>14958</v>
      </c>
      <c r="H346" s="1682"/>
      <c r="I346" s="1682"/>
      <c r="J346" s="1682"/>
      <c r="K346" s="1682"/>
      <c r="L346" s="1683"/>
    </row>
    <row r="347" spans="3:12" ht="30" customHeight="1">
      <c r="C347" s="956" t="s">
        <v>2381</v>
      </c>
      <c r="D347" s="1154">
        <v>8</v>
      </c>
      <c r="E347" s="1154" t="s">
        <v>707</v>
      </c>
      <c r="F347" s="1154" t="s">
        <v>708</v>
      </c>
      <c r="G347" s="1681" t="s">
        <v>14958</v>
      </c>
      <c r="H347" s="1682"/>
      <c r="I347" s="1682"/>
      <c r="J347" s="1682"/>
      <c r="K347" s="1682"/>
      <c r="L347" s="1683"/>
    </row>
    <row r="348" spans="3:12" ht="30" customHeight="1">
      <c r="C348" s="956" t="s">
        <v>2382</v>
      </c>
      <c r="D348" s="1154">
        <v>8</v>
      </c>
      <c r="E348" s="1154" t="s">
        <v>707</v>
      </c>
      <c r="F348" s="1154" t="s">
        <v>708</v>
      </c>
      <c r="G348" s="1681" t="s">
        <v>14958</v>
      </c>
      <c r="H348" s="1682"/>
      <c r="I348" s="1682"/>
      <c r="J348" s="1682"/>
      <c r="K348" s="1682"/>
      <c r="L348" s="1683"/>
    </row>
    <row r="349" spans="3:12" ht="30" customHeight="1">
      <c r="C349" s="956" t="s">
        <v>2383</v>
      </c>
      <c r="D349" s="1154">
        <v>8</v>
      </c>
      <c r="E349" s="1154" t="s">
        <v>707</v>
      </c>
      <c r="F349" s="1154" t="s">
        <v>708</v>
      </c>
      <c r="G349" s="1681" t="s">
        <v>14958</v>
      </c>
      <c r="H349" s="1682"/>
      <c r="I349" s="1682"/>
      <c r="J349" s="1682"/>
      <c r="K349" s="1682"/>
      <c r="L349" s="1683"/>
    </row>
    <row r="350" spans="3:12" ht="30" customHeight="1">
      <c r="C350" s="956" t="s">
        <v>2384</v>
      </c>
      <c r="D350" s="1154">
        <v>8</v>
      </c>
      <c r="E350" s="1154" t="s">
        <v>707</v>
      </c>
      <c r="F350" s="1154" t="s">
        <v>708</v>
      </c>
      <c r="G350" s="1681" t="s">
        <v>14958</v>
      </c>
      <c r="H350" s="1682"/>
      <c r="I350" s="1682"/>
      <c r="J350" s="1682"/>
      <c r="K350" s="1682"/>
      <c r="L350" s="1683"/>
    </row>
    <row r="351" spans="3:12" ht="30" customHeight="1">
      <c r="C351" s="956" t="s">
        <v>2385</v>
      </c>
      <c r="D351" s="1154">
        <v>8</v>
      </c>
      <c r="E351" s="1154" t="s">
        <v>707</v>
      </c>
      <c r="F351" s="1154" t="s">
        <v>708</v>
      </c>
      <c r="G351" s="1681" t="s">
        <v>14958</v>
      </c>
      <c r="H351" s="1682"/>
      <c r="I351" s="1682"/>
      <c r="J351" s="1682"/>
      <c r="K351" s="1682"/>
      <c r="L351" s="1683"/>
    </row>
    <row r="352" spans="3:12" ht="30" customHeight="1">
      <c r="C352" s="956" t="s">
        <v>2386</v>
      </c>
      <c r="D352" s="1154">
        <v>8</v>
      </c>
      <c r="E352" s="1154" t="s">
        <v>707</v>
      </c>
      <c r="F352" s="1154" t="s">
        <v>708</v>
      </c>
      <c r="G352" s="1681" t="s">
        <v>14958</v>
      </c>
      <c r="H352" s="1682"/>
      <c r="I352" s="1682"/>
      <c r="J352" s="1682"/>
      <c r="K352" s="1682"/>
      <c r="L352" s="1683"/>
    </row>
    <row r="353" spans="3:12" ht="30" customHeight="1">
      <c r="C353" s="956" t="s">
        <v>2387</v>
      </c>
      <c r="D353" s="1154">
        <v>8</v>
      </c>
      <c r="E353" s="1154" t="s">
        <v>707</v>
      </c>
      <c r="F353" s="1154" t="s">
        <v>708</v>
      </c>
      <c r="G353" s="1681" t="s">
        <v>14958</v>
      </c>
      <c r="H353" s="1682"/>
      <c r="I353" s="1682"/>
      <c r="J353" s="1682"/>
      <c r="K353" s="1682"/>
      <c r="L353" s="1683"/>
    </row>
    <row r="354" spans="3:12" ht="30" customHeight="1">
      <c r="C354" s="956" t="s">
        <v>2388</v>
      </c>
      <c r="D354" s="1154">
        <v>8</v>
      </c>
      <c r="E354" s="1154" t="s">
        <v>707</v>
      </c>
      <c r="F354" s="1154" t="s">
        <v>708</v>
      </c>
      <c r="G354" s="1681" t="s">
        <v>14958</v>
      </c>
      <c r="H354" s="1682"/>
      <c r="I354" s="1682"/>
      <c r="J354" s="1682"/>
      <c r="K354" s="1682"/>
      <c r="L354" s="1683"/>
    </row>
    <row r="355" spans="3:12" ht="30" customHeight="1">
      <c r="C355" s="956" t="s">
        <v>2389</v>
      </c>
      <c r="D355" s="1154">
        <v>8</v>
      </c>
      <c r="E355" s="1154" t="s">
        <v>707</v>
      </c>
      <c r="F355" s="1154" t="s">
        <v>708</v>
      </c>
      <c r="G355" s="1681" t="s">
        <v>14958</v>
      </c>
      <c r="H355" s="1682"/>
      <c r="I355" s="1682"/>
      <c r="J355" s="1682"/>
      <c r="K355" s="1682"/>
      <c r="L355" s="1683"/>
    </row>
    <row r="356" spans="3:12" ht="30" customHeight="1">
      <c r="C356" s="956" t="s">
        <v>2390</v>
      </c>
      <c r="D356" s="1154">
        <v>8</v>
      </c>
      <c r="E356" s="1154" t="s">
        <v>707</v>
      </c>
      <c r="F356" s="1154" t="s">
        <v>708</v>
      </c>
      <c r="G356" s="1681" t="s">
        <v>14958</v>
      </c>
      <c r="H356" s="1682"/>
      <c r="I356" s="1682"/>
      <c r="J356" s="1682"/>
      <c r="K356" s="1682"/>
      <c r="L356" s="1683"/>
    </row>
    <row r="357" spans="3:12" ht="30" customHeight="1">
      <c r="C357" s="956" t="s">
        <v>2391</v>
      </c>
      <c r="D357" s="1154">
        <v>8</v>
      </c>
      <c r="E357" s="1154" t="s">
        <v>707</v>
      </c>
      <c r="F357" s="1154" t="s">
        <v>708</v>
      </c>
      <c r="G357" s="1681" t="s">
        <v>14958</v>
      </c>
      <c r="H357" s="1682"/>
      <c r="I357" s="1682"/>
      <c r="J357" s="1682"/>
      <c r="K357" s="1682"/>
      <c r="L357" s="1683"/>
    </row>
    <row r="358" spans="3:12" ht="30" customHeight="1">
      <c r="C358" s="956" t="s">
        <v>2392</v>
      </c>
      <c r="D358" s="1154">
        <v>8</v>
      </c>
      <c r="E358" s="1154" t="s">
        <v>707</v>
      </c>
      <c r="F358" s="1154" t="s">
        <v>708</v>
      </c>
      <c r="G358" s="1681" t="s">
        <v>14958</v>
      </c>
      <c r="H358" s="1682"/>
      <c r="I358" s="1682"/>
      <c r="J358" s="1682"/>
      <c r="K358" s="1682"/>
      <c r="L358" s="1683"/>
    </row>
    <row r="359" spans="3:12" ht="30" customHeight="1">
      <c r="C359" s="956" t="s">
        <v>2393</v>
      </c>
      <c r="D359" s="1154">
        <v>8</v>
      </c>
      <c r="E359" s="1154" t="s">
        <v>707</v>
      </c>
      <c r="F359" s="1154" t="s">
        <v>708</v>
      </c>
      <c r="G359" s="1681" t="s">
        <v>14958</v>
      </c>
      <c r="H359" s="1682"/>
      <c r="I359" s="1682"/>
      <c r="J359" s="1682"/>
      <c r="K359" s="1682"/>
      <c r="L359" s="1683"/>
    </row>
    <row r="360" spans="3:12" ht="30" customHeight="1">
      <c r="C360" s="956" t="s">
        <v>2394</v>
      </c>
      <c r="D360" s="1154">
        <v>8</v>
      </c>
      <c r="E360" s="1154" t="s">
        <v>707</v>
      </c>
      <c r="F360" s="1154" t="s">
        <v>708</v>
      </c>
      <c r="G360" s="1681" t="s">
        <v>14958</v>
      </c>
      <c r="H360" s="1682"/>
      <c r="I360" s="1682"/>
      <c r="J360" s="1682"/>
      <c r="K360" s="1682"/>
      <c r="L360" s="1683"/>
    </row>
    <row r="361" spans="3:12" ht="30" customHeight="1">
      <c r="C361" s="956" t="s">
        <v>2415</v>
      </c>
      <c r="D361" s="1154">
        <v>8</v>
      </c>
      <c r="E361" s="1154" t="s">
        <v>707</v>
      </c>
      <c r="F361" s="1154" t="s">
        <v>708</v>
      </c>
      <c r="G361" s="1681" t="s">
        <v>14958</v>
      </c>
      <c r="H361" s="1682"/>
      <c r="I361" s="1682"/>
      <c r="J361" s="1682"/>
      <c r="K361" s="1682"/>
      <c r="L361" s="1683"/>
    </row>
    <row r="362" spans="3:12" ht="30" customHeight="1">
      <c r="C362" s="956" t="s">
        <v>2416</v>
      </c>
      <c r="D362" s="1154">
        <v>8</v>
      </c>
      <c r="E362" s="1154" t="s">
        <v>707</v>
      </c>
      <c r="F362" s="1154" t="s">
        <v>708</v>
      </c>
      <c r="G362" s="1681" t="s">
        <v>14958</v>
      </c>
      <c r="H362" s="1682"/>
      <c r="I362" s="1682"/>
      <c r="J362" s="1682"/>
      <c r="K362" s="1682"/>
      <c r="L362" s="1683"/>
    </row>
    <row r="363" spans="3:12" ht="30" customHeight="1">
      <c r="C363" s="956" t="s">
        <v>2417</v>
      </c>
      <c r="D363" s="1154">
        <v>8</v>
      </c>
      <c r="E363" s="1154" t="s">
        <v>707</v>
      </c>
      <c r="F363" s="1154" t="s">
        <v>708</v>
      </c>
      <c r="G363" s="1681" t="s">
        <v>14958</v>
      </c>
      <c r="H363" s="1682"/>
      <c r="I363" s="1682"/>
      <c r="J363" s="1682"/>
      <c r="K363" s="1682"/>
      <c r="L363" s="1683"/>
    </row>
    <row r="364" spans="3:12" ht="30" customHeight="1">
      <c r="C364" s="956" t="s">
        <v>2418</v>
      </c>
      <c r="D364" s="1154">
        <v>8</v>
      </c>
      <c r="E364" s="1154" t="s">
        <v>707</v>
      </c>
      <c r="F364" s="1154" t="s">
        <v>708</v>
      </c>
      <c r="G364" s="1681" t="s">
        <v>14958</v>
      </c>
      <c r="H364" s="1682"/>
      <c r="I364" s="1682"/>
      <c r="J364" s="1682"/>
      <c r="K364" s="1682"/>
      <c r="L364" s="1683"/>
    </row>
    <row r="365" spans="3:12" ht="30" customHeight="1">
      <c r="C365" s="956" t="s">
        <v>2419</v>
      </c>
      <c r="D365" s="1154">
        <v>8</v>
      </c>
      <c r="E365" s="1154" t="s">
        <v>707</v>
      </c>
      <c r="F365" s="1154" t="s">
        <v>708</v>
      </c>
      <c r="G365" s="1681" t="s">
        <v>14958</v>
      </c>
      <c r="H365" s="1682"/>
      <c r="I365" s="1682"/>
      <c r="J365" s="1682"/>
      <c r="K365" s="1682"/>
      <c r="L365" s="1683"/>
    </row>
    <row r="366" spans="3:12" ht="30" customHeight="1">
      <c r="C366" s="956" t="s">
        <v>2420</v>
      </c>
      <c r="D366" s="1154">
        <v>8</v>
      </c>
      <c r="E366" s="1154" t="s">
        <v>707</v>
      </c>
      <c r="F366" s="1154" t="s">
        <v>708</v>
      </c>
      <c r="G366" s="1681" t="s">
        <v>14958</v>
      </c>
      <c r="H366" s="1682"/>
      <c r="I366" s="1682"/>
      <c r="J366" s="1682"/>
      <c r="K366" s="1682"/>
      <c r="L366" s="1683"/>
    </row>
    <row r="367" spans="3:12" ht="30" customHeight="1">
      <c r="C367" s="956" t="s">
        <v>2395</v>
      </c>
      <c r="D367" s="1154">
        <v>8</v>
      </c>
      <c r="E367" s="1154" t="s">
        <v>707</v>
      </c>
      <c r="F367" s="1154" t="s">
        <v>708</v>
      </c>
      <c r="G367" s="1681" t="s">
        <v>14958</v>
      </c>
      <c r="H367" s="1682"/>
      <c r="I367" s="1682"/>
      <c r="J367" s="1682"/>
      <c r="K367" s="1682"/>
      <c r="L367" s="1683"/>
    </row>
    <row r="368" spans="3:12" ht="30" customHeight="1">
      <c r="C368" s="956" t="s">
        <v>2396</v>
      </c>
      <c r="D368" s="1154">
        <v>8</v>
      </c>
      <c r="E368" s="1154" t="s">
        <v>707</v>
      </c>
      <c r="F368" s="1154" t="s">
        <v>708</v>
      </c>
      <c r="G368" s="1681" t="s">
        <v>14958</v>
      </c>
      <c r="H368" s="1682"/>
      <c r="I368" s="1682"/>
      <c r="J368" s="1682"/>
      <c r="K368" s="1682"/>
      <c r="L368" s="1683"/>
    </row>
    <row r="369" spans="3:12" ht="30" customHeight="1">
      <c r="C369" s="956" t="s">
        <v>2397</v>
      </c>
      <c r="D369" s="1154">
        <v>8</v>
      </c>
      <c r="E369" s="1154" t="s">
        <v>707</v>
      </c>
      <c r="F369" s="1154" t="s">
        <v>708</v>
      </c>
      <c r="G369" s="1681" t="s">
        <v>14958</v>
      </c>
      <c r="H369" s="1682"/>
      <c r="I369" s="1682"/>
      <c r="J369" s="1682"/>
      <c r="K369" s="1682"/>
      <c r="L369" s="1683"/>
    </row>
    <row r="370" spans="3:12" ht="30" customHeight="1">
      <c r="C370" s="956" t="s">
        <v>2421</v>
      </c>
      <c r="D370" s="1154">
        <v>8</v>
      </c>
      <c r="E370" s="1154" t="s">
        <v>707</v>
      </c>
      <c r="F370" s="1154" t="s">
        <v>708</v>
      </c>
      <c r="G370" s="1681" t="s">
        <v>14958</v>
      </c>
      <c r="H370" s="1682"/>
      <c r="I370" s="1682"/>
      <c r="J370" s="1682"/>
      <c r="K370" s="1682"/>
      <c r="L370" s="1683"/>
    </row>
    <row r="371" spans="3:12" ht="30" customHeight="1">
      <c r="C371" s="956" t="s">
        <v>2422</v>
      </c>
      <c r="D371" s="1154">
        <v>8</v>
      </c>
      <c r="E371" s="1154" t="s">
        <v>707</v>
      </c>
      <c r="F371" s="1154" t="s">
        <v>708</v>
      </c>
      <c r="G371" s="1681" t="s">
        <v>14958</v>
      </c>
      <c r="H371" s="1682"/>
      <c r="I371" s="1682"/>
      <c r="J371" s="1682"/>
      <c r="K371" s="1682"/>
      <c r="L371" s="1683"/>
    </row>
    <row r="372" spans="3:12" ht="30" customHeight="1">
      <c r="C372" s="956" t="s">
        <v>2423</v>
      </c>
      <c r="D372" s="1154">
        <v>8</v>
      </c>
      <c r="E372" s="1154" t="s">
        <v>707</v>
      </c>
      <c r="F372" s="1154" t="s">
        <v>708</v>
      </c>
      <c r="G372" s="1681" t="s">
        <v>14958</v>
      </c>
      <c r="H372" s="1682"/>
      <c r="I372" s="1682"/>
      <c r="J372" s="1682"/>
      <c r="K372" s="1682"/>
      <c r="L372" s="1683"/>
    </row>
    <row r="373" spans="3:12" ht="30" customHeight="1">
      <c r="C373" s="956" t="s">
        <v>2424</v>
      </c>
      <c r="D373" s="1154">
        <v>8</v>
      </c>
      <c r="E373" s="1154" t="s">
        <v>707</v>
      </c>
      <c r="F373" s="1154" t="s">
        <v>708</v>
      </c>
      <c r="G373" s="1681" t="s">
        <v>14958</v>
      </c>
      <c r="H373" s="1682"/>
      <c r="I373" s="1682"/>
      <c r="J373" s="1682"/>
      <c r="K373" s="1682"/>
      <c r="L373" s="1683"/>
    </row>
    <row r="374" spans="3:12" ht="30" customHeight="1">
      <c r="C374" s="956" t="s">
        <v>2425</v>
      </c>
      <c r="D374" s="1154">
        <v>8</v>
      </c>
      <c r="E374" s="1154" t="s">
        <v>707</v>
      </c>
      <c r="F374" s="1154" t="s">
        <v>708</v>
      </c>
      <c r="G374" s="1681" t="s">
        <v>14958</v>
      </c>
      <c r="H374" s="1682"/>
      <c r="I374" s="1682"/>
      <c r="J374" s="1682"/>
      <c r="K374" s="1682"/>
      <c r="L374" s="1683"/>
    </row>
    <row r="375" spans="3:12" ht="30" customHeight="1">
      <c r="C375" s="956" t="s">
        <v>2426</v>
      </c>
      <c r="D375" s="1154">
        <v>8</v>
      </c>
      <c r="E375" s="1154" t="s">
        <v>707</v>
      </c>
      <c r="F375" s="1154" t="s">
        <v>708</v>
      </c>
      <c r="G375" s="1681" t="s">
        <v>14958</v>
      </c>
      <c r="H375" s="1682"/>
      <c r="I375" s="1682"/>
      <c r="J375" s="1682"/>
      <c r="K375" s="1682"/>
      <c r="L375" s="1683"/>
    </row>
    <row r="376" spans="3:12" ht="30" customHeight="1">
      <c r="C376" s="956" t="s">
        <v>2398</v>
      </c>
      <c r="D376" s="1154">
        <v>8</v>
      </c>
      <c r="E376" s="1154" t="s">
        <v>707</v>
      </c>
      <c r="F376" s="1154" t="s">
        <v>708</v>
      </c>
      <c r="G376" s="1681" t="s">
        <v>14958</v>
      </c>
      <c r="H376" s="1682"/>
      <c r="I376" s="1682"/>
      <c r="J376" s="1682"/>
      <c r="K376" s="1682"/>
      <c r="L376" s="1683"/>
    </row>
    <row r="377" spans="3:12" ht="30" customHeight="1">
      <c r="C377" s="956" t="s">
        <v>2399</v>
      </c>
      <c r="D377" s="1154">
        <v>8</v>
      </c>
      <c r="E377" s="1154" t="s">
        <v>707</v>
      </c>
      <c r="F377" s="1154" t="s">
        <v>708</v>
      </c>
      <c r="G377" s="1681" t="s">
        <v>14958</v>
      </c>
      <c r="H377" s="1682"/>
      <c r="I377" s="1682"/>
      <c r="J377" s="1682"/>
      <c r="K377" s="1682"/>
      <c r="L377" s="1683"/>
    </row>
    <row r="378" spans="3:12" ht="30" customHeight="1">
      <c r="C378" s="956" t="s">
        <v>2400</v>
      </c>
      <c r="D378" s="1154">
        <v>8</v>
      </c>
      <c r="E378" s="1154" t="s">
        <v>707</v>
      </c>
      <c r="F378" s="1154" t="s">
        <v>708</v>
      </c>
      <c r="G378" s="1681" t="s">
        <v>14958</v>
      </c>
      <c r="H378" s="1682"/>
      <c r="I378" s="1682"/>
      <c r="J378" s="1682"/>
      <c r="K378" s="1682"/>
      <c r="L378" s="1683"/>
    </row>
    <row r="379" spans="3:12">
      <c r="C379" s="873" t="s">
        <v>14435</v>
      </c>
      <c r="D379" s="1131">
        <f>SUM(D190:D378)</f>
        <v>1393</v>
      </c>
      <c r="E379" s="1129"/>
      <c r="F379" s="994"/>
      <c r="G379" s="994"/>
      <c r="H379" s="994"/>
      <c r="I379" s="994"/>
      <c r="J379" s="994"/>
      <c r="K379" s="994"/>
      <c r="L379" s="994"/>
    </row>
    <row r="381" spans="3:12">
      <c r="C381" s="1129"/>
      <c r="D381" s="1132"/>
      <c r="E381" s="1132"/>
      <c r="F381" s="1129"/>
      <c r="G381" s="1129"/>
      <c r="H381" s="1129"/>
      <c r="I381" s="1129"/>
      <c r="J381" s="1129"/>
      <c r="K381" s="1129"/>
      <c r="L381" s="1129"/>
    </row>
    <row r="382" spans="3:12">
      <c r="C382" s="439"/>
      <c r="D382" s="441"/>
      <c r="E382" s="441"/>
      <c r="F382" s="439"/>
      <c r="G382" s="439"/>
      <c r="H382" s="439"/>
      <c r="I382" s="439"/>
      <c r="J382" s="439"/>
      <c r="K382" s="439"/>
      <c r="L382" s="439"/>
    </row>
    <row r="383" spans="3:12">
      <c r="C383" s="439"/>
      <c r="D383" s="441"/>
      <c r="E383" s="441"/>
      <c r="F383" s="439"/>
      <c r="G383" s="439"/>
      <c r="H383" s="439"/>
      <c r="I383" s="439"/>
      <c r="J383" s="439"/>
      <c r="K383" s="439"/>
      <c r="L383" s="439"/>
    </row>
    <row r="384" spans="3:12">
      <c r="C384" s="439"/>
      <c r="D384" s="441"/>
      <c r="E384" s="441"/>
      <c r="F384" s="439"/>
      <c r="G384" s="439"/>
      <c r="H384" s="439"/>
      <c r="I384" s="439"/>
      <c r="J384" s="439"/>
      <c r="K384" s="439"/>
      <c r="L384" s="439"/>
    </row>
  </sheetData>
  <mergeCells count="363">
    <mergeCell ref="G304:L304"/>
    <mergeCell ref="G305:L305"/>
    <mergeCell ref="G306:L306"/>
    <mergeCell ref="G307:L307"/>
    <mergeCell ref="G344:L344"/>
    <mergeCell ref="G345:L345"/>
    <mergeCell ref="G250:L250"/>
    <mergeCell ref="G242:L242"/>
    <mergeCell ref="G243:L243"/>
    <mergeCell ref="G244:L244"/>
    <mergeCell ref="G302:L302"/>
    <mergeCell ref="G303:L303"/>
    <mergeCell ref="G310:L310"/>
    <mergeCell ref="G311:L311"/>
    <mergeCell ref="G296:L296"/>
    <mergeCell ref="G297:L297"/>
    <mergeCell ref="G298:L298"/>
    <mergeCell ref="G299:L299"/>
    <mergeCell ref="G300:L300"/>
    <mergeCell ref="G301:L301"/>
    <mergeCell ref="G290:L290"/>
    <mergeCell ref="G291:L291"/>
    <mergeCell ref="G260:L260"/>
    <mergeCell ref="G332:L332"/>
    <mergeCell ref="C176:J176"/>
    <mergeCell ref="C177:J177"/>
    <mergeCell ref="C178:J178"/>
    <mergeCell ref="C179:J179"/>
    <mergeCell ref="G247:L247"/>
    <mergeCell ref="G248:L248"/>
    <mergeCell ref="G231:L231"/>
    <mergeCell ref="G232:L232"/>
    <mergeCell ref="G233:L233"/>
    <mergeCell ref="G234:L234"/>
    <mergeCell ref="D180:J180"/>
    <mergeCell ref="G235:L235"/>
    <mergeCell ref="G225:L225"/>
    <mergeCell ref="G226:L226"/>
    <mergeCell ref="G227:L227"/>
    <mergeCell ref="G228:L228"/>
    <mergeCell ref="G229:L229"/>
    <mergeCell ref="G230:L230"/>
    <mergeCell ref="G219:L219"/>
    <mergeCell ref="G220:L220"/>
    <mergeCell ref="G221:L221"/>
    <mergeCell ref="G222:L222"/>
    <mergeCell ref="G223:L223"/>
    <mergeCell ref="G224:L224"/>
    <mergeCell ref="C172:J172"/>
    <mergeCell ref="C173:J173"/>
    <mergeCell ref="C174:J174"/>
    <mergeCell ref="C175:J175"/>
    <mergeCell ref="C164:J164"/>
    <mergeCell ref="C165:J165"/>
    <mergeCell ref="C166:J166"/>
    <mergeCell ref="C167:J167"/>
    <mergeCell ref="C168:J168"/>
    <mergeCell ref="C169:J169"/>
    <mergeCell ref="C163:J163"/>
    <mergeCell ref="C152:J152"/>
    <mergeCell ref="C153:J153"/>
    <mergeCell ref="C154:J154"/>
    <mergeCell ref="C155:J155"/>
    <mergeCell ref="C156:J156"/>
    <mergeCell ref="C157:J157"/>
    <mergeCell ref="C170:J170"/>
    <mergeCell ref="C171:J171"/>
    <mergeCell ref="G368:L368"/>
    <mergeCell ref="G369:L369"/>
    <mergeCell ref="G376:L376"/>
    <mergeCell ref="G377:L377"/>
    <mergeCell ref="G378:L378"/>
    <mergeCell ref="G356:L356"/>
    <mergeCell ref="G357:L357"/>
    <mergeCell ref="G358:L358"/>
    <mergeCell ref="G359:L359"/>
    <mergeCell ref="G360:L360"/>
    <mergeCell ref="G367:L367"/>
    <mergeCell ref="G375:L375"/>
    <mergeCell ref="G366:L366"/>
    <mergeCell ref="G370:L370"/>
    <mergeCell ref="G371:L371"/>
    <mergeCell ref="G372:L372"/>
    <mergeCell ref="G373:L373"/>
    <mergeCell ref="G374:L374"/>
    <mergeCell ref="G361:L361"/>
    <mergeCell ref="G362:L362"/>
    <mergeCell ref="G350:L350"/>
    <mergeCell ref="G351:L351"/>
    <mergeCell ref="G352:L352"/>
    <mergeCell ref="G353:L353"/>
    <mergeCell ref="G354:L354"/>
    <mergeCell ref="G355:L355"/>
    <mergeCell ref="G363:L363"/>
    <mergeCell ref="G364:L364"/>
    <mergeCell ref="G365:L365"/>
    <mergeCell ref="G346:L346"/>
    <mergeCell ref="G347:L347"/>
    <mergeCell ref="G348:L348"/>
    <mergeCell ref="G349:L349"/>
    <mergeCell ref="G338:L338"/>
    <mergeCell ref="G339:L339"/>
    <mergeCell ref="G340:L340"/>
    <mergeCell ref="G341:L341"/>
    <mergeCell ref="G342:L342"/>
    <mergeCell ref="G343:L343"/>
    <mergeCell ref="G333:L333"/>
    <mergeCell ref="G334:L334"/>
    <mergeCell ref="G335:L335"/>
    <mergeCell ref="G336:L336"/>
    <mergeCell ref="G337:L337"/>
    <mergeCell ref="G326:L326"/>
    <mergeCell ref="G327:L327"/>
    <mergeCell ref="G328:L328"/>
    <mergeCell ref="G329:L329"/>
    <mergeCell ref="G330:L330"/>
    <mergeCell ref="G331:L331"/>
    <mergeCell ref="G320:L320"/>
    <mergeCell ref="G321:L321"/>
    <mergeCell ref="G322:L322"/>
    <mergeCell ref="G323:L323"/>
    <mergeCell ref="G324:L324"/>
    <mergeCell ref="G325:L325"/>
    <mergeCell ref="G312:L312"/>
    <mergeCell ref="G319:L319"/>
    <mergeCell ref="G308:L308"/>
    <mergeCell ref="G309:L309"/>
    <mergeCell ref="G313:L313"/>
    <mergeCell ref="G314:L314"/>
    <mergeCell ref="G318:L318"/>
    <mergeCell ref="G317:L317"/>
    <mergeCell ref="G315:L315"/>
    <mergeCell ref="G316:L316"/>
    <mergeCell ref="G292:L292"/>
    <mergeCell ref="G293:L293"/>
    <mergeCell ref="G294:L294"/>
    <mergeCell ref="G295:L295"/>
    <mergeCell ref="G284:L284"/>
    <mergeCell ref="G285:L285"/>
    <mergeCell ref="G286:L286"/>
    <mergeCell ref="G287:L287"/>
    <mergeCell ref="G288:L288"/>
    <mergeCell ref="G289:L289"/>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66:L266"/>
    <mergeCell ref="G267:L267"/>
    <mergeCell ref="G268:L268"/>
    <mergeCell ref="G269:L269"/>
    <mergeCell ref="G270:L270"/>
    <mergeCell ref="G271:L271"/>
    <mergeCell ref="G254:L254"/>
    <mergeCell ref="G255:L255"/>
    <mergeCell ref="G262:L262"/>
    <mergeCell ref="G263:L263"/>
    <mergeCell ref="G264:L264"/>
    <mergeCell ref="G265:L265"/>
    <mergeCell ref="G256:L256"/>
    <mergeCell ref="G257:L257"/>
    <mergeCell ref="G258:L258"/>
    <mergeCell ref="G259:L259"/>
    <mergeCell ref="G261:L261"/>
    <mergeCell ref="G253:L253"/>
    <mergeCell ref="G251:L251"/>
    <mergeCell ref="G252:L252"/>
    <mergeCell ref="G236:L236"/>
    <mergeCell ref="G237:L237"/>
    <mergeCell ref="G238:L238"/>
    <mergeCell ref="G239:L239"/>
    <mergeCell ref="G240:L240"/>
    <mergeCell ref="G241:L241"/>
    <mergeCell ref="G249:L249"/>
    <mergeCell ref="G245:L245"/>
    <mergeCell ref="G246:L246"/>
    <mergeCell ref="G213:L213"/>
    <mergeCell ref="G214:L214"/>
    <mergeCell ref="G215:L215"/>
    <mergeCell ref="G216:L216"/>
    <mergeCell ref="G217:L217"/>
    <mergeCell ref="G218:L218"/>
    <mergeCell ref="G207:L207"/>
    <mergeCell ref="G208:L208"/>
    <mergeCell ref="G209:L209"/>
    <mergeCell ref="G210:L210"/>
    <mergeCell ref="G211:L211"/>
    <mergeCell ref="G212:L212"/>
    <mergeCell ref="G201:L201"/>
    <mergeCell ref="G202:L202"/>
    <mergeCell ref="G203:L203"/>
    <mergeCell ref="G204:L204"/>
    <mergeCell ref="G205:L205"/>
    <mergeCell ref="G206:L206"/>
    <mergeCell ref="G195:L195"/>
    <mergeCell ref="G196:L196"/>
    <mergeCell ref="G197:L197"/>
    <mergeCell ref="G198:L198"/>
    <mergeCell ref="G199:L199"/>
    <mergeCell ref="G200:L200"/>
    <mergeCell ref="G189:L189"/>
    <mergeCell ref="G190:L190"/>
    <mergeCell ref="G191:L191"/>
    <mergeCell ref="G192:L192"/>
    <mergeCell ref="G193:L193"/>
    <mergeCell ref="G194:L194"/>
    <mergeCell ref="C140:J140"/>
    <mergeCell ref="C141:J141"/>
    <mergeCell ref="C142:J142"/>
    <mergeCell ref="C143:J143"/>
    <mergeCell ref="C144:J144"/>
    <mergeCell ref="I181:J181"/>
    <mergeCell ref="C148:J148"/>
    <mergeCell ref="C149:J149"/>
    <mergeCell ref="C150:J150"/>
    <mergeCell ref="C151:J151"/>
    <mergeCell ref="C145:J145"/>
    <mergeCell ref="C146:J146"/>
    <mergeCell ref="C147:J147"/>
    <mergeCell ref="C158:J158"/>
    <mergeCell ref="C159:J159"/>
    <mergeCell ref="C160:J160"/>
    <mergeCell ref="C161:J161"/>
    <mergeCell ref="C162:J162"/>
    <mergeCell ref="C133:J133"/>
    <mergeCell ref="C134:J134"/>
    <mergeCell ref="C135:J135"/>
    <mergeCell ref="C136:J136"/>
    <mergeCell ref="C137:J137"/>
    <mergeCell ref="C138:J138"/>
    <mergeCell ref="C139:J139"/>
    <mergeCell ref="C127:J127"/>
    <mergeCell ref="C128:J128"/>
    <mergeCell ref="C129:J129"/>
    <mergeCell ref="C130:J130"/>
    <mergeCell ref="C131:J131"/>
    <mergeCell ref="C132:J132"/>
    <mergeCell ref="C121:J121"/>
    <mergeCell ref="C122:J122"/>
    <mergeCell ref="C123:J123"/>
    <mergeCell ref="C124:J124"/>
    <mergeCell ref="C125:J125"/>
    <mergeCell ref="C126:J126"/>
    <mergeCell ref="C115:J115"/>
    <mergeCell ref="C116:J116"/>
    <mergeCell ref="C117:J117"/>
    <mergeCell ref="C118:J118"/>
    <mergeCell ref="C119:J119"/>
    <mergeCell ref="C120:J120"/>
    <mergeCell ref="C109:J109"/>
    <mergeCell ref="C110:J110"/>
    <mergeCell ref="C111:J111"/>
    <mergeCell ref="C112:J112"/>
    <mergeCell ref="C113:J113"/>
    <mergeCell ref="C114:J114"/>
    <mergeCell ref="C103:J103"/>
    <mergeCell ref="C104:J104"/>
    <mergeCell ref="C105:J105"/>
    <mergeCell ref="C106:J106"/>
    <mergeCell ref="C107:J107"/>
    <mergeCell ref="C108:J108"/>
    <mergeCell ref="C97:J97"/>
    <mergeCell ref="C98:J98"/>
    <mergeCell ref="C99:J99"/>
    <mergeCell ref="C100:J100"/>
    <mergeCell ref="C101:J101"/>
    <mergeCell ref="C102:J102"/>
    <mergeCell ref="C91:J91"/>
    <mergeCell ref="C92:J92"/>
    <mergeCell ref="C93:J93"/>
    <mergeCell ref="C94:J94"/>
    <mergeCell ref="C95:J95"/>
    <mergeCell ref="C96:J96"/>
    <mergeCell ref="C85:J85"/>
    <mergeCell ref="C86:J86"/>
    <mergeCell ref="C87:J87"/>
    <mergeCell ref="C88:J88"/>
    <mergeCell ref="C89:J89"/>
    <mergeCell ref="C90:J90"/>
    <mergeCell ref="C79:J79"/>
    <mergeCell ref="C80:J80"/>
    <mergeCell ref="C81:J81"/>
    <mergeCell ref="C82:J82"/>
    <mergeCell ref="C83:J83"/>
    <mergeCell ref="C84:J84"/>
    <mergeCell ref="C73:J73"/>
    <mergeCell ref="C74:J74"/>
    <mergeCell ref="C75:J75"/>
    <mergeCell ref="C76:J76"/>
    <mergeCell ref="C77:J77"/>
    <mergeCell ref="C78:J78"/>
    <mergeCell ref="C67:J67"/>
    <mergeCell ref="C68:J68"/>
    <mergeCell ref="C69:J69"/>
    <mergeCell ref="C70:J70"/>
    <mergeCell ref="C71:J71"/>
    <mergeCell ref="C72:J72"/>
    <mergeCell ref="C61:J61"/>
    <mergeCell ref="C62:J62"/>
    <mergeCell ref="C63:J63"/>
    <mergeCell ref="C64:J64"/>
    <mergeCell ref="C65:J65"/>
    <mergeCell ref="C66:J66"/>
    <mergeCell ref="C55:J55"/>
    <mergeCell ref="C56:J56"/>
    <mergeCell ref="C57:J57"/>
    <mergeCell ref="C58:J58"/>
    <mergeCell ref="C59:J59"/>
    <mergeCell ref="C60:J60"/>
    <mergeCell ref="C49:J49"/>
    <mergeCell ref="C50:J50"/>
    <mergeCell ref="C51:J51"/>
    <mergeCell ref="C52:J52"/>
    <mergeCell ref="C53:J53"/>
    <mergeCell ref="C54:J54"/>
    <mergeCell ref="C43:J43"/>
    <mergeCell ref="C44:J44"/>
    <mergeCell ref="C45:J45"/>
    <mergeCell ref="C46:J46"/>
    <mergeCell ref="C47:J47"/>
    <mergeCell ref="C48:J48"/>
    <mergeCell ref="C37:J37"/>
    <mergeCell ref="C38:J38"/>
    <mergeCell ref="C39:J39"/>
    <mergeCell ref="C40:J40"/>
    <mergeCell ref="C41:J41"/>
    <mergeCell ref="C42:J42"/>
    <mergeCell ref="C31:J31"/>
    <mergeCell ref="C32:J32"/>
    <mergeCell ref="C33:J33"/>
    <mergeCell ref="C34:J34"/>
    <mergeCell ref="C35:J35"/>
    <mergeCell ref="C36:J36"/>
    <mergeCell ref="C22:J22"/>
    <mergeCell ref="C23:J23"/>
    <mergeCell ref="C24:J24"/>
    <mergeCell ref="C25:J25"/>
    <mergeCell ref="C26:J26"/>
    <mergeCell ref="C30:J30"/>
    <mergeCell ref="C27:J27"/>
    <mergeCell ref="C28:J28"/>
    <mergeCell ref="C29:J29"/>
    <mergeCell ref="C16:J16"/>
    <mergeCell ref="C17:J17"/>
    <mergeCell ref="C18:J18"/>
    <mergeCell ref="C19:J19"/>
    <mergeCell ref="C20:J20"/>
    <mergeCell ref="C21:J21"/>
    <mergeCell ref="C15:J15"/>
    <mergeCell ref="C9:J9"/>
    <mergeCell ref="C10:J10"/>
    <mergeCell ref="C11:J11"/>
    <mergeCell ref="C12:J12"/>
    <mergeCell ref="C13:J13"/>
    <mergeCell ref="C14:J14"/>
  </mergeCells>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137"/>
  <sheetViews>
    <sheetView zoomScaleNormal="100" workbookViewId="0"/>
  </sheetViews>
  <sheetFormatPr defaultRowHeight="13.5"/>
  <cols>
    <col min="3" max="10" width="13.875" customWidth="1"/>
  </cols>
  <sheetData>
    <row r="1" spans="1:12">
      <c r="A1" s="486"/>
      <c r="B1" s="486"/>
      <c r="C1" s="486"/>
      <c r="D1" s="508"/>
      <c r="E1" s="486"/>
      <c r="F1" s="486"/>
      <c r="G1" s="486"/>
      <c r="H1" s="486"/>
      <c r="I1" s="486"/>
      <c r="J1" s="486"/>
      <c r="K1" s="486"/>
      <c r="L1" s="486"/>
    </row>
    <row r="2" spans="1:12">
      <c r="A2" s="486"/>
      <c r="B2" s="488" t="s">
        <v>2431</v>
      </c>
      <c r="C2" s="55"/>
      <c r="D2" s="505" t="s">
        <v>2430</v>
      </c>
      <c r="E2" s="489"/>
      <c r="F2" s="508" t="s">
        <v>15255</v>
      </c>
      <c r="G2" s="489"/>
      <c r="H2" s="489"/>
      <c r="I2" s="489"/>
      <c r="J2" s="489"/>
      <c r="K2" s="490"/>
      <c r="L2" s="486"/>
    </row>
    <row r="3" spans="1:12" ht="14.25" thickBot="1">
      <c r="A3" s="486"/>
      <c r="B3" s="488"/>
      <c r="C3" s="489"/>
      <c r="D3" s="489"/>
      <c r="E3" s="489"/>
      <c r="F3" s="489"/>
      <c r="G3" s="489"/>
      <c r="H3" s="489"/>
      <c r="I3" s="489"/>
      <c r="J3" s="489"/>
      <c r="K3" s="490"/>
      <c r="L3" s="486"/>
    </row>
    <row r="4" spans="1:12" ht="14.25" thickBot="1">
      <c r="A4" s="486"/>
      <c r="B4" s="491" t="s">
        <v>2</v>
      </c>
      <c r="C4" s="492" t="s">
        <v>3</v>
      </c>
      <c r="D4" s="492" t="s">
        <v>4</v>
      </c>
      <c r="E4" s="492" t="s">
        <v>5</v>
      </c>
      <c r="F4" s="492" t="s">
        <v>6</v>
      </c>
      <c r="G4" s="492" t="s">
        <v>7</v>
      </c>
      <c r="H4" s="492" t="s">
        <v>8</v>
      </c>
      <c r="I4" s="492" t="s">
        <v>9</v>
      </c>
      <c r="J4" s="493" t="s">
        <v>10</v>
      </c>
      <c r="K4" s="494" t="s">
        <v>815</v>
      </c>
      <c r="L4" s="495" t="s">
        <v>2</v>
      </c>
    </row>
    <row r="5" spans="1:12" ht="14.25" thickTop="1">
      <c r="A5" s="487">
        <v>0</v>
      </c>
      <c r="B5" s="496" t="s">
        <v>12</v>
      </c>
      <c r="C5" s="402" t="s">
        <v>13</v>
      </c>
      <c r="D5" s="504" t="s">
        <v>2432</v>
      </c>
      <c r="E5" s="401" t="s">
        <v>13</v>
      </c>
      <c r="F5" s="485" t="s">
        <v>2433</v>
      </c>
      <c r="G5" s="401" t="s">
        <v>13</v>
      </c>
      <c r="H5" s="485" t="s">
        <v>2434</v>
      </c>
      <c r="I5" s="401" t="s">
        <v>13</v>
      </c>
      <c r="J5" s="484" t="s">
        <v>2435</v>
      </c>
      <c r="K5" s="483" t="s">
        <v>16</v>
      </c>
      <c r="L5" s="497" t="s">
        <v>12</v>
      </c>
    </row>
    <row r="6" spans="1:12">
      <c r="A6" s="487">
        <v>1</v>
      </c>
      <c r="B6" s="496" t="s">
        <v>17</v>
      </c>
      <c r="C6" s="1690" t="s">
        <v>2436</v>
      </c>
      <c r="D6" s="1691"/>
      <c r="E6" s="1691"/>
      <c r="F6" s="1691"/>
      <c r="G6" s="1691"/>
      <c r="H6" s="1691"/>
      <c r="I6" s="1691"/>
      <c r="J6" s="1692"/>
      <c r="K6" s="482">
        <v>80</v>
      </c>
      <c r="L6" s="497" t="s">
        <v>17</v>
      </c>
    </row>
    <row r="7" spans="1:12">
      <c r="A7" s="487">
        <v>2</v>
      </c>
      <c r="B7" s="498" t="s">
        <v>19</v>
      </c>
      <c r="C7" s="1690" t="s">
        <v>2437</v>
      </c>
      <c r="D7" s="1691"/>
      <c r="E7" s="1691"/>
      <c r="F7" s="1691"/>
      <c r="G7" s="1691"/>
      <c r="H7" s="1691"/>
      <c r="I7" s="1691"/>
      <c r="J7" s="1692"/>
      <c r="K7" s="482">
        <v>80</v>
      </c>
      <c r="L7" s="497" t="s">
        <v>19</v>
      </c>
    </row>
    <row r="8" spans="1:12">
      <c r="A8" s="487">
        <v>3</v>
      </c>
      <c r="B8" s="498" t="s">
        <v>20</v>
      </c>
      <c r="C8" s="1690" t="s">
        <v>2438</v>
      </c>
      <c r="D8" s="1691"/>
      <c r="E8" s="1691"/>
      <c r="F8" s="1691"/>
      <c r="G8" s="1691"/>
      <c r="H8" s="1691"/>
      <c r="I8" s="1691"/>
      <c r="J8" s="1692"/>
      <c r="K8" s="482">
        <v>80</v>
      </c>
      <c r="L8" s="497" t="s">
        <v>20</v>
      </c>
    </row>
    <row r="9" spans="1:12">
      <c r="A9" s="487">
        <v>4</v>
      </c>
      <c r="B9" s="498" t="s">
        <v>23</v>
      </c>
      <c r="C9" s="1690" t="s">
        <v>2439</v>
      </c>
      <c r="D9" s="1691"/>
      <c r="E9" s="1691"/>
      <c r="F9" s="1691"/>
      <c r="G9" s="1691"/>
      <c r="H9" s="1691"/>
      <c r="I9" s="1691"/>
      <c r="J9" s="1692"/>
      <c r="K9" s="481" t="s">
        <v>1940</v>
      </c>
      <c r="L9" s="497" t="s">
        <v>23</v>
      </c>
    </row>
    <row r="10" spans="1:12">
      <c r="A10" s="487">
        <v>5</v>
      </c>
      <c r="B10" s="498" t="s">
        <v>28</v>
      </c>
      <c r="C10" s="1690" t="s">
        <v>2440</v>
      </c>
      <c r="D10" s="1691"/>
      <c r="E10" s="1691"/>
      <c r="F10" s="1691"/>
      <c r="G10" s="1691"/>
      <c r="H10" s="1691"/>
      <c r="I10" s="1691"/>
      <c r="J10" s="1692"/>
      <c r="K10" s="481">
        <v>40</v>
      </c>
      <c r="L10" s="497" t="s">
        <v>28</v>
      </c>
    </row>
    <row r="11" spans="1:12">
      <c r="A11" s="487">
        <v>6</v>
      </c>
      <c r="B11" s="498" t="s">
        <v>33</v>
      </c>
      <c r="C11" s="1690" t="s">
        <v>2441</v>
      </c>
      <c r="D11" s="1691"/>
      <c r="E11" s="1691"/>
      <c r="F11" s="1691"/>
      <c r="G11" s="1691"/>
      <c r="H11" s="1691"/>
      <c r="I11" s="1691"/>
      <c r="J11" s="1692"/>
      <c r="K11" s="481">
        <v>74</v>
      </c>
      <c r="L11" s="497" t="s">
        <v>33</v>
      </c>
    </row>
    <row r="12" spans="1:12">
      <c r="A12" s="487">
        <v>7</v>
      </c>
      <c r="B12" s="498" t="s">
        <v>37</v>
      </c>
      <c r="C12" s="1690" t="s">
        <v>2442</v>
      </c>
      <c r="D12" s="1691"/>
      <c r="E12" s="1691"/>
      <c r="F12" s="1691"/>
      <c r="G12" s="1691"/>
      <c r="H12" s="1691"/>
      <c r="I12" s="1691"/>
      <c r="J12" s="1692"/>
      <c r="K12" s="481" t="s">
        <v>2443</v>
      </c>
      <c r="L12" s="497" t="s">
        <v>37</v>
      </c>
    </row>
    <row r="13" spans="1:12">
      <c r="A13" s="487">
        <v>8</v>
      </c>
      <c r="B13" s="498" t="s">
        <v>42</v>
      </c>
      <c r="C13" s="1690" t="s">
        <v>2444</v>
      </c>
      <c r="D13" s="1691"/>
      <c r="E13" s="1691"/>
      <c r="F13" s="1691"/>
      <c r="G13" s="1691"/>
      <c r="H13" s="1691"/>
      <c r="I13" s="1691"/>
      <c r="J13" s="1692"/>
      <c r="K13" s="481">
        <v>40</v>
      </c>
      <c r="L13" s="497" t="s">
        <v>42</v>
      </c>
    </row>
    <row r="14" spans="1:12">
      <c r="A14" s="487">
        <v>9</v>
      </c>
      <c r="B14" s="498" t="s">
        <v>47</v>
      </c>
      <c r="C14" s="1690" t="s">
        <v>2445</v>
      </c>
      <c r="D14" s="1691"/>
      <c r="E14" s="1691"/>
      <c r="F14" s="1691"/>
      <c r="G14" s="1691"/>
      <c r="H14" s="1691"/>
      <c r="I14" s="1691"/>
      <c r="J14" s="1692"/>
      <c r="K14" s="481" t="s">
        <v>16</v>
      </c>
      <c r="L14" s="497" t="s">
        <v>47</v>
      </c>
    </row>
    <row r="15" spans="1:12">
      <c r="A15" s="487">
        <v>10</v>
      </c>
      <c r="B15" s="498" t="s">
        <v>49</v>
      </c>
      <c r="C15" s="1690" t="s">
        <v>2446</v>
      </c>
      <c r="D15" s="1691"/>
      <c r="E15" s="1691"/>
      <c r="F15" s="1691"/>
      <c r="G15" s="1691"/>
      <c r="H15" s="1691"/>
      <c r="I15" s="1691"/>
      <c r="J15" s="1692"/>
      <c r="K15" s="481" t="s">
        <v>16</v>
      </c>
      <c r="L15" s="497" t="s">
        <v>49</v>
      </c>
    </row>
    <row r="16" spans="1:12">
      <c r="A16" s="487">
        <v>11</v>
      </c>
      <c r="B16" s="498" t="s">
        <v>51</v>
      </c>
      <c r="C16" s="401" t="s">
        <v>13</v>
      </c>
      <c r="D16" s="401" t="s">
        <v>13</v>
      </c>
      <c r="E16" s="401" t="s">
        <v>13</v>
      </c>
      <c r="F16" s="401" t="s">
        <v>13</v>
      </c>
      <c r="G16" s="401" t="s">
        <v>13</v>
      </c>
      <c r="H16" s="1691" t="s">
        <v>2447</v>
      </c>
      <c r="I16" s="1691"/>
      <c r="J16" s="1692"/>
      <c r="K16" s="481" t="s">
        <v>16</v>
      </c>
      <c r="L16" s="497" t="s">
        <v>51</v>
      </c>
    </row>
    <row r="17" spans="1:12">
      <c r="A17" s="487">
        <v>12</v>
      </c>
      <c r="B17" s="498" t="s">
        <v>52</v>
      </c>
      <c r="C17" s="1690" t="s">
        <v>2448</v>
      </c>
      <c r="D17" s="1691"/>
      <c r="E17" s="1691"/>
      <c r="F17" s="1691"/>
      <c r="G17" s="1691"/>
      <c r="H17" s="1691"/>
      <c r="I17" s="1691"/>
      <c r="J17" s="1692"/>
      <c r="K17" s="481" t="s">
        <v>16</v>
      </c>
      <c r="L17" s="497" t="s">
        <v>52</v>
      </c>
    </row>
    <row r="18" spans="1:12">
      <c r="A18" s="487">
        <v>13</v>
      </c>
      <c r="B18" s="498" t="s">
        <v>54</v>
      </c>
      <c r="C18" s="401" t="s">
        <v>13</v>
      </c>
      <c r="D18" s="401" t="s">
        <v>13</v>
      </c>
      <c r="E18" s="401" t="s">
        <v>13</v>
      </c>
      <c r="F18" s="401" t="s">
        <v>13</v>
      </c>
      <c r="G18" s="401" t="s">
        <v>13</v>
      </c>
      <c r="H18" s="401" t="s">
        <v>13</v>
      </c>
      <c r="I18" s="1696" t="s">
        <v>2449</v>
      </c>
      <c r="J18" s="1697"/>
      <c r="K18" s="481" t="s">
        <v>16</v>
      </c>
      <c r="L18" s="497" t="s">
        <v>54</v>
      </c>
    </row>
    <row r="19" spans="1:12">
      <c r="A19" s="487">
        <v>14</v>
      </c>
      <c r="B19" s="498" t="s">
        <v>55</v>
      </c>
      <c r="C19" s="1690" t="s">
        <v>2450</v>
      </c>
      <c r="D19" s="1691"/>
      <c r="E19" s="1691"/>
      <c r="F19" s="1691"/>
      <c r="G19" s="1691"/>
      <c r="H19" s="1691"/>
      <c r="I19" s="1691"/>
      <c r="J19" s="1692"/>
      <c r="K19" s="482">
        <v>80</v>
      </c>
      <c r="L19" s="497" t="s">
        <v>55</v>
      </c>
    </row>
    <row r="20" spans="1:12">
      <c r="A20" s="487">
        <v>15</v>
      </c>
      <c r="B20" s="498" t="s">
        <v>56</v>
      </c>
      <c r="C20" s="1690" t="s">
        <v>2451</v>
      </c>
      <c r="D20" s="1691"/>
      <c r="E20" s="1691"/>
      <c r="F20" s="1691"/>
      <c r="G20" s="1691"/>
      <c r="H20" s="1691"/>
      <c r="I20" s="1691"/>
      <c r="J20" s="1692"/>
      <c r="K20" s="482">
        <v>80</v>
      </c>
      <c r="L20" s="497" t="s">
        <v>56</v>
      </c>
    </row>
    <row r="21" spans="1:12">
      <c r="A21" s="487">
        <v>16</v>
      </c>
      <c r="B21" s="498" t="s">
        <v>57</v>
      </c>
      <c r="C21" s="1690" t="s">
        <v>2452</v>
      </c>
      <c r="D21" s="1691"/>
      <c r="E21" s="1691"/>
      <c r="F21" s="1691"/>
      <c r="G21" s="1691"/>
      <c r="H21" s="1691"/>
      <c r="I21" s="1691"/>
      <c r="J21" s="1692"/>
      <c r="K21" s="482">
        <v>80</v>
      </c>
      <c r="L21" s="497" t="s">
        <v>57</v>
      </c>
    </row>
    <row r="22" spans="1:12">
      <c r="A22" s="487">
        <v>17</v>
      </c>
      <c r="B22" s="498" t="s">
        <v>59</v>
      </c>
      <c r="C22" s="1690" t="s">
        <v>2453</v>
      </c>
      <c r="D22" s="1691"/>
      <c r="E22" s="1691"/>
      <c r="F22" s="1691"/>
      <c r="G22" s="1691"/>
      <c r="H22" s="1691"/>
      <c r="I22" s="1691"/>
      <c r="J22" s="1692"/>
      <c r="K22" s="482">
        <v>80</v>
      </c>
      <c r="L22" s="497" t="s">
        <v>59</v>
      </c>
    </row>
    <row r="23" spans="1:12">
      <c r="A23" s="487">
        <v>18</v>
      </c>
      <c r="B23" s="498" t="s">
        <v>64</v>
      </c>
      <c r="C23" s="1690" t="s">
        <v>2454</v>
      </c>
      <c r="D23" s="1691"/>
      <c r="E23" s="1691"/>
      <c r="F23" s="1691"/>
      <c r="G23" s="1691"/>
      <c r="H23" s="1691"/>
      <c r="I23" s="1691"/>
      <c r="J23" s="1692"/>
      <c r="K23" s="481">
        <v>80</v>
      </c>
      <c r="L23" s="497" t="s">
        <v>64</v>
      </c>
    </row>
    <row r="24" spans="1:12">
      <c r="A24" s="487">
        <v>19</v>
      </c>
      <c r="B24" s="498" t="s">
        <v>65</v>
      </c>
      <c r="C24" s="1690" t="s">
        <v>2455</v>
      </c>
      <c r="D24" s="1691"/>
      <c r="E24" s="1691"/>
      <c r="F24" s="1691"/>
      <c r="G24" s="1691"/>
      <c r="H24" s="1691"/>
      <c r="I24" s="1691"/>
      <c r="J24" s="1692"/>
      <c r="K24" s="481">
        <v>80</v>
      </c>
      <c r="L24" s="497" t="s">
        <v>65</v>
      </c>
    </row>
    <row r="25" spans="1:12">
      <c r="A25" s="487">
        <v>20</v>
      </c>
      <c r="B25" s="498" t="s">
        <v>66</v>
      </c>
      <c r="C25" s="1690" t="s">
        <v>2456</v>
      </c>
      <c r="D25" s="1691"/>
      <c r="E25" s="1691"/>
      <c r="F25" s="1691"/>
      <c r="G25" s="1691"/>
      <c r="H25" s="1691"/>
      <c r="I25" s="1691"/>
      <c r="J25" s="1692"/>
      <c r="K25" s="481">
        <v>80</v>
      </c>
      <c r="L25" s="497" t="s">
        <v>66</v>
      </c>
    </row>
    <row r="26" spans="1:12">
      <c r="A26" s="487">
        <v>21</v>
      </c>
      <c r="B26" s="498" t="s">
        <v>67</v>
      </c>
      <c r="C26" s="1690" t="s">
        <v>2457</v>
      </c>
      <c r="D26" s="1691"/>
      <c r="E26" s="1691"/>
      <c r="F26" s="1691"/>
      <c r="G26" s="1691"/>
      <c r="H26" s="1691"/>
      <c r="I26" s="1691"/>
      <c r="J26" s="1692"/>
      <c r="K26" s="481" t="s">
        <v>16</v>
      </c>
      <c r="L26" s="497" t="s">
        <v>67</v>
      </c>
    </row>
    <row r="27" spans="1:12">
      <c r="A27" s="487">
        <v>22</v>
      </c>
      <c r="B27" s="498" t="s">
        <v>68</v>
      </c>
      <c r="C27" s="401" t="s">
        <v>13</v>
      </c>
      <c r="D27" s="401" t="s">
        <v>13</v>
      </c>
      <c r="E27" s="401" t="s">
        <v>13</v>
      </c>
      <c r="F27" s="401" t="s">
        <v>13</v>
      </c>
      <c r="G27" s="401" t="s">
        <v>13</v>
      </c>
      <c r="H27" s="401" t="s">
        <v>13</v>
      </c>
      <c r="I27" s="1696" t="s">
        <v>2458</v>
      </c>
      <c r="J27" s="1697"/>
      <c r="K27" s="481" t="s">
        <v>16</v>
      </c>
      <c r="L27" s="497" t="s">
        <v>68</v>
      </c>
    </row>
    <row r="28" spans="1:12">
      <c r="A28" s="487">
        <v>23</v>
      </c>
      <c r="B28" s="498" t="s">
        <v>69</v>
      </c>
      <c r="C28" s="1690" t="s">
        <v>2459</v>
      </c>
      <c r="D28" s="1691"/>
      <c r="E28" s="1691"/>
      <c r="F28" s="1691"/>
      <c r="G28" s="1691"/>
      <c r="H28" s="1691"/>
      <c r="I28" s="1691"/>
      <c r="J28" s="1692"/>
      <c r="K28" s="481" t="s">
        <v>16</v>
      </c>
      <c r="L28" s="497" t="s">
        <v>69</v>
      </c>
    </row>
    <row r="29" spans="1:12">
      <c r="A29" s="487">
        <v>24</v>
      </c>
      <c r="B29" s="498" t="s">
        <v>70</v>
      </c>
      <c r="C29" s="401" t="s">
        <v>13</v>
      </c>
      <c r="D29" s="401" t="s">
        <v>13</v>
      </c>
      <c r="E29" s="401" t="s">
        <v>13</v>
      </c>
      <c r="F29" s="401" t="s">
        <v>13</v>
      </c>
      <c r="G29" s="401" t="s">
        <v>13</v>
      </c>
      <c r="H29" s="401" t="s">
        <v>13</v>
      </c>
      <c r="I29" s="1696" t="s">
        <v>2460</v>
      </c>
      <c r="J29" s="1697"/>
      <c r="K29" s="481" t="s">
        <v>16</v>
      </c>
      <c r="L29" s="497" t="s">
        <v>70</v>
      </c>
    </row>
    <row r="30" spans="1:12">
      <c r="A30" s="487">
        <v>25</v>
      </c>
      <c r="B30" s="498" t="s">
        <v>71</v>
      </c>
      <c r="C30" s="1690" t="s">
        <v>2461</v>
      </c>
      <c r="D30" s="1691"/>
      <c r="E30" s="1691"/>
      <c r="F30" s="1691"/>
      <c r="G30" s="1691"/>
      <c r="H30" s="1691"/>
      <c r="I30" s="1691"/>
      <c r="J30" s="1692"/>
      <c r="K30" s="481" t="s">
        <v>16</v>
      </c>
      <c r="L30" s="497" t="s">
        <v>71</v>
      </c>
    </row>
    <row r="31" spans="1:12">
      <c r="A31" s="487">
        <v>26</v>
      </c>
      <c r="B31" s="498" t="s">
        <v>72</v>
      </c>
      <c r="C31" s="401" t="s">
        <v>13</v>
      </c>
      <c r="D31" s="401" t="s">
        <v>13</v>
      </c>
      <c r="E31" s="401" t="s">
        <v>13</v>
      </c>
      <c r="F31" s="401" t="s">
        <v>13</v>
      </c>
      <c r="G31" s="401" t="s">
        <v>13</v>
      </c>
      <c r="H31" s="401" t="s">
        <v>13</v>
      </c>
      <c r="I31" s="1696" t="s">
        <v>2462</v>
      </c>
      <c r="J31" s="1697"/>
      <c r="K31" s="481" t="s">
        <v>16</v>
      </c>
      <c r="L31" s="497" t="s">
        <v>72</v>
      </c>
    </row>
    <row r="32" spans="1:12">
      <c r="A32" s="487">
        <v>27</v>
      </c>
      <c r="B32" s="498" t="s">
        <v>74</v>
      </c>
      <c r="C32" s="1690" t="s">
        <v>2463</v>
      </c>
      <c r="D32" s="1691"/>
      <c r="E32" s="1691"/>
      <c r="F32" s="1691"/>
      <c r="G32" s="1691"/>
      <c r="H32" s="1691"/>
      <c r="I32" s="1691"/>
      <c r="J32" s="1692"/>
      <c r="K32" s="481" t="s">
        <v>16</v>
      </c>
      <c r="L32" s="497" t="s">
        <v>74</v>
      </c>
    </row>
    <row r="33" spans="1:12">
      <c r="A33" s="487">
        <v>28</v>
      </c>
      <c r="B33" s="498" t="s">
        <v>75</v>
      </c>
      <c r="C33" s="401" t="s">
        <v>13</v>
      </c>
      <c r="D33" s="401" t="s">
        <v>13</v>
      </c>
      <c r="E33" s="401" t="s">
        <v>13</v>
      </c>
      <c r="F33" s="401" t="s">
        <v>13</v>
      </c>
      <c r="G33" s="401" t="s">
        <v>13</v>
      </c>
      <c r="H33" s="401" t="s">
        <v>13</v>
      </c>
      <c r="I33" s="1696" t="s">
        <v>2464</v>
      </c>
      <c r="J33" s="1697"/>
      <c r="K33" s="481" t="s">
        <v>16</v>
      </c>
      <c r="L33" s="497" t="s">
        <v>75</v>
      </c>
    </row>
    <row r="34" spans="1:12">
      <c r="A34" s="487">
        <v>29</v>
      </c>
      <c r="B34" s="498" t="s">
        <v>77</v>
      </c>
      <c r="C34" s="1690" t="s">
        <v>2465</v>
      </c>
      <c r="D34" s="1691"/>
      <c r="E34" s="1691"/>
      <c r="F34" s="1691"/>
      <c r="G34" s="1691"/>
      <c r="H34" s="1691"/>
      <c r="I34" s="1691"/>
      <c r="J34" s="1692"/>
      <c r="K34" s="481" t="s">
        <v>16</v>
      </c>
      <c r="L34" s="497" t="s">
        <v>77</v>
      </c>
    </row>
    <row r="35" spans="1:12">
      <c r="A35" s="487">
        <v>30</v>
      </c>
      <c r="B35" s="498" t="s">
        <v>78</v>
      </c>
      <c r="C35" s="401" t="s">
        <v>13</v>
      </c>
      <c r="D35" s="401" t="s">
        <v>13</v>
      </c>
      <c r="E35" s="401" t="s">
        <v>13</v>
      </c>
      <c r="F35" s="401" t="s">
        <v>13</v>
      </c>
      <c r="G35" s="401" t="s">
        <v>13</v>
      </c>
      <c r="H35" s="401" t="s">
        <v>13</v>
      </c>
      <c r="I35" s="1696" t="s">
        <v>2466</v>
      </c>
      <c r="J35" s="1697"/>
      <c r="K35" s="481" t="s">
        <v>16</v>
      </c>
      <c r="L35" s="497" t="s">
        <v>78</v>
      </c>
    </row>
    <row r="36" spans="1:12">
      <c r="A36" s="487">
        <v>31</v>
      </c>
      <c r="B36" s="498" t="s">
        <v>79</v>
      </c>
      <c r="C36" s="1690" t="s">
        <v>2467</v>
      </c>
      <c r="D36" s="1691"/>
      <c r="E36" s="1691"/>
      <c r="F36" s="1691"/>
      <c r="G36" s="1691"/>
      <c r="H36" s="1691"/>
      <c r="I36" s="1691"/>
      <c r="J36" s="1692"/>
      <c r="K36" s="481" t="s">
        <v>16</v>
      </c>
      <c r="L36" s="497" t="s">
        <v>79</v>
      </c>
    </row>
    <row r="37" spans="1:12">
      <c r="A37" s="487">
        <v>32</v>
      </c>
      <c r="B37" s="498" t="s">
        <v>81</v>
      </c>
      <c r="C37" s="401" t="s">
        <v>13</v>
      </c>
      <c r="D37" s="401" t="s">
        <v>13</v>
      </c>
      <c r="E37" s="401" t="s">
        <v>13</v>
      </c>
      <c r="F37" s="401" t="s">
        <v>13</v>
      </c>
      <c r="G37" s="401" t="s">
        <v>13</v>
      </c>
      <c r="H37" s="401" t="s">
        <v>13</v>
      </c>
      <c r="I37" s="1696" t="s">
        <v>2468</v>
      </c>
      <c r="J37" s="1697"/>
      <c r="K37" s="481" t="s">
        <v>16</v>
      </c>
      <c r="L37" s="497" t="s">
        <v>81</v>
      </c>
    </row>
    <row r="38" spans="1:12">
      <c r="A38" s="487">
        <v>33</v>
      </c>
      <c r="B38" s="498" t="s">
        <v>82</v>
      </c>
      <c r="C38" s="1690" t="s">
        <v>2469</v>
      </c>
      <c r="D38" s="1691"/>
      <c r="E38" s="1691"/>
      <c r="F38" s="1691"/>
      <c r="G38" s="1691"/>
      <c r="H38" s="1691"/>
      <c r="I38" s="1691"/>
      <c r="J38" s="1692"/>
      <c r="K38" s="481" t="s">
        <v>16</v>
      </c>
      <c r="L38" s="497" t="s">
        <v>82</v>
      </c>
    </row>
    <row r="39" spans="1:12">
      <c r="A39" s="487">
        <v>34</v>
      </c>
      <c r="B39" s="498" t="s">
        <v>83</v>
      </c>
      <c r="C39" s="401" t="s">
        <v>13</v>
      </c>
      <c r="D39" s="401" t="s">
        <v>13</v>
      </c>
      <c r="E39" s="401" t="s">
        <v>13</v>
      </c>
      <c r="F39" s="401" t="s">
        <v>13</v>
      </c>
      <c r="G39" s="401" t="s">
        <v>13</v>
      </c>
      <c r="H39" s="401" t="s">
        <v>13</v>
      </c>
      <c r="I39" s="1696" t="s">
        <v>2470</v>
      </c>
      <c r="J39" s="1697"/>
      <c r="K39" s="481" t="s">
        <v>16</v>
      </c>
      <c r="L39" s="497" t="s">
        <v>83</v>
      </c>
    </row>
    <row r="40" spans="1:12">
      <c r="A40" s="487">
        <v>35</v>
      </c>
      <c r="B40" s="498" t="s">
        <v>85</v>
      </c>
      <c r="C40" s="1690" t="s">
        <v>2471</v>
      </c>
      <c r="D40" s="1691"/>
      <c r="E40" s="1691"/>
      <c r="F40" s="1691"/>
      <c r="G40" s="1691"/>
      <c r="H40" s="1691"/>
      <c r="I40" s="1691"/>
      <c r="J40" s="1692"/>
      <c r="K40" s="481" t="s">
        <v>16</v>
      </c>
      <c r="L40" s="497" t="s">
        <v>85</v>
      </c>
    </row>
    <row r="41" spans="1:12">
      <c r="A41" s="487">
        <v>36</v>
      </c>
      <c r="B41" s="498" t="s">
        <v>86</v>
      </c>
      <c r="C41" s="401" t="s">
        <v>13</v>
      </c>
      <c r="D41" s="401" t="s">
        <v>13</v>
      </c>
      <c r="E41" s="401" t="s">
        <v>13</v>
      </c>
      <c r="F41" s="401" t="s">
        <v>13</v>
      </c>
      <c r="G41" s="401" t="s">
        <v>13</v>
      </c>
      <c r="H41" s="401" t="s">
        <v>13</v>
      </c>
      <c r="I41" s="1696" t="s">
        <v>2472</v>
      </c>
      <c r="J41" s="1697"/>
      <c r="K41" s="481" t="s">
        <v>16</v>
      </c>
      <c r="L41" s="497" t="s">
        <v>86</v>
      </c>
    </row>
    <row r="42" spans="1:12">
      <c r="A42" s="487">
        <v>37</v>
      </c>
      <c r="B42" s="498" t="s">
        <v>88</v>
      </c>
      <c r="C42" s="1690" t="s">
        <v>2473</v>
      </c>
      <c r="D42" s="1691"/>
      <c r="E42" s="1691"/>
      <c r="F42" s="1691"/>
      <c r="G42" s="1691"/>
      <c r="H42" s="1691"/>
      <c r="I42" s="1691"/>
      <c r="J42" s="1692"/>
      <c r="K42" s="481" t="s">
        <v>16</v>
      </c>
      <c r="L42" s="497" t="s">
        <v>88</v>
      </c>
    </row>
    <row r="43" spans="1:12">
      <c r="A43" s="487">
        <v>38</v>
      </c>
      <c r="B43" s="498" t="s">
        <v>89</v>
      </c>
      <c r="C43" s="401" t="s">
        <v>13</v>
      </c>
      <c r="D43" s="401" t="s">
        <v>13</v>
      </c>
      <c r="E43" s="401" t="s">
        <v>13</v>
      </c>
      <c r="F43" s="401" t="s">
        <v>13</v>
      </c>
      <c r="G43" s="401" t="s">
        <v>13</v>
      </c>
      <c r="H43" s="401" t="s">
        <v>13</v>
      </c>
      <c r="I43" s="1696" t="s">
        <v>2474</v>
      </c>
      <c r="J43" s="1697"/>
      <c r="K43" s="481" t="s">
        <v>16</v>
      </c>
      <c r="L43" s="497" t="s">
        <v>89</v>
      </c>
    </row>
    <row r="44" spans="1:12">
      <c r="A44" s="487">
        <v>39</v>
      </c>
      <c r="B44" s="498" t="s">
        <v>91</v>
      </c>
      <c r="C44" s="1690" t="s">
        <v>2475</v>
      </c>
      <c r="D44" s="1691"/>
      <c r="E44" s="1691"/>
      <c r="F44" s="1691"/>
      <c r="G44" s="1691"/>
      <c r="H44" s="1691"/>
      <c r="I44" s="1691"/>
      <c r="J44" s="1692"/>
      <c r="K44" s="481" t="s">
        <v>16</v>
      </c>
      <c r="L44" s="497" t="s">
        <v>91</v>
      </c>
    </row>
    <row r="45" spans="1:12">
      <c r="A45" s="487">
        <v>40</v>
      </c>
      <c r="B45" s="498" t="s">
        <v>92</v>
      </c>
      <c r="C45" s="401" t="s">
        <v>13</v>
      </c>
      <c r="D45" s="401" t="s">
        <v>13</v>
      </c>
      <c r="E45" s="401" t="s">
        <v>13</v>
      </c>
      <c r="F45" s="401" t="s">
        <v>13</v>
      </c>
      <c r="G45" s="401" t="s">
        <v>13</v>
      </c>
      <c r="H45" s="401" t="s">
        <v>13</v>
      </c>
      <c r="I45" s="1696" t="s">
        <v>2476</v>
      </c>
      <c r="J45" s="1697"/>
      <c r="K45" s="481" t="s">
        <v>16</v>
      </c>
      <c r="L45" s="497" t="s">
        <v>92</v>
      </c>
    </row>
    <row r="46" spans="1:12">
      <c r="A46" s="487">
        <v>41</v>
      </c>
      <c r="B46" s="498" t="s">
        <v>94</v>
      </c>
      <c r="C46" s="1690" t="s">
        <v>2477</v>
      </c>
      <c r="D46" s="1691"/>
      <c r="E46" s="1691"/>
      <c r="F46" s="1691"/>
      <c r="G46" s="1691"/>
      <c r="H46" s="1691"/>
      <c r="I46" s="1691"/>
      <c r="J46" s="1692"/>
      <c r="K46" s="481" t="s">
        <v>16</v>
      </c>
      <c r="L46" s="497" t="s">
        <v>94</v>
      </c>
    </row>
    <row r="47" spans="1:12">
      <c r="A47" s="487">
        <v>42</v>
      </c>
      <c r="B47" s="498" t="s">
        <v>95</v>
      </c>
      <c r="C47" s="401" t="s">
        <v>13</v>
      </c>
      <c r="D47" s="401" t="s">
        <v>13</v>
      </c>
      <c r="E47" s="401" t="s">
        <v>13</v>
      </c>
      <c r="F47" s="401" t="s">
        <v>13</v>
      </c>
      <c r="G47" s="401" t="s">
        <v>13</v>
      </c>
      <c r="H47" s="401" t="s">
        <v>13</v>
      </c>
      <c r="I47" s="1696" t="s">
        <v>2478</v>
      </c>
      <c r="J47" s="1697"/>
      <c r="K47" s="481" t="s">
        <v>16</v>
      </c>
      <c r="L47" s="497" t="s">
        <v>95</v>
      </c>
    </row>
    <row r="48" spans="1:12">
      <c r="A48" s="487">
        <v>43</v>
      </c>
      <c r="B48" s="498" t="s">
        <v>97</v>
      </c>
      <c r="C48" s="1690" t="s">
        <v>2479</v>
      </c>
      <c r="D48" s="1691"/>
      <c r="E48" s="1691"/>
      <c r="F48" s="1691"/>
      <c r="G48" s="1691"/>
      <c r="H48" s="1691"/>
      <c r="I48" s="1691"/>
      <c r="J48" s="1692"/>
      <c r="K48" s="481" t="s">
        <v>16</v>
      </c>
      <c r="L48" s="497" t="s">
        <v>97</v>
      </c>
    </row>
    <row r="49" spans="1:12">
      <c r="A49" s="487">
        <v>44</v>
      </c>
      <c r="B49" s="498" t="s">
        <v>98</v>
      </c>
      <c r="C49" s="401" t="s">
        <v>13</v>
      </c>
      <c r="D49" s="401" t="s">
        <v>13</v>
      </c>
      <c r="E49" s="401" t="s">
        <v>13</v>
      </c>
      <c r="F49" s="401" t="s">
        <v>13</v>
      </c>
      <c r="G49" s="401" t="s">
        <v>13</v>
      </c>
      <c r="H49" s="401" t="s">
        <v>13</v>
      </c>
      <c r="I49" s="1696" t="s">
        <v>2480</v>
      </c>
      <c r="J49" s="1697"/>
      <c r="K49" s="481" t="s">
        <v>16</v>
      </c>
      <c r="L49" s="497" t="s">
        <v>98</v>
      </c>
    </row>
    <row r="50" spans="1:12">
      <c r="A50" s="487">
        <v>45</v>
      </c>
      <c r="B50" s="498" t="s">
        <v>100</v>
      </c>
      <c r="C50" s="1690" t="s">
        <v>2481</v>
      </c>
      <c r="D50" s="1691"/>
      <c r="E50" s="1691"/>
      <c r="F50" s="1691"/>
      <c r="G50" s="1691"/>
      <c r="H50" s="1691"/>
      <c r="I50" s="1691"/>
      <c r="J50" s="1692"/>
      <c r="K50" s="481" t="s">
        <v>16</v>
      </c>
      <c r="L50" s="497" t="s">
        <v>100</v>
      </c>
    </row>
    <row r="51" spans="1:12">
      <c r="A51" s="487">
        <v>46</v>
      </c>
      <c r="B51" s="498" t="s">
        <v>102</v>
      </c>
      <c r="C51" s="401" t="s">
        <v>13</v>
      </c>
      <c r="D51" s="401" t="s">
        <v>13</v>
      </c>
      <c r="E51" s="401" t="s">
        <v>13</v>
      </c>
      <c r="F51" s="401" t="s">
        <v>13</v>
      </c>
      <c r="G51" s="401" t="s">
        <v>13</v>
      </c>
      <c r="H51" s="401" t="s">
        <v>13</v>
      </c>
      <c r="I51" s="1696" t="s">
        <v>2482</v>
      </c>
      <c r="J51" s="1697"/>
      <c r="K51" s="481" t="s">
        <v>16</v>
      </c>
      <c r="L51" s="497" t="s">
        <v>102</v>
      </c>
    </row>
    <row r="52" spans="1:12">
      <c r="A52" s="487">
        <v>47</v>
      </c>
      <c r="B52" s="498" t="s">
        <v>104</v>
      </c>
      <c r="C52" s="1690" t="s">
        <v>2483</v>
      </c>
      <c r="D52" s="1691"/>
      <c r="E52" s="1691"/>
      <c r="F52" s="1691"/>
      <c r="G52" s="1691"/>
      <c r="H52" s="1691"/>
      <c r="I52" s="1691"/>
      <c r="J52" s="1692"/>
      <c r="K52" s="481" t="s">
        <v>16</v>
      </c>
      <c r="L52" s="497" t="s">
        <v>104</v>
      </c>
    </row>
    <row r="53" spans="1:12">
      <c r="A53" s="487">
        <v>48</v>
      </c>
      <c r="B53" s="498" t="s">
        <v>106</v>
      </c>
      <c r="C53" s="401" t="s">
        <v>13</v>
      </c>
      <c r="D53" s="401" t="s">
        <v>13</v>
      </c>
      <c r="E53" s="401" t="s">
        <v>13</v>
      </c>
      <c r="F53" s="401" t="s">
        <v>13</v>
      </c>
      <c r="G53" s="401" t="s">
        <v>13</v>
      </c>
      <c r="H53" s="401" t="s">
        <v>13</v>
      </c>
      <c r="I53" s="1696" t="s">
        <v>2484</v>
      </c>
      <c r="J53" s="1697"/>
      <c r="K53" s="481" t="s">
        <v>16</v>
      </c>
      <c r="L53" s="497" t="s">
        <v>106</v>
      </c>
    </row>
    <row r="54" spans="1:12">
      <c r="A54" s="487">
        <v>49</v>
      </c>
      <c r="B54" s="498" t="s">
        <v>108</v>
      </c>
      <c r="C54" s="1690" t="s">
        <v>2485</v>
      </c>
      <c r="D54" s="1691"/>
      <c r="E54" s="1691"/>
      <c r="F54" s="1691"/>
      <c r="G54" s="1691"/>
      <c r="H54" s="1691"/>
      <c r="I54" s="1691"/>
      <c r="J54" s="1692"/>
      <c r="K54" s="481" t="s">
        <v>16</v>
      </c>
      <c r="L54" s="497" t="s">
        <v>108</v>
      </c>
    </row>
    <row r="55" spans="1:12">
      <c r="A55" s="487">
        <v>50</v>
      </c>
      <c r="B55" s="498" t="s">
        <v>110</v>
      </c>
      <c r="C55" s="401" t="s">
        <v>13</v>
      </c>
      <c r="D55" s="401" t="s">
        <v>13</v>
      </c>
      <c r="E55" s="401" t="s">
        <v>13</v>
      </c>
      <c r="F55" s="401" t="s">
        <v>13</v>
      </c>
      <c r="G55" s="401" t="s">
        <v>13</v>
      </c>
      <c r="H55" s="401" t="s">
        <v>13</v>
      </c>
      <c r="I55" s="1696" t="s">
        <v>2486</v>
      </c>
      <c r="J55" s="1697"/>
      <c r="K55" s="481" t="s">
        <v>16</v>
      </c>
      <c r="L55" s="497" t="s">
        <v>110</v>
      </c>
    </row>
    <row r="56" spans="1:12">
      <c r="A56" s="487">
        <v>51</v>
      </c>
      <c r="B56" s="498" t="s">
        <v>112</v>
      </c>
      <c r="C56" s="1690" t="s">
        <v>2487</v>
      </c>
      <c r="D56" s="1691"/>
      <c r="E56" s="1691"/>
      <c r="F56" s="1691"/>
      <c r="G56" s="1691"/>
      <c r="H56" s="1691"/>
      <c r="I56" s="1691"/>
      <c r="J56" s="1692"/>
      <c r="K56" s="481" t="s">
        <v>16</v>
      </c>
      <c r="L56" s="497" t="s">
        <v>112</v>
      </c>
    </row>
    <row r="57" spans="1:12">
      <c r="A57" s="487">
        <v>52</v>
      </c>
      <c r="B57" s="498" t="s">
        <v>114</v>
      </c>
      <c r="C57" s="401" t="s">
        <v>13</v>
      </c>
      <c r="D57" s="401" t="s">
        <v>13</v>
      </c>
      <c r="E57" s="401" t="s">
        <v>13</v>
      </c>
      <c r="F57" s="401" t="s">
        <v>13</v>
      </c>
      <c r="G57" s="401" t="s">
        <v>13</v>
      </c>
      <c r="H57" s="401" t="s">
        <v>13</v>
      </c>
      <c r="I57" s="1696" t="s">
        <v>2488</v>
      </c>
      <c r="J57" s="1697"/>
      <c r="K57" s="481" t="s">
        <v>16</v>
      </c>
      <c r="L57" s="497" t="s">
        <v>114</v>
      </c>
    </row>
    <row r="58" spans="1:12">
      <c r="A58" s="487">
        <v>53</v>
      </c>
      <c r="B58" s="498" t="s">
        <v>115</v>
      </c>
      <c r="C58" s="1690" t="s">
        <v>2489</v>
      </c>
      <c r="D58" s="1691"/>
      <c r="E58" s="1691"/>
      <c r="F58" s="1691"/>
      <c r="G58" s="1691"/>
      <c r="H58" s="1691"/>
      <c r="I58" s="1691"/>
      <c r="J58" s="1692"/>
      <c r="K58" s="481" t="s">
        <v>16</v>
      </c>
      <c r="L58" s="497" t="s">
        <v>115</v>
      </c>
    </row>
    <row r="59" spans="1:12">
      <c r="A59" s="487">
        <v>54</v>
      </c>
      <c r="B59" s="498" t="s">
        <v>116</v>
      </c>
      <c r="C59" s="401" t="s">
        <v>13</v>
      </c>
      <c r="D59" s="401" t="s">
        <v>13</v>
      </c>
      <c r="E59" s="401" t="s">
        <v>13</v>
      </c>
      <c r="F59" s="401" t="s">
        <v>13</v>
      </c>
      <c r="G59" s="401" t="s">
        <v>13</v>
      </c>
      <c r="H59" s="401" t="s">
        <v>13</v>
      </c>
      <c r="I59" s="1696" t="s">
        <v>2490</v>
      </c>
      <c r="J59" s="1697"/>
      <c r="K59" s="481" t="s">
        <v>16</v>
      </c>
      <c r="L59" s="497" t="s">
        <v>116</v>
      </c>
    </row>
    <row r="60" spans="1:12">
      <c r="A60" s="487">
        <v>55</v>
      </c>
      <c r="B60" s="498" t="s">
        <v>118</v>
      </c>
      <c r="C60" s="1690" t="s">
        <v>2491</v>
      </c>
      <c r="D60" s="1691"/>
      <c r="E60" s="1691"/>
      <c r="F60" s="1691"/>
      <c r="G60" s="1691"/>
      <c r="H60" s="1691"/>
      <c r="I60" s="1691"/>
      <c r="J60" s="1692"/>
      <c r="K60" s="481" t="s">
        <v>16</v>
      </c>
      <c r="L60" s="497" t="s">
        <v>118</v>
      </c>
    </row>
    <row r="61" spans="1:12">
      <c r="A61" s="487">
        <v>56</v>
      </c>
      <c r="B61" s="498" t="s">
        <v>120</v>
      </c>
      <c r="C61" s="401" t="s">
        <v>13</v>
      </c>
      <c r="D61" s="401" t="s">
        <v>13</v>
      </c>
      <c r="E61" s="401" t="s">
        <v>13</v>
      </c>
      <c r="F61" s="401" t="s">
        <v>13</v>
      </c>
      <c r="G61" s="401" t="s">
        <v>13</v>
      </c>
      <c r="H61" s="401" t="s">
        <v>13</v>
      </c>
      <c r="I61" s="1696" t="s">
        <v>2492</v>
      </c>
      <c r="J61" s="1697"/>
      <c r="K61" s="481" t="s">
        <v>16</v>
      </c>
      <c r="L61" s="497" t="s">
        <v>120</v>
      </c>
    </row>
    <row r="62" spans="1:12">
      <c r="A62" s="487">
        <v>57</v>
      </c>
      <c r="B62" s="498" t="s">
        <v>122</v>
      </c>
      <c r="C62" s="1690" t="s">
        <v>2493</v>
      </c>
      <c r="D62" s="1691"/>
      <c r="E62" s="1691"/>
      <c r="F62" s="1691"/>
      <c r="G62" s="1691"/>
      <c r="H62" s="1691"/>
      <c r="I62" s="1691"/>
      <c r="J62" s="1692"/>
      <c r="K62" s="481" t="s">
        <v>16</v>
      </c>
      <c r="L62" s="497" t="s">
        <v>122</v>
      </c>
    </row>
    <row r="63" spans="1:12">
      <c r="A63" s="487">
        <v>58</v>
      </c>
      <c r="B63" s="498" t="s">
        <v>124</v>
      </c>
      <c r="C63" s="401" t="s">
        <v>13</v>
      </c>
      <c r="D63" s="401" t="s">
        <v>13</v>
      </c>
      <c r="E63" s="401" t="s">
        <v>13</v>
      </c>
      <c r="F63" s="401" t="s">
        <v>13</v>
      </c>
      <c r="G63" s="401" t="s">
        <v>13</v>
      </c>
      <c r="H63" s="401" t="s">
        <v>13</v>
      </c>
      <c r="I63" s="1696" t="s">
        <v>2553</v>
      </c>
      <c r="J63" s="1697"/>
      <c r="K63" s="481" t="s">
        <v>16</v>
      </c>
      <c r="L63" s="497" t="s">
        <v>124</v>
      </c>
    </row>
    <row r="64" spans="1:12">
      <c r="A64" s="487">
        <v>59</v>
      </c>
      <c r="B64" s="498" t="s">
        <v>126</v>
      </c>
      <c r="C64" s="1690" t="s">
        <v>2494</v>
      </c>
      <c r="D64" s="1691"/>
      <c r="E64" s="1691"/>
      <c r="F64" s="1691"/>
      <c r="G64" s="1691"/>
      <c r="H64" s="1691"/>
      <c r="I64" s="1691"/>
      <c r="J64" s="1692"/>
      <c r="K64" s="481" t="s">
        <v>16</v>
      </c>
      <c r="L64" s="497" t="s">
        <v>126</v>
      </c>
    </row>
    <row r="65" spans="1:12">
      <c r="A65" s="487">
        <v>60</v>
      </c>
      <c r="B65" s="498" t="s">
        <v>128</v>
      </c>
      <c r="C65" s="401" t="s">
        <v>13</v>
      </c>
      <c r="D65" s="401" t="s">
        <v>13</v>
      </c>
      <c r="E65" s="401" t="s">
        <v>13</v>
      </c>
      <c r="F65" s="401" t="s">
        <v>13</v>
      </c>
      <c r="G65" s="401" t="s">
        <v>13</v>
      </c>
      <c r="H65" s="401" t="s">
        <v>13</v>
      </c>
      <c r="I65" s="1696" t="s">
        <v>2495</v>
      </c>
      <c r="J65" s="1697"/>
      <c r="K65" s="481" t="s">
        <v>16</v>
      </c>
      <c r="L65" s="497" t="s">
        <v>128</v>
      </c>
    </row>
    <row r="66" spans="1:12">
      <c r="A66" s="487">
        <v>61</v>
      </c>
      <c r="B66" s="498" t="s">
        <v>130</v>
      </c>
      <c r="C66" s="1690" t="s">
        <v>2496</v>
      </c>
      <c r="D66" s="1691"/>
      <c r="E66" s="1691"/>
      <c r="F66" s="1691"/>
      <c r="G66" s="1691"/>
      <c r="H66" s="1691"/>
      <c r="I66" s="1691"/>
      <c r="J66" s="1692"/>
      <c r="K66" s="481" t="s">
        <v>16</v>
      </c>
      <c r="L66" s="497" t="s">
        <v>130</v>
      </c>
    </row>
    <row r="67" spans="1:12">
      <c r="A67" s="487">
        <v>62</v>
      </c>
      <c r="B67" s="498" t="s">
        <v>132</v>
      </c>
      <c r="C67" s="401" t="s">
        <v>13</v>
      </c>
      <c r="D67" s="401" t="s">
        <v>13</v>
      </c>
      <c r="E67" s="401" t="s">
        <v>13</v>
      </c>
      <c r="F67" s="401" t="s">
        <v>13</v>
      </c>
      <c r="G67" s="401" t="s">
        <v>13</v>
      </c>
      <c r="H67" s="401" t="s">
        <v>13</v>
      </c>
      <c r="I67" s="1696" t="s">
        <v>2497</v>
      </c>
      <c r="J67" s="1697"/>
      <c r="K67" s="481" t="s">
        <v>16</v>
      </c>
      <c r="L67" s="497" t="s">
        <v>132</v>
      </c>
    </row>
    <row r="68" spans="1:12">
      <c r="A68" s="487">
        <v>63</v>
      </c>
      <c r="B68" s="498" t="s">
        <v>134</v>
      </c>
      <c r="C68" s="1690" t="s">
        <v>2498</v>
      </c>
      <c r="D68" s="1691"/>
      <c r="E68" s="1691"/>
      <c r="F68" s="1691"/>
      <c r="G68" s="1691"/>
      <c r="H68" s="1691"/>
      <c r="I68" s="1691"/>
      <c r="J68" s="1692"/>
      <c r="K68" s="481" t="s">
        <v>16</v>
      </c>
      <c r="L68" s="497" t="s">
        <v>134</v>
      </c>
    </row>
    <row r="69" spans="1:12">
      <c r="A69" s="487">
        <v>64</v>
      </c>
      <c r="B69" s="498" t="s">
        <v>136</v>
      </c>
      <c r="C69" s="401" t="s">
        <v>13</v>
      </c>
      <c r="D69" s="401" t="s">
        <v>13</v>
      </c>
      <c r="E69" s="401" t="s">
        <v>13</v>
      </c>
      <c r="F69" s="401" t="s">
        <v>13</v>
      </c>
      <c r="G69" s="401" t="s">
        <v>13</v>
      </c>
      <c r="H69" s="401" t="s">
        <v>13</v>
      </c>
      <c r="I69" s="1696" t="s">
        <v>2499</v>
      </c>
      <c r="J69" s="1697"/>
      <c r="K69" s="481" t="s">
        <v>16</v>
      </c>
      <c r="L69" s="497" t="s">
        <v>136</v>
      </c>
    </row>
    <row r="70" spans="1:12">
      <c r="A70" s="487">
        <v>65</v>
      </c>
      <c r="B70" s="498" t="s">
        <v>138</v>
      </c>
      <c r="C70" s="1690" t="s">
        <v>2500</v>
      </c>
      <c r="D70" s="1691"/>
      <c r="E70" s="1691"/>
      <c r="F70" s="1691"/>
      <c r="G70" s="1691"/>
      <c r="H70" s="1691"/>
      <c r="I70" s="1691"/>
      <c r="J70" s="1692"/>
      <c r="K70" s="481" t="s">
        <v>16</v>
      </c>
      <c r="L70" s="497" t="s">
        <v>138</v>
      </c>
    </row>
    <row r="71" spans="1:12">
      <c r="A71" s="487">
        <v>66</v>
      </c>
      <c r="B71" s="498" t="s">
        <v>140</v>
      </c>
      <c r="C71" s="401" t="s">
        <v>13</v>
      </c>
      <c r="D71" s="401" t="s">
        <v>13</v>
      </c>
      <c r="E71" s="401" t="s">
        <v>13</v>
      </c>
      <c r="F71" s="401" t="s">
        <v>13</v>
      </c>
      <c r="G71" s="401" t="s">
        <v>13</v>
      </c>
      <c r="H71" s="401" t="s">
        <v>13</v>
      </c>
      <c r="I71" s="1696" t="s">
        <v>2501</v>
      </c>
      <c r="J71" s="1697"/>
      <c r="K71" s="481" t="s">
        <v>16</v>
      </c>
      <c r="L71" s="497" t="s">
        <v>140</v>
      </c>
    </row>
    <row r="72" spans="1:12">
      <c r="A72" s="487">
        <v>67</v>
      </c>
      <c r="B72" s="498" t="s">
        <v>142</v>
      </c>
      <c r="C72" s="1690" t="s">
        <v>2502</v>
      </c>
      <c r="D72" s="1691"/>
      <c r="E72" s="1691"/>
      <c r="F72" s="1691"/>
      <c r="G72" s="1691"/>
      <c r="H72" s="1691"/>
      <c r="I72" s="1691"/>
      <c r="J72" s="1692"/>
      <c r="K72" s="481" t="s">
        <v>16</v>
      </c>
      <c r="L72" s="506" t="s">
        <v>142</v>
      </c>
    </row>
    <row r="73" spans="1:12">
      <c r="A73" s="487">
        <v>68</v>
      </c>
      <c r="B73" s="498" t="s">
        <v>144</v>
      </c>
      <c r="C73" s="401" t="s">
        <v>13</v>
      </c>
      <c r="D73" s="401" t="s">
        <v>13</v>
      </c>
      <c r="E73" s="401" t="s">
        <v>13</v>
      </c>
      <c r="F73" s="401" t="s">
        <v>13</v>
      </c>
      <c r="G73" s="401" t="s">
        <v>13</v>
      </c>
      <c r="H73" s="401" t="s">
        <v>13</v>
      </c>
      <c r="I73" s="1696" t="s">
        <v>2503</v>
      </c>
      <c r="J73" s="1697"/>
      <c r="K73" s="481" t="s">
        <v>16</v>
      </c>
      <c r="L73" s="497" t="s">
        <v>144</v>
      </c>
    </row>
    <row r="74" spans="1:12">
      <c r="A74" s="487">
        <v>69</v>
      </c>
      <c r="B74" s="498" t="s">
        <v>146</v>
      </c>
      <c r="C74" s="1690" t="s">
        <v>2504</v>
      </c>
      <c r="D74" s="1691"/>
      <c r="E74" s="1691"/>
      <c r="F74" s="1691"/>
      <c r="G74" s="1691"/>
      <c r="H74" s="1691"/>
      <c r="I74" s="1691"/>
      <c r="J74" s="1692"/>
      <c r="K74" s="481" t="s">
        <v>16</v>
      </c>
      <c r="L74" s="497" t="s">
        <v>146</v>
      </c>
    </row>
    <row r="75" spans="1:12">
      <c r="A75" s="487">
        <v>70</v>
      </c>
      <c r="B75" s="498" t="s">
        <v>148</v>
      </c>
      <c r="C75" s="401" t="s">
        <v>13</v>
      </c>
      <c r="D75" s="401" t="s">
        <v>13</v>
      </c>
      <c r="E75" s="401" t="s">
        <v>13</v>
      </c>
      <c r="F75" s="401" t="s">
        <v>13</v>
      </c>
      <c r="G75" s="401" t="s">
        <v>13</v>
      </c>
      <c r="H75" s="401" t="s">
        <v>13</v>
      </c>
      <c r="I75" s="1696" t="s">
        <v>2505</v>
      </c>
      <c r="J75" s="1697"/>
      <c r="K75" s="481" t="s">
        <v>16</v>
      </c>
      <c r="L75" s="497" t="s">
        <v>148</v>
      </c>
    </row>
    <row r="76" spans="1:12">
      <c r="A76" s="487">
        <v>71</v>
      </c>
      <c r="B76" s="498" t="s">
        <v>150</v>
      </c>
      <c r="C76" s="1690" t="s">
        <v>2506</v>
      </c>
      <c r="D76" s="1691"/>
      <c r="E76" s="1691"/>
      <c r="F76" s="1691"/>
      <c r="G76" s="1691"/>
      <c r="H76" s="1691"/>
      <c r="I76" s="1691"/>
      <c r="J76" s="1692"/>
      <c r="K76" s="481" t="s">
        <v>16</v>
      </c>
      <c r="L76" s="497" t="s">
        <v>150</v>
      </c>
    </row>
    <row r="77" spans="1:12">
      <c r="A77" s="487">
        <v>72</v>
      </c>
      <c r="B77" s="498" t="s">
        <v>152</v>
      </c>
      <c r="C77" s="401" t="s">
        <v>13</v>
      </c>
      <c r="D77" s="401" t="s">
        <v>13</v>
      </c>
      <c r="E77" s="401" t="s">
        <v>13</v>
      </c>
      <c r="F77" s="401" t="s">
        <v>13</v>
      </c>
      <c r="G77" s="401" t="s">
        <v>13</v>
      </c>
      <c r="H77" s="401" t="s">
        <v>13</v>
      </c>
      <c r="I77" s="1696" t="s">
        <v>2507</v>
      </c>
      <c r="J77" s="1697"/>
      <c r="K77" s="481" t="s">
        <v>16</v>
      </c>
      <c r="L77" s="497" t="s">
        <v>152</v>
      </c>
    </row>
    <row r="78" spans="1:12">
      <c r="A78" s="487">
        <v>73</v>
      </c>
      <c r="B78" s="498" t="s">
        <v>153</v>
      </c>
      <c r="C78" s="1690" t="s">
        <v>2508</v>
      </c>
      <c r="D78" s="1691"/>
      <c r="E78" s="1691"/>
      <c r="F78" s="1691"/>
      <c r="G78" s="1691"/>
      <c r="H78" s="1691"/>
      <c r="I78" s="1691"/>
      <c r="J78" s="1692"/>
      <c r="K78" s="481" t="s">
        <v>16</v>
      </c>
      <c r="L78" s="497" t="s">
        <v>153</v>
      </c>
    </row>
    <row r="79" spans="1:12" ht="14.25" thickBot="1">
      <c r="A79" s="487">
        <v>74</v>
      </c>
      <c r="B79" s="498" t="s">
        <v>154</v>
      </c>
      <c r="C79" s="401" t="s">
        <v>13</v>
      </c>
      <c r="D79" s="401" t="s">
        <v>13</v>
      </c>
      <c r="E79" s="401" t="s">
        <v>13</v>
      </c>
      <c r="F79" s="401" t="s">
        <v>13</v>
      </c>
      <c r="G79" s="401" t="s">
        <v>13</v>
      </c>
      <c r="H79" s="401" t="s">
        <v>13</v>
      </c>
      <c r="I79" s="1696" t="s">
        <v>2509</v>
      </c>
      <c r="J79" s="1697"/>
      <c r="K79" s="481" t="s">
        <v>16</v>
      </c>
      <c r="L79" s="507" t="s">
        <v>154</v>
      </c>
    </row>
    <row r="80" spans="1:12" ht="15" thickTop="1" thickBot="1">
      <c r="A80" s="487">
        <v>75</v>
      </c>
      <c r="B80" s="498" t="s">
        <v>157</v>
      </c>
      <c r="C80" s="1698" t="s">
        <v>2510</v>
      </c>
      <c r="D80" s="1699"/>
      <c r="E80" s="1699"/>
      <c r="F80" s="1699"/>
      <c r="G80" s="1699"/>
      <c r="H80" s="1699"/>
      <c r="I80" s="1699"/>
      <c r="J80" s="1700"/>
      <c r="K80" s="481" t="s">
        <v>16</v>
      </c>
      <c r="L80" s="507" t="s">
        <v>157</v>
      </c>
    </row>
    <row r="81" spans="1:12" ht="15" thickTop="1" thickBot="1">
      <c r="A81" s="164"/>
      <c r="B81" s="499" t="s">
        <v>2</v>
      </c>
      <c r="C81" s="500" t="s">
        <v>3</v>
      </c>
      <c r="D81" s="500" t="s">
        <v>4</v>
      </c>
      <c r="E81" s="500" t="s">
        <v>5</v>
      </c>
      <c r="F81" s="500" t="s">
        <v>6</v>
      </c>
      <c r="G81" s="500" t="s">
        <v>7</v>
      </c>
      <c r="H81" s="500" t="s">
        <v>8</v>
      </c>
      <c r="I81" s="500" t="s">
        <v>9</v>
      </c>
      <c r="J81" s="501" t="s">
        <v>10</v>
      </c>
      <c r="K81" s="502" t="s">
        <v>815</v>
      </c>
      <c r="L81" s="503" t="s">
        <v>2</v>
      </c>
    </row>
    <row r="82" spans="1:12">
      <c r="A82" s="164"/>
      <c r="B82" s="164"/>
      <c r="C82" s="164"/>
      <c r="D82" s="164"/>
      <c r="E82" s="164"/>
      <c r="F82" s="164"/>
      <c r="G82" s="164"/>
      <c r="H82" s="164"/>
      <c r="I82" s="164"/>
      <c r="J82" s="164"/>
      <c r="K82" s="164"/>
      <c r="L82" s="164"/>
    </row>
    <row r="83" spans="1:12" s="1198" customFormat="1">
      <c r="A83" s="164"/>
      <c r="B83" s="1129"/>
      <c r="C83" s="1132" t="s">
        <v>6829</v>
      </c>
      <c r="D83" s="1128"/>
      <c r="E83" s="1128"/>
      <c r="F83" s="1128"/>
      <c r="G83" s="1128"/>
      <c r="H83" s="1128"/>
      <c r="I83" s="1128"/>
      <c r="J83" s="1128"/>
      <c r="K83" s="1128"/>
      <c r="L83" s="1128"/>
    </row>
    <row r="84" spans="1:12" s="1198" customFormat="1">
      <c r="A84" s="164"/>
      <c r="B84" s="164"/>
    </row>
    <row r="85" spans="1:12" s="1198" customFormat="1">
      <c r="A85" s="164"/>
      <c r="B85" s="1129"/>
      <c r="C85" s="1393" t="s">
        <v>6830</v>
      </c>
      <c r="D85" s="1383" t="s">
        <v>6831</v>
      </c>
      <c r="E85" s="1383" t="s">
        <v>6832</v>
      </c>
      <c r="F85" s="1383" t="s">
        <v>6833</v>
      </c>
      <c r="G85" s="1474" t="s">
        <v>6834</v>
      </c>
      <c r="H85" s="1475"/>
      <c r="I85" s="1475"/>
      <c r="J85" s="1475"/>
      <c r="K85" s="1475"/>
      <c r="L85" s="1476"/>
    </row>
    <row r="86" spans="1:12" s="1198" customFormat="1" ht="25.9" customHeight="1">
      <c r="A86" s="164"/>
      <c r="B86" s="1129"/>
      <c r="C86" s="1153" t="s">
        <v>14959</v>
      </c>
      <c r="D86" s="1154">
        <v>1</v>
      </c>
      <c r="E86" s="1154" t="s">
        <v>707</v>
      </c>
      <c r="F86" s="1154" t="s">
        <v>1258</v>
      </c>
      <c r="G86" s="1654" t="s">
        <v>14960</v>
      </c>
      <c r="H86" s="1655"/>
      <c r="I86" s="1655"/>
      <c r="J86" s="1655"/>
      <c r="K86" s="1655"/>
      <c r="L86" s="1656"/>
    </row>
    <row r="87" spans="1:12" s="1198" customFormat="1" ht="25.9" customHeight="1">
      <c r="A87" s="164"/>
      <c r="B87" s="1129"/>
      <c r="C87" s="1427" t="s">
        <v>14961</v>
      </c>
      <c r="D87" s="1154">
        <v>1</v>
      </c>
      <c r="E87" s="1154" t="s">
        <v>707</v>
      </c>
      <c r="F87" s="1154" t="s">
        <v>1258</v>
      </c>
      <c r="G87" s="1654" t="s">
        <v>14962</v>
      </c>
      <c r="H87" s="1655"/>
      <c r="I87" s="1655"/>
      <c r="J87" s="1655"/>
      <c r="K87" s="1655"/>
      <c r="L87" s="1656"/>
    </row>
    <row r="88" spans="1:12" s="1198" customFormat="1" ht="25.9" customHeight="1">
      <c r="A88" s="164"/>
      <c r="B88" s="1129"/>
      <c r="C88" s="1153" t="s">
        <v>14963</v>
      </c>
      <c r="D88" s="1154">
        <v>1</v>
      </c>
      <c r="E88" s="1154" t="s">
        <v>707</v>
      </c>
      <c r="F88" s="1154" t="s">
        <v>1258</v>
      </c>
      <c r="G88" s="1654" t="s">
        <v>14964</v>
      </c>
      <c r="H88" s="1655"/>
      <c r="I88" s="1655"/>
      <c r="J88" s="1655"/>
      <c r="K88" s="1655"/>
      <c r="L88" s="1656"/>
    </row>
    <row r="89" spans="1:12" s="1198" customFormat="1" ht="25.9" customHeight="1">
      <c r="A89" s="164"/>
      <c r="B89" s="1129"/>
      <c r="C89" s="480" t="s">
        <v>14965</v>
      </c>
      <c r="D89" s="1154">
        <v>1</v>
      </c>
      <c r="E89" s="1154" t="s">
        <v>707</v>
      </c>
      <c r="F89" s="1154" t="s">
        <v>1258</v>
      </c>
      <c r="G89" s="1654" t="s">
        <v>14964</v>
      </c>
      <c r="H89" s="1655"/>
      <c r="I89" s="1655"/>
      <c r="J89" s="1655"/>
      <c r="K89" s="1655"/>
      <c r="L89" s="1656"/>
    </row>
    <row r="90" spans="1:12" s="1198" customFormat="1" ht="25.9" customHeight="1">
      <c r="A90" s="164"/>
      <c r="B90" s="1129"/>
      <c r="C90" s="1153" t="s">
        <v>14966</v>
      </c>
      <c r="D90" s="1154">
        <v>8</v>
      </c>
      <c r="E90" s="1154" t="s">
        <v>707</v>
      </c>
      <c r="F90" s="1154" t="s">
        <v>1258</v>
      </c>
      <c r="G90" s="1693" t="s">
        <v>14967</v>
      </c>
      <c r="H90" s="1694"/>
      <c r="I90" s="1694"/>
      <c r="J90" s="1694"/>
      <c r="K90" s="1694"/>
      <c r="L90" s="1695"/>
    </row>
    <row r="91" spans="1:12" s="1198" customFormat="1" ht="25.9" customHeight="1">
      <c r="A91" s="164"/>
      <c r="B91" s="1129"/>
      <c r="C91" s="1153" t="s">
        <v>2511</v>
      </c>
      <c r="D91" s="1154">
        <v>8</v>
      </c>
      <c r="E91" s="1154" t="s">
        <v>707</v>
      </c>
      <c r="F91" s="1154" t="s">
        <v>1258</v>
      </c>
      <c r="G91" s="1693" t="s">
        <v>14968</v>
      </c>
      <c r="H91" s="1694"/>
      <c r="I91" s="1694"/>
      <c r="J91" s="1694"/>
      <c r="K91" s="1694"/>
      <c r="L91" s="1695"/>
    </row>
    <row r="92" spans="1:12" s="1198" customFormat="1" ht="25.9" customHeight="1">
      <c r="A92" s="164"/>
      <c r="B92" s="1129"/>
      <c r="C92" s="1153" t="s">
        <v>2512</v>
      </c>
      <c r="D92" s="1154">
        <v>8</v>
      </c>
      <c r="E92" s="1154" t="s">
        <v>707</v>
      </c>
      <c r="F92" s="1154" t="s">
        <v>1258</v>
      </c>
      <c r="G92" s="1693" t="s">
        <v>14969</v>
      </c>
      <c r="H92" s="1694"/>
      <c r="I92" s="1694"/>
      <c r="J92" s="1694"/>
      <c r="K92" s="1694"/>
      <c r="L92" s="1695"/>
    </row>
    <row r="93" spans="1:12" s="1198" customFormat="1" ht="25.9" customHeight="1">
      <c r="A93" s="164"/>
      <c r="B93" s="1129"/>
      <c r="C93" s="1153" t="s">
        <v>2513</v>
      </c>
      <c r="D93" s="1154">
        <v>8</v>
      </c>
      <c r="E93" s="1154" t="s">
        <v>707</v>
      </c>
      <c r="F93" s="1154" t="s">
        <v>1258</v>
      </c>
      <c r="G93" s="1654" t="s">
        <v>14970</v>
      </c>
      <c r="H93" s="1655"/>
      <c r="I93" s="1655"/>
      <c r="J93" s="1655"/>
      <c r="K93" s="1655"/>
      <c r="L93" s="1656"/>
    </row>
    <row r="94" spans="1:12" s="1198" customFormat="1" ht="25.9" customHeight="1">
      <c r="A94" s="164"/>
      <c r="B94" s="1129"/>
      <c r="C94" s="1153" t="s">
        <v>2514</v>
      </c>
      <c r="D94" s="1154">
        <v>8</v>
      </c>
      <c r="E94" s="1154" t="s">
        <v>707</v>
      </c>
      <c r="F94" s="1154" t="s">
        <v>1258</v>
      </c>
      <c r="G94" s="1654" t="s">
        <v>14971</v>
      </c>
      <c r="H94" s="1655"/>
      <c r="I94" s="1655"/>
      <c r="J94" s="1655"/>
      <c r="K94" s="1655"/>
      <c r="L94" s="1656"/>
    </row>
    <row r="95" spans="1:12" s="1198" customFormat="1" ht="25.9" customHeight="1">
      <c r="A95" s="164"/>
      <c r="B95" s="1129"/>
      <c r="C95" s="1153" t="s">
        <v>2515</v>
      </c>
      <c r="D95" s="1154">
        <v>8</v>
      </c>
      <c r="E95" s="1154" t="s">
        <v>707</v>
      </c>
      <c r="F95" s="1154" t="s">
        <v>1258</v>
      </c>
      <c r="G95" s="1654" t="s">
        <v>14972</v>
      </c>
      <c r="H95" s="1655"/>
      <c r="I95" s="1655"/>
      <c r="J95" s="1655"/>
      <c r="K95" s="1655"/>
      <c r="L95" s="1656"/>
    </row>
    <row r="96" spans="1:12" s="1198" customFormat="1" ht="25.9" customHeight="1">
      <c r="A96" s="164"/>
      <c r="B96" s="1129"/>
      <c r="C96" s="1153" t="s">
        <v>2516</v>
      </c>
      <c r="D96" s="1154">
        <v>8</v>
      </c>
      <c r="E96" s="1154" t="s">
        <v>707</v>
      </c>
      <c r="F96" s="1154" t="s">
        <v>1258</v>
      </c>
      <c r="G96" s="1654" t="s">
        <v>14973</v>
      </c>
      <c r="H96" s="1655"/>
      <c r="I96" s="1655"/>
      <c r="J96" s="1655"/>
      <c r="K96" s="1655"/>
      <c r="L96" s="1656"/>
    </row>
    <row r="97" spans="1:12" s="1198" customFormat="1" ht="25.9" customHeight="1">
      <c r="A97" s="164"/>
      <c r="B97" s="164"/>
      <c r="C97" s="1153" t="s">
        <v>2517</v>
      </c>
      <c r="D97" s="1154">
        <v>8</v>
      </c>
      <c r="E97" s="1154" t="s">
        <v>707</v>
      </c>
      <c r="F97" s="1154" t="s">
        <v>1258</v>
      </c>
      <c r="G97" s="1654" t="s">
        <v>14974</v>
      </c>
      <c r="H97" s="1655"/>
      <c r="I97" s="1655"/>
      <c r="J97" s="1655"/>
      <c r="K97" s="1655"/>
      <c r="L97" s="1656"/>
    </row>
    <row r="98" spans="1:12" s="1198" customFormat="1" ht="25.9" customHeight="1">
      <c r="A98" s="164"/>
      <c r="B98" s="164"/>
      <c r="C98" s="1153" t="s">
        <v>2518</v>
      </c>
      <c r="D98" s="1154">
        <v>8</v>
      </c>
      <c r="E98" s="1154" t="s">
        <v>707</v>
      </c>
      <c r="F98" s="1154" t="s">
        <v>1258</v>
      </c>
      <c r="G98" s="1654" t="s">
        <v>14975</v>
      </c>
      <c r="H98" s="1655"/>
      <c r="I98" s="1655"/>
      <c r="J98" s="1655"/>
      <c r="K98" s="1655"/>
      <c r="L98" s="1656"/>
    </row>
    <row r="99" spans="1:12" s="1198" customFormat="1" ht="25.9" customHeight="1">
      <c r="A99" s="164"/>
      <c r="B99" s="164"/>
      <c r="C99" s="1153" t="s">
        <v>2519</v>
      </c>
      <c r="D99" s="1154">
        <v>11</v>
      </c>
      <c r="E99" s="1154" t="s">
        <v>707</v>
      </c>
      <c r="F99" s="1154" t="s">
        <v>1258</v>
      </c>
      <c r="G99" s="1654" t="s">
        <v>14976</v>
      </c>
      <c r="H99" s="1655"/>
      <c r="I99" s="1655"/>
      <c r="J99" s="1655"/>
      <c r="K99" s="1655"/>
      <c r="L99" s="1656"/>
    </row>
    <row r="100" spans="1:12" s="1198" customFormat="1" ht="25.9" customHeight="1">
      <c r="A100" s="164"/>
      <c r="B100" s="164"/>
      <c r="C100" s="1153" t="s">
        <v>2520</v>
      </c>
      <c r="D100" s="1154">
        <v>10</v>
      </c>
      <c r="E100" s="1154" t="s">
        <v>707</v>
      </c>
      <c r="F100" s="1154" t="s">
        <v>1258</v>
      </c>
      <c r="G100" s="1654" t="s">
        <v>14977</v>
      </c>
      <c r="H100" s="1655"/>
      <c r="I100" s="1655"/>
      <c r="J100" s="1655"/>
      <c r="K100" s="1655"/>
      <c r="L100" s="1656"/>
    </row>
    <row r="101" spans="1:12" s="1198" customFormat="1" ht="25.9" customHeight="1">
      <c r="A101" s="164"/>
      <c r="B101" s="164"/>
      <c r="C101" s="1153" t="s">
        <v>14978</v>
      </c>
      <c r="D101" s="1154">
        <v>8</v>
      </c>
      <c r="E101" s="1154" t="s">
        <v>707</v>
      </c>
      <c r="F101" s="1154" t="s">
        <v>1258</v>
      </c>
      <c r="G101" s="1654" t="s">
        <v>14979</v>
      </c>
      <c r="H101" s="1655"/>
      <c r="I101" s="1655"/>
      <c r="J101" s="1655"/>
      <c r="K101" s="1655"/>
      <c r="L101" s="1656"/>
    </row>
    <row r="102" spans="1:12" s="1198" customFormat="1" ht="25.9" customHeight="1">
      <c r="A102" s="164"/>
      <c r="B102" s="164"/>
      <c r="C102" s="1153" t="s">
        <v>2521</v>
      </c>
      <c r="D102" s="1154">
        <v>8</v>
      </c>
      <c r="E102" s="1154" t="s">
        <v>707</v>
      </c>
      <c r="F102" s="1154" t="s">
        <v>1258</v>
      </c>
      <c r="G102" s="1693" t="s">
        <v>14980</v>
      </c>
      <c r="H102" s="1694"/>
      <c r="I102" s="1694"/>
      <c r="J102" s="1694"/>
      <c r="K102" s="1694"/>
      <c r="L102" s="1695"/>
    </row>
    <row r="103" spans="1:12" s="1198" customFormat="1" ht="25.9" customHeight="1">
      <c r="A103" s="164"/>
      <c r="B103" s="164"/>
      <c r="C103" s="1153" t="s">
        <v>2522</v>
      </c>
      <c r="D103" s="1154">
        <v>8</v>
      </c>
      <c r="E103" s="1154" t="s">
        <v>707</v>
      </c>
      <c r="F103" s="1154" t="s">
        <v>1258</v>
      </c>
      <c r="G103" s="1693" t="s">
        <v>14981</v>
      </c>
      <c r="H103" s="1694"/>
      <c r="I103" s="1694"/>
      <c r="J103" s="1694"/>
      <c r="K103" s="1694"/>
      <c r="L103" s="1695"/>
    </row>
    <row r="104" spans="1:12" s="1198" customFormat="1" ht="25.9" customHeight="1">
      <c r="A104" s="164"/>
      <c r="B104" s="164"/>
      <c r="C104" s="1153" t="s">
        <v>2523</v>
      </c>
      <c r="D104" s="1154">
        <v>8</v>
      </c>
      <c r="E104" s="1154" t="s">
        <v>707</v>
      </c>
      <c r="F104" s="1154" t="s">
        <v>1258</v>
      </c>
      <c r="G104" s="1693" t="s">
        <v>14982</v>
      </c>
      <c r="H104" s="1694"/>
      <c r="I104" s="1694"/>
      <c r="J104" s="1694"/>
      <c r="K104" s="1694"/>
      <c r="L104" s="1695"/>
    </row>
    <row r="105" spans="1:12" s="1397" customFormat="1" ht="33.6" customHeight="1">
      <c r="A105" s="1428"/>
      <c r="B105" s="1428"/>
      <c r="C105" s="1398" t="s">
        <v>2550</v>
      </c>
      <c r="D105" s="1399">
        <v>8</v>
      </c>
      <c r="E105" s="1399" t="s">
        <v>707</v>
      </c>
      <c r="F105" s="1399" t="s">
        <v>1258</v>
      </c>
      <c r="G105" s="1693" t="s">
        <v>14983</v>
      </c>
      <c r="H105" s="1694"/>
      <c r="I105" s="1694"/>
      <c r="J105" s="1694"/>
      <c r="K105" s="1694"/>
      <c r="L105" s="1695"/>
    </row>
    <row r="106" spans="1:12" s="1397" customFormat="1" ht="33.6" customHeight="1">
      <c r="A106" s="1428"/>
      <c r="B106" s="1428"/>
      <c r="C106" s="1398" t="s">
        <v>2551</v>
      </c>
      <c r="D106" s="1399">
        <v>8</v>
      </c>
      <c r="E106" s="1399" t="s">
        <v>707</v>
      </c>
      <c r="F106" s="1399" t="s">
        <v>1258</v>
      </c>
      <c r="G106" s="1693" t="s">
        <v>14984</v>
      </c>
      <c r="H106" s="1694"/>
      <c r="I106" s="1694"/>
      <c r="J106" s="1694"/>
      <c r="K106" s="1694"/>
      <c r="L106" s="1695"/>
    </row>
    <row r="107" spans="1:12" s="1397" customFormat="1" ht="33.6" customHeight="1">
      <c r="A107" s="1428"/>
      <c r="B107" s="1428"/>
      <c r="C107" s="1398" t="s">
        <v>2552</v>
      </c>
      <c r="D107" s="1399">
        <v>8</v>
      </c>
      <c r="E107" s="1399" t="s">
        <v>707</v>
      </c>
      <c r="F107" s="1399" t="s">
        <v>1258</v>
      </c>
      <c r="G107" s="1701" t="s">
        <v>14985</v>
      </c>
      <c r="H107" s="1702"/>
      <c r="I107" s="1702"/>
      <c r="J107" s="1702"/>
      <c r="K107" s="1702"/>
      <c r="L107" s="1703"/>
    </row>
    <row r="108" spans="1:12" s="1198" customFormat="1" ht="28.15" customHeight="1">
      <c r="A108" s="164"/>
      <c r="B108" s="164"/>
      <c r="C108" s="1153" t="s">
        <v>14986</v>
      </c>
      <c r="D108" s="1154">
        <v>10</v>
      </c>
      <c r="E108" s="1154" t="s">
        <v>707</v>
      </c>
      <c r="F108" s="1429" t="s">
        <v>1258</v>
      </c>
      <c r="G108" s="1687" t="s">
        <v>14987</v>
      </c>
      <c r="H108" s="1688"/>
      <c r="I108" s="1688"/>
      <c r="J108" s="1688"/>
      <c r="K108" s="1688"/>
      <c r="L108" s="1689"/>
    </row>
    <row r="109" spans="1:12" s="1198" customFormat="1" ht="28.15" customHeight="1">
      <c r="A109" s="164"/>
      <c r="B109" s="164"/>
      <c r="C109" s="1153" t="s">
        <v>2524</v>
      </c>
      <c r="D109" s="1154">
        <v>10</v>
      </c>
      <c r="E109" s="1154" t="s">
        <v>707</v>
      </c>
      <c r="F109" s="1429" t="s">
        <v>1258</v>
      </c>
      <c r="G109" s="1687" t="s">
        <v>14988</v>
      </c>
      <c r="H109" s="1688"/>
      <c r="I109" s="1688"/>
      <c r="J109" s="1688"/>
      <c r="K109" s="1688"/>
      <c r="L109" s="1689"/>
    </row>
    <row r="110" spans="1:12" s="1198" customFormat="1" ht="28.15" customHeight="1">
      <c r="A110" s="164"/>
      <c r="B110" s="164"/>
      <c r="C110" s="1153" t="s">
        <v>2525</v>
      </c>
      <c r="D110" s="1154">
        <v>10</v>
      </c>
      <c r="E110" s="1154" t="s">
        <v>707</v>
      </c>
      <c r="F110" s="1429" t="s">
        <v>1258</v>
      </c>
      <c r="G110" s="1687" t="s">
        <v>14988</v>
      </c>
      <c r="H110" s="1688"/>
      <c r="I110" s="1688"/>
      <c r="J110" s="1688"/>
      <c r="K110" s="1688"/>
      <c r="L110" s="1689"/>
    </row>
    <row r="111" spans="1:12" s="1198" customFormat="1" ht="28.15" customHeight="1">
      <c r="A111" s="164"/>
      <c r="B111" s="164"/>
      <c r="C111" s="1153" t="s">
        <v>2526</v>
      </c>
      <c r="D111" s="1154">
        <v>10</v>
      </c>
      <c r="E111" s="1154" t="s">
        <v>707</v>
      </c>
      <c r="F111" s="1429" t="s">
        <v>1258</v>
      </c>
      <c r="G111" s="1687" t="s">
        <v>14988</v>
      </c>
      <c r="H111" s="1688"/>
      <c r="I111" s="1688"/>
      <c r="J111" s="1688"/>
      <c r="K111" s="1688"/>
      <c r="L111" s="1689"/>
    </row>
    <row r="112" spans="1:12" s="1198" customFormat="1" ht="28.15" customHeight="1">
      <c r="A112" s="164"/>
      <c r="B112" s="164"/>
      <c r="C112" s="1153" t="s">
        <v>2527</v>
      </c>
      <c r="D112" s="1154">
        <v>10</v>
      </c>
      <c r="E112" s="1154" t="s">
        <v>707</v>
      </c>
      <c r="F112" s="1429" t="s">
        <v>1258</v>
      </c>
      <c r="G112" s="1687" t="s">
        <v>14988</v>
      </c>
      <c r="H112" s="1688"/>
      <c r="I112" s="1688"/>
      <c r="J112" s="1688"/>
      <c r="K112" s="1688"/>
      <c r="L112" s="1689"/>
    </row>
    <row r="113" spans="1:12" s="1198" customFormat="1" ht="28.15" customHeight="1">
      <c r="A113" s="164"/>
      <c r="B113" s="164"/>
      <c r="C113" s="1153" t="s">
        <v>2528</v>
      </c>
      <c r="D113" s="1154">
        <v>10</v>
      </c>
      <c r="E113" s="1154" t="s">
        <v>707</v>
      </c>
      <c r="F113" s="1429" t="s">
        <v>1258</v>
      </c>
      <c r="G113" s="1687" t="s">
        <v>14988</v>
      </c>
      <c r="H113" s="1688"/>
      <c r="I113" s="1688"/>
      <c r="J113" s="1688"/>
      <c r="K113" s="1688"/>
      <c r="L113" s="1689"/>
    </row>
    <row r="114" spans="1:12" s="1198" customFormat="1" ht="28.15" customHeight="1">
      <c r="A114" s="164"/>
      <c r="B114" s="164"/>
      <c r="C114" s="1153" t="s">
        <v>2529</v>
      </c>
      <c r="D114" s="1154">
        <v>10</v>
      </c>
      <c r="E114" s="1154" t="s">
        <v>707</v>
      </c>
      <c r="F114" s="1429" t="s">
        <v>1258</v>
      </c>
      <c r="G114" s="1687" t="s">
        <v>14988</v>
      </c>
      <c r="H114" s="1688"/>
      <c r="I114" s="1688"/>
      <c r="J114" s="1688"/>
      <c r="K114" s="1688"/>
      <c r="L114" s="1689"/>
    </row>
    <row r="115" spans="1:12" s="1198" customFormat="1" ht="28.15" customHeight="1">
      <c r="A115" s="164"/>
      <c r="B115" s="164"/>
      <c r="C115" s="1153" t="s">
        <v>2530</v>
      </c>
      <c r="D115" s="1154">
        <v>10</v>
      </c>
      <c r="E115" s="1154" t="s">
        <v>707</v>
      </c>
      <c r="F115" s="1429" t="s">
        <v>1258</v>
      </c>
      <c r="G115" s="1687" t="s">
        <v>14988</v>
      </c>
      <c r="H115" s="1688"/>
      <c r="I115" s="1688"/>
      <c r="J115" s="1688"/>
      <c r="K115" s="1688"/>
      <c r="L115" s="1689"/>
    </row>
    <row r="116" spans="1:12" s="1198" customFormat="1" ht="28.15" customHeight="1">
      <c r="A116" s="164"/>
      <c r="B116" s="164"/>
      <c r="C116" s="1153" t="s">
        <v>2531</v>
      </c>
      <c r="D116" s="1154">
        <v>10</v>
      </c>
      <c r="E116" s="1154" t="s">
        <v>707</v>
      </c>
      <c r="F116" s="1429" t="s">
        <v>1258</v>
      </c>
      <c r="G116" s="1687" t="s">
        <v>14988</v>
      </c>
      <c r="H116" s="1688"/>
      <c r="I116" s="1688"/>
      <c r="J116" s="1688"/>
      <c r="K116" s="1688"/>
      <c r="L116" s="1689"/>
    </row>
    <row r="117" spans="1:12" s="1198" customFormat="1" ht="28.15" customHeight="1">
      <c r="A117" s="164"/>
      <c r="B117" s="164"/>
      <c r="C117" s="1153" t="s">
        <v>2532</v>
      </c>
      <c r="D117" s="1154">
        <v>10</v>
      </c>
      <c r="E117" s="1154" t="s">
        <v>707</v>
      </c>
      <c r="F117" s="1154" t="s">
        <v>1258</v>
      </c>
      <c r="G117" s="1687" t="s">
        <v>14989</v>
      </c>
      <c r="H117" s="1688"/>
      <c r="I117" s="1688"/>
      <c r="J117" s="1688"/>
      <c r="K117" s="1688"/>
      <c r="L117" s="1689"/>
    </row>
    <row r="118" spans="1:12" s="1198" customFormat="1" ht="28.15" customHeight="1">
      <c r="A118" s="164"/>
      <c r="B118" s="164"/>
      <c r="C118" s="1153" t="s">
        <v>2533</v>
      </c>
      <c r="D118" s="1154">
        <v>10</v>
      </c>
      <c r="E118" s="1154" t="s">
        <v>707</v>
      </c>
      <c r="F118" s="1154" t="s">
        <v>1258</v>
      </c>
      <c r="G118" s="1687" t="s">
        <v>14988</v>
      </c>
      <c r="H118" s="1688"/>
      <c r="I118" s="1688"/>
      <c r="J118" s="1688"/>
      <c r="K118" s="1688"/>
      <c r="L118" s="1689"/>
    </row>
    <row r="119" spans="1:12" s="1198" customFormat="1" ht="28.15" customHeight="1">
      <c r="A119" s="164"/>
      <c r="B119" s="164"/>
      <c r="C119" s="1153" t="s">
        <v>2534</v>
      </c>
      <c r="D119" s="1154">
        <v>10</v>
      </c>
      <c r="E119" s="1154" t="s">
        <v>707</v>
      </c>
      <c r="F119" s="1154" t="s">
        <v>1258</v>
      </c>
      <c r="G119" s="1687" t="s">
        <v>14988</v>
      </c>
      <c r="H119" s="1688"/>
      <c r="I119" s="1688"/>
      <c r="J119" s="1688"/>
      <c r="K119" s="1688"/>
      <c r="L119" s="1689"/>
    </row>
    <row r="120" spans="1:12" s="1198" customFormat="1" ht="28.15" customHeight="1">
      <c r="A120" s="164"/>
      <c r="B120" s="164"/>
      <c r="C120" s="1153" t="s">
        <v>2535</v>
      </c>
      <c r="D120" s="1154">
        <v>10</v>
      </c>
      <c r="E120" s="1154" t="s">
        <v>707</v>
      </c>
      <c r="F120" s="1154" t="s">
        <v>1258</v>
      </c>
      <c r="G120" s="1687" t="s">
        <v>14988</v>
      </c>
      <c r="H120" s="1688"/>
      <c r="I120" s="1688"/>
      <c r="J120" s="1688"/>
      <c r="K120" s="1688"/>
      <c r="L120" s="1689"/>
    </row>
    <row r="121" spans="1:12" s="1198" customFormat="1" ht="28.15" customHeight="1">
      <c r="A121" s="164"/>
      <c r="B121" s="164"/>
      <c r="C121" s="1153" t="s">
        <v>2536</v>
      </c>
      <c r="D121" s="1154">
        <v>10</v>
      </c>
      <c r="E121" s="1154" t="s">
        <v>707</v>
      </c>
      <c r="F121" s="1154" t="s">
        <v>1258</v>
      </c>
      <c r="G121" s="1687" t="s">
        <v>14988</v>
      </c>
      <c r="H121" s="1688"/>
      <c r="I121" s="1688"/>
      <c r="J121" s="1688"/>
      <c r="K121" s="1688"/>
      <c r="L121" s="1689"/>
    </row>
    <row r="122" spans="1:12" s="1198" customFormat="1" ht="28.15" customHeight="1">
      <c r="A122" s="164"/>
      <c r="B122" s="164"/>
      <c r="C122" s="1153" t="s">
        <v>2537</v>
      </c>
      <c r="D122" s="1154">
        <v>10</v>
      </c>
      <c r="E122" s="1154" t="s">
        <v>707</v>
      </c>
      <c r="F122" s="1154" t="s">
        <v>1258</v>
      </c>
      <c r="G122" s="1687" t="s">
        <v>14988</v>
      </c>
      <c r="H122" s="1688"/>
      <c r="I122" s="1688"/>
      <c r="J122" s="1688"/>
      <c r="K122" s="1688"/>
      <c r="L122" s="1689"/>
    </row>
    <row r="123" spans="1:12" s="1198" customFormat="1" ht="28.15" customHeight="1">
      <c r="A123" s="164"/>
      <c r="B123" s="164"/>
      <c r="C123" s="1153" t="s">
        <v>2538</v>
      </c>
      <c r="D123" s="1154">
        <v>10</v>
      </c>
      <c r="E123" s="1154" t="s">
        <v>707</v>
      </c>
      <c r="F123" s="1154" t="s">
        <v>1258</v>
      </c>
      <c r="G123" s="1687" t="s">
        <v>14988</v>
      </c>
      <c r="H123" s="1688"/>
      <c r="I123" s="1688"/>
      <c r="J123" s="1688"/>
      <c r="K123" s="1688"/>
      <c r="L123" s="1689"/>
    </row>
    <row r="124" spans="1:12" s="1198" customFormat="1" ht="28.15" customHeight="1">
      <c r="A124" s="164"/>
      <c r="B124" s="164"/>
      <c r="C124" s="1153" t="s">
        <v>2539</v>
      </c>
      <c r="D124" s="1154">
        <v>10</v>
      </c>
      <c r="E124" s="1154" t="s">
        <v>707</v>
      </c>
      <c r="F124" s="1154" t="s">
        <v>1258</v>
      </c>
      <c r="G124" s="1687" t="s">
        <v>14988</v>
      </c>
      <c r="H124" s="1688"/>
      <c r="I124" s="1688"/>
      <c r="J124" s="1688"/>
      <c r="K124" s="1688"/>
      <c r="L124" s="1689"/>
    </row>
    <row r="125" spans="1:12" s="1198" customFormat="1" ht="28.15" customHeight="1">
      <c r="A125" s="164"/>
      <c r="B125" s="164"/>
      <c r="C125" s="1153" t="s">
        <v>2540</v>
      </c>
      <c r="D125" s="1154">
        <v>10</v>
      </c>
      <c r="E125" s="1154" t="s">
        <v>707</v>
      </c>
      <c r="F125" s="1154" t="s">
        <v>1258</v>
      </c>
      <c r="G125" s="1687" t="s">
        <v>14988</v>
      </c>
      <c r="H125" s="1688"/>
      <c r="I125" s="1688"/>
      <c r="J125" s="1688"/>
      <c r="K125" s="1688"/>
      <c r="L125" s="1689"/>
    </row>
    <row r="126" spans="1:12" s="1198" customFormat="1" ht="28.15" customHeight="1">
      <c r="A126" s="164"/>
      <c r="B126" s="164"/>
      <c r="C126" s="1153" t="s">
        <v>2541</v>
      </c>
      <c r="D126" s="1154">
        <v>10</v>
      </c>
      <c r="E126" s="1154" t="s">
        <v>707</v>
      </c>
      <c r="F126" s="1154" t="s">
        <v>1258</v>
      </c>
      <c r="G126" s="1687" t="s">
        <v>14990</v>
      </c>
      <c r="H126" s="1688"/>
      <c r="I126" s="1688"/>
      <c r="J126" s="1688"/>
      <c r="K126" s="1688"/>
      <c r="L126" s="1689"/>
    </row>
    <row r="127" spans="1:12" s="1198" customFormat="1" ht="25.9" customHeight="1">
      <c r="A127" s="164"/>
      <c r="B127" s="164"/>
      <c r="C127" s="1153" t="s">
        <v>2542</v>
      </c>
      <c r="D127" s="1154">
        <v>10</v>
      </c>
      <c r="E127" s="1154" t="s">
        <v>707</v>
      </c>
      <c r="F127" s="1154" t="s">
        <v>1258</v>
      </c>
      <c r="G127" s="1687" t="s">
        <v>14988</v>
      </c>
      <c r="H127" s="1688"/>
      <c r="I127" s="1688"/>
      <c r="J127" s="1688"/>
      <c r="K127" s="1688"/>
      <c r="L127" s="1689"/>
    </row>
    <row r="128" spans="1:12" s="1198" customFormat="1" ht="25.9" customHeight="1">
      <c r="A128" s="164"/>
      <c r="B128" s="164"/>
      <c r="C128" s="1153" t="s">
        <v>2543</v>
      </c>
      <c r="D128" s="1154">
        <v>10</v>
      </c>
      <c r="E128" s="1154" t="s">
        <v>707</v>
      </c>
      <c r="F128" s="1154" t="s">
        <v>1258</v>
      </c>
      <c r="G128" s="1687" t="s">
        <v>14988</v>
      </c>
      <c r="H128" s="1688"/>
      <c r="I128" s="1688"/>
      <c r="J128" s="1688"/>
      <c r="K128" s="1688"/>
      <c r="L128" s="1689"/>
    </row>
    <row r="129" spans="1:12" s="1198" customFormat="1" ht="25.9" customHeight="1">
      <c r="A129" s="164"/>
      <c r="B129" s="164"/>
      <c r="C129" s="1153" t="s">
        <v>2544</v>
      </c>
      <c r="D129" s="1154">
        <v>10</v>
      </c>
      <c r="E129" s="1154" t="s">
        <v>707</v>
      </c>
      <c r="F129" s="1154" t="s">
        <v>1258</v>
      </c>
      <c r="G129" s="1687" t="s">
        <v>14988</v>
      </c>
      <c r="H129" s="1688"/>
      <c r="I129" s="1688"/>
      <c r="J129" s="1688"/>
      <c r="K129" s="1688"/>
      <c r="L129" s="1689"/>
    </row>
    <row r="130" spans="1:12" s="1198" customFormat="1" ht="25.9" customHeight="1">
      <c r="A130" s="164"/>
      <c r="B130" s="164"/>
      <c r="C130" s="1153" t="s">
        <v>2545</v>
      </c>
      <c r="D130" s="1154">
        <v>10</v>
      </c>
      <c r="E130" s="1154" t="s">
        <v>707</v>
      </c>
      <c r="F130" s="1154" t="s">
        <v>1258</v>
      </c>
      <c r="G130" s="1687" t="s">
        <v>14988</v>
      </c>
      <c r="H130" s="1688"/>
      <c r="I130" s="1688"/>
      <c r="J130" s="1688"/>
      <c r="K130" s="1688"/>
      <c r="L130" s="1689"/>
    </row>
    <row r="131" spans="1:12" s="1198" customFormat="1" ht="25.9" customHeight="1">
      <c r="A131" s="164"/>
      <c r="B131" s="164"/>
      <c r="C131" s="1153" t="s">
        <v>2546</v>
      </c>
      <c r="D131" s="1154">
        <v>10</v>
      </c>
      <c r="E131" s="1154" t="s">
        <v>707</v>
      </c>
      <c r="F131" s="1154" t="s">
        <v>1258</v>
      </c>
      <c r="G131" s="1687" t="s">
        <v>14988</v>
      </c>
      <c r="H131" s="1688"/>
      <c r="I131" s="1688"/>
      <c r="J131" s="1688"/>
      <c r="K131" s="1688"/>
      <c r="L131" s="1689"/>
    </row>
    <row r="132" spans="1:12" s="1198" customFormat="1" ht="13.15" customHeight="1">
      <c r="A132" s="164"/>
      <c r="B132" s="164"/>
      <c r="C132" s="1153" t="s">
        <v>2547</v>
      </c>
      <c r="D132" s="1154">
        <v>10</v>
      </c>
      <c r="E132" s="1154" t="s">
        <v>707</v>
      </c>
      <c r="F132" s="1154" t="s">
        <v>1258</v>
      </c>
      <c r="G132" s="1687" t="s">
        <v>14988</v>
      </c>
      <c r="H132" s="1688"/>
      <c r="I132" s="1688"/>
      <c r="J132" s="1688"/>
      <c r="K132" s="1688"/>
      <c r="L132" s="1689"/>
    </row>
    <row r="133" spans="1:12" s="1198" customFormat="1" ht="13.15" customHeight="1">
      <c r="A133" s="164"/>
      <c r="B133" s="164"/>
      <c r="C133" s="1153" t="s">
        <v>2548</v>
      </c>
      <c r="D133" s="1154">
        <v>10</v>
      </c>
      <c r="E133" s="1154" t="s">
        <v>707</v>
      </c>
      <c r="F133" s="1154" t="s">
        <v>1258</v>
      </c>
      <c r="G133" s="1687" t="s">
        <v>14988</v>
      </c>
      <c r="H133" s="1688"/>
      <c r="I133" s="1688"/>
      <c r="J133" s="1688"/>
      <c r="K133" s="1688"/>
      <c r="L133" s="1689"/>
    </row>
    <row r="134" spans="1:12" s="1198" customFormat="1" ht="13.15" customHeight="1">
      <c r="A134" s="164"/>
      <c r="B134" s="164"/>
      <c r="C134" s="1153" t="s">
        <v>2549</v>
      </c>
      <c r="D134" s="1154">
        <v>10</v>
      </c>
      <c r="E134" s="1154" t="s">
        <v>707</v>
      </c>
      <c r="F134" s="1154" t="s">
        <v>1258</v>
      </c>
      <c r="G134" s="1687" t="s">
        <v>14988</v>
      </c>
      <c r="H134" s="1688"/>
      <c r="I134" s="1688"/>
      <c r="J134" s="1688"/>
      <c r="K134" s="1688"/>
      <c r="L134" s="1689"/>
    </row>
    <row r="135" spans="1:12" s="1198" customFormat="1" ht="30" customHeight="1">
      <c r="A135" s="164"/>
      <c r="B135" s="164"/>
      <c r="C135" s="1398" t="s">
        <v>14991</v>
      </c>
      <c r="D135" s="1154">
        <v>8</v>
      </c>
      <c r="E135" s="1154" t="s">
        <v>707</v>
      </c>
      <c r="F135" s="1154" t="s">
        <v>1258</v>
      </c>
      <c r="G135" s="1654" t="s">
        <v>14964</v>
      </c>
      <c r="H135" s="1655"/>
      <c r="I135" s="1655"/>
      <c r="J135" s="1655"/>
      <c r="K135" s="1655"/>
      <c r="L135" s="1656"/>
    </row>
    <row r="136" spans="1:12" s="1198" customFormat="1">
      <c r="A136" s="164"/>
      <c r="B136" s="164"/>
      <c r="C136" s="873" t="s">
        <v>14435</v>
      </c>
      <c r="D136" s="1131">
        <f>SUM(D86:D135)</f>
        <v>431</v>
      </c>
      <c r="E136" s="1129"/>
      <c r="F136" s="1129"/>
      <c r="G136" s="1129"/>
      <c r="H136" s="1129"/>
      <c r="I136" s="1129"/>
      <c r="J136" s="1129"/>
      <c r="K136" s="1129"/>
      <c r="L136" s="1129"/>
    </row>
    <row r="137" spans="1:12" s="1198" customFormat="1"/>
  </sheetData>
  <mergeCells count="126">
    <mergeCell ref="G130:L130"/>
    <mergeCell ref="G131:L131"/>
    <mergeCell ref="G132:L132"/>
    <mergeCell ref="G124:L124"/>
    <mergeCell ref="G125:L125"/>
    <mergeCell ref="G126:L126"/>
    <mergeCell ref="G127:L127"/>
    <mergeCell ref="G128:L128"/>
    <mergeCell ref="G129:L129"/>
    <mergeCell ref="G118:L118"/>
    <mergeCell ref="G119:L119"/>
    <mergeCell ref="G120:L120"/>
    <mergeCell ref="G121:L121"/>
    <mergeCell ref="G122:L122"/>
    <mergeCell ref="G123:L123"/>
    <mergeCell ref="G112:L112"/>
    <mergeCell ref="G113:L113"/>
    <mergeCell ref="G114:L114"/>
    <mergeCell ref="G115:L115"/>
    <mergeCell ref="G116:L116"/>
    <mergeCell ref="G117:L117"/>
    <mergeCell ref="G106:L106"/>
    <mergeCell ref="G107:L107"/>
    <mergeCell ref="G108:L108"/>
    <mergeCell ref="G109:L109"/>
    <mergeCell ref="G110:L110"/>
    <mergeCell ref="G111:L111"/>
    <mergeCell ref="C74:J74"/>
    <mergeCell ref="I75:J75"/>
    <mergeCell ref="C76:J76"/>
    <mergeCell ref="I77:J77"/>
    <mergeCell ref="C78:J78"/>
    <mergeCell ref="I79:J79"/>
    <mergeCell ref="G102:L102"/>
    <mergeCell ref="G95:L95"/>
    <mergeCell ref="G96:L96"/>
    <mergeCell ref="G97:L97"/>
    <mergeCell ref="G98:L98"/>
    <mergeCell ref="G99:L99"/>
    <mergeCell ref="G100:L100"/>
    <mergeCell ref="G90:L90"/>
    <mergeCell ref="G91:L91"/>
    <mergeCell ref="G92:L92"/>
    <mergeCell ref="G93:L93"/>
    <mergeCell ref="G94:L94"/>
    <mergeCell ref="C68:J68"/>
    <mergeCell ref="I69:J69"/>
    <mergeCell ref="C70:J70"/>
    <mergeCell ref="I71:J71"/>
    <mergeCell ref="C72:J72"/>
    <mergeCell ref="I73:J73"/>
    <mergeCell ref="C62:J62"/>
    <mergeCell ref="I63:J63"/>
    <mergeCell ref="C64:J64"/>
    <mergeCell ref="I65:J65"/>
    <mergeCell ref="C66:J66"/>
    <mergeCell ref="I67:J67"/>
    <mergeCell ref="I59:J59"/>
    <mergeCell ref="C60:J60"/>
    <mergeCell ref="I61:J61"/>
    <mergeCell ref="C50:J50"/>
    <mergeCell ref="I51:J51"/>
    <mergeCell ref="C52:J52"/>
    <mergeCell ref="I53:J53"/>
    <mergeCell ref="C54:J54"/>
    <mergeCell ref="I55:J55"/>
    <mergeCell ref="C19:J19"/>
    <mergeCell ref="G85:L85"/>
    <mergeCell ref="G86:L86"/>
    <mergeCell ref="G87:L87"/>
    <mergeCell ref="G88:L88"/>
    <mergeCell ref="I18:J18"/>
    <mergeCell ref="C20:J20"/>
    <mergeCell ref="C21:J21"/>
    <mergeCell ref="C22:J22"/>
    <mergeCell ref="C23:J23"/>
    <mergeCell ref="C80:J80"/>
    <mergeCell ref="C32:J32"/>
    <mergeCell ref="I33:J33"/>
    <mergeCell ref="C34:J34"/>
    <mergeCell ref="I35:J35"/>
    <mergeCell ref="C36:J36"/>
    <mergeCell ref="I37:J37"/>
    <mergeCell ref="C26:J26"/>
    <mergeCell ref="I27:J27"/>
    <mergeCell ref="C28:J28"/>
    <mergeCell ref="I29:J29"/>
    <mergeCell ref="C30:J30"/>
    <mergeCell ref="I31:J31"/>
    <mergeCell ref="C44:J44"/>
    <mergeCell ref="C12:J12"/>
    <mergeCell ref="C13:J13"/>
    <mergeCell ref="C14:J14"/>
    <mergeCell ref="C15:J15"/>
    <mergeCell ref="C17:J17"/>
    <mergeCell ref="H16:J16"/>
    <mergeCell ref="C6:J6"/>
    <mergeCell ref="C7:J7"/>
    <mergeCell ref="C8:J8"/>
    <mergeCell ref="C9:J9"/>
    <mergeCell ref="C10:J10"/>
    <mergeCell ref="C11:J11"/>
    <mergeCell ref="G133:L133"/>
    <mergeCell ref="G134:L134"/>
    <mergeCell ref="G135:L135"/>
    <mergeCell ref="C24:J24"/>
    <mergeCell ref="C25:J25"/>
    <mergeCell ref="G103:L103"/>
    <mergeCell ref="G104:L104"/>
    <mergeCell ref="G105:L105"/>
    <mergeCell ref="G89:L89"/>
    <mergeCell ref="G101:L101"/>
    <mergeCell ref="I45:J45"/>
    <mergeCell ref="C46:J46"/>
    <mergeCell ref="I47:J47"/>
    <mergeCell ref="C48:J48"/>
    <mergeCell ref="I49:J49"/>
    <mergeCell ref="C38:J38"/>
    <mergeCell ref="I39:J39"/>
    <mergeCell ref="C40:J40"/>
    <mergeCell ref="I41:J41"/>
    <mergeCell ref="C42:J42"/>
    <mergeCell ref="I43:J43"/>
    <mergeCell ref="C56:J56"/>
    <mergeCell ref="I57:J57"/>
    <mergeCell ref="C58:J58"/>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251"/>
  <sheetViews>
    <sheetView zoomScaleNormal="100" workbookViewId="0"/>
  </sheetViews>
  <sheetFormatPr defaultRowHeight="12"/>
  <cols>
    <col min="1" max="2" width="9" style="164"/>
    <col min="3" max="10" width="13.625" style="164" customWidth="1"/>
    <col min="11" max="16384" width="9" style="164"/>
  </cols>
  <sheetData>
    <row r="1" spans="1:12">
      <c r="A1" s="510"/>
      <c r="B1" s="510"/>
      <c r="C1" s="510"/>
      <c r="D1" s="544"/>
      <c r="E1" s="510"/>
      <c r="F1" s="510"/>
      <c r="G1" s="510"/>
      <c r="H1" s="510"/>
      <c r="I1" s="510"/>
      <c r="J1" s="510"/>
      <c r="K1" s="510"/>
      <c r="L1" s="510"/>
    </row>
    <row r="2" spans="1:12">
      <c r="A2" s="510"/>
      <c r="B2" s="511" t="s">
        <v>2555</v>
      </c>
      <c r="C2" s="55"/>
      <c r="D2" s="543" t="s">
        <v>2554</v>
      </c>
      <c r="E2" s="512"/>
      <c r="F2" s="544" t="s">
        <v>15256</v>
      </c>
      <c r="G2" s="512"/>
      <c r="H2" s="512"/>
      <c r="I2" s="512"/>
      <c r="J2" s="512"/>
      <c r="K2" s="513"/>
      <c r="L2" s="510"/>
    </row>
    <row r="3" spans="1:12" ht="12.75" thickBot="1">
      <c r="A3" s="510"/>
      <c r="B3" s="511"/>
      <c r="C3" s="512"/>
      <c r="D3" s="512"/>
      <c r="E3" s="512"/>
      <c r="F3" s="512"/>
      <c r="G3" s="512"/>
      <c r="H3" s="512"/>
      <c r="I3" s="512"/>
      <c r="J3" s="512"/>
      <c r="K3" s="513"/>
      <c r="L3" s="510"/>
    </row>
    <row r="4" spans="1:12" ht="12.75" thickBot="1">
      <c r="A4" s="509"/>
      <c r="B4" s="514" t="s">
        <v>2</v>
      </c>
      <c r="C4" s="520" t="s">
        <v>3</v>
      </c>
      <c r="D4" s="515" t="s">
        <v>4</v>
      </c>
      <c r="E4" s="515" t="s">
        <v>5</v>
      </c>
      <c r="F4" s="515" t="s">
        <v>6</v>
      </c>
      <c r="G4" s="515" t="s">
        <v>7</v>
      </c>
      <c r="H4" s="515" t="s">
        <v>8</v>
      </c>
      <c r="I4" s="515" t="s">
        <v>9</v>
      </c>
      <c r="J4" s="516" t="s">
        <v>10</v>
      </c>
      <c r="K4" s="521" t="s">
        <v>815</v>
      </c>
      <c r="L4" s="522" t="s">
        <v>2</v>
      </c>
    </row>
    <row r="5" spans="1:12" ht="12.75" thickTop="1">
      <c r="A5" s="509">
        <v>0</v>
      </c>
      <c r="B5" s="523" t="s">
        <v>12</v>
      </c>
      <c r="C5" s="524" t="s">
        <v>13</v>
      </c>
      <c r="D5" s="525" t="s">
        <v>13</v>
      </c>
      <c r="E5" s="526" t="s">
        <v>2556</v>
      </c>
      <c r="F5" s="526" t="s">
        <v>2557</v>
      </c>
      <c r="G5" s="526" t="s">
        <v>2558</v>
      </c>
      <c r="H5" s="526" t="s">
        <v>2559</v>
      </c>
      <c r="I5" s="526" t="s">
        <v>2689</v>
      </c>
      <c r="J5" s="527" t="s">
        <v>2688</v>
      </c>
      <c r="K5" s="528" t="s">
        <v>16</v>
      </c>
      <c r="L5" s="529" t="s">
        <v>12</v>
      </c>
    </row>
    <row r="6" spans="1:12">
      <c r="A6" s="509">
        <v>1</v>
      </c>
      <c r="B6" s="530" t="s">
        <v>17</v>
      </c>
      <c r="C6" s="1704" t="s">
        <v>2795</v>
      </c>
      <c r="D6" s="1705"/>
      <c r="E6" s="1705" t="s">
        <v>2796</v>
      </c>
      <c r="F6" s="1705"/>
      <c r="G6" s="531" t="s">
        <v>2690</v>
      </c>
      <c r="H6" s="531" t="s">
        <v>2775</v>
      </c>
      <c r="I6" s="1705" t="s">
        <v>2797</v>
      </c>
      <c r="J6" s="1706"/>
      <c r="K6" s="532" t="s">
        <v>16</v>
      </c>
      <c r="L6" s="533" t="s">
        <v>17</v>
      </c>
    </row>
    <row r="7" spans="1:12">
      <c r="A7" s="509">
        <v>2</v>
      </c>
      <c r="B7" s="530" t="s">
        <v>19</v>
      </c>
      <c r="C7" s="534" t="s">
        <v>13</v>
      </c>
      <c r="D7" s="535" t="s">
        <v>13</v>
      </c>
      <c r="E7" s="535" t="s">
        <v>13</v>
      </c>
      <c r="F7" s="535" t="s">
        <v>13</v>
      </c>
      <c r="G7" s="535" t="s">
        <v>13</v>
      </c>
      <c r="H7" s="1705" t="s">
        <v>2560</v>
      </c>
      <c r="I7" s="1705"/>
      <c r="J7" s="1706"/>
      <c r="K7" s="532" t="s">
        <v>16</v>
      </c>
      <c r="L7" s="533" t="s">
        <v>19</v>
      </c>
    </row>
    <row r="8" spans="1:12">
      <c r="A8" s="509">
        <v>3</v>
      </c>
      <c r="B8" s="530" t="s">
        <v>20</v>
      </c>
      <c r="C8" s="1704" t="s">
        <v>2561</v>
      </c>
      <c r="D8" s="1705"/>
      <c r="E8" s="1705"/>
      <c r="F8" s="1705"/>
      <c r="G8" s="1705"/>
      <c r="H8" s="1705"/>
      <c r="I8" s="1705"/>
      <c r="J8" s="1706"/>
      <c r="K8" s="532" t="s">
        <v>16</v>
      </c>
      <c r="L8" s="533" t="s">
        <v>20</v>
      </c>
    </row>
    <row r="9" spans="1:12">
      <c r="A9" s="509">
        <v>4</v>
      </c>
      <c r="B9" s="530" t="s">
        <v>23</v>
      </c>
      <c r="C9" s="534" t="s">
        <v>13</v>
      </c>
      <c r="D9" s="535" t="s">
        <v>13</v>
      </c>
      <c r="E9" s="535" t="s">
        <v>13</v>
      </c>
      <c r="F9" s="535" t="s">
        <v>13</v>
      </c>
      <c r="G9" s="535" t="s">
        <v>13</v>
      </c>
      <c r="H9" s="1705" t="s">
        <v>2562</v>
      </c>
      <c r="I9" s="1705"/>
      <c r="J9" s="1706"/>
      <c r="K9" s="532" t="s">
        <v>16</v>
      </c>
      <c r="L9" s="533" t="s">
        <v>23</v>
      </c>
    </row>
    <row r="10" spans="1:12">
      <c r="A10" s="509">
        <v>5</v>
      </c>
      <c r="B10" s="530" t="s">
        <v>28</v>
      </c>
      <c r="C10" s="1704" t="s">
        <v>2563</v>
      </c>
      <c r="D10" s="1705"/>
      <c r="E10" s="1705"/>
      <c r="F10" s="1705"/>
      <c r="G10" s="1705"/>
      <c r="H10" s="1705"/>
      <c r="I10" s="1705"/>
      <c r="J10" s="1706"/>
      <c r="K10" s="532" t="s">
        <v>16</v>
      </c>
      <c r="L10" s="533" t="s">
        <v>28</v>
      </c>
    </row>
    <row r="11" spans="1:12">
      <c r="A11" s="509">
        <v>6</v>
      </c>
      <c r="B11" s="530" t="s">
        <v>33</v>
      </c>
      <c r="C11" s="534" t="s">
        <v>13</v>
      </c>
      <c r="D11" s="535" t="s">
        <v>13</v>
      </c>
      <c r="E11" s="535" t="s">
        <v>13</v>
      </c>
      <c r="F11" s="535" t="s">
        <v>13</v>
      </c>
      <c r="G11" s="535" t="s">
        <v>13</v>
      </c>
      <c r="H11" s="1705" t="s">
        <v>2564</v>
      </c>
      <c r="I11" s="1705"/>
      <c r="J11" s="1706"/>
      <c r="K11" s="532" t="s">
        <v>16</v>
      </c>
      <c r="L11" s="533" t="s">
        <v>33</v>
      </c>
    </row>
    <row r="12" spans="1:12">
      <c r="A12" s="509">
        <v>7</v>
      </c>
      <c r="B12" s="530" t="s">
        <v>37</v>
      </c>
      <c r="C12" s="1704" t="s">
        <v>2565</v>
      </c>
      <c r="D12" s="1705"/>
      <c r="E12" s="1705"/>
      <c r="F12" s="1705"/>
      <c r="G12" s="1705"/>
      <c r="H12" s="1705"/>
      <c r="I12" s="1705"/>
      <c r="J12" s="1706"/>
      <c r="K12" s="532" t="s">
        <v>16</v>
      </c>
      <c r="L12" s="533" t="s">
        <v>37</v>
      </c>
    </row>
    <row r="13" spans="1:12">
      <c r="A13" s="509">
        <v>8</v>
      </c>
      <c r="B13" s="530" t="s">
        <v>42</v>
      </c>
      <c r="C13" s="534" t="s">
        <v>13</v>
      </c>
      <c r="D13" s="535" t="s">
        <v>13</v>
      </c>
      <c r="E13" s="535" t="s">
        <v>13</v>
      </c>
      <c r="F13" s="535" t="s">
        <v>13</v>
      </c>
      <c r="G13" s="535" t="s">
        <v>13</v>
      </c>
      <c r="H13" s="1705" t="s">
        <v>2566</v>
      </c>
      <c r="I13" s="1705"/>
      <c r="J13" s="1706"/>
      <c r="K13" s="532" t="s">
        <v>16</v>
      </c>
      <c r="L13" s="533" t="s">
        <v>42</v>
      </c>
    </row>
    <row r="14" spans="1:12">
      <c r="A14" s="509">
        <v>9</v>
      </c>
      <c r="B14" s="530" t="s">
        <v>47</v>
      </c>
      <c r="C14" s="1704" t="s">
        <v>2567</v>
      </c>
      <c r="D14" s="1705"/>
      <c r="E14" s="1705"/>
      <c r="F14" s="1705"/>
      <c r="G14" s="1705"/>
      <c r="H14" s="1705"/>
      <c r="I14" s="1705"/>
      <c r="J14" s="1706"/>
      <c r="K14" s="532" t="s">
        <v>16</v>
      </c>
      <c r="L14" s="533" t="s">
        <v>47</v>
      </c>
    </row>
    <row r="15" spans="1:12">
      <c r="A15" s="509">
        <v>10</v>
      </c>
      <c r="B15" s="530" t="s">
        <v>49</v>
      </c>
      <c r="C15" s="1704" t="s">
        <v>2568</v>
      </c>
      <c r="D15" s="1705"/>
      <c r="E15" s="1705"/>
      <c r="F15" s="1705"/>
      <c r="G15" s="1705"/>
      <c r="H15" s="1705"/>
      <c r="I15" s="1705"/>
      <c r="J15" s="1706"/>
      <c r="K15" s="532" t="s">
        <v>16</v>
      </c>
      <c r="L15" s="533" t="s">
        <v>49</v>
      </c>
    </row>
    <row r="16" spans="1:12">
      <c r="A16" s="509">
        <v>11</v>
      </c>
      <c r="B16" s="530" t="s">
        <v>51</v>
      </c>
      <c r="C16" s="1704" t="s">
        <v>2569</v>
      </c>
      <c r="D16" s="1707"/>
      <c r="E16" s="1707"/>
      <c r="F16" s="1707"/>
      <c r="G16" s="1707"/>
      <c r="H16" s="1707"/>
      <c r="I16" s="1707"/>
      <c r="J16" s="1708"/>
      <c r="K16" s="532" t="s">
        <v>16</v>
      </c>
      <c r="L16" s="533" t="s">
        <v>51</v>
      </c>
    </row>
    <row r="17" spans="1:12">
      <c r="A17" s="509">
        <v>12</v>
      </c>
      <c r="B17" s="530" t="s">
        <v>52</v>
      </c>
      <c r="C17" s="1704" t="s">
        <v>2570</v>
      </c>
      <c r="D17" s="1705"/>
      <c r="E17" s="1705"/>
      <c r="F17" s="1705"/>
      <c r="G17" s="1705"/>
      <c r="H17" s="1705"/>
      <c r="I17" s="1705"/>
      <c r="J17" s="1706"/>
      <c r="K17" s="532" t="s">
        <v>16</v>
      </c>
      <c r="L17" s="533" t="s">
        <v>52</v>
      </c>
    </row>
    <row r="18" spans="1:12">
      <c r="A18" s="509">
        <v>13</v>
      </c>
      <c r="B18" s="530" t="s">
        <v>54</v>
      </c>
      <c r="C18" s="1704" t="s">
        <v>2571</v>
      </c>
      <c r="D18" s="1705"/>
      <c r="E18" s="1705"/>
      <c r="F18" s="1705"/>
      <c r="G18" s="1705"/>
      <c r="H18" s="1705"/>
      <c r="I18" s="1705"/>
      <c r="J18" s="1706"/>
      <c r="K18" s="532" t="s">
        <v>16</v>
      </c>
      <c r="L18" s="533" t="s">
        <v>54</v>
      </c>
    </row>
    <row r="19" spans="1:12">
      <c r="A19" s="509">
        <v>14</v>
      </c>
      <c r="B19" s="530" t="s">
        <v>55</v>
      </c>
      <c r="C19" s="1704" t="s">
        <v>2572</v>
      </c>
      <c r="D19" s="1705"/>
      <c r="E19" s="1705"/>
      <c r="F19" s="1705"/>
      <c r="G19" s="1705"/>
      <c r="H19" s="1705"/>
      <c r="I19" s="1705"/>
      <c r="J19" s="1706"/>
      <c r="K19" s="532" t="s">
        <v>16</v>
      </c>
      <c r="L19" s="533" t="s">
        <v>55</v>
      </c>
    </row>
    <row r="20" spans="1:12">
      <c r="A20" s="509">
        <v>15</v>
      </c>
      <c r="B20" s="530" t="s">
        <v>56</v>
      </c>
      <c r="C20" s="1704" t="s">
        <v>2573</v>
      </c>
      <c r="D20" s="1705"/>
      <c r="E20" s="1705"/>
      <c r="F20" s="1705"/>
      <c r="G20" s="1705"/>
      <c r="H20" s="1705"/>
      <c r="I20" s="1705"/>
      <c r="J20" s="1706"/>
      <c r="K20" s="532" t="s">
        <v>16</v>
      </c>
      <c r="L20" s="533" t="s">
        <v>56</v>
      </c>
    </row>
    <row r="21" spans="1:12">
      <c r="A21" s="509">
        <v>16</v>
      </c>
      <c r="B21" s="530" t="s">
        <v>57</v>
      </c>
      <c r="C21" s="1704" t="s">
        <v>2574</v>
      </c>
      <c r="D21" s="1705"/>
      <c r="E21" s="1705"/>
      <c r="F21" s="1705"/>
      <c r="G21" s="1705"/>
      <c r="H21" s="1705"/>
      <c r="I21" s="1705"/>
      <c r="J21" s="1706"/>
      <c r="K21" s="532" t="s">
        <v>16</v>
      </c>
      <c r="L21" s="533" t="s">
        <v>57</v>
      </c>
    </row>
    <row r="22" spans="1:12">
      <c r="A22" s="509">
        <v>17</v>
      </c>
      <c r="B22" s="530" t="s">
        <v>59</v>
      </c>
      <c r="C22" s="1704" t="s">
        <v>2575</v>
      </c>
      <c r="D22" s="1705"/>
      <c r="E22" s="1705"/>
      <c r="F22" s="1705"/>
      <c r="G22" s="1705"/>
      <c r="H22" s="1705"/>
      <c r="I22" s="1705"/>
      <c r="J22" s="1706"/>
      <c r="K22" s="532" t="s">
        <v>16</v>
      </c>
      <c r="L22" s="533" t="s">
        <v>59</v>
      </c>
    </row>
    <row r="23" spans="1:12">
      <c r="A23" s="509">
        <v>18</v>
      </c>
      <c r="B23" s="530" t="s">
        <v>64</v>
      </c>
      <c r="C23" s="1704" t="s">
        <v>2576</v>
      </c>
      <c r="D23" s="1705"/>
      <c r="E23" s="1705"/>
      <c r="F23" s="1705"/>
      <c r="G23" s="1705"/>
      <c r="H23" s="1705"/>
      <c r="I23" s="1705"/>
      <c r="J23" s="1706"/>
      <c r="K23" s="532" t="s">
        <v>16</v>
      </c>
      <c r="L23" s="533" t="s">
        <v>64</v>
      </c>
    </row>
    <row r="24" spans="1:12">
      <c r="A24" s="509">
        <v>19</v>
      </c>
      <c r="B24" s="530" t="s">
        <v>65</v>
      </c>
      <c r="C24" s="1704" t="s">
        <v>2577</v>
      </c>
      <c r="D24" s="1705"/>
      <c r="E24" s="1705"/>
      <c r="F24" s="1705"/>
      <c r="G24" s="1705"/>
      <c r="H24" s="1705"/>
      <c r="I24" s="1705"/>
      <c r="J24" s="1706"/>
      <c r="K24" s="532" t="s">
        <v>16</v>
      </c>
      <c r="L24" s="533" t="s">
        <v>65</v>
      </c>
    </row>
    <row r="25" spans="1:12">
      <c r="A25" s="509">
        <v>20</v>
      </c>
      <c r="B25" s="530" t="s">
        <v>66</v>
      </c>
      <c r="C25" s="1704" t="s">
        <v>2578</v>
      </c>
      <c r="D25" s="1705"/>
      <c r="E25" s="1705"/>
      <c r="F25" s="1705"/>
      <c r="G25" s="1705"/>
      <c r="H25" s="1705"/>
      <c r="I25" s="1705"/>
      <c r="J25" s="1706"/>
      <c r="K25" s="532" t="s">
        <v>16</v>
      </c>
      <c r="L25" s="533" t="s">
        <v>66</v>
      </c>
    </row>
    <row r="26" spans="1:12">
      <c r="A26" s="509">
        <v>21</v>
      </c>
      <c r="B26" s="530" t="s">
        <v>67</v>
      </c>
      <c r="C26" s="1704" t="s">
        <v>2579</v>
      </c>
      <c r="D26" s="1705"/>
      <c r="E26" s="1705"/>
      <c r="F26" s="1705"/>
      <c r="G26" s="1705"/>
      <c r="H26" s="1705"/>
      <c r="I26" s="1705"/>
      <c r="J26" s="1706"/>
      <c r="K26" s="532" t="s">
        <v>16</v>
      </c>
      <c r="L26" s="533" t="s">
        <v>67</v>
      </c>
    </row>
    <row r="27" spans="1:12">
      <c r="A27" s="509">
        <v>22</v>
      </c>
      <c r="B27" s="530" t="s">
        <v>68</v>
      </c>
      <c r="C27" s="1704" t="s">
        <v>2580</v>
      </c>
      <c r="D27" s="1705"/>
      <c r="E27" s="1705"/>
      <c r="F27" s="1705"/>
      <c r="G27" s="1705"/>
      <c r="H27" s="1705"/>
      <c r="I27" s="1705"/>
      <c r="J27" s="1706"/>
      <c r="K27" s="532" t="s">
        <v>16</v>
      </c>
      <c r="L27" s="533" t="s">
        <v>68</v>
      </c>
    </row>
    <row r="28" spans="1:12">
      <c r="A28" s="509">
        <v>23</v>
      </c>
      <c r="B28" s="530" t="s">
        <v>69</v>
      </c>
      <c r="C28" s="1704" t="s">
        <v>2581</v>
      </c>
      <c r="D28" s="1705"/>
      <c r="E28" s="1705"/>
      <c r="F28" s="1705"/>
      <c r="G28" s="1705"/>
      <c r="H28" s="1705"/>
      <c r="I28" s="1705"/>
      <c r="J28" s="1706"/>
      <c r="K28" s="532" t="s">
        <v>16</v>
      </c>
      <c r="L28" s="533" t="s">
        <v>69</v>
      </c>
    </row>
    <row r="29" spans="1:12">
      <c r="A29" s="509">
        <v>24</v>
      </c>
      <c r="B29" s="530" t="s">
        <v>70</v>
      </c>
      <c r="C29" s="1704" t="s">
        <v>2582</v>
      </c>
      <c r="D29" s="1705"/>
      <c r="E29" s="1705"/>
      <c r="F29" s="1705"/>
      <c r="G29" s="1705"/>
      <c r="H29" s="1705"/>
      <c r="I29" s="1705"/>
      <c r="J29" s="1706"/>
      <c r="K29" s="532" t="s">
        <v>16</v>
      </c>
      <c r="L29" s="533" t="s">
        <v>70</v>
      </c>
    </row>
    <row r="30" spans="1:12">
      <c r="A30" s="509">
        <v>25</v>
      </c>
      <c r="B30" s="530" t="s">
        <v>71</v>
      </c>
      <c r="C30" s="1704" t="s">
        <v>2583</v>
      </c>
      <c r="D30" s="1705"/>
      <c r="E30" s="1705"/>
      <c r="F30" s="1705"/>
      <c r="G30" s="1705"/>
      <c r="H30" s="1705"/>
      <c r="I30" s="1705"/>
      <c r="J30" s="1706"/>
      <c r="K30" s="532" t="s">
        <v>16</v>
      </c>
      <c r="L30" s="533" t="s">
        <v>71</v>
      </c>
    </row>
    <row r="31" spans="1:12">
      <c r="A31" s="509">
        <v>26</v>
      </c>
      <c r="B31" s="530" t="s">
        <v>72</v>
      </c>
      <c r="C31" s="1704" t="s">
        <v>2584</v>
      </c>
      <c r="D31" s="1707"/>
      <c r="E31" s="1707"/>
      <c r="F31" s="1707"/>
      <c r="G31" s="1707"/>
      <c r="H31" s="1707"/>
      <c r="I31" s="1707"/>
      <c r="J31" s="1708"/>
      <c r="K31" s="532" t="s">
        <v>16</v>
      </c>
      <c r="L31" s="533" t="s">
        <v>72</v>
      </c>
    </row>
    <row r="32" spans="1:12">
      <c r="A32" s="509">
        <v>27</v>
      </c>
      <c r="B32" s="530" t="s">
        <v>74</v>
      </c>
      <c r="C32" s="1704" t="s">
        <v>2585</v>
      </c>
      <c r="D32" s="1705"/>
      <c r="E32" s="1705"/>
      <c r="F32" s="1705"/>
      <c r="G32" s="1705"/>
      <c r="H32" s="1705"/>
      <c r="I32" s="1705"/>
      <c r="J32" s="1706"/>
      <c r="K32" s="532" t="s">
        <v>16</v>
      </c>
      <c r="L32" s="533" t="s">
        <v>74</v>
      </c>
    </row>
    <row r="33" spans="1:12">
      <c r="A33" s="509">
        <v>28</v>
      </c>
      <c r="B33" s="530" t="s">
        <v>75</v>
      </c>
      <c r="C33" s="1709" t="s">
        <v>2586</v>
      </c>
      <c r="D33" s="1710"/>
      <c r="E33" s="1710"/>
      <c r="F33" s="1710"/>
      <c r="G33" s="1710"/>
      <c r="H33" s="1710"/>
      <c r="I33" s="1710"/>
      <c r="J33" s="1711"/>
      <c r="K33" s="532" t="s">
        <v>16</v>
      </c>
      <c r="L33" s="533" t="s">
        <v>75</v>
      </c>
    </row>
    <row r="34" spans="1:12">
      <c r="A34" s="509">
        <v>29</v>
      </c>
      <c r="B34" s="530" t="s">
        <v>77</v>
      </c>
      <c r="C34" s="1704" t="s">
        <v>2587</v>
      </c>
      <c r="D34" s="1707"/>
      <c r="E34" s="1707"/>
      <c r="F34" s="1707"/>
      <c r="G34" s="1707"/>
      <c r="H34" s="1707"/>
      <c r="I34" s="1707"/>
      <c r="J34" s="1708"/>
      <c r="K34" s="532" t="s">
        <v>16</v>
      </c>
      <c r="L34" s="533" t="s">
        <v>77</v>
      </c>
    </row>
    <row r="35" spans="1:12">
      <c r="A35" s="509">
        <v>30</v>
      </c>
      <c r="B35" s="530" t="s">
        <v>78</v>
      </c>
      <c r="C35" s="1704" t="s">
        <v>2588</v>
      </c>
      <c r="D35" s="1705"/>
      <c r="E35" s="1705"/>
      <c r="F35" s="1705"/>
      <c r="G35" s="1705"/>
      <c r="H35" s="1705"/>
      <c r="I35" s="1705"/>
      <c r="J35" s="1706"/>
      <c r="K35" s="532" t="s">
        <v>16</v>
      </c>
      <c r="L35" s="533" t="s">
        <v>78</v>
      </c>
    </row>
    <row r="36" spans="1:12">
      <c r="A36" s="509">
        <v>31</v>
      </c>
      <c r="B36" s="530" t="s">
        <v>79</v>
      </c>
      <c r="C36" s="1704" t="s">
        <v>2589</v>
      </c>
      <c r="D36" s="1707"/>
      <c r="E36" s="1707"/>
      <c r="F36" s="1707"/>
      <c r="G36" s="1707"/>
      <c r="H36" s="1707"/>
      <c r="I36" s="1707"/>
      <c r="J36" s="1708"/>
      <c r="K36" s="532" t="s">
        <v>16</v>
      </c>
      <c r="L36" s="533" t="s">
        <v>79</v>
      </c>
    </row>
    <row r="37" spans="1:12">
      <c r="A37" s="509">
        <v>32</v>
      </c>
      <c r="B37" s="530" t="s">
        <v>81</v>
      </c>
      <c r="C37" s="1704" t="s">
        <v>2590</v>
      </c>
      <c r="D37" s="1705"/>
      <c r="E37" s="1705"/>
      <c r="F37" s="1705"/>
      <c r="G37" s="1705"/>
      <c r="H37" s="1705"/>
      <c r="I37" s="1705"/>
      <c r="J37" s="1706"/>
      <c r="K37" s="532" t="s">
        <v>16</v>
      </c>
      <c r="L37" s="533" t="s">
        <v>81</v>
      </c>
    </row>
    <row r="38" spans="1:12">
      <c r="A38" s="509">
        <v>33</v>
      </c>
      <c r="B38" s="530" t="s">
        <v>82</v>
      </c>
      <c r="C38" s="1704" t="s">
        <v>2591</v>
      </c>
      <c r="D38" s="1707"/>
      <c r="E38" s="1707"/>
      <c r="F38" s="1707"/>
      <c r="G38" s="1707"/>
      <c r="H38" s="1707"/>
      <c r="I38" s="1707"/>
      <c r="J38" s="1708"/>
      <c r="K38" s="532" t="s">
        <v>16</v>
      </c>
      <c r="L38" s="533" t="s">
        <v>82</v>
      </c>
    </row>
    <row r="39" spans="1:12">
      <c r="A39" s="509">
        <v>34</v>
      </c>
      <c r="B39" s="530" t="s">
        <v>83</v>
      </c>
      <c r="C39" s="1704" t="s">
        <v>2592</v>
      </c>
      <c r="D39" s="1705"/>
      <c r="E39" s="1705"/>
      <c r="F39" s="1705"/>
      <c r="G39" s="1705"/>
      <c r="H39" s="1705"/>
      <c r="I39" s="1705"/>
      <c r="J39" s="1706"/>
      <c r="K39" s="532" t="s">
        <v>16</v>
      </c>
      <c r="L39" s="533" t="s">
        <v>83</v>
      </c>
    </row>
    <row r="40" spans="1:12">
      <c r="A40" s="509">
        <v>35</v>
      </c>
      <c r="B40" s="530" t="s">
        <v>85</v>
      </c>
      <c r="C40" s="1704" t="s">
        <v>2593</v>
      </c>
      <c r="D40" s="1707"/>
      <c r="E40" s="1707"/>
      <c r="F40" s="1707"/>
      <c r="G40" s="1707"/>
      <c r="H40" s="1707"/>
      <c r="I40" s="1707"/>
      <c r="J40" s="1708"/>
      <c r="K40" s="532" t="s">
        <v>16</v>
      </c>
      <c r="L40" s="533" t="s">
        <v>85</v>
      </c>
    </row>
    <row r="41" spans="1:12">
      <c r="A41" s="509">
        <v>36</v>
      </c>
      <c r="B41" s="530" t="s">
        <v>86</v>
      </c>
      <c r="C41" s="1704" t="s">
        <v>2594</v>
      </c>
      <c r="D41" s="1705"/>
      <c r="E41" s="1705"/>
      <c r="F41" s="1705"/>
      <c r="G41" s="1705"/>
      <c r="H41" s="1705"/>
      <c r="I41" s="1705"/>
      <c r="J41" s="1706"/>
      <c r="K41" s="532" t="s">
        <v>16</v>
      </c>
      <c r="L41" s="533" t="s">
        <v>86</v>
      </c>
    </row>
    <row r="42" spans="1:12">
      <c r="A42" s="509">
        <v>37</v>
      </c>
      <c r="B42" s="530" t="s">
        <v>88</v>
      </c>
      <c r="C42" s="1704" t="s">
        <v>2595</v>
      </c>
      <c r="D42" s="1705"/>
      <c r="E42" s="1705"/>
      <c r="F42" s="1705"/>
      <c r="G42" s="1705"/>
      <c r="H42" s="1705"/>
      <c r="I42" s="1705"/>
      <c r="J42" s="1706"/>
      <c r="K42" s="532" t="s">
        <v>16</v>
      </c>
      <c r="L42" s="533" t="s">
        <v>88</v>
      </c>
    </row>
    <row r="43" spans="1:12">
      <c r="A43" s="509">
        <v>38</v>
      </c>
      <c r="B43" s="530" t="s">
        <v>89</v>
      </c>
      <c r="C43" s="1704" t="s">
        <v>2596</v>
      </c>
      <c r="D43" s="1707"/>
      <c r="E43" s="1707"/>
      <c r="F43" s="1707"/>
      <c r="G43" s="1707"/>
      <c r="H43" s="1707"/>
      <c r="I43" s="1707"/>
      <c r="J43" s="1708"/>
      <c r="K43" s="532" t="s">
        <v>16</v>
      </c>
      <c r="L43" s="533" t="s">
        <v>89</v>
      </c>
    </row>
    <row r="44" spans="1:12">
      <c r="A44" s="509">
        <v>39</v>
      </c>
      <c r="B44" s="530" t="s">
        <v>91</v>
      </c>
      <c r="C44" s="1704" t="s">
        <v>2597</v>
      </c>
      <c r="D44" s="1705"/>
      <c r="E44" s="1705"/>
      <c r="F44" s="1705"/>
      <c r="G44" s="1705"/>
      <c r="H44" s="1705"/>
      <c r="I44" s="1705"/>
      <c r="J44" s="1706"/>
      <c r="K44" s="532" t="s">
        <v>16</v>
      </c>
      <c r="L44" s="533" t="s">
        <v>91</v>
      </c>
    </row>
    <row r="45" spans="1:12">
      <c r="A45" s="509">
        <v>40</v>
      </c>
      <c r="B45" s="530" t="s">
        <v>92</v>
      </c>
      <c r="C45" s="1704" t="s">
        <v>2598</v>
      </c>
      <c r="D45" s="1707"/>
      <c r="E45" s="1707"/>
      <c r="F45" s="1707"/>
      <c r="G45" s="1707"/>
      <c r="H45" s="1707"/>
      <c r="I45" s="1707"/>
      <c r="J45" s="1708"/>
      <c r="K45" s="532" t="s">
        <v>16</v>
      </c>
      <c r="L45" s="533" t="s">
        <v>92</v>
      </c>
    </row>
    <row r="46" spans="1:12">
      <c r="A46" s="509">
        <v>41</v>
      </c>
      <c r="B46" s="530" t="s">
        <v>94</v>
      </c>
      <c r="C46" s="1704" t="s">
        <v>2599</v>
      </c>
      <c r="D46" s="1705"/>
      <c r="E46" s="1705"/>
      <c r="F46" s="1705"/>
      <c r="G46" s="1705"/>
      <c r="H46" s="1705"/>
      <c r="I46" s="1705"/>
      <c r="J46" s="1706"/>
      <c r="K46" s="532" t="s">
        <v>16</v>
      </c>
      <c r="L46" s="533" t="s">
        <v>94</v>
      </c>
    </row>
    <row r="47" spans="1:12">
      <c r="A47" s="509">
        <v>42</v>
      </c>
      <c r="B47" s="530" t="s">
        <v>95</v>
      </c>
      <c r="C47" s="1704" t="s">
        <v>2600</v>
      </c>
      <c r="D47" s="1707"/>
      <c r="E47" s="1707"/>
      <c r="F47" s="1707"/>
      <c r="G47" s="1707"/>
      <c r="H47" s="1707"/>
      <c r="I47" s="1707"/>
      <c r="J47" s="1708"/>
      <c r="K47" s="532" t="s">
        <v>16</v>
      </c>
      <c r="L47" s="533" t="s">
        <v>95</v>
      </c>
    </row>
    <row r="48" spans="1:12">
      <c r="A48" s="509">
        <v>43</v>
      </c>
      <c r="B48" s="530" t="s">
        <v>97</v>
      </c>
      <c r="C48" s="1704" t="s">
        <v>2601</v>
      </c>
      <c r="D48" s="1705"/>
      <c r="E48" s="1705"/>
      <c r="F48" s="1705"/>
      <c r="G48" s="1705"/>
      <c r="H48" s="1705"/>
      <c r="I48" s="1705"/>
      <c r="J48" s="1706"/>
      <c r="K48" s="532" t="s">
        <v>16</v>
      </c>
      <c r="L48" s="533" t="s">
        <v>97</v>
      </c>
    </row>
    <row r="49" spans="1:12">
      <c r="A49" s="509">
        <v>44</v>
      </c>
      <c r="B49" s="530" t="s">
        <v>98</v>
      </c>
      <c r="C49" s="1704" t="s">
        <v>2602</v>
      </c>
      <c r="D49" s="1707"/>
      <c r="E49" s="1707"/>
      <c r="F49" s="1707"/>
      <c r="G49" s="1707"/>
      <c r="H49" s="1707"/>
      <c r="I49" s="1707"/>
      <c r="J49" s="1708"/>
      <c r="K49" s="532" t="s">
        <v>16</v>
      </c>
      <c r="L49" s="533" t="s">
        <v>98</v>
      </c>
    </row>
    <row r="50" spans="1:12">
      <c r="A50" s="509">
        <v>45</v>
      </c>
      <c r="B50" s="530" t="s">
        <v>100</v>
      </c>
      <c r="C50" s="1704" t="s">
        <v>2603</v>
      </c>
      <c r="D50" s="1705"/>
      <c r="E50" s="1705"/>
      <c r="F50" s="1705"/>
      <c r="G50" s="1705"/>
      <c r="H50" s="1705"/>
      <c r="I50" s="1705"/>
      <c r="J50" s="1706"/>
      <c r="K50" s="532" t="s">
        <v>16</v>
      </c>
      <c r="L50" s="533" t="s">
        <v>100</v>
      </c>
    </row>
    <row r="51" spans="1:12">
      <c r="A51" s="509">
        <v>46</v>
      </c>
      <c r="B51" s="530" t="s">
        <v>102</v>
      </c>
      <c r="C51" s="1704" t="s">
        <v>2604</v>
      </c>
      <c r="D51" s="1705"/>
      <c r="E51" s="1705"/>
      <c r="F51" s="1705"/>
      <c r="G51" s="1705"/>
      <c r="H51" s="1705"/>
      <c r="I51" s="1705"/>
      <c r="J51" s="1706"/>
      <c r="K51" s="532" t="s">
        <v>16</v>
      </c>
      <c r="L51" s="533" t="s">
        <v>102</v>
      </c>
    </row>
    <row r="52" spans="1:12">
      <c r="A52" s="509">
        <v>47</v>
      </c>
      <c r="B52" s="530" t="s">
        <v>104</v>
      </c>
      <c r="C52" s="1704" t="s">
        <v>2605</v>
      </c>
      <c r="D52" s="1707"/>
      <c r="E52" s="1707"/>
      <c r="F52" s="1707"/>
      <c r="G52" s="1707"/>
      <c r="H52" s="1707"/>
      <c r="I52" s="1707"/>
      <c r="J52" s="1708"/>
      <c r="K52" s="532" t="s">
        <v>16</v>
      </c>
      <c r="L52" s="533" t="s">
        <v>104</v>
      </c>
    </row>
    <row r="53" spans="1:12">
      <c r="A53" s="509">
        <v>48</v>
      </c>
      <c r="B53" s="530" t="s">
        <v>106</v>
      </c>
      <c r="C53" s="1704" t="s">
        <v>2606</v>
      </c>
      <c r="D53" s="1705"/>
      <c r="E53" s="1705"/>
      <c r="F53" s="1705"/>
      <c r="G53" s="1705"/>
      <c r="H53" s="1705"/>
      <c r="I53" s="1705"/>
      <c r="J53" s="1706"/>
      <c r="K53" s="532" t="s">
        <v>16</v>
      </c>
      <c r="L53" s="533" t="s">
        <v>106</v>
      </c>
    </row>
    <row r="54" spans="1:12">
      <c r="A54" s="509">
        <v>49</v>
      </c>
      <c r="B54" s="530" t="s">
        <v>108</v>
      </c>
      <c r="C54" s="1704" t="s">
        <v>2607</v>
      </c>
      <c r="D54" s="1707"/>
      <c r="E54" s="1707"/>
      <c r="F54" s="1707"/>
      <c r="G54" s="1707"/>
      <c r="H54" s="1707"/>
      <c r="I54" s="1707"/>
      <c r="J54" s="1708"/>
      <c r="K54" s="532" t="s">
        <v>16</v>
      </c>
      <c r="L54" s="533" t="s">
        <v>108</v>
      </c>
    </row>
    <row r="55" spans="1:12">
      <c r="A55" s="509">
        <v>50</v>
      </c>
      <c r="B55" s="530" t="s">
        <v>110</v>
      </c>
      <c r="C55" s="1704" t="s">
        <v>2608</v>
      </c>
      <c r="D55" s="1705"/>
      <c r="E55" s="1705"/>
      <c r="F55" s="1705"/>
      <c r="G55" s="1705"/>
      <c r="H55" s="1705"/>
      <c r="I55" s="1705"/>
      <c r="J55" s="1706"/>
      <c r="K55" s="532" t="s">
        <v>16</v>
      </c>
      <c r="L55" s="533" t="s">
        <v>110</v>
      </c>
    </row>
    <row r="56" spans="1:12">
      <c r="A56" s="509">
        <v>51</v>
      </c>
      <c r="B56" s="530" t="s">
        <v>112</v>
      </c>
      <c r="C56" s="1704" t="s">
        <v>2609</v>
      </c>
      <c r="D56" s="1707"/>
      <c r="E56" s="1707"/>
      <c r="F56" s="1707"/>
      <c r="G56" s="1707"/>
      <c r="H56" s="1707"/>
      <c r="I56" s="1707"/>
      <c r="J56" s="1708"/>
      <c r="K56" s="532" t="s">
        <v>16</v>
      </c>
      <c r="L56" s="533" t="s">
        <v>112</v>
      </c>
    </row>
    <row r="57" spans="1:12">
      <c r="A57" s="509">
        <v>52</v>
      </c>
      <c r="B57" s="530" t="s">
        <v>114</v>
      </c>
      <c r="C57" s="1704" t="s">
        <v>2610</v>
      </c>
      <c r="D57" s="1705"/>
      <c r="E57" s="1705"/>
      <c r="F57" s="1705"/>
      <c r="G57" s="1705"/>
      <c r="H57" s="1705"/>
      <c r="I57" s="1705"/>
      <c r="J57" s="1706"/>
      <c r="K57" s="532" t="s">
        <v>16</v>
      </c>
      <c r="L57" s="533" t="s">
        <v>114</v>
      </c>
    </row>
    <row r="58" spans="1:12">
      <c r="A58" s="509">
        <v>53</v>
      </c>
      <c r="B58" s="530" t="s">
        <v>115</v>
      </c>
      <c r="C58" s="1704" t="s">
        <v>2611</v>
      </c>
      <c r="D58" s="1707"/>
      <c r="E58" s="1707"/>
      <c r="F58" s="1707"/>
      <c r="G58" s="1707"/>
      <c r="H58" s="1707"/>
      <c r="I58" s="1707"/>
      <c r="J58" s="1708"/>
      <c r="K58" s="532" t="s">
        <v>16</v>
      </c>
      <c r="L58" s="533" t="s">
        <v>115</v>
      </c>
    </row>
    <row r="59" spans="1:12">
      <c r="A59" s="509">
        <v>54</v>
      </c>
      <c r="B59" s="530" t="s">
        <v>116</v>
      </c>
      <c r="C59" s="1704" t="s">
        <v>2612</v>
      </c>
      <c r="D59" s="1705"/>
      <c r="E59" s="1705"/>
      <c r="F59" s="1705"/>
      <c r="G59" s="1705"/>
      <c r="H59" s="1705"/>
      <c r="I59" s="1705"/>
      <c r="J59" s="1706"/>
      <c r="K59" s="532" t="s">
        <v>16</v>
      </c>
      <c r="L59" s="533" t="s">
        <v>116</v>
      </c>
    </row>
    <row r="60" spans="1:12">
      <c r="A60" s="509">
        <v>55</v>
      </c>
      <c r="B60" s="530" t="s">
        <v>118</v>
      </c>
      <c r="C60" s="1704" t="s">
        <v>2613</v>
      </c>
      <c r="D60" s="1705"/>
      <c r="E60" s="1705"/>
      <c r="F60" s="1705"/>
      <c r="G60" s="1705"/>
      <c r="H60" s="1705"/>
      <c r="I60" s="1705"/>
      <c r="J60" s="1706"/>
      <c r="K60" s="532" t="s">
        <v>16</v>
      </c>
      <c r="L60" s="533" t="s">
        <v>118</v>
      </c>
    </row>
    <row r="61" spans="1:12">
      <c r="A61" s="509">
        <v>56</v>
      </c>
      <c r="B61" s="530" t="s">
        <v>120</v>
      </c>
      <c r="C61" s="1704" t="s">
        <v>2614</v>
      </c>
      <c r="D61" s="1707"/>
      <c r="E61" s="1707"/>
      <c r="F61" s="1707"/>
      <c r="G61" s="1707"/>
      <c r="H61" s="1707"/>
      <c r="I61" s="1707"/>
      <c r="J61" s="1708"/>
      <c r="K61" s="532" t="s">
        <v>16</v>
      </c>
      <c r="L61" s="533" t="s">
        <v>120</v>
      </c>
    </row>
    <row r="62" spans="1:12">
      <c r="A62" s="509">
        <v>57</v>
      </c>
      <c r="B62" s="530" t="s">
        <v>122</v>
      </c>
      <c r="C62" s="1704" t="s">
        <v>2615</v>
      </c>
      <c r="D62" s="1705"/>
      <c r="E62" s="1705"/>
      <c r="F62" s="1705"/>
      <c r="G62" s="1705"/>
      <c r="H62" s="1705"/>
      <c r="I62" s="1705"/>
      <c r="J62" s="1706"/>
      <c r="K62" s="532" t="s">
        <v>16</v>
      </c>
      <c r="L62" s="533" t="s">
        <v>122</v>
      </c>
    </row>
    <row r="63" spans="1:12">
      <c r="A63" s="509">
        <v>58</v>
      </c>
      <c r="B63" s="530" t="s">
        <v>124</v>
      </c>
      <c r="C63" s="1704" t="s">
        <v>2616</v>
      </c>
      <c r="D63" s="1707"/>
      <c r="E63" s="1707"/>
      <c r="F63" s="1707"/>
      <c r="G63" s="1707"/>
      <c r="H63" s="1707"/>
      <c r="I63" s="1707"/>
      <c r="J63" s="1708"/>
      <c r="K63" s="532" t="s">
        <v>16</v>
      </c>
      <c r="L63" s="533" t="s">
        <v>124</v>
      </c>
    </row>
    <row r="64" spans="1:12">
      <c r="A64" s="509">
        <v>59</v>
      </c>
      <c r="B64" s="530" t="s">
        <v>126</v>
      </c>
      <c r="C64" s="1704" t="s">
        <v>2617</v>
      </c>
      <c r="D64" s="1705"/>
      <c r="E64" s="1705"/>
      <c r="F64" s="1705"/>
      <c r="G64" s="1705"/>
      <c r="H64" s="1705"/>
      <c r="I64" s="1705"/>
      <c r="J64" s="1706"/>
      <c r="K64" s="532" t="s">
        <v>16</v>
      </c>
      <c r="L64" s="533" t="s">
        <v>126</v>
      </c>
    </row>
    <row r="65" spans="1:12">
      <c r="A65" s="509">
        <v>60</v>
      </c>
      <c r="B65" s="530" t="s">
        <v>128</v>
      </c>
      <c r="C65" s="1704" t="s">
        <v>2618</v>
      </c>
      <c r="D65" s="1707"/>
      <c r="E65" s="1707"/>
      <c r="F65" s="1707"/>
      <c r="G65" s="1707"/>
      <c r="H65" s="1707"/>
      <c r="I65" s="1707"/>
      <c r="J65" s="1708"/>
      <c r="K65" s="532" t="s">
        <v>16</v>
      </c>
      <c r="L65" s="533" t="s">
        <v>128</v>
      </c>
    </row>
    <row r="66" spans="1:12">
      <c r="A66" s="509">
        <v>61</v>
      </c>
      <c r="B66" s="530" t="s">
        <v>130</v>
      </c>
      <c r="C66" s="1704" t="s">
        <v>2619</v>
      </c>
      <c r="D66" s="1705"/>
      <c r="E66" s="1705"/>
      <c r="F66" s="1705"/>
      <c r="G66" s="1705"/>
      <c r="H66" s="1705"/>
      <c r="I66" s="1705"/>
      <c r="J66" s="1706"/>
      <c r="K66" s="532" t="s">
        <v>16</v>
      </c>
      <c r="L66" s="533" t="s">
        <v>130</v>
      </c>
    </row>
    <row r="67" spans="1:12">
      <c r="A67" s="509">
        <v>62</v>
      </c>
      <c r="B67" s="530" t="s">
        <v>132</v>
      </c>
      <c r="C67" s="1704" t="s">
        <v>2620</v>
      </c>
      <c r="D67" s="1707"/>
      <c r="E67" s="1707"/>
      <c r="F67" s="1707"/>
      <c r="G67" s="1707"/>
      <c r="H67" s="1707"/>
      <c r="I67" s="1707"/>
      <c r="J67" s="1708"/>
      <c r="K67" s="532" t="s">
        <v>16</v>
      </c>
      <c r="L67" s="533" t="s">
        <v>132</v>
      </c>
    </row>
    <row r="68" spans="1:12">
      <c r="A68" s="509">
        <v>63</v>
      </c>
      <c r="B68" s="530" t="s">
        <v>134</v>
      </c>
      <c r="C68" s="1704" t="s">
        <v>2621</v>
      </c>
      <c r="D68" s="1705"/>
      <c r="E68" s="1705"/>
      <c r="F68" s="1705"/>
      <c r="G68" s="1705"/>
      <c r="H68" s="1705"/>
      <c r="I68" s="1705"/>
      <c r="J68" s="1706"/>
      <c r="K68" s="532" t="s">
        <v>16</v>
      </c>
      <c r="L68" s="533" t="s">
        <v>134</v>
      </c>
    </row>
    <row r="69" spans="1:12">
      <c r="A69" s="509">
        <v>64</v>
      </c>
      <c r="B69" s="530" t="s">
        <v>136</v>
      </c>
      <c r="C69" s="1704" t="s">
        <v>2622</v>
      </c>
      <c r="D69" s="1705"/>
      <c r="E69" s="1705"/>
      <c r="F69" s="1705"/>
      <c r="G69" s="1705"/>
      <c r="H69" s="1705"/>
      <c r="I69" s="1705"/>
      <c r="J69" s="1706"/>
      <c r="K69" s="532" t="s">
        <v>16</v>
      </c>
      <c r="L69" s="533" t="s">
        <v>136</v>
      </c>
    </row>
    <row r="70" spans="1:12">
      <c r="A70" s="509">
        <v>65</v>
      </c>
      <c r="B70" s="530" t="s">
        <v>138</v>
      </c>
      <c r="C70" s="1704" t="s">
        <v>2623</v>
      </c>
      <c r="D70" s="1707"/>
      <c r="E70" s="1707"/>
      <c r="F70" s="1707"/>
      <c r="G70" s="1707"/>
      <c r="H70" s="1707"/>
      <c r="I70" s="1707"/>
      <c r="J70" s="1708"/>
      <c r="K70" s="532" t="s">
        <v>16</v>
      </c>
      <c r="L70" s="533" t="s">
        <v>138</v>
      </c>
    </row>
    <row r="71" spans="1:12">
      <c r="A71" s="509">
        <v>66</v>
      </c>
      <c r="B71" s="530" t="s">
        <v>140</v>
      </c>
      <c r="C71" s="1704" t="s">
        <v>2624</v>
      </c>
      <c r="D71" s="1705"/>
      <c r="E71" s="1705"/>
      <c r="F71" s="1705"/>
      <c r="G71" s="1705"/>
      <c r="H71" s="1705"/>
      <c r="I71" s="1705"/>
      <c r="J71" s="1706"/>
      <c r="K71" s="532" t="s">
        <v>16</v>
      </c>
      <c r="L71" s="533" t="s">
        <v>140</v>
      </c>
    </row>
    <row r="72" spans="1:12">
      <c r="A72" s="509">
        <v>67</v>
      </c>
      <c r="B72" s="530" t="s">
        <v>142</v>
      </c>
      <c r="C72" s="1704" t="s">
        <v>2625</v>
      </c>
      <c r="D72" s="1707"/>
      <c r="E72" s="1707"/>
      <c r="F72" s="1707"/>
      <c r="G72" s="1707"/>
      <c r="H72" s="1707"/>
      <c r="I72" s="1707"/>
      <c r="J72" s="1708"/>
      <c r="K72" s="532" t="s">
        <v>16</v>
      </c>
      <c r="L72" s="533" t="s">
        <v>142</v>
      </c>
    </row>
    <row r="73" spans="1:12">
      <c r="A73" s="509">
        <v>68</v>
      </c>
      <c r="B73" s="530" t="s">
        <v>144</v>
      </c>
      <c r="C73" s="1704" t="s">
        <v>2626</v>
      </c>
      <c r="D73" s="1705"/>
      <c r="E73" s="1705"/>
      <c r="F73" s="1705"/>
      <c r="G73" s="1705"/>
      <c r="H73" s="1705"/>
      <c r="I73" s="1705"/>
      <c r="J73" s="1706"/>
      <c r="K73" s="532" t="s">
        <v>16</v>
      </c>
      <c r="L73" s="533" t="s">
        <v>144</v>
      </c>
    </row>
    <row r="74" spans="1:12">
      <c r="A74" s="509">
        <v>69</v>
      </c>
      <c r="B74" s="530" t="s">
        <v>146</v>
      </c>
      <c r="C74" s="1704" t="s">
        <v>2627</v>
      </c>
      <c r="D74" s="1707"/>
      <c r="E74" s="1707"/>
      <c r="F74" s="1707"/>
      <c r="G74" s="1707"/>
      <c r="H74" s="1707"/>
      <c r="I74" s="1707"/>
      <c r="J74" s="1708"/>
      <c r="K74" s="532" t="s">
        <v>16</v>
      </c>
      <c r="L74" s="533" t="s">
        <v>146</v>
      </c>
    </row>
    <row r="75" spans="1:12">
      <c r="A75" s="509">
        <v>70</v>
      </c>
      <c r="B75" s="530" t="s">
        <v>148</v>
      </c>
      <c r="C75" s="1704" t="s">
        <v>2628</v>
      </c>
      <c r="D75" s="1705"/>
      <c r="E75" s="1705"/>
      <c r="F75" s="1705"/>
      <c r="G75" s="1705"/>
      <c r="H75" s="1705"/>
      <c r="I75" s="1705"/>
      <c r="J75" s="1706"/>
      <c r="K75" s="532" t="s">
        <v>16</v>
      </c>
      <c r="L75" s="533" t="s">
        <v>148</v>
      </c>
    </row>
    <row r="76" spans="1:12">
      <c r="A76" s="509">
        <v>71</v>
      </c>
      <c r="B76" s="530" t="s">
        <v>150</v>
      </c>
      <c r="C76" s="1704" t="s">
        <v>2629</v>
      </c>
      <c r="D76" s="1707"/>
      <c r="E76" s="1707"/>
      <c r="F76" s="1707"/>
      <c r="G76" s="1707"/>
      <c r="H76" s="1707"/>
      <c r="I76" s="1707"/>
      <c r="J76" s="1708"/>
      <c r="K76" s="532" t="s">
        <v>16</v>
      </c>
      <c r="L76" s="533" t="s">
        <v>150</v>
      </c>
    </row>
    <row r="77" spans="1:12">
      <c r="A77" s="509">
        <v>72</v>
      </c>
      <c r="B77" s="530" t="s">
        <v>152</v>
      </c>
      <c r="C77" s="1704" t="s">
        <v>2630</v>
      </c>
      <c r="D77" s="1705"/>
      <c r="E77" s="1705"/>
      <c r="F77" s="1705"/>
      <c r="G77" s="1705"/>
      <c r="H77" s="1705"/>
      <c r="I77" s="1705"/>
      <c r="J77" s="1706"/>
      <c r="K77" s="532" t="s">
        <v>16</v>
      </c>
      <c r="L77" s="533" t="s">
        <v>152</v>
      </c>
    </row>
    <row r="78" spans="1:12">
      <c r="A78" s="509">
        <v>73</v>
      </c>
      <c r="B78" s="530" t="s">
        <v>153</v>
      </c>
      <c r="C78" s="1704" t="s">
        <v>2631</v>
      </c>
      <c r="D78" s="1705"/>
      <c r="E78" s="1705"/>
      <c r="F78" s="1705"/>
      <c r="G78" s="1705"/>
      <c r="H78" s="1705"/>
      <c r="I78" s="1705"/>
      <c r="J78" s="1706"/>
      <c r="K78" s="532" t="s">
        <v>16</v>
      </c>
      <c r="L78" s="533" t="s">
        <v>153</v>
      </c>
    </row>
    <row r="79" spans="1:12">
      <c r="A79" s="509">
        <v>74</v>
      </c>
      <c r="B79" s="530" t="s">
        <v>154</v>
      </c>
      <c r="C79" s="1704" t="s">
        <v>2632</v>
      </c>
      <c r="D79" s="1707"/>
      <c r="E79" s="1707"/>
      <c r="F79" s="1707"/>
      <c r="G79" s="1707"/>
      <c r="H79" s="1707"/>
      <c r="I79" s="1707"/>
      <c r="J79" s="1708"/>
      <c r="K79" s="532" t="s">
        <v>16</v>
      </c>
      <c r="L79" s="533" t="s">
        <v>154</v>
      </c>
    </row>
    <row r="80" spans="1:12">
      <c r="A80" s="509">
        <v>75</v>
      </c>
      <c r="B80" s="530" t="s">
        <v>157</v>
      </c>
      <c r="C80" s="1704" t="s">
        <v>2633</v>
      </c>
      <c r="D80" s="1705"/>
      <c r="E80" s="1705"/>
      <c r="F80" s="1705"/>
      <c r="G80" s="1705"/>
      <c r="H80" s="1705"/>
      <c r="I80" s="1705"/>
      <c r="J80" s="1706"/>
      <c r="K80" s="532" t="s">
        <v>16</v>
      </c>
      <c r="L80" s="533" t="s">
        <v>157</v>
      </c>
    </row>
    <row r="81" spans="1:12">
      <c r="A81" s="509">
        <v>76</v>
      </c>
      <c r="B81" s="530" t="s">
        <v>160</v>
      </c>
      <c r="C81" s="1704" t="s">
        <v>2634</v>
      </c>
      <c r="D81" s="1707"/>
      <c r="E81" s="1707"/>
      <c r="F81" s="1707"/>
      <c r="G81" s="1707"/>
      <c r="H81" s="1707"/>
      <c r="I81" s="1707"/>
      <c r="J81" s="1708"/>
      <c r="K81" s="532" t="s">
        <v>16</v>
      </c>
      <c r="L81" s="533" t="s">
        <v>160</v>
      </c>
    </row>
    <row r="82" spans="1:12">
      <c r="A82" s="509">
        <v>77</v>
      </c>
      <c r="B82" s="530" t="s">
        <v>162</v>
      </c>
      <c r="C82" s="1704" t="s">
        <v>2635</v>
      </c>
      <c r="D82" s="1705"/>
      <c r="E82" s="1705"/>
      <c r="F82" s="1705"/>
      <c r="G82" s="1705"/>
      <c r="H82" s="1705"/>
      <c r="I82" s="1705"/>
      <c r="J82" s="1706"/>
      <c r="K82" s="532" t="s">
        <v>16</v>
      </c>
      <c r="L82" s="533" t="s">
        <v>162</v>
      </c>
    </row>
    <row r="83" spans="1:12">
      <c r="A83" s="509">
        <v>78</v>
      </c>
      <c r="B83" s="530" t="s">
        <v>165</v>
      </c>
      <c r="C83" s="1704" t="s">
        <v>2636</v>
      </c>
      <c r="D83" s="1707"/>
      <c r="E83" s="1707"/>
      <c r="F83" s="1707"/>
      <c r="G83" s="1707"/>
      <c r="H83" s="1707"/>
      <c r="I83" s="1707"/>
      <c r="J83" s="1708"/>
      <c r="K83" s="532" t="s">
        <v>16</v>
      </c>
      <c r="L83" s="533" t="s">
        <v>165</v>
      </c>
    </row>
    <row r="84" spans="1:12">
      <c r="A84" s="509">
        <v>79</v>
      </c>
      <c r="B84" s="530" t="s">
        <v>171</v>
      </c>
      <c r="C84" s="1704" t="s">
        <v>2637</v>
      </c>
      <c r="D84" s="1705"/>
      <c r="E84" s="1705"/>
      <c r="F84" s="1705"/>
      <c r="G84" s="1705"/>
      <c r="H84" s="1705"/>
      <c r="I84" s="1705"/>
      <c r="J84" s="1706"/>
      <c r="K84" s="532" t="s">
        <v>16</v>
      </c>
      <c r="L84" s="533" t="s">
        <v>171</v>
      </c>
    </row>
    <row r="85" spans="1:12">
      <c r="A85" s="509">
        <v>80</v>
      </c>
      <c r="B85" s="530" t="s">
        <v>174</v>
      </c>
      <c r="C85" s="1704" t="s">
        <v>2638</v>
      </c>
      <c r="D85" s="1707"/>
      <c r="E85" s="1707"/>
      <c r="F85" s="1707"/>
      <c r="G85" s="1707"/>
      <c r="H85" s="1707"/>
      <c r="I85" s="1707"/>
      <c r="J85" s="1708"/>
      <c r="K85" s="532" t="s">
        <v>16</v>
      </c>
      <c r="L85" s="533" t="s">
        <v>174</v>
      </c>
    </row>
    <row r="86" spans="1:12">
      <c r="A86" s="509">
        <v>81</v>
      </c>
      <c r="B86" s="530" t="s">
        <v>176</v>
      </c>
      <c r="C86" s="1704" t="s">
        <v>2639</v>
      </c>
      <c r="D86" s="1705"/>
      <c r="E86" s="1705"/>
      <c r="F86" s="1705"/>
      <c r="G86" s="1705"/>
      <c r="H86" s="1705"/>
      <c r="I86" s="1705"/>
      <c r="J86" s="1706"/>
      <c r="K86" s="532" t="s">
        <v>16</v>
      </c>
      <c r="L86" s="533" t="s">
        <v>176</v>
      </c>
    </row>
    <row r="87" spans="1:12">
      <c r="A87" s="509">
        <v>82</v>
      </c>
      <c r="B87" s="530" t="s">
        <v>178</v>
      </c>
      <c r="C87" s="534" t="s">
        <v>13</v>
      </c>
      <c r="D87" s="535" t="s">
        <v>13</v>
      </c>
      <c r="E87" s="535" t="s">
        <v>13</v>
      </c>
      <c r="F87" s="535" t="s">
        <v>13</v>
      </c>
      <c r="G87" s="535" t="s">
        <v>13</v>
      </c>
      <c r="H87" s="535" t="s">
        <v>13</v>
      </c>
      <c r="I87" s="1705" t="s">
        <v>2640</v>
      </c>
      <c r="J87" s="1706"/>
      <c r="K87" s="532" t="s">
        <v>1168</v>
      </c>
      <c r="L87" s="533" t="s">
        <v>178</v>
      </c>
    </row>
    <row r="88" spans="1:12">
      <c r="A88" s="509">
        <v>83</v>
      </c>
      <c r="B88" s="530" t="s">
        <v>182</v>
      </c>
      <c r="C88" s="1704" t="s">
        <v>2641</v>
      </c>
      <c r="D88" s="1705"/>
      <c r="E88" s="1705"/>
      <c r="F88" s="1705"/>
      <c r="G88" s="1705"/>
      <c r="H88" s="1705"/>
      <c r="I88" s="1705"/>
      <c r="J88" s="1706"/>
      <c r="K88" s="532" t="s">
        <v>16</v>
      </c>
      <c r="L88" s="533" t="s">
        <v>182</v>
      </c>
    </row>
    <row r="89" spans="1:12">
      <c r="A89" s="509">
        <v>84</v>
      </c>
      <c r="B89" s="530" t="s">
        <v>184</v>
      </c>
      <c r="C89" s="534" t="s">
        <v>13</v>
      </c>
      <c r="D89" s="535" t="s">
        <v>13</v>
      </c>
      <c r="E89" s="535" t="s">
        <v>13</v>
      </c>
      <c r="F89" s="535" t="s">
        <v>13</v>
      </c>
      <c r="G89" s="535" t="s">
        <v>13</v>
      </c>
      <c r="H89" s="535" t="s">
        <v>13</v>
      </c>
      <c r="I89" s="1705" t="s">
        <v>2642</v>
      </c>
      <c r="J89" s="1706"/>
      <c r="K89" s="532" t="s">
        <v>1168</v>
      </c>
      <c r="L89" s="533" t="s">
        <v>184</v>
      </c>
    </row>
    <row r="90" spans="1:12">
      <c r="A90" s="509">
        <v>85</v>
      </c>
      <c r="B90" s="530" t="s">
        <v>185</v>
      </c>
      <c r="C90" s="1710" t="s">
        <v>2643</v>
      </c>
      <c r="D90" s="1710"/>
      <c r="E90" s="1710"/>
      <c r="F90" s="1710"/>
      <c r="G90" s="1710"/>
      <c r="H90" s="1710"/>
      <c r="I90" s="1710"/>
      <c r="J90" s="1710"/>
      <c r="K90" s="532" t="s">
        <v>16</v>
      </c>
      <c r="L90" s="533" t="s">
        <v>185</v>
      </c>
    </row>
    <row r="91" spans="1:12">
      <c r="A91" s="509">
        <v>86</v>
      </c>
      <c r="B91" s="530" t="s">
        <v>186</v>
      </c>
      <c r="C91" s="534" t="s">
        <v>13</v>
      </c>
      <c r="D91" s="535" t="s">
        <v>13</v>
      </c>
      <c r="E91" s="535" t="s">
        <v>13</v>
      </c>
      <c r="F91" s="535" t="s">
        <v>13</v>
      </c>
      <c r="G91" s="535" t="s">
        <v>13</v>
      </c>
      <c r="H91" s="535" t="s">
        <v>13</v>
      </c>
      <c r="I91" s="1706" t="s">
        <v>2644</v>
      </c>
      <c r="J91" s="1710"/>
      <c r="K91" s="532" t="s">
        <v>1168</v>
      </c>
      <c r="L91" s="533" t="s">
        <v>186</v>
      </c>
    </row>
    <row r="92" spans="1:12">
      <c r="A92" s="509">
        <v>87</v>
      </c>
      <c r="B92" s="530" t="s">
        <v>187</v>
      </c>
      <c r="C92" s="1704" t="s">
        <v>2645</v>
      </c>
      <c r="D92" s="1705"/>
      <c r="E92" s="1705"/>
      <c r="F92" s="1705"/>
      <c r="G92" s="1705"/>
      <c r="H92" s="1705"/>
      <c r="I92" s="1705"/>
      <c r="J92" s="1706"/>
      <c r="K92" s="532" t="s">
        <v>16</v>
      </c>
      <c r="L92" s="533" t="s">
        <v>187</v>
      </c>
    </row>
    <row r="93" spans="1:12">
      <c r="A93" s="509">
        <v>88</v>
      </c>
      <c r="B93" s="530" t="s">
        <v>188</v>
      </c>
      <c r="C93" s="534" t="s">
        <v>13</v>
      </c>
      <c r="D93" s="535" t="s">
        <v>13</v>
      </c>
      <c r="E93" s="535" t="s">
        <v>13</v>
      </c>
      <c r="F93" s="535" t="s">
        <v>13</v>
      </c>
      <c r="G93" s="535" t="s">
        <v>13</v>
      </c>
      <c r="H93" s="535" t="s">
        <v>13</v>
      </c>
      <c r="I93" s="1706" t="s">
        <v>2646</v>
      </c>
      <c r="J93" s="1710"/>
      <c r="K93" s="532" t="s">
        <v>1168</v>
      </c>
      <c r="L93" s="533" t="s">
        <v>188</v>
      </c>
    </row>
    <row r="94" spans="1:12">
      <c r="A94" s="509">
        <v>89</v>
      </c>
      <c r="B94" s="530" t="s">
        <v>189</v>
      </c>
      <c r="C94" s="1704" t="s">
        <v>2647</v>
      </c>
      <c r="D94" s="1705"/>
      <c r="E94" s="1705"/>
      <c r="F94" s="1705"/>
      <c r="G94" s="1705"/>
      <c r="H94" s="1705"/>
      <c r="I94" s="1705"/>
      <c r="J94" s="1706"/>
      <c r="K94" s="532" t="s">
        <v>16</v>
      </c>
      <c r="L94" s="533" t="s">
        <v>189</v>
      </c>
    </row>
    <row r="95" spans="1:12">
      <c r="A95" s="509">
        <v>90</v>
      </c>
      <c r="B95" s="530" t="s">
        <v>190</v>
      </c>
      <c r="C95" s="534" t="s">
        <v>13</v>
      </c>
      <c r="D95" s="535" t="s">
        <v>13</v>
      </c>
      <c r="E95" s="535" t="s">
        <v>13</v>
      </c>
      <c r="F95" s="1705" t="s">
        <v>2648</v>
      </c>
      <c r="G95" s="1705"/>
      <c r="H95" s="1705"/>
      <c r="I95" s="1705"/>
      <c r="J95" s="1706"/>
      <c r="K95" s="532" t="s">
        <v>16</v>
      </c>
      <c r="L95" s="533" t="s">
        <v>190</v>
      </c>
    </row>
    <row r="96" spans="1:12">
      <c r="A96" s="509">
        <v>91</v>
      </c>
      <c r="B96" s="530" t="s">
        <v>191</v>
      </c>
      <c r="C96" s="1704" t="s">
        <v>2649</v>
      </c>
      <c r="D96" s="1705"/>
      <c r="E96" s="1705"/>
      <c r="F96" s="1705"/>
      <c r="G96" s="1705"/>
      <c r="H96" s="1705"/>
      <c r="I96" s="1705"/>
      <c r="J96" s="1706"/>
      <c r="K96" s="532" t="s">
        <v>16</v>
      </c>
      <c r="L96" s="533" t="s">
        <v>191</v>
      </c>
    </row>
    <row r="97" spans="1:12">
      <c r="A97" s="509">
        <v>92</v>
      </c>
      <c r="B97" s="530" t="s">
        <v>192</v>
      </c>
      <c r="C97" s="534" t="s">
        <v>13</v>
      </c>
      <c r="D97" s="535" t="s">
        <v>13</v>
      </c>
      <c r="E97" s="535" t="s">
        <v>13</v>
      </c>
      <c r="F97" s="1705" t="s">
        <v>2650</v>
      </c>
      <c r="G97" s="1705"/>
      <c r="H97" s="1705"/>
      <c r="I97" s="1705"/>
      <c r="J97" s="1706"/>
      <c r="K97" s="532" t="s">
        <v>16</v>
      </c>
      <c r="L97" s="533" t="s">
        <v>192</v>
      </c>
    </row>
    <row r="98" spans="1:12">
      <c r="A98" s="509">
        <v>93</v>
      </c>
      <c r="B98" s="530" t="s">
        <v>193</v>
      </c>
      <c r="C98" s="1704" t="s">
        <v>2651</v>
      </c>
      <c r="D98" s="1705"/>
      <c r="E98" s="1705"/>
      <c r="F98" s="1705"/>
      <c r="G98" s="1705"/>
      <c r="H98" s="1705"/>
      <c r="I98" s="1705"/>
      <c r="J98" s="1706"/>
      <c r="K98" s="532" t="s">
        <v>16</v>
      </c>
      <c r="L98" s="533" t="s">
        <v>193</v>
      </c>
    </row>
    <row r="99" spans="1:12">
      <c r="A99" s="509">
        <v>94</v>
      </c>
      <c r="B99" s="530" t="s">
        <v>194</v>
      </c>
      <c r="C99" s="534" t="s">
        <v>13</v>
      </c>
      <c r="D99" s="535" t="s">
        <v>13</v>
      </c>
      <c r="E99" s="535" t="s">
        <v>13</v>
      </c>
      <c r="F99" s="1705" t="s">
        <v>2652</v>
      </c>
      <c r="G99" s="1705"/>
      <c r="H99" s="1705"/>
      <c r="I99" s="1705"/>
      <c r="J99" s="1706"/>
      <c r="K99" s="532" t="s">
        <v>16</v>
      </c>
      <c r="L99" s="533" t="s">
        <v>194</v>
      </c>
    </row>
    <row r="100" spans="1:12">
      <c r="A100" s="509">
        <v>95</v>
      </c>
      <c r="B100" s="530" t="s">
        <v>195</v>
      </c>
      <c r="C100" s="1704" t="s">
        <v>2653</v>
      </c>
      <c r="D100" s="1705"/>
      <c r="E100" s="1705"/>
      <c r="F100" s="1705"/>
      <c r="G100" s="1705"/>
      <c r="H100" s="1705"/>
      <c r="I100" s="1705"/>
      <c r="J100" s="1706"/>
      <c r="K100" s="532" t="s">
        <v>16</v>
      </c>
      <c r="L100" s="533" t="s">
        <v>195</v>
      </c>
    </row>
    <row r="101" spans="1:12">
      <c r="A101" s="509">
        <v>96</v>
      </c>
      <c r="B101" s="530" t="s">
        <v>196</v>
      </c>
      <c r="C101" s="534" t="s">
        <v>13</v>
      </c>
      <c r="D101" s="535" t="s">
        <v>13</v>
      </c>
      <c r="E101" s="535" t="s">
        <v>13</v>
      </c>
      <c r="F101" s="1705" t="s">
        <v>2654</v>
      </c>
      <c r="G101" s="1705"/>
      <c r="H101" s="1705"/>
      <c r="I101" s="1705"/>
      <c r="J101" s="1706"/>
      <c r="K101" s="532" t="s">
        <v>16</v>
      </c>
      <c r="L101" s="533" t="s">
        <v>196</v>
      </c>
    </row>
    <row r="102" spans="1:12">
      <c r="A102" s="509">
        <v>97</v>
      </c>
      <c r="B102" s="530" t="s">
        <v>202</v>
      </c>
      <c r="C102" s="1704" t="s">
        <v>2655</v>
      </c>
      <c r="D102" s="1705"/>
      <c r="E102" s="1705"/>
      <c r="F102" s="1705"/>
      <c r="G102" s="1705"/>
      <c r="H102" s="1705"/>
      <c r="I102" s="1705"/>
      <c r="J102" s="1706"/>
      <c r="K102" s="532" t="s">
        <v>16</v>
      </c>
      <c r="L102" s="533" t="s">
        <v>202</v>
      </c>
    </row>
    <row r="103" spans="1:12">
      <c r="A103" s="509">
        <v>98</v>
      </c>
      <c r="B103" s="530" t="s">
        <v>211</v>
      </c>
      <c r="C103" s="534" t="s">
        <v>13</v>
      </c>
      <c r="D103" s="535" t="s">
        <v>13</v>
      </c>
      <c r="E103" s="535" t="s">
        <v>13</v>
      </c>
      <c r="F103" s="535" t="s">
        <v>13</v>
      </c>
      <c r="G103" s="1706" t="s">
        <v>2656</v>
      </c>
      <c r="H103" s="1710"/>
      <c r="I103" s="1710"/>
      <c r="J103" s="1711"/>
      <c r="K103" s="532" t="s">
        <v>16</v>
      </c>
      <c r="L103" s="533" t="s">
        <v>211</v>
      </c>
    </row>
    <row r="104" spans="1:12">
      <c r="A104" s="509">
        <v>99</v>
      </c>
      <c r="B104" s="530" t="s">
        <v>220</v>
      </c>
      <c r="C104" s="1704" t="s">
        <v>2657</v>
      </c>
      <c r="D104" s="1705"/>
      <c r="E104" s="1705"/>
      <c r="F104" s="1705"/>
      <c r="G104" s="1705"/>
      <c r="H104" s="1705"/>
      <c r="I104" s="1705"/>
      <c r="J104" s="1706"/>
      <c r="K104" s="532" t="s">
        <v>16</v>
      </c>
      <c r="L104" s="533" t="s">
        <v>220</v>
      </c>
    </row>
    <row r="105" spans="1:12">
      <c r="A105" s="509">
        <v>100</v>
      </c>
      <c r="B105" s="530" t="s">
        <v>229</v>
      </c>
      <c r="C105" s="534" t="s">
        <v>13</v>
      </c>
      <c r="D105" s="535" t="s">
        <v>13</v>
      </c>
      <c r="E105" s="535" t="s">
        <v>13</v>
      </c>
      <c r="F105" s="535" t="s">
        <v>13</v>
      </c>
      <c r="G105" s="1706" t="s">
        <v>2658</v>
      </c>
      <c r="H105" s="1710"/>
      <c r="I105" s="1710"/>
      <c r="J105" s="1711"/>
      <c r="K105" s="532" t="s">
        <v>16</v>
      </c>
      <c r="L105" s="533" t="s">
        <v>229</v>
      </c>
    </row>
    <row r="106" spans="1:12">
      <c r="A106" s="509">
        <v>101</v>
      </c>
      <c r="B106" s="530" t="s">
        <v>238</v>
      </c>
      <c r="C106" s="1704" t="s">
        <v>2659</v>
      </c>
      <c r="D106" s="1705"/>
      <c r="E106" s="1705"/>
      <c r="F106" s="1705"/>
      <c r="G106" s="1705"/>
      <c r="H106" s="1705"/>
      <c r="I106" s="1705"/>
      <c r="J106" s="1706"/>
      <c r="K106" s="532" t="s">
        <v>16</v>
      </c>
      <c r="L106" s="533" t="s">
        <v>238</v>
      </c>
    </row>
    <row r="107" spans="1:12">
      <c r="A107" s="509">
        <v>102</v>
      </c>
      <c r="B107" s="530" t="s">
        <v>247</v>
      </c>
      <c r="C107" s="534" t="s">
        <v>13</v>
      </c>
      <c r="D107" s="535" t="s">
        <v>13</v>
      </c>
      <c r="E107" s="535" t="s">
        <v>13</v>
      </c>
      <c r="F107" s="535" t="s">
        <v>13</v>
      </c>
      <c r="G107" s="1706" t="s">
        <v>2660</v>
      </c>
      <c r="H107" s="1710"/>
      <c r="I107" s="1710"/>
      <c r="J107" s="1711"/>
      <c r="K107" s="532" t="s">
        <v>16</v>
      </c>
      <c r="L107" s="533" t="s">
        <v>247</v>
      </c>
    </row>
    <row r="108" spans="1:12">
      <c r="A108" s="509">
        <v>103</v>
      </c>
      <c r="B108" s="530" t="s">
        <v>256</v>
      </c>
      <c r="C108" s="1704" t="s">
        <v>2661</v>
      </c>
      <c r="D108" s="1705"/>
      <c r="E108" s="1705"/>
      <c r="F108" s="1705"/>
      <c r="G108" s="1705"/>
      <c r="H108" s="1705"/>
      <c r="I108" s="1705"/>
      <c r="J108" s="1706"/>
      <c r="K108" s="532" t="s">
        <v>16</v>
      </c>
      <c r="L108" s="533" t="s">
        <v>256</v>
      </c>
    </row>
    <row r="109" spans="1:12">
      <c r="A109" s="509">
        <v>104</v>
      </c>
      <c r="B109" s="530" t="s">
        <v>260</v>
      </c>
      <c r="C109" s="534" t="s">
        <v>13</v>
      </c>
      <c r="D109" s="535" t="s">
        <v>13</v>
      </c>
      <c r="E109" s="535" t="s">
        <v>13</v>
      </c>
      <c r="F109" s="535" t="s">
        <v>13</v>
      </c>
      <c r="G109" s="1706" t="s">
        <v>2662</v>
      </c>
      <c r="H109" s="1710"/>
      <c r="I109" s="1710"/>
      <c r="J109" s="1711"/>
      <c r="K109" s="532" t="s">
        <v>16</v>
      </c>
      <c r="L109" s="533" t="s">
        <v>260</v>
      </c>
    </row>
    <row r="110" spans="1:12">
      <c r="A110" s="509">
        <v>105</v>
      </c>
      <c r="B110" s="530" t="s">
        <v>262</v>
      </c>
      <c r="C110" s="1704" t="s">
        <v>2663</v>
      </c>
      <c r="D110" s="1705"/>
      <c r="E110" s="1705"/>
      <c r="F110" s="1705"/>
      <c r="G110" s="1705"/>
      <c r="H110" s="1705"/>
      <c r="I110" s="1705"/>
      <c r="J110" s="1706"/>
      <c r="K110" s="532" t="s">
        <v>16</v>
      </c>
      <c r="L110" s="533" t="s">
        <v>262</v>
      </c>
    </row>
    <row r="111" spans="1:12">
      <c r="A111" s="509">
        <v>106</v>
      </c>
      <c r="B111" s="530" t="s">
        <v>263</v>
      </c>
      <c r="C111" s="534" t="s">
        <v>13</v>
      </c>
      <c r="D111" s="535" t="s">
        <v>13</v>
      </c>
      <c r="E111" s="535" t="s">
        <v>13</v>
      </c>
      <c r="F111" s="535" t="s">
        <v>13</v>
      </c>
      <c r="G111" s="1706" t="s">
        <v>2664</v>
      </c>
      <c r="H111" s="1710"/>
      <c r="I111" s="1710"/>
      <c r="J111" s="1711"/>
      <c r="K111" s="532" t="s">
        <v>16</v>
      </c>
      <c r="L111" s="533" t="s">
        <v>263</v>
      </c>
    </row>
    <row r="112" spans="1:12">
      <c r="A112" s="509">
        <v>107</v>
      </c>
      <c r="B112" s="530" t="s">
        <v>264</v>
      </c>
      <c r="C112" s="1704" t="s">
        <v>2665</v>
      </c>
      <c r="D112" s="1705"/>
      <c r="E112" s="1705"/>
      <c r="F112" s="1705"/>
      <c r="G112" s="1705"/>
      <c r="H112" s="1705"/>
      <c r="I112" s="1705"/>
      <c r="J112" s="1706"/>
      <c r="K112" s="532" t="s">
        <v>16</v>
      </c>
      <c r="L112" s="533" t="s">
        <v>264</v>
      </c>
    </row>
    <row r="113" spans="1:12">
      <c r="A113" s="509">
        <v>108</v>
      </c>
      <c r="B113" s="530" t="s">
        <v>266</v>
      </c>
      <c r="C113" s="534" t="s">
        <v>13</v>
      </c>
      <c r="D113" s="535" t="s">
        <v>13</v>
      </c>
      <c r="E113" s="535" t="s">
        <v>13</v>
      </c>
      <c r="F113" s="535" t="s">
        <v>13</v>
      </c>
      <c r="G113" s="1706" t="s">
        <v>2666</v>
      </c>
      <c r="H113" s="1710"/>
      <c r="I113" s="1710"/>
      <c r="J113" s="1711"/>
      <c r="K113" s="532" t="s">
        <v>16</v>
      </c>
      <c r="L113" s="533" t="s">
        <v>266</v>
      </c>
    </row>
    <row r="114" spans="1:12">
      <c r="A114" s="509">
        <v>109</v>
      </c>
      <c r="B114" s="530" t="s">
        <v>268</v>
      </c>
      <c r="C114" s="1704" t="s">
        <v>2667</v>
      </c>
      <c r="D114" s="1705"/>
      <c r="E114" s="1705"/>
      <c r="F114" s="1705"/>
      <c r="G114" s="1705"/>
      <c r="H114" s="1705"/>
      <c r="I114" s="1705"/>
      <c r="J114" s="1706"/>
      <c r="K114" s="532" t="s">
        <v>16</v>
      </c>
      <c r="L114" s="533" t="s">
        <v>268</v>
      </c>
    </row>
    <row r="115" spans="1:12">
      <c r="A115" s="509">
        <v>110</v>
      </c>
      <c r="B115" s="530" t="s">
        <v>269</v>
      </c>
      <c r="C115" s="534" t="s">
        <v>13</v>
      </c>
      <c r="D115" s="535" t="s">
        <v>13</v>
      </c>
      <c r="E115" s="535" t="s">
        <v>13</v>
      </c>
      <c r="F115" s="535" t="s">
        <v>13</v>
      </c>
      <c r="G115" s="1706" t="s">
        <v>2668</v>
      </c>
      <c r="H115" s="1710"/>
      <c r="I115" s="1710"/>
      <c r="J115" s="1711"/>
      <c r="K115" s="532" t="s">
        <v>16</v>
      </c>
      <c r="L115" s="533" t="s">
        <v>269</v>
      </c>
    </row>
    <row r="116" spans="1:12">
      <c r="A116" s="509">
        <v>111</v>
      </c>
      <c r="B116" s="530" t="s">
        <v>271</v>
      </c>
      <c r="C116" s="1704" t="s">
        <v>2669</v>
      </c>
      <c r="D116" s="1705"/>
      <c r="E116" s="1705"/>
      <c r="F116" s="1705"/>
      <c r="G116" s="1705"/>
      <c r="H116" s="1705"/>
      <c r="I116" s="1705"/>
      <c r="J116" s="1706"/>
      <c r="K116" s="532" t="s">
        <v>16</v>
      </c>
      <c r="L116" s="533" t="s">
        <v>271</v>
      </c>
    </row>
    <row r="117" spans="1:12">
      <c r="A117" s="509">
        <v>112</v>
      </c>
      <c r="B117" s="530" t="s">
        <v>273</v>
      </c>
      <c r="C117" s="534" t="s">
        <v>13</v>
      </c>
      <c r="D117" s="535" t="s">
        <v>13</v>
      </c>
      <c r="E117" s="535" t="s">
        <v>13</v>
      </c>
      <c r="F117" s="535" t="s">
        <v>13</v>
      </c>
      <c r="G117" s="1706" t="s">
        <v>2670</v>
      </c>
      <c r="H117" s="1710"/>
      <c r="I117" s="1710"/>
      <c r="J117" s="1711"/>
      <c r="K117" s="532" t="s">
        <v>16</v>
      </c>
      <c r="L117" s="533" t="s">
        <v>273</v>
      </c>
    </row>
    <row r="118" spans="1:12">
      <c r="A118" s="509">
        <v>113</v>
      </c>
      <c r="B118" s="530" t="s">
        <v>275</v>
      </c>
      <c r="C118" s="1704" t="s">
        <v>2671</v>
      </c>
      <c r="D118" s="1705"/>
      <c r="E118" s="1705"/>
      <c r="F118" s="1705"/>
      <c r="G118" s="1705"/>
      <c r="H118" s="1705"/>
      <c r="I118" s="1705"/>
      <c r="J118" s="1706"/>
      <c r="K118" s="532" t="s">
        <v>16</v>
      </c>
      <c r="L118" s="533" t="s">
        <v>275</v>
      </c>
    </row>
    <row r="119" spans="1:12">
      <c r="A119" s="509">
        <v>114</v>
      </c>
      <c r="B119" s="530" t="s">
        <v>277</v>
      </c>
      <c r="C119" s="534" t="s">
        <v>13</v>
      </c>
      <c r="D119" s="535" t="s">
        <v>13</v>
      </c>
      <c r="E119" s="535" t="s">
        <v>13</v>
      </c>
      <c r="F119" s="535" t="s">
        <v>13</v>
      </c>
      <c r="G119" s="1706" t="s">
        <v>2672</v>
      </c>
      <c r="H119" s="1710"/>
      <c r="I119" s="1710"/>
      <c r="J119" s="1711"/>
      <c r="K119" s="532" t="s">
        <v>16</v>
      </c>
      <c r="L119" s="533" t="s">
        <v>277</v>
      </c>
    </row>
    <row r="120" spans="1:12">
      <c r="A120" s="509">
        <v>115</v>
      </c>
      <c r="B120" s="530" t="s">
        <v>279</v>
      </c>
      <c r="C120" s="1704" t="s">
        <v>2673</v>
      </c>
      <c r="D120" s="1705"/>
      <c r="E120" s="1705"/>
      <c r="F120" s="1705"/>
      <c r="G120" s="1705"/>
      <c r="H120" s="1705"/>
      <c r="I120" s="1705"/>
      <c r="J120" s="1706"/>
      <c r="K120" s="532" t="s">
        <v>16</v>
      </c>
      <c r="L120" s="533" t="s">
        <v>279</v>
      </c>
    </row>
    <row r="121" spans="1:12">
      <c r="A121" s="509">
        <v>116</v>
      </c>
      <c r="B121" s="530" t="s">
        <v>281</v>
      </c>
      <c r="C121" s="534" t="s">
        <v>13</v>
      </c>
      <c r="D121" s="535" t="s">
        <v>13</v>
      </c>
      <c r="E121" s="535" t="s">
        <v>13</v>
      </c>
      <c r="F121" s="535" t="s">
        <v>13</v>
      </c>
      <c r="G121" s="1706" t="s">
        <v>2674</v>
      </c>
      <c r="H121" s="1710"/>
      <c r="I121" s="1710"/>
      <c r="J121" s="1711"/>
      <c r="K121" s="532" t="s">
        <v>16</v>
      </c>
      <c r="L121" s="533" t="s">
        <v>281</v>
      </c>
    </row>
    <row r="122" spans="1:12">
      <c r="A122" s="509">
        <v>117</v>
      </c>
      <c r="B122" s="530" t="s">
        <v>283</v>
      </c>
      <c r="C122" s="1704" t="s">
        <v>2675</v>
      </c>
      <c r="D122" s="1705"/>
      <c r="E122" s="1705"/>
      <c r="F122" s="1705"/>
      <c r="G122" s="1705"/>
      <c r="H122" s="1705"/>
      <c r="I122" s="1705"/>
      <c r="J122" s="1706"/>
      <c r="K122" s="532" t="s">
        <v>16</v>
      </c>
      <c r="L122" s="533" t="s">
        <v>283</v>
      </c>
    </row>
    <row r="123" spans="1:12">
      <c r="A123" s="509">
        <v>118</v>
      </c>
      <c r="B123" s="530" t="s">
        <v>285</v>
      </c>
      <c r="C123" s="534" t="s">
        <v>13</v>
      </c>
      <c r="D123" s="535" t="s">
        <v>13</v>
      </c>
      <c r="E123" s="535" t="s">
        <v>13</v>
      </c>
      <c r="F123" s="535" t="s">
        <v>13</v>
      </c>
      <c r="G123" s="1706" t="s">
        <v>2676</v>
      </c>
      <c r="H123" s="1710"/>
      <c r="I123" s="1710"/>
      <c r="J123" s="1711"/>
      <c r="K123" s="532" t="s">
        <v>16</v>
      </c>
      <c r="L123" s="533" t="s">
        <v>285</v>
      </c>
    </row>
    <row r="124" spans="1:12">
      <c r="A124" s="509">
        <v>119</v>
      </c>
      <c r="B124" s="530" t="s">
        <v>287</v>
      </c>
      <c r="C124" s="1704" t="s">
        <v>2677</v>
      </c>
      <c r="D124" s="1705"/>
      <c r="E124" s="1705"/>
      <c r="F124" s="1705"/>
      <c r="G124" s="1705"/>
      <c r="H124" s="1705"/>
      <c r="I124" s="1705"/>
      <c r="J124" s="1706"/>
      <c r="K124" s="532" t="s">
        <v>16</v>
      </c>
      <c r="L124" s="533" t="s">
        <v>287</v>
      </c>
    </row>
    <row r="125" spans="1:12">
      <c r="A125" s="509">
        <v>120</v>
      </c>
      <c r="B125" s="530" t="s">
        <v>289</v>
      </c>
      <c r="C125" s="534" t="s">
        <v>13</v>
      </c>
      <c r="D125" s="535" t="s">
        <v>13</v>
      </c>
      <c r="E125" s="535" t="s">
        <v>13</v>
      </c>
      <c r="F125" s="535" t="s">
        <v>13</v>
      </c>
      <c r="G125" s="1706" t="s">
        <v>2678</v>
      </c>
      <c r="H125" s="1710"/>
      <c r="I125" s="1710"/>
      <c r="J125" s="1711"/>
      <c r="K125" s="532" t="s">
        <v>16</v>
      </c>
      <c r="L125" s="533" t="s">
        <v>289</v>
      </c>
    </row>
    <row r="126" spans="1:12">
      <c r="A126" s="509">
        <v>121</v>
      </c>
      <c r="B126" s="530" t="s">
        <v>291</v>
      </c>
      <c r="C126" s="1704" t="s">
        <v>2679</v>
      </c>
      <c r="D126" s="1705"/>
      <c r="E126" s="1705"/>
      <c r="F126" s="1705"/>
      <c r="G126" s="1705"/>
      <c r="H126" s="1705"/>
      <c r="I126" s="1705"/>
      <c r="J126" s="1706"/>
      <c r="K126" s="532" t="s">
        <v>16</v>
      </c>
      <c r="L126" s="533" t="s">
        <v>291</v>
      </c>
    </row>
    <row r="127" spans="1:12">
      <c r="A127" s="509">
        <v>122</v>
      </c>
      <c r="B127" s="530" t="s">
        <v>293</v>
      </c>
      <c r="C127" s="534" t="s">
        <v>13</v>
      </c>
      <c r="D127" s="535" t="s">
        <v>13</v>
      </c>
      <c r="E127" s="535" t="s">
        <v>13</v>
      </c>
      <c r="F127" s="535" t="s">
        <v>13</v>
      </c>
      <c r="G127" s="1706" t="s">
        <v>2680</v>
      </c>
      <c r="H127" s="1710"/>
      <c r="I127" s="1710"/>
      <c r="J127" s="1711"/>
      <c r="K127" s="532" t="s">
        <v>16</v>
      </c>
      <c r="L127" s="533" t="s">
        <v>293</v>
      </c>
    </row>
    <row r="128" spans="1:12">
      <c r="A128" s="509">
        <v>123</v>
      </c>
      <c r="B128" s="530" t="s">
        <v>295</v>
      </c>
      <c r="C128" s="1704" t="s">
        <v>2681</v>
      </c>
      <c r="D128" s="1705"/>
      <c r="E128" s="1705"/>
      <c r="F128" s="1705"/>
      <c r="G128" s="1705"/>
      <c r="H128" s="1705"/>
      <c r="I128" s="1705"/>
      <c r="J128" s="1706"/>
      <c r="K128" s="532" t="s">
        <v>16</v>
      </c>
      <c r="L128" s="533" t="s">
        <v>295</v>
      </c>
    </row>
    <row r="129" spans="1:12">
      <c r="A129" s="509">
        <v>124</v>
      </c>
      <c r="B129" s="530" t="s">
        <v>297</v>
      </c>
      <c r="C129" s="534" t="s">
        <v>13</v>
      </c>
      <c r="D129" s="535" t="s">
        <v>13</v>
      </c>
      <c r="E129" s="535" t="s">
        <v>13</v>
      </c>
      <c r="F129" s="535" t="s">
        <v>13</v>
      </c>
      <c r="G129" s="1706" t="s">
        <v>2682</v>
      </c>
      <c r="H129" s="1710"/>
      <c r="I129" s="1710"/>
      <c r="J129" s="1711"/>
      <c r="K129" s="532" t="s">
        <v>16</v>
      </c>
      <c r="L129" s="533" t="s">
        <v>297</v>
      </c>
    </row>
    <row r="130" spans="1:12">
      <c r="A130" s="509">
        <v>125</v>
      </c>
      <c r="B130" s="530" t="s">
        <v>299</v>
      </c>
      <c r="C130" s="1704" t="s">
        <v>2683</v>
      </c>
      <c r="D130" s="1705"/>
      <c r="E130" s="1705"/>
      <c r="F130" s="1705"/>
      <c r="G130" s="1705"/>
      <c r="H130" s="1705"/>
      <c r="I130" s="1705"/>
      <c r="J130" s="1706"/>
      <c r="K130" s="532" t="s">
        <v>16</v>
      </c>
      <c r="L130" s="533" t="s">
        <v>299</v>
      </c>
    </row>
    <row r="131" spans="1:12">
      <c r="A131" s="509">
        <v>126</v>
      </c>
      <c r="B131" s="530" t="s">
        <v>301</v>
      </c>
      <c r="C131" s="534" t="s">
        <v>13</v>
      </c>
      <c r="D131" s="535" t="s">
        <v>13</v>
      </c>
      <c r="E131" s="535" t="s">
        <v>13</v>
      </c>
      <c r="F131" s="535" t="s">
        <v>13</v>
      </c>
      <c r="G131" s="1706" t="s">
        <v>2684</v>
      </c>
      <c r="H131" s="1710"/>
      <c r="I131" s="1710"/>
      <c r="J131" s="1711"/>
      <c r="K131" s="532" t="s">
        <v>16</v>
      </c>
      <c r="L131" s="533" t="s">
        <v>301</v>
      </c>
    </row>
    <row r="132" spans="1:12">
      <c r="A132" s="509">
        <v>127</v>
      </c>
      <c r="B132" s="530" t="s">
        <v>303</v>
      </c>
      <c r="C132" s="1704" t="s">
        <v>2685</v>
      </c>
      <c r="D132" s="1705"/>
      <c r="E132" s="1705"/>
      <c r="F132" s="1705"/>
      <c r="G132" s="1705"/>
      <c r="H132" s="1705"/>
      <c r="I132" s="1705"/>
      <c r="J132" s="1706"/>
      <c r="K132" s="532" t="s">
        <v>16</v>
      </c>
      <c r="L132" s="533" t="s">
        <v>303</v>
      </c>
    </row>
    <row r="133" spans="1:12">
      <c r="A133" s="509">
        <v>128</v>
      </c>
      <c r="B133" s="530" t="s">
        <v>305</v>
      </c>
      <c r="C133" s="534" t="s">
        <v>13</v>
      </c>
      <c r="D133" s="535" t="s">
        <v>13</v>
      </c>
      <c r="E133" s="535" t="s">
        <v>13</v>
      </c>
      <c r="F133" s="535" t="s">
        <v>13</v>
      </c>
      <c r="G133" s="1706" t="s">
        <v>2686</v>
      </c>
      <c r="H133" s="1710"/>
      <c r="I133" s="1710"/>
      <c r="J133" s="1711"/>
      <c r="K133" s="532" t="s">
        <v>16</v>
      </c>
      <c r="L133" s="533" t="s">
        <v>305</v>
      </c>
    </row>
    <row r="134" spans="1:12" ht="12.75" thickBot="1">
      <c r="A134" s="509">
        <v>129</v>
      </c>
      <c r="B134" s="530" t="s">
        <v>306</v>
      </c>
      <c r="C134" s="1704" t="s">
        <v>2687</v>
      </c>
      <c r="D134" s="1705"/>
      <c r="E134" s="1705"/>
      <c r="F134" s="1705"/>
      <c r="G134" s="1705"/>
      <c r="H134" s="1705"/>
      <c r="I134" s="1705"/>
      <c r="J134" s="1706"/>
      <c r="K134" s="532" t="s">
        <v>16</v>
      </c>
      <c r="L134" s="533" t="s">
        <v>306</v>
      </c>
    </row>
    <row r="135" spans="1:12" ht="13.5" thickTop="1" thickBot="1">
      <c r="A135" s="509"/>
      <c r="B135" s="517" t="s">
        <v>2</v>
      </c>
      <c r="C135" s="536" t="s">
        <v>3</v>
      </c>
      <c r="D135" s="518" t="s">
        <v>4</v>
      </c>
      <c r="E135" s="518" t="s">
        <v>5</v>
      </c>
      <c r="F135" s="518" t="s">
        <v>6</v>
      </c>
      <c r="G135" s="518" t="s">
        <v>7</v>
      </c>
      <c r="H135" s="518" t="s">
        <v>8</v>
      </c>
      <c r="I135" s="518" t="s">
        <v>9</v>
      </c>
      <c r="J135" s="519" t="s">
        <v>10</v>
      </c>
      <c r="K135" s="537" t="s">
        <v>815</v>
      </c>
      <c r="L135" s="538" t="s">
        <v>2</v>
      </c>
    </row>
    <row r="136" spans="1:12">
      <c r="A136" s="539"/>
      <c r="B136" s="540"/>
      <c r="C136" s="541"/>
      <c r="D136" s="542"/>
      <c r="E136" s="542"/>
      <c r="F136" s="541"/>
      <c r="G136" s="541"/>
      <c r="H136" s="541"/>
      <c r="I136" s="541"/>
      <c r="J136" s="541"/>
      <c r="K136" s="541"/>
      <c r="L136" s="541"/>
    </row>
    <row r="137" spans="1:12">
      <c r="A137" s="802"/>
      <c r="B137" s="803"/>
      <c r="C137" s="1132" t="s">
        <v>6829</v>
      </c>
      <c r="D137" s="1128"/>
      <c r="E137" s="1128"/>
      <c r="F137" s="1128"/>
      <c r="G137" s="1128"/>
      <c r="H137" s="1128"/>
      <c r="I137" s="1128"/>
      <c r="J137" s="1128"/>
      <c r="K137" s="1128"/>
      <c r="L137" s="1128"/>
    </row>
    <row r="138" spans="1:12" ht="13.5">
      <c r="A138" s="802"/>
      <c r="B138" s="803"/>
      <c r="C138" s="1198"/>
      <c r="D138" s="1198"/>
      <c r="E138" s="1198"/>
      <c r="F138" s="1198"/>
      <c r="G138" s="1198"/>
      <c r="H138" s="1198"/>
      <c r="I138" s="1198"/>
      <c r="J138" s="1198"/>
      <c r="K138" s="1198"/>
      <c r="L138" s="1198"/>
    </row>
    <row r="139" spans="1:12">
      <c r="A139" s="802"/>
      <c r="B139" s="803"/>
      <c r="C139" s="1393" t="s">
        <v>6830</v>
      </c>
      <c r="D139" s="1383" t="s">
        <v>6831</v>
      </c>
      <c r="E139" s="1383" t="s">
        <v>6832</v>
      </c>
      <c r="F139" s="1383" t="s">
        <v>6833</v>
      </c>
      <c r="G139" s="1474" t="s">
        <v>6834</v>
      </c>
      <c r="H139" s="1475"/>
      <c r="I139" s="1475"/>
      <c r="J139" s="1475"/>
      <c r="K139" s="1475"/>
      <c r="L139" s="1476"/>
    </row>
    <row r="140" spans="1:12" ht="25.9" customHeight="1">
      <c r="A140" s="802"/>
      <c r="B140" s="803"/>
      <c r="C140" s="806" t="s">
        <v>2688</v>
      </c>
      <c r="D140" s="1387">
        <v>1</v>
      </c>
      <c r="E140" s="1387" t="s">
        <v>707</v>
      </c>
      <c r="F140" s="1387" t="s">
        <v>1258</v>
      </c>
      <c r="G140" s="1598" t="s">
        <v>14992</v>
      </c>
      <c r="H140" s="1599"/>
      <c r="I140" s="1599"/>
      <c r="J140" s="1599"/>
      <c r="K140" s="1599"/>
      <c r="L140" s="1600"/>
    </row>
    <row r="141" spans="1:12" ht="25.9" customHeight="1">
      <c r="A141" s="802"/>
      <c r="B141" s="803"/>
      <c r="C141" s="806" t="s">
        <v>2689</v>
      </c>
      <c r="D141" s="1387">
        <v>1</v>
      </c>
      <c r="E141" s="1387" t="s">
        <v>707</v>
      </c>
      <c r="F141" s="1387" t="s">
        <v>1258</v>
      </c>
      <c r="G141" s="1598" t="s">
        <v>14993</v>
      </c>
      <c r="H141" s="1599"/>
      <c r="I141" s="1599"/>
      <c r="J141" s="1599"/>
      <c r="K141" s="1599"/>
      <c r="L141" s="1600"/>
    </row>
    <row r="142" spans="1:12" ht="52.9" customHeight="1">
      <c r="A142" s="802"/>
      <c r="B142" s="803"/>
      <c r="C142" s="806" t="s">
        <v>2559</v>
      </c>
      <c r="D142" s="1387">
        <v>1</v>
      </c>
      <c r="E142" s="1387" t="s">
        <v>707</v>
      </c>
      <c r="F142" s="1387" t="s">
        <v>1258</v>
      </c>
      <c r="G142" s="1601" t="s">
        <v>14994</v>
      </c>
      <c r="H142" s="1602"/>
      <c r="I142" s="1602"/>
      <c r="J142" s="1602"/>
      <c r="K142" s="1602"/>
      <c r="L142" s="1603"/>
    </row>
    <row r="143" spans="1:12" ht="25.9" customHeight="1">
      <c r="A143" s="802"/>
      <c r="B143" s="803"/>
      <c r="C143" s="806" t="s">
        <v>2558</v>
      </c>
      <c r="D143" s="1387">
        <v>1</v>
      </c>
      <c r="E143" s="1387" t="s">
        <v>707</v>
      </c>
      <c r="F143" s="1387" t="s">
        <v>1258</v>
      </c>
      <c r="G143" s="1598" t="s">
        <v>14995</v>
      </c>
      <c r="H143" s="1599"/>
      <c r="I143" s="1599"/>
      <c r="J143" s="1599"/>
      <c r="K143" s="1599"/>
      <c r="L143" s="1600"/>
    </row>
    <row r="144" spans="1:12" ht="39.6" customHeight="1">
      <c r="A144" s="802"/>
      <c r="B144" s="803"/>
      <c r="C144" s="806" t="s">
        <v>2556</v>
      </c>
      <c r="D144" s="1387">
        <v>1</v>
      </c>
      <c r="E144" s="1387" t="s">
        <v>707</v>
      </c>
      <c r="F144" s="1387" t="s">
        <v>1258</v>
      </c>
      <c r="G144" s="1601" t="s">
        <v>14996</v>
      </c>
      <c r="H144" s="1602"/>
      <c r="I144" s="1602"/>
      <c r="J144" s="1602"/>
      <c r="K144" s="1602"/>
      <c r="L144" s="1603"/>
    </row>
    <row r="145" spans="1:12" ht="25.9" customHeight="1">
      <c r="A145" s="802"/>
      <c r="B145" s="803"/>
      <c r="C145" s="806" t="s">
        <v>2557</v>
      </c>
      <c r="D145" s="1387">
        <v>1</v>
      </c>
      <c r="E145" s="1387" t="s">
        <v>707</v>
      </c>
      <c r="F145" s="1387" t="s">
        <v>1258</v>
      </c>
      <c r="G145" s="1598" t="s">
        <v>14997</v>
      </c>
      <c r="H145" s="1599"/>
      <c r="I145" s="1599"/>
      <c r="J145" s="1599"/>
      <c r="K145" s="1599"/>
      <c r="L145" s="1600"/>
    </row>
    <row r="146" spans="1:12" ht="25.9" customHeight="1">
      <c r="A146" s="802"/>
      <c r="B146" s="803"/>
      <c r="C146" s="806" t="s">
        <v>2690</v>
      </c>
      <c r="D146" s="1387">
        <v>1</v>
      </c>
      <c r="E146" s="1387" t="s">
        <v>707</v>
      </c>
      <c r="F146" s="1387" t="s">
        <v>1258</v>
      </c>
      <c r="G146" s="1592" t="s">
        <v>14998</v>
      </c>
      <c r="H146" s="1593"/>
      <c r="I146" s="1593"/>
      <c r="J146" s="1593"/>
      <c r="K146" s="1593"/>
      <c r="L146" s="1594"/>
    </row>
    <row r="147" spans="1:12" ht="25.9" customHeight="1">
      <c r="A147" s="802"/>
      <c r="B147" s="803"/>
      <c r="C147" s="806" t="s">
        <v>2691</v>
      </c>
      <c r="D147" s="1387">
        <v>11</v>
      </c>
      <c r="E147" s="1387" t="s">
        <v>707</v>
      </c>
      <c r="F147" s="1387" t="s">
        <v>1258</v>
      </c>
      <c r="G147" s="1598" t="s">
        <v>14999</v>
      </c>
      <c r="H147" s="1599"/>
      <c r="I147" s="1599"/>
      <c r="J147" s="1599"/>
      <c r="K147" s="1599"/>
      <c r="L147" s="1600"/>
    </row>
    <row r="148" spans="1:12" ht="25.9" customHeight="1">
      <c r="A148" s="802"/>
      <c r="B148" s="803"/>
      <c r="C148" s="806" t="s">
        <v>2692</v>
      </c>
      <c r="D148" s="1387">
        <v>11</v>
      </c>
      <c r="E148" s="1387" t="s">
        <v>707</v>
      </c>
      <c r="F148" s="1387" t="s">
        <v>1258</v>
      </c>
      <c r="G148" s="1598" t="s">
        <v>15000</v>
      </c>
      <c r="H148" s="1599"/>
      <c r="I148" s="1599"/>
      <c r="J148" s="1599"/>
      <c r="K148" s="1599"/>
      <c r="L148" s="1600"/>
    </row>
    <row r="149" spans="1:12" ht="25.9" customHeight="1">
      <c r="A149" s="802"/>
      <c r="B149" s="803"/>
      <c r="C149" s="806" t="s">
        <v>2693</v>
      </c>
      <c r="D149" s="1387">
        <v>11</v>
      </c>
      <c r="E149" s="1387" t="s">
        <v>707</v>
      </c>
      <c r="F149" s="1387" t="s">
        <v>1258</v>
      </c>
      <c r="G149" s="1598" t="s">
        <v>15001</v>
      </c>
      <c r="H149" s="1599"/>
      <c r="I149" s="1599"/>
      <c r="J149" s="1599"/>
      <c r="K149" s="1599"/>
      <c r="L149" s="1600"/>
    </row>
    <row r="150" spans="1:12" ht="25.9" customHeight="1">
      <c r="A150" s="802"/>
      <c r="B150" s="803"/>
      <c r="C150" s="806" t="s">
        <v>2694</v>
      </c>
      <c r="D150" s="1387">
        <v>11</v>
      </c>
      <c r="E150" s="1387" t="s">
        <v>707</v>
      </c>
      <c r="F150" s="1387" t="s">
        <v>1258</v>
      </c>
      <c r="G150" s="1598" t="s">
        <v>15001</v>
      </c>
      <c r="H150" s="1599"/>
      <c r="I150" s="1599"/>
      <c r="J150" s="1599"/>
      <c r="K150" s="1599"/>
      <c r="L150" s="1600"/>
    </row>
    <row r="151" spans="1:12" ht="25.9" customHeight="1">
      <c r="A151" s="802"/>
      <c r="B151" s="803"/>
      <c r="C151" s="1411" t="s">
        <v>2695</v>
      </c>
      <c r="D151" s="1387">
        <v>8</v>
      </c>
      <c r="E151" s="1387" t="s">
        <v>707</v>
      </c>
      <c r="F151" s="1387" t="s">
        <v>708</v>
      </c>
      <c r="G151" s="1598" t="s">
        <v>15002</v>
      </c>
      <c r="H151" s="1599"/>
      <c r="I151" s="1599"/>
      <c r="J151" s="1599"/>
      <c r="K151" s="1599"/>
      <c r="L151" s="1600"/>
    </row>
    <row r="152" spans="1:12" ht="25.9" customHeight="1">
      <c r="A152" s="802"/>
      <c r="B152" s="803"/>
      <c r="C152" s="1411" t="s">
        <v>2696</v>
      </c>
      <c r="D152" s="1387">
        <v>8</v>
      </c>
      <c r="E152" s="1387" t="s">
        <v>707</v>
      </c>
      <c r="F152" s="1387" t="s">
        <v>708</v>
      </c>
      <c r="G152" s="1598" t="s">
        <v>15002</v>
      </c>
      <c r="H152" s="1599"/>
      <c r="I152" s="1599"/>
      <c r="J152" s="1599"/>
      <c r="K152" s="1599"/>
      <c r="L152" s="1600"/>
    </row>
    <row r="153" spans="1:12" ht="25.9" customHeight="1">
      <c r="A153" s="802"/>
      <c r="B153" s="803"/>
      <c r="C153" s="1411" t="s">
        <v>2697</v>
      </c>
      <c r="D153" s="1387">
        <v>8</v>
      </c>
      <c r="E153" s="1387" t="s">
        <v>707</v>
      </c>
      <c r="F153" s="1387" t="s">
        <v>708</v>
      </c>
      <c r="G153" s="1598" t="s">
        <v>15003</v>
      </c>
      <c r="H153" s="1599"/>
      <c r="I153" s="1599"/>
      <c r="J153" s="1599"/>
      <c r="K153" s="1599"/>
      <c r="L153" s="1600"/>
    </row>
    <row r="154" spans="1:12" ht="25.9" customHeight="1">
      <c r="A154" s="802"/>
      <c r="B154" s="803"/>
      <c r="C154" s="1411" t="s">
        <v>2698</v>
      </c>
      <c r="D154" s="1387">
        <v>8</v>
      </c>
      <c r="E154" s="1387" t="s">
        <v>707</v>
      </c>
      <c r="F154" s="1387" t="s">
        <v>708</v>
      </c>
      <c r="G154" s="1598" t="s">
        <v>15003</v>
      </c>
      <c r="H154" s="1599"/>
      <c r="I154" s="1599"/>
      <c r="J154" s="1599"/>
      <c r="K154" s="1599"/>
      <c r="L154" s="1600"/>
    </row>
    <row r="155" spans="1:12" ht="25.9" customHeight="1">
      <c r="A155" s="802"/>
      <c r="B155" s="803"/>
      <c r="C155" s="1411" t="s">
        <v>2699</v>
      </c>
      <c r="D155" s="1387">
        <v>8</v>
      </c>
      <c r="E155" s="1387" t="s">
        <v>707</v>
      </c>
      <c r="F155" s="1387" t="s">
        <v>708</v>
      </c>
      <c r="G155" s="1598" t="s">
        <v>15003</v>
      </c>
      <c r="H155" s="1599"/>
      <c r="I155" s="1599"/>
      <c r="J155" s="1599"/>
      <c r="K155" s="1599"/>
      <c r="L155" s="1600"/>
    </row>
    <row r="156" spans="1:12" ht="25.9" customHeight="1">
      <c r="A156" s="802"/>
      <c r="B156" s="803"/>
      <c r="C156" s="1411" t="s">
        <v>2700</v>
      </c>
      <c r="D156" s="1387">
        <v>8</v>
      </c>
      <c r="E156" s="1387" t="s">
        <v>707</v>
      </c>
      <c r="F156" s="1387" t="s">
        <v>708</v>
      </c>
      <c r="G156" s="1598" t="s">
        <v>15003</v>
      </c>
      <c r="H156" s="1599"/>
      <c r="I156" s="1599"/>
      <c r="J156" s="1599"/>
      <c r="K156" s="1599"/>
      <c r="L156" s="1600"/>
    </row>
    <row r="157" spans="1:12" ht="25.9" customHeight="1">
      <c r="A157" s="802"/>
      <c r="B157" s="803"/>
      <c r="C157" s="1411" t="s">
        <v>2701</v>
      </c>
      <c r="D157" s="1387">
        <v>8</v>
      </c>
      <c r="E157" s="1387" t="s">
        <v>707</v>
      </c>
      <c r="F157" s="1387" t="s">
        <v>708</v>
      </c>
      <c r="G157" s="1598" t="s">
        <v>15003</v>
      </c>
      <c r="H157" s="1599"/>
      <c r="I157" s="1599"/>
      <c r="J157" s="1599"/>
      <c r="K157" s="1599"/>
      <c r="L157" s="1600"/>
    </row>
    <row r="158" spans="1:12" ht="25.9" customHeight="1">
      <c r="A158" s="802"/>
      <c r="B158" s="803"/>
      <c r="C158" s="1411" t="s">
        <v>2702</v>
      </c>
      <c r="D158" s="1387">
        <v>8</v>
      </c>
      <c r="E158" s="1387" t="s">
        <v>707</v>
      </c>
      <c r="F158" s="1387" t="s">
        <v>708</v>
      </c>
      <c r="G158" s="1598" t="s">
        <v>15003</v>
      </c>
      <c r="H158" s="1599"/>
      <c r="I158" s="1599"/>
      <c r="J158" s="1599"/>
      <c r="K158" s="1599"/>
      <c r="L158" s="1600"/>
    </row>
    <row r="159" spans="1:12" ht="25.9" customHeight="1">
      <c r="A159" s="802"/>
      <c r="B159" s="803"/>
      <c r="C159" s="1411" t="s">
        <v>2703</v>
      </c>
      <c r="D159" s="1387">
        <v>8</v>
      </c>
      <c r="E159" s="1387" t="s">
        <v>707</v>
      </c>
      <c r="F159" s="1387" t="s">
        <v>708</v>
      </c>
      <c r="G159" s="1598" t="s">
        <v>15003</v>
      </c>
      <c r="H159" s="1599"/>
      <c r="I159" s="1599"/>
      <c r="J159" s="1599"/>
      <c r="K159" s="1599"/>
      <c r="L159" s="1600"/>
    </row>
    <row r="160" spans="1:12" ht="25.9" customHeight="1">
      <c r="A160" s="802"/>
      <c r="B160" s="803"/>
      <c r="C160" s="1411" t="s">
        <v>2704</v>
      </c>
      <c r="D160" s="1387">
        <v>8</v>
      </c>
      <c r="E160" s="1387" t="s">
        <v>707</v>
      </c>
      <c r="F160" s="1387" t="s">
        <v>708</v>
      </c>
      <c r="G160" s="1598" t="s">
        <v>15004</v>
      </c>
      <c r="H160" s="1599"/>
      <c r="I160" s="1599"/>
      <c r="J160" s="1599"/>
      <c r="K160" s="1599"/>
      <c r="L160" s="1600"/>
    </row>
    <row r="161" spans="1:12" ht="25.9" customHeight="1">
      <c r="A161" s="802"/>
      <c r="B161" s="803"/>
      <c r="C161" s="1411" t="s">
        <v>2705</v>
      </c>
      <c r="D161" s="1387">
        <v>8</v>
      </c>
      <c r="E161" s="1387" t="s">
        <v>707</v>
      </c>
      <c r="F161" s="1387" t="s">
        <v>708</v>
      </c>
      <c r="G161" s="1598" t="s">
        <v>15004</v>
      </c>
      <c r="H161" s="1599"/>
      <c r="I161" s="1599"/>
      <c r="J161" s="1599"/>
      <c r="K161" s="1599"/>
      <c r="L161" s="1600"/>
    </row>
    <row r="162" spans="1:12" ht="25.9" customHeight="1">
      <c r="A162" s="802"/>
      <c r="B162" s="803"/>
      <c r="C162" s="1411" t="s">
        <v>2706</v>
      </c>
      <c r="D162" s="1387">
        <v>8</v>
      </c>
      <c r="E162" s="1387" t="s">
        <v>707</v>
      </c>
      <c r="F162" s="1387" t="s">
        <v>708</v>
      </c>
      <c r="G162" s="1598" t="s">
        <v>15004</v>
      </c>
      <c r="H162" s="1599"/>
      <c r="I162" s="1599"/>
      <c r="J162" s="1599"/>
      <c r="K162" s="1599"/>
      <c r="L162" s="1600"/>
    </row>
    <row r="163" spans="1:12" ht="25.9" customHeight="1">
      <c r="A163" s="802"/>
      <c r="B163" s="803"/>
      <c r="C163" s="1411" t="s">
        <v>2707</v>
      </c>
      <c r="D163" s="1387">
        <v>8</v>
      </c>
      <c r="E163" s="1387" t="s">
        <v>707</v>
      </c>
      <c r="F163" s="1387" t="s">
        <v>708</v>
      </c>
      <c r="G163" s="1598" t="s">
        <v>15005</v>
      </c>
      <c r="H163" s="1599"/>
      <c r="I163" s="1599"/>
      <c r="J163" s="1599"/>
      <c r="K163" s="1599"/>
      <c r="L163" s="1600"/>
    </row>
    <row r="164" spans="1:12" ht="25.9" customHeight="1">
      <c r="A164" s="802"/>
      <c r="B164" s="803"/>
      <c r="C164" s="1411" t="s">
        <v>2708</v>
      </c>
      <c r="D164" s="1387">
        <v>8</v>
      </c>
      <c r="E164" s="1387" t="s">
        <v>707</v>
      </c>
      <c r="F164" s="1387" t="s">
        <v>708</v>
      </c>
      <c r="G164" s="1598" t="s">
        <v>15005</v>
      </c>
      <c r="H164" s="1599"/>
      <c r="I164" s="1599"/>
      <c r="J164" s="1599"/>
      <c r="K164" s="1599"/>
      <c r="L164" s="1600"/>
    </row>
    <row r="165" spans="1:12" ht="25.9" customHeight="1">
      <c r="A165" s="802"/>
      <c r="B165" s="803"/>
      <c r="C165" s="1411" t="s">
        <v>2709</v>
      </c>
      <c r="D165" s="1387">
        <v>8</v>
      </c>
      <c r="E165" s="1387" t="s">
        <v>707</v>
      </c>
      <c r="F165" s="1387" t="s">
        <v>708</v>
      </c>
      <c r="G165" s="1598" t="s">
        <v>15005</v>
      </c>
      <c r="H165" s="1599"/>
      <c r="I165" s="1599"/>
      <c r="J165" s="1599"/>
      <c r="K165" s="1599"/>
      <c r="L165" s="1600"/>
    </row>
    <row r="166" spans="1:12" ht="25.9" customHeight="1">
      <c r="A166" s="802"/>
      <c r="B166" s="803"/>
      <c r="C166" s="1411" t="s">
        <v>2710</v>
      </c>
      <c r="D166" s="1387">
        <v>8</v>
      </c>
      <c r="E166" s="1387" t="s">
        <v>707</v>
      </c>
      <c r="F166" s="1387" t="s">
        <v>708</v>
      </c>
      <c r="G166" s="1598" t="s">
        <v>15005</v>
      </c>
      <c r="H166" s="1599"/>
      <c r="I166" s="1599"/>
      <c r="J166" s="1599"/>
      <c r="K166" s="1599"/>
      <c r="L166" s="1600"/>
    </row>
    <row r="167" spans="1:12" ht="25.9" customHeight="1">
      <c r="A167" s="802"/>
      <c r="B167" s="803"/>
      <c r="C167" s="1411" t="s">
        <v>2711</v>
      </c>
      <c r="D167" s="1387">
        <v>8</v>
      </c>
      <c r="E167" s="1387" t="s">
        <v>707</v>
      </c>
      <c r="F167" s="1387" t="s">
        <v>708</v>
      </c>
      <c r="G167" s="1598" t="s">
        <v>15005</v>
      </c>
      <c r="H167" s="1599"/>
      <c r="I167" s="1599"/>
      <c r="J167" s="1599"/>
      <c r="K167" s="1599"/>
      <c r="L167" s="1600"/>
    </row>
    <row r="168" spans="1:12" ht="25.9" customHeight="1">
      <c r="A168" s="802"/>
      <c r="B168" s="803"/>
      <c r="C168" s="1411" t="s">
        <v>2712</v>
      </c>
      <c r="D168" s="1387">
        <v>8</v>
      </c>
      <c r="E168" s="1387" t="s">
        <v>707</v>
      </c>
      <c r="F168" s="1387" t="s">
        <v>708</v>
      </c>
      <c r="G168" s="1598" t="s">
        <v>15005</v>
      </c>
      <c r="H168" s="1599"/>
      <c r="I168" s="1599"/>
      <c r="J168" s="1599"/>
      <c r="K168" s="1599"/>
      <c r="L168" s="1600"/>
    </row>
    <row r="169" spans="1:12" ht="25.9" customHeight="1">
      <c r="A169" s="802"/>
      <c r="B169" s="803"/>
      <c r="C169" s="1411" t="s">
        <v>2713</v>
      </c>
      <c r="D169" s="1387">
        <v>8</v>
      </c>
      <c r="E169" s="1387" t="s">
        <v>707</v>
      </c>
      <c r="F169" s="1387" t="s">
        <v>708</v>
      </c>
      <c r="G169" s="1598" t="s">
        <v>15002</v>
      </c>
      <c r="H169" s="1599"/>
      <c r="I169" s="1599"/>
      <c r="J169" s="1599"/>
      <c r="K169" s="1599"/>
      <c r="L169" s="1600"/>
    </row>
    <row r="170" spans="1:12" ht="25.9" customHeight="1">
      <c r="A170" s="802"/>
      <c r="B170" s="803"/>
      <c r="C170" s="1411" t="s">
        <v>2714</v>
      </c>
      <c r="D170" s="1387">
        <v>8</v>
      </c>
      <c r="E170" s="1387" t="s">
        <v>707</v>
      </c>
      <c r="F170" s="1387" t="s">
        <v>708</v>
      </c>
      <c r="G170" s="1598" t="s">
        <v>15002</v>
      </c>
      <c r="H170" s="1599"/>
      <c r="I170" s="1599"/>
      <c r="J170" s="1599"/>
      <c r="K170" s="1599"/>
      <c r="L170" s="1600"/>
    </row>
    <row r="171" spans="1:12" ht="25.9" customHeight="1">
      <c r="A171" s="802"/>
      <c r="B171" s="803"/>
      <c r="C171" s="1411" t="s">
        <v>2715</v>
      </c>
      <c r="D171" s="1387">
        <v>8</v>
      </c>
      <c r="E171" s="1387" t="s">
        <v>707</v>
      </c>
      <c r="F171" s="1387" t="s">
        <v>708</v>
      </c>
      <c r="G171" s="1598" t="s">
        <v>15003</v>
      </c>
      <c r="H171" s="1599"/>
      <c r="I171" s="1599"/>
      <c r="J171" s="1599"/>
      <c r="K171" s="1599"/>
      <c r="L171" s="1600"/>
    </row>
    <row r="172" spans="1:12" ht="25.9" customHeight="1">
      <c r="A172" s="802"/>
      <c r="B172" s="803"/>
      <c r="C172" s="1411" t="s">
        <v>2716</v>
      </c>
      <c r="D172" s="1387">
        <v>8</v>
      </c>
      <c r="E172" s="1387" t="s">
        <v>707</v>
      </c>
      <c r="F172" s="1387" t="s">
        <v>708</v>
      </c>
      <c r="G172" s="1598" t="s">
        <v>15003</v>
      </c>
      <c r="H172" s="1599"/>
      <c r="I172" s="1599"/>
      <c r="J172" s="1599"/>
      <c r="K172" s="1599"/>
      <c r="L172" s="1600"/>
    </row>
    <row r="173" spans="1:12" ht="25.9" customHeight="1">
      <c r="A173" s="802"/>
      <c r="B173" s="803"/>
      <c r="C173" s="1411" t="s">
        <v>2717</v>
      </c>
      <c r="D173" s="1387">
        <v>8</v>
      </c>
      <c r="E173" s="1387" t="s">
        <v>707</v>
      </c>
      <c r="F173" s="1387" t="s">
        <v>708</v>
      </c>
      <c r="G173" s="1598" t="s">
        <v>15003</v>
      </c>
      <c r="H173" s="1599"/>
      <c r="I173" s="1599"/>
      <c r="J173" s="1599"/>
      <c r="K173" s="1599"/>
      <c r="L173" s="1600"/>
    </row>
    <row r="174" spans="1:12" ht="25.9" customHeight="1">
      <c r="A174" s="802"/>
      <c r="B174" s="803"/>
      <c r="C174" s="1411" t="s">
        <v>2718</v>
      </c>
      <c r="D174" s="1387">
        <v>8</v>
      </c>
      <c r="E174" s="1387" t="s">
        <v>707</v>
      </c>
      <c r="F174" s="1387" t="s">
        <v>708</v>
      </c>
      <c r="G174" s="1598" t="s">
        <v>15003</v>
      </c>
      <c r="H174" s="1599"/>
      <c r="I174" s="1599"/>
      <c r="J174" s="1599"/>
      <c r="K174" s="1599"/>
      <c r="L174" s="1600"/>
    </row>
    <row r="175" spans="1:12" ht="25.9" customHeight="1">
      <c r="A175" s="802"/>
      <c r="B175" s="803"/>
      <c r="C175" s="1411" t="s">
        <v>2719</v>
      </c>
      <c r="D175" s="1387">
        <v>8</v>
      </c>
      <c r="E175" s="1387" t="s">
        <v>707</v>
      </c>
      <c r="F175" s="1387" t="s">
        <v>708</v>
      </c>
      <c r="G175" s="1598" t="s">
        <v>15003</v>
      </c>
      <c r="H175" s="1599"/>
      <c r="I175" s="1599"/>
      <c r="J175" s="1599"/>
      <c r="K175" s="1599"/>
      <c r="L175" s="1600"/>
    </row>
    <row r="176" spans="1:12" ht="25.9" customHeight="1">
      <c r="A176" s="802"/>
      <c r="B176" s="803"/>
      <c r="C176" s="1411" t="s">
        <v>2720</v>
      </c>
      <c r="D176" s="1387">
        <v>8</v>
      </c>
      <c r="E176" s="1387" t="s">
        <v>707</v>
      </c>
      <c r="F176" s="1387" t="s">
        <v>708</v>
      </c>
      <c r="G176" s="1598" t="s">
        <v>15003</v>
      </c>
      <c r="H176" s="1599"/>
      <c r="I176" s="1599"/>
      <c r="J176" s="1599"/>
      <c r="K176" s="1599"/>
      <c r="L176" s="1600"/>
    </row>
    <row r="177" spans="1:12" ht="25.9" customHeight="1">
      <c r="A177" s="802"/>
      <c r="B177" s="803"/>
      <c r="C177" s="1411" t="s">
        <v>2721</v>
      </c>
      <c r="D177" s="1387">
        <v>8</v>
      </c>
      <c r="E177" s="1387" t="s">
        <v>707</v>
      </c>
      <c r="F177" s="1387" t="s">
        <v>708</v>
      </c>
      <c r="G177" s="1598" t="s">
        <v>15003</v>
      </c>
      <c r="H177" s="1599"/>
      <c r="I177" s="1599"/>
      <c r="J177" s="1599"/>
      <c r="K177" s="1599"/>
      <c r="L177" s="1600"/>
    </row>
    <row r="178" spans="1:12" ht="25.9" customHeight="1">
      <c r="A178" s="802"/>
      <c r="B178" s="803"/>
      <c r="C178" s="1411" t="s">
        <v>2722</v>
      </c>
      <c r="D178" s="1387">
        <v>8</v>
      </c>
      <c r="E178" s="1387" t="s">
        <v>707</v>
      </c>
      <c r="F178" s="1387" t="s">
        <v>708</v>
      </c>
      <c r="G178" s="1598" t="s">
        <v>15004</v>
      </c>
      <c r="H178" s="1599"/>
      <c r="I178" s="1599"/>
      <c r="J178" s="1599"/>
      <c r="K178" s="1599"/>
      <c r="L178" s="1600"/>
    </row>
    <row r="179" spans="1:12" ht="25.9" customHeight="1">
      <c r="A179" s="802"/>
      <c r="B179" s="803"/>
      <c r="C179" s="1411" t="s">
        <v>2723</v>
      </c>
      <c r="D179" s="1387">
        <v>8</v>
      </c>
      <c r="E179" s="1387" t="s">
        <v>707</v>
      </c>
      <c r="F179" s="1387" t="s">
        <v>708</v>
      </c>
      <c r="G179" s="1598" t="s">
        <v>15004</v>
      </c>
      <c r="H179" s="1599"/>
      <c r="I179" s="1599"/>
      <c r="J179" s="1599"/>
      <c r="K179" s="1599"/>
      <c r="L179" s="1600"/>
    </row>
    <row r="180" spans="1:12" ht="25.9" customHeight="1">
      <c r="A180" s="802"/>
      <c r="B180" s="803"/>
      <c r="C180" s="1411" t="s">
        <v>2724</v>
      </c>
      <c r="D180" s="1387">
        <v>8</v>
      </c>
      <c r="E180" s="1387" t="s">
        <v>707</v>
      </c>
      <c r="F180" s="1387" t="s">
        <v>708</v>
      </c>
      <c r="G180" s="1598" t="s">
        <v>15004</v>
      </c>
      <c r="H180" s="1599"/>
      <c r="I180" s="1599"/>
      <c r="J180" s="1599"/>
      <c r="K180" s="1599"/>
      <c r="L180" s="1600"/>
    </row>
    <row r="181" spans="1:12" ht="25.9" customHeight="1">
      <c r="A181" s="802"/>
      <c r="B181" s="803"/>
      <c r="C181" s="1411" t="s">
        <v>2725</v>
      </c>
      <c r="D181" s="1387">
        <v>8</v>
      </c>
      <c r="E181" s="1387" t="s">
        <v>707</v>
      </c>
      <c r="F181" s="1387" t="s">
        <v>708</v>
      </c>
      <c r="G181" s="1598" t="s">
        <v>15005</v>
      </c>
      <c r="H181" s="1599"/>
      <c r="I181" s="1599"/>
      <c r="J181" s="1599"/>
      <c r="K181" s="1599"/>
      <c r="L181" s="1600"/>
    </row>
    <row r="182" spans="1:12" ht="25.9" customHeight="1">
      <c r="A182" s="802"/>
      <c r="B182" s="803"/>
      <c r="C182" s="1411" t="s">
        <v>2726</v>
      </c>
      <c r="D182" s="1387">
        <v>8</v>
      </c>
      <c r="E182" s="1387" t="s">
        <v>707</v>
      </c>
      <c r="F182" s="1387" t="s">
        <v>708</v>
      </c>
      <c r="G182" s="1598" t="s">
        <v>15005</v>
      </c>
      <c r="H182" s="1599"/>
      <c r="I182" s="1599"/>
      <c r="J182" s="1599"/>
      <c r="K182" s="1599"/>
      <c r="L182" s="1600"/>
    </row>
    <row r="183" spans="1:12" ht="25.9" customHeight="1">
      <c r="A183" s="802"/>
      <c r="B183" s="803"/>
      <c r="C183" s="1411" t="s">
        <v>2727</v>
      </c>
      <c r="D183" s="1387">
        <v>8</v>
      </c>
      <c r="E183" s="1387" t="s">
        <v>707</v>
      </c>
      <c r="F183" s="1387" t="s">
        <v>708</v>
      </c>
      <c r="G183" s="1598" t="s">
        <v>15005</v>
      </c>
      <c r="H183" s="1599"/>
      <c r="I183" s="1599"/>
      <c r="J183" s="1599"/>
      <c r="K183" s="1599"/>
      <c r="L183" s="1600"/>
    </row>
    <row r="184" spans="1:12" ht="25.9" customHeight="1">
      <c r="A184" s="802"/>
      <c r="B184" s="803"/>
      <c r="C184" s="1411" t="s">
        <v>2728</v>
      </c>
      <c r="D184" s="1387">
        <v>8</v>
      </c>
      <c r="E184" s="1387" t="s">
        <v>707</v>
      </c>
      <c r="F184" s="1387" t="s">
        <v>708</v>
      </c>
      <c r="G184" s="1598" t="s">
        <v>15005</v>
      </c>
      <c r="H184" s="1599"/>
      <c r="I184" s="1599"/>
      <c r="J184" s="1599"/>
      <c r="K184" s="1599"/>
      <c r="L184" s="1600"/>
    </row>
    <row r="185" spans="1:12" ht="25.9" customHeight="1">
      <c r="A185" s="802"/>
      <c r="B185" s="803"/>
      <c r="C185" s="1411" t="s">
        <v>2729</v>
      </c>
      <c r="D185" s="1387">
        <v>8</v>
      </c>
      <c r="E185" s="1387" t="s">
        <v>707</v>
      </c>
      <c r="F185" s="1387" t="s">
        <v>708</v>
      </c>
      <c r="G185" s="1598" t="s">
        <v>15005</v>
      </c>
      <c r="H185" s="1599"/>
      <c r="I185" s="1599"/>
      <c r="J185" s="1599"/>
      <c r="K185" s="1599"/>
      <c r="L185" s="1600"/>
    </row>
    <row r="186" spans="1:12" ht="25.9" customHeight="1">
      <c r="A186" s="802"/>
      <c r="B186" s="803"/>
      <c r="C186" s="1411" t="s">
        <v>2730</v>
      </c>
      <c r="D186" s="1387">
        <v>8</v>
      </c>
      <c r="E186" s="1387" t="s">
        <v>707</v>
      </c>
      <c r="F186" s="1387" t="s">
        <v>708</v>
      </c>
      <c r="G186" s="1598" t="s">
        <v>15005</v>
      </c>
      <c r="H186" s="1599"/>
      <c r="I186" s="1599"/>
      <c r="J186" s="1599"/>
      <c r="K186" s="1599"/>
      <c r="L186" s="1600"/>
    </row>
    <row r="187" spans="1:12" ht="25.9" customHeight="1">
      <c r="A187" s="802"/>
      <c r="B187" s="803"/>
      <c r="C187" s="1411" t="s">
        <v>2731</v>
      </c>
      <c r="D187" s="1387">
        <v>8</v>
      </c>
      <c r="E187" s="1387" t="s">
        <v>707</v>
      </c>
      <c r="F187" s="1387" t="s">
        <v>708</v>
      </c>
      <c r="G187" s="1598" t="s">
        <v>15002</v>
      </c>
      <c r="H187" s="1599"/>
      <c r="I187" s="1599"/>
      <c r="J187" s="1599"/>
      <c r="K187" s="1599"/>
      <c r="L187" s="1600"/>
    </row>
    <row r="188" spans="1:12" ht="25.9" customHeight="1">
      <c r="A188" s="802"/>
      <c r="B188" s="803"/>
      <c r="C188" s="1411" t="s">
        <v>2732</v>
      </c>
      <c r="D188" s="1387">
        <v>8</v>
      </c>
      <c r="E188" s="1387" t="s">
        <v>707</v>
      </c>
      <c r="F188" s="1387" t="s">
        <v>708</v>
      </c>
      <c r="G188" s="1598" t="s">
        <v>15002</v>
      </c>
      <c r="H188" s="1599"/>
      <c r="I188" s="1599"/>
      <c r="J188" s="1599"/>
      <c r="K188" s="1599"/>
      <c r="L188" s="1600"/>
    </row>
    <row r="189" spans="1:12" ht="25.9" customHeight="1">
      <c r="A189" s="802"/>
      <c r="B189" s="803"/>
      <c r="C189" s="1411" t="s">
        <v>2733</v>
      </c>
      <c r="D189" s="1387">
        <v>8</v>
      </c>
      <c r="E189" s="1387" t="s">
        <v>707</v>
      </c>
      <c r="F189" s="1387" t="s">
        <v>708</v>
      </c>
      <c r="G189" s="1598" t="s">
        <v>15003</v>
      </c>
      <c r="H189" s="1599"/>
      <c r="I189" s="1599"/>
      <c r="J189" s="1599"/>
      <c r="K189" s="1599"/>
      <c r="L189" s="1600"/>
    </row>
    <row r="190" spans="1:12" ht="25.9" customHeight="1">
      <c r="A190" s="802"/>
      <c r="B190" s="803"/>
      <c r="C190" s="1411" t="s">
        <v>2734</v>
      </c>
      <c r="D190" s="1387">
        <v>8</v>
      </c>
      <c r="E190" s="1387" t="s">
        <v>707</v>
      </c>
      <c r="F190" s="1387" t="s">
        <v>708</v>
      </c>
      <c r="G190" s="1598" t="s">
        <v>15003</v>
      </c>
      <c r="H190" s="1599"/>
      <c r="I190" s="1599"/>
      <c r="J190" s="1599"/>
      <c r="K190" s="1599"/>
      <c r="L190" s="1600"/>
    </row>
    <row r="191" spans="1:12" ht="25.9" customHeight="1">
      <c r="A191" s="802"/>
      <c r="B191" s="803"/>
      <c r="C191" s="1411" t="s">
        <v>2735</v>
      </c>
      <c r="D191" s="1387">
        <v>8</v>
      </c>
      <c r="E191" s="1387" t="s">
        <v>707</v>
      </c>
      <c r="F191" s="1387" t="s">
        <v>708</v>
      </c>
      <c r="G191" s="1598" t="s">
        <v>15003</v>
      </c>
      <c r="H191" s="1599"/>
      <c r="I191" s="1599"/>
      <c r="J191" s="1599"/>
      <c r="K191" s="1599"/>
      <c r="L191" s="1600"/>
    </row>
    <row r="192" spans="1:12" ht="25.9" customHeight="1">
      <c r="A192" s="802"/>
      <c r="B192" s="803"/>
      <c r="C192" s="1411" t="s">
        <v>2736</v>
      </c>
      <c r="D192" s="1387">
        <v>8</v>
      </c>
      <c r="E192" s="1387" t="s">
        <v>707</v>
      </c>
      <c r="F192" s="1387" t="s">
        <v>708</v>
      </c>
      <c r="G192" s="1598" t="s">
        <v>15003</v>
      </c>
      <c r="H192" s="1599"/>
      <c r="I192" s="1599"/>
      <c r="J192" s="1599"/>
      <c r="K192" s="1599"/>
      <c r="L192" s="1600"/>
    </row>
    <row r="193" spans="1:12" ht="25.9" customHeight="1">
      <c r="A193" s="802"/>
      <c r="B193" s="803"/>
      <c r="C193" s="1411" t="s">
        <v>2737</v>
      </c>
      <c r="D193" s="1387">
        <v>8</v>
      </c>
      <c r="E193" s="1387" t="s">
        <v>707</v>
      </c>
      <c r="F193" s="1387" t="s">
        <v>708</v>
      </c>
      <c r="G193" s="1598" t="s">
        <v>15003</v>
      </c>
      <c r="H193" s="1599"/>
      <c r="I193" s="1599"/>
      <c r="J193" s="1599"/>
      <c r="K193" s="1599"/>
      <c r="L193" s="1600"/>
    </row>
    <row r="194" spans="1:12" ht="25.9" customHeight="1">
      <c r="A194" s="802"/>
      <c r="B194" s="803"/>
      <c r="C194" s="1411" t="s">
        <v>2738</v>
      </c>
      <c r="D194" s="1387">
        <v>8</v>
      </c>
      <c r="E194" s="1387" t="s">
        <v>707</v>
      </c>
      <c r="F194" s="1387" t="s">
        <v>708</v>
      </c>
      <c r="G194" s="1598" t="s">
        <v>15003</v>
      </c>
      <c r="H194" s="1599"/>
      <c r="I194" s="1599"/>
      <c r="J194" s="1599"/>
      <c r="K194" s="1599"/>
      <c r="L194" s="1600"/>
    </row>
    <row r="195" spans="1:12" ht="25.9" customHeight="1">
      <c r="A195" s="802"/>
      <c r="B195" s="803"/>
      <c r="C195" s="1411" t="s">
        <v>2739</v>
      </c>
      <c r="D195" s="1387">
        <v>8</v>
      </c>
      <c r="E195" s="1387" t="s">
        <v>707</v>
      </c>
      <c r="F195" s="1387" t="s">
        <v>708</v>
      </c>
      <c r="G195" s="1598" t="s">
        <v>15003</v>
      </c>
      <c r="H195" s="1599"/>
      <c r="I195" s="1599"/>
      <c r="J195" s="1599"/>
      <c r="K195" s="1599"/>
      <c r="L195" s="1600"/>
    </row>
    <row r="196" spans="1:12" ht="25.9" customHeight="1">
      <c r="A196" s="802"/>
      <c r="B196" s="803"/>
      <c r="C196" s="1411" t="s">
        <v>2740</v>
      </c>
      <c r="D196" s="1387">
        <v>8</v>
      </c>
      <c r="E196" s="1387" t="s">
        <v>707</v>
      </c>
      <c r="F196" s="1387" t="s">
        <v>708</v>
      </c>
      <c r="G196" s="1598" t="s">
        <v>15004</v>
      </c>
      <c r="H196" s="1599"/>
      <c r="I196" s="1599"/>
      <c r="J196" s="1599"/>
      <c r="K196" s="1599"/>
      <c r="L196" s="1600"/>
    </row>
    <row r="197" spans="1:12" ht="25.9" customHeight="1">
      <c r="A197" s="802"/>
      <c r="B197" s="803"/>
      <c r="C197" s="1411" t="s">
        <v>2741</v>
      </c>
      <c r="D197" s="1387">
        <v>8</v>
      </c>
      <c r="E197" s="1387" t="s">
        <v>707</v>
      </c>
      <c r="F197" s="1387" t="s">
        <v>708</v>
      </c>
      <c r="G197" s="1598" t="s">
        <v>15004</v>
      </c>
      <c r="H197" s="1599"/>
      <c r="I197" s="1599"/>
      <c r="J197" s="1599"/>
      <c r="K197" s="1599"/>
      <c r="L197" s="1600"/>
    </row>
    <row r="198" spans="1:12" ht="25.9" customHeight="1">
      <c r="A198" s="802"/>
      <c r="B198" s="803"/>
      <c r="C198" s="1411" t="s">
        <v>2742</v>
      </c>
      <c r="D198" s="1387">
        <v>8</v>
      </c>
      <c r="E198" s="1387" t="s">
        <v>707</v>
      </c>
      <c r="F198" s="1387" t="s">
        <v>708</v>
      </c>
      <c r="G198" s="1598" t="s">
        <v>15004</v>
      </c>
      <c r="H198" s="1599"/>
      <c r="I198" s="1599"/>
      <c r="J198" s="1599"/>
      <c r="K198" s="1599"/>
      <c r="L198" s="1600"/>
    </row>
    <row r="199" spans="1:12" ht="25.9" customHeight="1">
      <c r="A199" s="802"/>
      <c r="B199" s="803"/>
      <c r="C199" s="1411" t="s">
        <v>2743</v>
      </c>
      <c r="D199" s="1387">
        <v>8</v>
      </c>
      <c r="E199" s="1387" t="s">
        <v>707</v>
      </c>
      <c r="F199" s="1387" t="s">
        <v>708</v>
      </c>
      <c r="G199" s="1598" t="s">
        <v>15005</v>
      </c>
      <c r="H199" s="1599"/>
      <c r="I199" s="1599"/>
      <c r="J199" s="1599"/>
      <c r="K199" s="1599"/>
      <c r="L199" s="1600"/>
    </row>
    <row r="200" spans="1:12" ht="25.9" customHeight="1">
      <c r="A200" s="802"/>
      <c r="B200" s="803"/>
      <c r="C200" s="1411" t="s">
        <v>2744</v>
      </c>
      <c r="D200" s="1387">
        <v>8</v>
      </c>
      <c r="E200" s="1387" t="s">
        <v>707</v>
      </c>
      <c r="F200" s="1387" t="s">
        <v>708</v>
      </c>
      <c r="G200" s="1598" t="s">
        <v>15005</v>
      </c>
      <c r="H200" s="1599"/>
      <c r="I200" s="1599"/>
      <c r="J200" s="1599"/>
      <c r="K200" s="1599"/>
      <c r="L200" s="1600"/>
    </row>
    <row r="201" spans="1:12" ht="25.9" customHeight="1">
      <c r="A201" s="802"/>
      <c r="B201" s="803"/>
      <c r="C201" s="1411" t="s">
        <v>2745</v>
      </c>
      <c r="D201" s="1387">
        <v>8</v>
      </c>
      <c r="E201" s="1387" t="s">
        <v>707</v>
      </c>
      <c r="F201" s="1387" t="s">
        <v>708</v>
      </c>
      <c r="G201" s="1598" t="s">
        <v>15005</v>
      </c>
      <c r="H201" s="1599"/>
      <c r="I201" s="1599"/>
      <c r="J201" s="1599"/>
      <c r="K201" s="1599"/>
      <c r="L201" s="1600"/>
    </row>
    <row r="202" spans="1:12" ht="25.9" customHeight="1">
      <c r="A202" s="802"/>
      <c r="B202" s="803"/>
      <c r="C202" s="1411" t="s">
        <v>2746</v>
      </c>
      <c r="D202" s="1387">
        <v>8</v>
      </c>
      <c r="E202" s="1387" t="s">
        <v>707</v>
      </c>
      <c r="F202" s="1387" t="s">
        <v>708</v>
      </c>
      <c r="G202" s="1598" t="s">
        <v>15005</v>
      </c>
      <c r="H202" s="1599"/>
      <c r="I202" s="1599"/>
      <c r="J202" s="1599"/>
      <c r="K202" s="1599"/>
      <c r="L202" s="1600"/>
    </row>
    <row r="203" spans="1:12" ht="25.9" customHeight="1">
      <c r="A203" s="802"/>
      <c r="B203" s="803"/>
      <c r="C203" s="1411" t="s">
        <v>2747</v>
      </c>
      <c r="D203" s="1387">
        <v>8</v>
      </c>
      <c r="E203" s="1387" t="s">
        <v>707</v>
      </c>
      <c r="F203" s="1387" t="s">
        <v>708</v>
      </c>
      <c r="G203" s="1598" t="s">
        <v>15005</v>
      </c>
      <c r="H203" s="1599"/>
      <c r="I203" s="1599"/>
      <c r="J203" s="1599"/>
      <c r="K203" s="1599"/>
      <c r="L203" s="1600"/>
    </row>
    <row r="204" spans="1:12" ht="25.9" customHeight="1">
      <c r="A204" s="802"/>
      <c r="B204" s="803"/>
      <c r="C204" s="1411" t="s">
        <v>2748</v>
      </c>
      <c r="D204" s="1387">
        <v>8</v>
      </c>
      <c r="E204" s="1387" t="s">
        <v>707</v>
      </c>
      <c r="F204" s="1387" t="s">
        <v>708</v>
      </c>
      <c r="G204" s="1598" t="s">
        <v>15005</v>
      </c>
      <c r="H204" s="1599"/>
      <c r="I204" s="1599"/>
      <c r="J204" s="1599"/>
      <c r="K204" s="1599"/>
      <c r="L204" s="1600"/>
    </row>
    <row r="205" spans="1:12" ht="25.9" customHeight="1">
      <c r="A205" s="802"/>
      <c r="B205" s="803"/>
      <c r="C205" s="1411" t="s">
        <v>2749</v>
      </c>
      <c r="D205" s="1387">
        <v>8</v>
      </c>
      <c r="E205" s="1387" t="s">
        <v>707</v>
      </c>
      <c r="F205" s="1387" t="s">
        <v>708</v>
      </c>
      <c r="G205" s="1598" t="s">
        <v>15002</v>
      </c>
      <c r="H205" s="1599"/>
      <c r="I205" s="1599"/>
      <c r="J205" s="1599"/>
      <c r="K205" s="1599"/>
      <c r="L205" s="1600"/>
    </row>
    <row r="206" spans="1:12" ht="25.9" customHeight="1">
      <c r="A206" s="802"/>
      <c r="B206" s="803"/>
      <c r="C206" s="1411" t="s">
        <v>2750</v>
      </c>
      <c r="D206" s="1387">
        <v>8</v>
      </c>
      <c r="E206" s="1387" t="s">
        <v>707</v>
      </c>
      <c r="F206" s="1387" t="s">
        <v>708</v>
      </c>
      <c r="G206" s="1598" t="s">
        <v>15002</v>
      </c>
      <c r="H206" s="1599"/>
      <c r="I206" s="1599"/>
      <c r="J206" s="1599"/>
      <c r="K206" s="1599"/>
      <c r="L206" s="1600"/>
    </row>
    <row r="207" spans="1:12" ht="25.9" customHeight="1">
      <c r="A207" s="802"/>
      <c r="B207" s="803"/>
      <c r="C207" s="1411" t="s">
        <v>2751</v>
      </c>
      <c r="D207" s="1387">
        <v>8</v>
      </c>
      <c r="E207" s="1387" t="s">
        <v>707</v>
      </c>
      <c r="F207" s="1387" t="s">
        <v>708</v>
      </c>
      <c r="G207" s="1598" t="s">
        <v>15003</v>
      </c>
      <c r="H207" s="1599"/>
      <c r="I207" s="1599"/>
      <c r="J207" s="1599"/>
      <c r="K207" s="1599"/>
      <c r="L207" s="1600"/>
    </row>
    <row r="208" spans="1:12" ht="25.9" customHeight="1">
      <c r="A208" s="802"/>
      <c r="B208" s="803"/>
      <c r="C208" s="1411" t="s">
        <v>2752</v>
      </c>
      <c r="D208" s="1387">
        <v>8</v>
      </c>
      <c r="E208" s="1387" t="s">
        <v>707</v>
      </c>
      <c r="F208" s="1387" t="s">
        <v>708</v>
      </c>
      <c r="G208" s="1598" t="s">
        <v>15003</v>
      </c>
      <c r="H208" s="1599"/>
      <c r="I208" s="1599"/>
      <c r="J208" s="1599"/>
      <c r="K208" s="1599"/>
      <c r="L208" s="1600"/>
    </row>
    <row r="209" spans="1:12" ht="25.9" customHeight="1">
      <c r="A209" s="802"/>
      <c r="B209" s="803"/>
      <c r="C209" s="1411" t="s">
        <v>2753</v>
      </c>
      <c r="D209" s="1387">
        <v>8</v>
      </c>
      <c r="E209" s="1387" t="s">
        <v>707</v>
      </c>
      <c r="F209" s="1387" t="s">
        <v>708</v>
      </c>
      <c r="G209" s="1598" t="s">
        <v>15003</v>
      </c>
      <c r="H209" s="1599"/>
      <c r="I209" s="1599"/>
      <c r="J209" s="1599"/>
      <c r="K209" s="1599"/>
      <c r="L209" s="1600"/>
    </row>
    <row r="210" spans="1:12" ht="25.9" customHeight="1">
      <c r="A210" s="802"/>
      <c r="B210" s="803"/>
      <c r="C210" s="1411" t="s">
        <v>2754</v>
      </c>
      <c r="D210" s="1387">
        <v>8</v>
      </c>
      <c r="E210" s="1387" t="s">
        <v>707</v>
      </c>
      <c r="F210" s="1387" t="s">
        <v>708</v>
      </c>
      <c r="G210" s="1598" t="s">
        <v>15003</v>
      </c>
      <c r="H210" s="1599"/>
      <c r="I210" s="1599"/>
      <c r="J210" s="1599"/>
      <c r="K210" s="1599"/>
      <c r="L210" s="1600"/>
    </row>
    <row r="211" spans="1:12" ht="25.9" customHeight="1">
      <c r="A211" s="802"/>
      <c r="B211" s="803"/>
      <c r="C211" s="1411" t="s">
        <v>2755</v>
      </c>
      <c r="D211" s="1387">
        <v>8</v>
      </c>
      <c r="E211" s="1387" t="s">
        <v>707</v>
      </c>
      <c r="F211" s="1387" t="s">
        <v>708</v>
      </c>
      <c r="G211" s="1598" t="s">
        <v>15003</v>
      </c>
      <c r="H211" s="1599"/>
      <c r="I211" s="1599"/>
      <c r="J211" s="1599"/>
      <c r="K211" s="1599"/>
      <c r="L211" s="1600"/>
    </row>
    <row r="212" spans="1:12" ht="25.9" customHeight="1">
      <c r="A212" s="802"/>
      <c r="B212" s="803"/>
      <c r="C212" s="1411" t="s">
        <v>2756</v>
      </c>
      <c r="D212" s="1387">
        <v>8</v>
      </c>
      <c r="E212" s="1387" t="s">
        <v>707</v>
      </c>
      <c r="F212" s="1387" t="s">
        <v>708</v>
      </c>
      <c r="G212" s="1598" t="s">
        <v>15003</v>
      </c>
      <c r="H212" s="1599"/>
      <c r="I212" s="1599"/>
      <c r="J212" s="1599"/>
      <c r="K212" s="1599"/>
      <c r="L212" s="1600"/>
    </row>
    <row r="213" spans="1:12" ht="25.9" customHeight="1">
      <c r="A213" s="802"/>
      <c r="B213" s="803"/>
      <c r="C213" s="1411" t="s">
        <v>2757</v>
      </c>
      <c r="D213" s="1387">
        <v>8</v>
      </c>
      <c r="E213" s="1387" t="s">
        <v>707</v>
      </c>
      <c r="F213" s="1387" t="s">
        <v>708</v>
      </c>
      <c r="G213" s="1598" t="s">
        <v>15003</v>
      </c>
      <c r="H213" s="1599"/>
      <c r="I213" s="1599"/>
      <c r="J213" s="1599"/>
      <c r="K213" s="1599"/>
      <c r="L213" s="1600"/>
    </row>
    <row r="214" spans="1:12" ht="25.9" customHeight="1">
      <c r="A214" s="802"/>
      <c r="B214" s="803"/>
      <c r="C214" s="1411" t="s">
        <v>2758</v>
      </c>
      <c r="D214" s="1387">
        <v>8</v>
      </c>
      <c r="E214" s="1387" t="s">
        <v>707</v>
      </c>
      <c r="F214" s="1387" t="s">
        <v>708</v>
      </c>
      <c r="G214" s="1598" t="s">
        <v>15004</v>
      </c>
      <c r="H214" s="1599"/>
      <c r="I214" s="1599"/>
      <c r="J214" s="1599"/>
      <c r="K214" s="1599"/>
      <c r="L214" s="1600"/>
    </row>
    <row r="215" spans="1:12" ht="25.9" customHeight="1">
      <c r="A215" s="802"/>
      <c r="B215" s="803"/>
      <c r="C215" s="1411" t="s">
        <v>2759</v>
      </c>
      <c r="D215" s="1387">
        <v>8</v>
      </c>
      <c r="E215" s="1387" t="s">
        <v>707</v>
      </c>
      <c r="F215" s="1387" t="s">
        <v>708</v>
      </c>
      <c r="G215" s="1598" t="s">
        <v>15004</v>
      </c>
      <c r="H215" s="1599"/>
      <c r="I215" s="1599"/>
      <c r="J215" s="1599"/>
      <c r="K215" s="1599"/>
      <c r="L215" s="1600"/>
    </row>
    <row r="216" spans="1:12" ht="25.9" customHeight="1">
      <c r="A216" s="802"/>
      <c r="B216" s="803"/>
      <c r="C216" s="1411" t="s">
        <v>2760</v>
      </c>
      <c r="D216" s="1387">
        <v>8</v>
      </c>
      <c r="E216" s="1387" t="s">
        <v>707</v>
      </c>
      <c r="F216" s="1387" t="s">
        <v>708</v>
      </c>
      <c r="G216" s="1598" t="s">
        <v>15004</v>
      </c>
      <c r="H216" s="1599"/>
      <c r="I216" s="1599"/>
      <c r="J216" s="1599"/>
      <c r="K216" s="1599"/>
      <c r="L216" s="1600"/>
    </row>
    <row r="217" spans="1:12" ht="25.9" customHeight="1">
      <c r="A217" s="802"/>
      <c r="B217" s="803"/>
      <c r="C217" s="1411" t="s">
        <v>2761</v>
      </c>
      <c r="D217" s="1387">
        <v>8</v>
      </c>
      <c r="E217" s="1387" t="s">
        <v>707</v>
      </c>
      <c r="F217" s="1387" t="s">
        <v>708</v>
      </c>
      <c r="G217" s="1598" t="s">
        <v>15005</v>
      </c>
      <c r="H217" s="1599"/>
      <c r="I217" s="1599"/>
      <c r="J217" s="1599"/>
      <c r="K217" s="1599"/>
      <c r="L217" s="1600"/>
    </row>
    <row r="218" spans="1:12" ht="25.9" customHeight="1">
      <c r="A218" s="802"/>
      <c r="B218" s="803"/>
      <c r="C218" s="1411" t="s">
        <v>2762</v>
      </c>
      <c r="D218" s="1387">
        <v>8</v>
      </c>
      <c r="E218" s="1387" t="s">
        <v>707</v>
      </c>
      <c r="F218" s="1387" t="s">
        <v>708</v>
      </c>
      <c r="G218" s="1598" t="s">
        <v>15005</v>
      </c>
      <c r="H218" s="1599"/>
      <c r="I218" s="1599"/>
      <c r="J218" s="1599"/>
      <c r="K218" s="1599"/>
      <c r="L218" s="1600"/>
    </row>
    <row r="219" spans="1:12" ht="25.9" customHeight="1">
      <c r="A219" s="802"/>
      <c r="B219" s="803"/>
      <c r="C219" s="1411" t="s">
        <v>2763</v>
      </c>
      <c r="D219" s="1387">
        <v>8</v>
      </c>
      <c r="E219" s="1387" t="s">
        <v>707</v>
      </c>
      <c r="F219" s="1387" t="s">
        <v>708</v>
      </c>
      <c r="G219" s="1598" t="s">
        <v>15005</v>
      </c>
      <c r="H219" s="1599"/>
      <c r="I219" s="1599"/>
      <c r="J219" s="1599"/>
      <c r="K219" s="1599"/>
      <c r="L219" s="1600"/>
    </row>
    <row r="220" spans="1:12" ht="25.9" customHeight="1">
      <c r="A220" s="802"/>
      <c r="B220" s="803"/>
      <c r="C220" s="1411" t="s">
        <v>2764</v>
      </c>
      <c r="D220" s="1387">
        <v>8</v>
      </c>
      <c r="E220" s="1387" t="s">
        <v>707</v>
      </c>
      <c r="F220" s="1387" t="s">
        <v>708</v>
      </c>
      <c r="G220" s="1598" t="s">
        <v>15005</v>
      </c>
      <c r="H220" s="1599"/>
      <c r="I220" s="1599"/>
      <c r="J220" s="1599"/>
      <c r="K220" s="1599"/>
      <c r="L220" s="1600"/>
    </row>
    <row r="221" spans="1:12" ht="25.9" customHeight="1">
      <c r="A221" s="802"/>
      <c r="B221" s="803"/>
      <c r="C221" s="1411" t="s">
        <v>2765</v>
      </c>
      <c r="D221" s="1387">
        <v>8</v>
      </c>
      <c r="E221" s="1387" t="s">
        <v>707</v>
      </c>
      <c r="F221" s="1387" t="s">
        <v>708</v>
      </c>
      <c r="G221" s="1598" t="s">
        <v>15005</v>
      </c>
      <c r="H221" s="1599"/>
      <c r="I221" s="1599"/>
      <c r="J221" s="1599"/>
      <c r="K221" s="1599"/>
      <c r="L221" s="1600"/>
    </row>
    <row r="222" spans="1:12" ht="25.9" customHeight="1">
      <c r="A222" s="802"/>
      <c r="B222" s="803"/>
      <c r="C222" s="1411" t="s">
        <v>2766</v>
      </c>
      <c r="D222" s="1387">
        <v>8</v>
      </c>
      <c r="E222" s="1387" t="s">
        <v>707</v>
      </c>
      <c r="F222" s="1387" t="s">
        <v>708</v>
      </c>
      <c r="G222" s="1598" t="s">
        <v>15005</v>
      </c>
      <c r="H222" s="1599"/>
      <c r="I222" s="1599"/>
      <c r="J222" s="1599"/>
      <c r="K222" s="1599"/>
      <c r="L222" s="1600"/>
    </row>
    <row r="223" spans="1:12" ht="25.9" customHeight="1">
      <c r="A223" s="802"/>
      <c r="B223" s="803"/>
      <c r="C223" s="806" t="s">
        <v>2767</v>
      </c>
      <c r="D223" s="1387">
        <v>10</v>
      </c>
      <c r="E223" s="1387" t="s">
        <v>707</v>
      </c>
      <c r="F223" s="1387" t="s">
        <v>1258</v>
      </c>
      <c r="G223" s="1598" t="s">
        <v>15006</v>
      </c>
      <c r="H223" s="1599"/>
      <c r="I223" s="1599"/>
      <c r="J223" s="1599"/>
      <c r="K223" s="1599"/>
      <c r="L223" s="1600"/>
    </row>
    <row r="224" spans="1:12" ht="25.9" customHeight="1">
      <c r="A224" s="802"/>
      <c r="B224" s="803"/>
      <c r="C224" s="806" t="s">
        <v>2768</v>
      </c>
      <c r="D224" s="1387">
        <v>10</v>
      </c>
      <c r="E224" s="1387" t="s">
        <v>707</v>
      </c>
      <c r="F224" s="1387" t="s">
        <v>1258</v>
      </c>
      <c r="G224" s="1598" t="s">
        <v>15006</v>
      </c>
      <c r="H224" s="1599"/>
      <c r="I224" s="1599"/>
      <c r="J224" s="1599"/>
      <c r="K224" s="1599"/>
      <c r="L224" s="1600"/>
    </row>
    <row r="225" spans="1:12" ht="25.9" customHeight="1">
      <c r="A225" s="802"/>
      <c r="B225" s="803"/>
      <c r="C225" s="806" t="s">
        <v>2769</v>
      </c>
      <c r="D225" s="1387">
        <v>10</v>
      </c>
      <c r="E225" s="1387" t="s">
        <v>707</v>
      </c>
      <c r="F225" s="1387" t="s">
        <v>1258</v>
      </c>
      <c r="G225" s="1598" t="s">
        <v>15006</v>
      </c>
      <c r="H225" s="1599"/>
      <c r="I225" s="1599"/>
      <c r="J225" s="1599"/>
      <c r="K225" s="1599"/>
      <c r="L225" s="1600"/>
    </row>
    <row r="226" spans="1:12" ht="25.9" customHeight="1">
      <c r="A226" s="802"/>
      <c r="B226" s="803"/>
      <c r="C226" s="806" t="s">
        <v>2770</v>
      </c>
      <c r="D226" s="1387">
        <v>10</v>
      </c>
      <c r="E226" s="1387" t="s">
        <v>707</v>
      </c>
      <c r="F226" s="1387" t="s">
        <v>1258</v>
      </c>
      <c r="G226" s="1598" t="s">
        <v>15006</v>
      </c>
      <c r="H226" s="1599"/>
      <c r="I226" s="1599"/>
      <c r="J226" s="1599"/>
      <c r="K226" s="1599"/>
      <c r="L226" s="1600"/>
    </row>
    <row r="227" spans="1:12" ht="25.9" customHeight="1">
      <c r="A227" s="802"/>
      <c r="B227" s="803"/>
      <c r="C227" s="806" t="s">
        <v>2771</v>
      </c>
      <c r="D227" s="1387">
        <v>13</v>
      </c>
      <c r="E227" s="1387" t="s">
        <v>707</v>
      </c>
      <c r="F227" s="1387" t="s">
        <v>1258</v>
      </c>
      <c r="G227" s="1598" t="s">
        <v>15007</v>
      </c>
      <c r="H227" s="1599"/>
      <c r="I227" s="1599"/>
      <c r="J227" s="1599"/>
      <c r="K227" s="1599"/>
      <c r="L227" s="1600"/>
    </row>
    <row r="228" spans="1:12" ht="25.9" customHeight="1">
      <c r="A228" s="802"/>
      <c r="B228" s="803"/>
      <c r="C228" s="806" t="s">
        <v>2772</v>
      </c>
      <c r="D228" s="1387">
        <v>13</v>
      </c>
      <c r="E228" s="1387" t="s">
        <v>707</v>
      </c>
      <c r="F228" s="1387" t="s">
        <v>1258</v>
      </c>
      <c r="G228" s="1598" t="s">
        <v>15007</v>
      </c>
      <c r="H228" s="1599"/>
      <c r="I228" s="1599"/>
      <c r="J228" s="1599"/>
      <c r="K228" s="1599"/>
      <c r="L228" s="1600"/>
    </row>
    <row r="229" spans="1:12" ht="25.9" customHeight="1">
      <c r="A229" s="802"/>
      <c r="B229" s="803"/>
      <c r="C229" s="806" t="s">
        <v>2773</v>
      </c>
      <c r="D229" s="1387">
        <v>13</v>
      </c>
      <c r="E229" s="1387" t="s">
        <v>707</v>
      </c>
      <c r="F229" s="1387" t="s">
        <v>1258</v>
      </c>
      <c r="G229" s="1598" t="s">
        <v>15007</v>
      </c>
      <c r="H229" s="1599"/>
      <c r="I229" s="1599"/>
      <c r="J229" s="1599"/>
      <c r="K229" s="1599"/>
      <c r="L229" s="1600"/>
    </row>
    <row r="230" spans="1:12" ht="25.9" customHeight="1">
      <c r="A230" s="802"/>
      <c r="B230" s="803"/>
      <c r="C230" s="806" t="s">
        <v>2774</v>
      </c>
      <c r="D230" s="1387">
        <v>13</v>
      </c>
      <c r="E230" s="1387" t="s">
        <v>707</v>
      </c>
      <c r="F230" s="1387" t="s">
        <v>1258</v>
      </c>
      <c r="G230" s="1598" t="s">
        <v>15007</v>
      </c>
      <c r="H230" s="1599"/>
      <c r="I230" s="1599"/>
      <c r="J230" s="1599"/>
      <c r="K230" s="1599"/>
      <c r="L230" s="1600"/>
    </row>
    <row r="231" spans="1:12" ht="25.9" customHeight="1">
      <c r="A231" s="802"/>
      <c r="B231" s="803"/>
      <c r="C231" s="806" t="s">
        <v>2775</v>
      </c>
      <c r="D231" s="1387">
        <v>1</v>
      </c>
      <c r="E231" s="1387" t="s">
        <v>707</v>
      </c>
      <c r="F231" s="1387" t="s">
        <v>1258</v>
      </c>
      <c r="G231" s="1601" t="s">
        <v>15008</v>
      </c>
      <c r="H231" s="1602"/>
      <c r="I231" s="1602"/>
      <c r="J231" s="1602"/>
      <c r="K231" s="1602"/>
      <c r="L231" s="1603"/>
    </row>
    <row r="232" spans="1:12" ht="25.9" customHeight="1">
      <c r="A232" s="802"/>
      <c r="B232" s="803"/>
      <c r="C232" s="806" t="s">
        <v>2776</v>
      </c>
      <c r="D232" s="1387">
        <v>2</v>
      </c>
      <c r="E232" s="1387" t="s">
        <v>707</v>
      </c>
      <c r="F232" s="1387" t="s">
        <v>1258</v>
      </c>
      <c r="G232" s="1598" t="s">
        <v>15009</v>
      </c>
      <c r="H232" s="1599"/>
      <c r="I232" s="1599"/>
      <c r="J232" s="1599"/>
      <c r="K232" s="1599"/>
      <c r="L232" s="1600"/>
    </row>
    <row r="233" spans="1:12" ht="25.9" customHeight="1">
      <c r="A233" s="802"/>
      <c r="B233" s="803"/>
      <c r="C233" s="806" t="s">
        <v>2777</v>
      </c>
      <c r="D233" s="1387">
        <v>2</v>
      </c>
      <c r="E233" s="1387" t="s">
        <v>707</v>
      </c>
      <c r="F233" s="1387" t="s">
        <v>1258</v>
      </c>
      <c r="G233" s="1598" t="s">
        <v>15010</v>
      </c>
      <c r="H233" s="1599"/>
      <c r="I233" s="1599"/>
      <c r="J233" s="1599"/>
      <c r="K233" s="1599"/>
      <c r="L233" s="1600"/>
    </row>
    <row r="234" spans="1:12" ht="51.6" customHeight="1">
      <c r="A234" s="802"/>
      <c r="B234" s="803"/>
      <c r="C234" s="806" t="s">
        <v>2778</v>
      </c>
      <c r="D234" s="1387">
        <v>2</v>
      </c>
      <c r="E234" s="1387" t="s">
        <v>707</v>
      </c>
      <c r="F234" s="1387" t="s">
        <v>1258</v>
      </c>
      <c r="G234" s="1601" t="s">
        <v>15011</v>
      </c>
      <c r="H234" s="1602"/>
      <c r="I234" s="1602"/>
      <c r="J234" s="1602"/>
      <c r="K234" s="1602"/>
      <c r="L234" s="1603"/>
    </row>
    <row r="235" spans="1:12" ht="25.9" customHeight="1">
      <c r="A235" s="802"/>
      <c r="B235" s="803"/>
      <c r="C235" s="806" t="s">
        <v>2779</v>
      </c>
      <c r="D235" s="1387">
        <v>12</v>
      </c>
      <c r="E235" s="1387" t="s">
        <v>707</v>
      </c>
      <c r="F235" s="1387" t="s">
        <v>1258</v>
      </c>
      <c r="G235" s="1598" t="s">
        <v>15012</v>
      </c>
      <c r="H235" s="1599"/>
      <c r="I235" s="1599"/>
      <c r="J235" s="1599"/>
      <c r="K235" s="1599"/>
      <c r="L235" s="1600"/>
    </row>
    <row r="236" spans="1:12" ht="25.9" customHeight="1">
      <c r="A236" s="802"/>
      <c r="B236" s="803"/>
      <c r="C236" s="806" t="s">
        <v>2780</v>
      </c>
      <c r="D236" s="1387">
        <v>12</v>
      </c>
      <c r="E236" s="1387" t="s">
        <v>707</v>
      </c>
      <c r="F236" s="1387" t="s">
        <v>1258</v>
      </c>
      <c r="G236" s="1598" t="s">
        <v>15012</v>
      </c>
      <c r="H236" s="1599"/>
      <c r="I236" s="1599"/>
      <c r="J236" s="1599"/>
      <c r="K236" s="1599"/>
      <c r="L236" s="1600"/>
    </row>
    <row r="237" spans="1:12" ht="25.9" customHeight="1">
      <c r="A237" s="802"/>
      <c r="B237" s="803"/>
      <c r="C237" s="806" t="s">
        <v>2781</v>
      </c>
      <c r="D237" s="1387">
        <v>12</v>
      </c>
      <c r="E237" s="1387" t="s">
        <v>707</v>
      </c>
      <c r="F237" s="1387" t="s">
        <v>1258</v>
      </c>
      <c r="G237" s="1598" t="s">
        <v>15013</v>
      </c>
      <c r="H237" s="1599"/>
      <c r="I237" s="1599"/>
      <c r="J237" s="1599"/>
      <c r="K237" s="1599"/>
      <c r="L237" s="1600"/>
    </row>
    <row r="238" spans="1:12" ht="25.9" customHeight="1">
      <c r="A238" s="802"/>
      <c r="B238" s="803"/>
      <c r="C238" s="806" t="s">
        <v>2782</v>
      </c>
      <c r="D238" s="1387">
        <v>12</v>
      </c>
      <c r="E238" s="1387" t="s">
        <v>707</v>
      </c>
      <c r="F238" s="1387" t="s">
        <v>1258</v>
      </c>
      <c r="G238" s="1598" t="s">
        <v>15013</v>
      </c>
      <c r="H238" s="1599"/>
      <c r="I238" s="1599"/>
      <c r="J238" s="1599"/>
      <c r="K238" s="1599"/>
      <c r="L238" s="1600"/>
    </row>
    <row r="239" spans="1:12" ht="25.9" customHeight="1">
      <c r="A239" s="802"/>
      <c r="B239" s="803"/>
      <c r="C239" s="806" t="s">
        <v>2783</v>
      </c>
      <c r="D239" s="1387">
        <v>12</v>
      </c>
      <c r="E239" s="1387" t="s">
        <v>707</v>
      </c>
      <c r="F239" s="1387" t="s">
        <v>1258</v>
      </c>
      <c r="G239" s="1598" t="s">
        <v>15013</v>
      </c>
      <c r="H239" s="1599"/>
      <c r="I239" s="1599"/>
      <c r="J239" s="1599"/>
      <c r="K239" s="1599"/>
      <c r="L239" s="1600"/>
    </row>
    <row r="240" spans="1:12" ht="25.9" customHeight="1">
      <c r="A240" s="802"/>
      <c r="B240" s="803"/>
      <c r="C240" s="806" t="s">
        <v>2784</v>
      </c>
      <c r="D240" s="1387">
        <v>12</v>
      </c>
      <c r="E240" s="1387" t="s">
        <v>707</v>
      </c>
      <c r="F240" s="1387" t="s">
        <v>1258</v>
      </c>
      <c r="G240" s="1598" t="s">
        <v>15013</v>
      </c>
      <c r="H240" s="1599"/>
      <c r="I240" s="1599"/>
      <c r="J240" s="1599"/>
      <c r="K240" s="1599"/>
      <c r="L240" s="1600"/>
    </row>
    <row r="241" spans="1:12" ht="25.9" customHeight="1">
      <c r="A241" s="802"/>
      <c r="B241" s="803"/>
      <c r="C241" s="806" t="s">
        <v>2785</v>
      </c>
      <c r="D241" s="1387">
        <v>12</v>
      </c>
      <c r="E241" s="1387" t="s">
        <v>707</v>
      </c>
      <c r="F241" s="1387" t="s">
        <v>1258</v>
      </c>
      <c r="G241" s="1598" t="s">
        <v>15013</v>
      </c>
      <c r="H241" s="1599"/>
      <c r="I241" s="1599"/>
      <c r="J241" s="1599"/>
      <c r="K241" s="1599"/>
      <c r="L241" s="1600"/>
    </row>
    <row r="242" spans="1:12" ht="25.9" customHeight="1">
      <c r="A242" s="802"/>
      <c r="B242" s="803"/>
      <c r="C242" s="806" t="s">
        <v>2786</v>
      </c>
      <c r="D242" s="1387">
        <v>12</v>
      </c>
      <c r="E242" s="1387" t="s">
        <v>707</v>
      </c>
      <c r="F242" s="1387" t="s">
        <v>1258</v>
      </c>
      <c r="G242" s="1598" t="s">
        <v>15013</v>
      </c>
      <c r="H242" s="1599"/>
      <c r="I242" s="1599"/>
      <c r="J242" s="1599"/>
      <c r="K242" s="1599"/>
      <c r="L242" s="1600"/>
    </row>
    <row r="243" spans="1:12" ht="25.9" customHeight="1">
      <c r="A243" s="802"/>
      <c r="B243" s="803"/>
      <c r="C243" s="806" t="s">
        <v>2787</v>
      </c>
      <c r="D243" s="1387">
        <v>12</v>
      </c>
      <c r="E243" s="1387" t="s">
        <v>707</v>
      </c>
      <c r="F243" s="1387" t="s">
        <v>1258</v>
      </c>
      <c r="G243" s="1598" t="s">
        <v>15013</v>
      </c>
      <c r="H243" s="1599"/>
      <c r="I243" s="1599"/>
      <c r="J243" s="1599"/>
      <c r="K243" s="1599"/>
      <c r="L243" s="1600"/>
    </row>
    <row r="244" spans="1:12" ht="25.9" customHeight="1">
      <c r="A244" s="802"/>
      <c r="B244" s="803"/>
      <c r="C244" s="806" t="s">
        <v>2788</v>
      </c>
      <c r="D244" s="1387">
        <v>12</v>
      </c>
      <c r="E244" s="1387" t="s">
        <v>707</v>
      </c>
      <c r="F244" s="1387" t="s">
        <v>1258</v>
      </c>
      <c r="G244" s="1598" t="s">
        <v>15013</v>
      </c>
      <c r="H244" s="1599"/>
      <c r="I244" s="1599"/>
      <c r="J244" s="1599"/>
      <c r="K244" s="1599"/>
      <c r="L244" s="1600"/>
    </row>
    <row r="245" spans="1:12" ht="25.9" customHeight="1">
      <c r="A245" s="802"/>
      <c r="B245" s="803"/>
      <c r="C245" s="806" t="s">
        <v>2789</v>
      </c>
      <c r="D245" s="1387">
        <v>12</v>
      </c>
      <c r="E245" s="1387" t="s">
        <v>707</v>
      </c>
      <c r="F245" s="1387" t="s">
        <v>1258</v>
      </c>
      <c r="G245" s="1598" t="s">
        <v>15013</v>
      </c>
      <c r="H245" s="1599"/>
      <c r="I245" s="1599"/>
      <c r="J245" s="1599"/>
      <c r="K245" s="1599"/>
      <c r="L245" s="1600"/>
    </row>
    <row r="246" spans="1:12" ht="25.9" customHeight="1">
      <c r="A246" s="802"/>
      <c r="B246" s="803"/>
      <c r="C246" s="806" t="s">
        <v>2790</v>
      </c>
      <c r="D246" s="1387">
        <v>12</v>
      </c>
      <c r="E246" s="1387" t="s">
        <v>707</v>
      </c>
      <c r="F246" s="1387" t="s">
        <v>1258</v>
      </c>
      <c r="G246" s="1598" t="s">
        <v>15013</v>
      </c>
      <c r="H246" s="1599"/>
      <c r="I246" s="1599"/>
      <c r="J246" s="1599"/>
      <c r="K246" s="1599"/>
      <c r="L246" s="1600"/>
    </row>
    <row r="247" spans="1:12" ht="25.9" customHeight="1">
      <c r="A247" s="802"/>
      <c r="B247" s="803"/>
      <c r="C247" s="806" t="s">
        <v>2791</v>
      </c>
      <c r="D247" s="1387">
        <v>12</v>
      </c>
      <c r="E247" s="1387" t="s">
        <v>707</v>
      </c>
      <c r="F247" s="1387" t="s">
        <v>1258</v>
      </c>
      <c r="G247" s="1598" t="s">
        <v>15013</v>
      </c>
      <c r="H247" s="1599"/>
      <c r="I247" s="1599"/>
      <c r="J247" s="1599"/>
      <c r="K247" s="1599"/>
      <c r="L247" s="1600"/>
    </row>
    <row r="248" spans="1:12" ht="25.9" customHeight="1">
      <c r="A248" s="802"/>
      <c r="B248" s="803"/>
      <c r="C248" s="806" t="s">
        <v>2792</v>
      </c>
      <c r="D248" s="1387">
        <v>12</v>
      </c>
      <c r="E248" s="1387" t="s">
        <v>707</v>
      </c>
      <c r="F248" s="1387" t="s">
        <v>1258</v>
      </c>
      <c r="G248" s="1598" t="s">
        <v>15013</v>
      </c>
      <c r="H248" s="1599"/>
      <c r="I248" s="1599"/>
      <c r="J248" s="1599"/>
      <c r="K248" s="1599"/>
      <c r="L248" s="1600"/>
    </row>
    <row r="249" spans="1:12" ht="25.9" customHeight="1">
      <c r="A249" s="802"/>
      <c r="B249" s="803"/>
      <c r="C249" s="806" t="s">
        <v>2793</v>
      </c>
      <c r="D249" s="1387">
        <v>12</v>
      </c>
      <c r="E249" s="1387" t="s">
        <v>707</v>
      </c>
      <c r="F249" s="1387" t="s">
        <v>1258</v>
      </c>
      <c r="G249" s="1598" t="s">
        <v>15013</v>
      </c>
      <c r="H249" s="1599"/>
      <c r="I249" s="1599"/>
      <c r="J249" s="1599"/>
      <c r="K249" s="1599"/>
      <c r="L249" s="1600"/>
    </row>
    <row r="250" spans="1:12" ht="25.9" customHeight="1">
      <c r="A250" s="802"/>
      <c r="B250" s="803"/>
      <c r="C250" s="806" t="s">
        <v>2794</v>
      </c>
      <c r="D250" s="1387">
        <v>12</v>
      </c>
      <c r="E250" s="1387" t="s">
        <v>707</v>
      </c>
      <c r="F250" s="1387" t="s">
        <v>1258</v>
      </c>
      <c r="G250" s="1598" t="s">
        <v>15013</v>
      </c>
      <c r="H250" s="1599"/>
      <c r="I250" s="1599"/>
      <c r="J250" s="1599"/>
      <c r="K250" s="1599"/>
      <c r="L250" s="1600"/>
    </row>
    <row r="251" spans="1:12">
      <c r="A251" s="802"/>
      <c r="B251" s="993"/>
      <c r="C251" s="873" t="s">
        <v>14435</v>
      </c>
      <c r="D251" s="993">
        <f>SUM(D140:D250)</f>
        <v>918</v>
      </c>
      <c r="E251" s="993"/>
      <c r="F251" s="804"/>
      <c r="G251" s="804"/>
      <c r="H251" s="804"/>
      <c r="I251" s="804"/>
      <c r="J251" s="804"/>
      <c r="K251" s="804"/>
      <c r="L251" s="804"/>
    </row>
  </sheetData>
  <mergeCells count="243">
    <mergeCell ref="C134:J134"/>
    <mergeCell ref="G139:L139"/>
    <mergeCell ref="G127:J127"/>
    <mergeCell ref="C128:J128"/>
    <mergeCell ref="G129:J129"/>
    <mergeCell ref="C130:J130"/>
    <mergeCell ref="G131:J131"/>
    <mergeCell ref="C132:J132"/>
    <mergeCell ref="C122:J122"/>
    <mergeCell ref="G123:J123"/>
    <mergeCell ref="C124:J124"/>
    <mergeCell ref="G125:J125"/>
    <mergeCell ref="C126:J126"/>
    <mergeCell ref="G133:J133"/>
    <mergeCell ref="C116:J116"/>
    <mergeCell ref="G117:J117"/>
    <mergeCell ref="C118:J118"/>
    <mergeCell ref="G119:J119"/>
    <mergeCell ref="C120:J120"/>
    <mergeCell ref="G121:J121"/>
    <mergeCell ref="C110:J110"/>
    <mergeCell ref="G111:J111"/>
    <mergeCell ref="C112:J112"/>
    <mergeCell ref="G113:J113"/>
    <mergeCell ref="C114:J114"/>
    <mergeCell ref="G115:J115"/>
    <mergeCell ref="C104:J104"/>
    <mergeCell ref="G105:J105"/>
    <mergeCell ref="C106:J106"/>
    <mergeCell ref="G107:J107"/>
    <mergeCell ref="C108:J108"/>
    <mergeCell ref="G109:J109"/>
    <mergeCell ref="C98:J98"/>
    <mergeCell ref="F99:J99"/>
    <mergeCell ref="C100:J100"/>
    <mergeCell ref="F101:J101"/>
    <mergeCell ref="C102:J102"/>
    <mergeCell ref="G103:J103"/>
    <mergeCell ref="C92:J92"/>
    <mergeCell ref="I93:J93"/>
    <mergeCell ref="C94:J94"/>
    <mergeCell ref="F95:J95"/>
    <mergeCell ref="C96:J96"/>
    <mergeCell ref="F97:J97"/>
    <mergeCell ref="C86:J86"/>
    <mergeCell ref="I87:J87"/>
    <mergeCell ref="C88:J88"/>
    <mergeCell ref="I89:J89"/>
    <mergeCell ref="C90:J90"/>
    <mergeCell ref="I91:J91"/>
    <mergeCell ref="C80:J80"/>
    <mergeCell ref="C81:J81"/>
    <mergeCell ref="C82:J82"/>
    <mergeCell ref="C83:J83"/>
    <mergeCell ref="C84:J84"/>
    <mergeCell ref="C85:J85"/>
    <mergeCell ref="C74:J74"/>
    <mergeCell ref="C75:J75"/>
    <mergeCell ref="C76:J76"/>
    <mergeCell ref="C77:J77"/>
    <mergeCell ref="C78:J78"/>
    <mergeCell ref="C79:J79"/>
    <mergeCell ref="C68:J68"/>
    <mergeCell ref="C69:J69"/>
    <mergeCell ref="C70:J70"/>
    <mergeCell ref="C71:J71"/>
    <mergeCell ref="C72:J72"/>
    <mergeCell ref="C73:J73"/>
    <mergeCell ref="C62:J62"/>
    <mergeCell ref="C63:J63"/>
    <mergeCell ref="C64:J64"/>
    <mergeCell ref="C65:J65"/>
    <mergeCell ref="C66:J66"/>
    <mergeCell ref="C67:J67"/>
    <mergeCell ref="C56:J56"/>
    <mergeCell ref="C57:J57"/>
    <mergeCell ref="C58:J58"/>
    <mergeCell ref="C59:J59"/>
    <mergeCell ref="C60:J60"/>
    <mergeCell ref="C61:J61"/>
    <mergeCell ref="C50:J50"/>
    <mergeCell ref="C51:J51"/>
    <mergeCell ref="C52:J52"/>
    <mergeCell ref="C53:J53"/>
    <mergeCell ref="C54:J54"/>
    <mergeCell ref="C55:J55"/>
    <mergeCell ref="C44:J44"/>
    <mergeCell ref="C45:J45"/>
    <mergeCell ref="C46:J46"/>
    <mergeCell ref="C47:J47"/>
    <mergeCell ref="C48:J48"/>
    <mergeCell ref="C49:J49"/>
    <mergeCell ref="C38:J38"/>
    <mergeCell ref="C39:J39"/>
    <mergeCell ref="C40:J40"/>
    <mergeCell ref="C41:J41"/>
    <mergeCell ref="C42:J42"/>
    <mergeCell ref="C43:J43"/>
    <mergeCell ref="C32:J32"/>
    <mergeCell ref="C33:J33"/>
    <mergeCell ref="C34:J34"/>
    <mergeCell ref="C35:J35"/>
    <mergeCell ref="C36:J36"/>
    <mergeCell ref="C37:J37"/>
    <mergeCell ref="C23:J23"/>
    <mergeCell ref="C24:J24"/>
    <mergeCell ref="C25:J25"/>
    <mergeCell ref="C26:J26"/>
    <mergeCell ref="C27:J27"/>
    <mergeCell ref="C31:J31"/>
    <mergeCell ref="C28:J28"/>
    <mergeCell ref="C29:J29"/>
    <mergeCell ref="C30:J30"/>
    <mergeCell ref="C19:J19"/>
    <mergeCell ref="C20:J20"/>
    <mergeCell ref="C21:J21"/>
    <mergeCell ref="C22:J22"/>
    <mergeCell ref="H11:J11"/>
    <mergeCell ref="C12:J12"/>
    <mergeCell ref="H13:J13"/>
    <mergeCell ref="C14:J14"/>
    <mergeCell ref="C15:J15"/>
    <mergeCell ref="C16:J16"/>
    <mergeCell ref="C10:J10"/>
    <mergeCell ref="C6:D6"/>
    <mergeCell ref="E6:F6"/>
    <mergeCell ref="I6:J6"/>
    <mergeCell ref="H7:J7"/>
    <mergeCell ref="C8:J8"/>
    <mergeCell ref="H9:J9"/>
    <mergeCell ref="C17:J17"/>
    <mergeCell ref="C18:J18"/>
    <mergeCell ref="G140:L140"/>
    <mergeCell ref="G141:L141"/>
    <mergeCell ref="G142:L142"/>
    <mergeCell ref="G143:L143"/>
    <mergeCell ref="G144:L144"/>
    <mergeCell ref="G145:L145"/>
    <mergeCell ref="G146:L146"/>
    <mergeCell ref="G147:L147"/>
    <mergeCell ref="G148:L148"/>
    <mergeCell ref="G149:L149"/>
    <mergeCell ref="G150:L150"/>
    <mergeCell ref="G151:L151"/>
    <mergeCell ref="G152:L152"/>
    <mergeCell ref="G153:L153"/>
    <mergeCell ref="G154:L154"/>
    <mergeCell ref="G155:L155"/>
    <mergeCell ref="G156:L156"/>
    <mergeCell ref="G157:L157"/>
    <mergeCell ref="G158:L158"/>
    <mergeCell ref="G159:L159"/>
    <mergeCell ref="G160:L160"/>
    <mergeCell ref="G161:L161"/>
    <mergeCell ref="G162:L162"/>
    <mergeCell ref="G163:L163"/>
    <mergeCell ref="G164:L164"/>
    <mergeCell ref="G165:L165"/>
    <mergeCell ref="G166:L166"/>
    <mergeCell ref="G167:L167"/>
    <mergeCell ref="G168:L168"/>
    <mergeCell ref="G169:L169"/>
    <mergeCell ref="G170:L170"/>
    <mergeCell ref="G171:L171"/>
    <mergeCell ref="G172:L172"/>
    <mergeCell ref="G173:L173"/>
    <mergeCell ref="G174:L174"/>
    <mergeCell ref="G175:L175"/>
    <mergeCell ref="G176:L176"/>
    <mergeCell ref="G177:L177"/>
    <mergeCell ref="G178:L178"/>
    <mergeCell ref="G179:L179"/>
    <mergeCell ref="G180:L180"/>
    <mergeCell ref="G181:L181"/>
    <mergeCell ref="G182:L182"/>
    <mergeCell ref="G183:L183"/>
    <mergeCell ref="G184:L184"/>
    <mergeCell ref="G185:L185"/>
    <mergeCell ref="G186:L186"/>
    <mergeCell ref="G187:L187"/>
    <mergeCell ref="G188:L188"/>
    <mergeCell ref="G189:L189"/>
    <mergeCell ref="G190:L190"/>
    <mergeCell ref="G191:L191"/>
    <mergeCell ref="G192:L192"/>
    <mergeCell ref="G193:L193"/>
    <mergeCell ref="G194:L194"/>
    <mergeCell ref="G195:L195"/>
    <mergeCell ref="G196:L196"/>
    <mergeCell ref="G197:L197"/>
    <mergeCell ref="G198:L198"/>
    <mergeCell ref="G199:L199"/>
    <mergeCell ref="G200:L200"/>
    <mergeCell ref="G201:L201"/>
    <mergeCell ref="G202:L202"/>
    <mergeCell ref="G203:L203"/>
    <mergeCell ref="G204:L204"/>
    <mergeCell ref="G205:L205"/>
    <mergeCell ref="G206:L206"/>
    <mergeCell ref="G207:L207"/>
    <mergeCell ref="G208:L208"/>
    <mergeCell ref="G209:L209"/>
    <mergeCell ref="G210:L210"/>
    <mergeCell ref="G211:L211"/>
    <mergeCell ref="G212:L212"/>
    <mergeCell ref="G213:L213"/>
    <mergeCell ref="G214:L214"/>
    <mergeCell ref="G215:L215"/>
    <mergeCell ref="G216:L216"/>
    <mergeCell ref="G217:L217"/>
    <mergeCell ref="G218:L218"/>
    <mergeCell ref="G219:L219"/>
    <mergeCell ref="G220:L220"/>
    <mergeCell ref="G221:L221"/>
    <mergeCell ref="G222:L222"/>
    <mergeCell ref="G223:L223"/>
    <mergeCell ref="G224:L224"/>
    <mergeCell ref="G225:L225"/>
    <mergeCell ref="G226:L226"/>
    <mergeCell ref="G227:L227"/>
    <mergeCell ref="G228:L228"/>
    <mergeCell ref="G229:L229"/>
    <mergeCell ref="G230:L230"/>
    <mergeCell ref="G231:L231"/>
    <mergeCell ref="G232:L232"/>
    <mergeCell ref="G233:L233"/>
    <mergeCell ref="G234:L234"/>
    <mergeCell ref="G235:L235"/>
    <mergeCell ref="G236:L236"/>
    <mergeCell ref="G237:L237"/>
    <mergeCell ref="G238:L238"/>
    <mergeCell ref="G248:L248"/>
    <mergeCell ref="G249:L249"/>
    <mergeCell ref="G250:L250"/>
    <mergeCell ref="G239:L239"/>
    <mergeCell ref="G240:L240"/>
    <mergeCell ref="G241:L241"/>
    <mergeCell ref="G242:L242"/>
    <mergeCell ref="G243:L243"/>
    <mergeCell ref="G244:L244"/>
    <mergeCell ref="G245:L245"/>
    <mergeCell ref="G246:L246"/>
    <mergeCell ref="G247:L247"/>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L169"/>
  <sheetViews>
    <sheetView zoomScaleNormal="100" workbookViewId="0"/>
  </sheetViews>
  <sheetFormatPr defaultRowHeight="12"/>
  <cols>
    <col min="1" max="2" width="9" style="164"/>
    <col min="3" max="10" width="13.5" style="164" customWidth="1"/>
    <col min="11" max="16384" width="9" style="164"/>
  </cols>
  <sheetData>
    <row r="1" spans="1:12">
      <c r="A1" s="545"/>
      <c r="B1" s="545"/>
      <c r="C1" s="545"/>
      <c r="D1" s="574"/>
      <c r="E1" s="545"/>
      <c r="F1" s="545"/>
      <c r="G1" s="545"/>
      <c r="H1" s="545"/>
      <c r="I1" s="545"/>
      <c r="J1" s="545"/>
      <c r="K1" s="545"/>
      <c r="L1" s="545"/>
    </row>
    <row r="2" spans="1:12">
      <c r="A2" s="545"/>
      <c r="B2" s="547" t="s">
        <v>2799</v>
      </c>
      <c r="C2" s="55"/>
      <c r="D2" s="573" t="s">
        <v>2798</v>
      </c>
      <c r="E2" s="548"/>
      <c r="F2" s="574" t="s">
        <v>15257</v>
      </c>
      <c r="G2" s="548"/>
      <c r="H2" s="548"/>
      <c r="I2" s="548"/>
      <c r="J2" s="548"/>
      <c r="K2" s="549"/>
      <c r="L2" s="545"/>
    </row>
    <row r="3" spans="1:12" ht="12.75" thickBot="1">
      <c r="A3" s="545"/>
      <c r="B3" s="547"/>
      <c r="C3" s="548"/>
      <c r="D3" s="548"/>
      <c r="E3" s="548"/>
      <c r="F3" s="548"/>
      <c r="G3" s="548"/>
      <c r="H3" s="548"/>
      <c r="I3" s="548"/>
      <c r="J3" s="548"/>
      <c r="K3" s="549"/>
      <c r="L3" s="545"/>
    </row>
    <row r="4" spans="1:12" ht="12.75" thickBot="1">
      <c r="A4" s="545"/>
      <c r="B4" s="550" t="s">
        <v>2</v>
      </c>
      <c r="C4" s="551" t="s">
        <v>3</v>
      </c>
      <c r="D4" s="551" t="s">
        <v>4</v>
      </c>
      <c r="E4" s="551" t="s">
        <v>5</v>
      </c>
      <c r="F4" s="551" t="s">
        <v>6</v>
      </c>
      <c r="G4" s="551" t="s">
        <v>7</v>
      </c>
      <c r="H4" s="551" t="s">
        <v>8</v>
      </c>
      <c r="I4" s="551" t="s">
        <v>9</v>
      </c>
      <c r="J4" s="552" t="s">
        <v>10</v>
      </c>
      <c r="K4" s="553" t="s">
        <v>815</v>
      </c>
      <c r="L4" s="554" t="s">
        <v>2</v>
      </c>
    </row>
    <row r="5" spans="1:12" ht="12.75" thickTop="1">
      <c r="A5" s="546">
        <v>0</v>
      </c>
      <c r="B5" s="555" t="s">
        <v>12</v>
      </c>
      <c r="C5" s="570" t="s">
        <v>13</v>
      </c>
      <c r="D5" s="571" t="s">
        <v>13</v>
      </c>
      <c r="E5" s="571" t="s">
        <v>13</v>
      </c>
      <c r="F5" s="567" t="s">
        <v>2800</v>
      </c>
      <c r="G5" s="567" t="s">
        <v>2801</v>
      </c>
      <c r="H5" s="567" t="s">
        <v>2802</v>
      </c>
      <c r="I5" s="567" t="s">
        <v>2803</v>
      </c>
      <c r="J5" s="568" t="s">
        <v>2804</v>
      </c>
      <c r="K5" s="556" t="s">
        <v>1539</v>
      </c>
      <c r="L5" s="557" t="s">
        <v>12</v>
      </c>
    </row>
    <row r="6" spans="1:12">
      <c r="A6" s="546">
        <v>1</v>
      </c>
      <c r="B6" s="555" t="s">
        <v>17</v>
      </c>
      <c r="C6" s="564" t="s">
        <v>2805</v>
      </c>
      <c r="D6" s="565" t="s">
        <v>2806</v>
      </c>
      <c r="E6" s="565" t="s">
        <v>2807</v>
      </c>
      <c r="F6" s="565" t="s">
        <v>2808</v>
      </c>
      <c r="G6" s="565" t="s">
        <v>2809</v>
      </c>
      <c r="H6" s="565" t="s">
        <v>2810</v>
      </c>
      <c r="I6" s="565" t="s">
        <v>2811</v>
      </c>
      <c r="J6" s="566" t="s">
        <v>2812</v>
      </c>
      <c r="K6" s="572" t="s">
        <v>1114</v>
      </c>
      <c r="L6" s="557" t="s">
        <v>17</v>
      </c>
    </row>
    <row r="7" spans="1:12">
      <c r="A7" s="546">
        <v>2</v>
      </c>
      <c r="B7" s="558" t="s">
        <v>19</v>
      </c>
      <c r="C7" s="564" t="s">
        <v>13</v>
      </c>
      <c r="D7" s="565" t="s">
        <v>13</v>
      </c>
      <c r="E7" s="565" t="s">
        <v>13</v>
      </c>
      <c r="F7" s="565" t="s">
        <v>13</v>
      </c>
      <c r="G7" s="565" t="s">
        <v>13</v>
      </c>
      <c r="H7" s="1473" t="s">
        <v>2813</v>
      </c>
      <c r="I7" s="1466"/>
      <c r="J7" s="1467"/>
      <c r="K7" s="572" t="s">
        <v>1168</v>
      </c>
      <c r="L7" s="557" t="s">
        <v>19</v>
      </c>
    </row>
    <row r="8" spans="1:12">
      <c r="A8" s="546">
        <v>3</v>
      </c>
      <c r="B8" s="558" t="s">
        <v>20</v>
      </c>
      <c r="C8" s="1465" t="s">
        <v>2814</v>
      </c>
      <c r="D8" s="1466"/>
      <c r="E8" s="1466"/>
      <c r="F8" s="1466"/>
      <c r="G8" s="1466"/>
      <c r="H8" s="1466"/>
      <c r="I8" s="1466"/>
      <c r="J8" s="1467"/>
      <c r="K8" s="572" t="s">
        <v>16</v>
      </c>
      <c r="L8" s="557" t="s">
        <v>20</v>
      </c>
    </row>
    <row r="9" spans="1:12">
      <c r="A9" s="546">
        <v>4</v>
      </c>
      <c r="B9" s="558" t="s">
        <v>23</v>
      </c>
      <c r="C9" s="564" t="s">
        <v>13</v>
      </c>
      <c r="D9" s="565" t="s">
        <v>13</v>
      </c>
      <c r="E9" s="1473" t="s">
        <v>2815</v>
      </c>
      <c r="F9" s="1466"/>
      <c r="G9" s="1466"/>
      <c r="H9" s="1466"/>
      <c r="I9" s="1466"/>
      <c r="J9" s="1467"/>
      <c r="K9" s="569" t="s">
        <v>350</v>
      </c>
      <c r="L9" s="557" t="s">
        <v>23</v>
      </c>
    </row>
    <row r="10" spans="1:12">
      <c r="A10" s="546">
        <v>5</v>
      </c>
      <c r="B10" s="558" t="s">
        <v>28</v>
      </c>
      <c r="C10" s="564" t="s">
        <v>13</v>
      </c>
      <c r="D10" s="565" t="s">
        <v>13</v>
      </c>
      <c r="E10" s="1473" t="s">
        <v>2816</v>
      </c>
      <c r="F10" s="1466"/>
      <c r="G10" s="1466"/>
      <c r="H10" s="1466"/>
      <c r="I10" s="1466"/>
      <c r="J10" s="1467"/>
      <c r="K10" s="569" t="s">
        <v>58</v>
      </c>
      <c r="L10" s="557" t="s">
        <v>28</v>
      </c>
    </row>
    <row r="11" spans="1:12">
      <c r="A11" s="546">
        <v>6</v>
      </c>
      <c r="B11" s="558" t="s">
        <v>33</v>
      </c>
      <c r="C11" s="564" t="s">
        <v>13</v>
      </c>
      <c r="D11" s="565" t="s">
        <v>13</v>
      </c>
      <c r="E11" s="1473" t="s">
        <v>2817</v>
      </c>
      <c r="F11" s="1466"/>
      <c r="G11" s="1466"/>
      <c r="H11" s="1466"/>
      <c r="I11" s="1466"/>
      <c r="J11" s="1467"/>
      <c r="K11" s="569" t="s">
        <v>350</v>
      </c>
      <c r="L11" s="557" t="s">
        <v>33</v>
      </c>
    </row>
    <row r="12" spans="1:12">
      <c r="A12" s="546">
        <v>7</v>
      </c>
      <c r="B12" s="558" t="s">
        <v>37</v>
      </c>
      <c r="C12" s="564" t="s">
        <v>13</v>
      </c>
      <c r="D12" s="565" t="s">
        <v>13</v>
      </c>
      <c r="E12" s="1473" t="s">
        <v>2818</v>
      </c>
      <c r="F12" s="1466"/>
      <c r="G12" s="1466"/>
      <c r="H12" s="1466"/>
      <c r="I12" s="1466"/>
      <c r="J12" s="1467"/>
      <c r="K12" s="569" t="s">
        <v>1961</v>
      </c>
      <c r="L12" s="557" t="s">
        <v>37</v>
      </c>
    </row>
    <row r="13" spans="1:12">
      <c r="A13" s="546">
        <v>8</v>
      </c>
      <c r="B13" s="558" t="s">
        <v>42</v>
      </c>
      <c r="C13" s="1465" t="s">
        <v>2819</v>
      </c>
      <c r="D13" s="1466"/>
      <c r="E13" s="1466"/>
      <c r="F13" s="1466"/>
      <c r="G13" s="1466"/>
      <c r="H13" s="1466"/>
      <c r="I13" s="1466"/>
      <c r="J13" s="1467"/>
      <c r="K13" s="569" t="s">
        <v>16</v>
      </c>
      <c r="L13" s="557" t="s">
        <v>42</v>
      </c>
    </row>
    <row r="14" spans="1:12">
      <c r="A14" s="546">
        <v>9</v>
      </c>
      <c r="B14" s="558" t="s">
        <v>47</v>
      </c>
      <c r="C14" s="1465" t="s">
        <v>2820</v>
      </c>
      <c r="D14" s="1466"/>
      <c r="E14" s="1466"/>
      <c r="F14" s="1466"/>
      <c r="G14" s="1466"/>
      <c r="H14" s="1466"/>
      <c r="I14" s="1466"/>
      <c r="J14" s="1467"/>
      <c r="K14" s="569" t="s">
        <v>16</v>
      </c>
      <c r="L14" s="557" t="s">
        <v>47</v>
      </c>
    </row>
    <row r="15" spans="1:12" s="113" customFormat="1">
      <c r="A15" s="546">
        <v>10</v>
      </c>
      <c r="B15" s="111" t="s">
        <v>49</v>
      </c>
      <c r="C15" s="564" t="s">
        <v>13</v>
      </c>
      <c r="D15" s="565" t="s">
        <v>13</v>
      </c>
      <c r="E15" s="565" t="s">
        <v>13</v>
      </c>
      <c r="F15" s="565" t="s">
        <v>2821</v>
      </c>
      <c r="G15" s="565" t="s">
        <v>13</v>
      </c>
      <c r="H15" s="565" t="s">
        <v>13</v>
      </c>
      <c r="I15" s="565" t="s">
        <v>13</v>
      </c>
      <c r="J15" s="566" t="s">
        <v>2822</v>
      </c>
      <c r="K15" s="572" t="s">
        <v>819</v>
      </c>
      <c r="L15" s="112" t="s">
        <v>49</v>
      </c>
    </row>
    <row r="16" spans="1:12" s="113" customFormat="1">
      <c r="A16" s="546">
        <v>11</v>
      </c>
      <c r="B16" s="111" t="s">
        <v>51</v>
      </c>
      <c r="C16" s="1465" t="s">
        <v>2823</v>
      </c>
      <c r="D16" s="1466"/>
      <c r="E16" s="1466"/>
      <c r="F16" s="1466"/>
      <c r="G16" s="1466"/>
      <c r="H16" s="1466"/>
      <c r="I16" s="1466"/>
      <c r="J16" s="1467"/>
      <c r="K16" s="572" t="s">
        <v>2824</v>
      </c>
      <c r="L16" s="112" t="s">
        <v>51</v>
      </c>
    </row>
    <row r="17" spans="1:12" s="113" customFormat="1">
      <c r="A17" s="546">
        <v>12</v>
      </c>
      <c r="B17" s="111" t="s">
        <v>52</v>
      </c>
      <c r="C17" s="564" t="s">
        <v>13</v>
      </c>
      <c r="D17" s="565" t="s">
        <v>13</v>
      </c>
      <c r="E17" s="565" t="s">
        <v>13</v>
      </c>
      <c r="F17" s="565" t="s">
        <v>2825</v>
      </c>
      <c r="G17" s="565" t="s">
        <v>13</v>
      </c>
      <c r="H17" s="565" t="s">
        <v>13</v>
      </c>
      <c r="I17" s="565" t="s">
        <v>13</v>
      </c>
      <c r="J17" s="566" t="s">
        <v>2826</v>
      </c>
      <c r="K17" s="572" t="s">
        <v>819</v>
      </c>
      <c r="L17" s="112" t="s">
        <v>52</v>
      </c>
    </row>
    <row r="18" spans="1:12" s="113" customFormat="1">
      <c r="A18" s="546">
        <v>13</v>
      </c>
      <c r="B18" s="114" t="s">
        <v>54</v>
      </c>
      <c r="C18" s="1465" t="s">
        <v>2827</v>
      </c>
      <c r="D18" s="1466"/>
      <c r="E18" s="1466"/>
      <c r="F18" s="1466"/>
      <c r="G18" s="1466"/>
      <c r="H18" s="1466"/>
      <c r="I18" s="1466"/>
      <c r="J18" s="1467"/>
      <c r="K18" s="572" t="s">
        <v>2828</v>
      </c>
      <c r="L18" s="112" t="s">
        <v>54</v>
      </c>
    </row>
    <row r="19" spans="1:12" s="113" customFormat="1">
      <c r="A19" s="546">
        <v>14</v>
      </c>
      <c r="B19" s="111" t="s">
        <v>55</v>
      </c>
      <c r="C19" s="564" t="s">
        <v>13</v>
      </c>
      <c r="D19" s="565" t="s">
        <v>13</v>
      </c>
      <c r="E19" s="565" t="s">
        <v>13</v>
      </c>
      <c r="F19" s="565" t="s">
        <v>2829</v>
      </c>
      <c r="G19" s="565" t="s">
        <v>13</v>
      </c>
      <c r="H19" s="565" t="s">
        <v>13</v>
      </c>
      <c r="I19" s="565" t="s">
        <v>13</v>
      </c>
      <c r="J19" s="566" t="s">
        <v>2830</v>
      </c>
      <c r="K19" s="572" t="s">
        <v>819</v>
      </c>
      <c r="L19" s="112" t="s">
        <v>55</v>
      </c>
    </row>
    <row r="20" spans="1:12" s="113" customFormat="1">
      <c r="A20" s="546">
        <v>15</v>
      </c>
      <c r="B20" s="111" t="s">
        <v>56</v>
      </c>
      <c r="C20" s="1465" t="s">
        <v>2831</v>
      </c>
      <c r="D20" s="1466"/>
      <c r="E20" s="1466"/>
      <c r="F20" s="1466"/>
      <c r="G20" s="1466"/>
      <c r="H20" s="1466"/>
      <c r="I20" s="1466"/>
      <c r="J20" s="1467"/>
      <c r="K20" s="572" t="s">
        <v>2832</v>
      </c>
      <c r="L20" s="112" t="s">
        <v>56</v>
      </c>
    </row>
    <row r="21" spans="1:12" s="113" customFormat="1">
      <c r="A21" s="546">
        <v>16</v>
      </c>
      <c r="B21" s="111" t="s">
        <v>57</v>
      </c>
      <c r="C21" s="564" t="s">
        <v>13</v>
      </c>
      <c r="D21" s="565" t="s">
        <v>13</v>
      </c>
      <c r="E21" s="565" t="s">
        <v>13</v>
      </c>
      <c r="F21" s="565" t="s">
        <v>2833</v>
      </c>
      <c r="G21" s="565" t="s">
        <v>13</v>
      </c>
      <c r="H21" s="565" t="s">
        <v>13</v>
      </c>
      <c r="I21" s="565" t="s">
        <v>13</v>
      </c>
      <c r="J21" s="566" t="s">
        <v>2834</v>
      </c>
      <c r="K21" s="572" t="s">
        <v>819</v>
      </c>
      <c r="L21" s="112" t="s">
        <v>57</v>
      </c>
    </row>
    <row r="22" spans="1:12" s="113" customFormat="1">
      <c r="A22" s="546">
        <v>17</v>
      </c>
      <c r="B22" s="111" t="s">
        <v>59</v>
      </c>
      <c r="C22" s="1465" t="s">
        <v>2835</v>
      </c>
      <c r="D22" s="1466"/>
      <c r="E22" s="1466"/>
      <c r="F22" s="1466"/>
      <c r="G22" s="1466"/>
      <c r="H22" s="1466"/>
      <c r="I22" s="1466"/>
      <c r="J22" s="1467"/>
      <c r="K22" s="572" t="s">
        <v>2836</v>
      </c>
      <c r="L22" s="112" t="s">
        <v>59</v>
      </c>
    </row>
    <row r="23" spans="1:12" s="113" customFormat="1">
      <c r="A23" s="546">
        <v>18</v>
      </c>
      <c r="B23" s="111" t="s">
        <v>64</v>
      </c>
      <c r="C23" s="564" t="s">
        <v>13</v>
      </c>
      <c r="D23" s="565" t="s">
        <v>13</v>
      </c>
      <c r="E23" s="565" t="s">
        <v>13</v>
      </c>
      <c r="F23" s="565" t="s">
        <v>2837</v>
      </c>
      <c r="G23" s="565" t="s">
        <v>13</v>
      </c>
      <c r="H23" s="565" t="s">
        <v>13</v>
      </c>
      <c r="I23" s="565" t="s">
        <v>13</v>
      </c>
      <c r="J23" s="566" t="s">
        <v>2838</v>
      </c>
      <c r="K23" s="572" t="s">
        <v>819</v>
      </c>
      <c r="L23" s="112" t="s">
        <v>64</v>
      </c>
    </row>
    <row r="24" spans="1:12" s="113" customFormat="1">
      <c r="A24" s="546">
        <v>19</v>
      </c>
      <c r="B24" s="111" t="s">
        <v>65</v>
      </c>
      <c r="C24" s="1465" t="s">
        <v>2839</v>
      </c>
      <c r="D24" s="1466"/>
      <c r="E24" s="1466"/>
      <c r="F24" s="1466"/>
      <c r="G24" s="1466"/>
      <c r="H24" s="1466"/>
      <c r="I24" s="1466"/>
      <c r="J24" s="1467"/>
      <c r="K24" s="572" t="s">
        <v>2840</v>
      </c>
      <c r="L24" s="112" t="s">
        <v>65</v>
      </c>
    </row>
    <row r="25" spans="1:12" s="113" customFormat="1">
      <c r="A25" s="546">
        <v>20</v>
      </c>
      <c r="B25" s="111" t="s">
        <v>66</v>
      </c>
      <c r="C25" s="564" t="s">
        <v>13</v>
      </c>
      <c r="D25" s="565" t="s">
        <v>13</v>
      </c>
      <c r="E25" s="565" t="s">
        <v>13</v>
      </c>
      <c r="F25" s="565" t="s">
        <v>2841</v>
      </c>
      <c r="G25" s="565" t="s">
        <v>13</v>
      </c>
      <c r="H25" s="565" t="s">
        <v>13</v>
      </c>
      <c r="I25" s="565" t="s">
        <v>13</v>
      </c>
      <c r="J25" s="566" t="s">
        <v>2842</v>
      </c>
      <c r="K25" s="572" t="s">
        <v>819</v>
      </c>
      <c r="L25" s="112" t="s">
        <v>66</v>
      </c>
    </row>
    <row r="26" spans="1:12" s="113" customFormat="1">
      <c r="A26" s="546">
        <v>21</v>
      </c>
      <c r="B26" s="111" t="s">
        <v>67</v>
      </c>
      <c r="C26" s="1465" t="s">
        <v>2843</v>
      </c>
      <c r="D26" s="1466"/>
      <c r="E26" s="1466"/>
      <c r="F26" s="1466"/>
      <c r="G26" s="1466"/>
      <c r="H26" s="1466"/>
      <c r="I26" s="1466"/>
      <c r="J26" s="1467"/>
      <c r="K26" s="572" t="s">
        <v>2844</v>
      </c>
      <c r="L26" s="112" t="s">
        <v>67</v>
      </c>
    </row>
    <row r="27" spans="1:12" s="113" customFormat="1">
      <c r="A27" s="546">
        <v>22</v>
      </c>
      <c r="B27" s="111" t="s">
        <v>68</v>
      </c>
      <c r="C27" s="564" t="s">
        <v>13</v>
      </c>
      <c r="D27" s="565" t="s">
        <v>13</v>
      </c>
      <c r="E27" s="565" t="s">
        <v>13</v>
      </c>
      <c r="F27" s="565" t="s">
        <v>2845</v>
      </c>
      <c r="G27" s="565" t="s">
        <v>13</v>
      </c>
      <c r="H27" s="565" t="s">
        <v>13</v>
      </c>
      <c r="I27" s="565" t="s">
        <v>13</v>
      </c>
      <c r="J27" s="566" t="s">
        <v>2846</v>
      </c>
      <c r="K27" s="572" t="s">
        <v>16</v>
      </c>
      <c r="L27" s="112" t="s">
        <v>68</v>
      </c>
    </row>
    <row r="28" spans="1:12" s="113" customFormat="1">
      <c r="A28" s="546">
        <v>23</v>
      </c>
      <c r="B28" s="111" t="s">
        <v>69</v>
      </c>
      <c r="C28" s="1465" t="s">
        <v>2847</v>
      </c>
      <c r="D28" s="1466"/>
      <c r="E28" s="1466"/>
      <c r="F28" s="1466"/>
      <c r="G28" s="1466"/>
      <c r="H28" s="1466"/>
      <c r="I28" s="1466"/>
      <c r="J28" s="1467"/>
      <c r="K28" s="572" t="s">
        <v>2848</v>
      </c>
      <c r="L28" s="112" t="s">
        <v>69</v>
      </c>
    </row>
    <row r="29" spans="1:12" s="113" customFormat="1">
      <c r="A29" s="546">
        <v>24</v>
      </c>
      <c r="B29" s="111" t="s">
        <v>70</v>
      </c>
      <c r="C29" s="564" t="s">
        <v>13</v>
      </c>
      <c r="D29" s="565" t="s">
        <v>13</v>
      </c>
      <c r="E29" s="565" t="s">
        <v>13</v>
      </c>
      <c r="F29" s="565" t="s">
        <v>2849</v>
      </c>
      <c r="G29" s="565" t="s">
        <v>13</v>
      </c>
      <c r="H29" s="565" t="s">
        <v>13</v>
      </c>
      <c r="I29" s="565" t="s">
        <v>13</v>
      </c>
      <c r="J29" s="566" t="s">
        <v>2850</v>
      </c>
      <c r="K29" s="572" t="s">
        <v>16</v>
      </c>
      <c r="L29" s="112" t="s">
        <v>70</v>
      </c>
    </row>
    <row r="30" spans="1:12" s="113" customFormat="1">
      <c r="A30" s="546">
        <v>25</v>
      </c>
      <c r="B30" s="114" t="s">
        <v>71</v>
      </c>
      <c r="C30" s="1465" t="s">
        <v>2851</v>
      </c>
      <c r="D30" s="1466"/>
      <c r="E30" s="1466"/>
      <c r="F30" s="1466"/>
      <c r="G30" s="1466"/>
      <c r="H30" s="1466"/>
      <c r="I30" s="1466"/>
      <c r="J30" s="1467"/>
      <c r="K30" s="572" t="s">
        <v>2852</v>
      </c>
      <c r="L30" s="112" t="s">
        <v>71</v>
      </c>
    </row>
    <row r="31" spans="1:12" s="113" customFormat="1">
      <c r="A31" s="546">
        <v>26</v>
      </c>
      <c r="B31" s="111" t="s">
        <v>72</v>
      </c>
      <c r="C31" s="564" t="s">
        <v>13</v>
      </c>
      <c r="D31" s="565" t="s">
        <v>13</v>
      </c>
      <c r="E31" s="565" t="s">
        <v>13</v>
      </c>
      <c r="F31" s="565" t="s">
        <v>2853</v>
      </c>
      <c r="G31" s="565" t="s">
        <v>13</v>
      </c>
      <c r="H31" s="565" t="s">
        <v>13</v>
      </c>
      <c r="I31" s="565" t="s">
        <v>13</v>
      </c>
      <c r="J31" s="566" t="s">
        <v>2854</v>
      </c>
      <c r="K31" s="572" t="s">
        <v>819</v>
      </c>
      <c r="L31" s="112" t="s">
        <v>72</v>
      </c>
    </row>
    <row r="32" spans="1:12" s="113" customFormat="1">
      <c r="A32" s="546">
        <v>27</v>
      </c>
      <c r="B32" s="111" t="s">
        <v>74</v>
      </c>
      <c r="C32" s="1465" t="s">
        <v>2855</v>
      </c>
      <c r="D32" s="1466"/>
      <c r="E32" s="1466"/>
      <c r="F32" s="1466"/>
      <c r="G32" s="1466"/>
      <c r="H32" s="1466"/>
      <c r="I32" s="1466"/>
      <c r="J32" s="1467"/>
      <c r="K32" s="572" t="s">
        <v>2824</v>
      </c>
      <c r="L32" s="112" t="s">
        <v>74</v>
      </c>
    </row>
    <row r="33" spans="1:12" s="113" customFormat="1">
      <c r="A33" s="546">
        <v>28</v>
      </c>
      <c r="B33" s="111" t="s">
        <v>75</v>
      </c>
      <c r="C33" s="564" t="s">
        <v>13</v>
      </c>
      <c r="D33" s="565" t="s">
        <v>13</v>
      </c>
      <c r="E33" s="565" t="s">
        <v>13</v>
      </c>
      <c r="F33" s="565" t="s">
        <v>2856</v>
      </c>
      <c r="G33" s="565" t="s">
        <v>13</v>
      </c>
      <c r="H33" s="565" t="s">
        <v>13</v>
      </c>
      <c r="I33" s="565" t="s">
        <v>13</v>
      </c>
      <c r="J33" s="566" t="s">
        <v>2857</v>
      </c>
      <c r="K33" s="572" t="s">
        <v>819</v>
      </c>
      <c r="L33" s="112" t="s">
        <v>75</v>
      </c>
    </row>
    <row r="34" spans="1:12" s="113" customFormat="1">
      <c r="A34" s="546">
        <v>29</v>
      </c>
      <c r="B34" s="111" t="s">
        <v>77</v>
      </c>
      <c r="C34" s="1465" t="s">
        <v>2858</v>
      </c>
      <c r="D34" s="1466"/>
      <c r="E34" s="1466"/>
      <c r="F34" s="1466"/>
      <c r="G34" s="1466"/>
      <c r="H34" s="1466"/>
      <c r="I34" s="1466"/>
      <c r="J34" s="1467"/>
      <c r="K34" s="572" t="s">
        <v>2828</v>
      </c>
      <c r="L34" s="112" t="s">
        <v>77</v>
      </c>
    </row>
    <row r="35" spans="1:12" s="113" customFormat="1">
      <c r="A35" s="546">
        <v>30</v>
      </c>
      <c r="B35" s="111" t="s">
        <v>78</v>
      </c>
      <c r="C35" s="564" t="s">
        <v>13</v>
      </c>
      <c r="D35" s="565" t="s">
        <v>13</v>
      </c>
      <c r="E35" s="565" t="s">
        <v>13</v>
      </c>
      <c r="F35" s="565" t="s">
        <v>2859</v>
      </c>
      <c r="G35" s="565" t="s">
        <v>13</v>
      </c>
      <c r="H35" s="565" t="s">
        <v>13</v>
      </c>
      <c r="I35" s="565" t="s">
        <v>13</v>
      </c>
      <c r="J35" s="566" t="s">
        <v>2860</v>
      </c>
      <c r="K35" s="572" t="s">
        <v>819</v>
      </c>
      <c r="L35" s="112" t="s">
        <v>78</v>
      </c>
    </row>
    <row r="36" spans="1:12" s="113" customFormat="1">
      <c r="A36" s="546">
        <v>31</v>
      </c>
      <c r="B36" s="111" t="s">
        <v>79</v>
      </c>
      <c r="C36" s="1465" t="s">
        <v>2861</v>
      </c>
      <c r="D36" s="1466"/>
      <c r="E36" s="1466"/>
      <c r="F36" s="1466"/>
      <c r="G36" s="1466"/>
      <c r="H36" s="1466"/>
      <c r="I36" s="1466"/>
      <c r="J36" s="1467"/>
      <c r="K36" s="572" t="s">
        <v>2832</v>
      </c>
      <c r="L36" s="112" t="s">
        <v>79</v>
      </c>
    </row>
    <row r="37" spans="1:12" s="113" customFormat="1">
      <c r="A37" s="546">
        <v>32</v>
      </c>
      <c r="B37" s="114" t="s">
        <v>81</v>
      </c>
      <c r="C37" s="564" t="s">
        <v>13</v>
      </c>
      <c r="D37" s="565" t="s">
        <v>13</v>
      </c>
      <c r="E37" s="565" t="s">
        <v>13</v>
      </c>
      <c r="F37" s="565" t="s">
        <v>2862</v>
      </c>
      <c r="G37" s="565" t="s">
        <v>13</v>
      </c>
      <c r="H37" s="565" t="s">
        <v>13</v>
      </c>
      <c r="I37" s="565" t="s">
        <v>13</v>
      </c>
      <c r="J37" s="566" t="s">
        <v>2863</v>
      </c>
      <c r="K37" s="572" t="s">
        <v>819</v>
      </c>
      <c r="L37" s="112" t="s">
        <v>81</v>
      </c>
    </row>
    <row r="38" spans="1:12" s="113" customFormat="1">
      <c r="A38" s="546">
        <v>33</v>
      </c>
      <c r="B38" s="111" t="s">
        <v>82</v>
      </c>
      <c r="C38" s="1465" t="s">
        <v>2864</v>
      </c>
      <c r="D38" s="1466"/>
      <c r="E38" s="1466"/>
      <c r="F38" s="1466"/>
      <c r="G38" s="1466"/>
      <c r="H38" s="1466"/>
      <c r="I38" s="1466"/>
      <c r="J38" s="1467"/>
      <c r="K38" s="572" t="s">
        <v>2836</v>
      </c>
      <c r="L38" s="112" t="s">
        <v>82</v>
      </c>
    </row>
    <row r="39" spans="1:12" s="113" customFormat="1">
      <c r="A39" s="546">
        <v>34</v>
      </c>
      <c r="B39" s="111" t="s">
        <v>83</v>
      </c>
      <c r="C39" s="564" t="s">
        <v>13</v>
      </c>
      <c r="D39" s="565" t="s">
        <v>13</v>
      </c>
      <c r="E39" s="565" t="s">
        <v>13</v>
      </c>
      <c r="F39" s="565" t="s">
        <v>2865</v>
      </c>
      <c r="G39" s="565" t="s">
        <v>13</v>
      </c>
      <c r="H39" s="565" t="s">
        <v>13</v>
      </c>
      <c r="I39" s="565" t="s">
        <v>13</v>
      </c>
      <c r="J39" s="566" t="s">
        <v>2866</v>
      </c>
      <c r="K39" s="572" t="s">
        <v>819</v>
      </c>
      <c r="L39" s="112" t="s">
        <v>83</v>
      </c>
    </row>
    <row r="40" spans="1:12" s="113" customFormat="1">
      <c r="A40" s="546">
        <v>35</v>
      </c>
      <c r="B40" s="111" t="s">
        <v>85</v>
      </c>
      <c r="C40" s="1465" t="s">
        <v>2867</v>
      </c>
      <c r="D40" s="1466"/>
      <c r="E40" s="1466"/>
      <c r="F40" s="1466"/>
      <c r="G40" s="1466"/>
      <c r="H40" s="1466"/>
      <c r="I40" s="1466"/>
      <c r="J40" s="1467"/>
      <c r="K40" s="572" t="s">
        <v>2840</v>
      </c>
      <c r="L40" s="112" t="s">
        <v>85</v>
      </c>
    </row>
    <row r="41" spans="1:12" s="113" customFormat="1">
      <c r="A41" s="546">
        <v>36</v>
      </c>
      <c r="B41" s="111" t="s">
        <v>86</v>
      </c>
      <c r="C41" s="564" t="s">
        <v>13</v>
      </c>
      <c r="D41" s="565" t="s">
        <v>13</v>
      </c>
      <c r="E41" s="565" t="s">
        <v>13</v>
      </c>
      <c r="F41" s="565" t="s">
        <v>2868</v>
      </c>
      <c r="G41" s="565" t="s">
        <v>13</v>
      </c>
      <c r="H41" s="565" t="s">
        <v>13</v>
      </c>
      <c r="I41" s="565" t="s">
        <v>13</v>
      </c>
      <c r="J41" s="566" t="s">
        <v>2869</v>
      </c>
      <c r="K41" s="572" t="s">
        <v>819</v>
      </c>
      <c r="L41" s="112" t="s">
        <v>86</v>
      </c>
    </row>
    <row r="42" spans="1:12" s="113" customFormat="1">
      <c r="A42" s="546">
        <v>37</v>
      </c>
      <c r="B42" s="111" t="s">
        <v>88</v>
      </c>
      <c r="C42" s="1465" t="s">
        <v>2870</v>
      </c>
      <c r="D42" s="1466"/>
      <c r="E42" s="1466"/>
      <c r="F42" s="1466"/>
      <c r="G42" s="1466"/>
      <c r="H42" s="1466"/>
      <c r="I42" s="1466"/>
      <c r="J42" s="1467"/>
      <c r="K42" s="572" t="s">
        <v>2844</v>
      </c>
      <c r="L42" s="112" t="s">
        <v>88</v>
      </c>
    </row>
    <row r="43" spans="1:12" s="113" customFormat="1">
      <c r="A43" s="546">
        <v>38</v>
      </c>
      <c r="B43" s="111" t="s">
        <v>89</v>
      </c>
      <c r="C43" s="564" t="s">
        <v>13</v>
      </c>
      <c r="D43" s="565" t="s">
        <v>13</v>
      </c>
      <c r="E43" s="565" t="s">
        <v>13</v>
      </c>
      <c r="F43" s="565" t="s">
        <v>2871</v>
      </c>
      <c r="G43" s="565" t="s">
        <v>13</v>
      </c>
      <c r="H43" s="565" t="s">
        <v>13</v>
      </c>
      <c r="I43" s="565" t="s">
        <v>13</v>
      </c>
      <c r="J43" s="566" t="s">
        <v>2872</v>
      </c>
      <c r="K43" s="572" t="s">
        <v>16</v>
      </c>
      <c r="L43" s="112" t="s">
        <v>89</v>
      </c>
    </row>
    <row r="44" spans="1:12" s="113" customFormat="1">
      <c r="A44" s="546">
        <v>39</v>
      </c>
      <c r="B44" s="111" t="s">
        <v>91</v>
      </c>
      <c r="C44" s="1465" t="s">
        <v>2873</v>
      </c>
      <c r="D44" s="1466"/>
      <c r="E44" s="1466"/>
      <c r="F44" s="1466"/>
      <c r="G44" s="1466"/>
      <c r="H44" s="1466"/>
      <c r="I44" s="1466"/>
      <c r="J44" s="1467"/>
      <c r="K44" s="572" t="s">
        <v>2848</v>
      </c>
      <c r="L44" s="112" t="s">
        <v>91</v>
      </c>
    </row>
    <row r="45" spans="1:12" s="113" customFormat="1">
      <c r="A45" s="546">
        <v>40</v>
      </c>
      <c r="B45" s="111" t="s">
        <v>92</v>
      </c>
      <c r="C45" s="564" t="s">
        <v>13</v>
      </c>
      <c r="D45" s="565" t="s">
        <v>13</v>
      </c>
      <c r="E45" s="565" t="s">
        <v>13</v>
      </c>
      <c r="F45" s="565" t="s">
        <v>2874</v>
      </c>
      <c r="G45" s="565" t="s">
        <v>13</v>
      </c>
      <c r="H45" s="565" t="s">
        <v>13</v>
      </c>
      <c r="I45" s="565" t="s">
        <v>13</v>
      </c>
      <c r="J45" s="566" t="s">
        <v>2875</v>
      </c>
      <c r="K45" s="572" t="s">
        <v>16</v>
      </c>
      <c r="L45" s="112" t="s">
        <v>92</v>
      </c>
    </row>
    <row r="46" spans="1:12" s="113" customFormat="1">
      <c r="A46" s="546">
        <v>41</v>
      </c>
      <c r="B46" s="111" t="s">
        <v>94</v>
      </c>
      <c r="C46" s="1465" t="s">
        <v>2876</v>
      </c>
      <c r="D46" s="1466"/>
      <c r="E46" s="1466"/>
      <c r="F46" s="1466"/>
      <c r="G46" s="1466"/>
      <c r="H46" s="1466"/>
      <c r="I46" s="1466"/>
      <c r="J46" s="1467"/>
      <c r="K46" s="572" t="s">
        <v>2852</v>
      </c>
      <c r="L46" s="112" t="s">
        <v>94</v>
      </c>
    </row>
    <row r="47" spans="1:12" s="113" customFormat="1">
      <c r="A47" s="546">
        <v>42</v>
      </c>
      <c r="B47" s="111" t="s">
        <v>95</v>
      </c>
      <c r="C47" s="564" t="s">
        <v>13</v>
      </c>
      <c r="D47" s="565" t="s">
        <v>13</v>
      </c>
      <c r="E47" s="565" t="s">
        <v>13</v>
      </c>
      <c r="F47" s="565" t="s">
        <v>2877</v>
      </c>
      <c r="G47" s="565" t="s">
        <v>13</v>
      </c>
      <c r="H47" s="565" t="s">
        <v>13</v>
      </c>
      <c r="I47" s="565" t="s">
        <v>13</v>
      </c>
      <c r="J47" s="566" t="s">
        <v>2878</v>
      </c>
      <c r="K47" s="572" t="s">
        <v>819</v>
      </c>
      <c r="L47" s="112" t="s">
        <v>95</v>
      </c>
    </row>
    <row r="48" spans="1:12" s="113" customFormat="1">
      <c r="A48" s="546">
        <v>43</v>
      </c>
      <c r="B48" s="111" t="s">
        <v>97</v>
      </c>
      <c r="C48" s="1465" t="s">
        <v>2879</v>
      </c>
      <c r="D48" s="1466"/>
      <c r="E48" s="1466"/>
      <c r="F48" s="1466"/>
      <c r="G48" s="1466"/>
      <c r="H48" s="1466"/>
      <c r="I48" s="1466"/>
      <c r="J48" s="1467"/>
      <c r="K48" s="572" t="s">
        <v>2824</v>
      </c>
      <c r="L48" s="112" t="s">
        <v>97</v>
      </c>
    </row>
    <row r="49" spans="1:12" s="113" customFormat="1">
      <c r="A49" s="546">
        <v>44</v>
      </c>
      <c r="B49" s="114" t="s">
        <v>98</v>
      </c>
      <c r="C49" s="564" t="s">
        <v>13</v>
      </c>
      <c r="D49" s="565" t="s">
        <v>13</v>
      </c>
      <c r="E49" s="565" t="s">
        <v>13</v>
      </c>
      <c r="F49" s="565" t="s">
        <v>2880</v>
      </c>
      <c r="G49" s="565" t="s">
        <v>13</v>
      </c>
      <c r="H49" s="565" t="s">
        <v>13</v>
      </c>
      <c r="I49" s="565" t="s">
        <v>13</v>
      </c>
      <c r="J49" s="566" t="s">
        <v>2881</v>
      </c>
      <c r="K49" s="572" t="s">
        <v>819</v>
      </c>
      <c r="L49" s="112" t="s">
        <v>98</v>
      </c>
    </row>
    <row r="50" spans="1:12" s="113" customFormat="1">
      <c r="A50" s="546">
        <v>45</v>
      </c>
      <c r="B50" s="111" t="s">
        <v>100</v>
      </c>
      <c r="C50" s="1465" t="s">
        <v>2882</v>
      </c>
      <c r="D50" s="1466"/>
      <c r="E50" s="1466"/>
      <c r="F50" s="1466"/>
      <c r="G50" s="1466"/>
      <c r="H50" s="1466"/>
      <c r="I50" s="1466"/>
      <c r="J50" s="1467"/>
      <c r="K50" s="572" t="s">
        <v>2828</v>
      </c>
      <c r="L50" s="112" t="s">
        <v>100</v>
      </c>
    </row>
    <row r="51" spans="1:12" s="113" customFormat="1">
      <c r="A51" s="546">
        <v>46</v>
      </c>
      <c r="B51" s="111" t="s">
        <v>102</v>
      </c>
      <c r="C51" s="564" t="s">
        <v>13</v>
      </c>
      <c r="D51" s="565" t="s">
        <v>13</v>
      </c>
      <c r="E51" s="565" t="s">
        <v>13</v>
      </c>
      <c r="F51" s="565" t="s">
        <v>2883</v>
      </c>
      <c r="G51" s="565" t="s">
        <v>13</v>
      </c>
      <c r="H51" s="565" t="s">
        <v>13</v>
      </c>
      <c r="I51" s="565" t="s">
        <v>13</v>
      </c>
      <c r="J51" s="566" t="s">
        <v>2884</v>
      </c>
      <c r="K51" s="572" t="s">
        <v>819</v>
      </c>
      <c r="L51" s="112" t="s">
        <v>102</v>
      </c>
    </row>
    <row r="52" spans="1:12" s="113" customFormat="1">
      <c r="A52" s="546">
        <v>47</v>
      </c>
      <c r="B52" s="111" t="s">
        <v>104</v>
      </c>
      <c r="C52" s="1465" t="s">
        <v>2885</v>
      </c>
      <c r="D52" s="1466"/>
      <c r="E52" s="1466"/>
      <c r="F52" s="1466"/>
      <c r="G52" s="1466"/>
      <c r="H52" s="1466"/>
      <c r="I52" s="1466"/>
      <c r="J52" s="1467"/>
      <c r="K52" s="572" t="s">
        <v>2832</v>
      </c>
      <c r="L52" s="112" t="s">
        <v>104</v>
      </c>
    </row>
    <row r="53" spans="1:12" s="113" customFormat="1">
      <c r="A53" s="546">
        <v>48</v>
      </c>
      <c r="B53" s="111" t="s">
        <v>106</v>
      </c>
      <c r="C53" s="564" t="s">
        <v>13</v>
      </c>
      <c r="D53" s="565" t="s">
        <v>13</v>
      </c>
      <c r="E53" s="565" t="s">
        <v>13</v>
      </c>
      <c r="F53" s="565" t="s">
        <v>2886</v>
      </c>
      <c r="G53" s="565" t="s">
        <v>13</v>
      </c>
      <c r="H53" s="565" t="s">
        <v>13</v>
      </c>
      <c r="I53" s="565" t="s">
        <v>13</v>
      </c>
      <c r="J53" s="566" t="s">
        <v>2887</v>
      </c>
      <c r="K53" s="572" t="s">
        <v>819</v>
      </c>
      <c r="L53" s="112" t="s">
        <v>106</v>
      </c>
    </row>
    <row r="54" spans="1:12" s="113" customFormat="1">
      <c r="A54" s="546">
        <v>49</v>
      </c>
      <c r="B54" s="111" t="s">
        <v>108</v>
      </c>
      <c r="C54" s="1465" t="s">
        <v>2888</v>
      </c>
      <c r="D54" s="1466"/>
      <c r="E54" s="1466"/>
      <c r="F54" s="1466"/>
      <c r="G54" s="1466"/>
      <c r="H54" s="1466"/>
      <c r="I54" s="1466"/>
      <c r="J54" s="1467"/>
      <c r="K54" s="572" t="s">
        <v>2836</v>
      </c>
      <c r="L54" s="112" t="s">
        <v>108</v>
      </c>
    </row>
    <row r="55" spans="1:12" s="113" customFormat="1">
      <c r="A55" s="546">
        <v>50</v>
      </c>
      <c r="B55" s="111" t="s">
        <v>110</v>
      </c>
      <c r="C55" s="564" t="s">
        <v>13</v>
      </c>
      <c r="D55" s="565" t="s">
        <v>13</v>
      </c>
      <c r="E55" s="565" t="s">
        <v>13</v>
      </c>
      <c r="F55" s="565" t="s">
        <v>2889</v>
      </c>
      <c r="G55" s="565" t="s">
        <v>13</v>
      </c>
      <c r="H55" s="565" t="s">
        <v>13</v>
      </c>
      <c r="I55" s="565" t="s">
        <v>13</v>
      </c>
      <c r="J55" s="566" t="s">
        <v>2890</v>
      </c>
      <c r="K55" s="572" t="s">
        <v>819</v>
      </c>
      <c r="L55" s="112" t="s">
        <v>110</v>
      </c>
    </row>
    <row r="56" spans="1:12" s="113" customFormat="1">
      <c r="A56" s="546">
        <v>51</v>
      </c>
      <c r="B56" s="111" t="s">
        <v>112</v>
      </c>
      <c r="C56" s="1465" t="s">
        <v>2891</v>
      </c>
      <c r="D56" s="1466"/>
      <c r="E56" s="1466"/>
      <c r="F56" s="1466"/>
      <c r="G56" s="1466"/>
      <c r="H56" s="1466"/>
      <c r="I56" s="1466"/>
      <c r="J56" s="1467"/>
      <c r="K56" s="572" t="s">
        <v>2840</v>
      </c>
      <c r="L56" s="112" t="s">
        <v>112</v>
      </c>
    </row>
    <row r="57" spans="1:12" s="113" customFormat="1">
      <c r="A57" s="546">
        <v>52</v>
      </c>
      <c r="B57" s="111" t="s">
        <v>114</v>
      </c>
      <c r="C57" s="564" t="s">
        <v>13</v>
      </c>
      <c r="D57" s="565" t="s">
        <v>13</v>
      </c>
      <c r="E57" s="565" t="s">
        <v>13</v>
      </c>
      <c r="F57" s="565" t="s">
        <v>2892</v>
      </c>
      <c r="G57" s="565" t="s">
        <v>13</v>
      </c>
      <c r="H57" s="565" t="s">
        <v>13</v>
      </c>
      <c r="I57" s="565" t="s">
        <v>13</v>
      </c>
      <c r="J57" s="566" t="s">
        <v>2893</v>
      </c>
      <c r="K57" s="572" t="s">
        <v>819</v>
      </c>
      <c r="L57" s="112" t="s">
        <v>114</v>
      </c>
    </row>
    <row r="58" spans="1:12" s="113" customFormat="1">
      <c r="A58" s="546">
        <v>53</v>
      </c>
      <c r="B58" s="111" t="s">
        <v>115</v>
      </c>
      <c r="C58" s="1465" t="s">
        <v>2894</v>
      </c>
      <c r="D58" s="1466"/>
      <c r="E58" s="1466"/>
      <c r="F58" s="1466"/>
      <c r="G58" s="1466"/>
      <c r="H58" s="1466"/>
      <c r="I58" s="1466"/>
      <c r="J58" s="1467"/>
      <c r="K58" s="572" t="s">
        <v>2844</v>
      </c>
      <c r="L58" s="112" t="s">
        <v>115</v>
      </c>
    </row>
    <row r="59" spans="1:12" s="113" customFormat="1">
      <c r="A59" s="546">
        <v>54</v>
      </c>
      <c r="B59" s="111" t="s">
        <v>116</v>
      </c>
      <c r="C59" s="564" t="s">
        <v>13</v>
      </c>
      <c r="D59" s="565" t="s">
        <v>13</v>
      </c>
      <c r="E59" s="565" t="s">
        <v>13</v>
      </c>
      <c r="F59" s="565" t="s">
        <v>2895</v>
      </c>
      <c r="G59" s="565" t="s">
        <v>13</v>
      </c>
      <c r="H59" s="565" t="s">
        <v>13</v>
      </c>
      <c r="I59" s="565" t="s">
        <v>13</v>
      </c>
      <c r="J59" s="566" t="s">
        <v>2896</v>
      </c>
      <c r="K59" s="572" t="s">
        <v>16</v>
      </c>
      <c r="L59" s="112" t="s">
        <v>116</v>
      </c>
    </row>
    <row r="60" spans="1:12" s="113" customFormat="1">
      <c r="A60" s="546">
        <v>55</v>
      </c>
      <c r="B60" s="111" t="s">
        <v>118</v>
      </c>
      <c r="C60" s="1465" t="s">
        <v>2897</v>
      </c>
      <c r="D60" s="1466"/>
      <c r="E60" s="1466"/>
      <c r="F60" s="1466"/>
      <c r="G60" s="1466"/>
      <c r="H60" s="1466"/>
      <c r="I60" s="1466"/>
      <c r="J60" s="1467"/>
      <c r="K60" s="572" t="s">
        <v>2848</v>
      </c>
      <c r="L60" s="112" t="s">
        <v>118</v>
      </c>
    </row>
    <row r="61" spans="1:12" s="113" customFormat="1">
      <c r="A61" s="546">
        <v>56</v>
      </c>
      <c r="B61" s="114" t="s">
        <v>120</v>
      </c>
      <c r="C61" s="564" t="s">
        <v>13</v>
      </c>
      <c r="D61" s="565" t="s">
        <v>13</v>
      </c>
      <c r="E61" s="565" t="s">
        <v>13</v>
      </c>
      <c r="F61" s="565" t="s">
        <v>2898</v>
      </c>
      <c r="G61" s="565" t="s">
        <v>13</v>
      </c>
      <c r="H61" s="565" t="s">
        <v>13</v>
      </c>
      <c r="I61" s="565" t="s">
        <v>13</v>
      </c>
      <c r="J61" s="566" t="s">
        <v>2899</v>
      </c>
      <c r="K61" s="572" t="s">
        <v>16</v>
      </c>
      <c r="L61" s="112" t="s">
        <v>120</v>
      </c>
    </row>
    <row r="62" spans="1:12" s="113" customFormat="1">
      <c r="A62" s="546">
        <v>57</v>
      </c>
      <c r="B62" s="111" t="s">
        <v>122</v>
      </c>
      <c r="C62" s="1465" t="s">
        <v>2900</v>
      </c>
      <c r="D62" s="1466"/>
      <c r="E62" s="1466"/>
      <c r="F62" s="1466"/>
      <c r="G62" s="1466"/>
      <c r="H62" s="1466"/>
      <c r="I62" s="1466"/>
      <c r="J62" s="1467"/>
      <c r="K62" s="572" t="s">
        <v>2852</v>
      </c>
      <c r="L62" s="112" t="s">
        <v>122</v>
      </c>
    </row>
    <row r="63" spans="1:12" s="113" customFormat="1">
      <c r="A63" s="546">
        <v>58</v>
      </c>
      <c r="B63" s="111" t="s">
        <v>124</v>
      </c>
      <c r="C63" s="564" t="s">
        <v>13</v>
      </c>
      <c r="D63" s="565" t="s">
        <v>13</v>
      </c>
      <c r="E63" s="565" t="s">
        <v>13</v>
      </c>
      <c r="F63" s="565" t="s">
        <v>2901</v>
      </c>
      <c r="G63" s="565" t="s">
        <v>13</v>
      </c>
      <c r="H63" s="565" t="s">
        <v>13</v>
      </c>
      <c r="I63" s="565" t="s">
        <v>13</v>
      </c>
      <c r="J63" s="566" t="s">
        <v>2902</v>
      </c>
      <c r="K63" s="572" t="s">
        <v>819</v>
      </c>
      <c r="L63" s="112" t="s">
        <v>124</v>
      </c>
    </row>
    <row r="64" spans="1:12" s="113" customFormat="1">
      <c r="A64" s="546">
        <v>59</v>
      </c>
      <c r="B64" s="111" t="s">
        <v>126</v>
      </c>
      <c r="C64" s="1465" t="s">
        <v>2903</v>
      </c>
      <c r="D64" s="1466"/>
      <c r="E64" s="1466"/>
      <c r="F64" s="1466"/>
      <c r="G64" s="1466"/>
      <c r="H64" s="1466"/>
      <c r="I64" s="1466"/>
      <c r="J64" s="1467"/>
      <c r="K64" s="572" t="s">
        <v>2824</v>
      </c>
      <c r="L64" s="112" t="s">
        <v>126</v>
      </c>
    </row>
    <row r="65" spans="1:12" s="113" customFormat="1">
      <c r="A65" s="546">
        <v>60</v>
      </c>
      <c r="B65" s="111" t="s">
        <v>128</v>
      </c>
      <c r="C65" s="564" t="s">
        <v>13</v>
      </c>
      <c r="D65" s="565" t="s">
        <v>13</v>
      </c>
      <c r="E65" s="565" t="s">
        <v>13</v>
      </c>
      <c r="F65" s="565" t="s">
        <v>2904</v>
      </c>
      <c r="G65" s="565" t="s">
        <v>13</v>
      </c>
      <c r="H65" s="565" t="s">
        <v>13</v>
      </c>
      <c r="I65" s="565" t="s">
        <v>13</v>
      </c>
      <c r="J65" s="566" t="s">
        <v>2905</v>
      </c>
      <c r="K65" s="572" t="s">
        <v>819</v>
      </c>
      <c r="L65" s="112" t="s">
        <v>128</v>
      </c>
    </row>
    <row r="66" spans="1:12" s="113" customFormat="1">
      <c r="A66" s="546">
        <v>61</v>
      </c>
      <c r="B66" s="111" t="s">
        <v>130</v>
      </c>
      <c r="C66" s="1465" t="s">
        <v>2906</v>
      </c>
      <c r="D66" s="1466"/>
      <c r="E66" s="1466"/>
      <c r="F66" s="1466"/>
      <c r="G66" s="1466"/>
      <c r="H66" s="1466"/>
      <c r="I66" s="1466"/>
      <c r="J66" s="1467"/>
      <c r="K66" s="572" t="s">
        <v>2828</v>
      </c>
      <c r="L66" s="112" t="s">
        <v>130</v>
      </c>
    </row>
    <row r="67" spans="1:12" s="113" customFormat="1">
      <c r="A67" s="546">
        <v>62</v>
      </c>
      <c r="B67" s="111" t="s">
        <v>132</v>
      </c>
      <c r="C67" s="564" t="s">
        <v>13</v>
      </c>
      <c r="D67" s="565" t="s">
        <v>13</v>
      </c>
      <c r="E67" s="565" t="s">
        <v>13</v>
      </c>
      <c r="F67" s="565" t="s">
        <v>2907</v>
      </c>
      <c r="G67" s="565" t="s">
        <v>13</v>
      </c>
      <c r="H67" s="565" t="s">
        <v>13</v>
      </c>
      <c r="I67" s="565" t="s">
        <v>13</v>
      </c>
      <c r="J67" s="566" t="s">
        <v>2908</v>
      </c>
      <c r="K67" s="572" t="s">
        <v>819</v>
      </c>
      <c r="L67" s="112" t="s">
        <v>132</v>
      </c>
    </row>
    <row r="68" spans="1:12" s="113" customFormat="1">
      <c r="A68" s="546">
        <v>63</v>
      </c>
      <c r="B68" s="111" t="s">
        <v>134</v>
      </c>
      <c r="C68" s="1465" t="s">
        <v>2909</v>
      </c>
      <c r="D68" s="1466"/>
      <c r="E68" s="1466"/>
      <c r="F68" s="1466"/>
      <c r="G68" s="1466"/>
      <c r="H68" s="1466"/>
      <c r="I68" s="1466"/>
      <c r="J68" s="1467"/>
      <c r="K68" s="572" t="s">
        <v>2832</v>
      </c>
      <c r="L68" s="112" t="s">
        <v>134</v>
      </c>
    </row>
    <row r="69" spans="1:12" s="113" customFormat="1">
      <c r="A69" s="546">
        <v>64</v>
      </c>
      <c r="B69" s="111" t="s">
        <v>136</v>
      </c>
      <c r="C69" s="564" t="s">
        <v>13</v>
      </c>
      <c r="D69" s="565" t="s">
        <v>13</v>
      </c>
      <c r="E69" s="565" t="s">
        <v>13</v>
      </c>
      <c r="F69" s="565" t="s">
        <v>2910</v>
      </c>
      <c r="G69" s="565" t="s">
        <v>13</v>
      </c>
      <c r="H69" s="565" t="s">
        <v>13</v>
      </c>
      <c r="I69" s="565" t="s">
        <v>13</v>
      </c>
      <c r="J69" s="566" t="s">
        <v>2911</v>
      </c>
      <c r="K69" s="572" t="s">
        <v>819</v>
      </c>
      <c r="L69" s="112" t="s">
        <v>136</v>
      </c>
    </row>
    <row r="70" spans="1:12" s="113" customFormat="1">
      <c r="A70" s="546">
        <v>65</v>
      </c>
      <c r="B70" s="111" t="s">
        <v>138</v>
      </c>
      <c r="C70" s="1465" t="s">
        <v>2912</v>
      </c>
      <c r="D70" s="1466"/>
      <c r="E70" s="1466"/>
      <c r="F70" s="1466"/>
      <c r="G70" s="1466"/>
      <c r="H70" s="1466"/>
      <c r="I70" s="1466"/>
      <c r="J70" s="1467"/>
      <c r="K70" s="572" t="s">
        <v>2836</v>
      </c>
      <c r="L70" s="112" t="s">
        <v>138</v>
      </c>
    </row>
    <row r="71" spans="1:12" s="113" customFormat="1">
      <c r="A71" s="546">
        <v>66</v>
      </c>
      <c r="B71" s="114" t="s">
        <v>140</v>
      </c>
      <c r="C71" s="564" t="s">
        <v>13</v>
      </c>
      <c r="D71" s="565" t="s">
        <v>13</v>
      </c>
      <c r="E71" s="565" t="s">
        <v>13</v>
      </c>
      <c r="F71" s="565" t="s">
        <v>2913</v>
      </c>
      <c r="G71" s="565" t="s">
        <v>13</v>
      </c>
      <c r="H71" s="565" t="s">
        <v>13</v>
      </c>
      <c r="I71" s="565" t="s">
        <v>13</v>
      </c>
      <c r="J71" s="566" t="s">
        <v>2914</v>
      </c>
      <c r="K71" s="572" t="s">
        <v>819</v>
      </c>
      <c r="L71" s="112" t="s">
        <v>140</v>
      </c>
    </row>
    <row r="72" spans="1:12" s="113" customFormat="1">
      <c r="A72" s="546">
        <v>67</v>
      </c>
      <c r="B72" s="111" t="s">
        <v>142</v>
      </c>
      <c r="C72" s="1465" t="s">
        <v>2915</v>
      </c>
      <c r="D72" s="1466"/>
      <c r="E72" s="1466"/>
      <c r="F72" s="1466"/>
      <c r="G72" s="1466"/>
      <c r="H72" s="1466"/>
      <c r="I72" s="1466"/>
      <c r="J72" s="1467"/>
      <c r="K72" s="572" t="s">
        <v>2840</v>
      </c>
      <c r="L72" s="112" t="s">
        <v>142</v>
      </c>
    </row>
    <row r="73" spans="1:12" s="113" customFormat="1">
      <c r="A73" s="546">
        <v>68</v>
      </c>
      <c r="B73" s="111" t="s">
        <v>144</v>
      </c>
      <c r="C73" s="564" t="s">
        <v>13</v>
      </c>
      <c r="D73" s="565" t="s">
        <v>13</v>
      </c>
      <c r="E73" s="565" t="s">
        <v>13</v>
      </c>
      <c r="F73" s="565" t="s">
        <v>2916</v>
      </c>
      <c r="G73" s="565" t="s">
        <v>13</v>
      </c>
      <c r="H73" s="565" t="s">
        <v>13</v>
      </c>
      <c r="I73" s="565" t="s">
        <v>13</v>
      </c>
      <c r="J73" s="566" t="s">
        <v>2917</v>
      </c>
      <c r="K73" s="572" t="s">
        <v>819</v>
      </c>
      <c r="L73" s="112" t="s">
        <v>144</v>
      </c>
    </row>
    <row r="74" spans="1:12" s="113" customFormat="1">
      <c r="A74" s="546">
        <v>69</v>
      </c>
      <c r="B74" s="111" t="s">
        <v>146</v>
      </c>
      <c r="C74" s="1465" t="s">
        <v>2918</v>
      </c>
      <c r="D74" s="1466"/>
      <c r="E74" s="1466"/>
      <c r="F74" s="1466"/>
      <c r="G74" s="1466"/>
      <c r="H74" s="1466"/>
      <c r="I74" s="1466"/>
      <c r="J74" s="1467"/>
      <c r="K74" s="572" t="s">
        <v>2844</v>
      </c>
      <c r="L74" s="112" t="s">
        <v>146</v>
      </c>
    </row>
    <row r="75" spans="1:12" s="113" customFormat="1">
      <c r="A75" s="546">
        <v>70</v>
      </c>
      <c r="B75" s="111" t="s">
        <v>148</v>
      </c>
      <c r="C75" s="564" t="s">
        <v>13</v>
      </c>
      <c r="D75" s="565" t="s">
        <v>13</v>
      </c>
      <c r="E75" s="565" t="s">
        <v>13</v>
      </c>
      <c r="F75" s="565" t="s">
        <v>2919</v>
      </c>
      <c r="G75" s="565" t="s">
        <v>13</v>
      </c>
      <c r="H75" s="565" t="s">
        <v>13</v>
      </c>
      <c r="I75" s="565" t="s">
        <v>13</v>
      </c>
      <c r="J75" s="566" t="s">
        <v>2920</v>
      </c>
      <c r="K75" s="572" t="s">
        <v>16</v>
      </c>
      <c r="L75" s="112" t="s">
        <v>148</v>
      </c>
    </row>
    <row r="76" spans="1:12" s="113" customFormat="1">
      <c r="A76" s="546">
        <v>71</v>
      </c>
      <c r="B76" s="111" t="s">
        <v>150</v>
      </c>
      <c r="C76" s="1465" t="s">
        <v>2921</v>
      </c>
      <c r="D76" s="1466"/>
      <c r="E76" s="1466"/>
      <c r="F76" s="1466"/>
      <c r="G76" s="1466"/>
      <c r="H76" s="1466"/>
      <c r="I76" s="1466"/>
      <c r="J76" s="1467"/>
      <c r="K76" s="572" t="s">
        <v>2848</v>
      </c>
      <c r="L76" s="112" t="s">
        <v>150</v>
      </c>
    </row>
    <row r="77" spans="1:12" s="113" customFormat="1">
      <c r="A77" s="546">
        <v>72</v>
      </c>
      <c r="B77" s="111" t="s">
        <v>152</v>
      </c>
      <c r="C77" s="564" t="s">
        <v>13</v>
      </c>
      <c r="D77" s="565" t="s">
        <v>13</v>
      </c>
      <c r="E77" s="565" t="s">
        <v>13</v>
      </c>
      <c r="F77" s="565" t="s">
        <v>2922</v>
      </c>
      <c r="G77" s="565" t="s">
        <v>13</v>
      </c>
      <c r="H77" s="565" t="s">
        <v>13</v>
      </c>
      <c r="I77" s="565" t="s">
        <v>13</v>
      </c>
      <c r="J77" s="566" t="s">
        <v>2923</v>
      </c>
      <c r="K77" s="572" t="s">
        <v>16</v>
      </c>
      <c r="L77" s="112" t="s">
        <v>152</v>
      </c>
    </row>
    <row r="78" spans="1:12" s="113" customFormat="1" ht="12.75" thickBot="1">
      <c r="A78" s="546">
        <v>73</v>
      </c>
      <c r="B78" s="111" t="s">
        <v>153</v>
      </c>
      <c r="C78" s="1465" t="s">
        <v>2924</v>
      </c>
      <c r="D78" s="1466"/>
      <c r="E78" s="1466"/>
      <c r="F78" s="1466"/>
      <c r="G78" s="1466"/>
      <c r="H78" s="1466"/>
      <c r="I78" s="1466"/>
      <c r="J78" s="1467"/>
      <c r="K78" s="572" t="s">
        <v>2852</v>
      </c>
      <c r="L78" s="112" t="s">
        <v>153</v>
      </c>
    </row>
    <row r="79" spans="1:12" ht="13.5" thickTop="1" thickBot="1">
      <c r="A79" s="545"/>
      <c r="B79" s="559" t="s">
        <v>2</v>
      </c>
      <c r="C79" s="560" t="s">
        <v>3</v>
      </c>
      <c r="D79" s="560" t="s">
        <v>4</v>
      </c>
      <c r="E79" s="560" t="s">
        <v>5</v>
      </c>
      <c r="F79" s="560" t="s">
        <v>6</v>
      </c>
      <c r="G79" s="560" t="s">
        <v>7</v>
      </c>
      <c r="H79" s="560" t="s">
        <v>8</v>
      </c>
      <c r="I79" s="560" t="s">
        <v>9</v>
      </c>
      <c r="J79" s="561" t="s">
        <v>10</v>
      </c>
      <c r="K79" s="562" t="s">
        <v>815</v>
      </c>
      <c r="L79" s="563" t="s">
        <v>2</v>
      </c>
    </row>
    <row r="81" spans="1:12">
      <c r="A81" s="1129"/>
      <c r="B81" s="1129"/>
      <c r="C81" s="1132" t="s">
        <v>6829</v>
      </c>
      <c r="D81" s="1128"/>
      <c r="E81" s="1128"/>
      <c r="F81" s="1128"/>
      <c r="G81" s="1128"/>
      <c r="H81" s="1128"/>
      <c r="I81" s="1128"/>
      <c r="J81" s="1128"/>
      <c r="K81" s="1128"/>
      <c r="L81" s="1128"/>
    </row>
    <row r="82" spans="1:12" ht="13.5">
      <c r="C82" s="1198"/>
      <c r="D82" s="1198"/>
      <c r="E82" s="1198"/>
      <c r="F82" s="1198"/>
      <c r="G82" s="1198"/>
      <c r="H82" s="1198"/>
      <c r="I82" s="1198"/>
      <c r="J82" s="1198"/>
      <c r="K82" s="1198"/>
      <c r="L82" s="1198"/>
    </row>
    <row r="83" spans="1:12">
      <c r="A83" s="1129"/>
      <c r="B83" s="1129"/>
      <c r="C83" s="1393" t="s">
        <v>6830</v>
      </c>
      <c r="D83" s="1383" t="s">
        <v>6831</v>
      </c>
      <c r="E83" s="1383" t="s">
        <v>6832</v>
      </c>
      <c r="F83" s="1383" t="s">
        <v>6833</v>
      </c>
      <c r="G83" s="1474" t="s">
        <v>6834</v>
      </c>
      <c r="H83" s="1475"/>
      <c r="I83" s="1475"/>
      <c r="J83" s="1475"/>
      <c r="K83" s="1475"/>
      <c r="L83" s="1476"/>
    </row>
    <row r="84" spans="1:12" ht="24.6" customHeight="1">
      <c r="A84" s="1130"/>
      <c r="B84" s="1131"/>
      <c r="C84" s="115" t="s">
        <v>2804</v>
      </c>
      <c r="D84" s="268">
        <v>1</v>
      </c>
      <c r="E84" s="268" t="s">
        <v>707</v>
      </c>
      <c r="F84" s="267" t="s">
        <v>1258</v>
      </c>
      <c r="G84" s="1712" t="s">
        <v>15014</v>
      </c>
      <c r="H84" s="1713"/>
      <c r="I84" s="1713"/>
      <c r="J84" s="1713"/>
      <c r="K84" s="1713"/>
      <c r="L84" s="1714"/>
    </row>
    <row r="85" spans="1:12" ht="24.6" customHeight="1">
      <c r="A85" s="1130"/>
      <c r="B85" s="1131"/>
      <c r="C85" s="115" t="s">
        <v>2803</v>
      </c>
      <c r="D85" s="268">
        <v>1</v>
      </c>
      <c r="E85" s="268" t="s">
        <v>707</v>
      </c>
      <c r="F85" s="267" t="s">
        <v>1258</v>
      </c>
      <c r="G85" s="1712" t="s">
        <v>15015</v>
      </c>
      <c r="H85" s="1713"/>
      <c r="I85" s="1713"/>
      <c r="J85" s="1713"/>
      <c r="K85" s="1713"/>
      <c r="L85" s="1714"/>
    </row>
    <row r="86" spans="1:12" ht="24.6" customHeight="1">
      <c r="A86" s="1130"/>
      <c r="B86" s="1131"/>
      <c r="C86" s="115" t="s">
        <v>2802</v>
      </c>
      <c r="D86" s="268">
        <v>1</v>
      </c>
      <c r="E86" s="268" t="s">
        <v>707</v>
      </c>
      <c r="F86" s="267" t="s">
        <v>1258</v>
      </c>
      <c r="G86" s="1712" t="s">
        <v>15016</v>
      </c>
      <c r="H86" s="1713"/>
      <c r="I86" s="1713"/>
      <c r="J86" s="1713"/>
      <c r="K86" s="1713"/>
      <c r="L86" s="1714"/>
    </row>
    <row r="87" spans="1:12" ht="32.450000000000003" customHeight="1">
      <c r="A87" s="1130"/>
      <c r="B87" s="1131"/>
      <c r="C87" s="115" t="s">
        <v>2801</v>
      </c>
      <c r="D87" s="268">
        <v>1</v>
      </c>
      <c r="E87" s="268" t="s">
        <v>707</v>
      </c>
      <c r="F87" s="267" t="s">
        <v>1258</v>
      </c>
      <c r="G87" s="1712" t="s">
        <v>15017</v>
      </c>
      <c r="H87" s="1713"/>
      <c r="I87" s="1713"/>
      <c r="J87" s="1713"/>
      <c r="K87" s="1713"/>
      <c r="L87" s="1714"/>
    </row>
    <row r="88" spans="1:12" ht="24.6" customHeight="1">
      <c r="A88" s="1130"/>
      <c r="B88" s="1131"/>
      <c r="C88" s="115" t="s">
        <v>2800</v>
      </c>
      <c r="D88" s="268">
        <v>1</v>
      </c>
      <c r="E88" s="268" t="s">
        <v>707</v>
      </c>
      <c r="F88" s="267" t="s">
        <v>1258</v>
      </c>
      <c r="G88" s="1712" t="s">
        <v>15018</v>
      </c>
      <c r="H88" s="1713"/>
      <c r="I88" s="1713"/>
      <c r="J88" s="1713"/>
      <c r="K88" s="1713"/>
      <c r="L88" s="1714"/>
    </row>
    <row r="89" spans="1:12" ht="24.6" customHeight="1">
      <c r="A89" s="1130"/>
      <c r="B89" s="1131"/>
      <c r="C89" s="115" t="s">
        <v>2809</v>
      </c>
      <c r="D89" s="268">
        <v>1</v>
      </c>
      <c r="E89" s="268" t="s">
        <v>707</v>
      </c>
      <c r="F89" s="267" t="s">
        <v>1258</v>
      </c>
      <c r="G89" s="1712" t="s">
        <v>15019</v>
      </c>
      <c r="H89" s="1713"/>
      <c r="I89" s="1713"/>
      <c r="J89" s="1713"/>
      <c r="K89" s="1713"/>
      <c r="L89" s="1714"/>
    </row>
    <row r="90" spans="1:12" ht="24.6" customHeight="1">
      <c r="A90" s="1130"/>
      <c r="B90" s="1131"/>
      <c r="C90" s="115" t="s">
        <v>2810</v>
      </c>
      <c r="D90" s="268">
        <v>1</v>
      </c>
      <c r="E90" s="268" t="s">
        <v>707</v>
      </c>
      <c r="F90" s="267" t="s">
        <v>1258</v>
      </c>
      <c r="G90" s="1712" t="s">
        <v>15020</v>
      </c>
      <c r="H90" s="1713"/>
      <c r="I90" s="1713"/>
      <c r="J90" s="1713"/>
      <c r="K90" s="1713"/>
      <c r="L90" s="1714"/>
    </row>
    <row r="91" spans="1:12" ht="24.6" customHeight="1">
      <c r="A91" s="1130"/>
      <c r="B91" s="1131"/>
      <c r="C91" s="115" t="s">
        <v>2811</v>
      </c>
      <c r="D91" s="268">
        <v>1</v>
      </c>
      <c r="E91" s="268" t="s">
        <v>707</v>
      </c>
      <c r="F91" s="267" t="s">
        <v>1258</v>
      </c>
      <c r="G91" s="1712" t="s">
        <v>15021</v>
      </c>
      <c r="H91" s="1713"/>
      <c r="I91" s="1713"/>
      <c r="J91" s="1713"/>
      <c r="K91" s="1713"/>
      <c r="L91" s="1714"/>
    </row>
    <row r="92" spans="1:12" ht="24.6" customHeight="1">
      <c r="A92" s="1130"/>
      <c r="B92" s="1131"/>
      <c r="C92" s="115" t="s">
        <v>2812</v>
      </c>
      <c r="D92" s="268">
        <v>1</v>
      </c>
      <c r="E92" s="268" t="s">
        <v>707</v>
      </c>
      <c r="F92" s="267" t="s">
        <v>1258</v>
      </c>
      <c r="G92" s="1712" t="s">
        <v>15022</v>
      </c>
      <c r="H92" s="1713"/>
      <c r="I92" s="1713"/>
      <c r="J92" s="1713"/>
      <c r="K92" s="1713"/>
      <c r="L92" s="1714"/>
    </row>
    <row r="93" spans="1:12" ht="24.6" customHeight="1">
      <c r="A93" s="1130"/>
      <c r="B93" s="1131"/>
      <c r="C93" s="115" t="s">
        <v>2805</v>
      </c>
      <c r="D93" s="268">
        <v>1</v>
      </c>
      <c r="E93" s="268" t="s">
        <v>707</v>
      </c>
      <c r="F93" s="267" t="s">
        <v>1258</v>
      </c>
      <c r="G93" s="1712" t="s">
        <v>15023</v>
      </c>
      <c r="H93" s="1713"/>
      <c r="I93" s="1713"/>
      <c r="J93" s="1713"/>
      <c r="K93" s="1713"/>
      <c r="L93" s="1714"/>
    </row>
    <row r="94" spans="1:12" ht="24.6" customHeight="1">
      <c r="A94" s="1130"/>
      <c r="B94" s="1131"/>
      <c r="C94" s="115" t="s">
        <v>2806</v>
      </c>
      <c r="D94" s="268">
        <v>1</v>
      </c>
      <c r="E94" s="268" t="s">
        <v>707</v>
      </c>
      <c r="F94" s="267" t="s">
        <v>1258</v>
      </c>
      <c r="G94" s="1712" t="s">
        <v>15023</v>
      </c>
      <c r="H94" s="1713"/>
      <c r="I94" s="1713"/>
      <c r="J94" s="1713"/>
      <c r="K94" s="1713"/>
      <c r="L94" s="1714"/>
    </row>
    <row r="95" spans="1:12" ht="24.6" customHeight="1">
      <c r="A95" s="1130"/>
      <c r="B95" s="1131"/>
      <c r="C95" s="115" t="s">
        <v>2807</v>
      </c>
      <c r="D95" s="268">
        <v>1</v>
      </c>
      <c r="E95" s="268" t="s">
        <v>707</v>
      </c>
      <c r="F95" s="267" t="s">
        <v>1258</v>
      </c>
      <c r="G95" s="1712" t="s">
        <v>15023</v>
      </c>
      <c r="H95" s="1713"/>
      <c r="I95" s="1713"/>
      <c r="J95" s="1713"/>
      <c r="K95" s="1713"/>
      <c r="L95" s="1714"/>
    </row>
    <row r="96" spans="1:12" ht="24.6" customHeight="1">
      <c r="A96" s="1130"/>
      <c r="B96" s="1131"/>
      <c r="C96" s="115" t="s">
        <v>2808</v>
      </c>
      <c r="D96" s="268">
        <v>1</v>
      </c>
      <c r="E96" s="268" t="s">
        <v>707</v>
      </c>
      <c r="F96" s="267" t="s">
        <v>1258</v>
      </c>
      <c r="G96" s="1712" t="s">
        <v>15023</v>
      </c>
      <c r="H96" s="1713"/>
      <c r="I96" s="1713"/>
      <c r="J96" s="1713"/>
      <c r="K96" s="1713"/>
      <c r="L96" s="1714"/>
    </row>
    <row r="97" spans="1:12" ht="24.6" customHeight="1">
      <c r="A97" s="1130"/>
      <c r="B97" s="1131"/>
      <c r="C97" s="115" t="s">
        <v>2925</v>
      </c>
      <c r="D97" s="268">
        <v>8</v>
      </c>
      <c r="E97" s="268" t="s">
        <v>707</v>
      </c>
      <c r="F97" s="267" t="s">
        <v>1258</v>
      </c>
      <c r="G97" s="1712" t="s">
        <v>15024</v>
      </c>
      <c r="H97" s="1713"/>
      <c r="I97" s="1713"/>
      <c r="J97" s="1713"/>
      <c r="K97" s="1713"/>
      <c r="L97" s="1714"/>
    </row>
    <row r="98" spans="1:12" ht="54" customHeight="1">
      <c r="A98" s="1130"/>
      <c r="B98" s="1131"/>
      <c r="C98" s="115" t="s">
        <v>2926</v>
      </c>
      <c r="D98" s="268">
        <v>6</v>
      </c>
      <c r="E98" s="268" t="s">
        <v>707</v>
      </c>
      <c r="F98" s="267" t="s">
        <v>1258</v>
      </c>
      <c r="G98" s="1712" t="s">
        <v>15025</v>
      </c>
      <c r="H98" s="1713"/>
      <c r="I98" s="1713"/>
      <c r="J98" s="1713"/>
      <c r="K98" s="1713"/>
      <c r="L98" s="1714"/>
    </row>
    <row r="99" spans="1:12" ht="54" customHeight="1">
      <c r="A99" s="1130"/>
      <c r="B99" s="1131"/>
      <c r="C99" s="115" t="s">
        <v>2927</v>
      </c>
      <c r="D99" s="268">
        <v>6</v>
      </c>
      <c r="E99" s="268" t="s">
        <v>707</v>
      </c>
      <c r="F99" s="267" t="s">
        <v>1258</v>
      </c>
      <c r="G99" s="1712" t="s">
        <v>15025</v>
      </c>
      <c r="H99" s="1713"/>
      <c r="I99" s="1713"/>
      <c r="J99" s="1713"/>
      <c r="K99" s="1713"/>
      <c r="L99" s="1714"/>
    </row>
    <row r="100" spans="1:12" ht="54" customHeight="1">
      <c r="A100" s="1130"/>
      <c r="B100" s="1131"/>
      <c r="C100" s="115" t="s">
        <v>2928</v>
      </c>
      <c r="D100" s="268">
        <v>6</v>
      </c>
      <c r="E100" s="268" t="s">
        <v>707</v>
      </c>
      <c r="F100" s="267" t="s">
        <v>1258</v>
      </c>
      <c r="G100" s="1712" t="s">
        <v>15026</v>
      </c>
      <c r="H100" s="1713"/>
      <c r="I100" s="1713"/>
      <c r="J100" s="1713"/>
      <c r="K100" s="1713"/>
      <c r="L100" s="1714"/>
    </row>
    <row r="101" spans="1:12" ht="54" customHeight="1">
      <c r="A101" s="1130"/>
      <c r="B101" s="1131"/>
      <c r="C101" s="115" t="s">
        <v>2929</v>
      </c>
      <c r="D101" s="268">
        <v>6</v>
      </c>
      <c r="E101" s="268" t="s">
        <v>707</v>
      </c>
      <c r="F101" s="267" t="s">
        <v>1258</v>
      </c>
      <c r="G101" s="1712" t="s">
        <v>15026</v>
      </c>
      <c r="H101" s="1713"/>
      <c r="I101" s="1713"/>
      <c r="J101" s="1713"/>
      <c r="K101" s="1713"/>
      <c r="L101" s="1714"/>
    </row>
    <row r="102" spans="1:12" ht="54" customHeight="1">
      <c r="A102" s="1130"/>
      <c r="B102" s="1131"/>
      <c r="C102" s="115" t="s">
        <v>2930</v>
      </c>
      <c r="D102" s="268">
        <v>8</v>
      </c>
      <c r="E102" s="268" t="s">
        <v>707</v>
      </c>
      <c r="F102" s="267" t="s">
        <v>1258</v>
      </c>
      <c r="G102" s="1712" t="s">
        <v>15027</v>
      </c>
      <c r="H102" s="1713"/>
      <c r="I102" s="1713"/>
      <c r="J102" s="1713"/>
      <c r="K102" s="1713"/>
      <c r="L102" s="1714"/>
    </row>
    <row r="103" spans="1:12" ht="54" customHeight="1">
      <c r="A103" s="1130"/>
      <c r="B103" s="1131"/>
      <c r="C103" s="115" t="s">
        <v>2931</v>
      </c>
      <c r="D103" s="268">
        <v>8</v>
      </c>
      <c r="E103" s="268" t="s">
        <v>707</v>
      </c>
      <c r="F103" s="267" t="s">
        <v>1258</v>
      </c>
      <c r="G103" s="1712" t="s">
        <v>15027</v>
      </c>
      <c r="H103" s="1713"/>
      <c r="I103" s="1713"/>
      <c r="J103" s="1713"/>
      <c r="K103" s="1713"/>
      <c r="L103" s="1714"/>
    </row>
    <row r="104" spans="1:12" ht="54" customHeight="1">
      <c r="A104" s="1130"/>
      <c r="B104" s="1131"/>
      <c r="C104" s="115" t="s">
        <v>2932</v>
      </c>
      <c r="D104" s="268">
        <v>3</v>
      </c>
      <c r="E104" s="268" t="s">
        <v>707</v>
      </c>
      <c r="F104" s="267" t="s">
        <v>1258</v>
      </c>
      <c r="G104" s="1712" t="s">
        <v>15028</v>
      </c>
      <c r="H104" s="1713"/>
      <c r="I104" s="1713"/>
      <c r="J104" s="1713"/>
      <c r="K104" s="1713"/>
      <c r="L104" s="1714"/>
    </row>
    <row r="105" spans="1:12" ht="54" customHeight="1">
      <c r="A105" s="1130"/>
      <c r="B105" s="1131"/>
      <c r="C105" s="115" t="s">
        <v>2933</v>
      </c>
      <c r="D105" s="268">
        <v>9</v>
      </c>
      <c r="E105" s="268" t="s">
        <v>707</v>
      </c>
      <c r="F105" s="267" t="s">
        <v>1258</v>
      </c>
      <c r="G105" s="1715" t="s">
        <v>15029</v>
      </c>
      <c r="H105" s="1716"/>
      <c r="I105" s="1716"/>
      <c r="J105" s="1716"/>
      <c r="K105" s="1716"/>
      <c r="L105" s="1717"/>
    </row>
    <row r="106" spans="1:12" ht="54" customHeight="1">
      <c r="A106" s="1130"/>
      <c r="B106" s="1131"/>
      <c r="C106" s="115" t="s">
        <v>2934</v>
      </c>
      <c r="D106" s="268">
        <v>9</v>
      </c>
      <c r="E106" s="268" t="s">
        <v>707</v>
      </c>
      <c r="F106" s="267" t="s">
        <v>1258</v>
      </c>
      <c r="G106" s="1715" t="s">
        <v>15029</v>
      </c>
      <c r="H106" s="1716"/>
      <c r="I106" s="1716"/>
      <c r="J106" s="1716"/>
      <c r="K106" s="1716"/>
      <c r="L106" s="1717"/>
    </row>
    <row r="107" spans="1:12" ht="54" customHeight="1">
      <c r="A107" s="1130"/>
      <c r="B107" s="1131"/>
      <c r="C107" s="115" t="s">
        <v>2935</v>
      </c>
      <c r="D107" s="268">
        <v>9</v>
      </c>
      <c r="E107" s="268" t="s">
        <v>707</v>
      </c>
      <c r="F107" s="267" t="s">
        <v>1258</v>
      </c>
      <c r="G107" s="1715" t="s">
        <v>15029</v>
      </c>
      <c r="H107" s="1716"/>
      <c r="I107" s="1716"/>
      <c r="J107" s="1716"/>
      <c r="K107" s="1716"/>
      <c r="L107" s="1717"/>
    </row>
    <row r="108" spans="1:12" ht="54" customHeight="1">
      <c r="A108" s="1130"/>
      <c r="B108" s="1131"/>
      <c r="C108" s="115" t="s">
        <v>2936</v>
      </c>
      <c r="D108" s="268">
        <v>9</v>
      </c>
      <c r="E108" s="268" t="s">
        <v>707</v>
      </c>
      <c r="F108" s="267" t="s">
        <v>1258</v>
      </c>
      <c r="G108" s="1715" t="s">
        <v>15029</v>
      </c>
      <c r="H108" s="1716"/>
      <c r="I108" s="1716"/>
      <c r="J108" s="1716"/>
      <c r="K108" s="1716"/>
      <c r="L108" s="1717"/>
    </row>
    <row r="109" spans="1:12" ht="54" customHeight="1">
      <c r="A109" s="1130"/>
      <c r="B109" s="1131"/>
      <c r="C109" s="115" t="s">
        <v>2937</v>
      </c>
      <c r="D109" s="268">
        <v>9</v>
      </c>
      <c r="E109" s="268" t="s">
        <v>707</v>
      </c>
      <c r="F109" s="267" t="s">
        <v>1258</v>
      </c>
      <c r="G109" s="1715" t="s">
        <v>15029</v>
      </c>
      <c r="H109" s="1716"/>
      <c r="I109" s="1716"/>
      <c r="J109" s="1716"/>
      <c r="K109" s="1716"/>
      <c r="L109" s="1717"/>
    </row>
    <row r="110" spans="1:12" ht="54" customHeight="1">
      <c r="A110" s="1130"/>
      <c r="B110" s="1131"/>
      <c r="C110" s="115" t="s">
        <v>2938</v>
      </c>
      <c r="D110" s="268">
        <v>9</v>
      </c>
      <c r="E110" s="268" t="s">
        <v>707</v>
      </c>
      <c r="F110" s="267" t="s">
        <v>1258</v>
      </c>
      <c r="G110" s="1715" t="s">
        <v>15029</v>
      </c>
      <c r="H110" s="1716"/>
      <c r="I110" s="1716"/>
      <c r="J110" s="1716"/>
      <c r="K110" s="1716"/>
      <c r="L110" s="1717"/>
    </row>
    <row r="111" spans="1:12" ht="54" customHeight="1">
      <c r="A111" s="1130"/>
      <c r="B111" s="1131"/>
      <c r="C111" s="115" t="s">
        <v>2939</v>
      </c>
      <c r="D111" s="268">
        <v>9</v>
      </c>
      <c r="E111" s="268" t="s">
        <v>707</v>
      </c>
      <c r="F111" s="267" t="s">
        <v>1258</v>
      </c>
      <c r="G111" s="1715" t="s">
        <v>15029</v>
      </c>
      <c r="H111" s="1716"/>
      <c r="I111" s="1716"/>
      <c r="J111" s="1716"/>
      <c r="K111" s="1716"/>
      <c r="L111" s="1717"/>
    </row>
    <row r="112" spans="1:12" ht="54" customHeight="1">
      <c r="A112" s="1130"/>
      <c r="B112" s="1131"/>
      <c r="C112" s="115" t="s">
        <v>2940</v>
      </c>
      <c r="D112" s="268">
        <v>9</v>
      </c>
      <c r="E112" s="268" t="s">
        <v>707</v>
      </c>
      <c r="F112" s="267" t="s">
        <v>1258</v>
      </c>
      <c r="G112" s="1715" t="s">
        <v>15029</v>
      </c>
      <c r="H112" s="1716"/>
      <c r="I112" s="1716"/>
      <c r="J112" s="1716"/>
      <c r="K112" s="1716"/>
      <c r="L112" s="1717"/>
    </row>
    <row r="113" spans="1:12" ht="54" customHeight="1">
      <c r="A113" s="1130"/>
      <c r="B113" s="1131"/>
      <c r="C113" s="115" t="s">
        <v>2941</v>
      </c>
      <c r="D113" s="268">
        <v>9</v>
      </c>
      <c r="E113" s="268" t="s">
        <v>707</v>
      </c>
      <c r="F113" s="267" t="s">
        <v>1258</v>
      </c>
      <c r="G113" s="1715" t="s">
        <v>15029</v>
      </c>
      <c r="H113" s="1716"/>
      <c r="I113" s="1716"/>
      <c r="J113" s="1716"/>
      <c r="K113" s="1716"/>
      <c r="L113" s="1717"/>
    </row>
    <row r="114" spans="1:12" ht="54" customHeight="1">
      <c r="A114" s="1130"/>
      <c r="B114" s="1131"/>
      <c r="C114" s="115" t="s">
        <v>2942</v>
      </c>
      <c r="D114" s="268">
        <v>9</v>
      </c>
      <c r="E114" s="268" t="s">
        <v>707</v>
      </c>
      <c r="F114" s="267" t="s">
        <v>1258</v>
      </c>
      <c r="G114" s="1715" t="s">
        <v>15029</v>
      </c>
      <c r="H114" s="1716"/>
      <c r="I114" s="1716"/>
      <c r="J114" s="1716"/>
      <c r="K114" s="1716"/>
      <c r="L114" s="1717"/>
    </row>
    <row r="115" spans="1:12" ht="54" customHeight="1">
      <c r="A115" s="1130"/>
      <c r="B115" s="1131"/>
      <c r="C115" s="115" t="s">
        <v>2943</v>
      </c>
      <c r="D115" s="268">
        <v>9</v>
      </c>
      <c r="E115" s="268" t="s">
        <v>707</v>
      </c>
      <c r="F115" s="267" t="s">
        <v>1258</v>
      </c>
      <c r="G115" s="1715" t="s">
        <v>15029</v>
      </c>
      <c r="H115" s="1716"/>
      <c r="I115" s="1716"/>
      <c r="J115" s="1716"/>
      <c r="K115" s="1716"/>
      <c r="L115" s="1717"/>
    </row>
    <row r="116" spans="1:12" ht="54" customHeight="1">
      <c r="A116" s="1130"/>
      <c r="B116" s="1131"/>
      <c r="C116" s="115" t="s">
        <v>2944</v>
      </c>
      <c r="D116" s="268">
        <v>9</v>
      </c>
      <c r="E116" s="268" t="s">
        <v>707</v>
      </c>
      <c r="F116" s="267" t="s">
        <v>1258</v>
      </c>
      <c r="G116" s="1715" t="s">
        <v>15029</v>
      </c>
      <c r="H116" s="1716"/>
      <c r="I116" s="1716"/>
      <c r="J116" s="1716"/>
      <c r="K116" s="1716"/>
      <c r="L116" s="1717"/>
    </row>
    <row r="117" spans="1:12" ht="54" customHeight="1">
      <c r="A117" s="1130"/>
      <c r="B117" s="1131"/>
      <c r="C117" s="115" t="s">
        <v>2945</v>
      </c>
      <c r="D117" s="268">
        <v>9</v>
      </c>
      <c r="E117" s="268" t="s">
        <v>707</v>
      </c>
      <c r="F117" s="267" t="s">
        <v>1258</v>
      </c>
      <c r="G117" s="1715" t="s">
        <v>15029</v>
      </c>
      <c r="H117" s="1716"/>
      <c r="I117" s="1716"/>
      <c r="J117" s="1716"/>
      <c r="K117" s="1716"/>
      <c r="L117" s="1717"/>
    </row>
    <row r="118" spans="1:12" ht="54" customHeight="1">
      <c r="A118" s="1130"/>
      <c r="B118" s="1131"/>
      <c r="C118" s="115" t="s">
        <v>2946</v>
      </c>
      <c r="D118" s="268">
        <v>9</v>
      </c>
      <c r="E118" s="268" t="s">
        <v>707</v>
      </c>
      <c r="F118" s="267" t="s">
        <v>1258</v>
      </c>
      <c r="G118" s="1715" t="s">
        <v>15029</v>
      </c>
      <c r="H118" s="1716"/>
      <c r="I118" s="1716"/>
      <c r="J118" s="1716"/>
      <c r="K118" s="1716"/>
      <c r="L118" s="1717"/>
    </row>
    <row r="119" spans="1:12" ht="54" customHeight="1">
      <c r="A119" s="1130"/>
      <c r="B119" s="1131"/>
      <c r="C119" s="115" t="s">
        <v>2947</v>
      </c>
      <c r="D119" s="268">
        <v>9</v>
      </c>
      <c r="E119" s="268" t="s">
        <v>707</v>
      </c>
      <c r="F119" s="267" t="s">
        <v>1258</v>
      </c>
      <c r="G119" s="1715" t="s">
        <v>15029</v>
      </c>
      <c r="H119" s="1716"/>
      <c r="I119" s="1716"/>
      <c r="J119" s="1716"/>
      <c r="K119" s="1716"/>
      <c r="L119" s="1717"/>
    </row>
    <row r="120" spans="1:12" ht="54" customHeight="1">
      <c r="A120" s="1130"/>
      <c r="B120" s="1131"/>
      <c r="C120" s="115" t="s">
        <v>2948</v>
      </c>
      <c r="D120" s="268">
        <v>9</v>
      </c>
      <c r="E120" s="268" t="s">
        <v>707</v>
      </c>
      <c r="F120" s="267" t="s">
        <v>1258</v>
      </c>
      <c r="G120" s="1715" t="s">
        <v>15029</v>
      </c>
      <c r="H120" s="1716"/>
      <c r="I120" s="1716"/>
      <c r="J120" s="1716"/>
      <c r="K120" s="1716"/>
      <c r="L120" s="1717"/>
    </row>
    <row r="121" spans="1:12" ht="54" customHeight="1">
      <c r="A121" s="1130"/>
      <c r="B121" s="1131"/>
      <c r="C121" s="115" t="s">
        <v>2949</v>
      </c>
      <c r="D121" s="268">
        <v>9</v>
      </c>
      <c r="E121" s="268" t="s">
        <v>707</v>
      </c>
      <c r="F121" s="267" t="s">
        <v>1258</v>
      </c>
      <c r="G121" s="1715" t="s">
        <v>15029</v>
      </c>
      <c r="H121" s="1716"/>
      <c r="I121" s="1716"/>
      <c r="J121" s="1716"/>
      <c r="K121" s="1716"/>
      <c r="L121" s="1717"/>
    </row>
    <row r="122" spans="1:12" ht="54" customHeight="1">
      <c r="A122" s="1130"/>
      <c r="B122" s="1131"/>
      <c r="C122" s="115" t="s">
        <v>2950</v>
      </c>
      <c r="D122" s="268">
        <v>9</v>
      </c>
      <c r="E122" s="268" t="s">
        <v>707</v>
      </c>
      <c r="F122" s="267" t="s">
        <v>1258</v>
      </c>
      <c r="G122" s="1715" t="s">
        <v>15029</v>
      </c>
      <c r="H122" s="1716"/>
      <c r="I122" s="1716"/>
      <c r="J122" s="1716"/>
      <c r="K122" s="1716"/>
      <c r="L122" s="1717"/>
    </row>
    <row r="123" spans="1:12" ht="54" customHeight="1">
      <c r="A123" s="1130"/>
      <c r="B123" s="1131"/>
      <c r="C123" s="115" t="s">
        <v>2951</v>
      </c>
      <c r="D123" s="268">
        <v>9</v>
      </c>
      <c r="E123" s="268" t="s">
        <v>707</v>
      </c>
      <c r="F123" s="267" t="s">
        <v>1258</v>
      </c>
      <c r="G123" s="1715" t="s">
        <v>15029</v>
      </c>
      <c r="H123" s="1716"/>
      <c r="I123" s="1716"/>
      <c r="J123" s="1716"/>
      <c r="K123" s="1716"/>
      <c r="L123" s="1717"/>
    </row>
    <row r="124" spans="1:12" ht="54" customHeight="1">
      <c r="A124" s="1130"/>
      <c r="B124" s="1131"/>
      <c r="C124" s="115" t="s">
        <v>2952</v>
      </c>
      <c r="D124" s="268">
        <v>9</v>
      </c>
      <c r="E124" s="268" t="s">
        <v>707</v>
      </c>
      <c r="F124" s="267" t="s">
        <v>1258</v>
      </c>
      <c r="G124" s="1715" t="s">
        <v>15029</v>
      </c>
      <c r="H124" s="1716"/>
      <c r="I124" s="1716"/>
      <c r="J124" s="1716"/>
      <c r="K124" s="1716"/>
      <c r="L124" s="1717"/>
    </row>
    <row r="125" spans="1:12" ht="54" customHeight="1">
      <c r="A125" s="1130"/>
      <c r="B125" s="1131"/>
      <c r="C125" s="115" t="s">
        <v>2953</v>
      </c>
      <c r="D125" s="268">
        <v>9</v>
      </c>
      <c r="E125" s="268" t="s">
        <v>707</v>
      </c>
      <c r="F125" s="267" t="s">
        <v>1258</v>
      </c>
      <c r="G125" s="1715" t="s">
        <v>15029</v>
      </c>
      <c r="H125" s="1716"/>
      <c r="I125" s="1716"/>
      <c r="J125" s="1716"/>
      <c r="K125" s="1716"/>
      <c r="L125" s="1717"/>
    </row>
    <row r="126" spans="1:12" ht="54" customHeight="1">
      <c r="A126" s="1130"/>
      <c r="B126" s="1131"/>
      <c r="C126" s="115" t="s">
        <v>2954</v>
      </c>
      <c r="D126" s="268">
        <v>9</v>
      </c>
      <c r="E126" s="268" t="s">
        <v>707</v>
      </c>
      <c r="F126" s="267" t="s">
        <v>1258</v>
      </c>
      <c r="G126" s="1715" t="s">
        <v>15029</v>
      </c>
      <c r="H126" s="1716"/>
      <c r="I126" s="1716"/>
      <c r="J126" s="1716"/>
      <c r="K126" s="1716"/>
      <c r="L126" s="1717"/>
    </row>
    <row r="127" spans="1:12" ht="54" customHeight="1">
      <c r="A127" s="1130"/>
      <c r="B127" s="1131"/>
      <c r="C127" s="115" t="s">
        <v>2955</v>
      </c>
      <c r="D127" s="268">
        <v>9</v>
      </c>
      <c r="E127" s="268" t="s">
        <v>707</v>
      </c>
      <c r="F127" s="267" t="s">
        <v>1258</v>
      </c>
      <c r="G127" s="1715" t="s">
        <v>15029</v>
      </c>
      <c r="H127" s="1716"/>
      <c r="I127" s="1716"/>
      <c r="J127" s="1716"/>
      <c r="K127" s="1716"/>
      <c r="L127" s="1717"/>
    </row>
    <row r="128" spans="1:12" ht="54" customHeight="1">
      <c r="A128" s="1130"/>
      <c r="B128" s="1131"/>
      <c r="C128" s="115" t="s">
        <v>2956</v>
      </c>
      <c r="D128" s="268">
        <v>9</v>
      </c>
      <c r="E128" s="268" t="s">
        <v>707</v>
      </c>
      <c r="F128" s="267" t="s">
        <v>1258</v>
      </c>
      <c r="G128" s="1715" t="s">
        <v>15029</v>
      </c>
      <c r="H128" s="1716"/>
      <c r="I128" s="1716"/>
      <c r="J128" s="1716"/>
      <c r="K128" s="1716"/>
      <c r="L128" s="1717"/>
    </row>
    <row r="129" spans="1:12" ht="54" customHeight="1">
      <c r="A129" s="1130"/>
      <c r="B129" s="1131"/>
      <c r="C129" s="115" t="s">
        <v>2957</v>
      </c>
      <c r="D129" s="268">
        <v>9</v>
      </c>
      <c r="E129" s="268" t="s">
        <v>707</v>
      </c>
      <c r="F129" s="267" t="s">
        <v>1258</v>
      </c>
      <c r="G129" s="1715" t="s">
        <v>15029</v>
      </c>
      <c r="H129" s="1716"/>
      <c r="I129" s="1716"/>
      <c r="J129" s="1716"/>
      <c r="K129" s="1716"/>
      <c r="L129" s="1717"/>
    </row>
    <row r="130" spans="1:12" ht="54" customHeight="1">
      <c r="A130" s="1130"/>
      <c r="B130" s="1131"/>
      <c r="C130" s="115" t="s">
        <v>2958</v>
      </c>
      <c r="D130" s="268">
        <v>9</v>
      </c>
      <c r="E130" s="268" t="s">
        <v>707</v>
      </c>
      <c r="F130" s="267" t="s">
        <v>1258</v>
      </c>
      <c r="G130" s="1715" t="s">
        <v>15029</v>
      </c>
      <c r="H130" s="1716"/>
      <c r="I130" s="1716"/>
      <c r="J130" s="1716"/>
      <c r="K130" s="1716"/>
      <c r="L130" s="1717"/>
    </row>
    <row r="131" spans="1:12" ht="54" customHeight="1">
      <c r="A131" s="1130"/>
      <c r="B131" s="1131"/>
      <c r="C131" s="115" t="s">
        <v>2959</v>
      </c>
      <c r="D131" s="268">
        <v>9</v>
      </c>
      <c r="E131" s="268" t="s">
        <v>707</v>
      </c>
      <c r="F131" s="267" t="s">
        <v>1258</v>
      </c>
      <c r="G131" s="1715" t="s">
        <v>15029</v>
      </c>
      <c r="H131" s="1716"/>
      <c r="I131" s="1716"/>
      <c r="J131" s="1716"/>
      <c r="K131" s="1716"/>
      <c r="L131" s="1717"/>
    </row>
    <row r="132" spans="1:12" ht="54" customHeight="1">
      <c r="A132" s="1130"/>
      <c r="B132" s="1131"/>
      <c r="C132" s="115" t="s">
        <v>2960</v>
      </c>
      <c r="D132" s="268">
        <v>9</v>
      </c>
      <c r="E132" s="268" t="s">
        <v>707</v>
      </c>
      <c r="F132" s="267" t="s">
        <v>1258</v>
      </c>
      <c r="G132" s="1715" t="s">
        <v>15029</v>
      </c>
      <c r="H132" s="1716"/>
      <c r="I132" s="1716"/>
      <c r="J132" s="1716"/>
      <c r="K132" s="1716"/>
      <c r="L132" s="1717"/>
    </row>
    <row r="133" spans="1:12" ht="54" customHeight="1">
      <c r="A133" s="1130"/>
      <c r="B133" s="1131"/>
      <c r="C133" s="115" t="s">
        <v>2961</v>
      </c>
      <c r="D133" s="268">
        <v>9</v>
      </c>
      <c r="E133" s="268" t="s">
        <v>707</v>
      </c>
      <c r="F133" s="267" t="s">
        <v>1258</v>
      </c>
      <c r="G133" s="1715" t="s">
        <v>15029</v>
      </c>
      <c r="H133" s="1716"/>
      <c r="I133" s="1716"/>
      <c r="J133" s="1716"/>
      <c r="K133" s="1716"/>
      <c r="L133" s="1717"/>
    </row>
    <row r="134" spans="1:12" ht="54" customHeight="1">
      <c r="A134" s="1130"/>
      <c r="B134" s="1131"/>
      <c r="C134" s="115" t="s">
        <v>2962</v>
      </c>
      <c r="D134" s="268">
        <v>9</v>
      </c>
      <c r="E134" s="268" t="s">
        <v>707</v>
      </c>
      <c r="F134" s="267" t="s">
        <v>1258</v>
      </c>
      <c r="G134" s="1715" t="s">
        <v>15029</v>
      </c>
      <c r="H134" s="1716"/>
      <c r="I134" s="1716"/>
      <c r="J134" s="1716"/>
      <c r="K134" s="1716"/>
      <c r="L134" s="1717"/>
    </row>
    <row r="135" spans="1:12" ht="54" customHeight="1">
      <c r="A135" s="1130"/>
      <c r="B135" s="1131"/>
      <c r="C135" s="115" t="s">
        <v>2963</v>
      </c>
      <c r="D135" s="268">
        <v>9</v>
      </c>
      <c r="E135" s="268" t="s">
        <v>707</v>
      </c>
      <c r="F135" s="267" t="s">
        <v>1258</v>
      </c>
      <c r="G135" s="1715" t="s">
        <v>15029</v>
      </c>
      <c r="H135" s="1716"/>
      <c r="I135" s="1716"/>
      <c r="J135" s="1716"/>
      <c r="K135" s="1716"/>
      <c r="L135" s="1717"/>
    </row>
    <row r="136" spans="1:12" ht="54" customHeight="1">
      <c r="A136" s="1130"/>
      <c r="B136" s="1131"/>
      <c r="C136" s="115" t="s">
        <v>2964</v>
      </c>
      <c r="D136" s="268">
        <v>9</v>
      </c>
      <c r="E136" s="268" t="s">
        <v>707</v>
      </c>
      <c r="F136" s="267" t="s">
        <v>1258</v>
      </c>
      <c r="G136" s="1715" t="s">
        <v>15029</v>
      </c>
      <c r="H136" s="1716"/>
      <c r="I136" s="1716"/>
      <c r="J136" s="1716"/>
      <c r="K136" s="1716"/>
      <c r="L136" s="1717"/>
    </row>
    <row r="137" spans="1:12" ht="54" customHeight="1">
      <c r="A137" s="1130"/>
      <c r="B137" s="1131"/>
      <c r="C137" s="115" t="s">
        <v>2821</v>
      </c>
      <c r="D137" s="268">
        <v>1</v>
      </c>
      <c r="E137" s="268" t="s">
        <v>707</v>
      </c>
      <c r="F137" s="267" t="s">
        <v>1258</v>
      </c>
      <c r="G137" s="1715" t="s">
        <v>15030</v>
      </c>
      <c r="H137" s="1716"/>
      <c r="I137" s="1716"/>
      <c r="J137" s="1716"/>
      <c r="K137" s="1716"/>
      <c r="L137" s="1717"/>
    </row>
    <row r="138" spans="1:12" ht="54" customHeight="1">
      <c r="A138" s="1130"/>
      <c r="B138" s="1131"/>
      <c r="C138" s="115" t="s">
        <v>2825</v>
      </c>
      <c r="D138" s="268">
        <v>1</v>
      </c>
      <c r="E138" s="268" t="s">
        <v>707</v>
      </c>
      <c r="F138" s="267" t="s">
        <v>1258</v>
      </c>
      <c r="G138" s="1715" t="s">
        <v>15030</v>
      </c>
      <c r="H138" s="1716"/>
      <c r="I138" s="1716"/>
      <c r="J138" s="1716"/>
      <c r="K138" s="1716"/>
      <c r="L138" s="1717"/>
    </row>
    <row r="139" spans="1:12" ht="54" customHeight="1">
      <c r="A139" s="1130"/>
      <c r="B139" s="1131"/>
      <c r="C139" s="115" t="s">
        <v>2829</v>
      </c>
      <c r="D139" s="268">
        <v>1</v>
      </c>
      <c r="E139" s="268" t="s">
        <v>707</v>
      </c>
      <c r="F139" s="267" t="s">
        <v>1258</v>
      </c>
      <c r="G139" s="1715" t="s">
        <v>15030</v>
      </c>
      <c r="H139" s="1716"/>
      <c r="I139" s="1716"/>
      <c r="J139" s="1716"/>
      <c r="K139" s="1716"/>
      <c r="L139" s="1717"/>
    </row>
    <row r="140" spans="1:12" ht="54" customHeight="1">
      <c r="A140" s="1130"/>
      <c r="B140" s="1131"/>
      <c r="C140" s="115" t="s">
        <v>2833</v>
      </c>
      <c r="D140" s="268">
        <v>1</v>
      </c>
      <c r="E140" s="268" t="s">
        <v>707</v>
      </c>
      <c r="F140" s="267" t="s">
        <v>1258</v>
      </c>
      <c r="G140" s="1712" t="s">
        <v>15031</v>
      </c>
      <c r="H140" s="1713"/>
      <c r="I140" s="1713"/>
      <c r="J140" s="1713"/>
      <c r="K140" s="1713"/>
      <c r="L140" s="1714"/>
    </row>
    <row r="141" spans="1:12" ht="54" customHeight="1">
      <c r="A141" s="1130"/>
      <c r="B141" s="1131"/>
      <c r="C141" s="115" t="s">
        <v>2837</v>
      </c>
      <c r="D141" s="268">
        <v>1</v>
      </c>
      <c r="E141" s="268" t="s">
        <v>707</v>
      </c>
      <c r="F141" s="267" t="s">
        <v>1258</v>
      </c>
      <c r="G141" s="1712" t="s">
        <v>15031</v>
      </c>
      <c r="H141" s="1713"/>
      <c r="I141" s="1713"/>
      <c r="J141" s="1713"/>
      <c r="K141" s="1713"/>
      <c r="L141" s="1714"/>
    </row>
    <row r="142" spans="1:12" ht="54" customHeight="1">
      <c r="A142" s="1130"/>
      <c r="B142" s="1131"/>
      <c r="C142" s="115" t="s">
        <v>2841</v>
      </c>
      <c r="D142" s="268">
        <v>1</v>
      </c>
      <c r="E142" s="268" t="s">
        <v>707</v>
      </c>
      <c r="F142" s="267" t="s">
        <v>1258</v>
      </c>
      <c r="G142" s="1712" t="s">
        <v>15031</v>
      </c>
      <c r="H142" s="1713"/>
      <c r="I142" s="1713"/>
      <c r="J142" s="1713"/>
      <c r="K142" s="1713"/>
      <c r="L142" s="1714"/>
    </row>
    <row r="143" spans="1:12" ht="54" customHeight="1">
      <c r="A143" s="1130"/>
      <c r="B143" s="1131"/>
      <c r="C143" s="115" t="s">
        <v>2845</v>
      </c>
      <c r="D143" s="268">
        <v>1</v>
      </c>
      <c r="E143" s="268" t="s">
        <v>707</v>
      </c>
      <c r="F143" s="267" t="s">
        <v>1258</v>
      </c>
      <c r="G143" s="1712" t="s">
        <v>15031</v>
      </c>
      <c r="H143" s="1713"/>
      <c r="I143" s="1713"/>
      <c r="J143" s="1713"/>
      <c r="K143" s="1713"/>
      <c r="L143" s="1714"/>
    </row>
    <row r="144" spans="1:12" ht="54" customHeight="1">
      <c r="A144" s="1130"/>
      <c r="B144" s="1131"/>
      <c r="C144" s="115" t="s">
        <v>2849</v>
      </c>
      <c r="D144" s="267">
        <v>1</v>
      </c>
      <c r="E144" s="267" t="s">
        <v>707</v>
      </c>
      <c r="F144" s="267" t="s">
        <v>1258</v>
      </c>
      <c r="G144" s="1712" t="s">
        <v>15031</v>
      </c>
      <c r="H144" s="1713"/>
      <c r="I144" s="1713"/>
      <c r="J144" s="1713"/>
      <c r="K144" s="1713"/>
      <c r="L144" s="1714"/>
    </row>
    <row r="145" spans="1:12" ht="54" customHeight="1">
      <c r="A145" s="1130"/>
      <c r="B145" s="1131"/>
      <c r="C145" s="115" t="s">
        <v>2853</v>
      </c>
      <c r="D145" s="268">
        <v>1</v>
      </c>
      <c r="E145" s="268" t="s">
        <v>707</v>
      </c>
      <c r="F145" s="267" t="s">
        <v>1258</v>
      </c>
      <c r="G145" s="1712" t="s">
        <v>15031</v>
      </c>
      <c r="H145" s="1713"/>
      <c r="I145" s="1713"/>
      <c r="J145" s="1713"/>
      <c r="K145" s="1713"/>
      <c r="L145" s="1714"/>
    </row>
    <row r="146" spans="1:12" ht="54" customHeight="1">
      <c r="A146" s="1130"/>
      <c r="B146" s="1131"/>
      <c r="C146" s="115" t="s">
        <v>2856</v>
      </c>
      <c r="D146" s="268">
        <v>1</v>
      </c>
      <c r="E146" s="268" t="s">
        <v>707</v>
      </c>
      <c r="F146" s="267" t="s">
        <v>1258</v>
      </c>
      <c r="G146" s="1712" t="s">
        <v>15031</v>
      </c>
      <c r="H146" s="1713"/>
      <c r="I146" s="1713"/>
      <c r="J146" s="1713"/>
      <c r="K146" s="1713"/>
      <c r="L146" s="1714"/>
    </row>
    <row r="147" spans="1:12" ht="54" customHeight="1">
      <c r="A147" s="1130"/>
      <c r="B147" s="1131"/>
      <c r="C147" s="115" t="s">
        <v>2859</v>
      </c>
      <c r="D147" s="268">
        <v>1</v>
      </c>
      <c r="E147" s="268" t="s">
        <v>707</v>
      </c>
      <c r="F147" s="267" t="s">
        <v>1258</v>
      </c>
      <c r="G147" s="1712" t="s">
        <v>15031</v>
      </c>
      <c r="H147" s="1713"/>
      <c r="I147" s="1713"/>
      <c r="J147" s="1713"/>
      <c r="K147" s="1713"/>
      <c r="L147" s="1714"/>
    </row>
    <row r="148" spans="1:12" ht="54" customHeight="1">
      <c r="A148" s="1130"/>
      <c r="B148" s="1131"/>
      <c r="C148" s="115" t="s">
        <v>2862</v>
      </c>
      <c r="D148" s="268">
        <v>1</v>
      </c>
      <c r="E148" s="268" t="s">
        <v>707</v>
      </c>
      <c r="F148" s="267" t="s">
        <v>1258</v>
      </c>
      <c r="G148" s="1712" t="s">
        <v>15031</v>
      </c>
      <c r="H148" s="1713"/>
      <c r="I148" s="1713"/>
      <c r="J148" s="1713"/>
      <c r="K148" s="1713"/>
      <c r="L148" s="1714"/>
    </row>
    <row r="149" spans="1:12" ht="54" customHeight="1">
      <c r="A149" s="1130"/>
      <c r="B149" s="1131"/>
      <c r="C149" s="115" t="s">
        <v>2865</v>
      </c>
      <c r="D149" s="268">
        <v>1</v>
      </c>
      <c r="E149" s="268" t="s">
        <v>707</v>
      </c>
      <c r="F149" s="267" t="s">
        <v>1258</v>
      </c>
      <c r="G149" s="1712" t="s">
        <v>15031</v>
      </c>
      <c r="H149" s="1713"/>
      <c r="I149" s="1713"/>
      <c r="J149" s="1713"/>
      <c r="K149" s="1713"/>
      <c r="L149" s="1714"/>
    </row>
    <row r="150" spans="1:12" ht="54" customHeight="1">
      <c r="A150" s="1130"/>
      <c r="B150" s="1131"/>
      <c r="C150" s="115" t="s">
        <v>2868</v>
      </c>
      <c r="D150" s="268">
        <v>1</v>
      </c>
      <c r="E150" s="268" t="s">
        <v>707</v>
      </c>
      <c r="F150" s="267" t="s">
        <v>1258</v>
      </c>
      <c r="G150" s="1712" t="s">
        <v>15031</v>
      </c>
      <c r="H150" s="1713"/>
      <c r="I150" s="1713"/>
      <c r="J150" s="1713"/>
      <c r="K150" s="1713"/>
      <c r="L150" s="1714"/>
    </row>
    <row r="151" spans="1:12" ht="54" customHeight="1">
      <c r="A151" s="1130"/>
      <c r="B151" s="1131"/>
      <c r="C151" s="115" t="s">
        <v>2871</v>
      </c>
      <c r="D151" s="268">
        <v>1</v>
      </c>
      <c r="E151" s="268" t="s">
        <v>707</v>
      </c>
      <c r="F151" s="267" t="s">
        <v>1258</v>
      </c>
      <c r="G151" s="1712" t="s">
        <v>15031</v>
      </c>
      <c r="H151" s="1713"/>
      <c r="I151" s="1713"/>
      <c r="J151" s="1713"/>
      <c r="K151" s="1713"/>
      <c r="L151" s="1714"/>
    </row>
    <row r="152" spans="1:12" ht="54" customHeight="1">
      <c r="A152" s="1130"/>
      <c r="B152" s="1131"/>
      <c r="C152" s="115" t="s">
        <v>2874</v>
      </c>
      <c r="D152" s="267">
        <v>1</v>
      </c>
      <c r="E152" s="267" t="s">
        <v>707</v>
      </c>
      <c r="F152" s="267" t="s">
        <v>1258</v>
      </c>
      <c r="G152" s="1712" t="s">
        <v>15031</v>
      </c>
      <c r="H152" s="1713"/>
      <c r="I152" s="1713"/>
      <c r="J152" s="1713"/>
      <c r="K152" s="1713"/>
      <c r="L152" s="1714"/>
    </row>
    <row r="153" spans="1:12" ht="54" customHeight="1">
      <c r="A153" s="1130"/>
      <c r="B153" s="1131"/>
      <c r="C153" s="115" t="s">
        <v>2877</v>
      </c>
      <c r="D153" s="268">
        <v>1</v>
      </c>
      <c r="E153" s="268" t="s">
        <v>707</v>
      </c>
      <c r="F153" s="267" t="s">
        <v>1258</v>
      </c>
      <c r="G153" s="1712" t="s">
        <v>15031</v>
      </c>
      <c r="H153" s="1713"/>
      <c r="I153" s="1713"/>
      <c r="J153" s="1713"/>
      <c r="K153" s="1713"/>
      <c r="L153" s="1714"/>
    </row>
    <row r="154" spans="1:12" ht="54" customHeight="1">
      <c r="A154" s="1130"/>
      <c r="B154" s="1131"/>
      <c r="C154" s="115" t="s">
        <v>2880</v>
      </c>
      <c r="D154" s="268">
        <v>1</v>
      </c>
      <c r="E154" s="268" t="s">
        <v>707</v>
      </c>
      <c r="F154" s="267" t="s">
        <v>1258</v>
      </c>
      <c r="G154" s="1712" t="s">
        <v>15031</v>
      </c>
      <c r="H154" s="1713"/>
      <c r="I154" s="1713"/>
      <c r="J154" s="1713"/>
      <c r="K154" s="1713"/>
      <c r="L154" s="1714"/>
    </row>
    <row r="155" spans="1:12" ht="54" customHeight="1">
      <c r="A155" s="1130"/>
      <c r="B155" s="1131"/>
      <c r="C155" s="115" t="s">
        <v>2883</v>
      </c>
      <c r="D155" s="268">
        <v>1</v>
      </c>
      <c r="E155" s="268" t="s">
        <v>707</v>
      </c>
      <c r="F155" s="267" t="s">
        <v>1258</v>
      </c>
      <c r="G155" s="1712" t="s">
        <v>15031</v>
      </c>
      <c r="H155" s="1713"/>
      <c r="I155" s="1713"/>
      <c r="J155" s="1713"/>
      <c r="K155" s="1713"/>
      <c r="L155" s="1714"/>
    </row>
    <row r="156" spans="1:12" ht="54" customHeight="1">
      <c r="A156" s="1130"/>
      <c r="B156" s="1131"/>
      <c r="C156" s="115" t="s">
        <v>2886</v>
      </c>
      <c r="D156" s="268">
        <v>1</v>
      </c>
      <c r="E156" s="268" t="s">
        <v>707</v>
      </c>
      <c r="F156" s="267" t="s">
        <v>1258</v>
      </c>
      <c r="G156" s="1712" t="s">
        <v>15031</v>
      </c>
      <c r="H156" s="1713"/>
      <c r="I156" s="1713"/>
      <c r="J156" s="1713"/>
      <c r="K156" s="1713"/>
      <c r="L156" s="1714"/>
    </row>
    <row r="157" spans="1:12" ht="54" customHeight="1">
      <c r="A157" s="1130"/>
      <c r="B157" s="1131"/>
      <c r="C157" s="115" t="s">
        <v>2889</v>
      </c>
      <c r="D157" s="268">
        <v>1</v>
      </c>
      <c r="E157" s="268" t="s">
        <v>707</v>
      </c>
      <c r="F157" s="267" t="s">
        <v>1258</v>
      </c>
      <c r="G157" s="1712" t="s">
        <v>15031</v>
      </c>
      <c r="H157" s="1713"/>
      <c r="I157" s="1713"/>
      <c r="J157" s="1713"/>
      <c r="K157" s="1713"/>
      <c r="L157" s="1714"/>
    </row>
    <row r="158" spans="1:12" ht="54" customHeight="1">
      <c r="A158" s="1130"/>
      <c r="B158" s="1131"/>
      <c r="C158" s="115" t="s">
        <v>2892</v>
      </c>
      <c r="D158" s="268">
        <v>1</v>
      </c>
      <c r="E158" s="268" t="s">
        <v>707</v>
      </c>
      <c r="F158" s="267" t="s">
        <v>1258</v>
      </c>
      <c r="G158" s="1712" t="s">
        <v>15031</v>
      </c>
      <c r="H158" s="1713"/>
      <c r="I158" s="1713"/>
      <c r="J158" s="1713"/>
      <c r="K158" s="1713"/>
      <c r="L158" s="1714"/>
    </row>
    <row r="159" spans="1:12" ht="54" customHeight="1">
      <c r="A159" s="1130"/>
      <c r="B159" s="1131"/>
      <c r="C159" s="115" t="s">
        <v>2895</v>
      </c>
      <c r="D159" s="268">
        <v>1</v>
      </c>
      <c r="E159" s="268" t="s">
        <v>707</v>
      </c>
      <c r="F159" s="267" t="s">
        <v>1258</v>
      </c>
      <c r="G159" s="1712" t="s">
        <v>15031</v>
      </c>
      <c r="H159" s="1713"/>
      <c r="I159" s="1713"/>
      <c r="J159" s="1713"/>
      <c r="K159" s="1713"/>
      <c r="L159" s="1714"/>
    </row>
    <row r="160" spans="1:12" ht="54" customHeight="1">
      <c r="A160" s="1130"/>
      <c r="B160" s="1131"/>
      <c r="C160" s="115" t="s">
        <v>2898</v>
      </c>
      <c r="D160" s="267">
        <v>1</v>
      </c>
      <c r="E160" s="267" t="s">
        <v>707</v>
      </c>
      <c r="F160" s="267" t="s">
        <v>1258</v>
      </c>
      <c r="G160" s="1712" t="s">
        <v>15031</v>
      </c>
      <c r="H160" s="1713"/>
      <c r="I160" s="1713"/>
      <c r="J160" s="1713"/>
      <c r="K160" s="1713"/>
      <c r="L160" s="1714"/>
    </row>
    <row r="161" spans="1:12" ht="54" customHeight="1">
      <c r="A161" s="1130"/>
      <c r="B161" s="1131"/>
      <c r="C161" s="115" t="s">
        <v>2901</v>
      </c>
      <c r="D161" s="268">
        <v>1</v>
      </c>
      <c r="E161" s="268" t="s">
        <v>707</v>
      </c>
      <c r="F161" s="267" t="s">
        <v>1258</v>
      </c>
      <c r="G161" s="1712" t="s">
        <v>15031</v>
      </c>
      <c r="H161" s="1713"/>
      <c r="I161" s="1713"/>
      <c r="J161" s="1713"/>
      <c r="K161" s="1713"/>
      <c r="L161" s="1714"/>
    </row>
    <row r="162" spans="1:12" ht="54" customHeight="1">
      <c r="A162" s="1130"/>
      <c r="B162" s="1131"/>
      <c r="C162" s="115" t="s">
        <v>2904</v>
      </c>
      <c r="D162" s="268">
        <v>1</v>
      </c>
      <c r="E162" s="268" t="s">
        <v>707</v>
      </c>
      <c r="F162" s="267" t="s">
        <v>1258</v>
      </c>
      <c r="G162" s="1712" t="s">
        <v>15031</v>
      </c>
      <c r="H162" s="1713"/>
      <c r="I162" s="1713"/>
      <c r="J162" s="1713"/>
      <c r="K162" s="1713"/>
      <c r="L162" s="1714"/>
    </row>
    <row r="163" spans="1:12" ht="54" customHeight="1">
      <c r="A163" s="1130"/>
      <c r="B163" s="1131"/>
      <c r="C163" s="115" t="s">
        <v>2907</v>
      </c>
      <c r="D163" s="268">
        <v>1</v>
      </c>
      <c r="E163" s="268" t="s">
        <v>707</v>
      </c>
      <c r="F163" s="267" t="s">
        <v>1258</v>
      </c>
      <c r="G163" s="1712" t="s">
        <v>15031</v>
      </c>
      <c r="H163" s="1713"/>
      <c r="I163" s="1713"/>
      <c r="J163" s="1713"/>
      <c r="K163" s="1713"/>
      <c r="L163" s="1714"/>
    </row>
    <row r="164" spans="1:12" ht="54" customHeight="1">
      <c r="A164" s="1130"/>
      <c r="B164" s="1131"/>
      <c r="C164" s="115" t="s">
        <v>2910</v>
      </c>
      <c r="D164" s="268">
        <v>1</v>
      </c>
      <c r="E164" s="268" t="s">
        <v>707</v>
      </c>
      <c r="F164" s="267" t="s">
        <v>1258</v>
      </c>
      <c r="G164" s="1712" t="s">
        <v>15031</v>
      </c>
      <c r="H164" s="1713"/>
      <c r="I164" s="1713"/>
      <c r="J164" s="1713"/>
      <c r="K164" s="1713"/>
      <c r="L164" s="1714"/>
    </row>
    <row r="165" spans="1:12" ht="54" customHeight="1">
      <c r="A165" s="1130"/>
      <c r="B165" s="1131"/>
      <c r="C165" s="115" t="s">
        <v>2913</v>
      </c>
      <c r="D165" s="268">
        <v>1</v>
      </c>
      <c r="E165" s="268" t="s">
        <v>707</v>
      </c>
      <c r="F165" s="267" t="s">
        <v>1258</v>
      </c>
      <c r="G165" s="1712" t="s">
        <v>15031</v>
      </c>
      <c r="H165" s="1713"/>
      <c r="I165" s="1713"/>
      <c r="J165" s="1713"/>
      <c r="K165" s="1713"/>
      <c r="L165" s="1714"/>
    </row>
    <row r="166" spans="1:12" ht="54" customHeight="1">
      <c r="A166" s="1130"/>
      <c r="B166" s="1131"/>
      <c r="C166" s="115" t="s">
        <v>2916</v>
      </c>
      <c r="D166" s="268">
        <v>1</v>
      </c>
      <c r="E166" s="268" t="s">
        <v>707</v>
      </c>
      <c r="F166" s="267" t="s">
        <v>1258</v>
      </c>
      <c r="G166" s="1712" t="s">
        <v>15031</v>
      </c>
      <c r="H166" s="1713"/>
      <c r="I166" s="1713"/>
      <c r="J166" s="1713"/>
      <c r="K166" s="1713"/>
      <c r="L166" s="1714"/>
    </row>
    <row r="167" spans="1:12" ht="54" customHeight="1">
      <c r="A167" s="1130"/>
      <c r="B167" s="1131"/>
      <c r="C167" s="115" t="s">
        <v>2919</v>
      </c>
      <c r="D167" s="268">
        <v>1</v>
      </c>
      <c r="E167" s="268" t="s">
        <v>707</v>
      </c>
      <c r="F167" s="267" t="s">
        <v>1258</v>
      </c>
      <c r="G167" s="1712" t="s">
        <v>15031</v>
      </c>
      <c r="H167" s="1713"/>
      <c r="I167" s="1713"/>
      <c r="J167" s="1713"/>
      <c r="K167" s="1713"/>
      <c r="L167" s="1714"/>
    </row>
    <row r="168" spans="1:12" ht="54" customHeight="1">
      <c r="A168" s="1130"/>
      <c r="B168" s="1131"/>
      <c r="C168" s="115" t="s">
        <v>2922</v>
      </c>
      <c r="D168" s="267">
        <v>1</v>
      </c>
      <c r="E168" s="267" t="s">
        <v>707</v>
      </c>
      <c r="F168" s="267" t="s">
        <v>1258</v>
      </c>
      <c r="G168" s="1712" t="s">
        <v>15031</v>
      </c>
      <c r="H168" s="1713"/>
      <c r="I168" s="1713"/>
      <c r="J168" s="1713"/>
      <c r="K168" s="1713"/>
      <c r="L168" s="1714"/>
    </row>
    <row r="169" spans="1:12">
      <c r="A169" s="1129"/>
      <c r="B169" s="1129"/>
      <c r="C169" s="873" t="s">
        <v>14435</v>
      </c>
      <c r="D169" s="1131">
        <f>SUM(D84:D168)</f>
        <v>384</v>
      </c>
      <c r="E169" s="1129"/>
      <c r="F169" s="1129"/>
      <c r="G169" s="1129"/>
      <c r="H169" s="1129"/>
      <c r="I169" s="1129"/>
      <c r="J169" s="1129"/>
      <c r="K169" s="1129"/>
      <c r="L169" s="1129"/>
    </row>
  </sheetData>
  <mergeCells count="126">
    <mergeCell ref="G166:L166"/>
    <mergeCell ref="G167:L167"/>
    <mergeCell ref="G168:L168"/>
    <mergeCell ref="G157:L157"/>
    <mergeCell ref="G158:L158"/>
    <mergeCell ref="G159:L159"/>
    <mergeCell ref="G160:L160"/>
    <mergeCell ref="G161:L161"/>
    <mergeCell ref="G162:L162"/>
    <mergeCell ref="G163:L163"/>
    <mergeCell ref="G164:L164"/>
    <mergeCell ref="G165:L165"/>
    <mergeCell ref="G148:L148"/>
    <mergeCell ref="G149:L149"/>
    <mergeCell ref="G150:L150"/>
    <mergeCell ref="G151:L151"/>
    <mergeCell ref="G152:L152"/>
    <mergeCell ref="G153:L153"/>
    <mergeCell ref="G154:L154"/>
    <mergeCell ref="G155:L155"/>
    <mergeCell ref="G156:L156"/>
    <mergeCell ref="G139:L139"/>
    <mergeCell ref="G140:L140"/>
    <mergeCell ref="G141:L141"/>
    <mergeCell ref="G142:L142"/>
    <mergeCell ref="G143:L143"/>
    <mergeCell ref="G144:L144"/>
    <mergeCell ref="G145:L145"/>
    <mergeCell ref="G146:L146"/>
    <mergeCell ref="G147:L147"/>
    <mergeCell ref="G130:L130"/>
    <mergeCell ref="G131:L131"/>
    <mergeCell ref="G132:L132"/>
    <mergeCell ref="G133:L133"/>
    <mergeCell ref="G134:L134"/>
    <mergeCell ref="G135:L135"/>
    <mergeCell ref="G136:L136"/>
    <mergeCell ref="G137:L137"/>
    <mergeCell ref="G138:L138"/>
    <mergeCell ref="G121:L121"/>
    <mergeCell ref="G122:L122"/>
    <mergeCell ref="G123:L123"/>
    <mergeCell ref="G124:L124"/>
    <mergeCell ref="G125:L125"/>
    <mergeCell ref="G126:L126"/>
    <mergeCell ref="G127:L127"/>
    <mergeCell ref="G128:L128"/>
    <mergeCell ref="G129:L129"/>
    <mergeCell ref="G112:L112"/>
    <mergeCell ref="G113:L113"/>
    <mergeCell ref="G114:L114"/>
    <mergeCell ref="G115:L115"/>
    <mergeCell ref="G116:L116"/>
    <mergeCell ref="G117:L117"/>
    <mergeCell ref="G118:L118"/>
    <mergeCell ref="G119:L119"/>
    <mergeCell ref="G120:L120"/>
    <mergeCell ref="G103:L103"/>
    <mergeCell ref="G104:L104"/>
    <mergeCell ref="G105:L105"/>
    <mergeCell ref="G106:L106"/>
    <mergeCell ref="G107:L107"/>
    <mergeCell ref="G108:L108"/>
    <mergeCell ref="G109:L109"/>
    <mergeCell ref="G110:L110"/>
    <mergeCell ref="G111:L111"/>
    <mergeCell ref="G97:L97"/>
    <mergeCell ref="G98:L98"/>
    <mergeCell ref="G99:L99"/>
    <mergeCell ref="G100:L100"/>
    <mergeCell ref="G101:L101"/>
    <mergeCell ref="G102:L102"/>
    <mergeCell ref="G89:L89"/>
    <mergeCell ref="G90:L90"/>
    <mergeCell ref="G91:L91"/>
    <mergeCell ref="G92:L92"/>
    <mergeCell ref="G93:L93"/>
    <mergeCell ref="G94:L94"/>
    <mergeCell ref="G95:L95"/>
    <mergeCell ref="G96:L96"/>
    <mergeCell ref="C74:J74"/>
    <mergeCell ref="C76:J76"/>
    <mergeCell ref="C78:J78"/>
    <mergeCell ref="G84:L84"/>
    <mergeCell ref="G85:L85"/>
    <mergeCell ref="G83:L83"/>
    <mergeCell ref="C62:J62"/>
    <mergeCell ref="C64:J64"/>
    <mergeCell ref="C66:J66"/>
    <mergeCell ref="C68:J68"/>
    <mergeCell ref="C70:J70"/>
    <mergeCell ref="C72:J72"/>
    <mergeCell ref="C54:J54"/>
    <mergeCell ref="C56:J56"/>
    <mergeCell ref="C58:J58"/>
    <mergeCell ref="C60:J60"/>
    <mergeCell ref="C38:J38"/>
    <mergeCell ref="C40:J40"/>
    <mergeCell ref="C42:J42"/>
    <mergeCell ref="C44:J44"/>
    <mergeCell ref="C46:J46"/>
    <mergeCell ref="C48:J48"/>
    <mergeCell ref="G86:L86"/>
    <mergeCell ref="G87:L87"/>
    <mergeCell ref="G88:L88"/>
    <mergeCell ref="H7:J7"/>
    <mergeCell ref="C8:J8"/>
    <mergeCell ref="E9:J9"/>
    <mergeCell ref="E10:J10"/>
    <mergeCell ref="E11:J11"/>
    <mergeCell ref="E12:J12"/>
    <mergeCell ref="C13:J13"/>
    <mergeCell ref="C26:J26"/>
    <mergeCell ref="C28:J28"/>
    <mergeCell ref="C30:J30"/>
    <mergeCell ref="C32:J32"/>
    <mergeCell ref="C34:J34"/>
    <mergeCell ref="C36:J36"/>
    <mergeCell ref="C14:J14"/>
    <mergeCell ref="C16:J16"/>
    <mergeCell ref="C18:J18"/>
    <mergeCell ref="C20:J20"/>
    <mergeCell ref="C22:J22"/>
    <mergeCell ref="C24:J24"/>
    <mergeCell ref="C50:J50"/>
    <mergeCell ref="C52:J52"/>
  </mergeCells>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32"/>
  <sheetViews>
    <sheetView zoomScaleNormal="100" workbookViewId="0"/>
  </sheetViews>
  <sheetFormatPr defaultRowHeight="12"/>
  <cols>
    <col min="1" max="2" width="9" style="164"/>
    <col min="3" max="10" width="12.5" style="164" customWidth="1"/>
    <col min="11" max="16384" width="9" style="164"/>
  </cols>
  <sheetData>
    <row r="1" spans="1:12">
      <c r="A1" s="577"/>
      <c r="B1" s="577"/>
      <c r="C1" s="577"/>
      <c r="D1" s="604"/>
      <c r="E1" s="577"/>
      <c r="F1" s="577"/>
      <c r="G1" s="577"/>
      <c r="H1" s="577"/>
      <c r="I1" s="577"/>
      <c r="J1" s="577"/>
      <c r="K1" s="577"/>
      <c r="L1" s="577"/>
    </row>
    <row r="2" spans="1:12">
      <c r="A2" s="577"/>
      <c r="B2" s="579" t="s">
        <v>2966</v>
      </c>
      <c r="C2" s="55"/>
      <c r="D2" s="603" t="s">
        <v>2965</v>
      </c>
      <c r="E2" s="580"/>
      <c r="F2" s="604" t="s">
        <v>15246</v>
      </c>
      <c r="G2" s="580"/>
      <c r="H2" s="580"/>
      <c r="I2" s="580"/>
      <c r="J2" s="580"/>
      <c r="K2" s="581"/>
      <c r="L2" s="577"/>
    </row>
    <row r="3" spans="1:12" ht="12.75" thickBot="1">
      <c r="A3" s="577"/>
      <c r="B3" s="579"/>
      <c r="C3" s="580"/>
      <c r="D3" s="580"/>
      <c r="E3" s="580"/>
      <c r="F3" s="580"/>
      <c r="G3" s="580"/>
      <c r="H3" s="580"/>
      <c r="I3" s="580"/>
      <c r="J3" s="580"/>
      <c r="K3" s="581"/>
      <c r="L3" s="577"/>
    </row>
    <row r="4" spans="1:12" ht="12.75" thickBot="1">
      <c r="A4" s="577"/>
      <c r="B4" s="582" t="s">
        <v>2</v>
      </c>
      <c r="C4" s="583" t="s">
        <v>3</v>
      </c>
      <c r="D4" s="583" t="s">
        <v>4</v>
      </c>
      <c r="E4" s="583" t="s">
        <v>5</v>
      </c>
      <c r="F4" s="583" t="s">
        <v>6</v>
      </c>
      <c r="G4" s="583" t="s">
        <v>7</v>
      </c>
      <c r="H4" s="583" t="s">
        <v>8</v>
      </c>
      <c r="I4" s="583" t="s">
        <v>9</v>
      </c>
      <c r="J4" s="584" t="s">
        <v>10</v>
      </c>
      <c r="K4" s="585" t="s">
        <v>815</v>
      </c>
      <c r="L4" s="586" t="s">
        <v>2</v>
      </c>
    </row>
    <row r="5" spans="1:12" ht="12.75" thickTop="1">
      <c r="A5" s="578">
        <v>0</v>
      </c>
      <c r="B5" s="587" t="s">
        <v>12</v>
      </c>
      <c r="C5" s="601" t="s">
        <v>13</v>
      </c>
      <c r="D5" s="597" t="s">
        <v>2967</v>
      </c>
      <c r="E5" s="602" t="s">
        <v>13</v>
      </c>
      <c r="F5" s="602" t="s">
        <v>13</v>
      </c>
      <c r="G5" s="597" t="s">
        <v>2968</v>
      </c>
      <c r="H5" s="1672" t="s">
        <v>2969</v>
      </c>
      <c r="I5" s="1673"/>
      <c r="J5" s="598" t="s">
        <v>2970</v>
      </c>
      <c r="K5" s="588" t="s">
        <v>16</v>
      </c>
      <c r="L5" s="589" t="s">
        <v>12</v>
      </c>
    </row>
    <row r="6" spans="1:12">
      <c r="A6" s="578">
        <v>1</v>
      </c>
      <c r="B6" s="587" t="s">
        <v>17</v>
      </c>
      <c r="C6" s="599" t="s">
        <v>13</v>
      </c>
      <c r="D6" s="600" t="s">
        <v>13</v>
      </c>
      <c r="E6" s="600" t="s">
        <v>13</v>
      </c>
      <c r="F6" s="600" t="s">
        <v>13</v>
      </c>
      <c r="G6" s="600" t="s">
        <v>13</v>
      </c>
      <c r="H6" s="1473" t="s">
        <v>2971</v>
      </c>
      <c r="I6" s="1472"/>
      <c r="J6" s="596" t="s">
        <v>2972</v>
      </c>
      <c r="K6" s="588" t="s">
        <v>16</v>
      </c>
      <c r="L6" s="589" t="s">
        <v>17</v>
      </c>
    </row>
    <row r="7" spans="1:12">
      <c r="A7" s="578">
        <v>2</v>
      </c>
      <c r="B7" s="590" t="s">
        <v>19</v>
      </c>
      <c r="C7" s="599" t="s">
        <v>13</v>
      </c>
      <c r="D7" s="600" t="s">
        <v>13</v>
      </c>
      <c r="E7" s="600" t="s">
        <v>13</v>
      </c>
      <c r="F7" s="600" t="s">
        <v>13</v>
      </c>
      <c r="G7" s="600" t="s">
        <v>13</v>
      </c>
      <c r="H7" s="600" t="s">
        <v>13</v>
      </c>
      <c r="I7" s="600" t="s">
        <v>13</v>
      </c>
      <c r="J7" s="600" t="s">
        <v>13</v>
      </c>
      <c r="K7" s="588" t="s">
        <v>16</v>
      </c>
      <c r="L7" s="589" t="s">
        <v>19</v>
      </c>
    </row>
    <row r="8" spans="1:12">
      <c r="A8" s="578">
        <v>3</v>
      </c>
      <c r="B8" s="590" t="s">
        <v>20</v>
      </c>
      <c r="C8" s="599" t="s">
        <v>13</v>
      </c>
      <c r="D8" s="600" t="s">
        <v>13</v>
      </c>
      <c r="E8" s="600" t="s">
        <v>13</v>
      </c>
      <c r="F8" s="600" t="s">
        <v>13</v>
      </c>
      <c r="G8" s="600" t="s">
        <v>13</v>
      </c>
      <c r="H8" s="600" t="s">
        <v>13</v>
      </c>
      <c r="I8" s="600" t="s">
        <v>13</v>
      </c>
      <c r="J8" s="600" t="s">
        <v>13</v>
      </c>
      <c r="K8" s="588" t="s">
        <v>16</v>
      </c>
      <c r="L8" s="589" t="s">
        <v>20</v>
      </c>
    </row>
    <row r="9" spans="1:12">
      <c r="A9" s="578">
        <v>4</v>
      </c>
      <c r="B9" s="590" t="s">
        <v>23</v>
      </c>
      <c r="C9" s="599" t="s">
        <v>13</v>
      </c>
      <c r="D9" s="600" t="s">
        <v>13</v>
      </c>
      <c r="E9" s="600" t="s">
        <v>13</v>
      </c>
      <c r="F9" s="600" t="s">
        <v>13</v>
      </c>
      <c r="G9" s="600" t="s">
        <v>13</v>
      </c>
      <c r="H9" s="600" t="s">
        <v>13</v>
      </c>
      <c r="I9" s="600" t="s">
        <v>13</v>
      </c>
      <c r="J9" s="600" t="s">
        <v>13</v>
      </c>
      <c r="K9" s="588" t="s">
        <v>16</v>
      </c>
      <c r="L9" s="589" t="s">
        <v>23</v>
      </c>
    </row>
    <row r="10" spans="1:12">
      <c r="A10" s="578">
        <v>5</v>
      </c>
      <c r="B10" s="590" t="s">
        <v>28</v>
      </c>
      <c r="C10" s="599" t="s">
        <v>13</v>
      </c>
      <c r="D10" s="600" t="s">
        <v>13</v>
      </c>
      <c r="E10" s="600" t="s">
        <v>13</v>
      </c>
      <c r="F10" s="600" t="s">
        <v>13</v>
      </c>
      <c r="G10" s="600" t="s">
        <v>13</v>
      </c>
      <c r="H10" s="600" t="s">
        <v>13</v>
      </c>
      <c r="I10" s="600" t="s">
        <v>13</v>
      </c>
      <c r="J10" s="600" t="s">
        <v>13</v>
      </c>
      <c r="K10" s="588" t="s">
        <v>16</v>
      </c>
      <c r="L10" s="589" t="s">
        <v>28</v>
      </c>
    </row>
    <row r="11" spans="1:12">
      <c r="A11" s="578">
        <v>6</v>
      </c>
      <c r="B11" s="590" t="s">
        <v>33</v>
      </c>
      <c r="C11" s="599" t="s">
        <v>13</v>
      </c>
      <c r="D11" s="600" t="s">
        <v>13</v>
      </c>
      <c r="E11" s="600" t="s">
        <v>13</v>
      </c>
      <c r="F11" s="600" t="s">
        <v>13</v>
      </c>
      <c r="G11" s="600" t="s">
        <v>13</v>
      </c>
      <c r="H11" s="600" t="s">
        <v>13</v>
      </c>
      <c r="I11" s="600" t="s">
        <v>13</v>
      </c>
      <c r="J11" s="600" t="s">
        <v>13</v>
      </c>
      <c r="K11" s="588" t="s">
        <v>16</v>
      </c>
      <c r="L11" s="589" t="s">
        <v>33</v>
      </c>
    </row>
    <row r="12" spans="1:12">
      <c r="A12" s="578">
        <v>7</v>
      </c>
      <c r="B12" s="590" t="s">
        <v>37</v>
      </c>
      <c r="C12" s="599" t="s">
        <v>13</v>
      </c>
      <c r="D12" s="600" t="s">
        <v>13</v>
      </c>
      <c r="E12" s="600" t="s">
        <v>13</v>
      </c>
      <c r="F12" s="600" t="s">
        <v>13</v>
      </c>
      <c r="G12" s="600" t="s">
        <v>13</v>
      </c>
      <c r="H12" s="600" t="s">
        <v>13</v>
      </c>
      <c r="I12" s="600" t="s">
        <v>13</v>
      </c>
      <c r="J12" s="600" t="s">
        <v>13</v>
      </c>
      <c r="K12" s="588" t="s">
        <v>16</v>
      </c>
      <c r="L12" s="589" t="s">
        <v>37</v>
      </c>
    </row>
    <row r="13" spans="1:12">
      <c r="A13" s="578">
        <v>8</v>
      </c>
      <c r="B13" s="590" t="s">
        <v>42</v>
      </c>
      <c r="C13" s="599" t="s">
        <v>13</v>
      </c>
      <c r="D13" s="600" t="s">
        <v>13</v>
      </c>
      <c r="E13" s="600" t="s">
        <v>13</v>
      </c>
      <c r="F13" s="600" t="s">
        <v>13</v>
      </c>
      <c r="G13" s="600" t="s">
        <v>13</v>
      </c>
      <c r="H13" s="600" t="s">
        <v>13</v>
      </c>
      <c r="I13" s="600" t="s">
        <v>13</v>
      </c>
      <c r="J13" s="600" t="s">
        <v>13</v>
      </c>
      <c r="K13" s="588" t="s">
        <v>16</v>
      </c>
      <c r="L13" s="589" t="s">
        <v>42</v>
      </c>
    </row>
    <row r="14" spans="1:12">
      <c r="A14" s="578">
        <v>9</v>
      </c>
      <c r="B14" s="590" t="s">
        <v>47</v>
      </c>
      <c r="C14" s="599" t="s">
        <v>13</v>
      </c>
      <c r="D14" s="600" t="s">
        <v>13</v>
      </c>
      <c r="E14" s="600" t="s">
        <v>13</v>
      </c>
      <c r="F14" s="600" t="s">
        <v>13</v>
      </c>
      <c r="G14" s="600" t="s">
        <v>13</v>
      </c>
      <c r="H14" s="600" t="s">
        <v>13</v>
      </c>
      <c r="I14" s="600" t="s">
        <v>13</v>
      </c>
      <c r="J14" s="600" t="s">
        <v>13</v>
      </c>
      <c r="K14" s="588" t="s">
        <v>16</v>
      </c>
      <c r="L14" s="589" t="s">
        <v>47</v>
      </c>
    </row>
    <row r="15" spans="1:12">
      <c r="A15" s="578">
        <v>10</v>
      </c>
      <c r="B15" s="590" t="s">
        <v>49</v>
      </c>
      <c r="C15" s="599" t="s">
        <v>13</v>
      </c>
      <c r="D15" s="600" t="s">
        <v>13</v>
      </c>
      <c r="E15" s="600" t="s">
        <v>13</v>
      </c>
      <c r="F15" s="600" t="s">
        <v>13</v>
      </c>
      <c r="G15" s="600" t="s">
        <v>13</v>
      </c>
      <c r="H15" s="600" t="s">
        <v>13</v>
      </c>
      <c r="I15" s="600" t="s">
        <v>13</v>
      </c>
      <c r="J15" s="600" t="s">
        <v>13</v>
      </c>
      <c r="K15" s="588" t="s">
        <v>16</v>
      </c>
      <c r="L15" s="589" t="s">
        <v>49</v>
      </c>
    </row>
    <row r="16" spans="1:12">
      <c r="A16" s="578">
        <v>11</v>
      </c>
      <c r="B16" s="590" t="s">
        <v>51</v>
      </c>
      <c r="C16" s="599" t="s">
        <v>13</v>
      </c>
      <c r="D16" s="600" t="s">
        <v>13</v>
      </c>
      <c r="E16" s="600" t="s">
        <v>13</v>
      </c>
      <c r="F16" s="600" t="s">
        <v>13</v>
      </c>
      <c r="G16" s="600" t="s">
        <v>13</v>
      </c>
      <c r="H16" s="600" t="s">
        <v>13</v>
      </c>
      <c r="I16" s="600" t="s">
        <v>13</v>
      </c>
      <c r="J16" s="600" t="s">
        <v>13</v>
      </c>
      <c r="K16" s="588" t="s">
        <v>16</v>
      </c>
      <c r="L16" s="589" t="s">
        <v>51</v>
      </c>
    </row>
    <row r="17" spans="1:12">
      <c r="A17" s="578">
        <v>12</v>
      </c>
      <c r="B17" s="590" t="s">
        <v>52</v>
      </c>
      <c r="C17" s="599" t="s">
        <v>13</v>
      </c>
      <c r="D17" s="600" t="s">
        <v>13</v>
      </c>
      <c r="E17" s="600" t="s">
        <v>13</v>
      </c>
      <c r="F17" s="600" t="s">
        <v>13</v>
      </c>
      <c r="G17" s="600" t="s">
        <v>13</v>
      </c>
      <c r="H17" s="600" t="s">
        <v>13</v>
      </c>
      <c r="I17" s="600" t="s">
        <v>13</v>
      </c>
      <c r="J17" s="600" t="s">
        <v>13</v>
      </c>
      <c r="K17" s="588" t="s">
        <v>16</v>
      </c>
      <c r="L17" s="589" t="s">
        <v>52</v>
      </c>
    </row>
    <row r="18" spans="1:12">
      <c r="A18" s="578">
        <v>13</v>
      </c>
      <c r="B18" s="590" t="s">
        <v>54</v>
      </c>
      <c r="C18" s="599" t="s">
        <v>13</v>
      </c>
      <c r="D18" s="600" t="s">
        <v>13</v>
      </c>
      <c r="E18" s="600" t="s">
        <v>13</v>
      </c>
      <c r="F18" s="600" t="s">
        <v>13</v>
      </c>
      <c r="G18" s="600" t="s">
        <v>13</v>
      </c>
      <c r="H18" s="600" t="s">
        <v>13</v>
      </c>
      <c r="I18" s="600" t="s">
        <v>13</v>
      </c>
      <c r="J18" s="600" t="s">
        <v>13</v>
      </c>
      <c r="K18" s="588" t="s">
        <v>16</v>
      </c>
      <c r="L18" s="589" t="s">
        <v>54</v>
      </c>
    </row>
    <row r="19" spans="1:12">
      <c r="A19" s="578">
        <v>14</v>
      </c>
      <c r="B19" s="590" t="s">
        <v>55</v>
      </c>
      <c r="C19" s="599" t="s">
        <v>13</v>
      </c>
      <c r="D19" s="600" t="s">
        <v>13</v>
      </c>
      <c r="E19" s="600" t="s">
        <v>13</v>
      </c>
      <c r="F19" s="600" t="s">
        <v>13</v>
      </c>
      <c r="G19" s="600" t="s">
        <v>13</v>
      </c>
      <c r="H19" s="600" t="s">
        <v>13</v>
      </c>
      <c r="I19" s="600" t="s">
        <v>13</v>
      </c>
      <c r="J19" s="600" t="s">
        <v>13</v>
      </c>
      <c r="K19" s="588" t="s">
        <v>16</v>
      </c>
      <c r="L19" s="589" t="s">
        <v>55</v>
      </c>
    </row>
    <row r="20" spans="1:12" ht="12.75" thickBot="1">
      <c r="A20" s="578">
        <v>15</v>
      </c>
      <c r="B20" s="590" t="s">
        <v>56</v>
      </c>
      <c r="C20" s="599" t="s">
        <v>13</v>
      </c>
      <c r="D20" s="600" t="s">
        <v>13</v>
      </c>
      <c r="E20" s="600" t="s">
        <v>13</v>
      </c>
      <c r="F20" s="600" t="s">
        <v>13</v>
      </c>
      <c r="G20" s="600" t="s">
        <v>13</v>
      </c>
      <c r="H20" s="600" t="s">
        <v>13</v>
      </c>
      <c r="I20" s="600" t="s">
        <v>13</v>
      </c>
      <c r="J20" s="600" t="s">
        <v>13</v>
      </c>
      <c r="K20" s="588" t="s">
        <v>16</v>
      </c>
      <c r="L20" s="589" t="s">
        <v>56</v>
      </c>
    </row>
    <row r="21" spans="1:12" ht="13.5" thickTop="1" thickBot="1">
      <c r="A21" s="577"/>
      <c r="B21" s="591" t="s">
        <v>2</v>
      </c>
      <c r="C21" s="592" t="s">
        <v>3</v>
      </c>
      <c r="D21" s="592" t="s">
        <v>4</v>
      </c>
      <c r="E21" s="592" t="s">
        <v>5</v>
      </c>
      <c r="F21" s="592" t="s">
        <v>6</v>
      </c>
      <c r="G21" s="592" t="s">
        <v>7</v>
      </c>
      <c r="H21" s="592" t="s">
        <v>8</v>
      </c>
      <c r="I21" s="592" t="s">
        <v>9</v>
      </c>
      <c r="J21" s="593" t="s">
        <v>10</v>
      </c>
      <c r="K21" s="594" t="s">
        <v>815</v>
      </c>
      <c r="L21" s="595"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4" t="s">
        <v>6834</v>
      </c>
      <c r="H25" s="1475"/>
      <c r="I25" s="1475"/>
      <c r="J25" s="1475"/>
      <c r="K25" s="1475"/>
      <c r="L25" s="1476"/>
    </row>
    <row r="26" spans="1:12" ht="18.600000000000001" customHeight="1">
      <c r="A26" s="1129"/>
      <c r="B26" s="1129"/>
      <c r="C26" s="1153" t="s">
        <v>2970</v>
      </c>
      <c r="D26" s="1154">
        <v>1</v>
      </c>
      <c r="E26" s="1154" t="s">
        <v>707</v>
      </c>
      <c r="F26" s="1154" t="s">
        <v>708</v>
      </c>
      <c r="G26" s="1462" t="s">
        <v>15032</v>
      </c>
      <c r="H26" s="1463"/>
      <c r="I26" s="1463"/>
      <c r="J26" s="1463"/>
      <c r="K26" s="1463"/>
      <c r="L26" s="1464"/>
    </row>
    <row r="27" spans="1:12" ht="30.6" customHeight="1">
      <c r="A27" s="1129"/>
      <c r="B27" s="1129"/>
      <c r="C27" s="1153" t="s">
        <v>2973</v>
      </c>
      <c r="D27" s="1154">
        <v>2</v>
      </c>
      <c r="E27" s="1154" t="s">
        <v>707</v>
      </c>
      <c r="F27" s="1154" t="s">
        <v>708</v>
      </c>
      <c r="G27" s="1462" t="s">
        <v>15033</v>
      </c>
      <c r="H27" s="1463"/>
      <c r="I27" s="1463"/>
      <c r="J27" s="1463"/>
      <c r="K27" s="1463"/>
      <c r="L27" s="1464"/>
    </row>
    <row r="28" spans="1:12" ht="38.450000000000003" customHeight="1">
      <c r="A28" s="1129"/>
      <c r="B28" s="1129"/>
      <c r="C28" s="1153" t="s">
        <v>2968</v>
      </c>
      <c r="D28" s="1154">
        <v>1</v>
      </c>
      <c r="E28" s="1154" t="s">
        <v>707</v>
      </c>
      <c r="F28" s="1154" t="s">
        <v>708</v>
      </c>
      <c r="G28" s="1462" t="s">
        <v>15034</v>
      </c>
      <c r="H28" s="1463"/>
      <c r="I28" s="1463"/>
      <c r="J28" s="1463"/>
      <c r="K28" s="1463"/>
      <c r="L28" s="1464"/>
    </row>
    <row r="29" spans="1:12" ht="38.450000000000003" customHeight="1">
      <c r="A29" s="1129"/>
      <c r="B29" s="1129"/>
      <c r="C29" s="1153" t="s">
        <v>2972</v>
      </c>
      <c r="D29" s="1154">
        <v>1</v>
      </c>
      <c r="E29" s="1154" t="s">
        <v>707</v>
      </c>
      <c r="F29" s="1154" t="s">
        <v>708</v>
      </c>
      <c r="G29" s="1462" t="s">
        <v>15035</v>
      </c>
      <c r="H29" s="1463"/>
      <c r="I29" s="1463"/>
      <c r="J29" s="1463"/>
      <c r="K29" s="1463"/>
      <c r="L29" s="1464"/>
    </row>
    <row r="30" spans="1:12" ht="69" customHeight="1">
      <c r="A30" s="1129"/>
      <c r="B30" s="1129"/>
      <c r="C30" s="1153" t="s">
        <v>2974</v>
      </c>
      <c r="D30" s="1154">
        <v>2</v>
      </c>
      <c r="E30" s="1154" t="s">
        <v>707</v>
      </c>
      <c r="F30" s="1154" t="s">
        <v>708</v>
      </c>
      <c r="G30" s="1477" t="s">
        <v>15036</v>
      </c>
      <c r="H30" s="1478"/>
      <c r="I30" s="1478"/>
      <c r="J30" s="1478"/>
      <c r="K30" s="1478"/>
      <c r="L30" s="1479"/>
    </row>
    <row r="31" spans="1:12" ht="28.9" customHeight="1">
      <c r="A31" s="1129"/>
      <c r="B31" s="1129"/>
      <c r="C31" s="1430" t="s">
        <v>2967</v>
      </c>
      <c r="D31" s="1154">
        <v>1</v>
      </c>
      <c r="E31" s="1154" t="s">
        <v>707</v>
      </c>
      <c r="F31" s="1154" t="s">
        <v>708</v>
      </c>
      <c r="G31" s="1462" t="s">
        <v>15037</v>
      </c>
      <c r="H31" s="1463"/>
      <c r="I31" s="1463"/>
      <c r="J31" s="1463"/>
      <c r="K31" s="1463"/>
      <c r="L31" s="1464"/>
    </row>
    <row r="32" spans="1:12">
      <c r="C32" s="873" t="s">
        <v>14435</v>
      </c>
      <c r="D32" s="1131">
        <f>SUM(D26:D31)</f>
        <v>8</v>
      </c>
      <c r="E32" s="1129"/>
      <c r="F32" s="1129"/>
      <c r="G32" s="1129"/>
      <c r="H32" s="1129"/>
      <c r="I32" s="1129"/>
      <c r="J32" s="1129"/>
      <c r="K32" s="1129"/>
      <c r="L32" s="1129"/>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L1837"/>
  <sheetViews>
    <sheetView zoomScaleNormal="100" workbookViewId="0"/>
  </sheetViews>
  <sheetFormatPr defaultRowHeight="12"/>
  <cols>
    <col min="1" max="2" width="9" style="164"/>
    <col min="3" max="10" width="15.625" style="164" customWidth="1"/>
    <col min="11" max="16384" width="9" style="164"/>
  </cols>
  <sheetData>
    <row r="1" spans="1:12">
      <c r="A1" s="605"/>
      <c r="B1" s="605"/>
      <c r="C1" s="605"/>
      <c r="D1" s="634"/>
      <c r="E1" s="605"/>
      <c r="F1" s="605"/>
      <c r="G1" s="605"/>
      <c r="H1" s="605"/>
      <c r="I1" s="605"/>
      <c r="J1" s="605"/>
      <c r="K1" s="605"/>
      <c r="L1" s="605"/>
    </row>
    <row r="2" spans="1:12">
      <c r="A2" s="605"/>
      <c r="B2" s="607" t="s">
        <v>2976</v>
      </c>
      <c r="C2" s="55"/>
      <c r="D2" s="632" t="s">
        <v>2975</v>
      </c>
      <c r="E2" s="608"/>
      <c r="F2" s="634" t="s">
        <v>15258</v>
      </c>
      <c r="G2" s="608"/>
      <c r="H2" s="608"/>
      <c r="I2" s="608"/>
      <c r="J2" s="608"/>
      <c r="K2" s="609"/>
      <c r="L2" s="605"/>
    </row>
    <row r="3" spans="1:12" ht="12.75" thickBot="1">
      <c r="A3" s="605"/>
      <c r="B3" s="607"/>
      <c r="C3" s="608"/>
      <c r="D3" s="608"/>
      <c r="E3" s="608"/>
      <c r="F3" s="608"/>
      <c r="G3" s="608"/>
      <c r="H3" s="608"/>
      <c r="I3" s="608"/>
      <c r="J3" s="608"/>
      <c r="K3" s="609"/>
      <c r="L3" s="605"/>
    </row>
    <row r="4" spans="1:12" ht="12.75" thickBot="1">
      <c r="A4" s="605"/>
      <c r="B4" s="610" t="s">
        <v>2</v>
      </c>
      <c r="C4" s="611" t="s">
        <v>3</v>
      </c>
      <c r="D4" s="611" t="s">
        <v>4</v>
      </c>
      <c r="E4" s="611" t="s">
        <v>5</v>
      </c>
      <c r="F4" s="611" t="s">
        <v>6</v>
      </c>
      <c r="G4" s="611" t="s">
        <v>7</v>
      </c>
      <c r="H4" s="611" t="s">
        <v>8</v>
      </c>
      <c r="I4" s="611" t="s">
        <v>9</v>
      </c>
      <c r="J4" s="612" t="s">
        <v>10</v>
      </c>
      <c r="K4" s="613" t="s">
        <v>815</v>
      </c>
      <c r="L4" s="614" t="s">
        <v>2</v>
      </c>
    </row>
    <row r="5" spans="1:12" ht="12.75" thickTop="1">
      <c r="A5" s="606">
        <v>0</v>
      </c>
      <c r="B5" s="615" t="s">
        <v>12</v>
      </c>
      <c r="C5" s="628" t="s">
        <v>13</v>
      </c>
      <c r="D5" s="629" t="s">
        <v>13</v>
      </c>
      <c r="E5" s="1672" t="s">
        <v>2977</v>
      </c>
      <c r="F5" s="1673"/>
      <c r="G5" s="629" t="s">
        <v>13</v>
      </c>
      <c r="H5" s="626" t="s">
        <v>2978</v>
      </c>
      <c r="I5" s="629" t="s">
        <v>13</v>
      </c>
      <c r="J5" s="627" t="s">
        <v>2979</v>
      </c>
      <c r="K5" s="616" t="s">
        <v>16</v>
      </c>
      <c r="L5" s="617" t="s">
        <v>12</v>
      </c>
    </row>
    <row r="6" spans="1:12">
      <c r="A6" s="606">
        <v>1</v>
      </c>
      <c r="B6" s="615" t="s">
        <v>17</v>
      </c>
      <c r="C6" s="623" t="s">
        <v>2980</v>
      </c>
      <c r="D6" s="624" t="s">
        <v>2981</v>
      </c>
      <c r="E6" s="624" t="s">
        <v>2982</v>
      </c>
      <c r="F6" s="624" t="s">
        <v>2983</v>
      </c>
      <c r="G6" s="624" t="s">
        <v>2984</v>
      </c>
      <c r="H6" s="624" t="s">
        <v>2985</v>
      </c>
      <c r="I6" s="624" t="s">
        <v>2986</v>
      </c>
      <c r="J6" s="625" t="s">
        <v>2987</v>
      </c>
      <c r="K6" s="616" t="s">
        <v>1971</v>
      </c>
      <c r="L6" s="617" t="s">
        <v>17</v>
      </c>
    </row>
    <row r="7" spans="1:12">
      <c r="A7" s="606">
        <v>2</v>
      </c>
      <c r="B7" s="615" t="s">
        <v>19</v>
      </c>
      <c r="C7" s="623" t="s">
        <v>2988</v>
      </c>
      <c r="D7" s="624" t="s">
        <v>2989</v>
      </c>
      <c r="E7" s="624" t="s">
        <v>2990</v>
      </c>
      <c r="F7" s="624" t="s">
        <v>2991</v>
      </c>
      <c r="G7" s="624" t="s">
        <v>2992</v>
      </c>
      <c r="H7" s="624" t="s">
        <v>2993</v>
      </c>
      <c r="I7" s="624" t="s">
        <v>2994</v>
      </c>
      <c r="J7" s="625" t="s">
        <v>2995</v>
      </c>
      <c r="K7" s="616" t="s">
        <v>1114</v>
      </c>
      <c r="L7" s="617" t="s">
        <v>19</v>
      </c>
    </row>
    <row r="8" spans="1:12">
      <c r="A8" s="606">
        <v>3</v>
      </c>
      <c r="B8" s="615" t="s">
        <v>20</v>
      </c>
      <c r="C8" s="630" t="s">
        <v>13</v>
      </c>
      <c r="D8" s="631" t="s">
        <v>13</v>
      </c>
      <c r="E8" s="631" t="s">
        <v>13</v>
      </c>
      <c r="F8" s="631" t="s">
        <v>13</v>
      </c>
      <c r="G8" s="631" t="s">
        <v>13</v>
      </c>
      <c r="H8" s="631" t="s">
        <v>13</v>
      </c>
      <c r="I8" s="631" t="s">
        <v>13</v>
      </c>
      <c r="J8" s="633" t="s">
        <v>13</v>
      </c>
      <c r="K8" s="616" t="s">
        <v>16</v>
      </c>
      <c r="L8" s="617" t="s">
        <v>20</v>
      </c>
    </row>
    <row r="9" spans="1:12">
      <c r="A9" s="606">
        <v>4</v>
      </c>
      <c r="B9" s="615" t="s">
        <v>23</v>
      </c>
      <c r="C9" s="630" t="s">
        <v>13</v>
      </c>
      <c r="D9" s="631" t="s">
        <v>13</v>
      </c>
      <c r="E9" s="631" t="s">
        <v>13</v>
      </c>
      <c r="F9" s="631" t="s">
        <v>13</v>
      </c>
      <c r="G9" s="631" t="s">
        <v>13</v>
      </c>
      <c r="H9" s="631" t="s">
        <v>13</v>
      </c>
      <c r="I9" s="631" t="s">
        <v>13</v>
      </c>
      <c r="J9" s="633" t="s">
        <v>13</v>
      </c>
      <c r="K9" s="616" t="s">
        <v>16</v>
      </c>
      <c r="L9" s="617" t="s">
        <v>23</v>
      </c>
    </row>
    <row r="10" spans="1:12">
      <c r="A10" s="606">
        <v>5</v>
      </c>
      <c r="B10" s="615" t="s">
        <v>28</v>
      </c>
      <c r="C10" s="630" t="s">
        <v>13</v>
      </c>
      <c r="D10" s="631" t="s">
        <v>13</v>
      </c>
      <c r="E10" s="631" t="s">
        <v>13</v>
      </c>
      <c r="F10" s="631" t="s">
        <v>13</v>
      </c>
      <c r="G10" s="631" t="s">
        <v>13</v>
      </c>
      <c r="H10" s="631" t="s">
        <v>13</v>
      </c>
      <c r="I10" s="631" t="s">
        <v>13</v>
      </c>
      <c r="J10" s="633" t="s">
        <v>13</v>
      </c>
      <c r="K10" s="616" t="s">
        <v>16</v>
      </c>
      <c r="L10" s="617" t="s">
        <v>28</v>
      </c>
    </row>
    <row r="11" spans="1:12">
      <c r="A11" s="606">
        <v>6</v>
      </c>
      <c r="B11" s="615" t="s">
        <v>33</v>
      </c>
      <c r="C11" s="630" t="s">
        <v>13</v>
      </c>
      <c r="D11" s="631" t="s">
        <v>13</v>
      </c>
      <c r="E11" s="631" t="s">
        <v>13</v>
      </c>
      <c r="F11" s="631" t="s">
        <v>13</v>
      </c>
      <c r="G11" s="631" t="s">
        <v>13</v>
      </c>
      <c r="H11" s="631" t="s">
        <v>13</v>
      </c>
      <c r="I11" s="631" t="s">
        <v>13</v>
      </c>
      <c r="J11" s="633" t="s">
        <v>13</v>
      </c>
      <c r="K11" s="616" t="s">
        <v>16</v>
      </c>
      <c r="L11" s="617" t="s">
        <v>33</v>
      </c>
    </row>
    <row r="12" spans="1:12">
      <c r="A12" s="606">
        <v>7</v>
      </c>
      <c r="B12" s="615" t="s">
        <v>37</v>
      </c>
      <c r="C12" s="630" t="s">
        <v>13</v>
      </c>
      <c r="D12" s="631" t="s">
        <v>13</v>
      </c>
      <c r="E12" s="631" t="s">
        <v>13</v>
      </c>
      <c r="F12" s="631" t="s">
        <v>13</v>
      </c>
      <c r="G12" s="631" t="s">
        <v>13</v>
      </c>
      <c r="H12" s="631" t="s">
        <v>13</v>
      </c>
      <c r="I12" s="631" t="s">
        <v>13</v>
      </c>
      <c r="J12" s="633" t="s">
        <v>13</v>
      </c>
      <c r="K12" s="616" t="s">
        <v>16</v>
      </c>
      <c r="L12" s="617" t="s">
        <v>37</v>
      </c>
    </row>
    <row r="13" spans="1:12">
      <c r="A13" s="606">
        <v>8</v>
      </c>
      <c r="B13" s="615" t="s">
        <v>42</v>
      </c>
      <c r="C13" s="630" t="s">
        <v>13</v>
      </c>
      <c r="D13" s="631" t="s">
        <v>13</v>
      </c>
      <c r="E13" s="631" t="s">
        <v>13</v>
      </c>
      <c r="F13" s="631" t="s">
        <v>13</v>
      </c>
      <c r="G13" s="631" t="s">
        <v>13</v>
      </c>
      <c r="H13" s="631" t="s">
        <v>13</v>
      </c>
      <c r="I13" s="631" t="s">
        <v>13</v>
      </c>
      <c r="J13" s="633" t="s">
        <v>13</v>
      </c>
      <c r="K13" s="616" t="s">
        <v>16</v>
      </c>
      <c r="L13" s="617" t="s">
        <v>42</v>
      </c>
    </row>
    <row r="14" spans="1:12">
      <c r="A14" s="606">
        <v>9</v>
      </c>
      <c r="B14" s="615" t="s">
        <v>47</v>
      </c>
      <c r="C14" s="630" t="s">
        <v>13</v>
      </c>
      <c r="D14" s="631" t="s">
        <v>13</v>
      </c>
      <c r="E14" s="631" t="s">
        <v>13</v>
      </c>
      <c r="F14" s="631" t="s">
        <v>13</v>
      </c>
      <c r="G14" s="631" t="s">
        <v>13</v>
      </c>
      <c r="H14" s="631" t="s">
        <v>13</v>
      </c>
      <c r="I14" s="631" t="s">
        <v>13</v>
      </c>
      <c r="J14" s="633" t="s">
        <v>13</v>
      </c>
      <c r="K14" s="616" t="s">
        <v>16</v>
      </c>
      <c r="L14" s="617" t="s">
        <v>47</v>
      </c>
    </row>
    <row r="15" spans="1:12">
      <c r="A15" s="606">
        <v>10</v>
      </c>
      <c r="B15" s="615" t="s">
        <v>49</v>
      </c>
      <c r="C15" s="630" t="s">
        <v>13</v>
      </c>
      <c r="D15" s="631" t="s">
        <v>13</v>
      </c>
      <c r="E15" s="631" t="s">
        <v>13</v>
      </c>
      <c r="F15" s="631" t="s">
        <v>13</v>
      </c>
      <c r="G15" s="631" t="s">
        <v>13</v>
      </c>
      <c r="H15" s="631" t="s">
        <v>13</v>
      </c>
      <c r="I15" s="631" t="s">
        <v>13</v>
      </c>
      <c r="J15" s="633" t="s">
        <v>13</v>
      </c>
      <c r="K15" s="616" t="s">
        <v>16</v>
      </c>
      <c r="L15" s="617" t="s">
        <v>49</v>
      </c>
    </row>
    <row r="16" spans="1:12">
      <c r="A16" s="606">
        <v>11</v>
      </c>
      <c r="B16" s="615" t="s">
        <v>51</v>
      </c>
      <c r="C16" s="630" t="s">
        <v>13</v>
      </c>
      <c r="D16" s="631" t="s">
        <v>13</v>
      </c>
      <c r="E16" s="631" t="s">
        <v>13</v>
      </c>
      <c r="F16" s="631" t="s">
        <v>13</v>
      </c>
      <c r="G16" s="631" t="s">
        <v>13</v>
      </c>
      <c r="H16" s="631" t="s">
        <v>13</v>
      </c>
      <c r="I16" s="631" t="s">
        <v>13</v>
      </c>
      <c r="J16" s="633" t="s">
        <v>13</v>
      </c>
      <c r="K16" s="616" t="s">
        <v>16</v>
      </c>
      <c r="L16" s="617" t="s">
        <v>51</v>
      </c>
    </row>
    <row r="17" spans="1:12">
      <c r="A17" s="606">
        <v>12</v>
      </c>
      <c r="B17" s="615" t="s">
        <v>52</v>
      </c>
      <c r="C17" s="630" t="s">
        <v>13</v>
      </c>
      <c r="D17" s="631" t="s">
        <v>13</v>
      </c>
      <c r="E17" s="631" t="s">
        <v>13</v>
      </c>
      <c r="F17" s="631" t="s">
        <v>13</v>
      </c>
      <c r="G17" s="631" t="s">
        <v>13</v>
      </c>
      <c r="H17" s="631" t="s">
        <v>13</v>
      </c>
      <c r="I17" s="631" t="s">
        <v>13</v>
      </c>
      <c r="J17" s="633" t="s">
        <v>13</v>
      </c>
      <c r="K17" s="616" t="s">
        <v>16</v>
      </c>
      <c r="L17" s="617" t="s">
        <v>52</v>
      </c>
    </row>
    <row r="18" spans="1:12">
      <c r="A18" s="606">
        <v>13</v>
      </c>
      <c r="B18" s="615" t="s">
        <v>54</v>
      </c>
      <c r="C18" s="630" t="s">
        <v>13</v>
      </c>
      <c r="D18" s="631" t="s">
        <v>13</v>
      </c>
      <c r="E18" s="631" t="s">
        <v>13</v>
      </c>
      <c r="F18" s="631" t="s">
        <v>13</v>
      </c>
      <c r="G18" s="631" t="s">
        <v>13</v>
      </c>
      <c r="H18" s="631" t="s">
        <v>13</v>
      </c>
      <c r="I18" s="631" t="s">
        <v>13</v>
      </c>
      <c r="J18" s="633" t="s">
        <v>13</v>
      </c>
      <c r="K18" s="616" t="s">
        <v>16</v>
      </c>
      <c r="L18" s="617" t="s">
        <v>54</v>
      </c>
    </row>
    <row r="19" spans="1:12">
      <c r="A19" s="606">
        <v>14</v>
      </c>
      <c r="B19" s="615" t="s">
        <v>55</v>
      </c>
      <c r="C19" s="630" t="s">
        <v>13</v>
      </c>
      <c r="D19" s="631" t="s">
        <v>13</v>
      </c>
      <c r="E19" s="631" t="s">
        <v>13</v>
      </c>
      <c r="F19" s="631" t="s">
        <v>13</v>
      </c>
      <c r="G19" s="631" t="s">
        <v>13</v>
      </c>
      <c r="H19" s="631" t="s">
        <v>13</v>
      </c>
      <c r="I19" s="631" t="s">
        <v>13</v>
      </c>
      <c r="J19" s="633" t="s">
        <v>13</v>
      </c>
      <c r="K19" s="616" t="s">
        <v>16</v>
      </c>
      <c r="L19" s="617" t="s">
        <v>55</v>
      </c>
    </row>
    <row r="20" spans="1:12">
      <c r="A20" s="606">
        <v>15</v>
      </c>
      <c r="B20" s="615" t="s">
        <v>56</v>
      </c>
      <c r="C20" s="630" t="s">
        <v>13</v>
      </c>
      <c r="D20" s="631" t="s">
        <v>13</v>
      </c>
      <c r="E20" s="631" t="s">
        <v>13</v>
      </c>
      <c r="F20" s="631" t="s">
        <v>13</v>
      </c>
      <c r="G20" s="631" t="s">
        <v>13</v>
      </c>
      <c r="H20" s="631" t="s">
        <v>13</v>
      </c>
      <c r="I20" s="631" t="s">
        <v>13</v>
      </c>
      <c r="J20" s="633" t="s">
        <v>13</v>
      </c>
      <c r="K20" s="616" t="s">
        <v>16</v>
      </c>
      <c r="L20" s="617" t="s">
        <v>56</v>
      </c>
    </row>
    <row r="21" spans="1:12">
      <c r="A21" s="606">
        <v>16</v>
      </c>
      <c r="B21" s="615" t="s">
        <v>57</v>
      </c>
      <c r="C21" s="1465" t="s">
        <v>2996</v>
      </c>
      <c r="D21" s="1466"/>
      <c r="E21" s="1466"/>
      <c r="F21" s="1466"/>
      <c r="G21" s="1466"/>
      <c r="H21" s="1466"/>
      <c r="I21" s="1466"/>
      <c r="J21" s="1467"/>
      <c r="K21" s="616" t="s">
        <v>16</v>
      </c>
      <c r="L21" s="617" t="s">
        <v>57</v>
      </c>
    </row>
    <row r="22" spans="1:12">
      <c r="A22" s="606">
        <v>17</v>
      </c>
      <c r="B22" s="615" t="s">
        <v>59</v>
      </c>
      <c r="C22" s="1465" t="s">
        <v>2997</v>
      </c>
      <c r="D22" s="1466"/>
      <c r="E22" s="1466"/>
      <c r="F22" s="1466"/>
      <c r="G22" s="1466"/>
      <c r="H22" s="1466"/>
      <c r="I22" s="1466"/>
      <c r="J22" s="1467"/>
      <c r="K22" s="616" t="s">
        <v>16</v>
      </c>
      <c r="L22" s="617" t="s">
        <v>59</v>
      </c>
    </row>
    <row r="23" spans="1:12">
      <c r="A23" s="606">
        <v>18</v>
      </c>
      <c r="B23" s="615" t="s">
        <v>64</v>
      </c>
      <c r="C23" s="1465" t="s">
        <v>2998</v>
      </c>
      <c r="D23" s="1466"/>
      <c r="E23" s="1466"/>
      <c r="F23" s="1466"/>
      <c r="G23" s="1466"/>
      <c r="H23" s="1466"/>
      <c r="I23" s="1466"/>
      <c r="J23" s="1467"/>
      <c r="K23" s="616" t="s">
        <v>16</v>
      </c>
      <c r="L23" s="617" t="s">
        <v>64</v>
      </c>
    </row>
    <row r="24" spans="1:12">
      <c r="A24" s="606">
        <v>19</v>
      </c>
      <c r="B24" s="615" t="s">
        <v>65</v>
      </c>
      <c r="C24" s="1465" t="s">
        <v>2999</v>
      </c>
      <c r="D24" s="1466"/>
      <c r="E24" s="1466"/>
      <c r="F24" s="1466"/>
      <c r="G24" s="1466"/>
      <c r="H24" s="1466"/>
      <c r="I24" s="1466"/>
      <c r="J24" s="1467"/>
      <c r="K24" s="616" t="s">
        <v>16</v>
      </c>
      <c r="L24" s="617" t="s">
        <v>65</v>
      </c>
    </row>
    <row r="25" spans="1:12">
      <c r="A25" s="606">
        <v>20</v>
      </c>
      <c r="B25" s="615" t="s">
        <v>66</v>
      </c>
      <c r="C25" s="1465" t="s">
        <v>3000</v>
      </c>
      <c r="D25" s="1466"/>
      <c r="E25" s="1466"/>
      <c r="F25" s="1466"/>
      <c r="G25" s="1466"/>
      <c r="H25" s="1466"/>
      <c r="I25" s="1466"/>
      <c r="J25" s="1467"/>
      <c r="K25" s="616" t="s">
        <v>16</v>
      </c>
      <c r="L25" s="617" t="s">
        <v>66</v>
      </c>
    </row>
    <row r="26" spans="1:12">
      <c r="A26" s="606">
        <v>21</v>
      </c>
      <c r="B26" s="615" t="s">
        <v>67</v>
      </c>
      <c r="C26" s="1465" t="s">
        <v>3001</v>
      </c>
      <c r="D26" s="1466"/>
      <c r="E26" s="1466"/>
      <c r="F26" s="1466"/>
      <c r="G26" s="1466"/>
      <c r="H26" s="1466"/>
      <c r="I26" s="1466"/>
      <c r="J26" s="1467"/>
      <c r="K26" s="616" t="s">
        <v>16</v>
      </c>
      <c r="L26" s="617" t="s">
        <v>67</v>
      </c>
    </row>
    <row r="27" spans="1:12">
      <c r="A27" s="606">
        <v>22</v>
      </c>
      <c r="B27" s="615" t="s">
        <v>68</v>
      </c>
      <c r="C27" s="1465" t="s">
        <v>3002</v>
      </c>
      <c r="D27" s="1466"/>
      <c r="E27" s="1466"/>
      <c r="F27" s="1466"/>
      <c r="G27" s="1466"/>
      <c r="H27" s="1466"/>
      <c r="I27" s="1466"/>
      <c r="J27" s="1467"/>
      <c r="K27" s="616" t="s">
        <v>16</v>
      </c>
      <c r="L27" s="617" t="s">
        <v>68</v>
      </c>
    </row>
    <row r="28" spans="1:12">
      <c r="A28" s="606">
        <v>23</v>
      </c>
      <c r="B28" s="615" t="s">
        <v>69</v>
      </c>
      <c r="C28" s="1465" t="s">
        <v>3003</v>
      </c>
      <c r="D28" s="1466"/>
      <c r="E28" s="1466"/>
      <c r="F28" s="1466"/>
      <c r="G28" s="1466"/>
      <c r="H28" s="1466"/>
      <c r="I28" s="1466"/>
      <c r="J28" s="1467"/>
      <c r="K28" s="616" t="s">
        <v>16</v>
      </c>
      <c r="L28" s="617" t="s">
        <v>69</v>
      </c>
    </row>
    <row r="29" spans="1:12">
      <c r="A29" s="606">
        <v>24</v>
      </c>
      <c r="B29" s="615" t="s">
        <v>70</v>
      </c>
      <c r="C29" s="1465" t="s">
        <v>3004</v>
      </c>
      <c r="D29" s="1466"/>
      <c r="E29" s="1466"/>
      <c r="F29" s="1466"/>
      <c r="G29" s="1466"/>
      <c r="H29" s="1466"/>
      <c r="I29" s="1466"/>
      <c r="J29" s="1467"/>
      <c r="K29" s="616" t="s">
        <v>16</v>
      </c>
      <c r="L29" s="617" t="s">
        <v>70</v>
      </c>
    </row>
    <row r="30" spans="1:12">
      <c r="A30" s="606">
        <v>25</v>
      </c>
      <c r="B30" s="615" t="s">
        <v>71</v>
      </c>
      <c r="C30" s="1465" t="s">
        <v>3005</v>
      </c>
      <c r="D30" s="1466"/>
      <c r="E30" s="1466"/>
      <c r="F30" s="1466"/>
      <c r="G30" s="1466"/>
      <c r="H30" s="1466"/>
      <c r="I30" s="1466"/>
      <c r="J30" s="1467"/>
      <c r="K30" s="616" t="s">
        <v>16</v>
      </c>
      <c r="L30" s="617" t="s">
        <v>71</v>
      </c>
    </row>
    <row r="31" spans="1:12">
      <c r="A31" s="606">
        <v>26</v>
      </c>
      <c r="B31" s="615" t="s">
        <v>72</v>
      </c>
      <c r="C31" s="1465" t="s">
        <v>3006</v>
      </c>
      <c r="D31" s="1466"/>
      <c r="E31" s="1466"/>
      <c r="F31" s="1466"/>
      <c r="G31" s="1466"/>
      <c r="H31" s="1466"/>
      <c r="I31" s="1466"/>
      <c r="J31" s="1467"/>
      <c r="K31" s="616" t="s">
        <v>16</v>
      </c>
      <c r="L31" s="617" t="s">
        <v>72</v>
      </c>
    </row>
    <row r="32" spans="1:12">
      <c r="A32" s="606">
        <v>27</v>
      </c>
      <c r="B32" s="615" t="s">
        <v>74</v>
      </c>
      <c r="C32" s="1465" t="s">
        <v>3007</v>
      </c>
      <c r="D32" s="1466"/>
      <c r="E32" s="1466"/>
      <c r="F32" s="1466"/>
      <c r="G32" s="1466"/>
      <c r="H32" s="1466"/>
      <c r="I32" s="1466"/>
      <c r="J32" s="1467"/>
      <c r="K32" s="616" t="s">
        <v>16</v>
      </c>
      <c r="L32" s="617" t="s">
        <v>74</v>
      </c>
    </row>
    <row r="33" spans="1:12">
      <c r="A33" s="606">
        <v>28</v>
      </c>
      <c r="B33" s="615" t="s">
        <v>75</v>
      </c>
      <c r="C33" s="1465" t="s">
        <v>3008</v>
      </c>
      <c r="D33" s="1466"/>
      <c r="E33" s="1466"/>
      <c r="F33" s="1466"/>
      <c r="G33" s="1466"/>
      <c r="H33" s="1466"/>
      <c r="I33" s="1466"/>
      <c r="J33" s="1467"/>
      <c r="K33" s="616" t="s">
        <v>16</v>
      </c>
      <c r="L33" s="617" t="s">
        <v>75</v>
      </c>
    </row>
    <row r="34" spans="1:12">
      <c r="A34" s="606">
        <v>29</v>
      </c>
      <c r="B34" s="615" t="s">
        <v>77</v>
      </c>
      <c r="C34" s="1465" t="s">
        <v>3009</v>
      </c>
      <c r="D34" s="1466"/>
      <c r="E34" s="1466"/>
      <c r="F34" s="1466"/>
      <c r="G34" s="1466"/>
      <c r="H34" s="1466"/>
      <c r="I34" s="1466"/>
      <c r="J34" s="1467"/>
      <c r="K34" s="616" t="s">
        <v>16</v>
      </c>
      <c r="L34" s="617" t="s">
        <v>77</v>
      </c>
    </row>
    <row r="35" spans="1:12">
      <c r="A35" s="606">
        <v>30</v>
      </c>
      <c r="B35" s="615" t="s">
        <v>78</v>
      </c>
      <c r="C35" s="1465" t="s">
        <v>3010</v>
      </c>
      <c r="D35" s="1466"/>
      <c r="E35" s="1466"/>
      <c r="F35" s="1466"/>
      <c r="G35" s="1466"/>
      <c r="H35" s="1466"/>
      <c r="I35" s="1466"/>
      <c r="J35" s="1467"/>
      <c r="K35" s="616" t="s">
        <v>16</v>
      </c>
      <c r="L35" s="617" t="s">
        <v>78</v>
      </c>
    </row>
    <row r="36" spans="1:12">
      <c r="A36" s="606">
        <v>31</v>
      </c>
      <c r="B36" s="615" t="s">
        <v>79</v>
      </c>
      <c r="C36" s="1465" t="s">
        <v>3011</v>
      </c>
      <c r="D36" s="1466"/>
      <c r="E36" s="1466"/>
      <c r="F36" s="1466"/>
      <c r="G36" s="1466"/>
      <c r="H36" s="1466"/>
      <c r="I36" s="1466"/>
      <c r="J36" s="1467"/>
      <c r="K36" s="616" t="s">
        <v>16</v>
      </c>
      <c r="L36" s="617" t="s">
        <v>79</v>
      </c>
    </row>
    <row r="37" spans="1:12">
      <c r="A37" s="606">
        <v>32</v>
      </c>
      <c r="B37" s="615" t="s">
        <v>81</v>
      </c>
      <c r="C37" s="1465" t="s">
        <v>3012</v>
      </c>
      <c r="D37" s="1466"/>
      <c r="E37" s="1466"/>
      <c r="F37" s="1466"/>
      <c r="G37" s="1466"/>
      <c r="H37" s="1466"/>
      <c r="I37" s="1466"/>
      <c r="J37" s="1467"/>
      <c r="K37" s="616" t="s">
        <v>16</v>
      </c>
      <c r="L37" s="617" t="s">
        <v>81</v>
      </c>
    </row>
    <row r="38" spans="1:12">
      <c r="A38" s="606">
        <v>33</v>
      </c>
      <c r="B38" s="615" t="s">
        <v>82</v>
      </c>
      <c r="C38" s="1465" t="s">
        <v>3013</v>
      </c>
      <c r="D38" s="1466"/>
      <c r="E38" s="1466"/>
      <c r="F38" s="1466"/>
      <c r="G38" s="1466"/>
      <c r="H38" s="1466"/>
      <c r="I38" s="1466"/>
      <c r="J38" s="1467"/>
      <c r="K38" s="616" t="s">
        <v>16</v>
      </c>
      <c r="L38" s="617" t="s">
        <v>82</v>
      </c>
    </row>
    <row r="39" spans="1:12">
      <c r="A39" s="606">
        <v>34</v>
      </c>
      <c r="B39" s="615" t="s">
        <v>83</v>
      </c>
      <c r="C39" s="1465" t="s">
        <v>3014</v>
      </c>
      <c r="D39" s="1466"/>
      <c r="E39" s="1466"/>
      <c r="F39" s="1466"/>
      <c r="G39" s="1466"/>
      <c r="H39" s="1466"/>
      <c r="I39" s="1466"/>
      <c r="J39" s="1467"/>
      <c r="K39" s="616" t="s">
        <v>16</v>
      </c>
      <c r="L39" s="617" t="s">
        <v>83</v>
      </c>
    </row>
    <row r="40" spans="1:12">
      <c r="A40" s="606">
        <v>35</v>
      </c>
      <c r="B40" s="615" t="s">
        <v>85</v>
      </c>
      <c r="C40" s="1465" t="s">
        <v>3015</v>
      </c>
      <c r="D40" s="1466"/>
      <c r="E40" s="1466"/>
      <c r="F40" s="1466"/>
      <c r="G40" s="1466"/>
      <c r="H40" s="1466"/>
      <c r="I40" s="1466"/>
      <c r="J40" s="1467"/>
      <c r="K40" s="616" t="s">
        <v>16</v>
      </c>
      <c r="L40" s="617" t="s">
        <v>85</v>
      </c>
    </row>
    <row r="41" spans="1:12">
      <c r="A41" s="606">
        <v>36</v>
      </c>
      <c r="B41" s="615" t="s">
        <v>86</v>
      </c>
      <c r="C41" s="1465" t="s">
        <v>3016</v>
      </c>
      <c r="D41" s="1466"/>
      <c r="E41" s="1466"/>
      <c r="F41" s="1466"/>
      <c r="G41" s="1466"/>
      <c r="H41" s="1466"/>
      <c r="I41" s="1466"/>
      <c r="J41" s="1467"/>
      <c r="K41" s="616" t="s">
        <v>16</v>
      </c>
      <c r="L41" s="617" t="s">
        <v>86</v>
      </c>
    </row>
    <row r="42" spans="1:12">
      <c r="A42" s="606">
        <v>37</v>
      </c>
      <c r="B42" s="615" t="s">
        <v>88</v>
      </c>
      <c r="C42" s="1465" t="s">
        <v>3017</v>
      </c>
      <c r="D42" s="1466"/>
      <c r="E42" s="1466"/>
      <c r="F42" s="1466"/>
      <c r="G42" s="1466"/>
      <c r="H42" s="1466"/>
      <c r="I42" s="1466"/>
      <c r="J42" s="1467"/>
      <c r="K42" s="616" t="s">
        <v>16</v>
      </c>
      <c r="L42" s="617" t="s">
        <v>88</v>
      </c>
    </row>
    <row r="43" spans="1:12">
      <c r="A43" s="606">
        <v>38</v>
      </c>
      <c r="B43" s="615" t="s">
        <v>89</v>
      </c>
      <c r="C43" s="1465" t="s">
        <v>3018</v>
      </c>
      <c r="D43" s="1466"/>
      <c r="E43" s="1466"/>
      <c r="F43" s="1466"/>
      <c r="G43" s="1466"/>
      <c r="H43" s="1466"/>
      <c r="I43" s="1466"/>
      <c r="J43" s="1467"/>
      <c r="K43" s="616" t="s">
        <v>16</v>
      </c>
      <c r="L43" s="617" t="s">
        <v>89</v>
      </c>
    </row>
    <row r="44" spans="1:12">
      <c r="A44" s="606">
        <v>39</v>
      </c>
      <c r="B44" s="615" t="s">
        <v>91</v>
      </c>
      <c r="C44" s="1465" t="s">
        <v>3019</v>
      </c>
      <c r="D44" s="1466"/>
      <c r="E44" s="1466"/>
      <c r="F44" s="1466"/>
      <c r="G44" s="1466"/>
      <c r="H44" s="1466"/>
      <c r="I44" s="1466"/>
      <c r="J44" s="1467"/>
      <c r="K44" s="616" t="s">
        <v>16</v>
      </c>
      <c r="L44" s="617" t="s">
        <v>91</v>
      </c>
    </row>
    <row r="45" spans="1:12">
      <c r="A45" s="606">
        <v>40</v>
      </c>
      <c r="B45" s="615" t="s">
        <v>92</v>
      </c>
      <c r="C45" s="1465" t="s">
        <v>3020</v>
      </c>
      <c r="D45" s="1466"/>
      <c r="E45" s="1466"/>
      <c r="F45" s="1466"/>
      <c r="G45" s="1466"/>
      <c r="H45" s="1466"/>
      <c r="I45" s="1466"/>
      <c r="J45" s="1467"/>
      <c r="K45" s="616" t="s">
        <v>16</v>
      </c>
      <c r="L45" s="617" t="s">
        <v>92</v>
      </c>
    </row>
    <row r="46" spans="1:12">
      <c r="A46" s="606">
        <v>41</v>
      </c>
      <c r="B46" s="615" t="s">
        <v>94</v>
      </c>
      <c r="C46" s="1465" t="s">
        <v>3021</v>
      </c>
      <c r="D46" s="1466"/>
      <c r="E46" s="1466"/>
      <c r="F46" s="1466"/>
      <c r="G46" s="1466"/>
      <c r="H46" s="1466"/>
      <c r="I46" s="1466"/>
      <c r="J46" s="1467"/>
      <c r="K46" s="616" t="s">
        <v>16</v>
      </c>
      <c r="L46" s="617" t="s">
        <v>94</v>
      </c>
    </row>
    <row r="47" spans="1:12">
      <c r="A47" s="606">
        <v>42</v>
      </c>
      <c r="B47" s="615" t="s">
        <v>95</v>
      </c>
      <c r="C47" s="1465" t="s">
        <v>3022</v>
      </c>
      <c r="D47" s="1466"/>
      <c r="E47" s="1466"/>
      <c r="F47" s="1466"/>
      <c r="G47" s="1466"/>
      <c r="H47" s="1466"/>
      <c r="I47" s="1466"/>
      <c r="J47" s="1467"/>
      <c r="K47" s="616" t="s">
        <v>16</v>
      </c>
      <c r="L47" s="617" t="s">
        <v>95</v>
      </c>
    </row>
    <row r="48" spans="1:12">
      <c r="A48" s="606">
        <v>43</v>
      </c>
      <c r="B48" s="615" t="s">
        <v>97</v>
      </c>
      <c r="C48" s="1465" t="s">
        <v>3023</v>
      </c>
      <c r="D48" s="1466"/>
      <c r="E48" s="1466"/>
      <c r="F48" s="1466"/>
      <c r="G48" s="1466"/>
      <c r="H48" s="1466"/>
      <c r="I48" s="1466"/>
      <c r="J48" s="1467"/>
      <c r="K48" s="616" t="s">
        <v>16</v>
      </c>
      <c r="L48" s="617" t="s">
        <v>97</v>
      </c>
    </row>
    <row r="49" spans="1:12">
      <c r="A49" s="606">
        <v>44</v>
      </c>
      <c r="B49" s="615" t="s">
        <v>98</v>
      </c>
      <c r="C49" s="1465" t="s">
        <v>3024</v>
      </c>
      <c r="D49" s="1466"/>
      <c r="E49" s="1466"/>
      <c r="F49" s="1466"/>
      <c r="G49" s="1466"/>
      <c r="H49" s="1466"/>
      <c r="I49" s="1466"/>
      <c r="J49" s="1467"/>
      <c r="K49" s="616" t="s">
        <v>16</v>
      </c>
      <c r="L49" s="617" t="s">
        <v>98</v>
      </c>
    </row>
    <row r="50" spans="1:12">
      <c r="A50" s="606">
        <v>45</v>
      </c>
      <c r="B50" s="615" t="s">
        <v>100</v>
      </c>
      <c r="C50" s="1465" t="s">
        <v>3025</v>
      </c>
      <c r="D50" s="1466"/>
      <c r="E50" s="1466"/>
      <c r="F50" s="1466"/>
      <c r="G50" s="1466"/>
      <c r="H50" s="1466"/>
      <c r="I50" s="1466"/>
      <c r="J50" s="1467"/>
      <c r="K50" s="616" t="s">
        <v>16</v>
      </c>
      <c r="L50" s="617" t="s">
        <v>100</v>
      </c>
    </row>
    <row r="51" spans="1:12">
      <c r="A51" s="606">
        <v>46</v>
      </c>
      <c r="B51" s="615" t="s">
        <v>102</v>
      </c>
      <c r="C51" s="1465" t="s">
        <v>3026</v>
      </c>
      <c r="D51" s="1466"/>
      <c r="E51" s="1466"/>
      <c r="F51" s="1466"/>
      <c r="G51" s="1466"/>
      <c r="H51" s="1466"/>
      <c r="I51" s="1466"/>
      <c r="J51" s="1467"/>
      <c r="K51" s="616" t="s">
        <v>16</v>
      </c>
      <c r="L51" s="617" t="s">
        <v>102</v>
      </c>
    </row>
    <row r="52" spans="1:12">
      <c r="A52" s="606">
        <v>47</v>
      </c>
      <c r="B52" s="615" t="s">
        <v>104</v>
      </c>
      <c r="C52" s="1465" t="s">
        <v>3027</v>
      </c>
      <c r="D52" s="1466"/>
      <c r="E52" s="1466"/>
      <c r="F52" s="1466"/>
      <c r="G52" s="1466"/>
      <c r="H52" s="1466"/>
      <c r="I52" s="1466"/>
      <c r="J52" s="1467"/>
      <c r="K52" s="616" t="s">
        <v>16</v>
      </c>
      <c r="L52" s="617" t="s">
        <v>104</v>
      </c>
    </row>
    <row r="53" spans="1:12">
      <c r="A53" s="606">
        <v>48</v>
      </c>
      <c r="B53" s="615" t="s">
        <v>106</v>
      </c>
      <c r="C53" s="1465" t="s">
        <v>3028</v>
      </c>
      <c r="D53" s="1466"/>
      <c r="E53" s="1466"/>
      <c r="F53" s="1466"/>
      <c r="G53" s="1466"/>
      <c r="H53" s="1466"/>
      <c r="I53" s="1466"/>
      <c r="J53" s="1467"/>
      <c r="K53" s="616" t="s">
        <v>16</v>
      </c>
      <c r="L53" s="617" t="s">
        <v>106</v>
      </c>
    </row>
    <row r="54" spans="1:12">
      <c r="A54" s="606">
        <v>49</v>
      </c>
      <c r="B54" s="615" t="s">
        <v>108</v>
      </c>
      <c r="C54" s="1465" t="s">
        <v>3029</v>
      </c>
      <c r="D54" s="1466"/>
      <c r="E54" s="1466"/>
      <c r="F54" s="1466"/>
      <c r="G54" s="1466"/>
      <c r="H54" s="1466"/>
      <c r="I54" s="1466"/>
      <c r="J54" s="1467"/>
      <c r="K54" s="616" t="s">
        <v>16</v>
      </c>
      <c r="L54" s="617" t="s">
        <v>108</v>
      </c>
    </row>
    <row r="55" spans="1:12">
      <c r="A55" s="606">
        <v>50</v>
      </c>
      <c r="B55" s="615" t="s">
        <v>110</v>
      </c>
      <c r="C55" s="1465" t="s">
        <v>3030</v>
      </c>
      <c r="D55" s="1466"/>
      <c r="E55" s="1466"/>
      <c r="F55" s="1466"/>
      <c r="G55" s="1466"/>
      <c r="H55" s="1466"/>
      <c r="I55" s="1466"/>
      <c r="J55" s="1467"/>
      <c r="K55" s="616" t="s">
        <v>16</v>
      </c>
      <c r="L55" s="617" t="s">
        <v>110</v>
      </c>
    </row>
    <row r="56" spans="1:12">
      <c r="A56" s="606">
        <v>51</v>
      </c>
      <c r="B56" s="615" t="s">
        <v>112</v>
      </c>
      <c r="C56" s="1465" t="s">
        <v>3031</v>
      </c>
      <c r="D56" s="1466"/>
      <c r="E56" s="1466"/>
      <c r="F56" s="1466"/>
      <c r="G56" s="1466"/>
      <c r="H56" s="1466"/>
      <c r="I56" s="1466"/>
      <c r="J56" s="1467"/>
      <c r="K56" s="616" t="s">
        <v>16</v>
      </c>
      <c r="L56" s="617" t="s">
        <v>112</v>
      </c>
    </row>
    <row r="57" spans="1:12">
      <c r="A57" s="606">
        <v>52</v>
      </c>
      <c r="B57" s="615" t="s">
        <v>114</v>
      </c>
      <c r="C57" s="1465" t="s">
        <v>3032</v>
      </c>
      <c r="D57" s="1466"/>
      <c r="E57" s="1466"/>
      <c r="F57" s="1466"/>
      <c r="G57" s="1466"/>
      <c r="H57" s="1466"/>
      <c r="I57" s="1466"/>
      <c r="J57" s="1467"/>
      <c r="K57" s="616" t="s">
        <v>16</v>
      </c>
      <c r="L57" s="617" t="s">
        <v>114</v>
      </c>
    </row>
    <row r="58" spans="1:12">
      <c r="A58" s="606">
        <v>53</v>
      </c>
      <c r="B58" s="615" t="s">
        <v>115</v>
      </c>
      <c r="C58" s="1465" t="s">
        <v>3033</v>
      </c>
      <c r="D58" s="1466"/>
      <c r="E58" s="1466"/>
      <c r="F58" s="1466"/>
      <c r="G58" s="1466"/>
      <c r="H58" s="1466"/>
      <c r="I58" s="1466"/>
      <c r="J58" s="1467"/>
      <c r="K58" s="616" t="s">
        <v>16</v>
      </c>
      <c r="L58" s="617" t="s">
        <v>115</v>
      </c>
    </row>
    <row r="59" spans="1:12">
      <c r="A59" s="606">
        <v>54</v>
      </c>
      <c r="B59" s="615" t="s">
        <v>116</v>
      </c>
      <c r="C59" s="1465" t="s">
        <v>3034</v>
      </c>
      <c r="D59" s="1466"/>
      <c r="E59" s="1466"/>
      <c r="F59" s="1466"/>
      <c r="G59" s="1466"/>
      <c r="H59" s="1466"/>
      <c r="I59" s="1466"/>
      <c r="J59" s="1467"/>
      <c r="K59" s="616" t="s">
        <v>16</v>
      </c>
      <c r="L59" s="617" t="s">
        <v>116</v>
      </c>
    </row>
    <row r="60" spans="1:12">
      <c r="A60" s="606">
        <v>55</v>
      </c>
      <c r="B60" s="615" t="s">
        <v>118</v>
      </c>
      <c r="C60" s="1465" t="s">
        <v>3035</v>
      </c>
      <c r="D60" s="1466"/>
      <c r="E60" s="1466"/>
      <c r="F60" s="1466"/>
      <c r="G60" s="1466"/>
      <c r="H60" s="1466"/>
      <c r="I60" s="1466"/>
      <c r="J60" s="1467"/>
      <c r="K60" s="616" t="s">
        <v>16</v>
      </c>
      <c r="L60" s="617" t="s">
        <v>118</v>
      </c>
    </row>
    <row r="61" spans="1:12">
      <c r="A61" s="606">
        <v>56</v>
      </c>
      <c r="B61" s="615" t="s">
        <v>120</v>
      </c>
      <c r="C61" s="1465" t="s">
        <v>3036</v>
      </c>
      <c r="D61" s="1466"/>
      <c r="E61" s="1466"/>
      <c r="F61" s="1466"/>
      <c r="G61" s="1466"/>
      <c r="H61" s="1466"/>
      <c r="I61" s="1466"/>
      <c r="J61" s="1467"/>
      <c r="K61" s="616" t="s">
        <v>16</v>
      </c>
      <c r="L61" s="617" t="s">
        <v>120</v>
      </c>
    </row>
    <row r="62" spans="1:12">
      <c r="A62" s="606">
        <v>57</v>
      </c>
      <c r="B62" s="615" t="s">
        <v>122</v>
      </c>
      <c r="C62" s="1465" t="s">
        <v>3037</v>
      </c>
      <c r="D62" s="1466"/>
      <c r="E62" s="1466"/>
      <c r="F62" s="1466"/>
      <c r="G62" s="1466"/>
      <c r="H62" s="1466"/>
      <c r="I62" s="1466"/>
      <c r="J62" s="1467"/>
      <c r="K62" s="616" t="s">
        <v>16</v>
      </c>
      <c r="L62" s="617" t="s">
        <v>122</v>
      </c>
    </row>
    <row r="63" spans="1:12">
      <c r="A63" s="606">
        <v>58</v>
      </c>
      <c r="B63" s="615" t="s">
        <v>124</v>
      </c>
      <c r="C63" s="1465" t="s">
        <v>3038</v>
      </c>
      <c r="D63" s="1466"/>
      <c r="E63" s="1466"/>
      <c r="F63" s="1466"/>
      <c r="G63" s="1466"/>
      <c r="H63" s="1466"/>
      <c r="I63" s="1466"/>
      <c r="J63" s="1467"/>
      <c r="K63" s="616" t="s">
        <v>16</v>
      </c>
      <c r="L63" s="617" t="s">
        <v>124</v>
      </c>
    </row>
    <row r="64" spans="1:12">
      <c r="A64" s="606">
        <v>59</v>
      </c>
      <c r="B64" s="615" t="s">
        <v>126</v>
      </c>
      <c r="C64" s="1465" t="s">
        <v>3039</v>
      </c>
      <c r="D64" s="1466"/>
      <c r="E64" s="1466"/>
      <c r="F64" s="1466"/>
      <c r="G64" s="1466"/>
      <c r="H64" s="1466"/>
      <c r="I64" s="1466"/>
      <c r="J64" s="1467"/>
      <c r="K64" s="616" t="s">
        <v>16</v>
      </c>
      <c r="L64" s="617" t="s">
        <v>126</v>
      </c>
    </row>
    <row r="65" spans="1:12">
      <c r="A65" s="606">
        <v>60</v>
      </c>
      <c r="B65" s="615" t="s">
        <v>128</v>
      </c>
      <c r="C65" s="1465" t="s">
        <v>3040</v>
      </c>
      <c r="D65" s="1466"/>
      <c r="E65" s="1466"/>
      <c r="F65" s="1466"/>
      <c r="G65" s="1466"/>
      <c r="H65" s="1466"/>
      <c r="I65" s="1466"/>
      <c r="J65" s="1467"/>
      <c r="K65" s="616" t="s">
        <v>16</v>
      </c>
      <c r="L65" s="617" t="s">
        <v>128</v>
      </c>
    </row>
    <row r="66" spans="1:12">
      <c r="A66" s="606">
        <v>61</v>
      </c>
      <c r="B66" s="615" t="s">
        <v>130</v>
      </c>
      <c r="C66" s="1465" t="s">
        <v>3041</v>
      </c>
      <c r="D66" s="1466"/>
      <c r="E66" s="1466"/>
      <c r="F66" s="1466"/>
      <c r="G66" s="1466"/>
      <c r="H66" s="1466"/>
      <c r="I66" s="1466"/>
      <c r="J66" s="1467"/>
      <c r="K66" s="616" t="s">
        <v>16</v>
      </c>
      <c r="L66" s="617" t="s">
        <v>130</v>
      </c>
    </row>
    <row r="67" spans="1:12">
      <c r="A67" s="606">
        <v>62</v>
      </c>
      <c r="B67" s="615" t="s">
        <v>132</v>
      </c>
      <c r="C67" s="1465" t="s">
        <v>3042</v>
      </c>
      <c r="D67" s="1466"/>
      <c r="E67" s="1466"/>
      <c r="F67" s="1466"/>
      <c r="G67" s="1466"/>
      <c r="H67" s="1466"/>
      <c r="I67" s="1466"/>
      <c r="J67" s="1467"/>
      <c r="K67" s="616" t="s">
        <v>16</v>
      </c>
      <c r="L67" s="617" t="s">
        <v>132</v>
      </c>
    </row>
    <row r="68" spans="1:12">
      <c r="A68" s="606">
        <v>63</v>
      </c>
      <c r="B68" s="615" t="s">
        <v>134</v>
      </c>
      <c r="C68" s="1465" t="s">
        <v>3043</v>
      </c>
      <c r="D68" s="1466"/>
      <c r="E68" s="1466"/>
      <c r="F68" s="1466"/>
      <c r="G68" s="1466"/>
      <c r="H68" s="1466"/>
      <c r="I68" s="1466"/>
      <c r="J68" s="1467"/>
      <c r="K68" s="616" t="s">
        <v>16</v>
      </c>
      <c r="L68" s="617" t="s">
        <v>134</v>
      </c>
    </row>
    <row r="69" spans="1:12">
      <c r="A69" s="606">
        <v>64</v>
      </c>
      <c r="B69" s="615" t="s">
        <v>136</v>
      </c>
      <c r="C69" s="1465" t="s">
        <v>3044</v>
      </c>
      <c r="D69" s="1466"/>
      <c r="E69" s="1466"/>
      <c r="F69" s="1466"/>
      <c r="G69" s="1466"/>
      <c r="H69" s="1466"/>
      <c r="I69" s="1466"/>
      <c r="J69" s="1467"/>
      <c r="K69" s="616" t="s">
        <v>16</v>
      </c>
      <c r="L69" s="617" t="s">
        <v>136</v>
      </c>
    </row>
    <row r="70" spans="1:12">
      <c r="A70" s="606">
        <v>65</v>
      </c>
      <c r="B70" s="615" t="s">
        <v>138</v>
      </c>
      <c r="C70" s="1465" t="s">
        <v>3045</v>
      </c>
      <c r="D70" s="1466"/>
      <c r="E70" s="1466"/>
      <c r="F70" s="1466"/>
      <c r="G70" s="1466"/>
      <c r="H70" s="1466"/>
      <c r="I70" s="1466"/>
      <c r="J70" s="1467"/>
      <c r="K70" s="616" t="s">
        <v>16</v>
      </c>
      <c r="L70" s="617" t="s">
        <v>138</v>
      </c>
    </row>
    <row r="71" spans="1:12">
      <c r="A71" s="606">
        <v>66</v>
      </c>
      <c r="B71" s="615" t="s">
        <v>140</v>
      </c>
      <c r="C71" s="1465" t="s">
        <v>3046</v>
      </c>
      <c r="D71" s="1466"/>
      <c r="E71" s="1466"/>
      <c r="F71" s="1466"/>
      <c r="G71" s="1466"/>
      <c r="H71" s="1466"/>
      <c r="I71" s="1466"/>
      <c r="J71" s="1467"/>
      <c r="K71" s="616" t="s">
        <v>16</v>
      </c>
      <c r="L71" s="617" t="s">
        <v>140</v>
      </c>
    </row>
    <row r="72" spans="1:12">
      <c r="A72" s="606">
        <v>67</v>
      </c>
      <c r="B72" s="615" t="s">
        <v>142</v>
      </c>
      <c r="C72" s="1465" t="s">
        <v>3047</v>
      </c>
      <c r="D72" s="1466"/>
      <c r="E72" s="1466"/>
      <c r="F72" s="1466"/>
      <c r="G72" s="1466"/>
      <c r="H72" s="1466"/>
      <c r="I72" s="1466"/>
      <c r="J72" s="1467"/>
      <c r="K72" s="616" t="s">
        <v>16</v>
      </c>
      <c r="L72" s="617" t="s">
        <v>142</v>
      </c>
    </row>
    <row r="73" spans="1:12">
      <c r="A73" s="606">
        <v>68</v>
      </c>
      <c r="B73" s="615" t="s">
        <v>144</v>
      </c>
      <c r="C73" s="1465" t="s">
        <v>3048</v>
      </c>
      <c r="D73" s="1466"/>
      <c r="E73" s="1466"/>
      <c r="F73" s="1466"/>
      <c r="G73" s="1466"/>
      <c r="H73" s="1466"/>
      <c r="I73" s="1466"/>
      <c r="J73" s="1467"/>
      <c r="K73" s="616" t="s">
        <v>16</v>
      </c>
      <c r="L73" s="617" t="s">
        <v>144</v>
      </c>
    </row>
    <row r="74" spans="1:12">
      <c r="A74" s="606">
        <v>69</v>
      </c>
      <c r="B74" s="615" t="s">
        <v>146</v>
      </c>
      <c r="C74" s="1465" t="s">
        <v>3049</v>
      </c>
      <c r="D74" s="1466"/>
      <c r="E74" s="1466"/>
      <c r="F74" s="1466"/>
      <c r="G74" s="1466"/>
      <c r="H74" s="1466"/>
      <c r="I74" s="1466"/>
      <c r="J74" s="1467"/>
      <c r="K74" s="616" t="s">
        <v>16</v>
      </c>
      <c r="L74" s="617" t="s">
        <v>146</v>
      </c>
    </row>
    <row r="75" spans="1:12">
      <c r="A75" s="606">
        <v>70</v>
      </c>
      <c r="B75" s="615" t="s">
        <v>148</v>
      </c>
      <c r="C75" s="1465" t="s">
        <v>3050</v>
      </c>
      <c r="D75" s="1466"/>
      <c r="E75" s="1466"/>
      <c r="F75" s="1466"/>
      <c r="G75" s="1466"/>
      <c r="H75" s="1466"/>
      <c r="I75" s="1466"/>
      <c r="J75" s="1467"/>
      <c r="K75" s="616" t="s">
        <v>16</v>
      </c>
      <c r="L75" s="617" t="s">
        <v>148</v>
      </c>
    </row>
    <row r="76" spans="1:12">
      <c r="A76" s="606">
        <v>71</v>
      </c>
      <c r="B76" s="615" t="s">
        <v>150</v>
      </c>
      <c r="C76" s="1465" t="s">
        <v>3051</v>
      </c>
      <c r="D76" s="1466"/>
      <c r="E76" s="1466"/>
      <c r="F76" s="1466"/>
      <c r="G76" s="1466"/>
      <c r="H76" s="1466"/>
      <c r="I76" s="1466"/>
      <c r="J76" s="1467"/>
      <c r="K76" s="616" t="s">
        <v>16</v>
      </c>
      <c r="L76" s="617" t="s">
        <v>150</v>
      </c>
    </row>
    <row r="77" spans="1:12">
      <c r="A77" s="606">
        <v>72</v>
      </c>
      <c r="B77" s="615" t="s">
        <v>152</v>
      </c>
      <c r="C77" s="1465" t="s">
        <v>3052</v>
      </c>
      <c r="D77" s="1466"/>
      <c r="E77" s="1466"/>
      <c r="F77" s="1466"/>
      <c r="G77" s="1466"/>
      <c r="H77" s="1466"/>
      <c r="I77" s="1466"/>
      <c r="J77" s="1467"/>
      <c r="K77" s="616" t="s">
        <v>16</v>
      </c>
      <c r="L77" s="617" t="s">
        <v>152</v>
      </c>
    </row>
    <row r="78" spans="1:12">
      <c r="A78" s="606">
        <v>73</v>
      </c>
      <c r="B78" s="615" t="s">
        <v>153</v>
      </c>
      <c r="C78" s="1465" t="s">
        <v>3053</v>
      </c>
      <c r="D78" s="1466"/>
      <c r="E78" s="1466"/>
      <c r="F78" s="1466"/>
      <c r="G78" s="1466"/>
      <c r="H78" s="1466"/>
      <c r="I78" s="1466"/>
      <c r="J78" s="1467"/>
      <c r="K78" s="616" t="s">
        <v>16</v>
      </c>
      <c r="L78" s="617" t="s">
        <v>153</v>
      </c>
    </row>
    <row r="79" spans="1:12">
      <c r="A79" s="606">
        <v>74</v>
      </c>
      <c r="B79" s="615" t="s">
        <v>154</v>
      </c>
      <c r="C79" s="1465" t="s">
        <v>3054</v>
      </c>
      <c r="D79" s="1466"/>
      <c r="E79" s="1466"/>
      <c r="F79" s="1466"/>
      <c r="G79" s="1466"/>
      <c r="H79" s="1466"/>
      <c r="I79" s="1466"/>
      <c r="J79" s="1467"/>
      <c r="K79" s="616" t="s">
        <v>16</v>
      </c>
      <c r="L79" s="617" t="s">
        <v>154</v>
      </c>
    </row>
    <row r="80" spans="1:12">
      <c r="A80" s="606">
        <v>75</v>
      </c>
      <c r="B80" s="615" t="s">
        <v>157</v>
      </c>
      <c r="C80" s="1465" t="s">
        <v>3055</v>
      </c>
      <c r="D80" s="1466"/>
      <c r="E80" s="1466"/>
      <c r="F80" s="1466"/>
      <c r="G80" s="1466"/>
      <c r="H80" s="1466"/>
      <c r="I80" s="1466"/>
      <c r="J80" s="1467"/>
      <c r="K80" s="616" t="s">
        <v>16</v>
      </c>
      <c r="L80" s="617" t="s">
        <v>157</v>
      </c>
    </row>
    <row r="81" spans="1:12">
      <c r="A81" s="606">
        <v>76</v>
      </c>
      <c r="B81" s="615" t="s">
        <v>160</v>
      </c>
      <c r="C81" s="1465" t="s">
        <v>3056</v>
      </c>
      <c r="D81" s="1466"/>
      <c r="E81" s="1466"/>
      <c r="F81" s="1466"/>
      <c r="G81" s="1466"/>
      <c r="H81" s="1466"/>
      <c r="I81" s="1466"/>
      <c r="J81" s="1467"/>
      <c r="K81" s="616" t="s">
        <v>16</v>
      </c>
      <c r="L81" s="617" t="s">
        <v>160</v>
      </c>
    </row>
    <row r="82" spans="1:12">
      <c r="A82" s="606">
        <v>77</v>
      </c>
      <c r="B82" s="615" t="s">
        <v>162</v>
      </c>
      <c r="C82" s="1465" t="s">
        <v>3057</v>
      </c>
      <c r="D82" s="1466"/>
      <c r="E82" s="1466"/>
      <c r="F82" s="1466"/>
      <c r="G82" s="1466"/>
      <c r="H82" s="1466"/>
      <c r="I82" s="1466"/>
      <c r="J82" s="1467"/>
      <c r="K82" s="616" t="s">
        <v>16</v>
      </c>
      <c r="L82" s="617" t="s">
        <v>162</v>
      </c>
    </row>
    <row r="83" spans="1:12">
      <c r="A83" s="606">
        <v>78</v>
      </c>
      <c r="B83" s="615" t="s">
        <v>165</v>
      </c>
      <c r="C83" s="1465" t="s">
        <v>3058</v>
      </c>
      <c r="D83" s="1466"/>
      <c r="E83" s="1466"/>
      <c r="F83" s="1466"/>
      <c r="G83" s="1466"/>
      <c r="H83" s="1466"/>
      <c r="I83" s="1466"/>
      <c r="J83" s="1467"/>
      <c r="K83" s="616" t="s">
        <v>16</v>
      </c>
      <c r="L83" s="617" t="s">
        <v>165</v>
      </c>
    </row>
    <row r="84" spans="1:12">
      <c r="A84" s="606">
        <v>79</v>
      </c>
      <c r="B84" s="615" t="s">
        <v>171</v>
      </c>
      <c r="C84" s="1465" t="s">
        <v>3059</v>
      </c>
      <c r="D84" s="1466"/>
      <c r="E84" s="1466"/>
      <c r="F84" s="1466"/>
      <c r="G84" s="1466"/>
      <c r="H84" s="1466"/>
      <c r="I84" s="1466"/>
      <c r="J84" s="1467"/>
      <c r="K84" s="616" t="s">
        <v>16</v>
      </c>
      <c r="L84" s="617" t="s">
        <v>171</v>
      </c>
    </row>
    <row r="85" spans="1:12">
      <c r="A85" s="606">
        <v>80</v>
      </c>
      <c r="B85" s="615" t="s">
        <v>174</v>
      </c>
      <c r="C85" s="1465" t="s">
        <v>3060</v>
      </c>
      <c r="D85" s="1466"/>
      <c r="E85" s="1466"/>
      <c r="F85" s="1466"/>
      <c r="G85" s="1466"/>
      <c r="H85" s="1466"/>
      <c r="I85" s="1466"/>
      <c r="J85" s="1467"/>
      <c r="K85" s="616" t="s">
        <v>16</v>
      </c>
      <c r="L85" s="617" t="s">
        <v>174</v>
      </c>
    </row>
    <row r="86" spans="1:12">
      <c r="A86" s="606">
        <v>81</v>
      </c>
      <c r="B86" s="615" t="s">
        <v>176</v>
      </c>
      <c r="C86" s="1465" t="s">
        <v>3061</v>
      </c>
      <c r="D86" s="1466"/>
      <c r="E86" s="1466"/>
      <c r="F86" s="1466"/>
      <c r="G86" s="1466"/>
      <c r="H86" s="1466"/>
      <c r="I86" s="1466"/>
      <c r="J86" s="1467"/>
      <c r="K86" s="616" t="s">
        <v>16</v>
      </c>
      <c r="L86" s="617" t="s">
        <v>176</v>
      </c>
    </row>
    <row r="87" spans="1:12">
      <c r="A87" s="606">
        <v>82</v>
      </c>
      <c r="B87" s="615" t="s">
        <v>178</v>
      </c>
      <c r="C87" s="1465" t="s">
        <v>3062</v>
      </c>
      <c r="D87" s="1466"/>
      <c r="E87" s="1466"/>
      <c r="F87" s="1466"/>
      <c r="G87" s="1466"/>
      <c r="H87" s="1466"/>
      <c r="I87" s="1466"/>
      <c r="J87" s="1467"/>
      <c r="K87" s="616" t="s">
        <v>16</v>
      </c>
      <c r="L87" s="617" t="s">
        <v>178</v>
      </c>
    </row>
    <row r="88" spans="1:12">
      <c r="A88" s="606">
        <v>83</v>
      </c>
      <c r="B88" s="615" t="s">
        <v>182</v>
      </c>
      <c r="C88" s="1465" t="s">
        <v>3063</v>
      </c>
      <c r="D88" s="1466"/>
      <c r="E88" s="1466"/>
      <c r="F88" s="1466"/>
      <c r="G88" s="1466"/>
      <c r="H88" s="1466"/>
      <c r="I88" s="1466"/>
      <c r="J88" s="1467"/>
      <c r="K88" s="616" t="s">
        <v>16</v>
      </c>
      <c r="L88" s="617" t="s">
        <v>182</v>
      </c>
    </row>
    <row r="89" spans="1:12">
      <c r="A89" s="606">
        <v>84</v>
      </c>
      <c r="B89" s="615" t="s">
        <v>184</v>
      </c>
      <c r="C89" s="1465" t="s">
        <v>3064</v>
      </c>
      <c r="D89" s="1466"/>
      <c r="E89" s="1466"/>
      <c r="F89" s="1466"/>
      <c r="G89" s="1466"/>
      <c r="H89" s="1466"/>
      <c r="I89" s="1466"/>
      <c r="J89" s="1467"/>
      <c r="K89" s="616" t="s">
        <v>16</v>
      </c>
      <c r="L89" s="617" t="s">
        <v>184</v>
      </c>
    </row>
    <row r="90" spans="1:12">
      <c r="A90" s="606">
        <v>85</v>
      </c>
      <c r="B90" s="615" t="s">
        <v>185</v>
      </c>
      <c r="C90" s="1465" t="s">
        <v>3065</v>
      </c>
      <c r="D90" s="1466"/>
      <c r="E90" s="1466"/>
      <c r="F90" s="1466"/>
      <c r="G90" s="1466"/>
      <c r="H90" s="1466"/>
      <c r="I90" s="1466"/>
      <c r="J90" s="1467"/>
      <c r="K90" s="616" t="s">
        <v>16</v>
      </c>
      <c r="L90" s="617" t="s">
        <v>185</v>
      </c>
    </row>
    <row r="91" spans="1:12">
      <c r="A91" s="606">
        <v>86</v>
      </c>
      <c r="B91" s="615" t="s">
        <v>186</v>
      </c>
      <c r="C91" s="1465" t="s">
        <v>3066</v>
      </c>
      <c r="D91" s="1466"/>
      <c r="E91" s="1466"/>
      <c r="F91" s="1466"/>
      <c r="G91" s="1466"/>
      <c r="H91" s="1466"/>
      <c r="I91" s="1466"/>
      <c r="J91" s="1467"/>
      <c r="K91" s="616" t="s">
        <v>16</v>
      </c>
      <c r="L91" s="617" t="s">
        <v>186</v>
      </c>
    </row>
    <row r="92" spans="1:12">
      <c r="A92" s="606">
        <v>87</v>
      </c>
      <c r="B92" s="615" t="s">
        <v>187</v>
      </c>
      <c r="C92" s="1465" t="s">
        <v>3067</v>
      </c>
      <c r="D92" s="1466"/>
      <c r="E92" s="1466"/>
      <c r="F92" s="1466"/>
      <c r="G92" s="1466"/>
      <c r="H92" s="1466"/>
      <c r="I92" s="1466"/>
      <c r="J92" s="1467"/>
      <c r="K92" s="616" t="s">
        <v>16</v>
      </c>
      <c r="L92" s="617" t="s">
        <v>187</v>
      </c>
    </row>
    <row r="93" spans="1:12">
      <c r="A93" s="606">
        <v>88</v>
      </c>
      <c r="B93" s="615" t="s">
        <v>188</v>
      </c>
      <c r="C93" s="1465" t="s">
        <v>3068</v>
      </c>
      <c r="D93" s="1466"/>
      <c r="E93" s="1466"/>
      <c r="F93" s="1466"/>
      <c r="G93" s="1466"/>
      <c r="H93" s="1466"/>
      <c r="I93" s="1466"/>
      <c r="J93" s="1467"/>
      <c r="K93" s="616" t="s">
        <v>16</v>
      </c>
      <c r="L93" s="617" t="s">
        <v>188</v>
      </c>
    </row>
    <row r="94" spans="1:12">
      <c r="A94" s="606">
        <v>89</v>
      </c>
      <c r="B94" s="615" t="s">
        <v>189</v>
      </c>
      <c r="C94" s="1465" t="s">
        <v>3069</v>
      </c>
      <c r="D94" s="1466"/>
      <c r="E94" s="1466"/>
      <c r="F94" s="1466"/>
      <c r="G94" s="1466"/>
      <c r="H94" s="1466"/>
      <c r="I94" s="1466"/>
      <c r="J94" s="1467"/>
      <c r="K94" s="616" t="s">
        <v>16</v>
      </c>
      <c r="L94" s="617" t="s">
        <v>189</v>
      </c>
    </row>
    <row r="95" spans="1:12">
      <c r="A95" s="606">
        <v>90</v>
      </c>
      <c r="B95" s="615" t="s">
        <v>190</v>
      </c>
      <c r="C95" s="1465" t="s">
        <v>3070</v>
      </c>
      <c r="D95" s="1466"/>
      <c r="E95" s="1466"/>
      <c r="F95" s="1466"/>
      <c r="G95" s="1466"/>
      <c r="H95" s="1466"/>
      <c r="I95" s="1466"/>
      <c r="J95" s="1467"/>
      <c r="K95" s="616" t="s">
        <v>16</v>
      </c>
      <c r="L95" s="617" t="s">
        <v>190</v>
      </c>
    </row>
    <row r="96" spans="1:12">
      <c r="A96" s="606">
        <v>91</v>
      </c>
      <c r="B96" s="615" t="s">
        <v>191</v>
      </c>
      <c r="C96" s="1465" t="s">
        <v>3071</v>
      </c>
      <c r="D96" s="1466"/>
      <c r="E96" s="1466"/>
      <c r="F96" s="1466"/>
      <c r="G96" s="1466"/>
      <c r="H96" s="1466"/>
      <c r="I96" s="1466"/>
      <c r="J96" s="1467"/>
      <c r="K96" s="616" t="s">
        <v>16</v>
      </c>
      <c r="L96" s="617" t="s">
        <v>191</v>
      </c>
    </row>
    <row r="97" spans="1:12">
      <c r="A97" s="606">
        <v>92</v>
      </c>
      <c r="B97" s="615" t="s">
        <v>192</v>
      </c>
      <c r="C97" s="1465" t="s">
        <v>3072</v>
      </c>
      <c r="D97" s="1466"/>
      <c r="E97" s="1466"/>
      <c r="F97" s="1466"/>
      <c r="G97" s="1466"/>
      <c r="H97" s="1466"/>
      <c r="I97" s="1466"/>
      <c r="J97" s="1467"/>
      <c r="K97" s="616" t="s">
        <v>16</v>
      </c>
      <c r="L97" s="617" t="s">
        <v>192</v>
      </c>
    </row>
    <row r="98" spans="1:12">
      <c r="A98" s="606">
        <v>93</v>
      </c>
      <c r="B98" s="615" t="s">
        <v>193</v>
      </c>
      <c r="C98" s="1465" t="s">
        <v>3073</v>
      </c>
      <c r="D98" s="1466"/>
      <c r="E98" s="1466"/>
      <c r="F98" s="1466"/>
      <c r="G98" s="1466"/>
      <c r="H98" s="1466"/>
      <c r="I98" s="1466"/>
      <c r="J98" s="1467"/>
      <c r="K98" s="616" t="s">
        <v>16</v>
      </c>
      <c r="L98" s="617" t="s">
        <v>193</v>
      </c>
    </row>
    <row r="99" spans="1:12">
      <c r="A99" s="606">
        <v>94</v>
      </c>
      <c r="B99" s="615" t="s">
        <v>194</v>
      </c>
      <c r="C99" s="1465" t="s">
        <v>3074</v>
      </c>
      <c r="D99" s="1466"/>
      <c r="E99" s="1466"/>
      <c r="F99" s="1466"/>
      <c r="G99" s="1466"/>
      <c r="H99" s="1466"/>
      <c r="I99" s="1466"/>
      <c r="J99" s="1467"/>
      <c r="K99" s="616" t="s">
        <v>16</v>
      </c>
      <c r="L99" s="617" t="s">
        <v>194</v>
      </c>
    </row>
    <row r="100" spans="1:12">
      <c r="A100" s="606">
        <v>95</v>
      </c>
      <c r="B100" s="615" t="s">
        <v>195</v>
      </c>
      <c r="C100" s="1465" t="s">
        <v>3075</v>
      </c>
      <c r="D100" s="1466"/>
      <c r="E100" s="1466"/>
      <c r="F100" s="1466"/>
      <c r="G100" s="1466"/>
      <c r="H100" s="1466"/>
      <c r="I100" s="1466"/>
      <c r="J100" s="1467"/>
      <c r="K100" s="616" t="s">
        <v>16</v>
      </c>
      <c r="L100" s="617" t="s">
        <v>195</v>
      </c>
    </row>
    <row r="101" spans="1:12">
      <c r="A101" s="606">
        <v>96</v>
      </c>
      <c r="B101" s="615" t="s">
        <v>196</v>
      </c>
      <c r="C101" s="1465" t="s">
        <v>3076</v>
      </c>
      <c r="D101" s="1466"/>
      <c r="E101" s="1466"/>
      <c r="F101" s="1466"/>
      <c r="G101" s="1466"/>
      <c r="H101" s="1466"/>
      <c r="I101" s="1466"/>
      <c r="J101" s="1467"/>
      <c r="K101" s="616" t="s">
        <v>16</v>
      </c>
      <c r="L101" s="617" t="s">
        <v>196</v>
      </c>
    </row>
    <row r="102" spans="1:12">
      <c r="A102" s="606">
        <v>97</v>
      </c>
      <c r="B102" s="615" t="s">
        <v>202</v>
      </c>
      <c r="C102" s="1465" t="s">
        <v>3077</v>
      </c>
      <c r="D102" s="1466"/>
      <c r="E102" s="1466"/>
      <c r="F102" s="1466"/>
      <c r="G102" s="1466"/>
      <c r="H102" s="1466"/>
      <c r="I102" s="1466"/>
      <c r="J102" s="1467"/>
      <c r="K102" s="616" t="s">
        <v>16</v>
      </c>
      <c r="L102" s="617" t="s">
        <v>202</v>
      </c>
    </row>
    <row r="103" spans="1:12">
      <c r="A103" s="606">
        <v>98</v>
      </c>
      <c r="B103" s="615" t="s">
        <v>211</v>
      </c>
      <c r="C103" s="1465" t="s">
        <v>3078</v>
      </c>
      <c r="D103" s="1466"/>
      <c r="E103" s="1466"/>
      <c r="F103" s="1466"/>
      <c r="G103" s="1466"/>
      <c r="H103" s="1466"/>
      <c r="I103" s="1466"/>
      <c r="J103" s="1467"/>
      <c r="K103" s="616" t="s">
        <v>16</v>
      </c>
      <c r="L103" s="617" t="s">
        <v>211</v>
      </c>
    </row>
    <row r="104" spans="1:12">
      <c r="A104" s="606">
        <v>99</v>
      </c>
      <c r="B104" s="615" t="s">
        <v>220</v>
      </c>
      <c r="C104" s="1465" t="s">
        <v>3079</v>
      </c>
      <c r="D104" s="1466"/>
      <c r="E104" s="1466"/>
      <c r="F104" s="1466"/>
      <c r="G104" s="1466"/>
      <c r="H104" s="1466"/>
      <c r="I104" s="1466"/>
      <c r="J104" s="1467"/>
      <c r="K104" s="616" t="s">
        <v>16</v>
      </c>
      <c r="L104" s="617" t="s">
        <v>220</v>
      </c>
    </row>
    <row r="105" spans="1:12">
      <c r="A105" s="606">
        <v>100</v>
      </c>
      <c r="B105" s="615" t="s">
        <v>229</v>
      </c>
      <c r="C105" s="1465" t="s">
        <v>3080</v>
      </c>
      <c r="D105" s="1466"/>
      <c r="E105" s="1466"/>
      <c r="F105" s="1466"/>
      <c r="G105" s="1466"/>
      <c r="H105" s="1466"/>
      <c r="I105" s="1466"/>
      <c r="J105" s="1467"/>
      <c r="K105" s="616" t="s">
        <v>16</v>
      </c>
      <c r="L105" s="617" t="s">
        <v>229</v>
      </c>
    </row>
    <row r="106" spans="1:12">
      <c r="A106" s="606">
        <v>101</v>
      </c>
      <c r="B106" s="615" t="s">
        <v>238</v>
      </c>
      <c r="C106" s="1465" t="s">
        <v>3081</v>
      </c>
      <c r="D106" s="1466"/>
      <c r="E106" s="1466"/>
      <c r="F106" s="1466"/>
      <c r="G106" s="1466"/>
      <c r="H106" s="1466"/>
      <c r="I106" s="1466"/>
      <c r="J106" s="1467"/>
      <c r="K106" s="616" t="s">
        <v>16</v>
      </c>
      <c r="L106" s="617" t="s">
        <v>238</v>
      </c>
    </row>
    <row r="107" spans="1:12">
      <c r="A107" s="606">
        <v>102</v>
      </c>
      <c r="B107" s="615" t="s">
        <v>247</v>
      </c>
      <c r="C107" s="1465" t="s">
        <v>3082</v>
      </c>
      <c r="D107" s="1466"/>
      <c r="E107" s="1466"/>
      <c r="F107" s="1466"/>
      <c r="G107" s="1466"/>
      <c r="H107" s="1466"/>
      <c r="I107" s="1466"/>
      <c r="J107" s="1467"/>
      <c r="K107" s="616" t="s">
        <v>16</v>
      </c>
      <c r="L107" s="617" t="s">
        <v>247</v>
      </c>
    </row>
    <row r="108" spans="1:12">
      <c r="A108" s="606">
        <v>103</v>
      </c>
      <c r="B108" s="615" t="s">
        <v>256</v>
      </c>
      <c r="C108" s="1465" t="s">
        <v>3083</v>
      </c>
      <c r="D108" s="1466"/>
      <c r="E108" s="1466"/>
      <c r="F108" s="1466"/>
      <c r="G108" s="1466"/>
      <c r="H108" s="1466"/>
      <c r="I108" s="1466"/>
      <c r="J108" s="1467"/>
      <c r="K108" s="616" t="s">
        <v>16</v>
      </c>
      <c r="L108" s="617" t="s">
        <v>256</v>
      </c>
    </row>
    <row r="109" spans="1:12">
      <c r="A109" s="606">
        <v>104</v>
      </c>
      <c r="B109" s="615" t="s">
        <v>260</v>
      </c>
      <c r="C109" s="1465" t="s">
        <v>3084</v>
      </c>
      <c r="D109" s="1466"/>
      <c r="E109" s="1466"/>
      <c r="F109" s="1466"/>
      <c r="G109" s="1466"/>
      <c r="H109" s="1466"/>
      <c r="I109" s="1466"/>
      <c r="J109" s="1467"/>
      <c r="K109" s="616" t="s">
        <v>16</v>
      </c>
      <c r="L109" s="617" t="s">
        <v>260</v>
      </c>
    </row>
    <row r="110" spans="1:12">
      <c r="A110" s="606">
        <v>105</v>
      </c>
      <c r="B110" s="615" t="s">
        <v>262</v>
      </c>
      <c r="C110" s="1465" t="s">
        <v>3085</v>
      </c>
      <c r="D110" s="1466"/>
      <c r="E110" s="1466"/>
      <c r="F110" s="1466"/>
      <c r="G110" s="1466"/>
      <c r="H110" s="1466"/>
      <c r="I110" s="1466"/>
      <c r="J110" s="1467"/>
      <c r="K110" s="616" t="s">
        <v>16</v>
      </c>
      <c r="L110" s="617" t="s">
        <v>262</v>
      </c>
    </row>
    <row r="111" spans="1:12">
      <c r="A111" s="606">
        <v>106</v>
      </c>
      <c r="B111" s="615" t="s">
        <v>263</v>
      </c>
      <c r="C111" s="1465" t="s">
        <v>3086</v>
      </c>
      <c r="D111" s="1466"/>
      <c r="E111" s="1466"/>
      <c r="F111" s="1466"/>
      <c r="G111" s="1466"/>
      <c r="H111" s="1466"/>
      <c r="I111" s="1466"/>
      <c r="J111" s="1467"/>
      <c r="K111" s="616" t="s">
        <v>16</v>
      </c>
      <c r="L111" s="617" t="s">
        <v>263</v>
      </c>
    </row>
    <row r="112" spans="1:12">
      <c r="A112" s="606">
        <v>107</v>
      </c>
      <c r="B112" s="615" t="s">
        <v>264</v>
      </c>
      <c r="C112" s="1465" t="s">
        <v>3087</v>
      </c>
      <c r="D112" s="1466"/>
      <c r="E112" s="1466"/>
      <c r="F112" s="1466"/>
      <c r="G112" s="1466"/>
      <c r="H112" s="1466"/>
      <c r="I112" s="1466"/>
      <c r="J112" s="1467"/>
      <c r="K112" s="616" t="s">
        <v>16</v>
      </c>
      <c r="L112" s="617" t="s">
        <v>264</v>
      </c>
    </row>
    <row r="113" spans="1:12">
      <c r="A113" s="606">
        <v>108</v>
      </c>
      <c r="B113" s="615" t="s">
        <v>266</v>
      </c>
      <c r="C113" s="1465" t="s">
        <v>3088</v>
      </c>
      <c r="D113" s="1466"/>
      <c r="E113" s="1466"/>
      <c r="F113" s="1466"/>
      <c r="G113" s="1466"/>
      <c r="H113" s="1466"/>
      <c r="I113" s="1466"/>
      <c r="J113" s="1467"/>
      <c r="K113" s="616" t="s">
        <v>16</v>
      </c>
      <c r="L113" s="617" t="s">
        <v>266</v>
      </c>
    </row>
    <row r="114" spans="1:12">
      <c r="A114" s="606">
        <v>109</v>
      </c>
      <c r="B114" s="615" t="s">
        <v>268</v>
      </c>
      <c r="C114" s="1465" t="s">
        <v>3089</v>
      </c>
      <c r="D114" s="1466"/>
      <c r="E114" s="1466"/>
      <c r="F114" s="1466"/>
      <c r="G114" s="1466"/>
      <c r="H114" s="1466"/>
      <c r="I114" s="1466"/>
      <c r="J114" s="1467"/>
      <c r="K114" s="616" t="s">
        <v>16</v>
      </c>
      <c r="L114" s="617" t="s">
        <v>268</v>
      </c>
    </row>
    <row r="115" spans="1:12">
      <c r="A115" s="606">
        <v>110</v>
      </c>
      <c r="B115" s="615" t="s">
        <v>269</v>
      </c>
      <c r="C115" s="1465" t="s">
        <v>3090</v>
      </c>
      <c r="D115" s="1466"/>
      <c r="E115" s="1466"/>
      <c r="F115" s="1466"/>
      <c r="G115" s="1466"/>
      <c r="H115" s="1466"/>
      <c r="I115" s="1466"/>
      <c r="J115" s="1467"/>
      <c r="K115" s="616" t="s">
        <v>16</v>
      </c>
      <c r="L115" s="617" t="s">
        <v>269</v>
      </c>
    </row>
    <row r="116" spans="1:12">
      <c r="A116" s="606">
        <v>111</v>
      </c>
      <c r="B116" s="615" t="s">
        <v>271</v>
      </c>
      <c r="C116" s="1465" t="s">
        <v>3091</v>
      </c>
      <c r="D116" s="1466"/>
      <c r="E116" s="1466"/>
      <c r="F116" s="1466"/>
      <c r="G116" s="1466"/>
      <c r="H116" s="1466"/>
      <c r="I116" s="1466"/>
      <c r="J116" s="1467"/>
      <c r="K116" s="616" t="s">
        <v>16</v>
      </c>
      <c r="L116" s="617" t="s">
        <v>271</v>
      </c>
    </row>
    <row r="117" spans="1:12">
      <c r="A117" s="606">
        <v>112</v>
      </c>
      <c r="B117" s="615" t="s">
        <v>273</v>
      </c>
      <c r="C117" s="1465" t="s">
        <v>3092</v>
      </c>
      <c r="D117" s="1466"/>
      <c r="E117" s="1466"/>
      <c r="F117" s="1466"/>
      <c r="G117" s="1466"/>
      <c r="H117" s="1466"/>
      <c r="I117" s="1466"/>
      <c r="J117" s="1467"/>
      <c r="K117" s="616" t="s">
        <v>16</v>
      </c>
      <c r="L117" s="617" t="s">
        <v>273</v>
      </c>
    </row>
    <row r="118" spans="1:12">
      <c r="A118" s="606">
        <v>113</v>
      </c>
      <c r="B118" s="615" t="s">
        <v>275</v>
      </c>
      <c r="C118" s="1465" t="s">
        <v>3093</v>
      </c>
      <c r="D118" s="1466"/>
      <c r="E118" s="1466"/>
      <c r="F118" s="1466"/>
      <c r="G118" s="1466"/>
      <c r="H118" s="1466"/>
      <c r="I118" s="1466"/>
      <c r="J118" s="1467"/>
      <c r="K118" s="616" t="s">
        <v>16</v>
      </c>
      <c r="L118" s="617" t="s">
        <v>275</v>
      </c>
    </row>
    <row r="119" spans="1:12">
      <c r="A119" s="606">
        <v>114</v>
      </c>
      <c r="B119" s="615" t="s">
        <v>277</v>
      </c>
      <c r="C119" s="1465" t="s">
        <v>3094</v>
      </c>
      <c r="D119" s="1466"/>
      <c r="E119" s="1466"/>
      <c r="F119" s="1466"/>
      <c r="G119" s="1466"/>
      <c r="H119" s="1466"/>
      <c r="I119" s="1466"/>
      <c r="J119" s="1467"/>
      <c r="K119" s="616" t="s">
        <v>16</v>
      </c>
      <c r="L119" s="617" t="s">
        <v>277</v>
      </c>
    </row>
    <row r="120" spans="1:12">
      <c r="A120" s="606">
        <v>115</v>
      </c>
      <c r="B120" s="615" t="s">
        <v>279</v>
      </c>
      <c r="C120" s="1465" t="s">
        <v>3095</v>
      </c>
      <c r="D120" s="1466"/>
      <c r="E120" s="1466"/>
      <c r="F120" s="1466"/>
      <c r="G120" s="1466"/>
      <c r="H120" s="1466"/>
      <c r="I120" s="1466"/>
      <c r="J120" s="1467"/>
      <c r="K120" s="616" t="s">
        <v>16</v>
      </c>
      <c r="L120" s="617" t="s">
        <v>279</v>
      </c>
    </row>
    <row r="121" spans="1:12">
      <c r="A121" s="606">
        <v>116</v>
      </c>
      <c r="B121" s="615" t="s">
        <v>281</v>
      </c>
      <c r="C121" s="1465" t="s">
        <v>3096</v>
      </c>
      <c r="D121" s="1466"/>
      <c r="E121" s="1466"/>
      <c r="F121" s="1466"/>
      <c r="G121" s="1466"/>
      <c r="H121" s="1466"/>
      <c r="I121" s="1466"/>
      <c r="J121" s="1467"/>
      <c r="K121" s="616" t="s">
        <v>16</v>
      </c>
      <c r="L121" s="617" t="s">
        <v>281</v>
      </c>
    </row>
    <row r="122" spans="1:12">
      <c r="A122" s="606">
        <v>117</v>
      </c>
      <c r="B122" s="615" t="s">
        <v>283</v>
      </c>
      <c r="C122" s="1465" t="s">
        <v>3097</v>
      </c>
      <c r="D122" s="1466"/>
      <c r="E122" s="1466"/>
      <c r="F122" s="1466"/>
      <c r="G122" s="1466"/>
      <c r="H122" s="1466"/>
      <c r="I122" s="1466"/>
      <c r="J122" s="1467"/>
      <c r="K122" s="616" t="s">
        <v>16</v>
      </c>
      <c r="L122" s="617" t="s">
        <v>283</v>
      </c>
    </row>
    <row r="123" spans="1:12">
      <c r="A123" s="606">
        <v>118</v>
      </c>
      <c r="B123" s="615" t="s">
        <v>285</v>
      </c>
      <c r="C123" s="1465" t="s">
        <v>3098</v>
      </c>
      <c r="D123" s="1466"/>
      <c r="E123" s="1466"/>
      <c r="F123" s="1466"/>
      <c r="G123" s="1466"/>
      <c r="H123" s="1466"/>
      <c r="I123" s="1466"/>
      <c r="J123" s="1467"/>
      <c r="K123" s="616" t="s">
        <v>16</v>
      </c>
      <c r="L123" s="617" t="s">
        <v>285</v>
      </c>
    </row>
    <row r="124" spans="1:12">
      <c r="A124" s="606">
        <v>119</v>
      </c>
      <c r="B124" s="615" t="s">
        <v>287</v>
      </c>
      <c r="C124" s="1465" t="s">
        <v>3099</v>
      </c>
      <c r="D124" s="1466"/>
      <c r="E124" s="1466"/>
      <c r="F124" s="1466"/>
      <c r="G124" s="1466"/>
      <c r="H124" s="1466"/>
      <c r="I124" s="1466"/>
      <c r="J124" s="1467"/>
      <c r="K124" s="616" t="s">
        <v>16</v>
      </c>
      <c r="L124" s="617" t="s">
        <v>287</v>
      </c>
    </row>
    <row r="125" spans="1:12">
      <c r="A125" s="606">
        <v>120</v>
      </c>
      <c r="B125" s="615" t="s">
        <v>289</v>
      </c>
      <c r="C125" s="1465" t="s">
        <v>3100</v>
      </c>
      <c r="D125" s="1466"/>
      <c r="E125" s="1466"/>
      <c r="F125" s="1466"/>
      <c r="G125" s="1466"/>
      <c r="H125" s="1466"/>
      <c r="I125" s="1466"/>
      <c r="J125" s="1467"/>
      <c r="K125" s="616" t="s">
        <v>16</v>
      </c>
      <c r="L125" s="617" t="s">
        <v>289</v>
      </c>
    </row>
    <row r="126" spans="1:12">
      <c r="A126" s="606">
        <v>121</v>
      </c>
      <c r="B126" s="615" t="s">
        <v>291</v>
      </c>
      <c r="C126" s="1465" t="s">
        <v>3101</v>
      </c>
      <c r="D126" s="1466"/>
      <c r="E126" s="1466"/>
      <c r="F126" s="1466"/>
      <c r="G126" s="1466"/>
      <c r="H126" s="1466"/>
      <c r="I126" s="1466"/>
      <c r="J126" s="1467"/>
      <c r="K126" s="616" t="s">
        <v>16</v>
      </c>
      <c r="L126" s="617" t="s">
        <v>291</v>
      </c>
    </row>
    <row r="127" spans="1:12">
      <c r="A127" s="606">
        <v>122</v>
      </c>
      <c r="B127" s="615" t="s">
        <v>293</v>
      </c>
      <c r="C127" s="1465" t="s">
        <v>3102</v>
      </c>
      <c r="D127" s="1466"/>
      <c r="E127" s="1466"/>
      <c r="F127" s="1466"/>
      <c r="G127" s="1466"/>
      <c r="H127" s="1466"/>
      <c r="I127" s="1466"/>
      <c r="J127" s="1467"/>
      <c r="K127" s="616" t="s">
        <v>16</v>
      </c>
      <c r="L127" s="617" t="s">
        <v>293</v>
      </c>
    </row>
    <row r="128" spans="1:12">
      <c r="A128" s="606">
        <v>123</v>
      </c>
      <c r="B128" s="615" t="s">
        <v>295</v>
      </c>
      <c r="C128" s="1465" t="s">
        <v>3103</v>
      </c>
      <c r="D128" s="1466"/>
      <c r="E128" s="1466"/>
      <c r="F128" s="1466"/>
      <c r="G128" s="1466"/>
      <c r="H128" s="1466"/>
      <c r="I128" s="1466"/>
      <c r="J128" s="1467"/>
      <c r="K128" s="616" t="s">
        <v>16</v>
      </c>
      <c r="L128" s="617" t="s">
        <v>295</v>
      </c>
    </row>
    <row r="129" spans="1:12">
      <c r="A129" s="606">
        <v>124</v>
      </c>
      <c r="B129" s="615" t="s">
        <v>297</v>
      </c>
      <c r="C129" s="1465" t="s">
        <v>3104</v>
      </c>
      <c r="D129" s="1466"/>
      <c r="E129" s="1466"/>
      <c r="F129" s="1466"/>
      <c r="G129" s="1466"/>
      <c r="H129" s="1466"/>
      <c r="I129" s="1466"/>
      <c r="J129" s="1467"/>
      <c r="K129" s="616" t="s">
        <v>16</v>
      </c>
      <c r="L129" s="617" t="s">
        <v>297</v>
      </c>
    </row>
    <row r="130" spans="1:12">
      <c r="A130" s="606">
        <v>125</v>
      </c>
      <c r="B130" s="615" t="s">
        <v>299</v>
      </c>
      <c r="C130" s="1465" t="s">
        <v>3105</v>
      </c>
      <c r="D130" s="1466"/>
      <c r="E130" s="1466"/>
      <c r="F130" s="1466"/>
      <c r="G130" s="1466"/>
      <c r="H130" s="1466"/>
      <c r="I130" s="1466"/>
      <c r="J130" s="1467"/>
      <c r="K130" s="616" t="s">
        <v>16</v>
      </c>
      <c r="L130" s="617" t="s">
        <v>299</v>
      </c>
    </row>
    <row r="131" spans="1:12">
      <c r="A131" s="606">
        <v>126</v>
      </c>
      <c r="B131" s="615" t="s">
        <v>301</v>
      </c>
      <c r="C131" s="1465" t="s">
        <v>3106</v>
      </c>
      <c r="D131" s="1466"/>
      <c r="E131" s="1466"/>
      <c r="F131" s="1466"/>
      <c r="G131" s="1466"/>
      <c r="H131" s="1466"/>
      <c r="I131" s="1466"/>
      <c r="J131" s="1467"/>
      <c r="K131" s="616" t="s">
        <v>16</v>
      </c>
      <c r="L131" s="617" t="s">
        <v>301</v>
      </c>
    </row>
    <row r="132" spans="1:12">
      <c r="A132" s="606">
        <v>127</v>
      </c>
      <c r="B132" s="615" t="s">
        <v>303</v>
      </c>
      <c r="C132" s="1465" t="s">
        <v>3107</v>
      </c>
      <c r="D132" s="1466"/>
      <c r="E132" s="1466"/>
      <c r="F132" s="1466"/>
      <c r="G132" s="1466"/>
      <c r="H132" s="1466"/>
      <c r="I132" s="1466"/>
      <c r="J132" s="1467"/>
      <c r="K132" s="616" t="s">
        <v>16</v>
      </c>
      <c r="L132" s="617" t="s">
        <v>303</v>
      </c>
    </row>
    <row r="133" spans="1:12">
      <c r="A133" s="606">
        <v>128</v>
      </c>
      <c r="B133" s="615" t="s">
        <v>305</v>
      </c>
      <c r="C133" s="1465" t="s">
        <v>3108</v>
      </c>
      <c r="D133" s="1466"/>
      <c r="E133" s="1466"/>
      <c r="F133" s="1466"/>
      <c r="G133" s="1466"/>
      <c r="H133" s="1466"/>
      <c r="I133" s="1466"/>
      <c r="J133" s="1467"/>
      <c r="K133" s="616" t="s">
        <v>16</v>
      </c>
      <c r="L133" s="617" t="s">
        <v>305</v>
      </c>
    </row>
    <row r="134" spans="1:12">
      <c r="A134" s="606">
        <v>129</v>
      </c>
      <c r="B134" s="615" t="s">
        <v>306</v>
      </c>
      <c r="C134" s="1465" t="s">
        <v>3109</v>
      </c>
      <c r="D134" s="1466"/>
      <c r="E134" s="1466"/>
      <c r="F134" s="1466"/>
      <c r="G134" s="1466"/>
      <c r="H134" s="1466"/>
      <c r="I134" s="1466"/>
      <c r="J134" s="1467"/>
      <c r="K134" s="616" t="s">
        <v>16</v>
      </c>
      <c r="L134" s="617" t="s">
        <v>306</v>
      </c>
    </row>
    <row r="135" spans="1:12">
      <c r="A135" s="606">
        <v>130</v>
      </c>
      <c r="B135" s="615" t="s">
        <v>307</v>
      </c>
      <c r="C135" s="1465" t="s">
        <v>3110</v>
      </c>
      <c r="D135" s="1466"/>
      <c r="E135" s="1466"/>
      <c r="F135" s="1466"/>
      <c r="G135" s="1466"/>
      <c r="H135" s="1466"/>
      <c r="I135" s="1466"/>
      <c r="J135" s="1467"/>
      <c r="K135" s="616" t="s">
        <v>16</v>
      </c>
      <c r="L135" s="617" t="s">
        <v>307</v>
      </c>
    </row>
    <row r="136" spans="1:12">
      <c r="A136" s="606">
        <v>131</v>
      </c>
      <c r="B136" s="615" t="s">
        <v>308</v>
      </c>
      <c r="C136" s="1465" t="s">
        <v>3111</v>
      </c>
      <c r="D136" s="1466"/>
      <c r="E136" s="1466"/>
      <c r="F136" s="1466"/>
      <c r="G136" s="1466"/>
      <c r="H136" s="1466"/>
      <c r="I136" s="1466"/>
      <c r="J136" s="1467"/>
      <c r="K136" s="616" t="s">
        <v>16</v>
      </c>
      <c r="L136" s="617" t="s">
        <v>308</v>
      </c>
    </row>
    <row r="137" spans="1:12">
      <c r="A137" s="606">
        <v>132</v>
      </c>
      <c r="B137" s="615" t="s">
        <v>309</v>
      </c>
      <c r="C137" s="1465" t="s">
        <v>3112</v>
      </c>
      <c r="D137" s="1466"/>
      <c r="E137" s="1466"/>
      <c r="F137" s="1466"/>
      <c r="G137" s="1466"/>
      <c r="H137" s="1466"/>
      <c r="I137" s="1466"/>
      <c r="J137" s="1467"/>
      <c r="K137" s="616" t="s">
        <v>16</v>
      </c>
      <c r="L137" s="617" t="s">
        <v>309</v>
      </c>
    </row>
    <row r="138" spans="1:12">
      <c r="A138" s="606">
        <v>133</v>
      </c>
      <c r="B138" s="615" t="s">
        <v>312</v>
      </c>
      <c r="C138" s="1465" t="s">
        <v>3113</v>
      </c>
      <c r="D138" s="1466"/>
      <c r="E138" s="1466"/>
      <c r="F138" s="1466"/>
      <c r="G138" s="1466"/>
      <c r="H138" s="1466"/>
      <c r="I138" s="1466"/>
      <c r="J138" s="1467"/>
      <c r="K138" s="616" t="s">
        <v>16</v>
      </c>
      <c r="L138" s="617" t="s">
        <v>312</v>
      </c>
    </row>
    <row r="139" spans="1:12">
      <c r="A139" s="606">
        <v>134</v>
      </c>
      <c r="B139" s="615" t="s">
        <v>313</v>
      </c>
      <c r="C139" s="1465" t="s">
        <v>3114</v>
      </c>
      <c r="D139" s="1466"/>
      <c r="E139" s="1466"/>
      <c r="F139" s="1466"/>
      <c r="G139" s="1466"/>
      <c r="H139" s="1466"/>
      <c r="I139" s="1466"/>
      <c r="J139" s="1467"/>
      <c r="K139" s="616" t="s">
        <v>16</v>
      </c>
      <c r="L139" s="617" t="s">
        <v>313</v>
      </c>
    </row>
    <row r="140" spans="1:12">
      <c r="A140" s="606">
        <v>135</v>
      </c>
      <c r="B140" s="615" t="s">
        <v>314</v>
      </c>
      <c r="C140" s="1465" t="s">
        <v>3115</v>
      </c>
      <c r="D140" s="1466"/>
      <c r="E140" s="1466"/>
      <c r="F140" s="1466"/>
      <c r="G140" s="1466"/>
      <c r="H140" s="1466"/>
      <c r="I140" s="1466"/>
      <c r="J140" s="1467"/>
      <c r="K140" s="616" t="s">
        <v>16</v>
      </c>
      <c r="L140" s="617" t="s">
        <v>314</v>
      </c>
    </row>
    <row r="141" spans="1:12">
      <c r="A141" s="606">
        <v>136</v>
      </c>
      <c r="B141" s="615" t="s">
        <v>315</v>
      </c>
      <c r="C141" s="1465" t="s">
        <v>3116</v>
      </c>
      <c r="D141" s="1466"/>
      <c r="E141" s="1466"/>
      <c r="F141" s="1466"/>
      <c r="G141" s="1466"/>
      <c r="H141" s="1466"/>
      <c r="I141" s="1466"/>
      <c r="J141" s="1467"/>
      <c r="K141" s="616" t="s">
        <v>16</v>
      </c>
      <c r="L141" s="617" t="s">
        <v>315</v>
      </c>
    </row>
    <row r="142" spans="1:12">
      <c r="A142" s="606">
        <v>137</v>
      </c>
      <c r="B142" s="615" t="s">
        <v>319</v>
      </c>
      <c r="C142" s="1465" t="s">
        <v>3117</v>
      </c>
      <c r="D142" s="1466"/>
      <c r="E142" s="1466"/>
      <c r="F142" s="1466"/>
      <c r="G142" s="1466"/>
      <c r="H142" s="1466"/>
      <c r="I142" s="1466"/>
      <c r="J142" s="1467"/>
      <c r="K142" s="616" t="s">
        <v>16</v>
      </c>
      <c r="L142" s="617" t="s">
        <v>319</v>
      </c>
    </row>
    <row r="143" spans="1:12">
      <c r="A143" s="606">
        <v>138</v>
      </c>
      <c r="B143" s="615" t="s">
        <v>320</v>
      </c>
      <c r="C143" s="1465" t="s">
        <v>3118</v>
      </c>
      <c r="D143" s="1466"/>
      <c r="E143" s="1466"/>
      <c r="F143" s="1466"/>
      <c r="G143" s="1466"/>
      <c r="H143" s="1466"/>
      <c r="I143" s="1466"/>
      <c r="J143" s="1467"/>
      <c r="K143" s="616" t="s">
        <v>16</v>
      </c>
      <c r="L143" s="617" t="s">
        <v>320</v>
      </c>
    </row>
    <row r="144" spans="1:12">
      <c r="A144" s="606">
        <v>139</v>
      </c>
      <c r="B144" s="615" t="s">
        <v>321</v>
      </c>
      <c r="C144" s="1465" t="s">
        <v>3119</v>
      </c>
      <c r="D144" s="1466"/>
      <c r="E144" s="1466"/>
      <c r="F144" s="1466"/>
      <c r="G144" s="1466"/>
      <c r="H144" s="1466"/>
      <c r="I144" s="1466"/>
      <c r="J144" s="1467"/>
      <c r="K144" s="616" t="s">
        <v>16</v>
      </c>
      <c r="L144" s="617" t="s">
        <v>321</v>
      </c>
    </row>
    <row r="145" spans="1:12">
      <c r="A145" s="606">
        <v>140</v>
      </c>
      <c r="B145" s="615" t="s">
        <v>322</v>
      </c>
      <c r="C145" s="1465" t="s">
        <v>3120</v>
      </c>
      <c r="D145" s="1466"/>
      <c r="E145" s="1466"/>
      <c r="F145" s="1466"/>
      <c r="G145" s="1466"/>
      <c r="H145" s="1466"/>
      <c r="I145" s="1466"/>
      <c r="J145" s="1467"/>
      <c r="K145" s="616" t="s">
        <v>16</v>
      </c>
      <c r="L145" s="617" t="s">
        <v>322</v>
      </c>
    </row>
    <row r="146" spans="1:12">
      <c r="A146" s="606">
        <v>141</v>
      </c>
      <c r="B146" s="615" t="s">
        <v>323</v>
      </c>
      <c r="C146" s="1465" t="s">
        <v>3121</v>
      </c>
      <c r="D146" s="1466"/>
      <c r="E146" s="1466"/>
      <c r="F146" s="1466"/>
      <c r="G146" s="1466"/>
      <c r="H146" s="1466"/>
      <c r="I146" s="1466"/>
      <c r="J146" s="1467"/>
      <c r="K146" s="616" t="s">
        <v>16</v>
      </c>
      <c r="L146" s="617" t="s">
        <v>323</v>
      </c>
    </row>
    <row r="147" spans="1:12">
      <c r="A147" s="606">
        <v>142</v>
      </c>
      <c r="B147" s="615" t="s">
        <v>324</v>
      </c>
      <c r="C147" s="1465" t="s">
        <v>3122</v>
      </c>
      <c r="D147" s="1466"/>
      <c r="E147" s="1466"/>
      <c r="F147" s="1466"/>
      <c r="G147" s="1466"/>
      <c r="H147" s="1466"/>
      <c r="I147" s="1466"/>
      <c r="J147" s="1467"/>
      <c r="K147" s="616" t="s">
        <v>16</v>
      </c>
      <c r="L147" s="617" t="s">
        <v>324</v>
      </c>
    </row>
    <row r="148" spans="1:12">
      <c r="A148" s="606">
        <v>143</v>
      </c>
      <c r="B148" s="615" t="s">
        <v>325</v>
      </c>
      <c r="C148" s="1465" t="s">
        <v>3123</v>
      </c>
      <c r="D148" s="1466"/>
      <c r="E148" s="1466"/>
      <c r="F148" s="1466"/>
      <c r="G148" s="1466"/>
      <c r="H148" s="1466"/>
      <c r="I148" s="1466"/>
      <c r="J148" s="1467"/>
      <c r="K148" s="616" t="s">
        <v>16</v>
      </c>
      <c r="L148" s="617" t="s">
        <v>325</v>
      </c>
    </row>
    <row r="149" spans="1:12">
      <c r="A149" s="606">
        <v>144</v>
      </c>
      <c r="B149" s="615" t="s">
        <v>326</v>
      </c>
      <c r="C149" s="1465" t="s">
        <v>3124</v>
      </c>
      <c r="D149" s="1466"/>
      <c r="E149" s="1466"/>
      <c r="F149" s="1466"/>
      <c r="G149" s="1466"/>
      <c r="H149" s="1466"/>
      <c r="I149" s="1466"/>
      <c r="J149" s="1467"/>
      <c r="K149" s="616" t="s">
        <v>16</v>
      </c>
      <c r="L149" s="617" t="s">
        <v>326</v>
      </c>
    </row>
    <row r="150" spans="1:12">
      <c r="A150" s="606">
        <v>145</v>
      </c>
      <c r="B150" s="615" t="s">
        <v>328</v>
      </c>
      <c r="C150" s="1465" t="s">
        <v>3125</v>
      </c>
      <c r="D150" s="1466"/>
      <c r="E150" s="1466"/>
      <c r="F150" s="1466"/>
      <c r="G150" s="1466"/>
      <c r="H150" s="1466"/>
      <c r="I150" s="1466"/>
      <c r="J150" s="1467"/>
      <c r="K150" s="616" t="s">
        <v>16</v>
      </c>
      <c r="L150" s="617" t="s">
        <v>328</v>
      </c>
    </row>
    <row r="151" spans="1:12">
      <c r="A151" s="606">
        <v>146</v>
      </c>
      <c r="B151" s="615" t="s">
        <v>330</v>
      </c>
      <c r="C151" s="1465" t="s">
        <v>3126</v>
      </c>
      <c r="D151" s="1466"/>
      <c r="E151" s="1466"/>
      <c r="F151" s="1466"/>
      <c r="G151" s="1466"/>
      <c r="H151" s="1466"/>
      <c r="I151" s="1466"/>
      <c r="J151" s="1467"/>
      <c r="K151" s="616" t="s">
        <v>16</v>
      </c>
      <c r="L151" s="617" t="s">
        <v>330</v>
      </c>
    </row>
    <row r="152" spans="1:12">
      <c r="A152" s="606">
        <v>147</v>
      </c>
      <c r="B152" s="615" t="s">
        <v>331</v>
      </c>
      <c r="C152" s="1465" t="s">
        <v>3127</v>
      </c>
      <c r="D152" s="1466"/>
      <c r="E152" s="1466"/>
      <c r="F152" s="1466"/>
      <c r="G152" s="1466"/>
      <c r="H152" s="1466"/>
      <c r="I152" s="1466"/>
      <c r="J152" s="1467"/>
      <c r="K152" s="616" t="s">
        <v>16</v>
      </c>
      <c r="L152" s="617" t="s">
        <v>331</v>
      </c>
    </row>
    <row r="153" spans="1:12">
      <c r="A153" s="606">
        <v>148</v>
      </c>
      <c r="B153" s="615" t="s">
        <v>332</v>
      </c>
      <c r="C153" s="1465" t="s">
        <v>3128</v>
      </c>
      <c r="D153" s="1466"/>
      <c r="E153" s="1466"/>
      <c r="F153" s="1466"/>
      <c r="G153" s="1466"/>
      <c r="H153" s="1466"/>
      <c r="I153" s="1466"/>
      <c r="J153" s="1467"/>
      <c r="K153" s="616" t="s">
        <v>16</v>
      </c>
      <c r="L153" s="617" t="s">
        <v>332</v>
      </c>
    </row>
    <row r="154" spans="1:12">
      <c r="A154" s="606">
        <v>149</v>
      </c>
      <c r="B154" s="615" t="s">
        <v>333</v>
      </c>
      <c r="C154" s="1465" t="s">
        <v>3129</v>
      </c>
      <c r="D154" s="1466"/>
      <c r="E154" s="1466"/>
      <c r="F154" s="1466"/>
      <c r="G154" s="1466"/>
      <c r="H154" s="1466"/>
      <c r="I154" s="1466"/>
      <c r="J154" s="1467"/>
      <c r="K154" s="616" t="s">
        <v>16</v>
      </c>
      <c r="L154" s="617" t="s">
        <v>333</v>
      </c>
    </row>
    <row r="155" spans="1:12">
      <c r="A155" s="606">
        <v>150</v>
      </c>
      <c r="B155" s="615" t="s">
        <v>334</v>
      </c>
      <c r="C155" s="1465" t="s">
        <v>3130</v>
      </c>
      <c r="D155" s="1466"/>
      <c r="E155" s="1466"/>
      <c r="F155" s="1466"/>
      <c r="G155" s="1466"/>
      <c r="H155" s="1466"/>
      <c r="I155" s="1466"/>
      <c r="J155" s="1467"/>
      <c r="K155" s="616" t="s">
        <v>16</v>
      </c>
      <c r="L155" s="617" t="s">
        <v>334</v>
      </c>
    </row>
    <row r="156" spans="1:12">
      <c r="A156" s="606">
        <v>151</v>
      </c>
      <c r="B156" s="615" t="s">
        <v>335</v>
      </c>
      <c r="C156" s="1465" t="s">
        <v>3131</v>
      </c>
      <c r="D156" s="1466"/>
      <c r="E156" s="1466"/>
      <c r="F156" s="1466"/>
      <c r="G156" s="1466"/>
      <c r="H156" s="1466"/>
      <c r="I156" s="1466"/>
      <c r="J156" s="1467"/>
      <c r="K156" s="616" t="s">
        <v>16</v>
      </c>
      <c r="L156" s="617" t="s">
        <v>335</v>
      </c>
    </row>
    <row r="157" spans="1:12">
      <c r="A157" s="606">
        <v>152</v>
      </c>
      <c r="B157" s="615" t="s">
        <v>336</v>
      </c>
      <c r="C157" s="1465" t="s">
        <v>3132</v>
      </c>
      <c r="D157" s="1466"/>
      <c r="E157" s="1466"/>
      <c r="F157" s="1466"/>
      <c r="G157" s="1466"/>
      <c r="H157" s="1466"/>
      <c r="I157" s="1466"/>
      <c r="J157" s="1467"/>
      <c r="K157" s="616" t="s">
        <v>16</v>
      </c>
      <c r="L157" s="617" t="s">
        <v>336</v>
      </c>
    </row>
    <row r="158" spans="1:12">
      <c r="A158" s="606">
        <v>153</v>
      </c>
      <c r="B158" s="615" t="s">
        <v>337</v>
      </c>
      <c r="C158" s="1465" t="s">
        <v>3133</v>
      </c>
      <c r="D158" s="1466"/>
      <c r="E158" s="1466"/>
      <c r="F158" s="1466"/>
      <c r="G158" s="1466"/>
      <c r="H158" s="1466"/>
      <c r="I158" s="1466"/>
      <c r="J158" s="1467"/>
      <c r="K158" s="616" t="s">
        <v>16</v>
      </c>
      <c r="L158" s="617" t="s">
        <v>337</v>
      </c>
    </row>
    <row r="159" spans="1:12">
      <c r="A159" s="606">
        <v>154</v>
      </c>
      <c r="B159" s="615" t="s">
        <v>338</v>
      </c>
      <c r="C159" s="1465" t="s">
        <v>3134</v>
      </c>
      <c r="D159" s="1466"/>
      <c r="E159" s="1466"/>
      <c r="F159" s="1466"/>
      <c r="G159" s="1466"/>
      <c r="H159" s="1466"/>
      <c r="I159" s="1466"/>
      <c r="J159" s="1467"/>
      <c r="K159" s="616" t="s">
        <v>16</v>
      </c>
      <c r="L159" s="617" t="s">
        <v>338</v>
      </c>
    </row>
    <row r="160" spans="1:12">
      <c r="A160" s="606">
        <v>155</v>
      </c>
      <c r="B160" s="615" t="s">
        <v>339</v>
      </c>
      <c r="C160" s="1465" t="s">
        <v>3135</v>
      </c>
      <c r="D160" s="1466"/>
      <c r="E160" s="1466"/>
      <c r="F160" s="1466"/>
      <c r="G160" s="1466"/>
      <c r="H160" s="1466"/>
      <c r="I160" s="1466"/>
      <c r="J160" s="1467"/>
      <c r="K160" s="616" t="s">
        <v>16</v>
      </c>
      <c r="L160" s="617" t="s">
        <v>339</v>
      </c>
    </row>
    <row r="161" spans="1:12">
      <c r="A161" s="606">
        <v>156</v>
      </c>
      <c r="B161" s="615" t="s">
        <v>340</v>
      </c>
      <c r="C161" s="1465" t="s">
        <v>3136</v>
      </c>
      <c r="D161" s="1466"/>
      <c r="E161" s="1466"/>
      <c r="F161" s="1466"/>
      <c r="G161" s="1466"/>
      <c r="H161" s="1466"/>
      <c r="I161" s="1466"/>
      <c r="J161" s="1467"/>
      <c r="K161" s="616" t="s">
        <v>16</v>
      </c>
      <c r="L161" s="617" t="s">
        <v>340</v>
      </c>
    </row>
    <row r="162" spans="1:12">
      <c r="A162" s="606">
        <v>157</v>
      </c>
      <c r="B162" s="615" t="s">
        <v>341</v>
      </c>
      <c r="C162" s="1465" t="s">
        <v>3137</v>
      </c>
      <c r="D162" s="1466"/>
      <c r="E162" s="1466"/>
      <c r="F162" s="1466"/>
      <c r="G162" s="1466"/>
      <c r="H162" s="1466"/>
      <c r="I162" s="1466"/>
      <c r="J162" s="1467"/>
      <c r="K162" s="616" t="s">
        <v>16</v>
      </c>
      <c r="L162" s="617" t="s">
        <v>341</v>
      </c>
    </row>
    <row r="163" spans="1:12">
      <c r="A163" s="606">
        <v>158</v>
      </c>
      <c r="B163" s="615" t="s">
        <v>342</v>
      </c>
      <c r="C163" s="1465" t="s">
        <v>3138</v>
      </c>
      <c r="D163" s="1466"/>
      <c r="E163" s="1466"/>
      <c r="F163" s="1466"/>
      <c r="G163" s="1466"/>
      <c r="H163" s="1466"/>
      <c r="I163" s="1466"/>
      <c r="J163" s="1467"/>
      <c r="K163" s="616" t="s">
        <v>16</v>
      </c>
      <c r="L163" s="617" t="s">
        <v>342</v>
      </c>
    </row>
    <row r="164" spans="1:12">
      <c r="A164" s="606">
        <v>159</v>
      </c>
      <c r="B164" s="615" t="s">
        <v>343</v>
      </c>
      <c r="C164" s="1465" t="s">
        <v>3139</v>
      </c>
      <c r="D164" s="1466"/>
      <c r="E164" s="1466"/>
      <c r="F164" s="1466"/>
      <c r="G164" s="1466"/>
      <c r="H164" s="1466"/>
      <c r="I164" s="1466"/>
      <c r="J164" s="1467"/>
      <c r="K164" s="616" t="s">
        <v>16</v>
      </c>
      <c r="L164" s="617" t="s">
        <v>343</v>
      </c>
    </row>
    <row r="165" spans="1:12">
      <c r="A165" s="606">
        <v>160</v>
      </c>
      <c r="B165" s="615" t="s">
        <v>344</v>
      </c>
      <c r="C165" s="1465" t="s">
        <v>3140</v>
      </c>
      <c r="D165" s="1466"/>
      <c r="E165" s="1466"/>
      <c r="F165" s="1466"/>
      <c r="G165" s="1466"/>
      <c r="H165" s="1466"/>
      <c r="I165" s="1466"/>
      <c r="J165" s="1467"/>
      <c r="K165" s="616" t="s">
        <v>16</v>
      </c>
      <c r="L165" s="617" t="s">
        <v>344</v>
      </c>
    </row>
    <row r="166" spans="1:12">
      <c r="A166" s="606">
        <v>161</v>
      </c>
      <c r="B166" s="615" t="s">
        <v>351</v>
      </c>
      <c r="C166" s="1465" t="s">
        <v>3141</v>
      </c>
      <c r="D166" s="1466"/>
      <c r="E166" s="1466"/>
      <c r="F166" s="1466"/>
      <c r="G166" s="1466"/>
      <c r="H166" s="1466"/>
      <c r="I166" s="1466"/>
      <c r="J166" s="1467"/>
      <c r="K166" s="616" t="s">
        <v>16</v>
      </c>
      <c r="L166" s="617" t="s">
        <v>351</v>
      </c>
    </row>
    <row r="167" spans="1:12">
      <c r="A167" s="606">
        <v>162</v>
      </c>
      <c r="B167" s="615" t="s">
        <v>352</v>
      </c>
      <c r="C167" s="1465" t="s">
        <v>3142</v>
      </c>
      <c r="D167" s="1466"/>
      <c r="E167" s="1466"/>
      <c r="F167" s="1466"/>
      <c r="G167" s="1466"/>
      <c r="H167" s="1466"/>
      <c r="I167" s="1466"/>
      <c r="J167" s="1467"/>
      <c r="K167" s="616" t="s">
        <v>16</v>
      </c>
      <c r="L167" s="617" t="s">
        <v>352</v>
      </c>
    </row>
    <row r="168" spans="1:12">
      <c r="A168" s="606">
        <v>163</v>
      </c>
      <c r="B168" s="615" t="s">
        <v>353</v>
      </c>
      <c r="C168" s="1465" t="s">
        <v>3143</v>
      </c>
      <c r="D168" s="1466"/>
      <c r="E168" s="1466"/>
      <c r="F168" s="1466"/>
      <c r="G168" s="1466"/>
      <c r="H168" s="1466"/>
      <c r="I168" s="1466"/>
      <c r="J168" s="1467"/>
      <c r="K168" s="616" t="s">
        <v>16</v>
      </c>
      <c r="L168" s="617" t="s">
        <v>353</v>
      </c>
    </row>
    <row r="169" spans="1:12">
      <c r="A169" s="606">
        <v>164</v>
      </c>
      <c r="B169" s="615" t="s">
        <v>354</v>
      </c>
      <c r="C169" s="1465" t="s">
        <v>3144</v>
      </c>
      <c r="D169" s="1466"/>
      <c r="E169" s="1466"/>
      <c r="F169" s="1466"/>
      <c r="G169" s="1466"/>
      <c r="H169" s="1466"/>
      <c r="I169" s="1466"/>
      <c r="J169" s="1467"/>
      <c r="K169" s="616" t="s">
        <v>16</v>
      </c>
      <c r="L169" s="617" t="s">
        <v>354</v>
      </c>
    </row>
    <row r="170" spans="1:12">
      <c r="A170" s="606">
        <v>165</v>
      </c>
      <c r="B170" s="615" t="s">
        <v>355</v>
      </c>
      <c r="C170" s="1465" t="s">
        <v>3145</v>
      </c>
      <c r="D170" s="1466"/>
      <c r="E170" s="1466"/>
      <c r="F170" s="1466"/>
      <c r="G170" s="1466"/>
      <c r="H170" s="1466"/>
      <c r="I170" s="1466"/>
      <c r="J170" s="1467"/>
      <c r="K170" s="616" t="s">
        <v>16</v>
      </c>
      <c r="L170" s="617" t="s">
        <v>355</v>
      </c>
    </row>
    <row r="171" spans="1:12">
      <c r="A171" s="606">
        <v>166</v>
      </c>
      <c r="B171" s="615" t="s">
        <v>356</v>
      </c>
      <c r="C171" s="1465" t="s">
        <v>3146</v>
      </c>
      <c r="D171" s="1466"/>
      <c r="E171" s="1466"/>
      <c r="F171" s="1466"/>
      <c r="G171" s="1466"/>
      <c r="H171" s="1466"/>
      <c r="I171" s="1466"/>
      <c r="J171" s="1467"/>
      <c r="K171" s="616" t="s">
        <v>16</v>
      </c>
      <c r="L171" s="617" t="s">
        <v>356</v>
      </c>
    </row>
    <row r="172" spans="1:12">
      <c r="A172" s="606">
        <v>167</v>
      </c>
      <c r="B172" s="615" t="s">
        <v>357</v>
      </c>
      <c r="C172" s="1465" t="s">
        <v>3147</v>
      </c>
      <c r="D172" s="1466"/>
      <c r="E172" s="1466"/>
      <c r="F172" s="1466"/>
      <c r="G172" s="1466"/>
      <c r="H172" s="1466"/>
      <c r="I172" s="1466"/>
      <c r="J172" s="1467"/>
      <c r="K172" s="616" t="s">
        <v>16</v>
      </c>
      <c r="L172" s="617" t="s">
        <v>357</v>
      </c>
    </row>
    <row r="173" spans="1:12">
      <c r="A173" s="606">
        <v>168</v>
      </c>
      <c r="B173" s="615" t="s">
        <v>358</v>
      </c>
      <c r="C173" s="1465" t="s">
        <v>3148</v>
      </c>
      <c r="D173" s="1466"/>
      <c r="E173" s="1466"/>
      <c r="F173" s="1466"/>
      <c r="G173" s="1466"/>
      <c r="H173" s="1466"/>
      <c r="I173" s="1466"/>
      <c r="J173" s="1467"/>
      <c r="K173" s="616" t="s">
        <v>16</v>
      </c>
      <c r="L173" s="617" t="s">
        <v>358</v>
      </c>
    </row>
    <row r="174" spans="1:12">
      <c r="A174" s="606">
        <v>169</v>
      </c>
      <c r="B174" s="615" t="s">
        <v>359</v>
      </c>
      <c r="C174" s="1465" t="s">
        <v>3149</v>
      </c>
      <c r="D174" s="1466"/>
      <c r="E174" s="1466"/>
      <c r="F174" s="1466"/>
      <c r="G174" s="1466"/>
      <c r="H174" s="1466"/>
      <c r="I174" s="1466"/>
      <c r="J174" s="1467"/>
      <c r="K174" s="616" t="s">
        <v>16</v>
      </c>
      <c r="L174" s="617" t="s">
        <v>359</v>
      </c>
    </row>
    <row r="175" spans="1:12">
      <c r="A175" s="606">
        <v>170</v>
      </c>
      <c r="B175" s="615" t="s">
        <v>360</v>
      </c>
      <c r="C175" s="1465" t="s">
        <v>3150</v>
      </c>
      <c r="D175" s="1466"/>
      <c r="E175" s="1466"/>
      <c r="F175" s="1466"/>
      <c r="G175" s="1466"/>
      <c r="H175" s="1466"/>
      <c r="I175" s="1466"/>
      <c r="J175" s="1467"/>
      <c r="K175" s="616" t="s">
        <v>16</v>
      </c>
      <c r="L175" s="617" t="s">
        <v>360</v>
      </c>
    </row>
    <row r="176" spans="1:12">
      <c r="A176" s="606">
        <v>171</v>
      </c>
      <c r="B176" s="615" t="s">
        <v>361</v>
      </c>
      <c r="C176" s="1465" t="s">
        <v>3151</v>
      </c>
      <c r="D176" s="1466"/>
      <c r="E176" s="1466"/>
      <c r="F176" s="1466"/>
      <c r="G176" s="1466"/>
      <c r="H176" s="1466"/>
      <c r="I176" s="1466"/>
      <c r="J176" s="1467"/>
      <c r="K176" s="616" t="s">
        <v>16</v>
      </c>
      <c r="L176" s="617" t="s">
        <v>361</v>
      </c>
    </row>
    <row r="177" spans="1:12">
      <c r="A177" s="606">
        <v>172</v>
      </c>
      <c r="B177" s="615" t="s">
        <v>362</v>
      </c>
      <c r="C177" s="1465" t="s">
        <v>3152</v>
      </c>
      <c r="D177" s="1466"/>
      <c r="E177" s="1466"/>
      <c r="F177" s="1466"/>
      <c r="G177" s="1466"/>
      <c r="H177" s="1466"/>
      <c r="I177" s="1466"/>
      <c r="J177" s="1467"/>
      <c r="K177" s="616" t="s">
        <v>16</v>
      </c>
      <c r="L177" s="617" t="s">
        <v>362</v>
      </c>
    </row>
    <row r="178" spans="1:12">
      <c r="A178" s="606">
        <v>173</v>
      </c>
      <c r="B178" s="615" t="s">
        <v>363</v>
      </c>
      <c r="C178" s="1465" t="s">
        <v>3153</v>
      </c>
      <c r="D178" s="1466"/>
      <c r="E178" s="1466"/>
      <c r="F178" s="1466"/>
      <c r="G178" s="1466"/>
      <c r="H178" s="1466"/>
      <c r="I178" s="1466"/>
      <c r="J178" s="1467"/>
      <c r="K178" s="616" t="s">
        <v>16</v>
      </c>
      <c r="L178" s="617" t="s">
        <v>363</v>
      </c>
    </row>
    <row r="179" spans="1:12">
      <c r="A179" s="606">
        <v>174</v>
      </c>
      <c r="B179" s="615" t="s">
        <v>364</v>
      </c>
      <c r="C179" s="1465" t="s">
        <v>3154</v>
      </c>
      <c r="D179" s="1466"/>
      <c r="E179" s="1466"/>
      <c r="F179" s="1466"/>
      <c r="G179" s="1466"/>
      <c r="H179" s="1466"/>
      <c r="I179" s="1466"/>
      <c r="J179" s="1467"/>
      <c r="K179" s="616" t="s">
        <v>16</v>
      </c>
      <c r="L179" s="617" t="s">
        <v>364</v>
      </c>
    </row>
    <row r="180" spans="1:12">
      <c r="A180" s="606">
        <v>175</v>
      </c>
      <c r="B180" s="615" t="s">
        <v>365</v>
      </c>
      <c r="C180" s="1465" t="s">
        <v>3155</v>
      </c>
      <c r="D180" s="1466"/>
      <c r="E180" s="1466"/>
      <c r="F180" s="1466"/>
      <c r="G180" s="1466"/>
      <c r="H180" s="1466"/>
      <c r="I180" s="1466"/>
      <c r="J180" s="1467"/>
      <c r="K180" s="616" t="s">
        <v>16</v>
      </c>
      <c r="L180" s="617" t="s">
        <v>365</v>
      </c>
    </row>
    <row r="181" spans="1:12">
      <c r="A181" s="606">
        <v>176</v>
      </c>
      <c r="B181" s="615" t="s">
        <v>366</v>
      </c>
      <c r="C181" s="1465" t="s">
        <v>3156</v>
      </c>
      <c r="D181" s="1466"/>
      <c r="E181" s="1466"/>
      <c r="F181" s="1466"/>
      <c r="G181" s="1466"/>
      <c r="H181" s="1466"/>
      <c r="I181" s="1466"/>
      <c r="J181" s="1467"/>
      <c r="K181" s="616" t="s">
        <v>16</v>
      </c>
      <c r="L181" s="617" t="s">
        <v>366</v>
      </c>
    </row>
    <row r="182" spans="1:12">
      <c r="A182" s="606">
        <v>177</v>
      </c>
      <c r="B182" s="615" t="s">
        <v>367</v>
      </c>
      <c r="C182" s="1465" t="s">
        <v>3157</v>
      </c>
      <c r="D182" s="1466"/>
      <c r="E182" s="1466"/>
      <c r="F182" s="1466"/>
      <c r="G182" s="1466"/>
      <c r="H182" s="1466"/>
      <c r="I182" s="1466"/>
      <c r="J182" s="1467"/>
      <c r="K182" s="616" t="s">
        <v>16</v>
      </c>
      <c r="L182" s="617" t="s">
        <v>367</v>
      </c>
    </row>
    <row r="183" spans="1:12">
      <c r="A183" s="606">
        <v>178</v>
      </c>
      <c r="B183" s="615" t="s">
        <v>368</v>
      </c>
      <c r="C183" s="1465" t="s">
        <v>3158</v>
      </c>
      <c r="D183" s="1466"/>
      <c r="E183" s="1466"/>
      <c r="F183" s="1466"/>
      <c r="G183" s="1466"/>
      <c r="H183" s="1466"/>
      <c r="I183" s="1466"/>
      <c r="J183" s="1467"/>
      <c r="K183" s="616" t="s">
        <v>16</v>
      </c>
      <c r="L183" s="617" t="s">
        <v>368</v>
      </c>
    </row>
    <row r="184" spans="1:12">
      <c r="A184" s="606">
        <v>179</v>
      </c>
      <c r="B184" s="615" t="s">
        <v>369</v>
      </c>
      <c r="C184" s="1465" t="s">
        <v>3159</v>
      </c>
      <c r="D184" s="1466"/>
      <c r="E184" s="1466"/>
      <c r="F184" s="1466"/>
      <c r="G184" s="1466"/>
      <c r="H184" s="1466"/>
      <c r="I184" s="1466"/>
      <c r="J184" s="1467"/>
      <c r="K184" s="616" t="s">
        <v>16</v>
      </c>
      <c r="L184" s="617" t="s">
        <v>369</v>
      </c>
    </row>
    <row r="185" spans="1:12">
      <c r="A185" s="606">
        <v>180</v>
      </c>
      <c r="B185" s="615" t="s">
        <v>370</v>
      </c>
      <c r="C185" s="1465" t="s">
        <v>3160</v>
      </c>
      <c r="D185" s="1466"/>
      <c r="E185" s="1466"/>
      <c r="F185" s="1466"/>
      <c r="G185" s="1466"/>
      <c r="H185" s="1466"/>
      <c r="I185" s="1466"/>
      <c r="J185" s="1467"/>
      <c r="K185" s="616" t="s">
        <v>16</v>
      </c>
      <c r="L185" s="617" t="s">
        <v>370</v>
      </c>
    </row>
    <row r="186" spans="1:12">
      <c r="A186" s="606">
        <v>181</v>
      </c>
      <c r="B186" s="615" t="s">
        <v>371</v>
      </c>
      <c r="C186" s="1465" t="s">
        <v>3161</v>
      </c>
      <c r="D186" s="1466"/>
      <c r="E186" s="1466"/>
      <c r="F186" s="1466"/>
      <c r="G186" s="1466"/>
      <c r="H186" s="1466"/>
      <c r="I186" s="1466"/>
      <c r="J186" s="1467"/>
      <c r="K186" s="616" t="s">
        <v>16</v>
      </c>
      <c r="L186" s="617" t="s">
        <v>371</v>
      </c>
    </row>
    <row r="187" spans="1:12">
      <c r="A187" s="606">
        <v>182</v>
      </c>
      <c r="B187" s="615" t="s">
        <v>372</v>
      </c>
      <c r="C187" s="1465" t="s">
        <v>3162</v>
      </c>
      <c r="D187" s="1466"/>
      <c r="E187" s="1466"/>
      <c r="F187" s="1466"/>
      <c r="G187" s="1466"/>
      <c r="H187" s="1466"/>
      <c r="I187" s="1466"/>
      <c r="J187" s="1467"/>
      <c r="K187" s="616" t="s">
        <v>16</v>
      </c>
      <c r="L187" s="617" t="s">
        <v>372</v>
      </c>
    </row>
    <row r="188" spans="1:12">
      <c r="A188" s="606">
        <v>183</v>
      </c>
      <c r="B188" s="615" t="s">
        <v>373</v>
      </c>
      <c r="C188" s="1465" t="s">
        <v>3163</v>
      </c>
      <c r="D188" s="1466"/>
      <c r="E188" s="1466"/>
      <c r="F188" s="1466"/>
      <c r="G188" s="1466"/>
      <c r="H188" s="1466"/>
      <c r="I188" s="1466"/>
      <c r="J188" s="1467"/>
      <c r="K188" s="616" t="s">
        <v>16</v>
      </c>
      <c r="L188" s="617" t="s">
        <v>373</v>
      </c>
    </row>
    <row r="189" spans="1:12">
      <c r="A189" s="606">
        <v>184</v>
      </c>
      <c r="B189" s="615" t="s">
        <v>374</v>
      </c>
      <c r="C189" s="1465" t="s">
        <v>3164</v>
      </c>
      <c r="D189" s="1466"/>
      <c r="E189" s="1466"/>
      <c r="F189" s="1466"/>
      <c r="G189" s="1466"/>
      <c r="H189" s="1466"/>
      <c r="I189" s="1466"/>
      <c r="J189" s="1467"/>
      <c r="K189" s="616" t="s">
        <v>16</v>
      </c>
      <c r="L189" s="617" t="s">
        <v>374</v>
      </c>
    </row>
    <row r="190" spans="1:12">
      <c r="A190" s="606">
        <v>185</v>
      </c>
      <c r="B190" s="615" t="s">
        <v>375</v>
      </c>
      <c r="C190" s="1465" t="s">
        <v>3165</v>
      </c>
      <c r="D190" s="1466"/>
      <c r="E190" s="1466"/>
      <c r="F190" s="1466"/>
      <c r="G190" s="1466"/>
      <c r="H190" s="1466"/>
      <c r="I190" s="1466"/>
      <c r="J190" s="1467"/>
      <c r="K190" s="616" t="s">
        <v>16</v>
      </c>
      <c r="L190" s="617" t="s">
        <v>375</v>
      </c>
    </row>
    <row r="191" spans="1:12">
      <c r="A191" s="606">
        <v>186</v>
      </c>
      <c r="B191" s="615" t="s">
        <v>376</v>
      </c>
      <c r="C191" s="1465" t="s">
        <v>3166</v>
      </c>
      <c r="D191" s="1466"/>
      <c r="E191" s="1466"/>
      <c r="F191" s="1466"/>
      <c r="G191" s="1466"/>
      <c r="H191" s="1466"/>
      <c r="I191" s="1466"/>
      <c r="J191" s="1467"/>
      <c r="K191" s="616" t="s">
        <v>16</v>
      </c>
      <c r="L191" s="617" t="s">
        <v>376</v>
      </c>
    </row>
    <row r="192" spans="1:12">
      <c r="A192" s="606">
        <v>187</v>
      </c>
      <c r="B192" s="615" t="s">
        <v>377</v>
      </c>
      <c r="C192" s="1465" t="s">
        <v>3167</v>
      </c>
      <c r="D192" s="1466"/>
      <c r="E192" s="1466"/>
      <c r="F192" s="1466"/>
      <c r="G192" s="1466"/>
      <c r="H192" s="1466"/>
      <c r="I192" s="1466"/>
      <c r="J192" s="1467"/>
      <c r="K192" s="616" t="s">
        <v>16</v>
      </c>
      <c r="L192" s="617" t="s">
        <v>377</v>
      </c>
    </row>
    <row r="193" spans="1:12">
      <c r="A193" s="606">
        <v>188</v>
      </c>
      <c r="B193" s="615" t="s">
        <v>378</v>
      </c>
      <c r="C193" s="1465" t="s">
        <v>3168</v>
      </c>
      <c r="D193" s="1466"/>
      <c r="E193" s="1466"/>
      <c r="F193" s="1466"/>
      <c r="G193" s="1466"/>
      <c r="H193" s="1466"/>
      <c r="I193" s="1466"/>
      <c r="J193" s="1467"/>
      <c r="K193" s="616" t="s">
        <v>16</v>
      </c>
      <c r="L193" s="617" t="s">
        <v>378</v>
      </c>
    </row>
    <row r="194" spans="1:12">
      <c r="A194" s="606">
        <v>189</v>
      </c>
      <c r="B194" s="615" t="s">
        <v>379</v>
      </c>
      <c r="C194" s="1465" t="s">
        <v>3169</v>
      </c>
      <c r="D194" s="1466"/>
      <c r="E194" s="1466"/>
      <c r="F194" s="1466"/>
      <c r="G194" s="1466"/>
      <c r="H194" s="1466"/>
      <c r="I194" s="1466"/>
      <c r="J194" s="1467"/>
      <c r="K194" s="616" t="s">
        <v>16</v>
      </c>
      <c r="L194" s="617" t="s">
        <v>379</v>
      </c>
    </row>
    <row r="195" spans="1:12">
      <c r="A195" s="606">
        <v>190</v>
      </c>
      <c r="B195" s="615" t="s">
        <v>380</v>
      </c>
      <c r="C195" s="1465" t="s">
        <v>3170</v>
      </c>
      <c r="D195" s="1466"/>
      <c r="E195" s="1466"/>
      <c r="F195" s="1466"/>
      <c r="G195" s="1466"/>
      <c r="H195" s="1466"/>
      <c r="I195" s="1466"/>
      <c r="J195" s="1467"/>
      <c r="K195" s="616" t="s">
        <v>16</v>
      </c>
      <c r="L195" s="617" t="s">
        <v>380</v>
      </c>
    </row>
    <row r="196" spans="1:12">
      <c r="A196" s="606">
        <v>191</v>
      </c>
      <c r="B196" s="615" t="s">
        <v>381</v>
      </c>
      <c r="C196" s="1465" t="s">
        <v>3171</v>
      </c>
      <c r="D196" s="1466"/>
      <c r="E196" s="1466"/>
      <c r="F196" s="1466"/>
      <c r="G196" s="1466"/>
      <c r="H196" s="1466"/>
      <c r="I196" s="1466"/>
      <c r="J196" s="1467"/>
      <c r="K196" s="616" t="s">
        <v>16</v>
      </c>
      <c r="L196" s="617" t="s">
        <v>381</v>
      </c>
    </row>
    <row r="197" spans="1:12">
      <c r="A197" s="606">
        <v>192</v>
      </c>
      <c r="B197" s="615" t="s">
        <v>382</v>
      </c>
      <c r="C197" s="1465" t="s">
        <v>3172</v>
      </c>
      <c r="D197" s="1466"/>
      <c r="E197" s="1466"/>
      <c r="F197" s="1466"/>
      <c r="G197" s="1466"/>
      <c r="H197" s="1466"/>
      <c r="I197" s="1466"/>
      <c r="J197" s="1467"/>
      <c r="K197" s="616" t="s">
        <v>16</v>
      </c>
      <c r="L197" s="617" t="s">
        <v>382</v>
      </c>
    </row>
    <row r="198" spans="1:12">
      <c r="A198" s="606">
        <v>193</v>
      </c>
      <c r="B198" s="615" t="s">
        <v>383</v>
      </c>
      <c r="C198" s="1465" t="s">
        <v>3173</v>
      </c>
      <c r="D198" s="1466"/>
      <c r="E198" s="1466"/>
      <c r="F198" s="1466"/>
      <c r="G198" s="1466"/>
      <c r="H198" s="1466"/>
      <c r="I198" s="1466"/>
      <c r="J198" s="1467"/>
      <c r="K198" s="616" t="s">
        <v>16</v>
      </c>
      <c r="L198" s="617" t="s">
        <v>383</v>
      </c>
    </row>
    <row r="199" spans="1:12">
      <c r="A199" s="606">
        <v>194</v>
      </c>
      <c r="B199" s="615" t="s">
        <v>384</v>
      </c>
      <c r="C199" s="1465" t="s">
        <v>3174</v>
      </c>
      <c r="D199" s="1466"/>
      <c r="E199" s="1466"/>
      <c r="F199" s="1466"/>
      <c r="G199" s="1466"/>
      <c r="H199" s="1466"/>
      <c r="I199" s="1466"/>
      <c r="J199" s="1467"/>
      <c r="K199" s="616" t="s">
        <v>16</v>
      </c>
      <c r="L199" s="617" t="s">
        <v>384</v>
      </c>
    </row>
    <row r="200" spans="1:12">
      <c r="A200" s="606">
        <v>195</v>
      </c>
      <c r="B200" s="615" t="s">
        <v>385</v>
      </c>
      <c r="C200" s="1465" t="s">
        <v>3175</v>
      </c>
      <c r="D200" s="1466"/>
      <c r="E200" s="1466"/>
      <c r="F200" s="1466"/>
      <c r="G200" s="1466"/>
      <c r="H200" s="1466"/>
      <c r="I200" s="1466"/>
      <c r="J200" s="1467"/>
      <c r="K200" s="616" t="s">
        <v>16</v>
      </c>
      <c r="L200" s="617" t="s">
        <v>385</v>
      </c>
    </row>
    <row r="201" spans="1:12">
      <c r="A201" s="606">
        <v>196</v>
      </c>
      <c r="B201" s="615" t="s">
        <v>386</v>
      </c>
      <c r="C201" s="1465" t="s">
        <v>3176</v>
      </c>
      <c r="D201" s="1466"/>
      <c r="E201" s="1466"/>
      <c r="F201" s="1466"/>
      <c r="G201" s="1466"/>
      <c r="H201" s="1466"/>
      <c r="I201" s="1466"/>
      <c r="J201" s="1467"/>
      <c r="K201" s="616" t="s">
        <v>16</v>
      </c>
      <c r="L201" s="617" t="s">
        <v>386</v>
      </c>
    </row>
    <row r="202" spans="1:12">
      <c r="A202" s="606">
        <v>197</v>
      </c>
      <c r="B202" s="615" t="s">
        <v>387</v>
      </c>
      <c r="C202" s="1465" t="s">
        <v>3177</v>
      </c>
      <c r="D202" s="1466"/>
      <c r="E202" s="1466"/>
      <c r="F202" s="1466"/>
      <c r="G202" s="1466"/>
      <c r="H202" s="1466"/>
      <c r="I202" s="1466"/>
      <c r="J202" s="1467"/>
      <c r="K202" s="616" t="s">
        <v>16</v>
      </c>
      <c r="L202" s="617" t="s">
        <v>387</v>
      </c>
    </row>
    <row r="203" spans="1:12">
      <c r="A203" s="606">
        <v>198</v>
      </c>
      <c r="B203" s="615" t="s">
        <v>388</v>
      </c>
      <c r="C203" s="1465" t="s">
        <v>3178</v>
      </c>
      <c r="D203" s="1466"/>
      <c r="E203" s="1466"/>
      <c r="F203" s="1466"/>
      <c r="G203" s="1466"/>
      <c r="H203" s="1466"/>
      <c r="I203" s="1466"/>
      <c r="J203" s="1467"/>
      <c r="K203" s="616" t="s">
        <v>16</v>
      </c>
      <c r="L203" s="617" t="s">
        <v>388</v>
      </c>
    </row>
    <row r="204" spans="1:12">
      <c r="A204" s="606">
        <v>199</v>
      </c>
      <c r="B204" s="615" t="s">
        <v>389</v>
      </c>
      <c r="C204" s="1465" t="s">
        <v>3179</v>
      </c>
      <c r="D204" s="1466"/>
      <c r="E204" s="1466"/>
      <c r="F204" s="1466"/>
      <c r="G204" s="1466"/>
      <c r="H204" s="1466"/>
      <c r="I204" s="1466"/>
      <c r="J204" s="1467"/>
      <c r="K204" s="616" t="s">
        <v>16</v>
      </c>
      <c r="L204" s="617" t="s">
        <v>389</v>
      </c>
    </row>
    <row r="205" spans="1:12">
      <c r="A205" s="606">
        <v>200</v>
      </c>
      <c r="B205" s="615" t="s">
        <v>390</v>
      </c>
      <c r="C205" s="1465" t="s">
        <v>3180</v>
      </c>
      <c r="D205" s="1466"/>
      <c r="E205" s="1466"/>
      <c r="F205" s="1466"/>
      <c r="G205" s="1466"/>
      <c r="H205" s="1466"/>
      <c r="I205" s="1466"/>
      <c r="J205" s="1467"/>
      <c r="K205" s="616" t="s">
        <v>16</v>
      </c>
      <c r="L205" s="617" t="s">
        <v>390</v>
      </c>
    </row>
    <row r="206" spans="1:12">
      <c r="A206" s="606">
        <v>201</v>
      </c>
      <c r="B206" s="615" t="s">
        <v>391</v>
      </c>
      <c r="C206" s="1465" t="s">
        <v>3181</v>
      </c>
      <c r="D206" s="1466"/>
      <c r="E206" s="1466"/>
      <c r="F206" s="1466"/>
      <c r="G206" s="1466"/>
      <c r="H206" s="1466"/>
      <c r="I206" s="1466"/>
      <c r="J206" s="1467"/>
      <c r="K206" s="616" t="s">
        <v>16</v>
      </c>
      <c r="L206" s="617" t="s">
        <v>391</v>
      </c>
    </row>
    <row r="207" spans="1:12">
      <c r="A207" s="606">
        <v>202</v>
      </c>
      <c r="B207" s="615" t="s">
        <v>392</v>
      </c>
      <c r="C207" s="1465" t="s">
        <v>3182</v>
      </c>
      <c r="D207" s="1466"/>
      <c r="E207" s="1466"/>
      <c r="F207" s="1466"/>
      <c r="G207" s="1466"/>
      <c r="H207" s="1466"/>
      <c r="I207" s="1466"/>
      <c r="J207" s="1467"/>
      <c r="K207" s="616" t="s">
        <v>16</v>
      </c>
      <c r="L207" s="617" t="s">
        <v>392</v>
      </c>
    </row>
    <row r="208" spans="1:12">
      <c r="A208" s="606">
        <v>203</v>
      </c>
      <c r="B208" s="615" t="s">
        <v>393</v>
      </c>
      <c r="C208" s="1465" t="s">
        <v>3183</v>
      </c>
      <c r="D208" s="1466"/>
      <c r="E208" s="1466"/>
      <c r="F208" s="1466"/>
      <c r="G208" s="1466"/>
      <c r="H208" s="1466"/>
      <c r="I208" s="1466"/>
      <c r="J208" s="1467"/>
      <c r="K208" s="616" t="s">
        <v>16</v>
      </c>
      <c r="L208" s="617" t="s">
        <v>393</v>
      </c>
    </row>
    <row r="209" spans="1:12">
      <c r="A209" s="606">
        <v>204</v>
      </c>
      <c r="B209" s="615" t="s">
        <v>394</v>
      </c>
      <c r="C209" s="1465" t="s">
        <v>3184</v>
      </c>
      <c r="D209" s="1466"/>
      <c r="E209" s="1466"/>
      <c r="F209" s="1466"/>
      <c r="G209" s="1466"/>
      <c r="H209" s="1466"/>
      <c r="I209" s="1466"/>
      <c r="J209" s="1467"/>
      <c r="K209" s="616" t="s">
        <v>16</v>
      </c>
      <c r="L209" s="617" t="s">
        <v>394</v>
      </c>
    </row>
    <row r="210" spans="1:12">
      <c r="A210" s="606">
        <v>205</v>
      </c>
      <c r="B210" s="615" t="s">
        <v>395</v>
      </c>
      <c r="C210" s="1465" t="s">
        <v>3185</v>
      </c>
      <c r="D210" s="1466"/>
      <c r="E210" s="1466"/>
      <c r="F210" s="1466"/>
      <c r="G210" s="1466"/>
      <c r="H210" s="1466"/>
      <c r="I210" s="1466"/>
      <c r="J210" s="1467"/>
      <c r="K210" s="616" t="s">
        <v>16</v>
      </c>
      <c r="L210" s="617" t="s">
        <v>395</v>
      </c>
    </row>
    <row r="211" spans="1:12">
      <c r="A211" s="606">
        <v>206</v>
      </c>
      <c r="B211" s="615" t="s">
        <v>396</v>
      </c>
      <c r="C211" s="1465" t="s">
        <v>3186</v>
      </c>
      <c r="D211" s="1466"/>
      <c r="E211" s="1466"/>
      <c r="F211" s="1466"/>
      <c r="G211" s="1466"/>
      <c r="H211" s="1466"/>
      <c r="I211" s="1466"/>
      <c r="J211" s="1467"/>
      <c r="K211" s="616" t="s">
        <v>16</v>
      </c>
      <c r="L211" s="617" t="s">
        <v>396</v>
      </c>
    </row>
    <row r="212" spans="1:12">
      <c r="A212" s="606">
        <v>207</v>
      </c>
      <c r="B212" s="615" t="s">
        <v>397</v>
      </c>
      <c r="C212" s="1465" t="s">
        <v>3187</v>
      </c>
      <c r="D212" s="1466"/>
      <c r="E212" s="1466"/>
      <c r="F212" s="1466"/>
      <c r="G212" s="1466"/>
      <c r="H212" s="1466"/>
      <c r="I212" s="1466"/>
      <c r="J212" s="1467"/>
      <c r="K212" s="616" t="s">
        <v>16</v>
      </c>
      <c r="L212" s="617" t="s">
        <v>397</v>
      </c>
    </row>
    <row r="213" spans="1:12">
      <c r="A213" s="606">
        <v>208</v>
      </c>
      <c r="B213" s="615" t="s">
        <v>398</v>
      </c>
      <c r="C213" s="1465" t="s">
        <v>3188</v>
      </c>
      <c r="D213" s="1466"/>
      <c r="E213" s="1466"/>
      <c r="F213" s="1466"/>
      <c r="G213" s="1466"/>
      <c r="H213" s="1466"/>
      <c r="I213" s="1466"/>
      <c r="J213" s="1467"/>
      <c r="K213" s="616" t="s">
        <v>16</v>
      </c>
      <c r="L213" s="617" t="s">
        <v>398</v>
      </c>
    </row>
    <row r="214" spans="1:12">
      <c r="A214" s="606">
        <v>209</v>
      </c>
      <c r="B214" s="615" t="s">
        <v>399</v>
      </c>
      <c r="C214" s="1465" t="s">
        <v>3189</v>
      </c>
      <c r="D214" s="1466"/>
      <c r="E214" s="1466"/>
      <c r="F214" s="1466"/>
      <c r="G214" s="1466"/>
      <c r="H214" s="1466"/>
      <c r="I214" s="1466"/>
      <c r="J214" s="1467"/>
      <c r="K214" s="616" t="s">
        <v>16</v>
      </c>
      <c r="L214" s="617" t="s">
        <v>399</v>
      </c>
    </row>
    <row r="215" spans="1:12">
      <c r="A215" s="606">
        <v>210</v>
      </c>
      <c r="B215" s="615" t="s">
        <v>400</v>
      </c>
      <c r="C215" s="1465" t="s">
        <v>3190</v>
      </c>
      <c r="D215" s="1466"/>
      <c r="E215" s="1466"/>
      <c r="F215" s="1466"/>
      <c r="G215" s="1466"/>
      <c r="H215" s="1466"/>
      <c r="I215" s="1466"/>
      <c r="J215" s="1467"/>
      <c r="K215" s="616" t="s">
        <v>16</v>
      </c>
      <c r="L215" s="617" t="s">
        <v>400</v>
      </c>
    </row>
    <row r="216" spans="1:12">
      <c r="A216" s="606">
        <v>211</v>
      </c>
      <c r="B216" s="615" t="s">
        <v>401</v>
      </c>
      <c r="C216" s="1465" t="s">
        <v>3191</v>
      </c>
      <c r="D216" s="1466"/>
      <c r="E216" s="1466"/>
      <c r="F216" s="1466"/>
      <c r="G216" s="1466"/>
      <c r="H216" s="1466"/>
      <c r="I216" s="1466"/>
      <c r="J216" s="1467"/>
      <c r="K216" s="616" t="s">
        <v>16</v>
      </c>
      <c r="L216" s="617" t="s">
        <v>401</v>
      </c>
    </row>
    <row r="217" spans="1:12">
      <c r="A217" s="606">
        <v>212</v>
      </c>
      <c r="B217" s="615" t="s">
        <v>402</v>
      </c>
      <c r="C217" s="1465" t="s">
        <v>3192</v>
      </c>
      <c r="D217" s="1466"/>
      <c r="E217" s="1466"/>
      <c r="F217" s="1466"/>
      <c r="G217" s="1466"/>
      <c r="H217" s="1466"/>
      <c r="I217" s="1466"/>
      <c r="J217" s="1467"/>
      <c r="K217" s="616" t="s">
        <v>16</v>
      </c>
      <c r="L217" s="617" t="s">
        <v>402</v>
      </c>
    </row>
    <row r="218" spans="1:12">
      <c r="A218" s="606">
        <v>213</v>
      </c>
      <c r="B218" s="615" t="s">
        <v>403</v>
      </c>
      <c r="C218" s="1465" t="s">
        <v>3193</v>
      </c>
      <c r="D218" s="1466"/>
      <c r="E218" s="1466"/>
      <c r="F218" s="1466"/>
      <c r="G218" s="1466"/>
      <c r="H218" s="1466"/>
      <c r="I218" s="1466"/>
      <c r="J218" s="1467"/>
      <c r="K218" s="616" t="s">
        <v>16</v>
      </c>
      <c r="L218" s="617" t="s">
        <v>403</v>
      </c>
    </row>
    <row r="219" spans="1:12">
      <c r="A219" s="606">
        <v>214</v>
      </c>
      <c r="B219" s="615" t="s">
        <v>404</v>
      </c>
      <c r="C219" s="1465" t="s">
        <v>3194</v>
      </c>
      <c r="D219" s="1466"/>
      <c r="E219" s="1466"/>
      <c r="F219" s="1466"/>
      <c r="G219" s="1466"/>
      <c r="H219" s="1466"/>
      <c r="I219" s="1466"/>
      <c r="J219" s="1467"/>
      <c r="K219" s="616" t="s">
        <v>16</v>
      </c>
      <c r="L219" s="617" t="s">
        <v>404</v>
      </c>
    </row>
    <row r="220" spans="1:12">
      <c r="A220" s="606">
        <v>215</v>
      </c>
      <c r="B220" s="615" t="s">
        <v>405</v>
      </c>
      <c r="C220" s="1465" t="s">
        <v>3195</v>
      </c>
      <c r="D220" s="1466"/>
      <c r="E220" s="1466"/>
      <c r="F220" s="1466"/>
      <c r="G220" s="1466"/>
      <c r="H220" s="1466"/>
      <c r="I220" s="1466"/>
      <c r="J220" s="1467"/>
      <c r="K220" s="616" t="s">
        <v>16</v>
      </c>
      <c r="L220" s="617" t="s">
        <v>405</v>
      </c>
    </row>
    <row r="221" spans="1:12">
      <c r="A221" s="606">
        <v>216</v>
      </c>
      <c r="B221" s="615" t="s">
        <v>406</v>
      </c>
      <c r="C221" s="1465" t="s">
        <v>3196</v>
      </c>
      <c r="D221" s="1466"/>
      <c r="E221" s="1466"/>
      <c r="F221" s="1466"/>
      <c r="G221" s="1466"/>
      <c r="H221" s="1466"/>
      <c r="I221" s="1466"/>
      <c r="J221" s="1467"/>
      <c r="K221" s="616" t="s">
        <v>16</v>
      </c>
      <c r="L221" s="617" t="s">
        <v>406</v>
      </c>
    </row>
    <row r="222" spans="1:12">
      <c r="A222" s="606">
        <v>217</v>
      </c>
      <c r="B222" s="615" t="s">
        <v>407</v>
      </c>
      <c r="C222" s="1465" t="s">
        <v>3197</v>
      </c>
      <c r="D222" s="1466"/>
      <c r="E222" s="1466"/>
      <c r="F222" s="1466"/>
      <c r="G222" s="1466"/>
      <c r="H222" s="1466"/>
      <c r="I222" s="1466"/>
      <c r="J222" s="1467"/>
      <c r="K222" s="616" t="s">
        <v>16</v>
      </c>
      <c r="L222" s="617" t="s">
        <v>407</v>
      </c>
    </row>
    <row r="223" spans="1:12">
      <c r="A223" s="606">
        <v>218</v>
      </c>
      <c r="B223" s="615" t="s">
        <v>408</v>
      </c>
      <c r="C223" s="1465" t="s">
        <v>3198</v>
      </c>
      <c r="D223" s="1466"/>
      <c r="E223" s="1466"/>
      <c r="F223" s="1466"/>
      <c r="G223" s="1466"/>
      <c r="H223" s="1466"/>
      <c r="I223" s="1466"/>
      <c r="J223" s="1467"/>
      <c r="K223" s="616" t="s">
        <v>16</v>
      </c>
      <c r="L223" s="617" t="s">
        <v>408</v>
      </c>
    </row>
    <row r="224" spans="1:12">
      <c r="A224" s="606">
        <v>219</v>
      </c>
      <c r="B224" s="615" t="s">
        <v>409</v>
      </c>
      <c r="C224" s="1465" t="s">
        <v>3199</v>
      </c>
      <c r="D224" s="1466"/>
      <c r="E224" s="1466"/>
      <c r="F224" s="1466"/>
      <c r="G224" s="1466"/>
      <c r="H224" s="1466"/>
      <c r="I224" s="1466"/>
      <c r="J224" s="1467"/>
      <c r="K224" s="616" t="s">
        <v>16</v>
      </c>
      <c r="L224" s="617" t="s">
        <v>409</v>
      </c>
    </row>
    <row r="225" spans="1:12">
      <c r="A225" s="606">
        <v>220</v>
      </c>
      <c r="B225" s="615" t="s">
        <v>410</v>
      </c>
      <c r="C225" s="1465" t="s">
        <v>3200</v>
      </c>
      <c r="D225" s="1466"/>
      <c r="E225" s="1466"/>
      <c r="F225" s="1466"/>
      <c r="G225" s="1466"/>
      <c r="H225" s="1466"/>
      <c r="I225" s="1466"/>
      <c r="J225" s="1467"/>
      <c r="K225" s="616" t="s">
        <v>16</v>
      </c>
      <c r="L225" s="617" t="s">
        <v>410</v>
      </c>
    </row>
    <row r="226" spans="1:12">
      <c r="A226" s="606">
        <v>221</v>
      </c>
      <c r="B226" s="615" t="s">
        <v>411</v>
      </c>
      <c r="C226" s="1465" t="s">
        <v>3201</v>
      </c>
      <c r="D226" s="1466"/>
      <c r="E226" s="1466"/>
      <c r="F226" s="1466"/>
      <c r="G226" s="1466"/>
      <c r="H226" s="1466"/>
      <c r="I226" s="1466"/>
      <c r="J226" s="1467"/>
      <c r="K226" s="616" t="s">
        <v>16</v>
      </c>
      <c r="L226" s="617" t="s">
        <v>411</v>
      </c>
    </row>
    <row r="227" spans="1:12">
      <c r="A227" s="606">
        <v>222</v>
      </c>
      <c r="B227" s="615" t="s">
        <v>412</v>
      </c>
      <c r="C227" s="1465" t="s">
        <v>3202</v>
      </c>
      <c r="D227" s="1466"/>
      <c r="E227" s="1466"/>
      <c r="F227" s="1466"/>
      <c r="G227" s="1466"/>
      <c r="H227" s="1466"/>
      <c r="I227" s="1466"/>
      <c r="J227" s="1467"/>
      <c r="K227" s="616" t="s">
        <v>16</v>
      </c>
      <c r="L227" s="617" t="s">
        <v>412</v>
      </c>
    </row>
    <row r="228" spans="1:12">
      <c r="A228" s="606">
        <v>223</v>
      </c>
      <c r="B228" s="615" t="s">
        <v>413</v>
      </c>
      <c r="C228" s="1465" t="s">
        <v>3203</v>
      </c>
      <c r="D228" s="1466"/>
      <c r="E228" s="1466"/>
      <c r="F228" s="1466"/>
      <c r="G228" s="1466"/>
      <c r="H228" s="1466"/>
      <c r="I228" s="1466"/>
      <c r="J228" s="1467"/>
      <c r="K228" s="616" t="s">
        <v>16</v>
      </c>
      <c r="L228" s="617" t="s">
        <v>413</v>
      </c>
    </row>
    <row r="229" spans="1:12">
      <c r="A229" s="606">
        <v>224</v>
      </c>
      <c r="B229" s="615" t="s">
        <v>414</v>
      </c>
      <c r="C229" s="1465" t="s">
        <v>3204</v>
      </c>
      <c r="D229" s="1466"/>
      <c r="E229" s="1466"/>
      <c r="F229" s="1466"/>
      <c r="G229" s="1466"/>
      <c r="H229" s="1466"/>
      <c r="I229" s="1466"/>
      <c r="J229" s="1467"/>
      <c r="K229" s="616" t="s">
        <v>16</v>
      </c>
      <c r="L229" s="617" t="s">
        <v>414</v>
      </c>
    </row>
    <row r="230" spans="1:12">
      <c r="A230" s="606">
        <v>225</v>
      </c>
      <c r="B230" s="615" t="s">
        <v>415</v>
      </c>
      <c r="C230" s="1465" t="s">
        <v>3205</v>
      </c>
      <c r="D230" s="1466"/>
      <c r="E230" s="1466"/>
      <c r="F230" s="1466"/>
      <c r="G230" s="1466"/>
      <c r="H230" s="1466"/>
      <c r="I230" s="1466"/>
      <c r="J230" s="1467"/>
      <c r="K230" s="616" t="s">
        <v>16</v>
      </c>
      <c r="L230" s="617" t="s">
        <v>415</v>
      </c>
    </row>
    <row r="231" spans="1:12">
      <c r="A231" s="606">
        <v>226</v>
      </c>
      <c r="B231" s="615" t="s">
        <v>416</v>
      </c>
      <c r="C231" s="1465" t="s">
        <v>3206</v>
      </c>
      <c r="D231" s="1466"/>
      <c r="E231" s="1466"/>
      <c r="F231" s="1466"/>
      <c r="G231" s="1466"/>
      <c r="H231" s="1466"/>
      <c r="I231" s="1466"/>
      <c r="J231" s="1467"/>
      <c r="K231" s="616" t="s">
        <v>16</v>
      </c>
      <c r="L231" s="617" t="s">
        <v>416</v>
      </c>
    </row>
    <row r="232" spans="1:12">
      <c r="A232" s="606">
        <v>227</v>
      </c>
      <c r="B232" s="615" t="s">
        <v>417</v>
      </c>
      <c r="C232" s="1465" t="s">
        <v>3207</v>
      </c>
      <c r="D232" s="1466"/>
      <c r="E232" s="1466"/>
      <c r="F232" s="1466"/>
      <c r="G232" s="1466"/>
      <c r="H232" s="1466"/>
      <c r="I232" s="1466"/>
      <c r="J232" s="1467"/>
      <c r="K232" s="616" t="s">
        <v>16</v>
      </c>
      <c r="L232" s="617" t="s">
        <v>417</v>
      </c>
    </row>
    <row r="233" spans="1:12">
      <c r="A233" s="606">
        <v>228</v>
      </c>
      <c r="B233" s="615" t="s">
        <v>418</v>
      </c>
      <c r="C233" s="1465" t="s">
        <v>3208</v>
      </c>
      <c r="D233" s="1466"/>
      <c r="E233" s="1466"/>
      <c r="F233" s="1466"/>
      <c r="G233" s="1466"/>
      <c r="H233" s="1466"/>
      <c r="I233" s="1466"/>
      <c r="J233" s="1467"/>
      <c r="K233" s="616" t="s">
        <v>16</v>
      </c>
      <c r="L233" s="617" t="s">
        <v>418</v>
      </c>
    </row>
    <row r="234" spans="1:12">
      <c r="A234" s="606">
        <v>229</v>
      </c>
      <c r="B234" s="615" t="s">
        <v>419</v>
      </c>
      <c r="C234" s="1465" t="s">
        <v>3209</v>
      </c>
      <c r="D234" s="1466"/>
      <c r="E234" s="1466"/>
      <c r="F234" s="1466"/>
      <c r="G234" s="1466"/>
      <c r="H234" s="1466"/>
      <c r="I234" s="1466"/>
      <c r="J234" s="1467"/>
      <c r="K234" s="616" t="s">
        <v>16</v>
      </c>
      <c r="L234" s="617" t="s">
        <v>419</v>
      </c>
    </row>
    <row r="235" spans="1:12">
      <c r="A235" s="606">
        <v>230</v>
      </c>
      <c r="B235" s="615" t="s">
        <v>420</v>
      </c>
      <c r="C235" s="1465" t="s">
        <v>3210</v>
      </c>
      <c r="D235" s="1466"/>
      <c r="E235" s="1466"/>
      <c r="F235" s="1466"/>
      <c r="G235" s="1466"/>
      <c r="H235" s="1466"/>
      <c r="I235" s="1466"/>
      <c r="J235" s="1467"/>
      <c r="K235" s="616" t="s">
        <v>16</v>
      </c>
      <c r="L235" s="617" t="s">
        <v>420</v>
      </c>
    </row>
    <row r="236" spans="1:12">
      <c r="A236" s="606">
        <v>231</v>
      </c>
      <c r="B236" s="615" t="s">
        <v>421</v>
      </c>
      <c r="C236" s="1465" t="s">
        <v>3211</v>
      </c>
      <c r="D236" s="1466"/>
      <c r="E236" s="1466"/>
      <c r="F236" s="1466"/>
      <c r="G236" s="1466"/>
      <c r="H236" s="1466"/>
      <c r="I236" s="1466"/>
      <c r="J236" s="1467"/>
      <c r="K236" s="616" t="s">
        <v>16</v>
      </c>
      <c r="L236" s="617" t="s">
        <v>421</v>
      </c>
    </row>
    <row r="237" spans="1:12">
      <c r="A237" s="606">
        <v>232</v>
      </c>
      <c r="B237" s="615" t="s">
        <v>422</v>
      </c>
      <c r="C237" s="1465" t="s">
        <v>3212</v>
      </c>
      <c r="D237" s="1466"/>
      <c r="E237" s="1466"/>
      <c r="F237" s="1466"/>
      <c r="G237" s="1466"/>
      <c r="H237" s="1466"/>
      <c r="I237" s="1466"/>
      <c r="J237" s="1467"/>
      <c r="K237" s="616" t="s">
        <v>16</v>
      </c>
      <c r="L237" s="617" t="s">
        <v>422</v>
      </c>
    </row>
    <row r="238" spans="1:12">
      <c r="A238" s="606">
        <v>233</v>
      </c>
      <c r="B238" s="615" t="s">
        <v>423</v>
      </c>
      <c r="C238" s="1465" t="s">
        <v>3213</v>
      </c>
      <c r="D238" s="1466"/>
      <c r="E238" s="1466"/>
      <c r="F238" s="1466"/>
      <c r="G238" s="1466"/>
      <c r="H238" s="1466"/>
      <c r="I238" s="1466"/>
      <c r="J238" s="1467"/>
      <c r="K238" s="616" t="s">
        <v>16</v>
      </c>
      <c r="L238" s="617" t="s">
        <v>423</v>
      </c>
    </row>
    <row r="239" spans="1:12">
      <c r="A239" s="606">
        <v>234</v>
      </c>
      <c r="B239" s="615" t="s">
        <v>424</v>
      </c>
      <c r="C239" s="1465" t="s">
        <v>3214</v>
      </c>
      <c r="D239" s="1466"/>
      <c r="E239" s="1466"/>
      <c r="F239" s="1466"/>
      <c r="G239" s="1466"/>
      <c r="H239" s="1466"/>
      <c r="I239" s="1466"/>
      <c r="J239" s="1467"/>
      <c r="K239" s="616" t="s">
        <v>16</v>
      </c>
      <c r="L239" s="617" t="s">
        <v>424</v>
      </c>
    </row>
    <row r="240" spans="1:12">
      <c r="A240" s="606">
        <v>235</v>
      </c>
      <c r="B240" s="615" t="s">
        <v>425</v>
      </c>
      <c r="C240" s="1465" t="s">
        <v>3215</v>
      </c>
      <c r="D240" s="1466"/>
      <c r="E240" s="1466"/>
      <c r="F240" s="1466"/>
      <c r="G240" s="1466"/>
      <c r="H240" s="1466"/>
      <c r="I240" s="1466"/>
      <c r="J240" s="1467"/>
      <c r="K240" s="616" t="s">
        <v>16</v>
      </c>
      <c r="L240" s="617" t="s">
        <v>425</v>
      </c>
    </row>
    <row r="241" spans="1:12">
      <c r="A241" s="606">
        <v>236</v>
      </c>
      <c r="B241" s="615" t="s">
        <v>426</v>
      </c>
      <c r="C241" s="1465" t="s">
        <v>3216</v>
      </c>
      <c r="D241" s="1466"/>
      <c r="E241" s="1466"/>
      <c r="F241" s="1466"/>
      <c r="G241" s="1466"/>
      <c r="H241" s="1466"/>
      <c r="I241" s="1466"/>
      <c r="J241" s="1467"/>
      <c r="K241" s="616" t="s">
        <v>16</v>
      </c>
      <c r="L241" s="617" t="s">
        <v>426</v>
      </c>
    </row>
    <row r="242" spans="1:12">
      <c r="A242" s="606">
        <v>237</v>
      </c>
      <c r="B242" s="615" t="s">
        <v>427</v>
      </c>
      <c r="C242" s="1465" t="s">
        <v>3217</v>
      </c>
      <c r="D242" s="1466"/>
      <c r="E242" s="1466"/>
      <c r="F242" s="1466"/>
      <c r="G242" s="1466"/>
      <c r="H242" s="1466"/>
      <c r="I242" s="1466"/>
      <c r="J242" s="1467"/>
      <c r="K242" s="616" t="s">
        <v>16</v>
      </c>
      <c r="L242" s="617" t="s">
        <v>427</v>
      </c>
    </row>
    <row r="243" spans="1:12">
      <c r="A243" s="606">
        <v>238</v>
      </c>
      <c r="B243" s="615" t="s">
        <v>428</v>
      </c>
      <c r="C243" s="1465" t="s">
        <v>3218</v>
      </c>
      <c r="D243" s="1466"/>
      <c r="E243" s="1466"/>
      <c r="F243" s="1466"/>
      <c r="G243" s="1466"/>
      <c r="H243" s="1466"/>
      <c r="I243" s="1466"/>
      <c r="J243" s="1467"/>
      <c r="K243" s="616" t="s">
        <v>16</v>
      </c>
      <c r="L243" s="617" t="s">
        <v>428</v>
      </c>
    </row>
    <row r="244" spans="1:12">
      <c r="A244" s="606">
        <v>239</v>
      </c>
      <c r="B244" s="615" t="s">
        <v>429</v>
      </c>
      <c r="C244" s="1465" t="s">
        <v>3219</v>
      </c>
      <c r="D244" s="1466"/>
      <c r="E244" s="1466"/>
      <c r="F244" s="1466"/>
      <c r="G244" s="1466"/>
      <c r="H244" s="1466"/>
      <c r="I244" s="1466"/>
      <c r="J244" s="1467"/>
      <c r="K244" s="616" t="s">
        <v>16</v>
      </c>
      <c r="L244" s="617" t="s">
        <v>429</v>
      </c>
    </row>
    <row r="245" spans="1:12">
      <c r="A245" s="606">
        <v>240</v>
      </c>
      <c r="B245" s="615" t="s">
        <v>430</v>
      </c>
      <c r="C245" s="1465" t="s">
        <v>3220</v>
      </c>
      <c r="D245" s="1466"/>
      <c r="E245" s="1466"/>
      <c r="F245" s="1466"/>
      <c r="G245" s="1466"/>
      <c r="H245" s="1466"/>
      <c r="I245" s="1466"/>
      <c r="J245" s="1467"/>
      <c r="K245" s="616" t="s">
        <v>16</v>
      </c>
      <c r="L245" s="617" t="s">
        <v>430</v>
      </c>
    </row>
    <row r="246" spans="1:12">
      <c r="A246" s="606">
        <v>241</v>
      </c>
      <c r="B246" s="615" t="s">
        <v>431</v>
      </c>
      <c r="C246" s="1465" t="s">
        <v>3221</v>
      </c>
      <c r="D246" s="1466"/>
      <c r="E246" s="1466"/>
      <c r="F246" s="1466"/>
      <c r="G246" s="1466"/>
      <c r="H246" s="1466"/>
      <c r="I246" s="1466"/>
      <c r="J246" s="1467"/>
      <c r="K246" s="616" t="s">
        <v>16</v>
      </c>
      <c r="L246" s="617" t="s">
        <v>431</v>
      </c>
    </row>
    <row r="247" spans="1:12">
      <c r="A247" s="606">
        <v>242</v>
      </c>
      <c r="B247" s="615" t="s">
        <v>432</v>
      </c>
      <c r="C247" s="1465" t="s">
        <v>3222</v>
      </c>
      <c r="D247" s="1466"/>
      <c r="E247" s="1466"/>
      <c r="F247" s="1466"/>
      <c r="G247" s="1466"/>
      <c r="H247" s="1466"/>
      <c r="I247" s="1466"/>
      <c r="J247" s="1467"/>
      <c r="K247" s="616" t="s">
        <v>16</v>
      </c>
      <c r="L247" s="617" t="s">
        <v>432</v>
      </c>
    </row>
    <row r="248" spans="1:12">
      <c r="A248" s="606">
        <v>243</v>
      </c>
      <c r="B248" s="615" t="s">
        <v>433</v>
      </c>
      <c r="C248" s="1465" t="s">
        <v>3223</v>
      </c>
      <c r="D248" s="1466"/>
      <c r="E248" s="1466"/>
      <c r="F248" s="1466"/>
      <c r="G248" s="1466"/>
      <c r="H248" s="1466"/>
      <c r="I248" s="1466"/>
      <c r="J248" s="1467"/>
      <c r="K248" s="616" t="s">
        <v>16</v>
      </c>
      <c r="L248" s="617" t="s">
        <v>433</v>
      </c>
    </row>
    <row r="249" spans="1:12">
      <c r="A249" s="606">
        <v>244</v>
      </c>
      <c r="B249" s="615" t="s">
        <v>434</v>
      </c>
      <c r="C249" s="1465" t="s">
        <v>3224</v>
      </c>
      <c r="D249" s="1466"/>
      <c r="E249" s="1466"/>
      <c r="F249" s="1466"/>
      <c r="G249" s="1466"/>
      <c r="H249" s="1466"/>
      <c r="I249" s="1466"/>
      <c r="J249" s="1467"/>
      <c r="K249" s="616" t="s">
        <v>16</v>
      </c>
      <c r="L249" s="617" t="s">
        <v>434</v>
      </c>
    </row>
    <row r="250" spans="1:12">
      <c r="A250" s="606">
        <v>245</v>
      </c>
      <c r="B250" s="615" t="s">
        <v>435</v>
      </c>
      <c r="C250" s="1465" t="s">
        <v>3225</v>
      </c>
      <c r="D250" s="1466"/>
      <c r="E250" s="1466"/>
      <c r="F250" s="1466"/>
      <c r="G250" s="1466"/>
      <c r="H250" s="1466"/>
      <c r="I250" s="1466"/>
      <c r="J250" s="1467"/>
      <c r="K250" s="616" t="s">
        <v>16</v>
      </c>
      <c r="L250" s="617" t="s">
        <v>435</v>
      </c>
    </row>
    <row r="251" spans="1:12">
      <c r="A251" s="606">
        <v>246</v>
      </c>
      <c r="B251" s="615" t="s">
        <v>436</v>
      </c>
      <c r="C251" s="1465" t="s">
        <v>3226</v>
      </c>
      <c r="D251" s="1466"/>
      <c r="E251" s="1466"/>
      <c r="F251" s="1466"/>
      <c r="G251" s="1466"/>
      <c r="H251" s="1466"/>
      <c r="I251" s="1466"/>
      <c r="J251" s="1467"/>
      <c r="K251" s="616" t="s">
        <v>16</v>
      </c>
      <c r="L251" s="617" t="s">
        <v>436</v>
      </c>
    </row>
    <row r="252" spans="1:12">
      <c r="A252" s="606">
        <v>247</v>
      </c>
      <c r="B252" s="615" t="s">
        <v>437</v>
      </c>
      <c r="C252" s="1465" t="s">
        <v>3227</v>
      </c>
      <c r="D252" s="1466"/>
      <c r="E252" s="1466"/>
      <c r="F252" s="1466"/>
      <c r="G252" s="1466"/>
      <c r="H252" s="1466"/>
      <c r="I252" s="1466"/>
      <c r="J252" s="1467"/>
      <c r="K252" s="616" t="s">
        <v>16</v>
      </c>
      <c r="L252" s="617" t="s">
        <v>437</v>
      </c>
    </row>
    <row r="253" spans="1:12">
      <c r="A253" s="606">
        <v>248</v>
      </c>
      <c r="B253" s="615" t="s">
        <v>438</v>
      </c>
      <c r="C253" s="1465" t="s">
        <v>3228</v>
      </c>
      <c r="D253" s="1466"/>
      <c r="E253" s="1466"/>
      <c r="F253" s="1466"/>
      <c r="G253" s="1466"/>
      <c r="H253" s="1466"/>
      <c r="I253" s="1466"/>
      <c r="J253" s="1467"/>
      <c r="K253" s="616" t="s">
        <v>16</v>
      </c>
      <c r="L253" s="617" t="s">
        <v>438</v>
      </c>
    </row>
    <row r="254" spans="1:12">
      <c r="A254" s="606">
        <v>249</v>
      </c>
      <c r="B254" s="615" t="s">
        <v>439</v>
      </c>
      <c r="C254" s="1465" t="s">
        <v>3229</v>
      </c>
      <c r="D254" s="1466"/>
      <c r="E254" s="1466"/>
      <c r="F254" s="1466"/>
      <c r="G254" s="1466"/>
      <c r="H254" s="1466"/>
      <c r="I254" s="1466"/>
      <c r="J254" s="1467"/>
      <c r="K254" s="616" t="s">
        <v>16</v>
      </c>
      <c r="L254" s="617" t="s">
        <v>439</v>
      </c>
    </row>
    <row r="255" spans="1:12">
      <c r="A255" s="606">
        <v>250</v>
      </c>
      <c r="B255" s="615" t="s">
        <v>440</v>
      </c>
      <c r="C255" s="1465" t="s">
        <v>3230</v>
      </c>
      <c r="D255" s="1466"/>
      <c r="E255" s="1466"/>
      <c r="F255" s="1466"/>
      <c r="G255" s="1466"/>
      <c r="H255" s="1466"/>
      <c r="I255" s="1466"/>
      <c r="J255" s="1467"/>
      <c r="K255" s="616" t="s">
        <v>16</v>
      </c>
      <c r="L255" s="617" t="s">
        <v>440</v>
      </c>
    </row>
    <row r="256" spans="1:12">
      <c r="A256" s="606">
        <v>251</v>
      </c>
      <c r="B256" s="615" t="s">
        <v>441</v>
      </c>
      <c r="C256" s="1465" t="s">
        <v>3231</v>
      </c>
      <c r="D256" s="1466"/>
      <c r="E256" s="1466"/>
      <c r="F256" s="1466"/>
      <c r="G256" s="1466"/>
      <c r="H256" s="1466"/>
      <c r="I256" s="1466"/>
      <c r="J256" s="1467"/>
      <c r="K256" s="616" t="s">
        <v>16</v>
      </c>
      <c r="L256" s="617" t="s">
        <v>441</v>
      </c>
    </row>
    <row r="257" spans="1:12">
      <c r="A257" s="606">
        <v>252</v>
      </c>
      <c r="B257" s="615" t="s">
        <v>442</v>
      </c>
      <c r="C257" s="1465" t="s">
        <v>3232</v>
      </c>
      <c r="D257" s="1466"/>
      <c r="E257" s="1466"/>
      <c r="F257" s="1466"/>
      <c r="G257" s="1466"/>
      <c r="H257" s="1466"/>
      <c r="I257" s="1466"/>
      <c r="J257" s="1467"/>
      <c r="K257" s="616" t="s">
        <v>16</v>
      </c>
      <c r="L257" s="617" t="s">
        <v>442</v>
      </c>
    </row>
    <row r="258" spans="1:12">
      <c r="A258" s="606">
        <v>253</v>
      </c>
      <c r="B258" s="615" t="s">
        <v>443</v>
      </c>
      <c r="C258" s="1465" t="s">
        <v>3233</v>
      </c>
      <c r="D258" s="1466"/>
      <c r="E258" s="1466"/>
      <c r="F258" s="1466"/>
      <c r="G258" s="1466"/>
      <c r="H258" s="1466"/>
      <c r="I258" s="1466"/>
      <c r="J258" s="1467"/>
      <c r="K258" s="616" t="s">
        <v>16</v>
      </c>
      <c r="L258" s="617" t="s">
        <v>443</v>
      </c>
    </row>
    <row r="259" spans="1:12">
      <c r="A259" s="606">
        <v>254</v>
      </c>
      <c r="B259" s="615" t="s">
        <v>444</v>
      </c>
      <c r="C259" s="1465" t="s">
        <v>3234</v>
      </c>
      <c r="D259" s="1466"/>
      <c r="E259" s="1466"/>
      <c r="F259" s="1466"/>
      <c r="G259" s="1466"/>
      <c r="H259" s="1466"/>
      <c r="I259" s="1466"/>
      <c r="J259" s="1467"/>
      <c r="K259" s="616" t="s">
        <v>16</v>
      </c>
      <c r="L259" s="617" t="s">
        <v>444</v>
      </c>
    </row>
    <row r="260" spans="1:12">
      <c r="A260" s="606">
        <v>255</v>
      </c>
      <c r="B260" s="615" t="s">
        <v>445</v>
      </c>
      <c r="C260" s="1465" t="s">
        <v>3235</v>
      </c>
      <c r="D260" s="1466"/>
      <c r="E260" s="1466"/>
      <c r="F260" s="1466"/>
      <c r="G260" s="1466"/>
      <c r="H260" s="1466"/>
      <c r="I260" s="1466"/>
      <c r="J260" s="1467"/>
      <c r="K260" s="616" t="s">
        <v>16</v>
      </c>
      <c r="L260" s="617" t="s">
        <v>445</v>
      </c>
    </row>
    <row r="261" spans="1:12">
      <c r="A261" s="606">
        <v>256</v>
      </c>
      <c r="B261" s="615" t="s">
        <v>446</v>
      </c>
      <c r="C261" s="1465" t="s">
        <v>3236</v>
      </c>
      <c r="D261" s="1466"/>
      <c r="E261" s="1466"/>
      <c r="F261" s="1466"/>
      <c r="G261" s="1466"/>
      <c r="H261" s="1466"/>
      <c r="I261" s="1466"/>
      <c r="J261" s="1467"/>
      <c r="K261" s="616" t="s">
        <v>16</v>
      </c>
      <c r="L261" s="617" t="s">
        <v>446</v>
      </c>
    </row>
    <row r="262" spans="1:12">
      <c r="A262" s="606">
        <v>257</v>
      </c>
      <c r="B262" s="615" t="s">
        <v>447</v>
      </c>
      <c r="C262" s="1465" t="s">
        <v>3237</v>
      </c>
      <c r="D262" s="1466"/>
      <c r="E262" s="1466"/>
      <c r="F262" s="1466"/>
      <c r="G262" s="1466"/>
      <c r="H262" s="1466"/>
      <c r="I262" s="1466"/>
      <c r="J262" s="1467"/>
      <c r="K262" s="616" t="s">
        <v>16</v>
      </c>
      <c r="L262" s="617" t="s">
        <v>447</v>
      </c>
    </row>
    <row r="263" spans="1:12">
      <c r="A263" s="606">
        <v>258</v>
      </c>
      <c r="B263" s="615" t="s">
        <v>448</v>
      </c>
      <c r="C263" s="1465" t="s">
        <v>3238</v>
      </c>
      <c r="D263" s="1466"/>
      <c r="E263" s="1466"/>
      <c r="F263" s="1466"/>
      <c r="G263" s="1466"/>
      <c r="H263" s="1466"/>
      <c r="I263" s="1466"/>
      <c r="J263" s="1467"/>
      <c r="K263" s="616" t="s">
        <v>16</v>
      </c>
      <c r="L263" s="617" t="s">
        <v>448</v>
      </c>
    </row>
    <row r="264" spans="1:12">
      <c r="A264" s="606">
        <v>259</v>
      </c>
      <c r="B264" s="615" t="s">
        <v>449</v>
      </c>
      <c r="C264" s="1465" t="s">
        <v>3239</v>
      </c>
      <c r="D264" s="1466"/>
      <c r="E264" s="1466"/>
      <c r="F264" s="1466"/>
      <c r="G264" s="1466"/>
      <c r="H264" s="1466"/>
      <c r="I264" s="1466"/>
      <c r="J264" s="1467"/>
      <c r="K264" s="616" t="s">
        <v>16</v>
      </c>
      <c r="L264" s="617" t="s">
        <v>449</v>
      </c>
    </row>
    <row r="265" spans="1:12">
      <c r="A265" s="606">
        <v>260</v>
      </c>
      <c r="B265" s="615" t="s">
        <v>450</v>
      </c>
      <c r="C265" s="1465" t="s">
        <v>3240</v>
      </c>
      <c r="D265" s="1466"/>
      <c r="E265" s="1466"/>
      <c r="F265" s="1466"/>
      <c r="G265" s="1466"/>
      <c r="H265" s="1466"/>
      <c r="I265" s="1466"/>
      <c r="J265" s="1467"/>
      <c r="K265" s="616" t="s">
        <v>16</v>
      </c>
      <c r="L265" s="617" t="s">
        <v>450</v>
      </c>
    </row>
    <row r="266" spans="1:12">
      <c r="A266" s="606">
        <v>261</v>
      </c>
      <c r="B266" s="615" t="s">
        <v>451</v>
      </c>
      <c r="C266" s="1465" t="s">
        <v>3241</v>
      </c>
      <c r="D266" s="1466"/>
      <c r="E266" s="1466"/>
      <c r="F266" s="1466"/>
      <c r="G266" s="1466"/>
      <c r="H266" s="1466"/>
      <c r="I266" s="1466"/>
      <c r="J266" s="1467"/>
      <c r="K266" s="616" t="s">
        <v>16</v>
      </c>
      <c r="L266" s="617" t="s">
        <v>451</v>
      </c>
    </row>
    <row r="267" spans="1:12">
      <c r="A267" s="606">
        <v>262</v>
      </c>
      <c r="B267" s="615" t="s">
        <v>452</v>
      </c>
      <c r="C267" s="1465" t="s">
        <v>3242</v>
      </c>
      <c r="D267" s="1466"/>
      <c r="E267" s="1466"/>
      <c r="F267" s="1466"/>
      <c r="G267" s="1466"/>
      <c r="H267" s="1466"/>
      <c r="I267" s="1466"/>
      <c r="J267" s="1467"/>
      <c r="K267" s="616" t="s">
        <v>16</v>
      </c>
      <c r="L267" s="617" t="s">
        <v>452</v>
      </c>
    </row>
    <row r="268" spans="1:12">
      <c r="A268" s="606">
        <v>263</v>
      </c>
      <c r="B268" s="615" t="s">
        <v>453</v>
      </c>
      <c r="C268" s="1465" t="s">
        <v>3243</v>
      </c>
      <c r="D268" s="1466"/>
      <c r="E268" s="1466"/>
      <c r="F268" s="1466"/>
      <c r="G268" s="1466"/>
      <c r="H268" s="1466"/>
      <c r="I268" s="1466"/>
      <c r="J268" s="1467"/>
      <c r="K268" s="616" t="s">
        <v>16</v>
      </c>
      <c r="L268" s="617" t="s">
        <v>453</v>
      </c>
    </row>
    <row r="269" spans="1:12">
      <c r="A269" s="606">
        <v>264</v>
      </c>
      <c r="B269" s="615" t="s">
        <v>454</v>
      </c>
      <c r="C269" s="1465" t="s">
        <v>3244</v>
      </c>
      <c r="D269" s="1466"/>
      <c r="E269" s="1466"/>
      <c r="F269" s="1466"/>
      <c r="G269" s="1466"/>
      <c r="H269" s="1466"/>
      <c r="I269" s="1466"/>
      <c r="J269" s="1467"/>
      <c r="K269" s="616" t="s">
        <v>16</v>
      </c>
      <c r="L269" s="617" t="s">
        <v>454</v>
      </c>
    </row>
    <row r="270" spans="1:12">
      <c r="A270" s="606">
        <v>265</v>
      </c>
      <c r="B270" s="615" t="s">
        <v>455</v>
      </c>
      <c r="C270" s="1465" t="s">
        <v>3245</v>
      </c>
      <c r="D270" s="1466"/>
      <c r="E270" s="1466"/>
      <c r="F270" s="1466"/>
      <c r="G270" s="1466"/>
      <c r="H270" s="1466"/>
      <c r="I270" s="1466"/>
      <c r="J270" s="1467"/>
      <c r="K270" s="616" t="s">
        <v>16</v>
      </c>
      <c r="L270" s="617" t="s">
        <v>455</v>
      </c>
    </row>
    <row r="271" spans="1:12">
      <c r="A271" s="606">
        <v>266</v>
      </c>
      <c r="B271" s="615" t="s">
        <v>456</v>
      </c>
      <c r="C271" s="1465" t="s">
        <v>3246</v>
      </c>
      <c r="D271" s="1466"/>
      <c r="E271" s="1466"/>
      <c r="F271" s="1466"/>
      <c r="G271" s="1466"/>
      <c r="H271" s="1466"/>
      <c r="I271" s="1466"/>
      <c r="J271" s="1467"/>
      <c r="K271" s="616" t="s">
        <v>16</v>
      </c>
      <c r="L271" s="617" t="s">
        <v>456</v>
      </c>
    </row>
    <row r="272" spans="1:12">
      <c r="A272" s="606">
        <v>267</v>
      </c>
      <c r="B272" s="615" t="s">
        <v>457</v>
      </c>
      <c r="C272" s="1465" t="s">
        <v>3247</v>
      </c>
      <c r="D272" s="1466"/>
      <c r="E272" s="1466"/>
      <c r="F272" s="1466"/>
      <c r="G272" s="1466"/>
      <c r="H272" s="1466"/>
      <c r="I272" s="1466"/>
      <c r="J272" s="1467"/>
      <c r="K272" s="616" t="s">
        <v>16</v>
      </c>
      <c r="L272" s="617" t="s">
        <v>457</v>
      </c>
    </row>
    <row r="273" spans="1:12">
      <c r="A273" s="606">
        <v>268</v>
      </c>
      <c r="B273" s="615" t="s">
        <v>458</v>
      </c>
      <c r="C273" s="1465" t="s">
        <v>3248</v>
      </c>
      <c r="D273" s="1466"/>
      <c r="E273" s="1466"/>
      <c r="F273" s="1466"/>
      <c r="G273" s="1466"/>
      <c r="H273" s="1466"/>
      <c r="I273" s="1466"/>
      <c r="J273" s="1467"/>
      <c r="K273" s="616" t="s">
        <v>16</v>
      </c>
      <c r="L273" s="617" t="s">
        <v>458</v>
      </c>
    </row>
    <row r="274" spans="1:12">
      <c r="A274" s="606">
        <v>269</v>
      </c>
      <c r="B274" s="615" t="s">
        <v>459</v>
      </c>
      <c r="C274" s="1465" t="s">
        <v>3249</v>
      </c>
      <c r="D274" s="1466"/>
      <c r="E274" s="1466"/>
      <c r="F274" s="1466"/>
      <c r="G274" s="1466"/>
      <c r="H274" s="1466"/>
      <c r="I274" s="1466"/>
      <c r="J274" s="1467"/>
      <c r="K274" s="616" t="s">
        <v>16</v>
      </c>
      <c r="L274" s="617" t="s">
        <v>459</v>
      </c>
    </row>
    <row r="275" spans="1:12">
      <c r="A275" s="606">
        <v>270</v>
      </c>
      <c r="B275" s="615" t="s">
        <v>460</v>
      </c>
      <c r="C275" s="1465" t="s">
        <v>3250</v>
      </c>
      <c r="D275" s="1466"/>
      <c r="E275" s="1466"/>
      <c r="F275" s="1466"/>
      <c r="G275" s="1466"/>
      <c r="H275" s="1466"/>
      <c r="I275" s="1466"/>
      <c r="J275" s="1467"/>
      <c r="K275" s="616" t="s">
        <v>16</v>
      </c>
      <c r="L275" s="617" t="s">
        <v>460</v>
      </c>
    </row>
    <row r="276" spans="1:12">
      <c r="A276" s="606">
        <v>271</v>
      </c>
      <c r="B276" s="615" t="s">
        <v>461</v>
      </c>
      <c r="C276" s="1465" t="s">
        <v>3251</v>
      </c>
      <c r="D276" s="1466"/>
      <c r="E276" s="1466"/>
      <c r="F276" s="1466"/>
      <c r="G276" s="1466"/>
      <c r="H276" s="1466"/>
      <c r="I276" s="1466"/>
      <c r="J276" s="1467"/>
      <c r="K276" s="616" t="s">
        <v>16</v>
      </c>
      <c r="L276" s="617" t="s">
        <v>461</v>
      </c>
    </row>
    <row r="277" spans="1:12">
      <c r="A277" s="606">
        <v>272</v>
      </c>
      <c r="B277" s="615" t="s">
        <v>462</v>
      </c>
      <c r="C277" s="1465" t="s">
        <v>3252</v>
      </c>
      <c r="D277" s="1466"/>
      <c r="E277" s="1466"/>
      <c r="F277" s="1466"/>
      <c r="G277" s="1466"/>
      <c r="H277" s="1466"/>
      <c r="I277" s="1466"/>
      <c r="J277" s="1467"/>
      <c r="K277" s="616" t="s">
        <v>16</v>
      </c>
      <c r="L277" s="617" t="s">
        <v>462</v>
      </c>
    </row>
    <row r="278" spans="1:12">
      <c r="A278" s="606">
        <v>273</v>
      </c>
      <c r="B278" s="615" t="s">
        <v>463</v>
      </c>
      <c r="C278" s="1465" t="s">
        <v>3253</v>
      </c>
      <c r="D278" s="1466"/>
      <c r="E278" s="1466"/>
      <c r="F278" s="1466"/>
      <c r="G278" s="1466"/>
      <c r="H278" s="1466"/>
      <c r="I278" s="1466"/>
      <c r="J278" s="1467"/>
      <c r="K278" s="616" t="s">
        <v>16</v>
      </c>
      <c r="L278" s="617" t="s">
        <v>463</v>
      </c>
    </row>
    <row r="279" spans="1:12">
      <c r="A279" s="606">
        <v>274</v>
      </c>
      <c r="B279" s="615" t="s">
        <v>464</v>
      </c>
      <c r="C279" s="1465" t="s">
        <v>3254</v>
      </c>
      <c r="D279" s="1466"/>
      <c r="E279" s="1466"/>
      <c r="F279" s="1466"/>
      <c r="G279" s="1466"/>
      <c r="H279" s="1466"/>
      <c r="I279" s="1466"/>
      <c r="J279" s="1467"/>
      <c r="K279" s="616" t="s">
        <v>16</v>
      </c>
      <c r="L279" s="617" t="s">
        <v>464</v>
      </c>
    </row>
    <row r="280" spans="1:12">
      <c r="A280" s="606">
        <v>275</v>
      </c>
      <c r="B280" s="615" t="s">
        <v>465</v>
      </c>
      <c r="C280" s="1465" t="s">
        <v>3255</v>
      </c>
      <c r="D280" s="1466"/>
      <c r="E280" s="1466"/>
      <c r="F280" s="1466"/>
      <c r="G280" s="1466"/>
      <c r="H280" s="1466"/>
      <c r="I280" s="1466"/>
      <c r="J280" s="1467"/>
      <c r="K280" s="616" t="s">
        <v>16</v>
      </c>
      <c r="L280" s="617" t="s">
        <v>465</v>
      </c>
    </row>
    <row r="281" spans="1:12">
      <c r="A281" s="606">
        <v>276</v>
      </c>
      <c r="B281" s="615" t="s">
        <v>466</v>
      </c>
      <c r="C281" s="1465" t="s">
        <v>3256</v>
      </c>
      <c r="D281" s="1466"/>
      <c r="E281" s="1466"/>
      <c r="F281" s="1466"/>
      <c r="G281" s="1466"/>
      <c r="H281" s="1466"/>
      <c r="I281" s="1466"/>
      <c r="J281" s="1467"/>
      <c r="K281" s="616" t="s">
        <v>16</v>
      </c>
      <c r="L281" s="617" t="s">
        <v>466</v>
      </c>
    </row>
    <row r="282" spans="1:12">
      <c r="A282" s="606">
        <v>277</v>
      </c>
      <c r="B282" s="615" t="s">
        <v>467</v>
      </c>
      <c r="C282" s="1465" t="s">
        <v>3257</v>
      </c>
      <c r="D282" s="1466"/>
      <c r="E282" s="1466"/>
      <c r="F282" s="1466"/>
      <c r="G282" s="1466"/>
      <c r="H282" s="1466"/>
      <c r="I282" s="1466"/>
      <c r="J282" s="1467"/>
      <c r="K282" s="616" t="s">
        <v>16</v>
      </c>
      <c r="L282" s="617" t="s">
        <v>467</v>
      </c>
    </row>
    <row r="283" spans="1:12">
      <c r="A283" s="606">
        <v>278</v>
      </c>
      <c r="B283" s="615" t="s">
        <v>468</v>
      </c>
      <c r="C283" s="1465" t="s">
        <v>3258</v>
      </c>
      <c r="D283" s="1466"/>
      <c r="E283" s="1466"/>
      <c r="F283" s="1466"/>
      <c r="G283" s="1466"/>
      <c r="H283" s="1466"/>
      <c r="I283" s="1466"/>
      <c r="J283" s="1467"/>
      <c r="K283" s="616" t="s">
        <v>16</v>
      </c>
      <c r="L283" s="617" t="s">
        <v>468</v>
      </c>
    </row>
    <row r="284" spans="1:12">
      <c r="A284" s="606">
        <v>279</v>
      </c>
      <c r="B284" s="615" t="s">
        <v>469</v>
      </c>
      <c r="C284" s="1465" t="s">
        <v>3259</v>
      </c>
      <c r="D284" s="1466"/>
      <c r="E284" s="1466"/>
      <c r="F284" s="1466"/>
      <c r="G284" s="1466"/>
      <c r="H284" s="1466"/>
      <c r="I284" s="1466"/>
      <c r="J284" s="1467"/>
      <c r="K284" s="616" t="s">
        <v>16</v>
      </c>
      <c r="L284" s="617" t="s">
        <v>469</v>
      </c>
    </row>
    <row r="285" spans="1:12">
      <c r="A285" s="606">
        <v>280</v>
      </c>
      <c r="B285" s="615" t="s">
        <v>470</v>
      </c>
      <c r="C285" s="1465" t="s">
        <v>3260</v>
      </c>
      <c r="D285" s="1466"/>
      <c r="E285" s="1466"/>
      <c r="F285" s="1466"/>
      <c r="G285" s="1466"/>
      <c r="H285" s="1466"/>
      <c r="I285" s="1466"/>
      <c r="J285" s="1467"/>
      <c r="K285" s="616" t="s">
        <v>16</v>
      </c>
      <c r="L285" s="617" t="s">
        <v>470</v>
      </c>
    </row>
    <row r="286" spans="1:12">
      <c r="A286" s="606">
        <v>281</v>
      </c>
      <c r="B286" s="615" t="s">
        <v>471</v>
      </c>
      <c r="C286" s="1465" t="s">
        <v>3261</v>
      </c>
      <c r="D286" s="1466"/>
      <c r="E286" s="1466"/>
      <c r="F286" s="1466"/>
      <c r="G286" s="1466"/>
      <c r="H286" s="1466"/>
      <c r="I286" s="1466"/>
      <c r="J286" s="1467"/>
      <c r="K286" s="616" t="s">
        <v>16</v>
      </c>
      <c r="L286" s="617" t="s">
        <v>471</v>
      </c>
    </row>
    <row r="287" spans="1:12">
      <c r="A287" s="606">
        <v>282</v>
      </c>
      <c r="B287" s="615" t="s">
        <v>472</v>
      </c>
      <c r="C287" s="1465" t="s">
        <v>3262</v>
      </c>
      <c r="D287" s="1466"/>
      <c r="E287" s="1466"/>
      <c r="F287" s="1466"/>
      <c r="G287" s="1466"/>
      <c r="H287" s="1466"/>
      <c r="I287" s="1466"/>
      <c r="J287" s="1467"/>
      <c r="K287" s="616" t="s">
        <v>16</v>
      </c>
      <c r="L287" s="617" t="s">
        <v>472</v>
      </c>
    </row>
    <row r="288" spans="1:12">
      <c r="A288" s="606">
        <v>283</v>
      </c>
      <c r="B288" s="615" t="s">
        <v>473</v>
      </c>
      <c r="C288" s="1465" t="s">
        <v>3263</v>
      </c>
      <c r="D288" s="1466"/>
      <c r="E288" s="1466"/>
      <c r="F288" s="1466"/>
      <c r="G288" s="1466"/>
      <c r="H288" s="1466"/>
      <c r="I288" s="1466"/>
      <c r="J288" s="1467"/>
      <c r="K288" s="616" t="s">
        <v>16</v>
      </c>
      <c r="L288" s="617" t="s">
        <v>473</v>
      </c>
    </row>
    <row r="289" spans="1:12">
      <c r="A289" s="606">
        <v>284</v>
      </c>
      <c r="B289" s="615" t="s">
        <v>474</v>
      </c>
      <c r="C289" s="1465" t="s">
        <v>3264</v>
      </c>
      <c r="D289" s="1466"/>
      <c r="E289" s="1466"/>
      <c r="F289" s="1466"/>
      <c r="G289" s="1466"/>
      <c r="H289" s="1466"/>
      <c r="I289" s="1466"/>
      <c r="J289" s="1467"/>
      <c r="K289" s="616" t="s">
        <v>16</v>
      </c>
      <c r="L289" s="617" t="s">
        <v>474</v>
      </c>
    </row>
    <row r="290" spans="1:12">
      <c r="A290" s="606">
        <v>285</v>
      </c>
      <c r="B290" s="615" t="s">
        <v>475</v>
      </c>
      <c r="C290" s="1465" t="s">
        <v>3265</v>
      </c>
      <c r="D290" s="1466"/>
      <c r="E290" s="1466"/>
      <c r="F290" s="1466"/>
      <c r="G290" s="1466"/>
      <c r="H290" s="1466"/>
      <c r="I290" s="1466"/>
      <c r="J290" s="1467"/>
      <c r="K290" s="616" t="s">
        <v>16</v>
      </c>
      <c r="L290" s="617" t="s">
        <v>475</v>
      </c>
    </row>
    <row r="291" spans="1:12">
      <c r="A291" s="606">
        <v>286</v>
      </c>
      <c r="B291" s="615" t="s">
        <v>476</v>
      </c>
      <c r="C291" s="1465" t="s">
        <v>3266</v>
      </c>
      <c r="D291" s="1466"/>
      <c r="E291" s="1466"/>
      <c r="F291" s="1466"/>
      <c r="G291" s="1466"/>
      <c r="H291" s="1466"/>
      <c r="I291" s="1466"/>
      <c r="J291" s="1467"/>
      <c r="K291" s="616" t="s">
        <v>16</v>
      </c>
      <c r="L291" s="617" t="s">
        <v>476</v>
      </c>
    </row>
    <row r="292" spans="1:12">
      <c r="A292" s="606">
        <v>287</v>
      </c>
      <c r="B292" s="615" t="s">
        <v>477</v>
      </c>
      <c r="C292" s="1465" t="s">
        <v>3267</v>
      </c>
      <c r="D292" s="1466"/>
      <c r="E292" s="1466"/>
      <c r="F292" s="1466"/>
      <c r="G292" s="1466"/>
      <c r="H292" s="1466"/>
      <c r="I292" s="1466"/>
      <c r="J292" s="1467"/>
      <c r="K292" s="616" t="s">
        <v>16</v>
      </c>
      <c r="L292" s="617" t="s">
        <v>477</v>
      </c>
    </row>
    <row r="293" spans="1:12">
      <c r="A293" s="606">
        <v>288</v>
      </c>
      <c r="B293" s="615" t="s">
        <v>478</v>
      </c>
      <c r="C293" s="1465" t="s">
        <v>3268</v>
      </c>
      <c r="D293" s="1466"/>
      <c r="E293" s="1466"/>
      <c r="F293" s="1466"/>
      <c r="G293" s="1466"/>
      <c r="H293" s="1466"/>
      <c r="I293" s="1466"/>
      <c r="J293" s="1467"/>
      <c r="K293" s="616" t="s">
        <v>16</v>
      </c>
      <c r="L293" s="617" t="s">
        <v>478</v>
      </c>
    </row>
    <row r="294" spans="1:12">
      <c r="A294" s="606">
        <v>289</v>
      </c>
      <c r="B294" s="615" t="s">
        <v>479</v>
      </c>
      <c r="C294" s="1465" t="s">
        <v>3269</v>
      </c>
      <c r="D294" s="1466"/>
      <c r="E294" s="1466"/>
      <c r="F294" s="1466"/>
      <c r="G294" s="1466"/>
      <c r="H294" s="1466"/>
      <c r="I294" s="1466"/>
      <c r="J294" s="1467"/>
      <c r="K294" s="616" t="s">
        <v>16</v>
      </c>
      <c r="L294" s="617" t="s">
        <v>479</v>
      </c>
    </row>
    <row r="295" spans="1:12">
      <c r="A295" s="606">
        <v>290</v>
      </c>
      <c r="B295" s="615" t="s">
        <v>480</v>
      </c>
      <c r="C295" s="1465" t="s">
        <v>3270</v>
      </c>
      <c r="D295" s="1466"/>
      <c r="E295" s="1466"/>
      <c r="F295" s="1466"/>
      <c r="G295" s="1466"/>
      <c r="H295" s="1466"/>
      <c r="I295" s="1466"/>
      <c r="J295" s="1467"/>
      <c r="K295" s="616" t="s">
        <v>16</v>
      </c>
      <c r="L295" s="617" t="s">
        <v>480</v>
      </c>
    </row>
    <row r="296" spans="1:12">
      <c r="A296" s="606">
        <v>291</v>
      </c>
      <c r="B296" s="615" t="s">
        <v>481</v>
      </c>
      <c r="C296" s="1465" t="s">
        <v>3271</v>
      </c>
      <c r="D296" s="1466"/>
      <c r="E296" s="1466"/>
      <c r="F296" s="1466"/>
      <c r="G296" s="1466"/>
      <c r="H296" s="1466"/>
      <c r="I296" s="1466"/>
      <c r="J296" s="1467"/>
      <c r="K296" s="616" t="s">
        <v>16</v>
      </c>
      <c r="L296" s="617" t="s">
        <v>481</v>
      </c>
    </row>
    <row r="297" spans="1:12">
      <c r="A297" s="606">
        <v>292</v>
      </c>
      <c r="B297" s="615" t="s">
        <v>482</v>
      </c>
      <c r="C297" s="1465" t="s">
        <v>3272</v>
      </c>
      <c r="D297" s="1466"/>
      <c r="E297" s="1466"/>
      <c r="F297" s="1466"/>
      <c r="G297" s="1466"/>
      <c r="H297" s="1466"/>
      <c r="I297" s="1466"/>
      <c r="J297" s="1467"/>
      <c r="K297" s="616" t="s">
        <v>16</v>
      </c>
      <c r="L297" s="617" t="s">
        <v>482</v>
      </c>
    </row>
    <row r="298" spans="1:12">
      <c r="A298" s="606">
        <v>293</v>
      </c>
      <c r="B298" s="615" t="s">
        <v>483</v>
      </c>
      <c r="C298" s="1465" t="s">
        <v>3273</v>
      </c>
      <c r="D298" s="1466"/>
      <c r="E298" s="1466"/>
      <c r="F298" s="1466"/>
      <c r="G298" s="1466"/>
      <c r="H298" s="1466"/>
      <c r="I298" s="1466"/>
      <c r="J298" s="1467"/>
      <c r="K298" s="616" t="s">
        <v>16</v>
      </c>
      <c r="L298" s="617" t="s">
        <v>483</v>
      </c>
    </row>
    <row r="299" spans="1:12">
      <c r="A299" s="606">
        <v>294</v>
      </c>
      <c r="B299" s="615" t="s">
        <v>484</v>
      </c>
      <c r="C299" s="1465" t="s">
        <v>3274</v>
      </c>
      <c r="D299" s="1466"/>
      <c r="E299" s="1466"/>
      <c r="F299" s="1466"/>
      <c r="G299" s="1466"/>
      <c r="H299" s="1466"/>
      <c r="I299" s="1466"/>
      <c r="J299" s="1467"/>
      <c r="K299" s="616" t="s">
        <v>16</v>
      </c>
      <c r="L299" s="617" t="s">
        <v>484</v>
      </c>
    </row>
    <row r="300" spans="1:12">
      <c r="A300" s="606">
        <v>295</v>
      </c>
      <c r="B300" s="615" t="s">
        <v>485</v>
      </c>
      <c r="C300" s="1465" t="s">
        <v>3275</v>
      </c>
      <c r="D300" s="1466"/>
      <c r="E300" s="1466"/>
      <c r="F300" s="1466"/>
      <c r="G300" s="1466"/>
      <c r="H300" s="1466"/>
      <c r="I300" s="1466"/>
      <c r="J300" s="1467"/>
      <c r="K300" s="616" t="s">
        <v>16</v>
      </c>
      <c r="L300" s="617" t="s">
        <v>485</v>
      </c>
    </row>
    <row r="301" spans="1:12">
      <c r="A301" s="606">
        <v>296</v>
      </c>
      <c r="B301" s="615" t="s">
        <v>486</v>
      </c>
      <c r="C301" s="1465" t="s">
        <v>3276</v>
      </c>
      <c r="D301" s="1466"/>
      <c r="E301" s="1466"/>
      <c r="F301" s="1466"/>
      <c r="G301" s="1466"/>
      <c r="H301" s="1466"/>
      <c r="I301" s="1466"/>
      <c r="J301" s="1467"/>
      <c r="K301" s="616" t="s">
        <v>16</v>
      </c>
      <c r="L301" s="617" t="s">
        <v>486</v>
      </c>
    </row>
    <row r="302" spans="1:12">
      <c r="A302" s="606">
        <v>297</v>
      </c>
      <c r="B302" s="615" t="s">
        <v>487</v>
      </c>
      <c r="C302" s="1465" t="s">
        <v>3277</v>
      </c>
      <c r="D302" s="1466"/>
      <c r="E302" s="1466"/>
      <c r="F302" s="1466"/>
      <c r="G302" s="1466"/>
      <c r="H302" s="1466"/>
      <c r="I302" s="1466"/>
      <c r="J302" s="1467"/>
      <c r="K302" s="616" t="s">
        <v>16</v>
      </c>
      <c r="L302" s="617" t="s">
        <v>487</v>
      </c>
    </row>
    <row r="303" spans="1:12">
      <c r="A303" s="606">
        <v>298</v>
      </c>
      <c r="B303" s="615" t="s">
        <v>488</v>
      </c>
      <c r="C303" s="1465" t="s">
        <v>3278</v>
      </c>
      <c r="D303" s="1466"/>
      <c r="E303" s="1466"/>
      <c r="F303" s="1466"/>
      <c r="G303" s="1466"/>
      <c r="H303" s="1466"/>
      <c r="I303" s="1466"/>
      <c r="J303" s="1467"/>
      <c r="K303" s="616" t="s">
        <v>16</v>
      </c>
      <c r="L303" s="617" t="s">
        <v>488</v>
      </c>
    </row>
    <row r="304" spans="1:12">
      <c r="A304" s="606">
        <v>299</v>
      </c>
      <c r="B304" s="615" t="s">
        <v>489</v>
      </c>
      <c r="C304" s="1465" t="s">
        <v>3279</v>
      </c>
      <c r="D304" s="1466"/>
      <c r="E304" s="1466"/>
      <c r="F304" s="1466"/>
      <c r="G304" s="1466"/>
      <c r="H304" s="1466"/>
      <c r="I304" s="1466"/>
      <c r="J304" s="1467"/>
      <c r="K304" s="616" t="s">
        <v>16</v>
      </c>
      <c r="L304" s="617" t="s">
        <v>489</v>
      </c>
    </row>
    <row r="305" spans="1:12">
      <c r="A305" s="606">
        <v>300</v>
      </c>
      <c r="B305" s="615" t="s">
        <v>490</v>
      </c>
      <c r="C305" s="1465" t="s">
        <v>3280</v>
      </c>
      <c r="D305" s="1466"/>
      <c r="E305" s="1466"/>
      <c r="F305" s="1466"/>
      <c r="G305" s="1466"/>
      <c r="H305" s="1466"/>
      <c r="I305" s="1466"/>
      <c r="J305" s="1467"/>
      <c r="K305" s="616" t="s">
        <v>16</v>
      </c>
      <c r="L305" s="617" t="s">
        <v>490</v>
      </c>
    </row>
    <row r="306" spans="1:12">
      <c r="A306" s="606">
        <v>301</v>
      </c>
      <c r="B306" s="615" t="s">
        <v>491</v>
      </c>
      <c r="C306" s="1465" t="s">
        <v>3281</v>
      </c>
      <c r="D306" s="1466"/>
      <c r="E306" s="1466"/>
      <c r="F306" s="1466"/>
      <c r="G306" s="1466"/>
      <c r="H306" s="1466"/>
      <c r="I306" s="1466"/>
      <c r="J306" s="1467"/>
      <c r="K306" s="616" t="s">
        <v>16</v>
      </c>
      <c r="L306" s="617" t="s">
        <v>491</v>
      </c>
    </row>
    <row r="307" spans="1:12">
      <c r="A307" s="606">
        <v>302</v>
      </c>
      <c r="B307" s="615" t="s">
        <v>492</v>
      </c>
      <c r="C307" s="1465" t="s">
        <v>3282</v>
      </c>
      <c r="D307" s="1466"/>
      <c r="E307" s="1466"/>
      <c r="F307" s="1466"/>
      <c r="G307" s="1466"/>
      <c r="H307" s="1466"/>
      <c r="I307" s="1466"/>
      <c r="J307" s="1467"/>
      <c r="K307" s="616" t="s">
        <v>16</v>
      </c>
      <c r="L307" s="617" t="s">
        <v>492</v>
      </c>
    </row>
    <row r="308" spans="1:12">
      <c r="A308" s="606">
        <v>303</v>
      </c>
      <c r="B308" s="615" t="s">
        <v>493</v>
      </c>
      <c r="C308" s="1465" t="s">
        <v>3283</v>
      </c>
      <c r="D308" s="1466"/>
      <c r="E308" s="1466"/>
      <c r="F308" s="1466"/>
      <c r="G308" s="1466"/>
      <c r="H308" s="1466"/>
      <c r="I308" s="1466"/>
      <c r="J308" s="1467"/>
      <c r="K308" s="616" t="s">
        <v>16</v>
      </c>
      <c r="L308" s="617" t="s">
        <v>493</v>
      </c>
    </row>
    <row r="309" spans="1:12">
      <c r="A309" s="606">
        <v>304</v>
      </c>
      <c r="B309" s="615" t="s">
        <v>494</v>
      </c>
      <c r="C309" s="1465" t="s">
        <v>3284</v>
      </c>
      <c r="D309" s="1466"/>
      <c r="E309" s="1466"/>
      <c r="F309" s="1466"/>
      <c r="G309" s="1466"/>
      <c r="H309" s="1466"/>
      <c r="I309" s="1466"/>
      <c r="J309" s="1467"/>
      <c r="K309" s="616" t="s">
        <v>16</v>
      </c>
      <c r="L309" s="617" t="s">
        <v>494</v>
      </c>
    </row>
    <row r="310" spans="1:12">
      <c r="A310" s="606">
        <v>305</v>
      </c>
      <c r="B310" s="615" t="s">
        <v>495</v>
      </c>
      <c r="C310" s="1465" t="s">
        <v>3285</v>
      </c>
      <c r="D310" s="1466"/>
      <c r="E310" s="1466"/>
      <c r="F310" s="1466"/>
      <c r="G310" s="1466"/>
      <c r="H310" s="1466"/>
      <c r="I310" s="1466"/>
      <c r="J310" s="1467"/>
      <c r="K310" s="616" t="s">
        <v>16</v>
      </c>
      <c r="L310" s="617" t="s">
        <v>495</v>
      </c>
    </row>
    <row r="311" spans="1:12">
      <c r="A311" s="606">
        <v>306</v>
      </c>
      <c r="B311" s="615" t="s">
        <v>496</v>
      </c>
      <c r="C311" s="1465" t="s">
        <v>3286</v>
      </c>
      <c r="D311" s="1466"/>
      <c r="E311" s="1466"/>
      <c r="F311" s="1466"/>
      <c r="G311" s="1466"/>
      <c r="H311" s="1466"/>
      <c r="I311" s="1466"/>
      <c r="J311" s="1467"/>
      <c r="K311" s="616" t="s">
        <v>16</v>
      </c>
      <c r="L311" s="617" t="s">
        <v>496</v>
      </c>
    </row>
    <row r="312" spans="1:12">
      <c r="A312" s="606">
        <v>307</v>
      </c>
      <c r="B312" s="615" t="s">
        <v>497</v>
      </c>
      <c r="C312" s="1465" t="s">
        <v>3287</v>
      </c>
      <c r="D312" s="1466"/>
      <c r="E312" s="1466"/>
      <c r="F312" s="1466"/>
      <c r="G312" s="1466"/>
      <c r="H312" s="1466"/>
      <c r="I312" s="1466"/>
      <c r="J312" s="1467"/>
      <c r="K312" s="616" t="s">
        <v>16</v>
      </c>
      <c r="L312" s="617" t="s">
        <v>497</v>
      </c>
    </row>
    <row r="313" spans="1:12">
      <c r="A313" s="606">
        <v>308</v>
      </c>
      <c r="B313" s="615" t="s">
        <v>498</v>
      </c>
      <c r="C313" s="1465" t="s">
        <v>3288</v>
      </c>
      <c r="D313" s="1466"/>
      <c r="E313" s="1466"/>
      <c r="F313" s="1466"/>
      <c r="G313" s="1466"/>
      <c r="H313" s="1466"/>
      <c r="I313" s="1466"/>
      <c r="J313" s="1467"/>
      <c r="K313" s="616" t="s">
        <v>16</v>
      </c>
      <c r="L313" s="617" t="s">
        <v>498</v>
      </c>
    </row>
    <row r="314" spans="1:12">
      <c r="A314" s="606">
        <v>309</v>
      </c>
      <c r="B314" s="615" t="s">
        <v>499</v>
      </c>
      <c r="C314" s="1465" t="s">
        <v>3289</v>
      </c>
      <c r="D314" s="1466"/>
      <c r="E314" s="1466"/>
      <c r="F314" s="1466"/>
      <c r="G314" s="1466"/>
      <c r="H314" s="1466"/>
      <c r="I314" s="1466"/>
      <c r="J314" s="1467"/>
      <c r="K314" s="616" t="s">
        <v>16</v>
      </c>
      <c r="L314" s="617" t="s">
        <v>499</v>
      </c>
    </row>
    <row r="315" spans="1:12">
      <c r="A315" s="606">
        <v>310</v>
      </c>
      <c r="B315" s="615" t="s">
        <v>500</v>
      </c>
      <c r="C315" s="1465" t="s">
        <v>3290</v>
      </c>
      <c r="D315" s="1466"/>
      <c r="E315" s="1466"/>
      <c r="F315" s="1466"/>
      <c r="G315" s="1466"/>
      <c r="H315" s="1466"/>
      <c r="I315" s="1466"/>
      <c r="J315" s="1467"/>
      <c r="K315" s="616" t="s">
        <v>16</v>
      </c>
      <c r="L315" s="617" t="s">
        <v>500</v>
      </c>
    </row>
    <row r="316" spans="1:12">
      <c r="A316" s="606">
        <v>311</v>
      </c>
      <c r="B316" s="615" t="s">
        <v>501</v>
      </c>
      <c r="C316" s="1465" t="s">
        <v>3291</v>
      </c>
      <c r="D316" s="1466"/>
      <c r="E316" s="1466"/>
      <c r="F316" s="1466"/>
      <c r="G316" s="1466"/>
      <c r="H316" s="1466"/>
      <c r="I316" s="1466"/>
      <c r="J316" s="1467"/>
      <c r="K316" s="616" t="s">
        <v>16</v>
      </c>
      <c r="L316" s="617" t="s">
        <v>501</v>
      </c>
    </row>
    <row r="317" spans="1:12">
      <c r="A317" s="606">
        <v>312</v>
      </c>
      <c r="B317" s="615" t="s">
        <v>502</v>
      </c>
      <c r="C317" s="1465" t="s">
        <v>3292</v>
      </c>
      <c r="D317" s="1466"/>
      <c r="E317" s="1466"/>
      <c r="F317" s="1466"/>
      <c r="G317" s="1466"/>
      <c r="H317" s="1466"/>
      <c r="I317" s="1466"/>
      <c r="J317" s="1467"/>
      <c r="K317" s="616" t="s">
        <v>16</v>
      </c>
      <c r="L317" s="617" t="s">
        <v>502</v>
      </c>
    </row>
    <row r="318" spans="1:12">
      <c r="A318" s="606">
        <v>313</v>
      </c>
      <c r="B318" s="615" t="s">
        <v>503</v>
      </c>
      <c r="C318" s="1465" t="s">
        <v>3293</v>
      </c>
      <c r="D318" s="1466"/>
      <c r="E318" s="1466"/>
      <c r="F318" s="1466"/>
      <c r="G318" s="1466"/>
      <c r="H318" s="1466"/>
      <c r="I318" s="1466"/>
      <c r="J318" s="1467"/>
      <c r="K318" s="616" t="s">
        <v>16</v>
      </c>
      <c r="L318" s="617" t="s">
        <v>503</v>
      </c>
    </row>
    <row r="319" spans="1:12">
      <c r="A319" s="606">
        <v>314</v>
      </c>
      <c r="B319" s="615" t="s">
        <v>504</v>
      </c>
      <c r="C319" s="1465" t="s">
        <v>3294</v>
      </c>
      <c r="D319" s="1466"/>
      <c r="E319" s="1466"/>
      <c r="F319" s="1466"/>
      <c r="G319" s="1466"/>
      <c r="H319" s="1466"/>
      <c r="I319" s="1466"/>
      <c r="J319" s="1467"/>
      <c r="K319" s="616" t="s">
        <v>16</v>
      </c>
      <c r="L319" s="617" t="s">
        <v>504</v>
      </c>
    </row>
    <row r="320" spans="1:12">
      <c r="A320" s="606">
        <v>315</v>
      </c>
      <c r="B320" s="615" t="s">
        <v>505</v>
      </c>
      <c r="C320" s="1465" t="s">
        <v>3295</v>
      </c>
      <c r="D320" s="1466"/>
      <c r="E320" s="1466"/>
      <c r="F320" s="1466"/>
      <c r="G320" s="1466"/>
      <c r="H320" s="1466"/>
      <c r="I320" s="1466"/>
      <c r="J320" s="1467"/>
      <c r="K320" s="616" t="s">
        <v>16</v>
      </c>
      <c r="L320" s="617" t="s">
        <v>505</v>
      </c>
    </row>
    <row r="321" spans="1:12">
      <c r="A321" s="606">
        <v>316</v>
      </c>
      <c r="B321" s="615" t="s">
        <v>506</v>
      </c>
      <c r="C321" s="1465" t="s">
        <v>3296</v>
      </c>
      <c r="D321" s="1466"/>
      <c r="E321" s="1466"/>
      <c r="F321" s="1466"/>
      <c r="G321" s="1466"/>
      <c r="H321" s="1466"/>
      <c r="I321" s="1466"/>
      <c r="J321" s="1467"/>
      <c r="K321" s="616" t="s">
        <v>16</v>
      </c>
      <c r="L321" s="617" t="s">
        <v>506</v>
      </c>
    </row>
    <row r="322" spans="1:12">
      <c r="A322" s="606">
        <v>317</v>
      </c>
      <c r="B322" s="615" t="s">
        <v>507</v>
      </c>
      <c r="C322" s="1465" t="s">
        <v>3297</v>
      </c>
      <c r="D322" s="1466"/>
      <c r="E322" s="1466"/>
      <c r="F322" s="1466"/>
      <c r="G322" s="1466"/>
      <c r="H322" s="1466"/>
      <c r="I322" s="1466"/>
      <c r="J322" s="1467"/>
      <c r="K322" s="616" t="s">
        <v>16</v>
      </c>
      <c r="L322" s="617" t="s">
        <v>507</v>
      </c>
    </row>
    <row r="323" spans="1:12">
      <c r="A323" s="606">
        <v>318</v>
      </c>
      <c r="B323" s="615" t="s">
        <v>508</v>
      </c>
      <c r="C323" s="1465" t="s">
        <v>3298</v>
      </c>
      <c r="D323" s="1466"/>
      <c r="E323" s="1466"/>
      <c r="F323" s="1466"/>
      <c r="G323" s="1466"/>
      <c r="H323" s="1466"/>
      <c r="I323" s="1466"/>
      <c r="J323" s="1467"/>
      <c r="K323" s="616" t="s">
        <v>16</v>
      </c>
      <c r="L323" s="617" t="s">
        <v>508</v>
      </c>
    </row>
    <row r="324" spans="1:12">
      <c r="A324" s="606">
        <v>319</v>
      </c>
      <c r="B324" s="615" t="s">
        <v>509</v>
      </c>
      <c r="C324" s="1465" t="s">
        <v>3299</v>
      </c>
      <c r="D324" s="1466"/>
      <c r="E324" s="1466"/>
      <c r="F324" s="1466"/>
      <c r="G324" s="1466"/>
      <c r="H324" s="1466"/>
      <c r="I324" s="1466"/>
      <c r="J324" s="1467"/>
      <c r="K324" s="616" t="s">
        <v>16</v>
      </c>
      <c r="L324" s="617" t="s">
        <v>509</v>
      </c>
    </row>
    <row r="325" spans="1:12">
      <c r="A325" s="606">
        <v>320</v>
      </c>
      <c r="B325" s="615" t="s">
        <v>510</v>
      </c>
      <c r="C325" s="1465" t="s">
        <v>3300</v>
      </c>
      <c r="D325" s="1466"/>
      <c r="E325" s="1466"/>
      <c r="F325" s="1466"/>
      <c r="G325" s="1466"/>
      <c r="H325" s="1466"/>
      <c r="I325" s="1466"/>
      <c r="J325" s="1467"/>
      <c r="K325" s="616" t="s">
        <v>16</v>
      </c>
      <c r="L325" s="617" t="s">
        <v>510</v>
      </c>
    </row>
    <row r="326" spans="1:12">
      <c r="A326" s="606">
        <v>321</v>
      </c>
      <c r="B326" s="615" t="s">
        <v>511</v>
      </c>
      <c r="C326" s="1465" t="s">
        <v>3301</v>
      </c>
      <c r="D326" s="1466"/>
      <c r="E326" s="1466"/>
      <c r="F326" s="1466"/>
      <c r="G326" s="1466"/>
      <c r="H326" s="1466"/>
      <c r="I326" s="1466"/>
      <c r="J326" s="1467"/>
      <c r="K326" s="616" t="s">
        <v>16</v>
      </c>
      <c r="L326" s="617" t="s">
        <v>511</v>
      </c>
    </row>
    <row r="327" spans="1:12">
      <c r="A327" s="606">
        <v>322</v>
      </c>
      <c r="B327" s="615" t="s">
        <v>512</v>
      </c>
      <c r="C327" s="1465" t="s">
        <v>3302</v>
      </c>
      <c r="D327" s="1466"/>
      <c r="E327" s="1466"/>
      <c r="F327" s="1466"/>
      <c r="G327" s="1466"/>
      <c r="H327" s="1466"/>
      <c r="I327" s="1466"/>
      <c r="J327" s="1467"/>
      <c r="K327" s="616" t="s">
        <v>16</v>
      </c>
      <c r="L327" s="617" t="s">
        <v>512</v>
      </c>
    </row>
    <row r="328" spans="1:12">
      <c r="A328" s="606">
        <v>323</v>
      </c>
      <c r="B328" s="615" t="s">
        <v>513</v>
      </c>
      <c r="C328" s="1465" t="s">
        <v>3303</v>
      </c>
      <c r="D328" s="1466"/>
      <c r="E328" s="1466"/>
      <c r="F328" s="1466"/>
      <c r="G328" s="1466"/>
      <c r="H328" s="1466"/>
      <c r="I328" s="1466"/>
      <c r="J328" s="1467"/>
      <c r="K328" s="616" t="s">
        <v>16</v>
      </c>
      <c r="L328" s="617" t="s">
        <v>513</v>
      </c>
    </row>
    <row r="329" spans="1:12">
      <c r="A329" s="606">
        <v>324</v>
      </c>
      <c r="B329" s="615" t="s">
        <v>514</v>
      </c>
      <c r="C329" s="1465" t="s">
        <v>3304</v>
      </c>
      <c r="D329" s="1466"/>
      <c r="E329" s="1466"/>
      <c r="F329" s="1466"/>
      <c r="G329" s="1466"/>
      <c r="H329" s="1466"/>
      <c r="I329" s="1466"/>
      <c r="J329" s="1467"/>
      <c r="K329" s="616" t="s">
        <v>16</v>
      </c>
      <c r="L329" s="617" t="s">
        <v>514</v>
      </c>
    </row>
    <row r="330" spans="1:12">
      <c r="A330" s="606">
        <v>325</v>
      </c>
      <c r="B330" s="615" t="s">
        <v>515</v>
      </c>
      <c r="C330" s="1465" t="s">
        <v>3305</v>
      </c>
      <c r="D330" s="1466"/>
      <c r="E330" s="1466"/>
      <c r="F330" s="1466"/>
      <c r="G330" s="1466"/>
      <c r="H330" s="1466"/>
      <c r="I330" s="1466"/>
      <c r="J330" s="1467"/>
      <c r="K330" s="616" t="s">
        <v>16</v>
      </c>
      <c r="L330" s="617" t="s">
        <v>515</v>
      </c>
    </row>
    <row r="331" spans="1:12">
      <c r="A331" s="606">
        <v>326</v>
      </c>
      <c r="B331" s="615" t="s">
        <v>516</v>
      </c>
      <c r="C331" s="1465" t="s">
        <v>3306</v>
      </c>
      <c r="D331" s="1466"/>
      <c r="E331" s="1466"/>
      <c r="F331" s="1466"/>
      <c r="G331" s="1466"/>
      <c r="H331" s="1466"/>
      <c r="I331" s="1466"/>
      <c r="J331" s="1467"/>
      <c r="K331" s="616" t="s">
        <v>16</v>
      </c>
      <c r="L331" s="617" t="s">
        <v>516</v>
      </c>
    </row>
    <row r="332" spans="1:12">
      <c r="A332" s="606">
        <v>327</v>
      </c>
      <c r="B332" s="615" t="s">
        <v>517</v>
      </c>
      <c r="C332" s="1465" t="s">
        <v>3307</v>
      </c>
      <c r="D332" s="1466"/>
      <c r="E332" s="1466"/>
      <c r="F332" s="1466"/>
      <c r="G332" s="1466"/>
      <c r="H332" s="1466"/>
      <c r="I332" s="1466"/>
      <c r="J332" s="1467"/>
      <c r="K332" s="616" t="s">
        <v>16</v>
      </c>
      <c r="L332" s="617" t="s">
        <v>517</v>
      </c>
    </row>
    <row r="333" spans="1:12">
      <c r="A333" s="606">
        <v>328</v>
      </c>
      <c r="B333" s="615" t="s">
        <v>518</v>
      </c>
      <c r="C333" s="1465" t="s">
        <v>3308</v>
      </c>
      <c r="D333" s="1466"/>
      <c r="E333" s="1466"/>
      <c r="F333" s="1466"/>
      <c r="G333" s="1466"/>
      <c r="H333" s="1466"/>
      <c r="I333" s="1466"/>
      <c r="J333" s="1467"/>
      <c r="K333" s="616" t="s">
        <v>16</v>
      </c>
      <c r="L333" s="617" t="s">
        <v>518</v>
      </c>
    </row>
    <row r="334" spans="1:12">
      <c r="A334" s="606">
        <v>329</v>
      </c>
      <c r="B334" s="615" t="s">
        <v>519</v>
      </c>
      <c r="C334" s="1465" t="s">
        <v>3309</v>
      </c>
      <c r="D334" s="1466"/>
      <c r="E334" s="1466"/>
      <c r="F334" s="1466"/>
      <c r="G334" s="1466"/>
      <c r="H334" s="1466"/>
      <c r="I334" s="1466"/>
      <c r="J334" s="1467"/>
      <c r="K334" s="616" t="s">
        <v>16</v>
      </c>
      <c r="L334" s="617" t="s">
        <v>519</v>
      </c>
    </row>
    <row r="335" spans="1:12">
      <c r="A335" s="606">
        <v>330</v>
      </c>
      <c r="B335" s="615" t="s">
        <v>520</v>
      </c>
      <c r="C335" s="1465" t="s">
        <v>3310</v>
      </c>
      <c r="D335" s="1466"/>
      <c r="E335" s="1466"/>
      <c r="F335" s="1466"/>
      <c r="G335" s="1466"/>
      <c r="H335" s="1466"/>
      <c r="I335" s="1466"/>
      <c r="J335" s="1467"/>
      <c r="K335" s="616" t="s">
        <v>16</v>
      </c>
      <c r="L335" s="617" t="s">
        <v>520</v>
      </c>
    </row>
    <row r="336" spans="1:12">
      <c r="A336" s="606">
        <v>331</v>
      </c>
      <c r="B336" s="615" t="s">
        <v>521</v>
      </c>
      <c r="C336" s="1465" t="s">
        <v>3311</v>
      </c>
      <c r="D336" s="1466"/>
      <c r="E336" s="1466"/>
      <c r="F336" s="1466"/>
      <c r="G336" s="1466"/>
      <c r="H336" s="1466"/>
      <c r="I336" s="1466"/>
      <c r="J336" s="1467"/>
      <c r="K336" s="616" t="s">
        <v>16</v>
      </c>
      <c r="L336" s="617" t="s">
        <v>521</v>
      </c>
    </row>
    <row r="337" spans="1:12">
      <c r="A337" s="606">
        <v>332</v>
      </c>
      <c r="B337" s="615" t="s">
        <v>522</v>
      </c>
      <c r="C337" s="1465" t="s">
        <v>3312</v>
      </c>
      <c r="D337" s="1466"/>
      <c r="E337" s="1466"/>
      <c r="F337" s="1466"/>
      <c r="G337" s="1466"/>
      <c r="H337" s="1466"/>
      <c r="I337" s="1466"/>
      <c r="J337" s="1467"/>
      <c r="K337" s="616" t="s">
        <v>16</v>
      </c>
      <c r="L337" s="617" t="s">
        <v>522</v>
      </c>
    </row>
    <row r="338" spans="1:12">
      <c r="A338" s="606">
        <v>333</v>
      </c>
      <c r="B338" s="615" t="s">
        <v>523</v>
      </c>
      <c r="C338" s="1465" t="s">
        <v>3313</v>
      </c>
      <c r="D338" s="1466"/>
      <c r="E338" s="1466"/>
      <c r="F338" s="1466"/>
      <c r="G338" s="1466"/>
      <c r="H338" s="1466"/>
      <c r="I338" s="1466"/>
      <c r="J338" s="1467"/>
      <c r="K338" s="616" t="s">
        <v>16</v>
      </c>
      <c r="L338" s="617" t="s">
        <v>523</v>
      </c>
    </row>
    <row r="339" spans="1:12">
      <c r="A339" s="606">
        <v>334</v>
      </c>
      <c r="B339" s="615" t="s">
        <v>524</v>
      </c>
      <c r="C339" s="1465" t="s">
        <v>3314</v>
      </c>
      <c r="D339" s="1466"/>
      <c r="E339" s="1466"/>
      <c r="F339" s="1466"/>
      <c r="G339" s="1466"/>
      <c r="H339" s="1466"/>
      <c r="I339" s="1466"/>
      <c r="J339" s="1467"/>
      <c r="K339" s="616" t="s">
        <v>16</v>
      </c>
      <c r="L339" s="617" t="s">
        <v>524</v>
      </c>
    </row>
    <row r="340" spans="1:12">
      <c r="A340" s="606">
        <v>335</v>
      </c>
      <c r="B340" s="615" t="s">
        <v>525</v>
      </c>
      <c r="C340" s="1465" t="s">
        <v>3315</v>
      </c>
      <c r="D340" s="1466"/>
      <c r="E340" s="1466"/>
      <c r="F340" s="1466"/>
      <c r="G340" s="1466"/>
      <c r="H340" s="1466"/>
      <c r="I340" s="1466"/>
      <c r="J340" s="1467"/>
      <c r="K340" s="616" t="s">
        <v>16</v>
      </c>
      <c r="L340" s="617" t="s">
        <v>525</v>
      </c>
    </row>
    <row r="341" spans="1:12">
      <c r="A341" s="606">
        <v>336</v>
      </c>
      <c r="B341" s="615" t="s">
        <v>526</v>
      </c>
      <c r="C341" s="1465" t="s">
        <v>3316</v>
      </c>
      <c r="D341" s="1466"/>
      <c r="E341" s="1466"/>
      <c r="F341" s="1466"/>
      <c r="G341" s="1466"/>
      <c r="H341" s="1466"/>
      <c r="I341" s="1466"/>
      <c r="J341" s="1467"/>
      <c r="K341" s="616" t="s">
        <v>16</v>
      </c>
      <c r="L341" s="617" t="s">
        <v>526</v>
      </c>
    </row>
    <row r="342" spans="1:12">
      <c r="A342" s="606">
        <v>337</v>
      </c>
      <c r="B342" s="615" t="s">
        <v>527</v>
      </c>
      <c r="C342" s="1465" t="s">
        <v>3317</v>
      </c>
      <c r="D342" s="1466"/>
      <c r="E342" s="1466"/>
      <c r="F342" s="1466"/>
      <c r="G342" s="1466"/>
      <c r="H342" s="1466"/>
      <c r="I342" s="1466"/>
      <c r="J342" s="1467"/>
      <c r="K342" s="616" t="s">
        <v>16</v>
      </c>
      <c r="L342" s="617" t="s">
        <v>527</v>
      </c>
    </row>
    <row r="343" spans="1:12">
      <c r="A343" s="606">
        <v>338</v>
      </c>
      <c r="B343" s="615" t="s">
        <v>528</v>
      </c>
      <c r="C343" s="1465" t="s">
        <v>3318</v>
      </c>
      <c r="D343" s="1466"/>
      <c r="E343" s="1466"/>
      <c r="F343" s="1466"/>
      <c r="G343" s="1466"/>
      <c r="H343" s="1466"/>
      <c r="I343" s="1466"/>
      <c r="J343" s="1467"/>
      <c r="K343" s="616" t="s">
        <v>16</v>
      </c>
      <c r="L343" s="617" t="s">
        <v>528</v>
      </c>
    </row>
    <row r="344" spans="1:12">
      <c r="A344" s="606">
        <v>339</v>
      </c>
      <c r="B344" s="615" t="s">
        <v>529</v>
      </c>
      <c r="C344" s="1465" t="s">
        <v>3319</v>
      </c>
      <c r="D344" s="1466"/>
      <c r="E344" s="1466"/>
      <c r="F344" s="1466"/>
      <c r="G344" s="1466"/>
      <c r="H344" s="1466"/>
      <c r="I344" s="1466"/>
      <c r="J344" s="1467"/>
      <c r="K344" s="616" t="s">
        <v>16</v>
      </c>
      <c r="L344" s="617" t="s">
        <v>529</v>
      </c>
    </row>
    <row r="345" spans="1:12">
      <c r="A345" s="606">
        <v>340</v>
      </c>
      <c r="B345" s="615" t="s">
        <v>530</v>
      </c>
      <c r="C345" s="1465" t="s">
        <v>3320</v>
      </c>
      <c r="D345" s="1466"/>
      <c r="E345" s="1466"/>
      <c r="F345" s="1466"/>
      <c r="G345" s="1466"/>
      <c r="H345" s="1466"/>
      <c r="I345" s="1466"/>
      <c r="J345" s="1467"/>
      <c r="K345" s="616" t="s">
        <v>16</v>
      </c>
      <c r="L345" s="617" t="s">
        <v>530</v>
      </c>
    </row>
    <row r="346" spans="1:12">
      <c r="A346" s="606">
        <v>341</v>
      </c>
      <c r="B346" s="615" t="s">
        <v>531</v>
      </c>
      <c r="C346" s="1465" t="s">
        <v>3321</v>
      </c>
      <c r="D346" s="1466"/>
      <c r="E346" s="1466"/>
      <c r="F346" s="1466"/>
      <c r="G346" s="1466"/>
      <c r="H346" s="1466"/>
      <c r="I346" s="1466"/>
      <c r="J346" s="1467"/>
      <c r="K346" s="616" t="s">
        <v>16</v>
      </c>
      <c r="L346" s="617" t="s">
        <v>531</v>
      </c>
    </row>
    <row r="347" spans="1:12">
      <c r="A347" s="606">
        <v>342</v>
      </c>
      <c r="B347" s="615" t="s">
        <v>532</v>
      </c>
      <c r="C347" s="1465" t="s">
        <v>3322</v>
      </c>
      <c r="D347" s="1466"/>
      <c r="E347" s="1466"/>
      <c r="F347" s="1466"/>
      <c r="G347" s="1466"/>
      <c r="H347" s="1466"/>
      <c r="I347" s="1466"/>
      <c r="J347" s="1467"/>
      <c r="K347" s="616" t="s">
        <v>16</v>
      </c>
      <c r="L347" s="617" t="s">
        <v>532</v>
      </c>
    </row>
    <row r="348" spans="1:12">
      <c r="A348" s="606">
        <v>343</v>
      </c>
      <c r="B348" s="615" t="s">
        <v>533</v>
      </c>
      <c r="C348" s="1465" t="s">
        <v>3323</v>
      </c>
      <c r="D348" s="1466"/>
      <c r="E348" s="1466"/>
      <c r="F348" s="1466"/>
      <c r="G348" s="1466"/>
      <c r="H348" s="1466"/>
      <c r="I348" s="1466"/>
      <c r="J348" s="1467"/>
      <c r="K348" s="616" t="s">
        <v>16</v>
      </c>
      <c r="L348" s="617" t="s">
        <v>533</v>
      </c>
    </row>
    <row r="349" spans="1:12">
      <c r="A349" s="606">
        <v>344</v>
      </c>
      <c r="B349" s="615" t="s">
        <v>534</v>
      </c>
      <c r="C349" s="1465" t="s">
        <v>3324</v>
      </c>
      <c r="D349" s="1466"/>
      <c r="E349" s="1466"/>
      <c r="F349" s="1466"/>
      <c r="G349" s="1466"/>
      <c r="H349" s="1466"/>
      <c r="I349" s="1466"/>
      <c r="J349" s="1467"/>
      <c r="K349" s="616" t="s">
        <v>16</v>
      </c>
      <c r="L349" s="617" t="s">
        <v>534</v>
      </c>
    </row>
    <row r="350" spans="1:12">
      <c r="A350" s="606">
        <v>345</v>
      </c>
      <c r="B350" s="615" t="s">
        <v>535</v>
      </c>
      <c r="C350" s="1465" t="s">
        <v>3325</v>
      </c>
      <c r="D350" s="1466"/>
      <c r="E350" s="1466"/>
      <c r="F350" s="1466"/>
      <c r="G350" s="1466"/>
      <c r="H350" s="1466"/>
      <c r="I350" s="1466"/>
      <c r="J350" s="1467"/>
      <c r="K350" s="616" t="s">
        <v>16</v>
      </c>
      <c r="L350" s="617" t="s">
        <v>535</v>
      </c>
    </row>
    <row r="351" spans="1:12">
      <c r="A351" s="606">
        <v>346</v>
      </c>
      <c r="B351" s="615" t="s">
        <v>536</v>
      </c>
      <c r="C351" s="1465" t="s">
        <v>3326</v>
      </c>
      <c r="D351" s="1466"/>
      <c r="E351" s="1466"/>
      <c r="F351" s="1466"/>
      <c r="G351" s="1466"/>
      <c r="H351" s="1466"/>
      <c r="I351" s="1466"/>
      <c r="J351" s="1467"/>
      <c r="K351" s="616" t="s">
        <v>16</v>
      </c>
      <c r="L351" s="617" t="s">
        <v>536</v>
      </c>
    </row>
    <row r="352" spans="1:12">
      <c r="A352" s="606">
        <v>347</v>
      </c>
      <c r="B352" s="615" t="s">
        <v>537</v>
      </c>
      <c r="C352" s="1465" t="s">
        <v>3327</v>
      </c>
      <c r="D352" s="1466"/>
      <c r="E352" s="1466"/>
      <c r="F352" s="1466"/>
      <c r="G352" s="1466"/>
      <c r="H352" s="1466"/>
      <c r="I352" s="1466"/>
      <c r="J352" s="1467"/>
      <c r="K352" s="616" t="s">
        <v>16</v>
      </c>
      <c r="L352" s="617" t="s">
        <v>537</v>
      </c>
    </row>
    <row r="353" spans="1:12">
      <c r="A353" s="606">
        <v>348</v>
      </c>
      <c r="B353" s="615" t="s">
        <v>538</v>
      </c>
      <c r="C353" s="1465" t="s">
        <v>3328</v>
      </c>
      <c r="D353" s="1466"/>
      <c r="E353" s="1466"/>
      <c r="F353" s="1466"/>
      <c r="G353" s="1466"/>
      <c r="H353" s="1466"/>
      <c r="I353" s="1466"/>
      <c r="J353" s="1467"/>
      <c r="K353" s="616" t="s">
        <v>16</v>
      </c>
      <c r="L353" s="617" t="s">
        <v>538</v>
      </c>
    </row>
    <row r="354" spans="1:12">
      <c r="A354" s="606">
        <v>349</v>
      </c>
      <c r="B354" s="615" t="s">
        <v>539</v>
      </c>
      <c r="C354" s="1465" t="s">
        <v>3329</v>
      </c>
      <c r="D354" s="1466"/>
      <c r="E354" s="1466"/>
      <c r="F354" s="1466"/>
      <c r="G354" s="1466"/>
      <c r="H354" s="1466"/>
      <c r="I354" s="1466"/>
      <c r="J354" s="1467"/>
      <c r="K354" s="616" t="s">
        <v>16</v>
      </c>
      <c r="L354" s="617" t="s">
        <v>539</v>
      </c>
    </row>
    <row r="355" spans="1:12">
      <c r="A355" s="606">
        <v>350</v>
      </c>
      <c r="B355" s="615" t="s">
        <v>540</v>
      </c>
      <c r="C355" s="1465" t="s">
        <v>3330</v>
      </c>
      <c r="D355" s="1466"/>
      <c r="E355" s="1466"/>
      <c r="F355" s="1466"/>
      <c r="G355" s="1466"/>
      <c r="H355" s="1466"/>
      <c r="I355" s="1466"/>
      <c r="J355" s="1467"/>
      <c r="K355" s="616" t="s">
        <v>16</v>
      </c>
      <c r="L355" s="617" t="s">
        <v>540</v>
      </c>
    </row>
    <row r="356" spans="1:12">
      <c r="A356" s="606">
        <v>351</v>
      </c>
      <c r="B356" s="615" t="s">
        <v>541</v>
      </c>
      <c r="C356" s="1465" t="s">
        <v>3331</v>
      </c>
      <c r="D356" s="1466"/>
      <c r="E356" s="1466"/>
      <c r="F356" s="1466"/>
      <c r="G356" s="1466"/>
      <c r="H356" s="1466"/>
      <c r="I356" s="1466"/>
      <c r="J356" s="1467"/>
      <c r="K356" s="616" t="s">
        <v>16</v>
      </c>
      <c r="L356" s="617" t="s">
        <v>541</v>
      </c>
    </row>
    <row r="357" spans="1:12">
      <c r="A357" s="606">
        <v>352</v>
      </c>
      <c r="B357" s="615" t="s">
        <v>542</v>
      </c>
      <c r="C357" s="1465" t="s">
        <v>3332</v>
      </c>
      <c r="D357" s="1466"/>
      <c r="E357" s="1466"/>
      <c r="F357" s="1466"/>
      <c r="G357" s="1466"/>
      <c r="H357" s="1466"/>
      <c r="I357" s="1466"/>
      <c r="J357" s="1467"/>
      <c r="K357" s="616" t="s">
        <v>16</v>
      </c>
      <c r="L357" s="617" t="s">
        <v>542</v>
      </c>
    </row>
    <row r="358" spans="1:12">
      <c r="A358" s="606">
        <v>353</v>
      </c>
      <c r="B358" s="615" t="s">
        <v>543</v>
      </c>
      <c r="C358" s="1465" t="s">
        <v>3333</v>
      </c>
      <c r="D358" s="1466"/>
      <c r="E358" s="1466"/>
      <c r="F358" s="1466"/>
      <c r="G358" s="1466"/>
      <c r="H358" s="1466"/>
      <c r="I358" s="1466"/>
      <c r="J358" s="1467"/>
      <c r="K358" s="616" t="s">
        <v>16</v>
      </c>
      <c r="L358" s="617" t="s">
        <v>543</v>
      </c>
    </row>
    <row r="359" spans="1:12">
      <c r="A359" s="606">
        <v>354</v>
      </c>
      <c r="B359" s="615" t="s">
        <v>544</v>
      </c>
      <c r="C359" s="1465" t="s">
        <v>3334</v>
      </c>
      <c r="D359" s="1466"/>
      <c r="E359" s="1466"/>
      <c r="F359" s="1466"/>
      <c r="G359" s="1466"/>
      <c r="H359" s="1466"/>
      <c r="I359" s="1466"/>
      <c r="J359" s="1467"/>
      <c r="K359" s="616" t="s">
        <v>16</v>
      </c>
      <c r="L359" s="617" t="s">
        <v>544</v>
      </c>
    </row>
    <row r="360" spans="1:12">
      <c r="A360" s="606">
        <v>355</v>
      </c>
      <c r="B360" s="615" t="s">
        <v>545</v>
      </c>
      <c r="C360" s="1465" t="s">
        <v>3335</v>
      </c>
      <c r="D360" s="1466"/>
      <c r="E360" s="1466"/>
      <c r="F360" s="1466"/>
      <c r="G360" s="1466"/>
      <c r="H360" s="1466"/>
      <c r="I360" s="1466"/>
      <c r="J360" s="1467"/>
      <c r="K360" s="616" t="s">
        <v>16</v>
      </c>
      <c r="L360" s="617" t="s">
        <v>545</v>
      </c>
    </row>
    <row r="361" spans="1:12">
      <c r="A361" s="606">
        <v>356</v>
      </c>
      <c r="B361" s="615" t="s">
        <v>546</v>
      </c>
      <c r="C361" s="1465" t="s">
        <v>3336</v>
      </c>
      <c r="D361" s="1466"/>
      <c r="E361" s="1466"/>
      <c r="F361" s="1466"/>
      <c r="G361" s="1466"/>
      <c r="H361" s="1466"/>
      <c r="I361" s="1466"/>
      <c r="J361" s="1467"/>
      <c r="K361" s="616" t="s">
        <v>16</v>
      </c>
      <c r="L361" s="617" t="s">
        <v>546</v>
      </c>
    </row>
    <row r="362" spans="1:12">
      <c r="A362" s="606">
        <v>357</v>
      </c>
      <c r="B362" s="615" t="s">
        <v>547</v>
      </c>
      <c r="C362" s="1465" t="s">
        <v>3337</v>
      </c>
      <c r="D362" s="1466"/>
      <c r="E362" s="1466"/>
      <c r="F362" s="1466"/>
      <c r="G362" s="1466"/>
      <c r="H362" s="1466"/>
      <c r="I362" s="1466"/>
      <c r="J362" s="1467"/>
      <c r="K362" s="616" t="s">
        <v>16</v>
      </c>
      <c r="L362" s="617" t="s">
        <v>547</v>
      </c>
    </row>
    <row r="363" spans="1:12">
      <c r="A363" s="606">
        <v>358</v>
      </c>
      <c r="B363" s="615" t="s">
        <v>548</v>
      </c>
      <c r="C363" s="1465" t="s">
        <v>3338</v>
      </c>
      <c r="D363" s="1466"/>
      <c r="E363" s="1466"/>
      <c r="F363" s="1466"/>
      <c r="G363" s="1466"/>
      <c r="H363" s="1466"/>
      <c r="I363" s="1466"/>
      <c r="J363" s="1467"/>
      <c r="K363" s="616" t="s">
        <v>16</v>
      </c>
      <c r="L363" s="617" t="s">
        <v>548</v>
      </c>
    </row>
    <row r="364" spans="1:12">
      <c r="A364" s="606">
        <v>359</v>
      </c>
      <c r="B364" s="615" t="s">
        <v>549</v>
      </c>
      <c r="C364" s="1465" t="s">
        <v>3339</v>
      </c>
      <c r="D364" s="1466"/>
      <c r="E364" s="1466"/>
      <c r="F364" s="1466"/>
      <c r="G364" s="1466"/>
      <c r="H364" s="1466"/>
      <c r="I364" s="1466"/>
      <c r="J364" s="1467"/>
      <c r="K364" s="616" t="s">
        <v>16</v>
      </c>
      <c r="L364" s="617" t="s">
        <v>549</v>
      </c>
    </row>
    <row r="365" spans="1:12">
      <c r="A365" s="606">
        <v>360</v>
      </c>
      <c r="B365" s="615" t="s">
        <v>550</v>
      </c>
      <c r="C365" s="1465" t="s">
        <v>3340</v>
      </c>
      <c r="D365" s="1466"/>
      <c r="E365" s="1466"/>
      <c r="F365" s="1466"/>
      <c r="G365" s="1466"/>
      <c r="H365" s="1466"/>
      <c r="I365" s="1466"/>
      <c r="J365" s="1467"/>
      <c r="K365" s="616" t="s">
        <v>16</v>
      </c>
      <c r="L365" s="617" t="s">
        <v>550</v>
      </c>
    </row>
    <row r="366" spans="1:12">
      <c r="A366" s="606">
        <v>361</v>
      </c>
      <c r="B366" s="615" t="s">
        <v>551</v>
      </c>
      <c r="C366" s="1465" t="s">
        <v>3341</v>
      </c>
      <c r="D366" s="1466"/>
      <c r="E366" s="1466"/>
      <c r="F366" s="1466"/>
      <c r="G366" s="1466"/>
      <c r="H366" s="1466"/>
      <c r="I366" s="1466"/>
      <c r="J366" s="1467"/>
      <c r="K366" s="616" t="s">
        <v>16</v>
      </c>
      <c r="L366" s="617" t="s">
        <v>551</v>
      </c>
    </row>
    <row r="367" spans="1:12">
      <c r="A367" s="606">
        <v>362</v>
      </c>
      <c r="B367" s="615" t="s">
        <v>552</v>
      </c>
      <c r="C367" s="1465" t="s">
        <v>3342</v>
      </c>
      <c r="D367" s="1466"/>
      <c r="E367" s="1466"/>
      <c r="F367" s="1466"/>
      <c r="G367" s="1466"/>
      <c r="H367" s="1466"/>
      <c r="I367" s="1466"/>
      <c r="J367" s="1467"/>
      <c r="K367" s="616" t="s">
        <v>16</v>
      </c>
      <c r="L367" s="617" t="s">
        <v>552</v>
      </c>
    </row>
    <row r="368" spans="1:12">
      <c r="A368" s="606">
        <v>363</v>
      </c>
      <c r="B368" s="615" t="s">
        <v>553</v>
      </c>
      <c r="C368" s="1465" t="s">
        <v>3343</v>
      </c>
      <c r="D368" s="1466"/>
      <c r="E368" s="1466"/>
      <c r="F368" s="1466"/>
      <c r="G368" s="1466"/>
      <c r="H368" s="1466"/>
      <c r="I368" s="1466"/>
      <c r="J368" s="1467"/>
      <c r="K368" s="616" t="s">
        <v>16</v>
      </c>
      <c r="L368" s="617" t="s">
        <v>553</v>
      </c>
    </row>
    <row r="369" spans="1:12">
      <c r="A369" s="606">
        <v>364</v>
      </c>
      <c r="B369" s="615" t="s">
        <v>554</v>
      </c>
      <c r="C369" s="1465" t="s">
        <v>3344</v>
      </c>
      <c r="D369" s="1466"/>
      <c r="E369" s="1466"/>
      <c r="F369" s="1466"/>
      <c r="G369" s="1466"/>
      <c r="H369" s="1466"/>
      <c r="I369" s="1466"/>
      <c r="J369" s="1467"/>
      <c r="K369" s="616" t="s">
        <v>16</v>
      </c>
      <c r="L369" s="617" t="s">
        <v>554</v>
      </c>
    </row>
    <row r="370" spans="1:12">
      <c r="A370" s="606">
        <v>365</v>
      </c>
      <c r="B370" s="615" t="s">
        <v>555</v>
      </c>
      <c r="C370" s="1465" t="s">
        <v>3345</v>
      </c>
      <c r="D370" s="1466"/>
      <c r="E370" s="1466"/>
      <c r="F370" s="1466"/>
      <c r="G370" s="1466"/>
      <c r="H370" s="1466"/>
      <c r="I370" s="1466"/>
      <c r="J370" s="1467"/>
      <c r="K370" s="616" t="s">
        <v>16</v>
      </c>
      <c r="L370" s="617" t="s">
        <v>555</v>
      </c>
    </row>
    <row r="371" spans="1:12">
      <c r="A371" s="606">
        <v>366</v>
      </c>
      <c r="B371" s="615" t="s">
        <v>556</v>
      </c>
      <c r="C371" s="1465" t="s">
        <v>3346</v>
      </c>
      <c r="D371" s="1466"/>
      <c r="E371" s="1466"/>
      <c r="F371" s="1466"/>
      <c r="G371" s="1466"/>
      <c r="H371" s="1466"/>
      <c r="I371" s="1466"/>
      <c r="J371" s="1467"/>
      <c r="K371" s="616" t="s">
        <v>16</v>
      </c>
      <c r="L371" s="617" t="s">
        <v>556</v>
      </c>
    </row>
    <row r="372" spans="1:12">
      <c r="A372" s="606">
        <v>367</v>
      </c>
      <c r="B372" s="615" t="s">
        <v>557</v>
      </c>
      <c r="C372" s="1465" t="s">
        <v>3347</v>
      </c>
      <c r="D372" s="1466"/>
      <c r="E372" s="1466"/>
      <c r="F372" s="1466"/>
      <c r="G372" s="1466"/>
      <c r="H372" s="1466"/>
      <c r="I372" s="1466"/>
      <c r="J372" s="1467"/>
      <c r="K372" s="616" t="s">
        <v>16</v>
      </c>
      <c r="L372" s="617" t="s">
        <v>557</v>
      </c>
    </row>
    <row r="373" spans="1:12">
      <c r="A373" s="606">
        <v>368</v>
      </c>
      <c r="B373" s="615" t="s">
        <v>558</v>
      </c>
      <c r="C373" s="1465" t="s">
        <v>3348</v>
      </c>
      <c r="D373" s="1466"/>
      <c r="E373" s="1466"/>
      <c r="F373" s="1466"/>
      <c r="G373" s="1466"/>
      <c r="H373" s="1466"/>
      <c r="I373" s="1466"/>
      <c r="J373" s="1467"/>
      <c r="K373" s="616" t="s">
        <v>16</v>
      </c>
      <c r="L373" s="617" t="s">
        <v>558</v>
      </c>
    </row>
    <row r="374" spans="1:12">
      <c r="A374" s="606">
        <v>369</v>
      </c>
      <c r="B374" s="615" t="s">
        <v>559</v>
      </c>
      <c r="C374" s="1465" t="s">
        <v>3349</v>
      </c>
      <c r="D374" s="1466"/>
      <c r="E374" s="1466"/>
      <c r="F374" s="1466"/>
      <c r="G374" s="1466"/>
      <c r="H374" s="1466"/>
      <c r="I374" s="1466"/>
      <c r="J374" s="1467"/>
      <c r="K374" s="616" t="s">
        <v>16</v>
      </c>
      <c r="L374" s="617" t="s">
        <v>559</v>
      </c>
    </row>
    <row r="375" spans="1:12">
      <c r="A375" s="606">
        <v>370</v>
      </c>
      <c r="B375" s="615" t="s">
        <v>560</v>
      </c>
      <c r="C375" s="1465" t="s">
        <v>3350</v>
      </c>
      <c r="D375" s="1466"/>
      <c r="E375" s="1466"/>
      <c r="F375" s="1466"/>
      <c r="G375" s="1466"/>
      <c r="H375" s="1466"/>
      <c r="I375" s="1466"/>
      <c r="J375" s="1467"/>
      <c r="K375" s="616" t="s">
        <v>16</v>
      </c>
      <c r="L375" s="617" t="s">
        <v>560</v>
      </c>
    </row>
    <row r="376" spans="1:12">
      <c r="A376" s="606">
        <v>371</v>
      </c>
      <c r="B376" s="615" t="s">
        <v>561</v>
      </c>
      <c r="C376" s="1465" t="s">
        <v>3351</v>
      </c>
      <c r="D376" s="1466"/>
      <c r="E376" s="1466"/>
      <c r="F376" s="1466"/>
      <c r="G376" s="1466"/>
      <c r="H376" s="1466"/>
      <c r="I376" s="1466"/>
      <c r="J376" s="1467"/>
      <c r="K376" s="616" t="s">
        <v>16</v>
      </c>
      <c r="L376" s="617" t="s">
        <v>561</v>
      </c>
    </row>
    <row r="377" spans="1:12">
      <c r="A377" s="606">
        <v>372</v>
      </c>
      <c r="B377" s="615" t="s">
        <v>562</v>
      </c>
      <c r="C377" s="1465" t="s">
        <v>3352</v>
      </c>
      <c r="D377" s="1466"/>
      <c r="E377" s="1466"/>
      <c r="F377" s="1466"/>
      <c r="G377" s="1466"/>
      <c r="H377" s="1466"/>
      <c r="I377" s="1466"/>
      <c r="J377" s="1467"/>
      <c r="K377" s="616" t="s">
        <v>16</v>
      </c>
      <c r="L377" s="617" t="s">
        <v>562</v>
      </c>
    </row>
    <row r="378" spans="1:12">
      <c r="A378" s="606">
        <v>373</v>
      </c>
      <c r="B378" s="615" t="s">
        <v>563</v>
      </c>
      <c r="C378" s="1465" t="s">
        <v>3353</v>
      </c>
      <c r="D378" s="1466"/>
      <c r="E378" s="1466"/>
      <c r="F378" s="1466"/>
      <c r="G378" s="1466"/>
      <c r="H378" s="1466"/>
      <c r="I378" s="1466"/>
      <c r="J378" s="1467"/>
      <c r="K378" s="616" t="s">
        <v>16</v>
      </c>
      <c r="L378" s="617" t="s">
        <v>563</v>
      </c>
    </row>
    <row r="379" spans="1:12">
      <c r="A379" s="606">
        <v>374</v>
      </c>
      <c r="B379" s="615" t="s">
        <v>564</v>
      </c>
      <c r="C379" s="1465" t="s">
        <v>3354</v>
      </c>
      <c r="D379" s="1466"/>
      <c r="E379" s="1466"/>
      <c r="F379" s="1466"/>
      <c r="G379" s="1466"/>
      <c r="H379" s="1466"/>
      <c r="I379" s="1466"/>
      <c r="J379" s="1467"/>
      <c r="K379" s="616" t="s">
        <v>16</v>
      </c>
      <c r="L379" s="617" t="s">
        <v>564</v>
      </c>
    </row>
    <row r="380" spans="1:12">
      <c r="A380" s="606">
        <v>375</v>
      </c>
      <c r="B380" s="615" t="s">
        <v>565</v>
      </c>
      <c r="C380" s="1465" t="s">
        <v>3355</v>
      </c>
      <c r="D380" s="1466"/>
      <c r="E380" s="1466"/>
      <c r="F380" s="1466"/>
      <c r="G380" s="1466"/>
      <c r="H380" s="1466"/>
      <c r="I380" s="1466"/>
      <c r="J380" s="1467"/>
      <c r="K380" s="616" t="s">
        <v>16</v>
      </c>
      <c r="L380" s="617" t="s">
        <v>565</v>
      </c>
    </row>
    <row r="381" spans="1:12">
      <c r="A381" s="606">
        <v>376</v>
      </c>
      <c r="B381" s="615" t="s">
        <v>566</v>
      </c>
      <c r="C381" s="1465" t="s">
        <v>3356</v>
      </c>
      <c r="D381" s="1466"/>
      <c r="E381" s="1466"/>
      <c r="F381" s="1466"/>
      <c r="G381" s="1466"/>
      <c r="H381" s="1466"/>
      <c r="I381" s="1466"/>
      <c r="J381" s="1467"/>
      <c r="K381" s="616" t="s">
        <v>16</v>
      </c>
      <c r="L381" s="617" t="s">
        <v>566</v>
      </c>
    </row>
    <row r="382" spans="1:12">
      <c r="A382" s="606">
        <v>377</v>
      </c>
      <c r="B382" s="615" t="s">
        <v>567</v>
      </c>
      <c r="C382" s="1465" t="s">
        <v>3357</v>
      </c>
      <c r="D382" s="1466"/>
      <c r="E382" s="1466"/>
      <c r="F382" s="1466"/>
      <c r="G382" s="1466"/>
      <c r="H382" s="1466"/>
      <c r="I382" s="1466"/>
      <c r="J382" s="1467"/>
      <c r="K382" s="616" t="s">
        <v>16</v>
      </c>
      <c r="L382" s="617" t="s">
        <v>567</v>
      </c>
    </row>
    <row r="383" spans="1:12">
      <c r="A383" s="606">
        <v>378</v>
      </c>
      <c r="B383" s="615" t="s">
        <v>568</v>
      </c>
      <c r="C383" s="1465" t="s">
        <v>3358</v>
      </c>
      <c r="D383" s="1466"/>
      <c r="E383" s="1466"/>
      <c r="F383" s="1466"/>
      <c r="G383" s="1466"/>
      <c r="H383" s="1466"/>
      <c r="I383" s="1466"/>
      <c r="J383" s="1467"/>
      <c r="K383" s="616" t="s">
        <v>16</v>
      </c>
      <c r="L383" s="617" t="s">
        <v>568</v>
      </c>
    </row>
    <row r="384" spans="1:12">
      <c r="A384" s="606">
        <v>379</v>
      </c>
      <c r="B384" s="615" t="s">
        <v>569</v>
      </c>
      <c r="C384" s="1465" t="s">
        <v>3359</v>
      </c>
      <c r="D384" s="1466"/>
      <c r="E384" s="1466"/>
      <c r="F384" s="1466"/>
      <c r="G384" s="1466"/>
      <c r="H384" s="1466"/>
      <c r="I384" s="1466"/>
      <c r="J384" s="1467"/>
      <c r="K384" s="616" t="s">
        <v>16</v>
      </c>
      <c r="L384" s="617" t="s">
        <v>569</v>
      </c>
    </row>
    <row r="385" spans="1:12">
      <c r="A385" s="606">
        <v>380</v>
      </c>
      <c r="B385" s="615" t="s">
        <v>570</v>
      </c>
      <c r="C385" s="1465" t="s">
        <v>3360</v>
      </c>
      <c r="D385" s="1466"/>
      <c r="E385" s="1466"/>
      <c r="F385" s="1466"/>
      <c r="G385" s="1466"/>
      <c r="H385" s="1466"/>
      <c r="I385" s="1466"/>
      <c r="J385" s="1467"/>
      <c r="K385" s="616" t="s">
        <v>16</v>
      </c>
      <c r="L385" s="617" t="s">
        <v>570</v>
      </c>
    </row>
    <row r="386" spans="1:12">
      <c r="A386" s="606">
        <v>381</v>
      </c>
      <c r="B386" s="615" t="s">
        <v>571</v>
      </c>
      <c r="C386" s="1465" t="s">
        <v>3361</v>
      </c>
      <c r="D386" s="1466"/>
      <c r="E386" s="1466"/>
      <c r="F386" s="1466"/>
      <c r="G386" s="1466"/>
      <c r="H386" s="1466"/>
      <c r="I386" s="1466"/>
      <c r="J386" s="1467"/>
      <c r="K386" s="616" t="s">
        <v>16</v>
      </c>
      <c r="L386" s="617" t="s">
        <v>571</v>
      </c>
    </row>
    <row r="387" spans="1:12">
      <c r="A387" s="606">
        <v>382</v>
      </c>
      <c r="B387" s="615" t="s">
        <v>572</v>
      </c>
      <c r="C387" s="1465" t="s">
        <v>3362</v>
      </c>
      <c r="D387" s="1466"/>
      <c r="E387" s="1466"/>
      <c r="F387" s="1466"/>
      <c r="G387" s="1466"/>
      <c r="H387" s="1466"/>
      <c r="I387" s="1466"/>
      <c r="J387" s="1467"/>
      <c r="K387" s="616" t="s">
        <v>16</v>
      </c>
      <c r="L387" s="617" t="s">
        <v>572</v>
      </c>
    </row>
    <row r="388" spans="1:12">
      <c r="A388" s="606">
        <v>383</v>
      </c>
      <c r="B388" s="615" t="s">
        <v>573</v>
      </c>
      <c r="C388" s="1465" t="s">
        <v>3363</v>
      </c>
      <c r="D388" s="1466"/>
      <c r="E388" s="1466"/>
      <c r="F388" s="1466"/>
      <c r="G388" s="1466"/>
      <c r="H388" s="1466"/>
      <c r="I388" s="1466"/>
      <c r="J388" s="1467"/>
      <c r="K388" s="616" t="s">
        <v>16</v>
      </c>
      <c r="L388" s="617" t="s">
        <v>573</v>
      </c>
    </row>
    <row r="389" spans="1:12">
      <c r="A389" s="606">
        <v>384</v>
      </c>
      <c r="B389" s="615" t="s">
        <v>574</v>
      </c>
      <c r="C389" s="1465" t="s">
        <v>3364</v>
      </c>
      <c r="D389" s="1466"/>
      <c r="E389" s="1466"/>
      <c r="F389" s="1466"/>
      <c r="G389" s="1466"/>
      <c r="H389" s="1466"/>
      <c r="I389" s="1466"/>
      <c r="J389" s="1467"/>
      <c r="K389" s="616" t="s">
        <v>16</v>
      </c>
      <c r="L389" s="617" t="s">
        <v>574</v>
      </c>
    </row>
    <row r="390" spans="1:12">
      <c r="A390" s="606">
        <v>385</v>
      </c>
      <c r="B390" s="615" t="s">
        <v>575</v>
      </c>
      <c r="C390" s="1465" t="s">
        <v>3365</v>
      </c>
      <c r="D390" s="1466"/>
      <c r="E390" s="1466"/>
      <c r="F390" s="1466"/>
      <c r="G390" s="1466"/>
      <c r="H390" s="1466"/>
      <c r="I390" s="1466"/>
      <c r="J390" s="1467"/>
      <c r="K390" s="616" t="s">
        <v>16</v>
      </c>
      <c r="L390" s="617" t="s">
        <v>575</v>
      </c>
    </row>
    <row r="391" spans="1:12">
      <c r="A391" s="606">
        <v>386</v>
      </c>
      <c r="B391" s="615" t="s">
        <v>576</v>
      </c>
      <c r="C391" s="1465" t="s">
        <v>3366</v>
      </c>
      <c r="D391" s="1466"/>
      <c r="E391" s="1466"/>
      <c r="F391" s="1466"/>
      <c r="G391" s="1466"/>
      <c r="H391" s="1466"/>
      <c r="I391" s="1466"/>
      <c r="J391" s="1467"/>
      <c r="K391" s="616" t="s">
        <v>16</v>
      </c>
      <c r="L391" s="617" t="s">
        <v>576</v>
      </c>
    </row>
    <row r="392" spans="1:12">
      <c r="A392" s="606">
        <v>387</v>
      </c>
      <c r="B392" s="615" t="s">
        <v>577</v>
      </c>
      <c r="C392" s="1465" t="s">
        <v>3367</v>
      </c>
      <c r="D392" s="1466"/>
      <c r="E392" s="1466"/>
      <c r="F392" s="1466"/>
      <c r="G392" s="1466"/>
      <c r="H392" s="1466"/>
      <c r="I392" s="1466"/>
      <c r="J392" s="1467"/>
      <c r="K392" s="616" t="s">
        <v>16</v>
      </c>
      <c r="L392" s="617" t="s">
        <v>577</v>
      </c>
    </row>
    <row r="393" spans="1:12">
      <c r="A393" s="606">
        <v>388</v>
      </c>
      <c r="B393" s="615" t="s">
        <v>578</v>
      </c>
      <c r="C393" s="1465" t="s">
        <v>3368</v>
      </c>
      <c r="D393" s="1466"/>
      <c r="E393" s="1466"/>
      <c r="F393" s="1466"/>
      <c r="G393" s="1466"/>
      <c r="H393" s="1466"/>
      <c r="I393" s="1466"/>
      <c r="J393" s="1467"/>
      <c r="K393" s="616" t="s">
        <v>16</v>
      </c>
      <c r="L393" s="617" t="s">
        <v>578</v>
      </c>
    </row>
    <row r="394" spans="1:12">
      <c r="A394" s="606">
        <v>389</v>
      </c>
      <c r="B394" s="615" t="s">
        <v>579</v>
      </c>
      <c r="C394" s="1465" t="s">
        <v>3369</v>
      </c>
      <c r="D394" s="1466"/>
      <c r="E394" s="1466"/>
      <c r="F394" s="1466"/>
      <c r="G394" s="1466"/>
      <c r="H394" s="1466"/>
      <c r="I394" s="1466"/>
      <c r="J394" s="1467"/>
      <c r="K394" s="616" t="s">
        <v>16</v>
      </c>
      <c r="L394" s="617" t="s">
        <v>579</v>
      </c>
    </row>
    <row r="395" spans="1:12">
      <c r="A395" s="606">
        <v>390</v>
      </c>
      <c r="B395" s="615" t="s">
        <v>580</v>
      </c>
      <c r="C395" s="1465" t="s">
        <v>3370</v>
      </c>
      <c r="D395" s="1466"/>
      <c r="E395" s="1466"/>
      <c r="F395" s="1466"/>
      <c r="G395" s="1466"/>
      <c r="H395" s="1466"/>
      <c r="I395" s="1466"/>
      <c r="J395" s="1467"/>
      <c r="K395" s="616" t="s">
        <v>16</v>
      </c>
      <c r="L395" s="617" t="s">
        <v>580</v>
      </c>
    </row>
    <row r="396" spans="1:12">
      <c r="A396" s="606">
        <v>391</v>
      </c>
      <c r="B396" s="615" t="s">
        <v>581</v>
      </c>
      <c r="C396" s="1465" t="s">
        <v>3371</v>
      </c>
      <c r="D396" s="1466"/>
      <c r="E396" s="1466"/>
      <c r="F396" s="1466"/>
      <c r="G396" s="1466"/>
      <c r="H396" s="1466"/>
      <c r="I396" s="1466"/>
      <c r="J396" s="1467"/>
      <c r="K396" s="616" t="s">
        <v>16</v>
      </c>
      <c r="L396" s="617" t="s">
        <v>581</v>
      </c>
    </row>
    <row r="397" spans="1:12">
      <c r="A397" s="606">
        <v>392</v>
      </c>
      <c r="B397" s="615" t="s">
        <v>582</v>
      </c>
      <c r="C397" s="1465" t="s">
        <v>3372</v>
      </c>
      <c r="D397" s="1466"/>
      <c r="E397" s="1466"/>
      <c r="F397" s="1466"/>
      <c r="G397" s="1466"/>
      <c r="H397" s="1466"/>
      <c r="I397" s="1466"/>
      <c r="J397" s="1467"/>
      <c r="K397" s="616" t="s">
        <v>16</v>
      </c>
      <c r="L397" s="617" t="s">
        <v>582</v>
      </c>
    </row>
    <row r="398" spans="1:12">
      <c r="A398" s="606">
        <v>393</v>
      </c>
      <c r="B398" s="615" t="s">
        <v>583</v>
      </c>
      <c r="C398" s="1465" t="s">
        <v>3373</v>
      </c>
      <c r="D398" s="1466"/>
      <c r="E398" s="1466"/>
      <c r="F398" s="1466"/>
      <c r="G398" s="1466"/>
      <c r="H398" s="1466"/>
      <c r="I398" s="1466"/>
      <c r="J398" s="1467"/>
      <c r="K398" s="616" t="s">
        <v>16</v>
      </c>
      <c r="L398" s="617" t="s">
        <v>583</v>
      </c>
    </row>
    <row r="399" spans="1:12">
      <c r="A399" s="606">
        <v>394</v>
      </c>
      <c r="B399" s="615" t="s">
        <v>584</v>
      </c>
      <c r="C399" s="1465" t="s">
        <v>3374</v>
      </c>
      <c r="D399" s="1466"/>
      <c r="E399" s="1466"/>
      <c r="F399" s="1466"/>
      <c r="G399" s="1466"/>
      <c r="H399" s="1466"/>
      <c r="I399" s="1466"/>
      <c r="J399" s="1467"/>
      <c r="K399" s="616" t="s">
        <v>16</v>
      </c>
      <c r="L399" s="617" t="s">
        <v>584</v>
      </c>
    </row>
    <row r="400" spans="1:12">
      <c r="A400" s="606">
        <v>395</v>
      </c>
      <c r="B400" s="615" t="s">
        <v>585</v>
      </c>
      <c r="C400" s="1465" t="s">
        <v>3375</v>
      </c>
      <c r="D400" s="1466"/>
      <c r="E400" s="1466"/>
      <c r="F400" s="1466"/>
      <c r="G400" s="1466"/>
      <c r="H400" s="1466"/>
      <c r="I400" s="1466"/>
      <c r="J400" s="1467"/>
      <c r="K400" s="616" t="s">
        <v>16</v>
      </c>
      <c r="L400" s="617" t="s">
        <v>585</v>
      </c>
    </row>
    <row r="401" spans="1:12">
      <c r="A401" s="606">
        <v>396</v>
      </c>
      <c r="B401" s="615" t="s">
        <v>586</v>
      </c>
      <c r="C401" s="1465" t="s">
        <v>3376</v>
      </c>
      <c r="D401" s="1466"/>
      <c r="E401" s="1466"/>
      <c r="F401" s="1466"/>
      <c r="G401" s="1466"/>
      <c r="H401" s="1466"/>
      <c r="I401" s="1466"/>
      <c r="J401" s="1467"/>
      <c r="K401" s="616" t="s">
        <v>16</v>
      </c>
      <c r="L401" s="617" t="s">
        <v>586</v>
      </c>
    </row>
    <row r="402" spans="1:12">
      <c r="A402" s="606">
        <v>397</v>
      </c>
      <c r="B402" s="615" t="s">
        <v>587</v>
      </c>
      <c r="C402" s="1465" t="s">
        <v>3377</v>
      </c>
      <c r="D402" s="1466"/>
      <c r="E402" s="1466"/>
      <c r="F402" s="1466"/>
      <c r="G402" s="1466"/>
      <c r="H402" s="1466"/>
      <c r="I402" s="1466"/>
      <c r="J402" s="1467"/>
      <c r="K402" s="616" t="s">
        <v>16</v>
      </c>
      <c r="L402" s="617" t="s">
        <v>587</v>
      </c>
    </row>
    <row r="403" spans="1:12">
      <c r="A403" s="606">
        <v>398</v>
      </c>
      <c r="B403" s="615" t="s">
        <v>588</v>
      </c>
      <c r="C403" s="1465" t="s">
        <v>3378</v>
      </c>
      <c r="D403" s="1466"/>
      <c r="E403" s="1466"/>
      <c r="F403" s="1466"/>
      <c r="G403" s="1466"/>
      <c r="H403" s="1466"/>
      <c r="I403" s="1466"/>
      <c r="J403" s="1467"/>
      <c r="K403" s="616" t="s">
        <v>16</v>
      </c>
      <c r="L403" s="617" t="s">
        <v>588</v>
      </c>
    </row>
    <row r="404" spans="1:12">
      <c r="A404" s="606">
        <v>399</v>
      </c>
      <c r="B404" s="615" t="s">
        <v>589</v>
      </c>
      <c r="C404" s="1465" t="s">
        <v>3379</v>
      </c>
      <c r="D404" s="1466"/>
      <c r="E404" s="1466"/>
      <c r="F404" s="1466"/>
      <c r="G404" s="1466"/>
      <c r="H404" s="1466"/>
      <c r="I404" s="1466"/>
      <c r="J404" s="1467"/>
      <c r="K404" s="616" t="s">
        <v>16</v>
      </c>
      <c r="L404" s="617" t="s">
        <v>589</v>
      </c>
    </row>
    <row r="405" spans="1:12">
      <c r="A405" s="606">
        <v>400</v>
      </c>
      <c r="B405" s="615" t="s">
        <v>590</v>
      </c>
      <c r="C405" s="1465" t="s">
        <v>3380</v>
      </c>
      <c r="D405" s="1466"/>
      <c r="E405" s="1466"/>
      <c r="F405" s="1466"/>
      <c r="G405" s="1466"/>
      <c r="H405" s="1466"/>
      <c r="I405" s="1466"/>
      <c r="J405" s="1467"/>
      <c r="K405" s="616" t="s">
        <v>16</v>
      </c>
      <c r="L405" s="617" t="s">
        <v>590</v>
      </c>
    </row>
    <row r="406" spans="1:12">
      <c r="A406" s="606">
        <v>401</v>
      </c>
      <c r="B406" s="615" t="s">
        <v>591</v>
      </c>
      <c r="C406" s="1465" t="s">
        <v>3381</v>
      </c>
      <c r="D406" s="1466"/>
      <c r="E406" s="1466"/>
      <c r="F406" s="1466"/>
      <c r="G406" s="1466"/>
      <c r="H406" s="1466"/>
      <c r="I406" s="1466"/>
      <c r="J406" s="1467"/>
      <c r="K406" s="616" t="s">
        <v>16</v>
      </c>
      <c r="L406" s="617" t="s">
        <v>591</v>
      </c>
    </row>
    <row r="407" spans="1:12">
      <c r="A407" s="606">
        <v>402</v>
      </c>
      <c r="B407" s="615" t="s">
        <v>592</v>
      </c>
      <c r="C407" s="1465" t="s">
        <v>3382</v>
      </c>
      <c r="D407" s="1466"/>
      <c r="E407" s="1466"/>
      <c r="F407" s="1466"/>
      <c r="G407" s="1466"/>
      <c r="H407" s="1466"/>
      <c r="I407" s="1466"/>
      <c r="J407" s="1467"/>
      <c r="K407" s="616" t="s">
        <v>16</v>
      </c>
      <c r="L407" s="617" t="s">
        <v>592</v>
      </c>
    </row>
    <row r="408" spans="1:12">
      <c r="A408" s="606">
        <v>403</v>
      </c>
      <c r="B408" s="615" t="s">
        <v>593</v>
      </c>
      <c r="C408" s="1465" t="s">
        <v>3383</v>
      </c>
      <c r="D408" s="1466"/>
      <c r="E408" s="1466"/>
      <c r="F408" s="1466"/>
      <c r="G408" s="1466"/>
      <c r="H408" s="1466"/>
      <c r="I408" s="1466"/>
      <c r="J408" s="1467"/>
      <c r="K408" s="616" t="s">
        <v>16</v>
      </c>
      <c r="L408" s="617" t="s">
        <v>593</v>
      </c>
    </row>
    <row r="409" spans="1:12">
      <c r="A409" s="606">
        <v>404</v>
      </c>
      <c r="B409" s="615" t="s">
        <v>594</v>
      </c>
      <c r="C409" s="1465" t="s">
        <v>3384</v>
      </c>
      <c r="D409" s="1466"/>
      <c r="E409" s="1466"/>
      <c r="F409" s="1466"/>
      <c r="G409" s="1466"/>
      <c r="H409" s="1466"/>
      <c r="I409" s="1466"/>
      <c r="J409" s="1467"/>
      <c r="K409" s="616" t="s">
        <v>16</v>
      </c>
      <c r="L409" s="617" t="s">
        <v>594</v>
      </c>
    </row>
    <row r="410" spans="1:12">
      <c r="A410" s="606">
        <v>405</v>
      </c>
      <c r="B410" s="615" t="s">
        <v>595</v>
      </c>
      <c r="C410" s="1465" t="s">
        <v>3385</v>
      </c>
      <c r="D410" s="1466"/>
      <c r="E410" s="1466"/>
      <c r="F410" s="1466"/>
      <c r="G410" s="1466"/>
      <c r="H410" s="1466"/>
      <c r="I410" s="1466"/>
      <c r="J410" s="1467"/>
      <c r="K410" s="616" t="s">
        <v>16</v>
      </c>
      <c r="L410" s="617" t="s">
        <v>595</v>
      </c>
    </row>
    <row r="411" spans="1:12">
      <c r="A411" s="606">
        <v>406</v>
      </c>
      <c r="B411" s="615" t="s">
        <v>596</v>
      </c>
      <c r="C411" s="1465" t="s">
        <v>3386</v>
      </c>
      <c r="D411" s="1466"/>
      <c r="E411" s="1466"/>
      <c r="F411" s="1466"/>
      <c r="G411" s="1466"/>
      <c r="H411" s="1466"/>
      <c r="I411" s="1466"/>
      <c r="J411" s="1467"/>
      <c r="K411" s="616" t="s">
        <v>16</v>
      </c>
      <c r="L411" s="617" t="s">
        <v>596</v>
      </c>
    </row>
    <row r="412" spans="1:12">
      <c r="A412" s="606">
        <v>407</v>
      </c>
      <c r="B412" s="615" t="s">
        <v>597</v>
      </c>
      <c r="C412" s="1465" t="s">
        <v>3387</v>
      </c>
      <c r="D412" s="1466"/>
      <c r="E412" s="1466"/>
      <c r="F412" s="1466"/>
      <c r="G412" s="1466"/>
      <c r="H412" s="1466"/>
      <c r="I412" s="1466"/>
      <c r="J412" s="1467"/>
      <c r="K412" s="616" t="s">
        <v>16</v>
      </c>
      <c r="L412" s="617" t="s">
        <v>597</v>
      </c>
    </row>
    <row r="413" spans="1:12">
      <c r="A413" s="606">
        <v>408</v>
      </c>
      <c r="B413" s="615" t="s">
        <v>598</v>
      </c>
      <c r="C413" s="1465" t="s">
        <v>3388</v>
      </c>
      <c r="D413" s="1466"/>
      <c r="E413" s="1466"/>
      <c r="F413" s="1466"/>
      <c r="G413" s="1466"/>
      <c r="H413" s="1466"/>
      <c r="I413" s="1466"/>
      <c r="J413" s="1467"/>
      <c r="K413" s="616" t="s">
        <v>16</v>
      </c>
      <c r="L413" s="617" t="s">
        <v>598</v>
      </c>
    </row>
    <row r="414" spans="1:12">
      <c r="A414" s="606">
        <v>409</v>
      </c>
      <c r="B414" s="615" t="s">
        <v>599</v>
      </c>
      <c r="C414" s="1465" t="s">
        <v>3389</v>
      </c>
      <c r="D414" s="1466"/>
      <c r="E414" s="1466"/>
      <c r="F414" s="1466"/>
      <c r="G414" s="1466"/>
      <c r="H414" s="1466"/>
      <c r="I414" s="1466"/>
      <c r="J414" s="1467"/>
      <c r="K414" s="616" t="s">
        <v>16</v>
      </c>
      <c r="L414" s="617" t="s">
        <v>599</v>
      </c>
    </row>
    <row r="415" spans="1:12">
      <c r="A415" s="606">
        <v>410</v>
      </c>
      <c r="B415" s="615" t="s">
        <v>600</v>
      </c>
      <c r="C415" s="1465" t="s">
        <v>3390</v>
      </c>
      <c r="D415" s="1466"/>
      <c r="E415" s="1466"/>
      <c r="F415" s="1466"/>
      <c r="G415" s="1466"/>
      <c r="H415" s="1466"/>
      <c r="I415" s="1466"/>
      <c r="J415" s="1467"/>
      <c r="K415" s="616" t="s">
        <v>16</v>
      </c>
      <c r="L415" s="617" t="s">
        <v>600</v>
      </c>
    </row>
    <row r="416" spans="1:12">
      <c r="A416" s="606">
        <v>411</v>
      </c>
      <c r="B416" s="615" t="s">
        <v>601</v>
      </c>
      <c r="C416" s="1465" t="s">
        <v>3391</v>
      </c>
      <c r="D416" s="1466"/>
      <c r="E416" s="1466"/>
      <c r="F416" s="1466"/>
      <c r="G416" s="1466"/>
      <c r="H416" s="1466"/>
      <c r="I416" s="1466"/>
      <c r="J416" s="1467"/>
      <c r="K416" s="616" t="s">
        <v>16</v>
      </c>
      <c r="L416" s="617" t="s">
        <v>601</v>
      </c>
    </row>
    <row r="417" spans="1:12">
      <c r="A417" s="606">
        <v>412</v>
      </c>
      <c r="B417" s="615" t="s">
        <v>602</v>
      </c>
      <c r="C417" s="1465" t="s">
        <v>3392</v>
      </c>
      <c r="D417" s="1466"/>
      <c r="E417" s="1466"/>
      <c r="F417" s="1466"/>
      <c r="G417" s="1466"/>
      <c r="H417" s="1466"/>
      <c r="I417" s="1466"/>
      <c r="J417" s="1467"/>
      <c r="K417" s="616" t="s">
        <v>16</v>
      </c>
      <c r="L417" s="617" t="s">
        <v>602</v>
      </c>
    </row>
    <row r="418" spans="1:12">
      <c r="A418" s="606">
        <v>413</v>
      </c>
      <c r="B418" s="615" t="s">
        <v>603</v>
      </c>
      <c r="C418" s="1465" t="s">
        <v>3393</v>
      </c>
      <c r="D418" s="1466"/>
      <c r="E418" s="1466"/>
      <c r="F418" s="1466"/>
      <c r="G418" s="1466"/>
      <c r="H418" s="1466"/>
      <c r="I418" s="1466"/>
      <c r="J418" s="1467"/>
      <c r="K418" s="616" t="s">
        <v>16</v>
      </c>
      <c r="L418" s="617" t="s">
        <v>603</v>
      </c>
    </row>
    <row r="419" spans="1:12">
      <c r="A419" s="606">
        <v>414</v>
      </c>
      <c r="B419" s="615" t="s">
        <v>604</v>
      </c>
      <c r="C419" s="1465" t="s">
        <v>3394</v>
      </c>
      <c r="D419" s="1466"/>
      <c r="E419" s="1466"/>
      <c r="F419" s="1466"/>
      <c r="G419" s="1466"/>
      <c r="H419" s="1466"/>
      <c r="I419" s="1466"/>
      <c r="J419" s="1467"/>
      <c r="K419" s="616" t="s">
        <v>16</v>
      </c>
      <c r="L419" s="617" t="s">
        <v>604</v>
      </c>
    </row>
    <row r="420" spans="1:12">
      <c r="A420" s="606">
        <v>415</v>
      </c>
      <c r="B420" s="615" t="s">
        <v>605</v>
      </c>
      <c r="C420" s="1465" t="s">
        <v>3395</v>
      </c>
      <c r="D420" s="1466"/>
      <c r="E420" s="1466"/>
      <c r="F420" s="1466"/>
      <c r="G420" s="1466"/>
      <c r="H420" s="1466"/>
      <c r="I420" s="1466"/>
      <c r="J420" s="1467"/>
      <c r="K420" s="616" t="s">
        <v>16</v>
      </c>
      <c r="L420" s="617" t="s">
        <v>605</v>
      </c>
    </row>
    <row r="421" spans="1:12">
      <c r="A421" s="606">
        <v>416</v>
      </c>
      <c r="B421" s="615" t="s">
        <v>606</v>
      </c>
      <c r="C421" s="1465" t="s">
        <v>3396</v>
      </c>
      <c r="D421" s="1466"/>
      <c r="E421" s="1466"/>
      <c r="F421" s="1466"/>
      <c r="G421" s="1466"/>
      <c r="H421" s="1466"/>
      <c r="I421" s="1466"/>
      <c r="J421" s="1467"/>
      <c r="K421" s="616" t="s">
        <v>16</v>
      </c>
      <c r="L421" s="617" t="s">
        <v>606</v>
      </c>
    </row>
    <row r="422" spans="1:12">
      <c r="A422" s="606">
        <v>417</v>
      </c>
      <c r="B422" s="615" t="s">
        <v>607</v>
      </c>
      <c r="C422" s="1465" t="s">
        <v>3397</v>
      </c>
      <c r="D422" s="1466"/>
      <c r="E422" s="1466"/>
      <c r="F422" s="1466"/>
      <c r="G422" s="1466"/>
      <c r="H422" s="1466"/>
      <c r="I422" s="1466"/>
      <c r="J422" s="1467"/>
      <c r="K422" s="616" t="s">
        <v>16</v>
      </c>
      <c r="L422" s="617" t="s">
        <v>607</v>
      </c>
    </row>
    <row r="423" spans="1:12">
      <c r="A423" s="606">
        <v>418</v>
      </c>
      <c r="B423" s="615" t="s">
        <v>608</v>
      </c>
      <c r="C423" s="1465" t="s">
        <v>3398</v>
      </c>
      <c r="D423" s="1466"/>
      <c r="E423" s="1466"/>
      <c r="F423" s="1466"/>
      <c r="G423" s="1466"/>
      <c r="H423" s="1466"/>
      <c r="I423" s="1466"/>
      <c r="J423" s="1467"/>
      <c r="K423" s="616" t="s">
        <v>16</v>
      </c>
      <c r="L423" s="617" t="s">
        <v>608</v>
      </c>
    </row>
    <row r="424" spans="1:12">
      <c r="A424" s="606">
        <v>419</v>
      </c>
      <c r="B424" s="615" t="s">
        <v>609</v>
      </c>
      <c r="C424" s="1465" t="s">
        <v>3399</v>
      </c>
      <c r="D424" s="1466"/>
      <c r="E424" s="1466"/>
      <c r="F424" s="1466"/>
      <c r="G424" s="1466"/>
      <c r="H424" s="1466"/>
      <c r="I424" s="1466"/>
      <c r="J424" s="1467"/>
      <c r="K424" s="616" t="s">
        <v>16</v>
      </c>
      <c r="L424" s="617" t="s">
        <v>609</v>
      </c>
    </row>
    <row r="425" spans="1:12">
      <c r="A425" s="606">
        <v>420</v>
      </c>
      <c r="B425" s="615" t="s">
        <v>610</v>
      </c>
      <c r="C425" s="1465" t="s">
        <v>3400</v>
      </c>
      <c r="D425" s="1466"/>
      <c r="E425" s="1466"/>
      <c r="F425" s="1466"/>
      <c r="G425" s="1466"/>
      <c r="H425" s="1466"/>
      <c r="I425" s="1466"/>
      <c r="J425" s="1467"/>
      <c r="K425" s="616" t="s">
        <v>16</v>
      </c>
      <c r="L425" s="617" t="s">
        <v>610</v>
      </c>
    </row>
    <row r="426" spans="1:12">
      <c r="A426" s="606">
        <v>421</v>
      </c>
      <c r="B426" s="615" t="s">
        <v>611</v>
      </c>
      <c r="C426" s="1465" t="s">
        <v>3401</v>
      </c>
      <c r="D426" s="1466"/>
      <c r="E426" s="1466"/>
      <c r="F426" s="1466"/>
      <c r="G426" s="1466"/>
      <c r="H426" s="1466"/>
      <c r="I426" s="1466"/>
      <c r="J426" s="1467"/>
      <c r="K426" s="616" t="s">
        <v>16</v>
      </c>
      <c r="L426" s="617" t="s">
        <v>611</v>
      </c>
    </row>
    <row r="427" spans="1:12">
      <c r="A427" s="606">
        <v>422</v>
      </c>
      <c r="B427" s="615" t="s">
        <v>612</v>
      </c>
      <c r="C427" s="1465" t="s">
        <v>3402</v>
      </c>
      <c r="D427" s="1466"/>
      <c r="E427" s="1466"/>
      <c r="F427" s="1466"/>
      <c r="G427" s="1466"/>
      <c r="H427" s="1466"/>
      <c r="I427" s="1466"/>
      <c r="J427" s="1467"/>
      <c r="K427" s="616" t="s">
        <v>16</v>
      </c>
      <c r="L427" s="617" t="s">
        <v>612</v>
      </c>
    </row>
    <row r="428" spans="1:12">
      <c r="A428" s="606">
        <v>423</v>
      </c>
      <c r="B428" s="615" t="s">
        <v>613</v>
      </c>
      <c r="C428" s="1465" t="s">
        <v>3403</v>
      </c>
      <c r="D428" s="1466"/>
      <c r="E428" s="1466"/>
      <c r="F428" s="1466"/>
      <c r="G428" s="1466"/>
      <c r="H428" s="1466"/>
      <c r="I428" s="1466"/>
      <c r="J428" s="1467"/>
      <c r="K428" s="616" t="s">
        <v>16</v>
      </c>
      <c r="L428" s="617" t="s">
        <v>613</v>
      </c>
    </row>
    <row r="429" spans="1:12">
      <c r="A429" s="606">
        <v>424</v>
      </c>
      <c r="B429" s="615" t="s">
        <v>614</v>
      </c>
      <c r="C429" s="1465" t="s">
        <v>3404</v>
      </c>
      <c r="D429" s="1466"/>
      <c r="E429" s="1466"/>
      <c r="F429" s="1466"/>
      <c r="G429" s="1466"/>
      <c r="H429" s="1466"/>
      <c r="I429" s="1466"/>
      <c r="J429" s="1467"/>
      <c r="K429" s="616" t="s">
        <v>16</v>
      </c>
      <c r="L429" s="617" t="s">
        <v>614</v>
      </c>
    </row>
    <row r="430" spans="1:12">
      <c r="A430" s="606">
        <v>425</v>
      </c>
      <c r="B430" s="615" t="s">
        <v>615</v>
      </c>
      <c r="C430" s="1465" t="s">
        <v>3405</v>
      </c>
      <c r="D430" s="1466"/>
      <c r="E430" s="1466"/>
      <c r="F430" s="1466"/>
      <c r="G430" s="1466"/>
      <c r="H430" s="1466"/>
      <c r="I430" s="1466"/>
      <c r="J430" s="1467"/>
      <c r="K430" s="616" t="s">
        <v>16</v>
      </c>
      <c r="L430" s="617" t="s">
        <v>615</v>
      </c>
    </row>
    <row r="431" spans="1:12">
      <c r="A431" s="606">
        <v>426</v>
      </c>
      <c r="B431" s="615" t="s">
        <v>616</v>
      </c>
      <c r="C431" s="1465" t="s">
        <v>3406</v>
      </c>
      <c r="D431" s="1466"/>
      <c r="E431" s="1466"/>
      <c r="F431" s="1466"/>
      <c r="G431" s="1466"/>
      <c r="H431" s="1466"/>
      <c r="I431" s="1466"/>
      <c r="J431" s="1467"/>
      <c r="K431" s="616" t="s">
        <v>16</v>
      </c>
      <c r="L431" s="617" t="s">
        <v>616</v>
      </c>
    </row>
    <row r="432" spans="1:12">
      <c r="A432" s="606">
        <v>427</v>
      </c>
      <c r="B432" s="615" t="s">
        <v>617</v>
      </c>
      <c r="C432" s="1465" t="s">
        <v>3407</v>
      </c>
      <c r="D432" s="1466"/>
      <c r="E432" s="1466"/>
      <c r="F432" s="1466"/>
      <c r="G432" s="1466"/>
      <c r="H432" s="1466"/>
      <c r="I432" s="1466"/>
      <c r="J432" s="1467"/>
      <c r="K432" s="616" t="s">
        <v>16</v>
      </c>
      <c r="L432" s="617" t="s">
        <v>617</v>
      </c>
    </row>
    <row r="433" spans="1:12">
      <c r="A433" s="606">
        <v>428</v>
      </c>
      <c r="B433" s="615" t="s">
        <v>618</v>
      </c>
      <c r="C433" s="1465" t="s">
        <v>3408</v>
      </c>
      <c r="D433" s="1466"/>
      <c r="E433" s="1466"/>
      <c r="F433" s="1466"/>
      <c r="G433" s="1466"/>
      <c r="H433" s="1466"/>
      <c r="I433" s="1466"/>
      <c r="J433" s="1467"/>
      <c r="K433" s="616" t="s">
        <v>16</v>
      </c>
      <c r="L433" s="617" t="s">
        <v>618</v>
      </c>
    </row>
    <row r="434" spans="1:12">
      <c r="A434" s="606">
        <v>429</v>
      </c>
      <c r="B434" s="615" t="s">
        <v>619</v>
      </c>
      <c r="C434" s="1465" t="s">
        <v>3409</v>
      </c>
      <c r="D434" s="1466"/>
      <c r="E434" s="1466"/>
      <c r="F434" s="1466"/>
      <c r="G434" s="1466"/>
      <c r="H434" s="1466"/>
      <c r="I434" s="1466"/>
      <c r="J434" s="1467"/>
      <c r="K434" s="616" t="s">
        <v>16</v>
      </c>
      <c r="L434" s="617" t="s">
        <v>619</v>
      </c>
    </row>
    <row r="435" spans="1:12">
      <c r="A435" s="606">
        <v>430</v>
      </c>
      <c r="B435" s="615" t="s">
        <v>620</v>
      </c>
      <c r="C435" s="1465" t="s">
        <v>3410</v>
      </c>
      <c r="D435" s="1466"/>
      <c r="E435" s="1466"/>
      <c r="F435" s="1466"/>
      <c r="G435" s="1466"/>
      <c r="H435" s="1466"/>
      <c r="I435" s="1466"/>
      <c r="J435" s="1467"/>
      <c r="K435" s="616" t="s">
        <v>16</v>
      </c>
      <c r="L435" s="617" t="s">
        <v>620</v>
      </c>
    </row>
    <row r="436" spans="1:12">
      <c r="A436" s="606">
        <v>431</v>
      </c>
      <c r="B436" s="615" t="s">
        <v>621</v>
      </c>
      <c r="C436" s="1465" t="s">
        <v>3411</v>
      </c>
      <c r="D436" s="1466"/>
      <c r="E436" s="1466"/>
      <c r="F436" s="1466"/>
      <c r="G436" s="1466"/>
      <c r="H436" s="1466"/>
      <c r="I436" s="1466"/>
      <c r="J436" s="1467"/>
      <c r="K436" s="616" t="s">
        <v>16</v>
      </c>
      <c r="L436" s="617" t="s">
        <v>621</v>
      </c>
    </row>
    <row r="437" spans="1:12">
      <c r="A437" s="606">
        <v>432</v>
      </c>
      <c r="B437" s="615" t="s">
        <v>622</v>
      </c>
      <c r="C437" s="1465" t="s">
        <v>3412</v>
      </c>
      <c r="D437" s="1466"/>
      <c r="E437" s="1466"/>
      <c r="F437" s="1466"/>
      <c r="G437" s="1466"/>
      <c r="H437" s="1466"/>
      <c r="I437" s="1466"/>
      <c r="J437" s="1467"/>
      <c r="K437" s="616" t="s">
        <v>16</v>
      </c>
      <c r="L437" s="617" t="s">
        <v>622</v>
      </c>
    </row>
    <row r="438" spans="1:12">
      <c r="A438" s="606">
        <v>433</v>
      </c>
      <c r="B438" s="615" t="s">
        <v>623</v>
      </c>
      <c r="C438" s="1465" t="s">
        <v>3413</v>
      </c>
      <c r="D438" s="1466"/>
      <c r="E438" s="1466"/>
      <c r="F438" s="1466"/>
      <c r="G438" s="1466"/>
      <c r="H438" s="1466"/>
      <c r="I438" s="1466"/>
      <c r="J438" s="1467"/>
      <c r="K438" s="616" t="s">
        <v>16</v>
      </c>
      <c r="L438" s="617" t="s">
        <v>623</v>
      </c>
    </row>
    <row r="439" spans="1:12">
      <c r="A439" s="606">
        <v>434</v>
      </c>
      <c r="B439" s="615" t="s">
        <v>624</v>
      </c>
      <c r="C439" s="1465" t="s">
        <v>3414</v>
      </c>
      <c r="D439" s="1466"/>
      <c r="E439" s="1466"/>
      <c r="F439" s="1466"/>
      <c r="G439" s="1466"/>
      <c r="H439" s="1466"/>
      <c r="I439" s="1466"/>
      <c r="J439" s="1467"/>
      <c r="K439" s="616" t="s">
        <v>16</v>
      </c>
      <c r="L439" s="617" t="s">
        <v>624</v>
      </c>
    </row>
    <row r="440" spans="1:12">
      <c r="A440" s="606">
        <v>435</v>
      </c>
      <c r="B440" s="615" t="s">
        <v>625</v>
      </c>
      <c r="C440" s="1465" t="s">
        <v>3415</v>
      </c>
      <c r="D440" s="1466"/>
      <c r="E440" s="1466"/>
      <c r="F440" s="1466"/>
      <c r="G440" s="1466"/>
      <c r="H440" s="1466"/>
      <c r="I440" s="1466"/>
      <c r="J440" s="1467"/>
      <c r="K440" s="616" t="s">
        <v>16</v>
      </c>
      <c r="L440" s="617" t="s">
        <v>625</v>
      </c>
    </row>
    <row r="441" spans="1:12">
      <c r="A441" s="606">
        <v>436</v>
      </c>
      <c r="B441" s="615" t="s">
        <v>626</v>
      </c>
      <c r="C441" s="1465" t="s">
        <v>3416</v>
      </c>
      <c r="D441" s="1466"/>
      <c r="E441" s="1466"/>
      <c r="F441" s="1466"/>
      <c r="G441" s="1466"/>
      <c r="H441" s="1466"/>
      <c r="I441" s="1466"/>
      <c r="J441" s="1467"/>
      <c r="K441" s="616" t="s">
        <v>16</v>
      </c>
      <c r="L441" s="617" t="s">
        <v>626</v>
      </c>
    </row>
    <row r="442" spans="1:12">
      <c r="A442" s="606">
        <v>437</v>
      </c>
      <c r="B442" s="615" t="s">
        <v>627</v>
      </c>
      <c r="C442" s="1465" t="s">
        <v>3417</v>
      </c>
      <c r="D442" s="1466"/>
      <c r="E442" s="1466"/>
      <c r="F442" s="1466"/>
      <c r="G442" s="1466"/>
      <c r="H442" s="1466"/>
      <c r="I442" s="1466"/>
      <c r="J442" s="1467"/>
      <c r="K442" s="616" t="s">
        <v>16</v>
      </c>
      <c r="L442" s="617" t="s">
        <v>627</v>
      </c>
    </row>
    <row r="443" spans="1:12">
      <c r="A443" s="606">
        <v>438</v>
      </c>
      <c r="B443" s="615" t="s">
        <v>628</v>
      </c>
      <c r="C443" s="1465" t="s">
        <v>3418</v>
      </c>
      <c r="D443" s="1466"/>
      <c r="E443" s="1466"/>
      <c r="F443" s="1466"/>
      <c r="G443" s="1466"/>
      <c r="H443" s="1466"/>
      <c r="I443" s="1466"/>
      <c r="J443" s="1467"/>
      <c r="K443" s="616" t="s">
        <v>16</v>
      </c>
      <c r="L443" s="617" t="s">
        <v>628</v>
      </c>
    </row>
    <row r="444" spans="1:12">
      <c r="A444" s="606">
        <v>439</v>
      </c>
      <c r="B444" s="615" t="s">
        <v>629</v>
      </c>
      <c r="C444" s="1465" t="s">
        <v>3419</v>
      </c>
      <c r="D444" s="1466"/>
      <c r="E444" s="1466"/>
      <c r="F444" s="1466"/>
      <c r="G444" s="1466"/>
      <c r="H444" s="1466"/>
      <c r="I444" s="1466"/>
      <c r="J444" s="1467"/>
      <c r="K444" s="616" t="s">
        <v>16</v>
      </c>
      <c r="L444" s="617" t="s">
        <v>629</v>
      </c>
    </row>
    <row r="445" spans="1:12">
      <c r="A445" s="606">
        <v>440</v>
      </c>
      <c r="B445" s="615" t="s">
        <v>630</v>
      </c>
      <c r="C445" s="1465" t="s">
        <v>3420</v>
      </c>
      <c r="D445" s="1466"/>
      <c r="E445" s="1466"/>
      <c r="F445" s="1466"/>
      <c r="G445" s="1466"/>
      <c r="H445" s="1466"/>
      <c r="I445" s="1466"/>
      <c r="J445" s="1467"/>
      <c r="K445" s="616" t="s">
        <v>16</v>
      </c>
      <c r="L445" s="617" t="s">
        <v>630</v>
      </c>
    </row>
    <row r="446" spans="1:12">
      <c r="A446" s="606">
        <v>441</v>
      </c>
      <c r="B446" s="615" t="s">
        <v>631</v>
      </c>
      <c r="C446" s="1465" t="s">
        <v>3421</v>
      </c>
      <c r="D446" s="1466"/>
      <c r="E446" s="1466"/>
      <c r="F446" s="1466"/>
      <c r="G446" s="1466"/>
      <c r="H446" s="1466"/>
      <c r="I446" s="1466"/>
      <c r="J446" s="1467"/>
      <c r="K446" s="616" t="s">
        <v>16</v>
      </c>
      <c r="L446" s="617" t="s">
        <v>631</v>
      </c>
    </row>
    <row r="447" spans="1:12">
      <c r="A447" s="606">
        <v>442</v>
      </c>
      <c r="B447" s="615" t="s">
        <v>632</v>
      </c>
      <c r="C447" s="1465" t="s">
        <v>3422</v>
      </c>
      <c r="D447" s="1466"/>
      <c r="E447" s="1466"/>
      <c r="F447" s="1466"/>
      <c r="G447" s="1466"/>
      <c r="H447" s="1466"/>
      <c r="I447" s="1466"/>
      <c r="J447" s="1467"/>
      <c r="K447" s="616" t="s">
        <v>16</v>
      </c>
      <c r="L447" s="617" t="s">
        <v>632</v>
      </c>
    </row>
    <row r="448" spans="1:12">
      <c r="A448" s="606">
        <v>443</v>
      </c>
      <c r="B448" s="615" t="s">
        <v>633</v>
      </c>
      <c r="C448" s="1465" t="s">
        <v>3423</v>
      </c>
      <c r="D448" s="1466"/>
      <c r="E448" s="1466"/>
      <c r="F448" s="1466"/>
      <c r="G448" s="1466"/>
      <c r="H448" s="1466"/>
      <c r="I448" s="1466"/>
      <c r="J448" s="1467"/>
      <c r="K448" s="616" t="s">
        <v>16</v>
      </c>
      <c r="L448" s="617" t="s">
        <v>633</v>
      </c>
    </row>
    <row r="449" spans="1:12">
      <c r="A449" s="606">
        <v>444</v>
      </c>
      <c r="B449" s="615" t="s">
        <v>634</v>
      </c>
      <c r="C449" s="1465" t="s">
        <v>3424</v>
      </c>
      <c r="D449" s="1466"/>
      <c r="E449" s="1466"/>
      <c r="F449" s="1466"/>
      <c r="G449" s="1466"/>
      <c r="H449" s="1466"/>
      <c r="I449" s="1466"/>
      <c r="J449" s="1467"/>
      <c r="K449" s="616" t="s">
        <v>16</v>
      </c>
      <c r="L449" s="617" t="s">
        <v>634</v>
      </c>
    </row>
    <row r="450" spans="1:12">
      <c r="A450" s="606">
        <v>445</v>
      </c>
      <c r="B450" s="615" t="s">
        <v>635</v>
      </c>
      <c r="C450" s="1465" t="s">
        <v>3425</v>
      </c>
      <c r="D450" s="1466"/>
      <c r="E450" s="1466"/>
      <c r="F450" s="1466"/>
      <c r="G450" s="1466"/>
      <c r="H450" s="1466"/>
      <c r="I450" s="1466"/>
      <c r="J450" s="1467"/>
      <c r="K450" s="616" t="s">
        <v>16</v>
      </c>
      <c r="L450" s="617" t="s">
        <v>635</v>
      </c>
    </row>
    <row r="451" spans="1:12">
      <c r="A451" s="606">
        <v>446</v>
      </c>
      <c r="B451" s="615" t="s">
        <v>636</v>
      </c>
      <c r="C451" s="1465" t="s">
        <v>3426</v>
      </c>
      <c r="D451" s="1466"/>
      <c r="E451" s="1466"/>
      <c r="F451" s="1466"/>
      <c r="G451" s="1466"/>
      <c r="H451" s="1466"/>
      <c r="I451" s="1466"/>
      <c r="J451" s="1467"/>
      <c r="K451" s="616" t="s">
        <v>16</v>
      </c>
      <c r="L451" s="617" t="s">
        <v>636</v>
      </c>
    </row>
    <row r="452" spans="1:12">
      <c r="A452" s="606">
        <v>447</v>
      </c>
      <c r="B452" s="615" t="s">
        <v>637</v>
      </c>
      <c r="C452" s="1465" t="s">
        <v>3427</v>
      </c>
      <c r="D452" s="1466"/>
      <c r="E452" s="1466"/>
      <c r="F452" s="1466"/>
      <c r="G452" s="1466"/>
      <c r="H452" s="1466"/>
      <c r="I452" s="1466"/>
      <c r="J452" s="1467"/>
      <c r="K452" s="616" t="s">
        <v>16</v>
      </c>
      <c r="L452" s="617" t="s">
        <v>637</v>
      </c>
    </row>
    <row r="453" spans="1:12">
      <c r="A453" s="606">
        <v>448</v>
      </c>
      <c r="B453" s="615" t="s">
        <v>638</v>
      </c>
      <c r="C453" s="1465" t="s">
        <v>3428</v>
      </c>
      <c r="D453" s="1466"/>
      <c r="E453" s="1466"/>
      <c r="F453" s="1466"/>
      <c r="G453" s="1466"/>
      <c r="H453" s="1466"/>
      <c r="I453" s="1466"/>
      <c r="J453" s="1467"/>
      <c r="K453" s="616" t="s">
        <v>16</v>
      </c>
      <c r="L453" s="617" t="s">
        <v>638</v>
      </c>
    </row>
    <row r="454" spans="1:12">
      <c r="A454" s="606">
        <v>449</v>
      </c>
      <c r="B454" s="615" t="s">
        <v>639</v>
      </c>
      <c r="C454" s="1465" t="s">
        <v>3429</v>
      </c>
      <c r="D454" s="1466"/>
      <c r="E454" s="1466"/>
      <c r="F454" s="1466"/>
      <c r="G454" s="1466"/>
      <c r="H454" s="1466"/>
      <c r="I454" s="1466"/>
      <c r="J454" s="1467"/>
      <c r="K454" s="616" t="s">
        <v>16</v>
      </c>
      <c r="L454" s="617" t="s">
        <v>639</v>
      </c>
    </row>
    <row r="455" spans="1:12">
      <c r="A455" s="606">
        <v>450</v>
      </c>
      <c r="B455" s="615" t="s">
        <v>640</v>
      </c>
      <c r="C455" s="1465" t="s">
        <v>3430</v>
      </c>
      <c r="D455" s="1466"/>
      <c r="E455" s="1466"/>
      <c r="F455" s="1466"/>
      <c r="G455" s="1466"/>
      <c r="H455" s="1466"/>
      <c r="I455" s="1466"/>
      <c r="J455" s="1467"/>
      <c r="K455" s="616" t="s">
        <v>16</v>
      </c>
      <c r="L455" s="617" t="s">
        <v>640</v>
      </c>
    </row>
    <row r="456" spans="1:12">
      <c r="A456" s="606">
        <v>451</v>
      </c>
      <c r="B456" s="615" t="s">
        <v>641</v>
      </c>
      <c r="C456" s="1465" t="s">
        <v>3431</v>
      </c>
      <c r="D456" s="1466"/>
      <c r="E456" s="1466"/>
      <c r="F456" s="1466"/>
      <c r="G456" s="1466"/>
      <c r="H456" s="1466"/>
      <c r="I456" s="1466"/>
      <c r="J456" s="1467"/>
      <c r="K456" s="616" t="s">
        <v>16</v>
      </c>
      <c r="L456" s="617" t="s">
        <v>641</v>
      </c>
    </row>
    <row r="457" spans="1:12">
      <c r="A457" s="606">
        <v>452</v>
      </c>
      <c r="B457" s="615" t="s">
        <v>642</v>
      </c>
      <c r="C457" s="1465" t="s">
        <v>3432</v>
      </c>
      <c r="D457" s="1466"/>
      <c r="E457" s="1466"/>
      <c r="F457" s="1466"/>
      <c r="G457" s="1466"/>
      <c r="H457" s="1466"/>
      <c r="I457" s="1466"/>
      <c r="J457" s="1467"/>
      <c r="K457" s="616" t="s">
        <v>16</v>
      </c>
      <c r="L457" s="617" t="s">
        <v>642</v>
      </c>
    </row>
    <row r="458" spans="1:12">
      <c r="A458" s="606">
        <v>453</v>
      </c>
      <c r="B458" s="615" t="s">
        <v>643</v>
      </c>
      <c r="C458" s="1465" t="s">
        <v>3433</v>
      </c>
      <c r="D458" s="1466"/>
      <c r="E458" s="1466"/>
      <c r="F458" s="1466"/>
      <c r="G458" s="1466"/>
      <c r="H458" s="1466"/>
      <c r="I458" s="1466"/>
      <c r="J458" s="1467"/>
      <c r="K458" s="616" t="s">
        <v>16</v>
      </c>
      <c r="L458" s="617" t="s">
        <v>643</v>
      </c>
    </row>
    <row r="459" spans="1:12">
      <c r="A459" s="606">
        <v>454</v>
      </c>
      <c r="B459" s="615" t="s">
        <v>644</v>
      </c>
      <c r="C459" s="1465" t="s">
        <v>3434</v>
      </c>
      <c r="D459" s="1466"/>
      <c r="E459" s="1466"/>
      <c r="F459" s="1466"/>
      <c r="G459" s="1466"/>
      <c r="H459" s="1466"/>
      <c r="I459" s="1466"/>
      <c r="J459" s="1467"/>
      <c r="K459" s="616" t="s">
        <v>16</v>
      </c>
      <c r="L459" s="617" t="s">
        <v>644</v>
      </c>
    </row>
    <row r="460" spans="1:12">
      <c r="A460" s="606">
        <v>455</v>
      </c>
      <c r="B460" s="615" t="s">
        <v>645</v>
      </c>
      <c r="C460" s="1465" t="s">
        <v>3435</v>
      </c>
      <c r="D460" s="1466"/>
      <c r="E460" s="1466"/>
      <c r="F460" s="1466"/>
      <c r="G460" s="1466"/>
      <c r="H460" s="1466"/>
      <c r="I460" s="1466"/>
      <c r="J460" s="1467"/>
      <c r="K460" s="616" t="s">
        <v>16</v>
      </c>
      <c r="L460" s="617" t="s">
        <v>645</v>
      </c>
    </row>
    <row r="461" spans="1:12">
      <c r="A461" s="606">
        <v>456</v>
      </c>
      <c r="B461" s="615" t="s">
        <v>646</v>
      </c>
      <c r="C461" s="1465" t="s">
        <v>3436</v>
      </c>
      <c r="D461" s="1466"/>
      <c r="E461" s="1466"/>
      <c r="F461" s="1466"/>
      <c r="G461" s="1466"/>
      <c r="H461" s="1466"/>
      <c r="I461" s="1466"/>
      <c r="J461" s="1467"/>
      <c r="K461" s="616" t="s">
        <v>16</v>
      </c>
      <c r="L461" s="617" t="s">
        <v>646</v>
      </c>
    </row>
    <row r="462" spans="1:12">
      <c r="A462" s="606">
        <v>457</v>
      </c>
      <c r="B462" s="615" t="s">
        <v>647</v>
      </c>
      <c r="C462" s="1465" t="s">
        <v>3437</v>
      </c>
      <c r="D462" s="1466"/>
      <c r="E462" s="1466"/>
      <c r="F462" s="1466"/>
      <c r="G462" s="1466"/>
      <c r="H462" s="1466"/>
      <c r="I462" s="1466"/>
      <c r="J462" s="1467"/>
      <c r="K462" s="616" t="s">
        <v>16</v>
      </c>
      <c r="L462" s="617" t="s">
        <v>647</v>
      </c>
    </row>
    <row r="463" spans="1:12">
      <c r="A463" s="606">
        <v>458</v>
      </c>
      <c r="B463" s="615" t="s">
        <v>648</v>
      </c>
      <c r="C463" s="1465" t="s">
        <v>3438</v>
      </c>
      <c r="D463" s="1466"/>
      <c r="E463" s="1466"/>
      <c r="F463" s="1466"/>
      <c r="G463" s="1466"/>
      <c r="H463" s="1466"/>
      <c r="I463" s="1466"/>
      <c r="J463" s="1467"/>
      <c r="K463" s="616" t="s">
        <v>16</v>
      </c>
      <c r="L463" s="617" t="s">
        <v>648</v>
      </c>
    </row>
    <row r="464" spans="1:12">
      <c r="A464" s="606">
        <v>459</v>
      </c>
      <c r="B464" s="615" t="s">
        <v>649</v>
      </c>
      <c r="C464" s="1465" t="s">
        <v>3439</v>
      </c>
      <c r="D464" s="1466"/>
      <c r="E464" s="1466"/>
      <c r="F464" s="1466"/>
      <c r="G464" s="1466"/>
      <c r="H464" s="1466"/>
      <c r="I464" s="1466"/>
      <c r="J464" s="1467"/>
      <c r="K464" s="616" t="s">
        <v>16</v>
      </c>
      <c r="L464" s="617" t="s">
        <v>649</v>
      </c>
    </row>
    <row r="465" spans="1:12">
      <c r="A465" s="606">
        <v>460</v>
      </c>
      <c r="B465" s="615" t="s">
        <v>650</v>
      </c>
      <c r="C465" s="1465" t="s">
        <v>3440</v>
      </c>
      <c r="D465" s="1466"/>
      <c r="E465" s="1466"/>
      <c r="F465" s="1466"/>
      <c r="G465" s="1466"/>
      <c r="H465" s="1466"/>
      <c r="I465" s="1466"/>
      <c r="J465" s="1467"/>
      <c r="K465" s="616" t="s">
        <v>16</v>
      </c>
      <c r="L465" s="617" t="s">
        <v>650</v>
      </c>
    </row>
    <row r="466" spans="1:12">
      <c r="A466" s="606">
        <v>461</v>
      </c>
      <c r="B466" s="615" t="s">
        <v>651</v>
      </c>
      <c r="C466" s="1465" t="s">
        <v>3441</v>
      </c>
      <c r="D466" s="1466"/>
      <c r="E466" s="1466"/>
      <c r="F466" s="1466"/>
      <c r="G466" s="1466"/>
      <c r="H466" s="1466"/>
      <c r="I466" s="1466"/>
      <c r="J466" s="1467"/>
      <c r="K466" s="616" t="s">
        <v>16</v>
      </c>
      <c r="L466" s="617" t="s">
        <v>651</v>
      </c>
    </row>
    <row r="467" spans="1:12">
      <c r="A467" s="606">
        <v>462</v>
      </c>
      <c r="B467" s="615" t="s">
        <v>652</v>
      </c>
      <c r="C467" s="1465" t="s">
        <v>3442</v>
      </c>
      <c r="D467" s="1466"/>
      <c r="E467" s="1466"/>
      <c r="F467" s="1466"/>
      <c r="G467" s="1466"/>
      <c r="H467" s="1466"/>
      <c r="I467" s="1466"/>
      <c r="J467" s="1467"/>
      <c r="K467" s="616" t="s">
        <v>16</v>
      </c>
      <c r="L467" s="617" t="s">
        <v>652</v>
      </c>
    </row>
    <row r="468" spans="1:12">
      <c r="A468" s="606">
        <v>463</v>
      </c>
      <c r="B468" s="615" t="s">
        <v>653</v>
      </c>
      <c r="C468" s="1465" t="s">
        <v>3443</v>
      </c>
      <c r="D468" s="1466"/>
      <c r="E468" s="1466"/>
      <c r="F468" s="1466"/>
      <c r="G468" s="1466"/>
      <c r="H468" s="1466"/>
      <c r="I468" s="1466"/>
      <c r="J468" s="1467"/>
      <c r="K468" s="616" t="s">
        <v>16</v>
      </c>
      <c r="L468" s="617" t="s">
        <v>653</v>
      </c>
    </row>
    <row r="469" spans="1:12">
      <c r="A469" s="606">
        <v>464</v>
      </c>
      <c r="B469" s="615" t="s">
        <v>654</v>
      </c>
      <c r="C469" s="1465" t="s">
        <v>3444</v>
      </c>
      <c r="D469" s="1466"/>
      <c r="E469" s="1466"/>
      <c r="F469" s="1466"/>
      <c r="G469" s="1466"/>
      <c r="H469" s="1466"/>
      <c r="I469" s="1466"/>
      <c r="J469" s="1467"/>
      <c r="K469" s="616" t="s">
        <v>16</v>
      </c>
      <c r="L469" s="617" t="s">
        <v>654</v>
      </c>
    </row>
    <row r="470" spans="1:12">
      <c r="A470" s="606">
        <v>465</v>
      </c>
      <c r="B470" s="615" t="s">
        <v>655</v>
      </c>
      <c r="C470" s="1465" t="s">
        <v>3445</v>
      </c>
      <c r="D470" s="1466"/>
      <c r="E470" s="1466"/>
      <c r="F470" s="1466"/>
      <c r="G470" s="1466"/>
      <c r="H470" s="1466"/>
      <c r="I470" s="1466"/>
      <c r="J470" s="1467"/>
      <c r="K470" s="616" t="s">
        <v>16</v>
      </c>
      <c r="L470" s="617" t="s">
        <v>655</v>
      </c>
    </row>
    <row r="471" spans="1:12">
      <c r="A471" s="606">
        <v>466</v>
      </c>
      <c r="B471" s="615" t="s">
        <v>656</v>
      </c>
      <c r="C471" s="1465" t="s">
        <v>3446</v>
      </c>
      <c r="D471" s="1466"/>
      <c r="E471" s="1466"/>
      <c r="F471" s="1466"/>
      <c r="G471" s="1466"/>
      <c r="H471" s="1466"/>
      <c r="I471" s="1466"/>
      <c r="J471" s="1467"/>
      <c r="K471" s="616" t="s">
        <v>16</v>
      </c>
      <c r="L471" s="617" t="s">
        <v>656</v>
      </c>
    </row>
    <row r="472" spans="1:12">
      <c r="A472" s="606">
        <v>467</v>
      </c>
      <c r="B472" s="615" t="s">
        <v>657</v>
      </c>
      <c r="C472" s="1465" t="s">
        <v>3447</v>
      </c>
      <c r="D472" s="1466"/>
      <c r="E472" s="1466"/>
      <c r="F472" s="1466"/>
      <c r="G472" s="1466"/>
      <c r="H472" s="1466"/>
      <c r="I472" s="1466"/>
      <c r="J472" s="1467"/>
      <c r="K472" s="616" t="s">
        <v>16</v>
      </c>
      <c r="L472" s="617" t="s">
        <v>657</v>
      </c>
    </row>
    <row r="473" spans="1:12">
      <c r="A473" s="606">
        <v>468</v>
      </c>
      <c r="B473" s="615" t="s">
        <v>658</v>
      </c>
      <c r="C473" s="1465" t="s">
        <v>3448</v>
      </c>
      <c r="D473" s="1466"/>
      <c r="E473" s="1466"/>
      <c r="F473" s="1466"/>
      <c r="G473" s="1466"/>
      <c r="H473" s="1466"/>
      <c r="I473" s="1466"/>
      <c r="J473" s="1467"/>
      <c r="K473" s="616" t="s">
        <v>16</v>
      </c>
      <c r="L473" s="617" t="s">
        <v>658</v>
      </c>
    </row>
    <row r="474" spans="1:12">
      <c r="A474" s="606">
        <v>469</v>
      </c>
      <c r="B474" s="615" t="s">
        <v>659</v>
      </c>
      <c r="C474" s="1465" t="s">
        <v>3449</v>
      </c>
      <c r="D474" s="1466"/>
      <c r="E474" s="1466"/>
      <c r="F474" s="1466"/>
      <c r="G474" s="1466"/>
      <c r="H474" s="1466"/>
      <c r="I474" s="1466"/>
      <c r="J474" s="1467"/>
      <c r="K474" s="616" t="s">
        <v>16</v>
      </c>
      <c r="L474" s="617" t="s">
        <v>659</v>
      </c>
    </row>
    <row r="475" spans="1:12">
      <c r="A475" s="606">
        <v>470</v>
      </c>
      <c r="B475" s="615" t="s">
        <v>660</v>
      </c>
      <c r="C475" s="1465" t="s">
        <v>3450</v>
      </c>
      <c r="D475" s="1466"/>
      <c r="E475" s="1466"/>
      <c r="F475" s="1466"/>
      <c r="G475" s="1466"/>
      <c r="H475" s="1466"/>
      <c r="I475" s="1466"/>
      <c r="J475" s="1467"/>
      <c r="K475" s="616" t="s">
        <v>16</v>
      </c>
      <c r="L475" s="617" t="s">
        <v>660</v>
      </c>
    </row>
    <row r="476" spans="1:12">
      <c r="A476" s="606">
        <v>471</v>
      </c>
      <c r="B476" s="615" t="s">
        <v>661</v>
      </c>
      <c r="C476" s="1465" t="s">
        <v>3451</v>
      </c>
      <c r="D476" s="1466"/>
      <c r="E476" s="1466"/>
      <c r="F476" s="1466"/>
      <c r="G476" s="1466"/>
      <c r="H476" s="1466"/>
      <c r="I476" s="1466"/>
      <c r="J476" s="1467"/>
      <c r="K476" s="616" t="s">
        <v>16</v>
      </c>
      <c r="L476" s="617" t="s">
        <v>661</v>
      </c>
    </row>
    <row r="477" spans="1:12">
      <c r="A477" s="606">
        <v>472</v>
      </c>
      <c r="B477" s="615" t="s">
        <v>662</v>
      </c>
      <c r="C477" s="1465" t="s">
        <v>3452</v>
      </c>
      <c r="D477" s="1466"/>
      <c r="E477" s="1466"/>
      <c r="F477" s="1466"/>
      <c r="G477" s="1466"/>
      <c r="H477" s="1466"/>
      <c r="I477" s="1466"/>
      <c r="J477" s="1467"/>
      <c r="K477" s="616" t="s">
        <v>16</v>
      </c>
      <c r="L477" s="617" t="s">
        <v>662</v>
      </c>
    </row>
    <row r="478" spans="1:12">
      <c r="A478" s="606">
        <v>473</v>
      </c>
      <c r="B478" s="615" t="s">
        <v>663</v>
      </c>
      <c r="C478" s="1465" t="s">
        <v>3453</v>
      </c>
      <c r="D478" s="1466"/>
      <c r="E478" s="1466"/>
      <c r="F478" s="1466"/>
      <c r="G478" s="1466"/>
      <c r="H478" s="1466"/>
      <c r="I478" s="1466"/>
      <c r="J478" s="1467"/>
      <c r="K478" s="616" t="s">
        <v>16</v>
      </c>
      <c r="L478" s="617" t="s">
        <v>663</v>
      </c>
    </row>
    <row r="479" spans="1:12">
      <c r="A479" s="606">
        <v>474</v>
      </c>
      <c r="B479" s="615" t="s">
        <v>664</v>
      </c>
      <c r="C479" s="1465" t="s">
        <v>3454</v>
      </c>
      <c r="D479" s="1466"/>
      <c r="E479" s="1466"/>
      <c r="F479" s="1466"/>
      <c r="G479" s="1466"/>
      <c r="H479" s="1466"/>
      <c r="I479" s="1466"/>
      <c r="J479" s="1467"/>
      <c r="K479" s="616" t="s">
        <v>16</v>
      </c>
      <c r="L479" s="617" t="s">
        <v>664</v>
      </c>
    </row>
    <row r="480" spans="1:12">
      <c r="A480" s="606">
        <v>475</v>
      </c>
      <c r="B480" s="615" t="s">
        <v>665</v>
      </c>
      <c r="C480" s="1465" t="s">
        <v>3455</v>
      </c>
      <c r="D480" s="1466"/>
      <c r="E480" s="1466"/>
      <c r="F480" s="1466"/>
      <c r="G480" s="1466"/>
      <c r="H480" s="1466"/>
      <c r="I480" s="1466"/>
      <c r="J480" s="1467"/>
      <c r="K480" s="616" t="s">
        <v>16</v>
      </c>
      <c r="L480" s="617" t="s">
        <v>665</v>
      </c>
    </row>
    <row r="481" spans="1:12">
      <c r="A481" s="606">
        <v>476</v>
      </c>
      <c r="B481" s="615" t="s">
        <v>666</v>
      </c>
      <c r="C481" s="1465" t="s">
        <v>3456</v>
      </c>
      <c r="D481" s="1466"/>
      <c r="E481" s="1466"/>
      <c r="F481" s="1466"/>
      <c r="G481" s="1466"/>
      <c r="H481" s="1466"/>
      <c r="I481" s="1466"/>
      <c r="J481" s="1467"/>
      <c r="K481" s="616" t="s">
        <v>16</v>
      </c>
      <c r="L481" s="617" t="s">
        <v>666</v>
      </c>
    </row>
    <row r="482" spans="1:12">
      <c r="A482" s="606">
        <v>477</v>
      </c>
      <c r="B482" s="615" t="s">
        <v>667</v>
      </c>
      <c r="C482" s="1465" t="s">
        <v>3457</v>
      </c>
      <c r="D482" s="1466"/>
      <c r="E482" s="1466"/>
      <c r="F482" s="1466"/>
      <c r="G482" s="1466"/>
      <c r="H482" s="1466"/>
      <c r="I482" s="1466"/>
      <c r="J482" s="1467"/>
      <c r="K482" s="616" t="s">
        <v>16</v>
      </c>
      <c r="L482" s="617" t="s">
        <v>667</v>
      </c>
    </row>
    <row r="483" spans="1:12">
      <c r="A483" s="606">
        <v>478</v>
      </c>
      <c r="B483" s="615" t="s">
        <v>668</v>
      </c>
      <c r="C483" s="1465" t="s">
        <v>3458</v>
      </c>
      <c r="D483" s="1466"/>
      <c r="E483" s="1466"/>
      <c r="F483" s="1466"/>
      <c r="G483" s="1466"/>
      <c r="H483" s="1466"/>
      <c r="I483" s="1466"/>
      <c r="J483" s="1467"/>
      <c r="K483" s="616" t="s">
        <v>16</v>
      </c>
      <c r="L483" s="617" t="s">
        <v>668</v>
      </c>
    </row>
    <row r="484" spans="1:12">
      <c r="A484" s="606">
        <v>479</v>
      </c>
      <c r="B484" s="615" t="s">
        <v>669</v>
      </c>
      <c r="C484" s="1465" t="s">
        <v>3459</v>
      </c>
      <c r="D484" s="1466"/>
      <c r="E484" s="1466"/>
      <c r="F484" s="1466"/>
      <c r="G484" s="1466"/>
      <c r="H484" s="1466"/>
      <c r="I484" s="1466"/>
      <c r="J484" s="1467"/>
      <c r="K484" s="616" t="s">
        <v>16</v>
      </c>
      <c r="L484" s="617" t="s">
        <v>669</v>
      </c>
    </row>
    <row r="485" spans="1:12">
      <c r="A485" s="606">
        <v>480</v>
      </c>
      <c r="B485" s="615" t="s">
        <v>670</v>
      </c>
      <c r="C485" s="1465" t="s">
        <v>3460</v>
      </c>
      <c r="D485" s="1466"/>
      <c r="E485" s="1466"/>
      <c r="F485" s="1466"/>
      <c r="G485" s="1466"/>
      <c r="H485" s="1466"/>
      <c r="I485" s="1466"/>
      <c r="J485" s="1467"/>
      <c r="K485" s="616" t="s">
        <v>16</v>
      </c>
      <c r="L485" s="617" t="s">
        <v>670</v>
      </c>
    </row>
    <row r="486" spans="1:12">
      <c r="A486" s="606">
        <v>481</v>
      </c>
      <c r="B486" s="615" t="s">
        <v>671</v>
      </c>
      <c r="C486" s="1465" t="s">
        <v>3461</v>
      </c>
      <c r="D486" s="1466"/>
      <c r="E486" s="1466"/>
      <c r="F486" s="1466"/>
      <c r="G486" s="1466"/>
      <c r="H486" s="1466"/>
      <c r="I486" s="1466"/>
      <c r="J486" s="1467"/>
      <c r="K486" s="616" t="s">
        <v>16</v>
      </c>
      <c r="L486" s="617" t="s">
        <v>671</v>
      </c>
    </row>
    <row r="487" spans="1:12">
      <c r="A487" s="606">
        <v>482</v>
      </c>
      <c r="B487" s="615" t="s">
        <v>672</v>
      </c>
      <c r="C487" s="1465" t="s">
        <v>3462</v>
      </c>
      <c r="D487" s="1466"/>
      <c r="E487" s="1466"/>
      <c r="F487" s="1466"/>
      <c r="G487" s="1466"/>
      <c r="H487" s="1466"/>
      <c r="I487" s="1466"/>
      <c r="J487" s="1467"/>
      <c r="K487" s="616" t="s">
        <v>16</v>
      </c>
      <c r="L487" s="617" t="s">
        <v>672</v>
      </c>
    </row>
    <row r="488" spans="1:12">
      <c r="A488" s="606">
        <v>483</v>
      </c>
      <c r="B488" s="615" t="s">
        <v>673</v>
      </c>
      <c r="C488" s="1465" t="s">
        <v>3463</v>
      </c>
      <c r="D488" s="1466"/>
      <c r="E488" s="1466"/>
      <c r="F488" s="1466"/>
      <c r="G488" s="1466"/>
      <c r="H488" s="1466"/>
      <c r="I488" s="1466"/>
      <c r="J488" s="1467"/>
      <c r="K488" s="616" t="s">
        <v>16</v>
      </c>
      <c r="L488" s="617" t="s">
        <v>673</v>
      </c>
    </row>
    <row r="489" spans="1:12">
      <c r="A489" s="606">
        <v>484</v>
      </c>
      <c r="B489" s="615" t="s">
        <v>674</v>
      </c>
      <c r="C489" s="1465" t="s">
        <v>3464</v>
      </c>
      <c r="D489" s="1466"/>
      <c r="E489" s="1466"/>
      <c r="F489" s="1466"/>
      <c r="G489" s="1466"/>
      <c r="H489" s="1466"/>
      <c r="I489" s="1466"/>
      <c r="J489" s="1467"/>
      <c r="K489" s="616" t="s">
        <v>16</v>
      </c>
      <c r="L489" s="617" t="s">
        <v>674</v>
      </c>
    </row>
    <row r="490" spans="1:12">
      <c r="A490" s="606">
        <v>485</v>
      </c>
      <c r="B490" s="615" t="s">
        <v>675</v>
      </c>
      <c r="C490" s="1465" t="s">
        <v>3465</v>
      </c>
      <c r="D490" s="1466"/>
      <c r="E490" s="1466"/>
      <c r="F490" s="1466"/>
      <c r="G490" s="1466"/>
      <c r="H490" s="1466"/>
      <c r="I490" s="1466"/>
      <c r="J490" s="1467"/>
      <c r="K490" s="616" t="s">
        <v>16</v>
      </c>
      <c r="L490" s="617" t="s">
        <v>675</v>
      </c>
    </row>
    <row r="491" spans="1:12">
      <c r="A491" s="606">
        <v>486</v>
      </c>
      <c r="B491" s="615" t="s">
        <v>676</v>
      </c>
      <c r="C491" s="1465" t="s">
        <v>3466</v>
      </c>
      <c r="D491" s="1466"/>
      <c r="E491" s="1466"/>
      <c r="F491" s="1466"/>
      <c r="G491" s="1466"/>
      <c r="H491" s="1466"/>
      <c r="I491" s="1466"/>
      <c r="J491" s="1467"/>
      <c r="K491" s="616" t="s">
        <v>16</v>
      </c>
      <c r="L491" s="617" t="s">
        <v>676</v>
      </c>
    </row>
    <row r="492" spans="1:12">
      <c r="A492" s="606">
        <v>487</v>
      </c>
      <c r="B492" s="615" t="s">
        <v>677</v>
      </c>
      <c r="C492" s="1465" t="s">
        <v>3467</v>
      </c>
      <c r="D492" s="1466"/>
      <c r="E492" s="1466"/>
      <c r="F492" s="1466"/>
      <c r="G492" s="1466"/>
      <c r="H492" s="1466"/>
      <c r="I492" s="1466"/>
      <c r="J492" s="1467"/>
      <c r="K492" s="616" t="s">
        <v>16</v>
      </c>
      <c r="L492" s="617" t="s">
        <v>677</v>
      </c>
    </row>
    <row r="493" spans="1:12">
      <c r="A493" s="606">
        <v>488</v>
      </c>
      <c r="B493" s="615" t="s">
        <v>678</v>
      </c>
      <c r="C493" s="1465" t="s">
        <v>3468</v>
      </c>
      <c r="D493" s="1466"/>
      <c r="E493" s="1466"/>
      <c r="F493" s="1466"/>
      <c r="G493" s="1466"/>
      <c r="H493" s="1466"/>
      <c r="I493" s="1466"/>
      <c r="J493" s="1467"/>
      <c r="K493" s="616" t="s">
        <v>16</v>
      </c>
      <c r="L493" s="617" t="s">
        <v>678</v>
      </c>
    </row>
    <row r="494" spans="1:12">
      <c r="A494" s="606">
        <v>489</v>
      </c>
      <c r="B494" s="615" t="s">
        <v>679</v>
      </c>
      <c r="C494" s="1465" t="s">
        <v>3469</v>
      </c>
      <c r="D494" s="1466"/>
      <c r="E494" s="1466"/>
      <c r="F494" s="1466"/>
      <c r="G494" s="1466"/>
      <c r="H494" s="1466"/>
      <c r="I494" s="1466"/>
      <c r="J494" s="1467"/>
      <c r="K494" s="616" t="s">
        <v>16</v>
      </c>
      <c r="L494" s="617" t="s">
        <v>679</v>
      </c>
    </row>
    <row r="495" spans="1:12">
      <c r="A495" s="606">
        <v>490</v>
      </c>
      <c r="B495" s="615" t="s">
        <v>680</v>
      </c>
      <c r="C495" s="1465" t="s">
        <v>3470</v>
      </c>
      <c r="D495" s="1466"/>
      <c r="E495" s="1466"/>
      <c r="F495" s="1466"/>
      <c r="G495" s="1466"/>
      <c r="H495" s="1466"/>
      <c r="I495" s="1466"/>
      <c r="J495" s="1467"/>
      <c r="K495" s="616" t="s">
        <v>16</v>
      </c>
      <c r="L495" s="617" t="s">
        <v>680</v>
      </c>
    </row>
    <row r="496" spans="1:12">
      <c r="A496" s="606">
        <v>491</v>
      </c>
      <c r="B496" s="615" t="s">
        <v>681</v>
      </c>
      <c r="C496" s="1465" t="s">
        <v>3471</v>
      </c>
      <c r="D496" s="1466"/>
      <c r="E496" s="1466"/>
      <c r="F496" s="1466"/>
      <c r="G496" s="1466"/>
      <c r="H496" s="1466"/>
      <c r="I496" s="1466"/>
      <c r="J496" s="1467"/>
      <c r="K496" s="616" t="s">
        <v>16</v>
      </c>
      <c r="L496" s="617" t="s">
        <v>681</v>
      </c>
    </row>
    <row r="497" spans="1:12">
      <c r="A497" s="606">
        <v>492</v>
      </c>
      <c r="B497" s="615" t="s">
        <v>682</v>
      </c>
      <c r="C497" s="1465" t="s">
        <v>3472</v>
      </c>
      <c r="D497" s="1466"/>
      <c r="E497" s="1466"/>
      <c r="F497" s="1466"/>
      <c r="G497" s="1466"/>
      <c r="H497" s="1466"/>
      <c r="I497" s="1466"/>
      <c r="J497" s="1467"/>
      <c r="K497" s="616" t="s">
        <v>16</v>
      </c>
      <c r="L497" s="617" t="s">
        <v>682</v>
      </c>
    </row>
    <row r="498" spans="1:12">
      <c r="A498" s="606">
        <v>493</v>
      </c>
      <c r="B498" s="615" t="s">
        <v>683</v>
      </c>
      <c r="C498" s="1465" t="s">
        <v>3473</v>
      </c>
      <c r="D498" s="1466"/>
      <c r="E498" s="1466"/>
      <c r="F498" s="1466"/>
      <c r="G498" s="1466"/>
      <c r="H498" s="1466"/>
      <c r="I498" s="1466"/>
      <c r="J498" s="1467"/>
      <c r="K498" s="616" t="s">
        <v>16</v>
      </c>
      <c r="L498" s="617" t="s">
        <v>683</v>
      </c>
    </row>
    <row r="499" spans="1:12">
      <c r="A499" s="606">
        <v>494</v>
      </c>
      <c r="B499" s="615" t="s">
        <v>684</v>
      </c>
      <c r="C499" s="1465" t="s">
        <v>3474</v>
      </c>
      <c r="D499" s="1466"/>
      <c r="E499" s="1466"/>
      <c r="F499" s="1466"/>
      <c r="G499" s="1466"/>
      <c r="H499" s="1466"/>
      <c r="I499" s="1466"/>
      <c r="J499" s="1467"/>
      <c r="K499" s="616" t="s">
        <v>16</v>
      </c>
      <c r="L499" s="617" t="s">
        <v>684</v>
      </c>
    </row>
    <row r="500" spans="1:12">
      <c r="A500" s="606">
        <v>495</v>
      </c>
      <c r="B500" s="615" t="s">
        <v>685</v>
      </c>
      <c r="C500" s="1465" t="s">
        <v>3475</v>
      </c>
      <c r="D500" s="1466"/>
      <c r="E500" s="1466"/>
      <c r="F500" s="1466"/>
      <c r="G500" s="1466"/>
      <c r="H500" s="1466"/>
      <c r="I500" s="1466"/>
      <c r="J500" s="1467"/>
      <c r="K500" s="616" t="s">
        <v>16</v>
      </c>
      <c r="L500" s="617" t="s">
        <v>685</v>
      </c>
    </row>
    <row r="501" spans="1:12">
      <c r="A501" s="606">
        <v>496</v>
      </c>
      <c r="B501" s="615" t="s">
        <v>686</v>
      </c>
      <c r="C501" s="1465" t="s">
        <v>3476</v>
      </c>
      <c r="D501" s="1466"/>
      <c r="E501" s="1466"/>
      <c r="F501" s="1466"/>
      <c r="G501" s="1466"/>
      <c r="H501" s="1466"/>
      <c r="I501" s="1466"/>
      <c r="J501" s="1467"/>
      <c r="K501" s="616" t="s">
        <v>16</v>
      </c>
      <c r="L501" s="617" t="s">
        <v>686</v>
      </c>
    </row>
    <row r="502" spans="1:12">
      <c r="A502" s="606">
        <v>497</v>
      </c>
      <c r="B502" s="615" t="s">
        <v>687</v>
      </c>
      <c r="C502" s="1465" t="s">
        <v>3477</v>
      </c>
      <c r="D502" s="1466"/>
      <c r="E502" s="1466"/>
      <c r="F502" s="1466"/>
      <c r="G502" s="1466"/>
      <c r="H502" s="1466"/>
      <c r="I502" s="1466"/>
      <c r="J502" s="1467"/>
      <c r="K502" s="616" t="s">
        <v>16</v>
      </c>
      <c r="L502" s="617" t="s">
        <v>687</v>
      </c>
    </row>
    <row r="503" spans="1:12">
      <c r="A503" s="606">
        <v>498</v>
      </c>
      <c r="B503" s="615" t="s">
        <v>688</v>
      </c>
      <c r="C503" s="1465" t="s">
        <v>3478</v>
      </c>
      <c r="D503" s="1466"/>
      <c r="E503" s="1466"/>
      <c r="F503" s="1466"/>
      <c r="G503" s="1466"/>
      <c r="H503" s="1466"/>
      <c r="I503" s="1466"/>
      <c r="J503" s="1467"/>
      <c r="K503" s="616" t="s">
        <v>16</v>
      </c>
      <c r="L503" s="617" t="s">
        <v>688</v>
      </c>
    </row>
    <row r="504" spans="1:12">
      <c r="A504" s="606">
        <v>499</v>
      </c>
      <c r="B504" s="615" t="s">
        <v>689</v>
      </c>
      <c r="C504" s="1465" t="s">
        <v>3479</v>
      </c>
      <c r="D504" s="1466"/>
      <c r="E504" s="1466"/>
      <c r="F504" s="1466"/>
      <c r="G504" s="1466"/>
      <c r="H504" s="1466"/>
      <c r="I504" s="1466"/>
      <c r="J504" s="1467"/>
      <c r="K504" s="616" t="s">
        <v>16</v>
      </c>
      <c r="L504" s="617" t="s">
        <v>689</v>
      </c>
    </row>
    <row r="505" spans="1:12">
      <c r="A505" s="606">
        <v>500</v>
      </c>
      <c r="B505" s="615" t="s">
        <v>690</v>
      </c>
      <c r="C505" s="1465" t="s">
        <v>3480</v>
      </c>
      <c r="D505" s="1466"/>
      <c r="E505" s="1466"/>
      <c r="F505" s="1466"/>
      <c r="G505" s="1466"/>
      <c r="H505" s="1466"/>
      <c r="I505" s="1466"/>
      <c r="J505" s="1467"/>
      <c r="K505" s="616" t="s">
        <v>16</v>
      </c>
      <c r="L505" s="617" t="s">
        <v>690</v>
      </c>
    </row>
    <row r="506" spans="1:12">
      <c r="A506" s="606">
        <v>501</v>
      </c>
      <c r="B506" s="615" t="s">
        <v>691</v>
      </c>
      <c r="C506" s="1465" t="s">
        <v>3481</v>
      </c>
      <c r="D506" s="1466"/>
      <c r="E506" s="1466"/>
      <c r="F506" s="1466"/>
      <c r="G506" s="1466"/>
      <c r="H506" s="1466"/>
      <c r="I506" s="1466"/>
      <c r="J506" s="1467"/>
      <c r="K506" s="616" t="s">
        <v>16</v>
      </c>
      <c r="L506" s="617" t="s">
        <v>691</v>
      </c>
    </row>
    <row r="507" spans="1:12">
      <c r="A507" s="606">
        <v>502</v>
      </c>
      <c r="B507" s="615" t="s">
        <v>692</v>
      </c>
      <c r="C507" s="1465" t="s">
        <v>3482</v>
      </c>
      <c r="D507" s="1466"/>
      <c r="E507" s="1466"/>
      <c r="F507" s="1466"/>
      <c r="G507" s="1466"/>
      <c r="H507" s="1466"/>
      <c r="I507" s="1466"/>
      <c r="J507" s="1467"/>
      <c r="K507" s="616" t="s">
        <v>16</v>
      </c>
      <c r="L507" s="617" t="s">
        <v>692</v>
      </c>
    </row>
    <row r="508" spans="1:12">
      <c r="A508" s="606">
        <v>503</v>
      </c>
      <c r="B508" s="615" t="s">
        <v>693</v>
      </c>
      <c r="C508" s="1465" t="s">
        <v>3483</v>
      </c>
      <c r="D508" s="1466"/>
      <c r="E508" s="1466"/>
      <c r="F508" s="1466"/>
      <c r="G508" s="1466"/>
      <c r="H508" s="1466"/>
      <c r="I508" s="1466"/>
      <c r="J508" s="1467"/>
      <c r="K508" s="616" t="s">
        <v>16</v>
      </c>
      <c r="L508" s="617" t="s">
        <v>693</v>
      </c>
    </row>
    <row r="509" spans="1:12">
      <c r="A509" s="606">
        <v>504</v>
      </c>
      <c r="B509" s="615" t="s">
        <v>694</v>
      </c>
      <c r="C509" s="1465" t="s">
        <v>3484</v>
      </c>
      <c r="D509" s="1466"/>
      <c r="E509" s="1466"/>
      <c r="F509" s="1466"/>
      <c r="G509" s="1466"/>
      <c r="H509" s="1466"/>
      <c r="I509" s="1466"/>
      <c r="J509" s="1467"/>
      <c r="K509" s="616" t="s">
        <v>16</v>
      </c>
      <c r="L509" s="617" t="s">
        <v>694</v>
      </c>
    </row>
    <row r="510" spans="1:12">
      <c r="A510" s="606">
        <v>505</v>
      </c>
      <c r="B510" s="615" t="s">
        <v>695</v>
      </c>
      <c r="C510" s="1465" t="s">
        <v>3485</v>
      </c>
      <c r="D510" s="1466"/>
      <c r="E510" s="1466"/>
      <c r="F510" s="1466"/>
      <c r="G510" s="1466"/>
      <c r="H510" s="1466"/>
      <c r="I510" s="1466"/>
      <c r="J510" s="1467"/>
      <c r="K510" s="616" t="s">
        <v>16</v>
      </c>
      <c r="L510" s="617" t="s">
        <v>695</v>
      </c>
    </row>
    <row r="511" spans="1:12">
      <c r="A511" s="606">
        <v>506</v>
      </c>
      <c r="B511" s="615" t="s">
        <v>696</v>
      </c>
      <c r="C511" s="1465" t="s">
        <v>3486</v>
      </c>
      <c r="D511" s="1466"/>
      <c r="E511" s="1466"/>
      <c r="F511" s="1466"/>
      <c r="G511" s="1466"/>
      <c r="H511" s="1466"/>
      <c r="I511" s="1466"/>
      <c r="J511" s="1467"/>
      <c r="K511" s="616" t="s">
        <v>16</v>
      </c>
      <c r="L511" s="617" t="s">
        <v>696</v>
      </c>
    </row>
    <row r="512" spans="1:12">
      <c r="A512" s="606">
        <v>507</v>
      </c>
      <c r="B512" s="615" t="s">
        <v>697</v>
      </c>
      <c r="C512" s="1465" t="s">
        <v>3487</v>
      </c>
      <c r="D512" s="1466"/>
      <c r="E512" s="1466"/>
      <c r="F512" s="1466"/>
      <c r="G512" s="1466"/>
      <c r="H512" s="1466"/>
      <c r="I512" s="1466"/>
      <c r="J512" s="1467"/>
      <c r="K512" s="616" t="s">
        <v>16</v>
      </c>
      <c r="L512" s="617" t="s">
        <v>697</v>
      </c>
    </row>
    <row r="513" spans="1:12">
      <c r="A513" s="606">
        <v>508</v>
      </c>
      <c r="B513" s="615" t="s">
        <v>698</v>
      </c>
      <c r="C513" s="1465" t="s">
        <v>3488</v>
      </c>
      <c r="D513" s="1466"/>
      <c r="E513" s="1466"/>
      <c r="F513" s="1466"/>
      <c r="G513" s="1466"/>
      <c r="H513" s="1466"/>
      <c r="I513" s="1466"/>
      <c r="J513" s="1467"/>
      <c r="K513" s="616" t="s">
        <v>16</v>
      </c>
      <c r="L513" s="617" t="s">
        <v>698</v>
      </c>
    </row>
    <row r="514" spans="1:12">
      <c r="A514" s="606">
        <v>509</v>
      </c>
      <c r="B514" s="615" t="s">
        <v>699</v>
      </c>
      <c r="C514" s="1465" t="s">
        <v>3489</v>
      </c>
      <c r="D514" s="1466"/>
      <c r="E514" s="1466"/>
      <c r="F514" s="1466"/>
      <c r="G514" s="1466"/>
      <c r="H514" s="1466"/>
      <c r="I514" s="1466"/>
      <c r="J514" s="1467"/>
      <c r="K514" s="616" t="s">
        <v>16</v>
      </c>
      <c r="L514" s="617" t="s">
        <v>699</v>
      </c>
    </row>
    <row r="515" spans="1:12">
      <c r="A515" s="606">
        <v>510</v>
      </c>
      <c r="B515" s="615" t="s">
        <v>700</v>
      </c>
      <c r="C515" s="1465" t="s">
        <v>3490</v>
      </c>
      <c r="D515" s="1466"/>
      <c r="E515" s="1466"/>
      <c r="F515" s="1466"/>
      <c r="G515" s="1466"/>
      <c r="H515" s="1466"/>
      <c r="I515" s="1466"/>
      <c r="J515" s="1467"/>
      <c r="K515" s="616" t="s">
        <v>16</v>
      </c>
      <c r="L515" s="617" t="s">
        <v>700</v>
      </c>
    </row>
    <row r="516" spans="1:12">
      <c r="A516" s="606">
        <v>511</v>
      </c>
      <c r="B516" s="615" t="s">
        <v>701</v>
      </c>
      <c r="C516" s="1465" t="s">
        <v>3491</v>
      </c>
      <c r="D516" s="1466"/>
      <c r="E516" s="1466"/>
      <c r="F516" s="1466"/>
      <c r="G516" s="1466"/>
      <c r="H516" s="1466"/>
      <c r="I516" s="1466"/>
      <c r="J516" s="1467"/>
      <c r="K516" s="616" t="s">
        <v>16</v>
      </c>
      <c r="L516" s="617" t="s">
        <v>701</v>
      </c>
    </row>
    <row r="517" spans="1:12">
      <c r="A517" s="606">
        <v>512</v>
      </c>
      <c r="B517" s="615" t="s">
        <v>3492</v>
      </c>
      <c r="C517" s="1465" t="s">
        <v>3493</v>
      </c>
      <c r="D517" s="1466"/>
      <c r="E517" s="1466"/>
      <c r="F517" s="1466"/>
      <c r="G517" s="1466"/>
      <c r="H517" s="1466"/>
      <c r="I517" s="1466"/>
      <c r="J517" s="1467"/>
      <c r="K517" s="616" t="s">
        <v>16</v>
      </c>
      <c r="L517" s="617" t="s">
        <v>3492</v>
      </c>
    </row>
    <row r="518" spans="1:12">
      <c r="A518" s="606">
        <v>513</v>
      </c>
      <c r="B518" s="615" t="s">
        <v>3494</v>
      </c>
      <c r="C518" s="1465" t="s">
        <v>3495</v>
      </c>
      <c r="D518" s="1466"/>
      <c r="E518" s="1466"/>
      <c r="F518" s="1466"/>
      <c r="G518" s="1466"/>
      <c r="H518" s="1466"/>
      <c r="I518" s="1466"/>
      <c r="J518" s="1467"/>
      <c r="K518" s="616" t="s">
        <v>16</v>
      </c>
      <c r="L518" s="617" t="s">
        <v>3494</v>
      </c>
    </row>
    <row r="519" spans="1:12">
      <c r="A519" s="606">
        <v>514</v>
      </c>
      <c r="B519" s="615" t="s">
        <v>3496</v>
      </c>
      <c r="C519" s="1465" t="s">
        <v>3497</v>
      </c>
      <c r="D519" s="1466"/>
      <c r="E519" s="1466"/>
      <c r="F519" s="1466"/>
      <c r="G519" s="1466"/>
      <c r="H519" s="1466"/>
      <c r="I519" s="1466"/>
      <c r="J519" s="1467"/>
      <c r="K519" s="616" t="s">
        <v>16</v>
      </c>
      <c r="L519" s="617" t="s">
        <v>3496</v>
      </c>
    </row>
    <row r="520" spans="1:12">
      <c r="A520" s="606">
        <v>515</v>
      </c>
      <c r="B520" s="615" t="s">
        <v>3498</v>
      </c>
      <c r="C520" s="1465" t="s">
        <v>3499</v>
      </c>
      <c r="D520" s="1466"/>
      <c r="E520" s="1466"/>
      <c r="F520" s="1466"/>
      <c r="G520" s="1466"/>
      <c r="H520" s="1466"/>
      <c r="I520" s="1466"/>
      <c r="J520" s="1467"/>
      <c r="K520" s="616" t="s">
        <v>16</v>
      </c>
      <c r="L520" s="617" t="s">
        <v>3498</v>
      </c>
    </row>
    <row r="521" spans="1:12">
      <c r="A521" s="606">
        <v>516</v>
      </c>
      <c r="B521" s="615" t="s">
        <v>3500</v>
      </c>
      <c r="C521" s="1465" t="s">
        <v>3501</v>
      </c>
      <c r="D521" s="1466"/>
      <c r="E521" s="1466"/>
      <c r="F521" s="1466"/>
      <c r="G521" s="1466"/>
      <c r="H521" s="1466"/>
      <c r="I521" s="1466"/>
      <c r="J521" s="1467"/>
      <c r="K521" s="616" t="s">
        <v>16</v>
      </c>
      <c r="L521" s="617" t="s">
        <v>3500</v>
      </c>
    </row>
    <row r="522" spans="1:12">
      <c r="A522" s="606">
        <v>517</v>
      </c>
      <c r="B522" s="615" t="s">
        <v>3502</v>
      </c>
      <c r="C522" s="1465" t="s">
        <v>3503</v>
      </c>
      <c r="D522" s="1466"/>
      <c r="E522" s="1466"/>
      <c r="F522" s="1466"/>
      <c r="G522" s="1466"/>
      <c r="H522" s="1466"/>
      <c r="I522" s="1466"/>
      <c r="J522" s="1467"/>
      <c r="K522" s="616" t="s">
        <v>16</v>
      </c>
      <c r="L522" s="617" t="s">
        <v>3502</v>
      </c>
    </row>
    <row r="523" spans="1:12">
      <c r="A523" s="606">
        <v>518</v>
      </c>
      <c r="B523" s="615" t="s">
        <v>3504</v>
      </c>
      <c r="C523" s="1465" t="s">
        <v>3505</v>
      </c>
      <c r="D523" s="1466"/>
      <c r="E523" s="1466"/>
      <c r="F523" s="1466"/>
      <c r="G523" s="1466"/>
      <c r="H523" s="1466"/>
      <c r="I523" s="1466"/>
      <c r="J523" s="1467"/>
      <c r="K523" s="616" t="s">
        <v>16</v>
      </c>
      <c r="L523" s="617" t="s">
        <v>3504</v>
      </c>
    </row>
    <row r="524" spans="1:12">
      <c r="A524" s="606">
        <v>519</v>
      </c>
      <c r="B524" s="615" t="s">
        <v>3506</v>
      </c>
      <c r="C524" s="1465" t="s">
        <v>3507</v>
      </c>
      <c r="D524" s="1466"/>
      <c r="E524" s="1466"/>
      <c r="F524" s="1466"/>
      <c r="G524" s="1466"/>
      <c r="H524" s="1466"/>
      <c r="I524" s="1466"/>
      <c r="J524" s="1467"/>
      <c r="K524" s="616" t="s">
        <v>16</v>
      </c>
      <c r="L524" s="617" t="s">
        <v>3506</v>
      </c>
    </row>
    <row r="525" spans="1:12">
      <c r="A525" s="606">
        <v>520</v>
      </c>
      <c r="B525" s="615" t="s">
        <v>3508</v>
      </c>
      <c r="C525" s="1465" t="s">
        <v>3509</v>
      </c>
      <c r="D525" s="1466"/>
      <c r="E525" s="1466"/>
      <c r="F525" s="1466"/>
      <c r="G525" s="1466"/>
      <c r="H525" s="1466"/>
      <c r="I525" s="1466"/>
      <c r="J525" s="1467"/>
      <c r="K525" s="616" t="s">
        <v>16</v>
      </c>
      <c r="L525" s="617" t="s">
        <v>3508</v>
      </c>
    </row>
    <row r="526" spans="1:12">
      <c r="A526" s="606">
        <v>521</v>
      </c>
      <c r="B526" s="615" t="s">
        <v>3510</v>
      </c>
      <c r="C526" s="1465" t="s">
        <v>3511</v>
      </c>
      <c r="D526" s="1466"/>
      <c r="E526" s="1466"/>
      <c r="F526" s="1466"/>
      <c r="G526" s="1466"/>
      <c r="H526" s="1466"/>
      <c r="I526" s="1466"/>
      <c r="J526" s="1467"/>
      <c r="K526" s="616" t="s">
        <v>16</v>
      </c>
      <c r="L526" s="617" t="s">
        <v>3510</v>
      </c>
    </row>
    <row r="527" spans="1:12">
      <c r="A527" s="606">
        <v>522</v>
      </c>
      <c r="B527" s="615" t="s">
        <v>3512</v>
      </c>
      <c r="C527" s="1465" t="s">
        <v>3513</v>
      </c>
      <c r="D527" s="1466"/>
      <c r="E527" s="1466"/>
      <c r="F527" s="1466"/>
      <c r="G527" s="1466"/>
      <c r="H527" s="1466"/>
      <c r="I527" s="1466"/>
      <c r="J527" s="1467"/>
      <c r="K527" s="616" t="s">
        <v>16</v>
      </c>
      <c r="L527" s="617" t="s">
        <v>3512</v>
      </c>
    </row>
    <row r="528" spans="1:12">
      <c r="A528" s="606">
        <v>523</v>
      </c>
      <c r="B528" s="615" t="s">
        <v>3514</v>
      </c>
      <c r="C528" s="1465" t="s">
        <v>3515</v>
      </c>
      <c r="D528" s="1466"/>
      <c r="E528" s="1466"/>
      <c r="F528" s="1466"/>
      <c r="G528" s="1466"/>
      <c r="H528" s="1466"/>
      <c r="I528" s="1466"/>
      <c r="J528" s="1467"/>
      <c r="K528" s="616" t="s">
        <v>16</v>
      </c>
      <c r="L528" s="617" t="s">
        <v>3514</v>
      </c>
    </row>
    <row r="529" spans="1:12">
      <c r="A529" s="606">
        <v>524</v>
      </c>
      <c r="B529" s="615" t="s">
        <v>3516</v>
      </c>
      <c r="C529" s="1465" t="s">
        <v>3517</v>
      </c>
      <c r="D529" s="1466"/>
      <c r="E529" s="1466"/>
      <c r="F529" s="1466"/>
      <c r="G529" s="1466"/>
      <c r="H529" s="1466"/>
      <c r="I529" s="1466"/>
      <c r="J529" s="1467"/>
      <c r="K529" s="616" t="s">
        <v>16</v>
      </c>
      <c r="L529" s="617" t="s">
        <v>3516</v>
      </c>
    </row>
    <row r="530" spans="1:12">
      <c r="A530" s="606">
        <v>525</v>
      </c>
      <c r="B530" s="615" t="s">
        <v>3518</v>
      </c>
      <c r="C530" s="1465" t="s">
        <v>3519</v>
      </c>
      <c r="D530" s="1466"/>
      <c r="E530" s="1466"/>
      <c r="F530" s="1466"/>
      <c r="G530" s="1466"/>
      <c r="H530" s="1466"/>
      <c r="I530" s="1466"/>
      <c r="J530" s="1467"/>
      <c r="K530" s="616" t="s">
        <v>16</v>
      </c>
      <c r="L530" s="617" t="s">
        <v>3518</v>
      </c>
    </row>
    <row r="531" spans="1:12">
      <c r="A531" s="606">
        <v>526</v>
      </c>
      <c r="B531" s="615" t="s">
        <v>3520</v>
      </c>
      <c r="C531" s="1465" t="s">
        <v>3521</v>
      </c>
      <c r="D531" s="1466"/>
      <c r="E531" s="1466"/>
      <c r="F531" s="1466"/>
      <c r="G531" s="1466"/>
      <c r="H531" s="1466"/>
      <c r="I531" s="1466"/>
      <c r="J531" s="1467"/>
      <c r="K531" s="616" t="s">
        <v>16</v>
      </c>
      <c r="L531" s="617" t="s">
        <v>3520</v>
      </c>
    </row>
    <row r="532" spans="1:12">
      <c r="A532" s="606">
        <v>527</v>
      </c>
      <c r="B532" s="615" t="s">
        <v>3522</v>
      </c>
      <c r="C532" s="1465" t="s">
        <v>3523</v>
      </c>
      <c r="D532" s="1466"/>
      <c r="E532" s="1466"/>
      <c r="F532" s="1466"/>
      <c r="G532" s="1466"/>
      <c r="H532" s="1466"/>
      <c r="I532" s="1466"/>
      <c r="J532" s="1467"/>
      <c r="K532" s="616" t="s">
        <v>16</v>
      </c>
      <c r="L532" s="617" t="s">
        <v>3522</v>
      </c>
    </row>
    <row r="533" spans="1:12">
      <c r="A533" s="606">
        <v>528</v>
      </c>
      <c r="B533" s="615" t="s">
        <v>3524</v>
      </c>
      <c r="C533" s="1465" t="s">
        <v>3525</v>
      </c>
      <c r="D533" s="1466"/>
      <c r="E533" s="1466"/>
      <c r="F533" s="1466"/>
      <c r="G533" s="1466"/>
      <c r="H533" s="1466"/>
      <c r="I533" s="1466"/>
      <c r="J533" s="1467"/>
      <c r="K533" s="616" t="s">
        <v>16</v>
      </c>
      <c r="L533" s="617" t="s">
        <v>3524</v>
      </c>
    </row>
    <row r="534" spans="1:12">
      <c r="A534" s="606">
        <v>529</v>
      </c>
      <c r="B534" s="615" t="s">
        <v>3526</v>
      </c>
      <c r="C534" s="1465" t="s">
        <v>3527</v>
      </c>
      <c r="D534" s="1466"/>
      <c r="E534" s="1466"/>
      <c r="F534" s="1466"/>
      <c r="G534" s="1466"/>
      <c r="H534" s="1466"/>
      <c r="I534" s="1466"/>
      <c r="J534" s="1467"/>
      <c r="K534" s="616" t="s">
        <v>16</v>
      </c>
      <c r="L534" s="617" t="s">
        <v>3526</v>
      </c>
    </row>
    <row r="535" spans="1:12">
      <c r="A535" s="606">
        <v>530</v>
      </c>
      <c r="B535" s="615" t="s">
        <v>3528</v>
      </c>
      <c r="C535" s="1465" t="s">
        <v>3529</v>
      </c>
      <c r="D535" s="1466"/>
      <c r="E535" s="1466"/>
      <c r="F535" s="1466"/>
      <c r="G535" s="1466"/>
      <c r="H535" s="1466"/>
      <c r="I535" s="1466"/>
      <c r="J535" s="1467"/>
      <c r="K535" s="616" t="s">
        <v>16</v>
      </c>
      <c r="L535" s="617" t="s">
        <v>3528</v>
      </c>
    </row>
    <row r="536" spans="1:12">
      <c r="A536" s="606">
        <v>531</v>
      </c>
      <c r="B536" s="615" t="s">
        <v>3530</v>
      </c>
      <c r="C536" s="1465" t="s">
        <v>3531</v>
      </c>
      <c r="D536" s="1466"/>
      <c r="E536" s="1466"/>
      <c r="F536" s="1466"/>
      <c r="G536" s="1466"/>
      <c r="H536" s="1466"/>
      <c r="I536" s="1466"/>
      <c r="J536" s="1467"/>
      <c r="K536" s="616" t="s">
        <v>16</v>
      </c>
      <c r="L536" s="617" t="s">
        <v>3530</v>
      </c>
    </row>
    <row r="537" spans="1:12">
      <c r="A537" s="606">
        <v>532</v>
      </c>
      <c r="B537" s="615" t="s">
        <v>3532</v>
      </c>
      <c r="C537" s="1465" t="s">
        <v>3533</v>
      </c>
      <c r="D537" s="1466"/>
      <c r="E537" s="1466"/>
      <c r="F537" s="1466"/>
      <c r="G537" s="1466"/>
      <c r="H537" s="1466"/>
      <c r="I537" s="1466"/>
      <c r="J537" s="1467"/>
      <c r="K537" s="616" t="s">
        <v>16</v>
      </c>
      <c r="L537" s="617" t="s">
        <v>3532</v>
      </c>
    </row>
    <row r="538" spans="1:12">
      <c r="A538" s="606">
        <v>533</v>
      </c>
      <c r="B538" s="615" t="s">
        <v>3534</v>
      </c>
      <c r="C538" s="1465" t="s">
        <v>3535</v>
      </c>
      <c r="D538" s="1466"/>
      <c r="E538" s="1466"/>
      <c r="F538" s="1466"/>
      <c r="G538" s="1466"/>
      <c r="H538" s="1466"/>
      <c r="I538" s="1466"/>
      <c r="J538" s="1467"/>
      <c r="K538" s="616" t="s">
        <v>16</v>
      </c>
      <c r="L538" s="617" t="s">
        <v>3534</v>
      </c>
    </row>
    <row r="539" spans="1:12">
      <c r="A539" s="606">
        <v>534</v>
      </c>
      <c r="B539" s="615" t="s">
        <v>3536</v>
      </c>
      <c r="C539" s="1465" t="s">
        <v>3537</v>
      </c>
      <c r="D539" s="1466"/>
      <c r="E539" s="1466"/>
      <c r="F539" s="1466"/>
      <c r="G539" s="1466"/>
      <c r="H539" s="1466"/>
      <c r="I539" s="1466"/>
      <c r="J539" s="1467"/>
      <c r="K539" s="616" t="s">
        <v>16</v>
      </c>
      <c r="L539" s="617" t="s">
        <v>3536</v>
      </c>
    </row>
    <row r="540" spans="1:12">
      <c r="A540" s="606">
        <v>535</v>
      </c>
      <c r="B540" s="615" t="s">
        <v>3538</v>
      </c>
      <c r="C540" s="1465" t="s">
        <v>3539</v>
      </c>
      <c r="D540" s="1466"/>
      <c r="E540" s="1466"/>
      <c r="F540" s="1466"/>
      <c r="G540" s="1466"/>
      <c r="H540" s="1466"/>
      <c r="I540" s="1466"/>
      <c r="J540" s="1467"/>
      <c r="K540" s="616" t="s">
        <v>16</v>
      </c>
      <c r="L540" s="617" t="s">
        <v>3538</v>
      </c>
    </row>
    <row r="541" spans="1:12">
      <c r="A541" s="606">
        <v>536</v>
      </c>
      <c r="B541" s="615" t="s">
        <v>3540</v>
      </c>
      <c r="C541" s="1465" t="s">
        <v>3541</v>
      </c>
      <c r="D541" s="1466"/>
      <c r="E541" s="1466"/>
      <c r="F541" s="1466"/>
      <c r="G541" s="1466"/>
      <c r="H541" s="1466"/>
      <c r="I541" s="1466"/>
      <c r="J541" s="1467"/>
      <c r="K541" s="616" t="s">
        <v>16</v>
      </c>
      <c r="L541" s="617" t="s">
        <v>3540</v>
      </c>
    </row>
    <row r="542" spans="1:12">
      <c r="A542" s="606">
        <v>537</v>
      </c>
      <c r="B542" s="615" t="s">
        <v>3542</v>
      </c>
      <c r="C542" s="1465" t="s">
        <v>3543</v>
      </c>
      <c r="D542" s="1466"/>
      <c r="E542" s="1466"/>
      <c r="F542" s="1466"/>
      <c r="G542" s="1466"/>
      <c r="H542" s="1466"/>
      <c r="I542" s="1466"/>
      <c r="J542" s="1467"/>
      <c r="K542" s="616" t="s">
        <v>16</v>
      </c>
      <c r="L542" s="617" t="s">
        <v>3542</v>
      </c>
    </row>
    <row r="543" spans="1:12">
      <c r="A543" s="606">
        <v>538</v>
      </c>
      <c r="B543" s="615" t="s">
        <v>3544</v>
      </c>
      <c r="C543" s="1465" t="s">
        <v>3545</v>
      </c>
      <c r="D543" s="1466"/>
      <c r="E543" s="1466"/>
      <c r="F543" s="1466"/>
      <c r="G543" s="1466"/>
      <c r="H543" s="1466"/>
      <c r="I543" s="1466"/>
      <c r="J543" s="1467"/>
      <c r="K543" s="616" t="s">
        <v>16</v>
      </c>
      <c r="L543" s="617" t="s">
        <v>3544</v>
      </c>
    </row>
    <row r="544" spans="1:12">
      <c r="A544" s="606">
        <v>539</v>
      </c>
      <c r="B544" s="615" t="s">
        <v>3546</v>
      </c>
      <c r="C544" s="1465" t="s">
        <v>3547</v>
      </c>
      <c r="D544" s="1466"/>
      <c r="E544" s="1466"/>
      <c r="F544" s="1466"/>
      <c r="G544" s="1466"/>
      <c r="H544" s="1466"/>
      <c r="I544" s="1466"/>
      <c r="J544" s="1467"/>
      <c r="K544" s="616" t="s">
        <v>16</v>
      </c>
      <c r="L544" s="617" t="s">
        <v>3546</v>
      </c>
    </row>
    <row r="545" spans="1:12">
      <c r="A545" s="606">
        <v>540</v>
      </c>
      <c r="B545" s="615" t="s">
        <v>3548</v>
      </c>
      <c r="C545" s="1465" t="s">
        <v>3549</v>
      </c>
      <c r="D545" s="1466"/>
      <c r="E545" s="1466"/>
      <c r="F545" s="1466"/>
      <c r="G545" s="1466"/>
      <c r="H545" s="1466"/>
      <c r="I545" s="1466"/>
      <c r="J545" s="1467"/>
      <c r="K545" s="616" t="s">
        <v>16</v>
      </c>
      <c r="L545" s="617" t="s">
        <v>3548</v>
      </c>
    </row>
    <row r="546" spans="1:12">
      <c r="A546" s="606">
        <v>541</v>
      </c>
      <c r="B546" s="615" t="s">
        <v>3550</v>
      </c>
      <c r="C546" s="1465" t="s">
        <v>3551</v>
      </c>
      <c r="D546" s="1466"/>
      <c r="E546" s="1466"/>
      <c r="F546" s="1466"/>
      <c r="G546" s="1466"/>
      <c r="H546" s="1466"/>
      <c r="I546" s="1466"/>
      <c r="J546" s="1467"/>
      <c r="K546" s="616" t="s">
        <v>16</v>
      </c>
      <c r="L546" s="617" t="s">
        <v>3550</v>
      </c>
    </row>
    <row r="547" spans="1:12">
      <c r="A547" s="606">
        <v>542</v>
      </c>
      <c r="B547" s="615" t="s">
        <v>3552</v>
      </c>
      <c r="C547" s="1465" t="s">
        <v>3553</v>
      </c>
      <c r="D547" s="1466"/>
      <c r="E547" s="1466"/>
      <c r="F547" s="1466"/>
      <c r="G547" s="1466"/>
      <c r="H547" s="1466"/>
      <c r="I547" s="1466"/>
      <c r="J547" s="1467"/>
      <c r="K547" s="616" t="s">
        <v>16</v>
      </c>
      <c r="L547" s="617" t="s">
        <v>3552</v>
      </c>
    </row>
    <row r="548" spans="1:12">
      <c r="A548" s="606">
        <v>543</v>
      </c>
      <c r="B548" s="615" t="s">
        <v>3554</v>
      </c>
      <c r="C548" s="1465" t="s">
        <v>3555</v>
      </c>
      <c r="D548" s="1466"/>
      <c r="E548" s="1466"/>
      <c r="F548" s="1466"/>
      <c r="G548" s="1466"/>
      <c r="H548" s="1466"/>
      <c r="I548" s="1466"/>
      <c r="J548" s="1467"/>
      <c r="K548" s="616" t="s">
        <v>16</v>
      </c>
      <c r="L548" s="617" t="s">
        <v>3554</v>
      </c>
    </row>
    <row r="549" spans="1:12">
      <c r="A549" s="606">
        <v>544</v>
      </c>
      <c r="B549" s="615" t="s">
        <v>3556</v>
      </c>
      <c r="C549" s="1465" t="s">
        <v>3557</v>
      </c>
      <c r="D549" s="1466"/>
      <c r="E549" s="1466"/>
      <c r="F549" s="1466"/>
      <c r="G549" s="1466"/>
      <c r="H549" s="1466"/>
      <c r="I549" s="1466"/>
      <c r="J549" s="1467"/>
      <c r="K549" s="616" t="s">
        <v>16</v>
      </c>
      <c r="L549" s="617" t="s">
        <v>3556</v>
      </c>
    </row>
    <row r="550" spans="1:12">
      <c r="A550" s="606">
        <v>545</v>
      </c>
      <c r="B550" s="615" t="s">
        <v>3558</v>
      </c>
      <c r="C550" s="1465" t="s">
        <v>3559</v>
      </c>
      <c r="D550" s="1466"/>
      <c r="E550" s="1466"/>
      <c r="F550" s="1466"/>
      <c r="G550" s="1466"/>
      <c r="H550" s="1466"/>
      <c r="I550" s="1466"/>
      <c r="J550" s="1467"/>
      <c r="K550" s="616" t="s">
        <v>16</v>
      </c>
      <c r="L550" s="617" t="s">
        <v>3558</v>
      </c>
    </row>
    <row r="551" spans="1:12">
      <c r="A551" s="606">
        <v>546</v>
      </c>
      <c r="B551" s="615" t="s">
        <v>3560</v>
      </c>
      <c r="C551" s="1465" t="s">
        <v>3561</v>
      </c>
      <c r="D551" s="1466"/>
      <c r="E551" s="1466"/>
      <c r="F551" s="1466"/>
      <c r="G551" s="1466"/>
      <c r="H551" s="1466"/>
      <c r="I551" s="1466"/>
      <c r="J551" s="1467"/>
      <c r="K551" s="616" t="s">
        <v>16</v>
      </c>
      <c r="L551" s="617" t="s">
        <v>3560</v>
      </c>
    </row>
    <row r="552" spans="1:12">
      <c r="A552" s="606">
        <v>547</v>
      </c>
      <c r="B552" s="615" t="s">
        <v>3562</v>
      </c>
      <c r="C552" s="1465" t="s">
        <v>3563</v>
      </c>
      <c r="D552" s="1466"/>
      <c r="E552" s="1466"/>
      <c r="F552" s="1466"/>
      <c r="G552" s="1466"/>
      <c r="H552" s="1466"/>
      <c r="I552" s="1466"/>
      <c r="J552" s="1467"/>
      <c r="K552" s="616" t="s">
        <v>16</v>
      </c>
      <c r="L552" s="617" t="s">
        <v>3562</v>
      </c>
    </row>
    <row r="553" spans="1:12">
      <c r="A553" s="606">
        <v>548</v>
      </c>
      <c r="B553" s="615" t="s">
        <v>3564</v>
      </c>
      <c r="C553" s="1465" t="s">
        <v>3565</v>
      </c>
      <c r="D553" s="1466"/>
      <c r="E553" s="1466"/>
      <c r="F553" s="1466"/>
      <c r="G553" s="1466"/>
      <c r="H553" s="1466"/>
      <c r="I553" s="1466"/>
      <c r="J553" s="1467"/>
      <c r="K553" s="616" t="s">
        <v>16</v>
      </c>
      <c r="L553" s="617" t="s">
        <v>3564</v>
      </c>
    </row>
    <row r="554" spans="1:12">
      <c r="A554" s="606">
        <v>549</v>
      </c>
      <c r="B554" s="615" t="s">
        <v>3566</v>
      </c>
      <c r="C554" s="1465" t="s">
        <v>3567</v>
      </c>
      <c r="D554" s="1466"/>
      <c r="E554" s="1466"/>
      <c r="F554" s="1466"/>
      <c r="G554" s="1466"/>
      <c r="H554" s="1466"/>
      <c r="I554" s="1466"/>
      <c r="J554" s="1467"/>
      <c r="K554" s="616" t="s">
        <v>16</v>
      </c>
      <c r="L554" s="617" t="s">
        <v>3566</v>
      </c>
    </row>
    <row r="555" spans="1:12">
      <c r="A555" s="606">
        <v>550</v>
      </c>
      <c r="B555" s="615" t="s">
        <v>3568</v>
      </c>
      <c r="C555" s="1465" t="s">
        <v>3569</v>
      </c>
      <c r="D555" s="1466"/>
      <c r="E555" s="1466"/>
      <c r="F555" s="1466"/>
      <c r="G555" s="1466"/>
      <c r="H555" s="1466"/>
      <c r="I555" s="1466"/>
      <c r="J555" s="1467"/>
      <c r="K555" s="616" t="s">
        <v>16</v>
      </c>
      <c r="L555" s="617" t="s">
        <v>3568</v>
      </c>
    </row>
    <row r="556" spans="1:12">
      <c r="A556" s="606">
        <v>551</v>
      </c>
      <c r="B556" s="615" t="s">
        <v>3570</v>
      </c>
      <c r="C556" s="1465" t="s">
        <v>3571</v>
      </c>
      <c r="D556" s="1466"/>
      <c r="E556" s="1466"/>
      <c r="F556" s="1466"/>
      <c r="G556" s="1466"/>
      <c r="H556" s="1466"/>
      <c r="I556" s="1466"/>
      <c r="J556" s="1467"/>
      <c r="K556" s="616" t="s">
        <v>16</v>
      </c>
      <c r="L556" s="617" t="s">
        <v>3570</v>
      </c>
    </row>
    <row r="557" spans="1:12">
      <c r="A557" s="606">
        <v>552</v>
      </c>
      <c r="B557" s="615" t="s">
        <v>3572</v>
      </c>
      <c r="C557" s="1465" t="s">
        <v>3573</v>
      </c>
      <c r="D557" s="1466"/>
      <c r="E557" s="1466"/>
      <c r="F557" s="1466"/>
      <c r="G557" s="1466"/>
      <c r="H557" s="1466"/>
      <c r="I557" s="1466"/>
      <c r="J557" s="1467"/>
      <c r="K557" s="616" t="s">
        <v>16</v>
      </c>
      <c r="L557" s="617" t="s">
        <v>3572</v>
      </c>
    </row>
    <row r="558" spans="1:12">
      <c r="A558" s="606">
        <v>553</v>
      </c>
      <c r="B558" s="615" t="s">
        <v>3574</v>
      </c>
      <c r="C558" s="1465" t="s">
        <v>3575</v>
      </c>
      <c r="D558" s="1466"/>
      <c r="E558" s="1466"/>
      <c r="F558" s="1466"/>
      <c r="G558" s="1466"/>
      <c r="H558" s="1466"/>
      <c r="I558" s="1466"/>
      <c r="J558" s="1467"/>
      <c r="K558" s="616" t="s">
        <v>16</v>
      </c>
      <c r="L558" s="617" t="s">
        <v>3574</v>
      </c>
    </row>
    <row r="559" spans="1:12">
      <c r="A559" s="606">
        <v>554</v>
      </c>
      <c r="B559" s="615" t="s">
        <v>3576</v>
      </c>
      <c r="C559" s="1465" t="s">
        <v>3577</v>
      </c>
      <c r="D559" s="1466"/>
      <c r="E559" s="1466"/>
      <c r="F559" s="1466"/>
      <c r="G559" s="1466"/>
      <c r="H559" s="1466"/>
      <c r="I559" s="1466"/>
      <c r="J559" s="1467"/>
      <c r="K559" s="616" t="s">
        <v>16</v>
      </c>
      <c r="L559" s="617" t="s">
        <v>3576</v>
      </c>
    </row>
    <row r="560" spans="1:12">
      <c r="A560" s="606">
        <v>555</v>
      </c>
      <c r="B560" s="615" t="s">
        <v>3578</v>
      </c>
      <c r="C560" s="1465" t="s">
        <v>3579</v>
      </c>
      <c r="D560" s="1466"/>
      <c r="E560" s="1466"/>
      <c r="F560" s="1466"/>
      <c r="G560" s="1466"/>
      <c r="H560" s="1466"/>
      <c r="I560" s="1466"/>
      <c r="J560" s="1467"/>
      <c r="K560" s="616" t="s">
        <v>16</v>
      </c>
      <c r="L560" s="617" t="s">
        <v>3578</v>
      </c>
    </row>
    <row r="561" spans="1:12">
      <c r="A561" s="606">
        <v>556</v>
      </c>
      <c r="B561" s="615" t="s">
        <v>3580</v>
      </c>
      <c r="C561" s="1465" t="s">
        <v>3581</v>
      </c>
      <c r="D561" s="1466"/>
      <c r="E561" s="1466"/>
      <c r="F561" s="1466"/>
      <c r="G561" s="1466"/>
      <c r="H561" s="1466"/>
      <c r="I561" s="1466"/>
      <c r="J561" s="1467"/>
      <c r="K561" s="616" t="s">
        <v>16</v>
      </c>
      <c r="L561" s="617" t="s">
        <v>3580</v>
      </c>
    </row>
    <row r="562" spans="1:12">
      <c r="A562" s="606">
        <v>557</v>
      </c>
      <c r="B562" s="615" t="s">
        <v>3582</v>
      </c>
      <c r="C562" s="1465" t="s">
        <v>3583</v>
      </c>
      <c r="D562" s="1466"/>
      <c r="E562" s="1466"/>
      <c r="F562" s="1466"/>
      <c r="G562" s="1466"/>
      <c r="H562" s="1466"/>
      <c r="I562" s="1466"/>
      <c r="J562" s="1467"/>
      <c r="K562" s="616" t="s">
        <v>16</v>
      </c>
      <c r="L562" s="617" t="s">
        <v>3582</v>
      </c>
    </row>
    <row r="563" spans="1:12">
      <c r="A563" s="606">
        <v>558</v>
      </c>
      <c r="B563" s="615" t="s">
        <v>3584</v>
      </c>
      <c r="C563" s="1465" t="s">
        <v>3585</v>
      </c>
      <c r="D563" s="1466"/>
      <c r="E563" s="1466"/>
      <c r="F563" s="1466"/>
      <c r="G563" s="1466"/>
      <c r="H563" s="1466"/>
      <c r="I563" s="1466"/>
      <c r="J563" s="1467"/>
      <c r="K563" s="616" t="s">
        <v>16</v>
      </c>
      <c r="L563" s="617" t="s">
        <v>3584</v>
      </c>
    </row>
    <row r="564" spans="1:12">
      <c r="A564" s="606">
        <v>559</v>
      </c>
      <c r="B564" s="615" t="s">
        <v>3586</v>
      </c>
      <c r="C564" s="1465" t="s">
        <v>3587</v>
      </c>
      <c r="D564" s="1466"/>
      <c r="E564" s="1466"/>
      <c r="F564" s="1466"/>
      <c r="G564" s="1466"/>
      <c r="H564" s="1466"/>
      <c r="I564" s="1466"/>
      <c r="J564" s="1467"/>
      <c r="K564" s="616" t="s">
        <v>16</v>
      </c>
      <c r="L564" s="617" t="s">
        <v>3586</v>
      </c>
    </row>
    <row r="565" spans="1:12">
      <c r="A565" s="606">
        <v>560</v>
      </c>
      <c r="B565" s="615" t="s">
        <v>3588</v>
      </c>
      <c r="C565" s="1465" t="s">
        <v>3589</v>
      </c>
      <c r="D565" s="1466"/>
      <c r="E565" s="1466"/>
      <c r="F565" s="1466"/>
      <c r="G565" s="1466"/>
      <c r="H565" s="1466"/>
      <c r="I565" s="1466"/>
      <c r="J565" s="1467"/>
      <c r="K565" s="616" t="s">
        <v>16</v>
      </c>
      <c r="L565" s="617" t="s">
        <v>3588</v>
      </c>
    </row>
    <row r="566" spans="1:12">
      <c r="A566" s="606">
        <v>561</v>
      </c>
      <c r="B566" s="615" t="s">
        <v>3590</v>
      </c>
      <c r="C566" s="1465" t="s">
        <v>3591</v>
      </c>
      <c r="D566" s="1466"/>
      <c r="E566" s="1466"/>
      <c r="F566" s="1466"/>
      <c r="G566" s="1466"/>
      <c r="H566" s="1466"/>
      <c r="I566" s="1466"/>
      <c r="J566" s="1467"/>
      <c r="K566" s="616" t="s">
        <v>16</v>
      </c>
      <c r="L566" s="617" t="s">
        <v>3590</v>
      </c>
    </row>
    <row r="567" spans="1:12">
      <c r="A567" s="606">
        <v>562</v>
      </c>
      <c r="B567" s="615" t="s">
        <v>3592</v>
      </c>
      <c r="C567" s="1465" t="s">
        <v>3593</v>
      </c>
      <c r="D567" s="1466"/>
      <c r="E567" s="1466"/>
      <c r="F567" s="1466"/>
      <c r="G567" s="1466"/>
      <c r="H567" s="1466"/>
      <c r="I567" s="1466"/>
      <c r="J567" s="1467"/>
      <c r="K567" s="616" t="s">
        <v>16</v>
      </c>
      <c r="L567" s="617" t="s">
        <v>3592</v>
      </c>
    </row>
    <row r="568" spans="1:12">
      <c r="A568" s="606">
        <v>563</v>
      </c>
      <c r="B568" s="615" t="s">
        <v>3594</v>
      </c>
      <c r="C568" s="1465" t="s">
        <v>3595</v>
      </c>
      <c r="D568" s="1466"/>
      <c r="E568" s="1466"/>
      <c r="F568" s="1466"/>
      <c r="G568" s="1466"/>
      <c r="H568" s="1466"/>
      <c r="I568" s="1466"/>
      <c r="J568" s="1467"/>
      <c r="K568" s="616" t="s">
        <v>16</v>
      </c>
      <c r="L568" s="617" t="s">
        <v>3594</v>
      </c>
    </row>
    <row r="569" spans="1:12">
      <c r="A569" s="606">
        <v>564</v>
      </c>
      <c r="B569" s="615" t="s">
        <v>3596</v>
      </c>
      <c r="C569" s="1465" t="s">
        <v>3597</v>
      </c>
      <c r="D569" s="1466"/>
      <c r="E569" s="1466"/>
      <c r="F569" s="1466"/>
      <c r="G569" s="1466"/>
      <c r="H569" s="1466"/>
      <c r="I569" s="1466"/>
      <c r="J569" s="1467"/>
      <c r="K569" s="616" t="s">
        <v>16</v>
      </c>
      <c r="L569" s="617" t="s">
        <v>3596</v>
      </c>
    </row>
    <row r="570" spans="1:12">
      <c r="A570" s="606">
        <v>565</v>
      </c>
      <c r="B570" s="615" t="s">
        <v>3598</v>
      </c>
      <c r="C570" s="1465" t="s">
        <v>3599</v>
      </c>
      <c r="D570" s="1466"/>
      <c r="E570" s="1466"/>
      <c r="F570" s="1466"/>
      <c r="G570" s="1466"/>
      <c r="H570" s="1466"/>
      <c r="I570" s="1466"/>
      <c r="J570" s="1467"/>
      <c r="K570" s="616" t="s">
        <v>16</v>
      </c>
      <c r="L570" s="617" t="s">
        <v>3598</v>
      </c>
    </row>
    <row r="571" spans="1:12">
      <c r="A571" s="606">
        <v>566</v>
      </c>
      <c r="B571" s="615" t="s">
        <v>3600</v>
      </c>
      <c r="C571" s="1465" t="s">
        <v>3601</v>
      </c>
      <c r="D571" s="1466"/>
      <c r="E571" s="1466"/>
      <c r="F571" s="1466"/>
      <c r="G571" s="1466"/>
      <c r="H571" s="1466"/>
      <c r="I571" s="1466"/>
      <c r="J571" s="1467"/>
      <c r="K571" s="616" t="s">
        <v>16</v>
      </c>
      <c r="L571" s="617" t="s">
        <v>3600</v>
      </c>
    </row>
    <row r="572" spans="1:12">
      <c r="A572" s="606">
        <v>567</v>
      </c>
      <c r="B572" s="615" t="s">
        <v>3602</v>
      </c>
      <c r="C572" s="1465" t="s">
        <v>3603</v>
      </c>
      <c r="D572" s="1466"/>
      <c r="E572" s="1466"/>
      <c r="F572" s="1466"/>
      <c r="G572" s="1466"/>
      <c r="H572" s="1466"/>
      <c r="I572" s="1466"/>
      <c r="J572" s="1467"/>
      <c r="K572" s="616" t="s">
        <v>16</v>
      </c>
      <c r="L572" s="617" t="s">
        <v>3602</v>
      </c>
    </row>
    <row r="573" spans="1:12">
      <c r="A573" s="606">
        <v>568</v>
      </c>
      <c r="B573" s="615" t="s">
        <v>3604</v>
      </c>
      <c r="C573" s="1465" t="s">
        <v>3605</v>
      </c>
      <c r="D573" s="1466"/>
      <c r="E573" s="1466"/>
      <c r="F573" s="1466"/>
      <c r="G573" s="1466"/>
      <c r="H573" s="1466"/>
      <c r="I573" s="1466"/>
      <c r="J573" s="1467"/>
      <c r="K573" s="616" t="s">
        <v>16</v>
      </c>
      <c r="L573" s="617" t="s">
        <v>3604</v>
      </c>
    </row>
    <row r="574" spans="1:12">
      <c r="A574" s="606">
        <v>569</v>
      </c>
      <c r="B574" s="615" t="s">
        <v>3606</v>
      </c>
      <c r="C574" s="1465" t="s">
        <v>3607</v>
      </c>
      <c r="D574" s="1466"/>
      <c r="E574" s="1466"/>
      <c r="F574" s="1466"/>
      <c r="G574" s="1466"/>
      <c r="H574" s="1466"/>
      <c r="I574" s="1466"/>
      <c r="J574" s="1467"/>
      <c r="K574" s="616" t="s">
        <v>16</v>
      </c>
      <c r="L574" s="617" t="s">
        <v>3606</v>
      </c>
    </row>
    <row r="575" spans="1:12">
      <c r="A575" s="606">
        <v>570</v>
      </c>
      <c r="B575" s="615" t="s">
        <v>3608</v>
      </c>
      <c r="C575" s="1465" t="s">
        <v>3609</v>
      </c>
      <c r="D575" s="1466"/>
      <c r="E575" s="1466"/>
      <c r="F575" s="1466"/>
      <c r="G575" s="1466"/>
      <c r="H575" s="1466"/>
      <c r="I575" s="1466"/>
      <c r="J575" s="1467"/>
      <c r="K575" s="616" t="s">
        <v>16</v>
      </c>
      <c r="L575" s="617" t="s">
        <v>3608</v>
      </c>
    </row>
    <row r="576" spans="1:12">
      <c r="A576" s="606">
        <v>571</v>
      </c>
      <c r="B576" s="615" t="s">
        <v>3610</v>
      </c>
      <c r="C576" s="1465" t="s">
        <v>3611</v>
      </c>
      <c r="D576" s="1466"/>
      <c r="E576" s="1466"/>
      <c r="F576" s="1466"/>
      <c r="G576" s="1466"/>
      <c r="H576" s="1466"/>
      <c r="I576" s="1466"/>
      <c r="J576" s="1467"/>
      <c r="K576" s="616" t="s">
        <v>16</v>
      </c>
      <c r="L576" s="617" t="s">
        <v>3610</v>
      </c>
    </row>
    <row r="577" spans="1:12">
      <c r="A577" s="606">
        <v>572</v>
      </c>
      <c r="B577" s="615" t="s">
        <v>3612</v>
      </c>
      <c r="C577" s="1465" t="s">
        <v>3613</v>
      </c>
      <c r="D577" s="1466"/>
      <c r="E577" s="1466"/>
      <c r="F577" s="1466"/>
      <c r="G577" s="1466"/>
      <c r="H577" s="1466"/>
      <c r="I577" s="1466"/>
      <c r="J577" s="1467"/>
      <c r="K577" s="616" t="s">
        <v>16</v>
      </c>
      <c r="L577" s="617" t="s">
        <v>3612</v>
      </c>
    </row>
    <row r="578" spans="1:12">
      <c r="A578" s="606">
        <v>573</v>
      </c>
      <c r="B578" s="615" t="s">
        <v>3614</v>
      </c>
      <c r="C578" s="1465" t="s">
        <v>3615</v>
      </c>
      <c r="D578" s="1466"/>
      <c r="E578" s="1466"/>
      <c r="F578" s="1466"/>
      <c r="G578" s="1466"/>
      <c r="H578" s="1466"/>
      <c r="I578" s="1466"/>
      <c r="J578" s="1467"/>
      <c r="K578" s="616" t="s">
        <v>16</v>
      </c>
      <c r="L578" s="617" t="s">
        <v>3614</v>
      </c>
    </row>
    <row r="579" spans="1:12">
      <c r="A579" s="606">
        <v>574</v>
      </c>
      <c r="B579" s="615" t="s">
        <v>3616</v>
      </c>
      <c r="C579" s="1465" t="s">
        <v>3617</v>
      </c>
      <c r="D579" s="1466"/>
      <c r="E579" s="1466"/>
      <c r="F579" s="1466"/>
      <c r="G579" s="1466"/>
      <c r="H579" s="1466"/>
      <c r="I579" s="1466"/>
      <c r="J579" s="1467"/>
      <c r="K579" s="616" t="s">
        <v>16</v>
      </c>
      <c r="L579" s="617" t="s">
        <v>3616</v>
      </c>
    </row>
    <row r="580" spans="1:12">
      <c r="A580" s="606">
        <v>575</v>
      </c>
      <c r="B580" s="615" t="s">
        <v>3618</v>
      </c>
      <c r="C580" s="1465" t="s">
        <v>3619</v>
      </c>
      <c r="D580" s="1466"/>
      <c r="E580" s="1466"/>
      <c r="F580" s="1466"/>
      <c r="G580" s="1466"/>
      <c r="H580" s="1466"/>
      <c r="I580" s="1466"/>
      <c r="J580" s="1467"/>
      <c r="K580" s="616" t="s">
        <v>16</v>
      </c>
      <c r="L580" s="617" t="s">
        <v>3618</v>
      </c>
    </row>
    <row r="581" spans="1:12">
      <c r="A581" s="606">
        <v>576</v>
      </c>
      <c r="B581" s="615" t="s">
        <v>3620</v>
      </c>
      <c r="C581" s="1465" t="s">
        <v>3621</v>
      </c>
      <c r="D581" s="1466"/>
      <c r="E581" s="1466"/>
      <c r="F581" s="1466"/>
      <c r="G581" s="1466"/>
      <c r="H581" s="1466"/>
      <c r="I581" s="1466"/>
      <c r="J581" s="1467"/>
      <c r="K581" s="616" t="s">
        <v>16</v>
      </c>
      <c r="L581" s="617" t="s">
        <v>3620</v>
      </c>
    </row>
    <row r="582" spans="1:12">
      <c r="A582" s="606">
        <v>577</v>
      </c>
      <c r="B582" s="615" t="s">
        <v>3622</v>
      </c>
      <c r="C582" s="1465" t="s">
        <v>3623</v>
      </c>
      <c r="D582" s="1466"/>
      <c r="E582" s="1466"/>
      <c r="F582" s="1466"/>
      <c r="G582" s="1466"/>
      <c r="H582" s="1466"/>
      <c r="I582" s="1466"/>
      <c r="J582" s="1467"/>
      <c r="K582" s="616" t="s">
        <v>16</v>
      </c>
      <c r="L582" s="617" t="s">
        <v>3622</v>
      </c>
    </row>
    <row r="583" spans="1:12">
      <c r="A583" s="606">
        <v>578</v>
      </c>
      <c r="B583" s="615" t="s">
        <v>3624</v>
      </c>
      <c r="C583" s="1465" t="s">
        <v>3625</v>
      </c>
      <c r="D583" s="1466"/>
      <c r="E583" s="1466"/>
      <c r="F583" s="1466"/>
      <c r="G583" s="1466"/>
      <c r="H583" s="1466"/>
      <c r="I583" s="1466"/>
      <c r="J583" s="1467"/>
      <c r="K583" s="616" t="s">
        <v>16</v>
      </c>
      <c r="L583" s="617" t="s">
        <v>3624</v>
      </c>
    </row>
    <row r="584" spans="1:12">
      <c r="A584" s="606">
        <v>579</v>
      </c>
      <c r="B584" s="615" t="s">
        <v>3626</v>
      </c>
      <c r="C584" s="1465" t="s">
        <v>3627</v>
      </c>
      <c r="D584" s="1466"/>
      <c r="E584" s="1466"/>
      <c r="F584" s="1466"/>
      <c r="G584" s="1466"/>
      <c r="H584" s="1466"/>
      <c r="I584" s="1466"/>
      <c r="J584" s="1467"/>
      <c r="K584" s="616" t="s">
        <v>16</v>
      </c>
      <c r="L584" s="617" t="s">
        <v>3626</v>
      </c>
    </row>
    <row r="585" spans="1:12">
      <c r="A585" s="606">
        <v>580</v>
      </c>
      <c r="B585" s="615" t="s">
        <v>3628</v>
      </c>
      <c r="C585" s="1465" t="s">
        <v>3629</v>
      </c>
      <c r="D585" s="1466"/>
      <c r="E585" s="1466"/>
      <c r="F585" s="1466"/>
      <c r="G585" s="1466"/>
      <c r="H585" s="1466"/>
      <c r="I585" s="1466"/>
      <c r="J585" s="1467"/>
      <c r="K585" s="616" t="s">
        <v>16</v>
      </c>
      <c r="L585" s="617" t="s">
        <v>3628</v>
      </c>
    </row>
    <row r="586" spans="1:12">
      <c r="A586" s="606">
        <v>581</v>
      </c>
      <c r="B586" s="615" t="s">
        <v>3630</v>
      </c>
      <c r="C586" s="1465" t="s">
        <v>3631</v>
      </c>
      <c r="D586" s="1466"/>
      <c r="E586" s="1466"/>
      <c r="F586" s="1466"/>
      <c r="G586" s="1466"/>
      <c r="H586" s="1466"/>
      <c r="I586" s="1466"/>
      <c r="J586" s="1467"/>
      <c r="K586" s="616" t="s">
        <v>16</v>
      </c>
      <c r="L586" s="617" t="s">
        <v>3630</v>
      </c>
    </row>
    <row r="587" spans="1:12">
      <c r="A587" s="606">
        <v>582</v>
      </c>
      <c r="B587" s="615" t="s">
        <v>3632</v>
      </c>
      <c r="C587" s="1465" t="s">
        <v>3633</v>
      </c>
      <c r="D587" s="1466"/>
      <c r="E587" s="1466"/>
      <c r="F587" s="1466"/>
      <c r="G587" s="1466"/>
      <c r="H587" s="1466"/>
      <c r="I587" s="1466"/>
      <c r="J587" s="1467"/>
      <c r="K587" s="616" t="s">
        <v>16</v>
      </c>
      <c r="L587" s="617" t="s">
        <v>3632</v>
      </c>
    </row>
    <row r="588" spans="1:12">
      <c r="A588" s="606">
        <v>583</v>
      </c>
      <c r="B588" s="615" t="s">
        <v>3634</v>
      </c>
      <c r="C588" s="1465" t="s">
        <v>3635</v>
      </c>
      <c r="D588" s="1466"/>
      <c r="E588" s="1466"/>
      <c r="F588" s="1466"/>
      <c r="G588" s="1466"/>
      <c r="H588" s="1466"/>
      <c r="I588" s="1466"/>
      <c r="J588" s="1467"/>
      <c r="K588" s="616" t="s">
        <v>16</v>
      </c>
      <c r="L588" s="617" t="s">
        <v>3634</v>
      </c>
    </row>
    <row r="589" spans="1:12">
      <c r="A589" s="606">
        <v>584</v>
      </c>
      <c r="B589" s="615" t="s">
        <v>3636</v>
      </c>
      <c r="C589" s="1465" t="s">
        <v>3637</v>
      </c>
      <c r="D589" s="1466"/>
      <c r="E589" s="1466"/>
      <c r="F589" s="1466"/>
      <c r="G589" s="1466"/>
      <c r="H589" s="1466"/>
      <c r="I589" s="1466"/>
      <c r="J589" s="1467"/>
      <c r="K589" s="616" t="s">
        <v>16</v>
      </c>
      <c r="L589" s="617" t="s">
        <v>3636</v>
      </c>
    </row>
    <row r="590" spans="1:12">
      <c r="A590" s="606">
        <v>585</v>
      </c>
      <c r="B590" s="615" t="s">
        <v>3638</v>
      </c>
      <c r="C590" s="1465" t="s">
        <v>3639</v>
      </c>
      <c r="D590" s="1466"/>
      <c r="E590" s="1466"/>
      <c r="F590" s="1466"/>
      <c r="G590" s="1466"/>
      <c r="H590" s="1466"/>
      <c r="I590" s="1466"/>
      <c r="J590" s="1467"/>
      <c r="K590" s="616" t="s">
        <v>16</v>
      </c>
      <c r="L590" s="617" t="s">
        <v>3638</v>
      </c>
    </row>
    <row r="591" spans="1:12">
      <c r="A591" s="606">
        <v>586</v>
      </c>
      <c r="B591" s="615" t="s">
        <v>3640</v>
      </c>
      <c r="C591" s="1465" t="s">
        <v>3641</v>
      </c>
      <c r="D591" s="1466"/>
      <c r="E591" s="1466"/>
      <c r="F591" s="1466"/>
      <c r="G591" s="1466"/>
      <c r="H591" s="1466"/>
      <c r="I591" s="1466"/>
      <c r="J591" s="1467"/>
      <c r="K591" s="616" t="s">
        <v>16</v>
      </c>
      <c r="L591" s="617" t="s">
        <v>3640</v>
      </c>
    </row>
    <row r="592" spans="1:12">
      <c r="A592" s="606">
        <v>587</v>
      </c>
      <c r="B592" s="615" t="s">
        <v>3642</v>
      </c>
      <c r="C592" s="1465" t="s">
        <v>3643</v>
      </c>
      <c r="D592" s="1466"/>
      <c r="E592" s="1466"/>
      <c r="F592" s="1466"/>
      <c r="G592" s="1466"/>
      <c r="H592" s="1466"/>
      <c r="I592" s="1466"/>
      <c r="J592" s="1467"/>
      <c r="K592" s="616" t="s">
        <v>16</v>
      </c>
      <c r="L592" s="617" t="s">
        <v>3642</v>
      </c>
    </row>
    <row r="593" spans="1:12">
      <c r="A593" s="606">
        <v>588</v>
      </c>
      <c r="B593" s="615" t="s">
        <v>3644</v>
      </c>
      <c r="C593" s="1465" t="s">
        <v>3645</v>
      </c>
      <c r="D593" s="1466"/>
      <c r="E593" s="1466"/>
      <c r="F593" s="1466"/>
      <c r="G593" s="1466"/>
      <c r="H593" s="1466"/>
      <c r="I593" s="1466"/>
      <c r="J593" s="1467"/>
      <c r="K593" s="616" t="s">
        <v>16</v>
      </c>
      <c r="L593" s="617" t="s">
        <v>3644</v>
      </c>
    </row>
    <row r="594" spans="1:12">
      <c r="A594" s="606">
        <v>589</v>
      </c>
      <c r="B594" s="615" t="s">
        <v>3646</v>
      </c>
      <c r="C594" s="1465" t="s">
        <v>3647</v>
      </c>
      <c r="D594" s="1466"/>
      <c r="E594" s="1466"/>
      <c r="F594" s="1466"/>
      <c r="G594" s="1466"/>
      <c r="H594" s="1466"/>
      <c r="I594" s="1466"/>
      <c r="J594" s="1467"/>
      <c r="K594" s="616" t="s">
        <v>16</v>
      </c>
      <c r="L594" s="617" t="s">
        <v>3646</v>
      </c>
    </row>
    <row r="595" spans="1:12">
      <c r="A595" s="606">
        <v>590</v>
      </c>
      <c r="B595" s="615" t="s">
        <v>3648</v>
      </c>
      <c r="C595" s="1465" t="s">
        <v>3649</v>
      </c>
      <c r="D595" s="1466"/>
      <c r="E595" s="1466"/>
      <c r="F595" s="1466"/>
      <c r="G595" s="1466"/>
      <c r="H595" s="1466"/>
      <c r="I595" s="1466"/>
      <c r="J595" s="1467"/>
      <c r="K595" s="616" t="s">
        <v>16</v>
      </c>
      <c r="L595" s="617" t="s">
        <v>3648</v>
      </c>
    </row>
    <row r="596" spans="1:12">
      <c r="A596" s="606">
        <v>591</v>
      </c>
      <c r="B596" s="615" t="s">
        <v>3650</v>
      </c>
      <c r="C596" s="1465" t="s">
        <v>3651</v>
      </c>
      <c r="D596" s="1466"/>
      <c r="E596" s="1466"/>
      <c r="F596" s="1466"/>
      <c r="G596" s="1466"/>
      <c r="H596" s="1466"/>
      <c r="I596" s="1466"/>
      <c r="J596" s="1467"/>
      <c r="K596" s="616" t="s">
        <v>16</v>
      </c>
      <c r="L596" s="617" t="s">
        <v>3650</v>
      </c>
    </row>
    <row r="597" spans="1:12">
      <c r="A597" s="606">
        <v>592</v>
      </c>
      <c r="B597" s="615" t="s">
        <v>3652</v>
      </c>
      <c r="C597" s="1465" t="s">
        <v>3653</v>
      </c>
      <c r="D597" s="1466"/>
      <c r="E597" s="1466"/>
      <c r="F597" s="1466"/>
      <c r="G597" s="1466"/>
      <c r="H597" s="1466"/>
      <c r="I597" s="1466"/>
      <c r="J597" s="1467"/>
      <c r="K597" s="616" t="s">
        <v>16</v>
      </c>
      <c r="L597" s="617" t="s">
        <v>3652</v>
      </c>
    </row>
    <row r="598" spans="1:12">
      <c r="A598" s="606">
        <v>593</v>
      </c>
      <c r="B598" s="615" t="s">
        <v>3654</v>
      </c>
      <c r="C598" s="1465" t="s">
        <v>3655</v>
      </c>
      <c r="D598" s="1466"/>
      <c r="E598" s="1466"/>
      <c r="F598" s="1466"/>
      <c r="G598" s="1466"/>
      <c r="H598" s="1466"/>
      <c r="I598" s="1466"/>
      <c r="J598" s="1467"/>
      <c r="K598" s="616" t="s">
        <v>16</v>
      </c>
      <c r="L598" s="617" t="s">
        <v>3654</v>
      </c>
    </row>
    <row r="599" spans="1:12">
      <c r="A599" s="606">
        <v>594</v>
      </c>
      <c r="B599" s="615" t="s">
        <v>3656</v>
      </c>
      <c r="C599" s="1465" t="s">
        <v>3657</v>
      </c>
      <c r="D599" s="1466"/>
      <c r="E599" s="1466"/>
      <c r="F599" s="1466"/>
      <c r="G599" s="1466"/>
      <c r="H599" s="1466"/>
      <c r="I599" s="1466"/>
      <c r="J599" s="1467"/>
      <c r="K599" s="616" t="s">
        <v>16</v>
      </c>
      <c r="L599" s="617" t="s">
        <v>3656</v>
      </c>
    </row>
    <row r="600" spans="1:12">
      <c r="A600" s="606">
        <v>595</v>
      </c>
      <c r="B600" s="615" t="s">
        <v>3658</v>
      </c>
      <c r="C600" s="1465" t="s">
        <v>3659</v>
      </c>
      <c r="D600" s="1466"/>
      <c r="E600" s="1466"/>
      <c r="F600" s="1466"/>
      <c r="G600" s="1466"/>
      <c r="H600" s="1466"/>
      <c r="I600" s="1466"/>
      <c r="J600" s="1467"/>
      <c r="K600" s="616" t="s">
        <v>16</v>
      </c>
      <c r="L600" s="617" t="s">
        <v>3658</v>
      </c>
    </row>
    <row r="601" spans="1:12">
      <c r="A601" s="606">
        <v>596</v>
      </c>
      <c r="B601" s="615" t="s">
        <v>3660</v>
      </c>
      <c r="C601" s="1465" t="s">
        <v>3661</v>
      </c>
      <c r="D601" s="1466"/>
      <c r="E601" s="1466"/>
      <c r="F601" s="1466"/>
      <c r="G601" s="1466"/>
      <c r="H601" s="1466"/>
      <c r="I601" s="1466"/>
      <c r="J601" s="1467"/>
      <c r="K601" s="616" t="s">
        <v>16</v>
      </c>
      <c r="L601" s="617" t="s">
        <v>3660</v>
      </c>
    </row>
    <row r="602" spans="1:12">
      <c r="A602" s="606">
        <v>597</v>
      </c>
      <c r="B602" s="615" t="s">
        <v>3662</v>
      </c>
      <c r="C602" s="1465" t="s">
        <v>3663</v>
      </c>
      <c r="D602" s="1466"/>
      <c r="E602" s="1466"/>
      <c r="F602" s="1466"/>
      <c r="G602" s="1466"/>
      <c r="H602" s="1466"/>
      <c r="I602" s="1466"/>
      <c r="J602" s="1467"/>
      <c r="K602" s="616" t="s">
        <v>16</v>
      </c>
      <c r="L602" s="617" t="s">
        <v>3662</v>
      </c>
    </row>
    <row r="603" spans="1:12">
      <c r="A603" s="606">
        <v>598</v>
      </c>
      <c r="B603" s="615" t="s">
        <v>3664</v>
      </c>
      <c r="C603" s="1465" t="s">
        <v>3665</v>
      </c>
      <c r="D603" s="1466"/>
      <c r="E603" s="1466"/>
      <c r="F603" s="1466"/>
      <c r="G603" s="1466"/>
      <c r="H603" s="1466"/>
      <c r="I603" s="1466"/>
      <c r="J603" s="1467"/>
      <c r="K603" s="616" t="s">
        <v>16</v>
      </c>
      <c r="L603" s="617" t="s">
        <v>3664</v>
      </c>
    </row>
    <row r="604" spans="1:12">
      <c r="A604" s="606">
        <v>599</v>
      </c>
      <c r="B604" s="615" t="s">
        <v>3666</v>
      </c>
      <c r="C604" s="1465" t="s">
        <v>3667</v>
      </c>
      <c r="D604" s="1466"/>
      <c r="E604" s="1466"/>
      <c r="F604" s="1466"/>
      <c r="G604" s="1466"/>
      <c r="H604" s="1466"/>
      <c r="I604" s="1466"/>
      <c r="J604" s="1467"/>
      <c r="K604" s="616" t="s">
        <v>16</v>
      </c>
      <c r="L604" s="617" t="s">
        <v>3666</v>
      </c>
    </row>
    <row r="605" spans="1:12">
      <c r="A605" s="606">
        <v>600</v>
      </c>
      <c r="B605" s="615" t="s">
        <v>3668</v>
      </c>
      <c r="C605" s="1465" t="s">
        <v>3669</v>
      </c>
      <c r="D605" s="1466"/>
      <c r="E605" s="1466"/>
      <c r="F605" s="1466"/>
      <c r="G605" s="1466"/>
      <c r="H605" s="1466"/>
      <c r="I605" s="1466"/>
      <c r="J605" s="1467"/>
      <c r="K605" s="616" t="s">
        <v>16</v>
      </c>
      <c r="L605" s="617" t="s">
        <v>3668</v>
      </c>
    </row>
    <row r="606" spans="1:12">
      <c r="A606" s="606">
        <v>601</v>
      </c>
      <c r="B606" s="615" t="s">
        <v>3670</v>
      </c>
      <c r="C606" s="1465" t="s">
        <v>3671</v>
      </c>
      <c r="D606" s="1466"/>
      <c r="E606" s="1466"/>
      <c r="F606" s="1466"/>
      <c r="G606" s="1466"/>
      <c r="H606" s="1466"/>
      <c r="I606" s="1466"/>
      <c r="J606" s="1467"/>
      <c r="K606" s="616" t="s">
        <v>16</v>
      </c>
      <c r="L606" s="617" t="s">
        <v>3670</v>
      </c>
    </row>
    <row r="607" spans="1:12">
      <c r="A607" s="606">
        <v>602</v>
      </c>
      <c r="B607" s="615" t="s">
        <v>3672</v>
      </c>
      <c r="C607" s="1465" t="s">
        <v>3673</v>
      </c>
      <c r="D607" s="1466"/>
      <c r="E607" s="1466"/>
      <c r="F607" s="1466"/>
      <c r="G607" s="1466"/>
      <c r="H607" s="1466"/>
      <c r="I607" s="1466"/>
      <c r="J607" s="1467"/>
      <c r="K607" s="616" t="s">
        <v>16</v>
      </c>
      <c r="L607" s="617" t="s">
        <v>3672</v>
      </c>
    </row>
    <row r="608" spans="1:12">
      <c r="A608" s="606">
        <v>603</v>
      </c>
      <c r="B608" s="615" t="s">
        <v>3674</v>
      </c>
      <c r="C608" s="1465" t="s">
        <v>3675</v>
      </c>
      <c r="D608" s="1466"/>
      <c r="E608" s="1466"/>
      <c r="F608" s="1466"/>
      <c r="G608" s="1466"/>
      <c r="H608" s="1466"/>
      <c r="I608" s="1466"/>
      <c r="J608" s="1467"/>
      <c r="K608" s="616" t="s">
        <v>16</v>
      </c>
      <c r="L608" s="617" t="s">
        <v>3674</v>
      </c>
    </row>
    <row r="609" spans="1:12">
      <c r="A609" s="606">
        <v>604</v>
      </c>
      <c r="B609" s="615" t="s">
        <v>3676</v>
      </c>
      <c r="C609" s="1465" t="s">
        <v>3677</v>
      </c>
      <c r="D609" s="1466"/>
      <c r="E609" s="1466"/>
      <c r="F609" s="1466"/>
      <c r="G609" s="1466"/>
      <c r="H609" s="1466"/>
      <c r="I609" s="1466"/>
      <c r="J609" s="1467"/>
      <c r="K609" s="616" t="s">
        <v>16</v>
      </c>
      <c r="L609" s="617" t="s">
        <v>3676</v>
      </c>
    </row>
    <row r="610" spans="1:12">
      <c r="A610" s="606">
        <v>605</v>
      </c>
      <c r="B610" s="615" t="s">
        <v>3678</v>
      </c>
      <c r="C610" s="1465" t="s">
        <v>3679</v>
      </c>
      <c r="D610" s="1466"/>
      <c r="E610" s="1466"/>
      <c r="F610" s="1466"/>
      <c r="G610" s="1466"/>
      <c r="H610" s="1466"/>
      <c r="I610" s="1466"/>
      <c r="J610" s="1467"/>
      <c r="K610" s="616" t="s">
        <v>16</v>
      </c>
      <c r="L610" s="617" t="s">
        <v>3678</v>
      </c>
    </row>
    <row r="611" spans="1:12">
      <c r="A611" s="606">
        <v>606</v>
      </c>
      <c r="B611" s="615" t="s">
        <v>3680</v>
      </c>
      <c r="C611" s="1465" t="s">
        <v>3681</v>
      </c>
      <c r="D611" s="1466"/>
      <c r="E611" s="1466"/>
      <c r="F611" s="1466"/>
      <c r="G611" s="1466"/>
      <c r="H611" s="1466"/>
      <c r="I611" s="1466"/>
      <c r="J611" s="1467"/>
      <c r="K611" s="616" t="s">
        <v>16</v>
      </c>
      <c r="L611" s="617" t="s">
        <v>3680</v>
      </c>
    </row>
    <row r="612" spans="1:12">
      <c r="A612" s="606">
        <v>607</v>
      </c>
      <c r="B612" s="615" t="s">
        <v>3682</v>
      </c>
      <c r="C612" s="1465" t="s">
        <v>3683</v>
      </c>
      <c r="D612" s="1466"/>
      <c r="E612" s="1466"/>
      <c r="F612" s="1466"/>
      <c r="G612" s="1466"/>
      <c r="H612" s="1466"/>
      <c r="I612" s="1466"/>
      <c r="J612" s="1467"/>
      <c r="K612" s="616" t="s">
        <v>16</v>
      </c>
      <c r="L612" s="617" t="s">
        <v>3682</v>
      </c>
    </row>
    <row r="613" spans="1:12">
      <c r="A613" s="606">
        <v>608</v>
      </c>
      <c r="B613" s="615" t="s">
        <v>3684</v>
      </c>
      <c r="C613" s="1465" t="s">
        <v>3685</v>
      </c>
      <c r="D613" s="1466"/>
      <c r="E613" s="1466"/>
      <c r="F613" s="1466"/>
      <c r="G613" s="1466"/>
      <c r="H613" s="1466"/>
      <c r="I613" s="1466"/>
      <c r="J613" s="1467"/>
      <c r="K613" s="616" t="s">
        <v>16</v>
      </c>
      <c r="L613" s="617" t="s">
        <v>3684</v>
      </c>
    </row>
    <row r="614" spans="1:12">
      <c r="A614" s="606">
        <v>609</v>
      </c>
      <c r="B614" s="615" t="s">
        <v>3686</v>
      </c>
      <c r="C614" s="1465" t="s">
        <v>3687</v>
      </c>
      <c r="D614" s="1466"/>
      <c r="E614" s="1466"/>
      <c r="F614" s="1466"/>
      <c r="G614" s="1466"/>
      <c r="H614" s="1466"/>
      <c r="I614" s="1466"/>
      <c r="J614" s="1467"/>
      <c r="K614" s="616" t="s">
        <v>16</v>
      </c>
      <c r="L614" s="617" t="s">
        <v>3686</v>
      </c>
    </row>
    <row r="615" spans="1:12">
      <c r="A615" s="606">
        <v>610</v>
      </c>
      <c r="B615" s="615" t="s">
        <v>3688</v>
      </c>
      <c r="C615" s="1465" t="s">
        <v>3689</v>
      </c>
      <c r="D615" s="1466"/>
      <c r="E615" s="1466"/>
      <c r="F615" s="1466"/>
      <c r="G615" s="1466"/>
      <c r="H615" s="1466"/>
      <c r="I615" s="1466"/>
      <c r="J615" s="1467"/>
      <c r="K615" s="616" t="s">
        <v>16</v>
      </c>
      <c r="L615" s="617" t="s">
        <v>3688</v>
      </c>
    </row>
    <row r="616" spans="1:12">
      <c r="A616" s="606">
        <v>611</v>
      </c>
      <c r="B616" s="615" t="s">
        <v>3690</v>
      </c>
      <c r="C616" s="1465" t="s">
        <v>3691</v>
      </c>
      <c r="D616" s="1466"/>
      <c r="E616" s="1466"/>
      <c r="F616" s="1466"/>
      <c r="G616" s="1466"/>
      <c r="H616" s="1466"/>
      <c r="I616" s="1466"/>
      <c r="J616" s="1467"/>
      <c r="K616" s="616" t="s">
        <v>16</v>
      </c>
      <c r="L616" s="617" t="s">
        <v>3690</v>
      </c>
    </row>
    <row r="617" spans="1:12">
      <c r="A617" s="606">
        <v>612</v>
      </c>
      <c r="B617" s="615" t="s">
        <v>3692</v>
      </c>
      <c r="C617" s="1465" t="s">
        <v>3693</v>
      </c>
      <c r="D617" s="1466"/>
      <c r="E617" s="1466"/>
      <c r="F617" s="1466"/>
      <c r="G617" s="1466"/>
      <c r="H617" s="1466"/>
      <c r="I617" s="1466"/>
      <c r="J617" s="1467"/>
      <c r="K617" s="616" t="s">
        <v>16</v>
      </c>
      <c r="L617" s="617" t="s">
        <v>3692</v>
      </c>
    </row>
    <row r="618" spans="1:12">
      <c r="A618" s="606">
        <v>613</v>
      </c>
      <c r="B618" s="615" t="s">
        <v>3694</v>
      </c>
      <c r="C618" s="1465" t="s">
        <v>3695</v>
      </c>
      <c r="D618" s="1466"/>
      <c r="E618" s="1466"/>
      <c r="F618" s="1466"/>
      <c r="G618" s="1466"/>
      <c r="H618" s="1466"/>
      <c r="I618" s="1466"/>
      <c r="J618" s="1467"/>
      <c r="K618" s="616" t="s">
        <v>16</v>
      </c>
      <c r="L618" s="617" t="s">
        <v>3694</v>
      </c>
    </row>
    <row r="619" spans="1:12">
      <c r="A619" s="606">
        <v>614</v>
      </c>
      <c r="B619" s="615" t="s">
        <v>3696</v>
      </c>
      <c r="C619" s="1465" t="s">
        <v>3697</v>
      </c>
      <c r="D619" s="1466"/>
      <c r="E619" s="1466"/>
      <c r="F619" s="1466"/>
      <c r="G619" s="1466"/>
      <c r="H619" s="1466"/>
      <c r="I619" s="1466"/>
      <c r="J619" s="1467"/>
      <c r="K619" s="616" t="s">
        <v>16</v>
      </c>
      <c r="L619" s="617" t="s">
        <v>3696</v>
      </c>
    </row>
    <row r="620" spans="1:12">
      <c r="A620" s="606">
        <v>615</v>
      </c>
      <c r="B620" s="615" t="s">
        <v>3698</v>
      </c>
      <c r="C620" s="1465" t="s">
        <v>3699</v>
      </c>
      <c r="D620" s="1466"/>
      <c r="E620" s="1466"/>
      <c r="F620" s="1466"/>
      <c r="G620" s="1466"/>
      <c r="H620" s="1466"/>
      <c r="I620" s="1466"/>
      <c r="J620" s="1467"/>
      <c r="K620" s="616" t="s">
        <v>16</v>
      </c>
      <c r="L620" s="617" t="s">
        <v>3698</v>
      </c>
    </row>
    <row r="621" spans="1:12">
      <c r="A621" s="606">
        <v>616</v>
      </c>
      <c r="B621" s="615" t="s">
        <v>3700</v>
      </c>
      <c r="C621" s="1465" t="s">
        <v>3701</v>
      </c>
      <c r="D621" s="1466"/>
      <c r="E621" s="1466"/>
      <c r="F621" s="1466"/>
      <c r="G621" s="1466"/>
      <c r="H621" s="1466"/>
      <c r="I621" s="1466"/>
      <c r="J621" s="1467"/>
      <c r="K621" s="616" t="s">
        <v>16</v>
      </c>
      <c r="L621" s="617" t="s">
        <v>3700</v>
      </c>
    </row>
    <row r="622" spans="1:12">
      <c r="A622" s="606">
        <v>617</v>
      </c>
      <c r="B622" s="615" t="s">
        <v>3702</v>
      </c>
      <c r="C622" s="1465" t="s">
        <v>3703</v>
      </c>
      <c r="D622" s="1466"/>
      <c r="E622" s="1466"/>
      <c r="F622" s="1466"/>
      <c r="G622" s="1466"/>
      <c r="H622" s="1466"/>
      <c r="I622" s="1466"/>
      <c r="J622" s="1467"/>
      <c r="K622" s="616" t="s">
        <v>16</v>
      </c>
      <c r="L622" s="617" t="s">
        <v>3702</v>
      </c>
    </row>
    <row r="623" spans="1:12">
      <c r="A623" s="606">
        <v>618</v>
      </c>
      <c r="B623" s="615" t="s">
        <v>3704</v>
      </c>
      <c r="C623" s="1465" t="s">
        <v>3705</v>
      </c>
      <c r="D623" s="1466"/>
      <c r="E623" s="1466"/>
      <c r="F623" s="1466"/>
      <c r="G623" s="1466"/>
      <c r="H623" s="1466"/>
      <c r="I623" s="1466"/>
      <c r="J623" s="1467"/>
      <c r="K623" s="616" t="s">
        <v>16</v>
      </c>
      <c r="L623" s="617" t="s">
        <v>3704</v>
      </c>
    </row>
    <row r="624" spans="1:12">
      <c r="A624" s="606">
        <v>619</v>
      </c>
      <c r="B624" s="615" t="s">
        <v>3706</v>
      </c>
      <c r="C624" s="1465" t="s">
        <v>3707</v>
      </c>
      <c r="D624" s="1466"/>
      <c r="E624" s="1466"/>
      <c r="F624" s="1466"/>
      <c r="G624" s="1466"/>
      <c r="H624" s="1466"/>
      <c r="I624" s="1466"/>
      <c r="J624" s="1467"/>
      <c r="K624" s="616" t="s">
        <v>16</v>
      </c>
      <c r="L624" s="617" t="s">
        <v>3706</v>
      </c>
    </row>
    <row r="625" spans="1:12">
      <c r="A625" s="606">
        <v>620</v>
      </c>
      <c r="B625" s="615" t="s">
        <v>3708</v>
      </c>
      <c r="C625" s="1465" t="s">
        <v>3709</v>
      </c>
      <c r="D625" s="1466"/>
      <c r="E625" s="1466"/>
      <c r="F625" s="1466"/>
      <c r="G625" s="1466"/>
      <c r="H625" s="1466"/>
      <c r="I625" s="1466"/>
      <c r="J625" s="1467"/>
      <c r="K625" s="616" t="s">
        <v>16</v>
      </c>
      <c r="L625" s="617" t="s">
        <v>3708</v>
      </c>
    </row>
    <row r="626" spans="1:12">
      <c r="A626" s="606">
        <v>621</v>
      </c>
      <c r="B626" s="615" t="s">
        <v>3710</v>
      </c>
      <c r="C626" s="1465" t="s">
        <v>3711</v>
      </c>
      <c r="D626" s="1466"/>
      <c r="E626" s="1466"/>
      <c r="F626" s="1466"/>
      <c r="G626" s="1466"/>
      <c r="H626" s="1466"/>
      <c r="I626" s="1466"/>
      <c r="J626" s="1467"/>
      <c r="K626" s="616" t="s">
        <v>16</v>
      </c>
      <c r="L626" s="617" t="s">
        <v>3710</v>
      </c>
    </row>
    <row r="627" spans="1:12">
      <c r="A627" s="606">
        <v>622</v>
      </c>
      <c r="B627" s="615" t="s">
        <v>3712</v>
      </c>
      <c r="C627" s="1465" t="s">
        <v>3713</v>
      </c>
      <c r="D627" s="1466"/>
      <c r="E627" s="1466"/>
      <c r="F627" s="1466"/>
      <c r="G627" s="1466"/>
      <c r="H627" s="1466"/>
      <c r="I627" s="1466"/>
      <c r="J627" s="1467"/>
      <c r="K627" s="616" t="s">
        <v>16</v>
      </c>
      <c r="L627" s="617" t="s">
        <v>3712</v>
      </c>
    </row>
    <row r="628" spans="1:12">
      <c r="A628" s="606">
        <v>623</v>
      </c>
      <c r="B628" s="615" t="s">
        <v>3714</v>
      </c>
      <c r="C628" s="1465" t="s">
        <v>3715</v>
      </c>
      <c r="D628" s="1466"/>
      <c r="E628" s="1466"/>
      <c r="F628" s="1466"/>
      <c r="G628" s="1466"/>
      <c r="H628" s="1466"/>
      <c r="I628" s="1466"/>
      <c r="J628" s="1467"/>
      <c r="K628" s="616" t="s">
        <v>16</v>
      </c>
      <c r="L628" s="617" t="s">
        <v>3714</v>
      </c>
    </row>
    <row r="629" spans="1:12">
      <c r="A629" s="606">
        <v>624</v>
      </c>
      <c r="B629" s="615" t="s">
        <v>3716</v>
      </c>
      <c r="C629" s="1465" t="s">
        <v>3717</v>
      </c>
      <c r="D629" s="1466"/>
      <c r="E629" s="1466"/>
      <c r="F629" s="1466"/>
      <c r="G629" s="1466"/>
      <c r="H629" s="1466"/>
      <c r="I629" s="1466"/>
      <c r="J629" s="1467"/>
      <c r="K629" s="616" t="s">
        <v>16</v>
      </c>
      <c r="L629" s="617" t="s">
        <v>3716</v>
      </c>
    </row>
    <row r="630" spans="1:12">
      <c r="A630" s="606">
        <v>625</v>
      </c>
      <c r="B630" s="615" t="s">
        <v>3718</v>
      </c>
      <c r="C630" s="1465" t="s">
        <v>3719</v>
      </c>
      <c r="D630" s="1466"/>
      <c r="E630" s="1466"/>
      <c r="F630" s="1466"/>
      <c r="G630" s="1466"/>
      <c r="H630" s="1466"/>
      <c r="I630" s="1466"/>
      <c r="J630" s="1467"/>
      <c r="K630" s="616" t="s">
        <v>16</v>
      </c>
      <c r="L630" s="617" t="s">
        <v>3718</v>
      </c>
    </row>
    <row r="631" spans="1:12">
      <c r="A631" s="606">
        <v>626</v>
      </c>
      <c r="B631" s="615" t="s">
        <v>3720</v>
      </c>
      <c r="C631" s="1465" t="s">
        <v>3721</v>
      </c>
      <c r="D631" s="1466"/>
      <c r="E631" s="1466"/>
      <c r="F631" s="1466"/>
      <c r="G631" s="1466"/>
      <c r="H631" s="1466"/>
      <c r="I631" s="1466"/>
      <c r="J631" s="1467"/>
      <c r="K631" s="616" t="s">
        <v>16</v>
      </c>
      <c r="L631" s="617" t="s">
        <v>3720</v>
      </c>
    </row>
    <row r="632" spans="1:12">
      <c r="A632" s="606">
        <v>627</v>
      </c>
      <c r="B632" s="615" t="s">
        <v>3722</v>
      </c>
      <c r="C632" s="1465" t="s">
        <v>3723</v>
      </c>
      <c r="D632" s="1466"/>
      <c r="E632" s="1466"/>
      <c r="F632" s="1466"/>
      <c r="G632" s="1466"/>
      <c r="H632" s="1466"/>
      <c r="I632" s="1466"/>
      <c r="J632" s="1467"/>
      <c r="K632" s="616" t="s">
        <v>16</v>
      </c>
      <c r="L632" s="617" t="s">
        <v>3722</v>
      </c>
    </row>
    <row r="633" spans="1:12">
      <c r="A633" s="606">
        <v>628</v>
      </c>
      <c r="B633" s="615" t="s">
        <v>3724</v>
      </c>
      <c r="C633" s="1465" t="s">
        <v>3725</v>
      </c>
      <c r="D633" s="1466"/>
      <c r="E633" s="1466"/>
      <c r="F633" s="1466"/>
      <c r="G633" s="1466"/>
      <c r="H633" s="1466"/>
      <c r="I633" s="1466"/>
      <c r="J633" s="1467"/>
      <c r="K633" s="616" t="s">
        <v>16</v>
      </c>
      <c r="L633" s="617" t="s">
        <v>3724</v>
      </c>
    </row>
    <row r="634" spans="1:12">
      <c r="A634" s="606">
        <v>629</v>
      </c>
      <c r="B634" s="615" t="s">
        <v>3726</v>
      </c>
      <c r="C634" s="1465" t="s">
        <v>3727</v>
      </c>
      <c r="D634" s="1466"/>
      <c r="E634" s="1466"/>
      <c r="F634" s="1466"/>
      <c r="G634" s="1466"/>
      <c r="H634" s="1466"/>
      <c r="I634" s="1466"/>
      <c r="J634" s="1467"/>
      <c r="K634" s="616" t="s">
        <v>16</v>
      </c>
      <c r="L634" s="617" t="s">
        <v>3726</v>
      </c>
    </row>
    <row r="635" spans="1:12">
      <c r="A635" s="606">
        <v>630</v>
      </c>
      <c r="B635" s="615" t="s">
        <v>3728</v>
      </c>
      <c r="C635" s="1465" t="s">
        <v>3729</v>
      </c>
      <c r="D635" s="1466"/>
      <c r="E635" s="1466"/>
      <c r="F635" s="1466"/>
      <c r="G635" s="1466"/>
      <c r="H635" s="1466"/>
      <c r="I635" s="1466"/>
      <c r="J635" s="1467"/>
      <c r="K635" s="616" t="s">
        <v>16</v>
      </c>
      <c r="L635" s="617" t="s">
        <v>3728</v>
      </c>
    </row>
    <row r="636" spans="1:12">
      <c r="A636" s="606">
        <v>631</v>
      </c>
      <c r="B636" s="615" t="s">
        <v>3730</v>
      </c>
      <c r="C636" s="1465" t="s">
        <v>3731</v>
      </c>
      <c r="D636" s="1466"/>
      <c r="E636" s="1466"/>
      <c r="F636" s="1466"/>
      <c r="G636" s="1466"/>
      <c r="H636" s="1466"/>
      <c r="I636" s="1466"/>
      <c r="J636" s="1467"/>
      <c r="K636" s="616" t="s">
        <v>16</v>
      </c>
      <c r="L636" s="617" t="s">
        <v>3730</v>
      </c>
    </row>
    <row r="637" spans="1:12">
      <c r="A637" s="606">
        <v>632</v>
      </c>
      <c r="B637" s="615" t="s">
        <v>3732</v>
      </c>
      <c r="C637" s="1465" t="s">
        <v>3733</v>
      </c>
      <c r="D637" s="1466"/>
      <c r="E637" s="1466"/>
      <c r="F637" s="1466"/>
      <c r="G637" s="1466"/>
      <c r="H637" s="1466"/>
      <c r="I637" s="1466"/>
      <c r="J637" s="1467"/>
      <c r="K637" s="616" t="s">
        <v>16</v>
      </c>
      <c r="L637" s="617" t="s">
        <v>3732</v>
      </c>
    </row>
    <row r="638" spans="1:12">
      <c r="A638" s="606">
        <v>633</v>
      </c>
      <c r="B638" s="615" t="s">
        <v>3734</v>
      </c>
      <c r="C638" s="1465" t="s">
        <v>3735</v>
      </c>
      <c r="D638" s="1466"/>
      <c r="E638" s="1466"/>
      <c r="F638" s="1466"/>
      <c r="G638" s="1466"/>
      <c r="H638" s="1466"/>
      <c r="I638" s="1466"/>
      <c r="J638" s="1467"/>
      <c r="K638" s="616" t="s">
        <v>16</v>
      </c>
      <c r="L638" s="617" t="s">
        <v>3734</v>
      </c>
    </row>
    <row r="639" spans="1:12">
      <c r="A639" s="606">
        <v>634</v>
      </c>
      <c r="B639" s="615" t="s">
        <v>3736</v>
      </c>
      <c r="C639" s="1465" t="s">
        <v>3737</v>
      </c>
      <c r="D639" s="1466"/>
      <c r="E639" s="1466"/>
      <c r="F639" s="1466"/>
      <c r="G639" s="1466"/>
      <c r="H639" s="1466"/>
      <c r="I639" s="1466"/>
      <c r="J639" s="1467"/>
      <c r="K639" s="616" t="s">
        <v>16</v>
      </c>
      <c r="L639" s="617" t="s">
        <v>3736</v>
      </c>
    </row>
    <row r="640" spans="1:12">
      <c r="A640" s="606">
        <v>635</v>
      </c>
      <c r="B640" s="615" t="s">
        <v>3738</v>
      </c>
      <c r="C640" s="1465" t="s">
        <v>3739</v>
      </c>
      <c r="D640" s="1466"/>
      <c r="E640" s="1466"/>
      <c r="F640" s="1466"/>
      <c r="G640" s="1466"/>
      <c r="H640" s="1466"/>
      <c r="I640" s="1466"/>
      <c r="J640" s="1467"/>
      <c r="K640" s="616" t="s">
        <v>16</v>
      </c>
      <c r="L640" s="617" t="s">
        <v>3738</v>
      </c>
    </row>
    <row r="641" spans="1:12">
      <c r="A641" s="606">
        <v>636</v>
      </c>
      <c r="B641" s="615" t="s">
        <v>3740</v>
      </c>
      <c r="C641" s="1465" t="s">
        <v>3741</v>
      </c>
      <c r="D641" s="1466"/>
      <c r="E641" s="1466"/>
      <c r="F641" s="1466"/>
      <c r="G641" s="1466"/>
      <c r="H641" s="1466"/>
      <c r="I641" s="1466"/>
      <c r="J641" s="1467"/>
      <c r="K641" s="616" t="s">
        <v>16</v>
      </c>
      <c r="L641" s="617" t="s">
        <v>3740</v>
      </c>
    </row>
    <row r="642" spans="1:12">
      <c r="A642" s="606">
        <v>637</v>
      </c>
      <c r="B642" s="615" t="s">
        <v>3742</v>
      </c>
      <c r="C642" s="1465" t="s">
        <v>3743</v>
      </c>
      <c r="D642" s="1466"/>
      <c r="E642" s="1466"/>
      <c r="F642" s="1466"/>
      <c r="G642" s="1466"/>
      <c r="H642" s="1466"/>
      <c r="I642" s="1466"/>
      <c r="J642" s="1467"/>
      <c r="K642" s="616" t="s">
        <v>16</v>
      </c>
      <c r="L642" s="617" t="s">
        <v>3742</v>
      </c>
    </row>
    <row r="643" spans="1:12">
      <c r="A643" s="606">
        <v>638</v>
      </c>
      <c r="B643" s="615" t="s">
        <v>3744</v>
      </c>
      <c r="C643" s="1465" t="s">
        <v>3745</v>
      </c>
      <c r="D643" s="1466"/>
      <c r="E643" s="1466"/>
      <c r="F643" s="1466"/>
      <c r="G643" s="1466"/>
      <c r="H643" s="1466"/>
      <c r="I643" s="1466"/>
      <c r="J643" s="1467"/>
      <c r="K643" s="616" t="s">
        <v>16</v>
      </c>
      <c r="L643" s="617" t="s">
        <v>3744</v>
      </c>
    </row>
    <row r="644" spans="1:12">
      <c r="A644" s="606">
        <v>639</v>
      </c>
      <c r="B644" s="615" t="s">
        <v>3746</v>
      </c>
      <c r="C644" s="1465" t="s">
        <v>3747</v>
      </c>
      <c r="D644" s="1466"/>
      <c r="E644" s="1466"/>
      <c r="F644" s="1466"/>
      <c r="G644" s="1466"/>
      <c r="H644" s="1466"/>
      <c r="I644" s="1466"/>
      <c r="J644" s="1467"/>
      <c r="K644" s="616" t="s">
        <v>16</v>
      </c>
      <c r="L644" s="617" t="s">
        <v>3746</v>
      </c>
    </row>
    <row r="645" spans="1:12">
      <c r="A645" s="606">
        <v>640</v>
      </c>
      <c r="B645" s="615" t="s">
        <v>3748</v>
      </c>
      <c r="C645" s="1465" t="s">
        <v>3749</v>
      </c>
      <c r="D645" s="1466"/>
      <c r="E645" s="1466"/>
      <c r="F645" s="1466"/>
      <c r="G645" s="1466"/>
      <c r="H645" s="1466"/>
      <c r="I645" s="1466"/>
      <c r="J645" s="1467"/>
      <c r="K645" s="616" t="s">
        <v>16</v>
      </c>
      <c r="L645" s="617" t="s">
        <v>3748</v>
      </c>
    </row>
    <row r="646" spans="1:12">
      <c r="A646" s="606">
        <v>641</v>
      </c>
      <c r="B646" s="615" t="s">
        <v>3750</v>
      </c>
      <c r="C646" s="1465" t="s">
        <v>3751</v>
      </c>
      <c r="D646" s="1466"/>
      <c r="E646" s="1466"/>
      <c r="F646" s="1466"/>
      <c r="G646" s="1466"/>
      <c r="H646" s="1466"/>
      <c r="I646" s="1466"/>
      <c r="J646" s="1467"/>
      <c r="K646" s="616" t="s">
        <v>16</v>
      </c>
      <c r="L646" s="617" t="s">
        <v>3750</v>
      </c>
    </row>
    <row r="647" spans="1:12">
      <c r="A647" s="606">
        <v>642</v>
      </c>
      <c r="B647" s="615" t="s">
        <v>3752</v>
      </c>
      <c r="C647" s="1465" t="s">
        <v>3753</v>
      </c>
      <c r="D647" s="1466"/>
      <c r="E647" s="1466"/>
      <c r="F647" s="1466"/>
      <c r="G647" s="1466"/>
      <c r="H647" s="1466"/>
      <c r="I647" s="1466"/>
      <c r="J647" s="1467"/>
      <c r="K647" s="616" t="s">
        <v>16</v>
      </c>
      <c r="L647" s="617" t="s">
        <v>3752</v>
      </c>
    </row>
    <row r="648" spans="1:12">
      <c r="A648" s="606">
        <v>643</v>
      </c>
      <c r="B648" s="615" t="s">
        <v>3754</v>
      </c>
      <c r="C648" s="1465" t="s">
        <v>3755</v>
      </c>
      <c r="D648" s="1466"/>
      <c r="E648" s="1466"/>
      <c r="F648" s="1466"/>
      <c r="G648" s="1466"/>
      <c r="H648" s="1466"/>
      <c r="I648" s="1466"/>
      <c r="J648" s="1467"/>
      <c r="K648" s="616" t="s">
        <v>16</v>
      </c>
      <c r="L648" s="617" t="s">
        <v>3754</v>
      </c>
    </row>
    <row r="649" spans="1:12">
      <c r="A649" s="606">
        <v>644</v>
      </c>
      <c r="B649" s="615" t="s">
        <v>3756</v>
      </c>
      <c r="C649" s="1465" t="s">
        <v>3757</v>
      </c>
      <c r="D649" s="1466"/>
      <c r="E649" s="1466"/>
      <c r="F649" s="1466"/>
      <c r="G649" s="1466"/>
      <c r="H649" s="1466"/>
      <c r="I649" s="1466"/>
      <c r="J649" s="1467"/>
      <c r="K649" s="616" t="s">
        <v>16</v>
      </c>
      <c r="L649" s="617" t="s">
        <v>3756</v>
      </c>
    </row>
    <row r="650" spans="1:12">
      <c r="A650" s="606">
        <v>645</v>
      </c>
      <c r="B650" s="615" t="s">
        <v>3758</v>
      </c>
      <c r="C650" s="1465" t="s">
        <v>3759</v>
      </c>
      <c r="D650" s="1466"/>
      <c r="E650" s="1466"/>
      <c r="F650" s="1466"/>
      <c r="G650" s="1466"/>
      <c r="H650" s="1466"/>
      <c r="I650" s="1466"/>
      <c r="J650" s="1467"/>
      <c r="K650" s="616" t="s">
        <v>16</v>
      </c>
      <c r="L650" s="617" t="s">
        <v>3758</v>
      </c>
    </row>
    <row r="651" spans="1:12">
      <c r="A651" s="606">
        <v>646</v>
      </c>
      <c r="B651" s="615" t="s">
        <v>3760</v>
      </c>
      <c r="C651" s="1465" t="s">
        <v>3761</v>
      </c>
      <c r="D651" s="1466"/>
      <c r="E651" s="1466"/>
      <c r="F651" s="1466"/>
      <c r="G651" s="1466"/>
      <c r="H651" s="1466"/>
      <c r="I651" s="1466"/>
      <c r="J651" s="1467"/>
      <c r="K651" s="616" t="s">
        <v>16</v>
      </c>
      <c r="L651" s="617" t="s">
        <v>3760</v>
      </c>
    </row>
    <row r="652" spans="1:12">
      <c r="A652" s="606">
        <v>647</v>
      </c>
      <c r="B652" s="615" t="s">
        <v>3762</v>
      </c>
      <c r="C652" s="1465" t="s">
        <v>3763</v>
      </c>
      <c r="D652" s="1466"/>
      <c r="E652" s="1466"/>
      <c r="F652" s="1466"/>
      <c r="G652" s="1466"/>
      <c r="H652" s="1466"/>
      <c r="I652" s="1466"/>
      <c r="J652" s="1467"/>
      <c r="K652" s="616" t="s">
        <v>16</v>
      </c>
      <c r="L652" s="617" t="s">
        <v>3762</v>
      </c>
    </row>
    <row r="653" spans="1:12">
      <c r="A653" s="606">
        <v>648</v>
      </c>
      <c r="B653" s="615" t="s">
        <v>3764</v>
      </c>
      <c r="C653" s="1465" t="s">
        <v>3765</v>
      </c>
      <c r="D653" s="1466"/>
      <c r="E653" s="1466"/>
      <c r="F653" s="1466"/>
      <c r="G653" s="1466"/>
      <c r="H653" s="1466"/>
      <c r="I653" s="1466"/>
      <c r="J653" s="1467"/>
      <c r="K653" s="616" t="s">
        <v>16</v>
      </c>
      <c r="L653" s="617" t="s">
        <v>3764</v>
      </c>
    </row>
    <row r="654" spans="1:12">
      <c r="A654" s="606">
        <v>649</v>
      </c>
      <c r="B654" s="615" t="s">
        <v>3766</v>
      </c>
      <c r="C654" s="1465" t="s">
        <v>3767</v>
      </c>
      <c r="D654" s="1466"/>
      <c r="E654" s="1466"/>
      <c r="F654" s="1466"/>
      <c r="G654" s="1466"/>
      <c r="H654" s="1466"/>
      <c r="I654" s="1466"/>
      <c r="J654" s="1467"/>
      <c r="K654" s="616" t="s">
        <v>16</v>
      </c>
      <c r="L654" s="617" t="s">
        <v>3766</v>
      </c>
    </row>
    <row r="655" spans="1:12">
      <c r="A655" s="606">
        <v>650</v>
      </c>
      <c r="B655" s="615" t="s">
        <v>3768</v>
      </c>
      <c r="C655" s="1465" t="s">
        <v>3769</v>
      </c>
      <c r="D655" s="1466"/>
      <c r="E655" s="1466"/>
      <c r="F655" s="1466"/>
      <c r="G655" s="1466"/>
      <c r="H655" s="1466"/>
      <c r="I655" s="1466"/>
      <c r="J655" s="1467"/>
      <c r="K655" s="616" t="s">
        <v>16</v>
      </c>
      <c r="L655" s="617" t="s">
        <v>3768</v>
      </c>
    </row>
    <row r="656" spans="1:12">
      <c r="A656" s="606">
        <v>651</v>
      </c>
      <c r="B656" s="615" t="s">
        <v>3770</v>
      </c>
      <c r="C656" s="1465" t="s">
        <v>3771</v>
      </c>
      <c r="D656" s="1466"/>
      <c r="E656" s="1466"/>
      <c r="F656" s="1466"/>
      <c r="G656" s="1466"/>
      <c r="H656" s="1466"/>
      <c r="I656" s="1466"/>
      <c r="J656" s="1467"/>
      <c r="K656" s="616" t="s">
        <v>16</v>
      </c>
      <c r="L656" s="617" t="s">
        <v>3770</v>
      </c>
    </row>
    <row r="657" spans="1:12">
      <c r="A657" s="606">
        <v>652</v>
      </c>
      <c r="B657" s="615" t="s">
        <v>3772</v>
      </c>
      <c r="C657" s="1465" t="s">
        <v>3773</v>
      </c>
      <c r="D657" s="1466"/>
      <c r="E657" s="1466"/>
      <c r="F657" s="1466"/>
      <c r="G657" s="1466"/>
      <c r="H657" s="1466"/>
      <c r="I657" s="1466"/>
      <c r="J657" s="1467"/>
      <c r="K657" s="616" t="s">
        <v>16</v>
      </c>
      <c r="L657" s="617" t="s">
        <v>3772</v>
      </c>
    </row>
    <row r="658" spans="1:12">
      <c r="A658" s="606">
        <v>653</v>
      </c>
      <c r="B658" s="615" t="s">
        <v>3774</v>
      </c>
      <c r="C658" s="1465" t="s">
        <v>3775</v>
      </c>
      <c r="D658" s="1466"/>
      <c r="E658" s="1466"/>
      <c r="F658" s="1466"/>
      <c r="G658" s="1466"/>
      <c r="H658" s="1466"/>
      <c r="I658" s="1466"/>
      <c r="J658" s="1467"/>
      <c r="K658" s="616" t="s">
        <v>16</v>
      </c>
      <c r="L658" s="617" t="s">
        <v>3774</v>
      </c>
    </row>
    <row r="659" spans="1:12">
      <c r="A659" s="606">
        <v>654</v>
      </c>
      <c r="B659" s="615" t="s">
        <v>3776</v>
      </c>
      <c r="C659" s="1465" t="s">
        <v>3777</v>
      </c>
      <c r="D659" s="1466"/>
      <c r="E659" s="1466"/>
      <c r="F659" s="1466"/>
      <c r="G659" s="1466"/>
      <c r="H659" s="1466"/>
      <c r="I659" s="1466"/>
      <c r="J659" s="1467"/>
      <c r="K659" s="616" t="s">
        <v>16</v>
      </c>
      <c r="L659" s="617" t="s">
        <v>3776</v>
      </c>
    </row>
    <row r="660" spans="1:12">
      <c r="A660" s="606">
        <v>655</v>
      </c>
      <c r="B660" s="615" t="s">
        <v>3778</v>
      </c>
      <c r="C660" s="1465" t="s">
        <v>3779</v>
      </c>
      <c r="D660" s="1466"/>
      <c r="E660" s="1466"/>
      <c r="F660" s="1466"/>
      <c r="G660" s="1466"/>
      <c r="H660" s="1466"/>
      <c r="I660" s="1466"/>
      <c r="J660" s="1467"/>
      <c r="K660" s="616" t="s">
        <v>16</v>
      </c>
      <c r="L660" s="617" t="s">
        <v>3778</v>
      </c>
    </row>
    <row r="661" spans="1:12">
      <c r="A661" s="606">
        <v>656</v>
      </c>
      <c r="B661" s="615" t="s">
        <v>3780</v>
      </c>
      <c r="C661" s="1465" t="s">
        <v>3781</v>
      </c>
      <c r="D661" s="1466"/>
      <c r="E661" s="1466"/>
      <c r="F661" s="1466"/>
      <c r="G661" s="1466"/>
      <c r="H661" s="1466"/>
      <c r="I661" s="1466"/>
      <c r="J661" s="1467"/>
      <c r="K661" s="616" t="s">
        <v>16</v>
      </c>
      <c r="L661" s="617" t="s">
        <v>3780</v>
      </c>
    </row>
    <row r="662" spans="1:12">
      <c r="A662" s="606">
        <v>657</v>
      </c>
      <c r="B662" s="615" t="s">
        <v>3782</v>
      </c>
      <c r="C662" s="1465" t="s">
        <v>3783</v>
      </c>
      <c r="D662" s="1466"/>
      <c r="E662" s="1466"/>
      <c r="F662" s="1466"/>
      <c r="G662" s="1466"/>
      <c r="H662" s="1466"/>
      <c r="I662" s="1466"/>
      <c r="J662" s="1467"/>
      <c r="K662" s="616" t="s">
        <v>16</v>
      </c>
      <c r="L662" s="617" t="s">
        <v>3782</v>
      </c>
    </row>
    <row r="663" spans="1:12">
      <c r="A663" s="606">
        <v>658</v>
      </c>
      <c r="B663" s="615" t="s">
        <v>3784</v>
      </c>
      <c r="C663" s="1465" t="s">
        <v>3785</v>
      </c>
      <c r="D663" s="1466"/>
      <c r="E663" s="1466"/>
      <c r="F663" s="1466"/>
      <c r="G663" s="1466"/>
      <c r="H663" s="1466"/>
      <c r="I663" s="1466"/>
      <c r="J663" s="1467"/>
      <c r="K663" s="616" t="s">
        <v>16</v>
      </c>
      <c r="L663" s="617" t="s">
        <v>3784</v>
      </c>
    </row>
    <row r="664" spans="1:12">
      <c r="A664" s="606">
        <v>659</v>
      </c>
      <c r="B664" s="615" t="s">
        <v>3786</v>
      </c>
      <c r="C664" s="1465" t="s">
        <v>3787</v>
      </c>
      <c r="D664" s="1466"/>
      <c r="E664" s="1466"/>
      <c r="F664" s="1466"/>
      <c r="G664" s="1466"/>
      <c r="H664" s="1466"/>
      <c r="I664" s="1466"/>
      <c r="J664" s="1467"/>
      <c r="K664" s="616" t="s">
        <v>16</v>
      </c>
      <c r="L664" s="617" t="s">
        <v>3786</v>
      </c>
    </row>
    <row r="665" spans="1:12">
      <c r="A665" s="606">
        <v>660</v>
      </c>
      <c r="B665" s="615" t="s">
        <v>3788</v>
      </c>
      <c r="C665" s="1465" t="s">
        <v>3789</v>
      </c>
      <c r="D665" s="1466"/>
      <c r="E665" s="1466"/>
      <c r="F665" s="1466"/>
      <c r="G665" s="1466"/>
      <c r="H665" s="1466"/>
      <c r="I665" s="1466"/>
      <c r="J665" s="1467"/>
      <c r="K665" s="616" t="s">
        <v>16</v>
      </c>
      <c r="L665" s="617" t="s">
        <v>3788</v>
      </c>
    </row>
    <row r="666" spans="1:12">
      <c r="A666" s="606">
        <v>661</v>
      </c>
      <c r="B666" s="615" t="s">
        <v>3790</v>
      </c>
      <c r="C666" s="1465" t="s">
        <v>3791</v>
      </c>
      <c r="D666" s="1466"/>
      <c r="E666" s="1466"/>
      <c r="F666" s="1466"/>
      <c r="G666" s="1466"/>
      <c r="H666" s="1466"/>
      <c r="I666" s="1466"/>
      <c r="J666" s="1467"/>
      <c r="K666" s="616" t="s">
        <v>16</v>
      </c>
      <c r="L666" s="617" t="s">
        <v>3790</v>
      </c>
    </row>
    <row r="667" spans="1:12">
      <c r="A667" s="606">
        <v>662</v>
      </c>
      <c r="B667" s="615" t="s">
        <v>3792</v>
      </c>
      <c r="C667" s="1465" t="s">
        <v>3793</v>
      </c>
      <c r="D667" s="1466"/>
      <c r="E667" s="1466"/>
      <c r="F667" s="1466"/>
      <c r="G667" s="1466"/>
      <c r="H667" s="1466"/>
      <c r="I667" s="1466"/>
      <c r="J667" s="1467"/>
      <c r="K667" s="616" t="s">
        <v>16</v>
      </c>
      <c r="L667" s="617" t="s">
        <v>3792</v>
      </c>
    </row>
    <row r="668" spans="1:12">
      <c r="A668" s="606">
        <v>663</v>
      </c>
      <c r="B668" s="615" t="s">
        <v>3794</v>
      </c>
      <c r="C668" s="1465" t="s">
        <v>3795</v>
      </c>
      <c r="D668" s="1466"/>
      <c r="E668" s="1466"/>
      <c r="F668" s="1466"/>
      <c r="G668" s="1466"/>
      <c r="H668" s="1466"/>
      <c r="I668" s="1466"/>
      <c r="J668" s="1467"/>
      <c r="K668" s="616" t="s">
        <v>16</v>
      </c>
      <c r="L668" s="617" t="s">
        <v>3794</v>
      </c>
    </row>
    <row r="669" spans="1:12">
      <c r="A669" s="606">
        <v>664</v>
      </c>
      <c r="B669" s="615" t="s">
        <v>3796</v>
      </c>
      <c r="C669" s="1465" t="s">
        <v>3797</v>
      </c>
      <c r="D669" s="1466"/>
      <c r="E669" s="1466"/>
      <c r="F669" s="1466"/>
      <c r="G669" s="1466"/>
      <c r="H669" s="1466"/>
      <c r="I669" s="1466"/>
      <c r="J669" s="1467"/>
      <c r="K669" s="616" t="s">
        <v>16</v>
      </c>
      <c r="L669" s="617" t="s">
        <v>3796</v>
      </c>
    </row>
    <row r="670" spans="1:12">
      <c r="A670" s="606">
        <v>665</v>
      </c>
      <c r="B670" s="615" t="s">
        <v>3798</v>
      </c>
      <c r="C670" s="1465" t="s">
        <v>3799</v>
      </c>
      <c r="D670" s="1466"/>
      <c r="E670" s="1466"/>
      <c r="F670" s="1466"/>
      <c r="G670" s="1466"/>
      <c r="H670" s="1466"/>
      <c r="I670" s="1466"/>
      <c r="J670" s="1467"/>
      <c r="K670" s="616" t="s">
        <v>16</v>
      </c>
      <c r="L670" s="617" t="s">
        <v>3798</v>
      </c>
    </row>
    <row r="671" spans="1:12">
      <c r="A671" s="606">
        <v>666</v>
      </c>
      <c r="B671" s="615" t="s">
        <v>3800</v>
      </c>
      <c r="C671" s="1465" t="s">
        <v>3801</v>
      </c>
      <c r="D671" s="1466"/>
      <c r="E671" s="1466"/>
      <c r="F671" s="1466"/>
      <c r="G671" s="1466"/>
      <c r="H671" s="1466"/>
      <c r="I671" s="1466"/>
      <c r="J671" s="1467"/>
      <c r="K671" s="616" t="s">
        <v>16</v>
      </c>
      <c r="L671" s="617" t="s">
        <v>3800</v>
      </c>
    </row>
    <row r="672" spans="1:12">
      <c r="A672" s="606">
        <v>667</v>
      </c>
      <c r="B672" s="615" t="s">
        <v>3802</v>
      </c>
      <c r="C672" s="1465" t="s">
        <v>3803</v>
      </c>
      <c r="D672" s="1466"/>
      <c r="E672" s="1466"/>
      <c r="F672" s="1466"/>
      <c r="G672" s="1466"/>
      <c r="H672" s="1466"/>
      <c r="I672" s="1466"/>
      <c r="J672" s="1467"/>
      <c r="K672" s="616" t="s">
        <v>16</v>
      </c>
      <c r="L672" s="617" t="s">
        <v>3802</v>
      </c>
    </row>
    <row r="673" spans="1:12">
      <c r="A673" s="606">
        <v>668</v>
      </c>
      <c r="B673" s="615" t="s">
        <v>3804</v>
      </c>
      <c r="C673" s="1465" t="s">
        <v>3805</v>
      </c>
      <c r="D673" s="1466"/>
      <c r="E673" s="1466"/>
      <c r="F673" s="1466"/>
      <c r="G673" s="1466"/>
      <c r="H673" s="1466"/>
      <c r="I673" s="1466"/>
      <c r="J673" s="1467"/>
      <c r="K673" s="616" t="s">
        <v>16</v>
      </c>
      <c r="L673" s="617" t="s">
        <v>3804</v>
      </c>
    </row>
    <row r="674" spans="1:12">
      <c r="A674" s="606">
        <v>669</v>
      </c>
      <c r="B674" s="615" t="s">
        <v>3806</v>
      </c>
      <c r="C674" s="1465" t="s">
        <v>3807</v>
      </c>
      <c r="D674" s="1466"/>
      <c r="E674" s="1466"/>
      <c r="F674" s="1466"/>
      <c r="G674" s="1466"/>
      <c r="H674" s="1466"/>
      <c r="I674" s="1466"/>
      <c r="J674" s="1467"/>
      <c r="K674" s="616" t="s">
        <v>16</v>
      </c>
      <c r="L674" s="617" t="s">
        <v>3806</v>
      </c>
    </row>
    <row r="675" spans="1:12">
      <c r="A675" s="606">
        <v>670</v>
      </c>
      <c r="B675" s="615" t="s">
        <v>3808</v>
      </c>
      <c r="C675" s="1465" t="s">
        <v>3809</v>
      </c>
      <c r="D675" s="1466"/>
      <c r="E675" s="1466"/>
      <c r="F675" s="1466"/>
      <c r="G675" s="1466"/>
      <c r="H675" s="1466"/>
      <c r="I675" s="1466"/>
      <c r="J675" s="1467"/>
      <c r="K675" s="616" t="s">
        <v>16</v>
      </c>
      <c r="L675" s="617" t="s">
        <v>3808</v>
      </c>
    </row>
    <row r="676" spans="1:12">
      <c r="A676" s="606">
        <v>671</v>
      </c>
      <c r="B676" s="615" t="s">
        <v>3810</v>
      </c>
      <c r="C676" s="1465" t="s">
        <v>3811</v>
      </c>
      <c r="D676" s="1466"/>
      <c r="E676" s="1466"/>
      <c r="F676" s="1466"/>
      <c r="G676" s="1466"/>
      <c r="H676" s="1466"/>
      <c r="I676" s="1466"/>
      <c r="J676" s="1467"/>
      <c r="K676" s="616" t="s">
        <v>16</v>
      </c>
      <c r="L676" s="617" t="s">
        <v>3810</v>
      </c>
    </row>
    <row r="677" spans="1:12">
      <c r="A677" s="606">
        <v>672</v>
      </c>
      <c r="B677" s="615" t="s">
        <v>3812</v>
      </c>
      <c r="C677" s="1465" t="s">
        <v>3813</v>
      </c>
      <c r="D677" s="1466"/>
      <c r="E677" s="1466"/>
      <c r="F677" s="1466"/>
      <c r="G677" s="1466"/>
      <c r="H677" s="1466"/>
      <c r="I677" s="1466"/>
      <c r="J677" s="1467"/>
      <c r="K677" s="616" t="s">
        <v>16</v>
      </c>
      <c r="L677" s="617" t="s">
        <v>3812</v>
      </c>
    </row>
    <row r="678" spans="1:12">
      <c r="A678" s="606">
        <v>673</v>
      </c>
      <c r="B678" s="615" t="s">
        <v>3814</v>
      </c>
      <c r="C678" s="1465" t="s">
        <v>3815</v>
      </c>
      <c r="D678" s="1466"/>
      <c r="E678" s="1466"/>
      <c r="F678" s="1466"/>
      <c r="G678" s="1466"/>
      <c r="H678" s="1466"/>
      <c r="I678" s="1466"/>
      <c r="J678" s="1467"/>
      <c r="K678" s="616" t="s">
        <v>16</v>
      </c>
      <c r="L678" s="617" t="s">
        <v>3814</v>
      </c>
    </row>
    <row r="679" spans="1:12">
      <c r="A679" s="606">
        <v>674</v>
      </c>
      <c r="B679" s="615" t="s">
        <v>3816</v>
      </c>
      <c r="C679" s="1465" t="s">
        <v>3817</v>
      </c>
      <c r="D679" s="1466"/>
      <c r="E679" s="1466"/>
      <c r="F679" s="1466"/>
      <c r="G679" s="1466"/>
      <c r="H679" s="1466"/>
      <c r="I679" s="1466"/>
      <c r="J679" s="1467"/>
      <c r="K679" s="616" t="s">
        <v>16</v>
      </c>
      <c r="L679" s="617" t="s">
        <v>3816</v>
      </c>
    </row>
    <row r="680" spans="1:12">
      <c r="A680" s="606">
        <v>675</v>
      </c>
      <c r="B680" s="615" t="s">
        <v>3818</v>
      </c>
      <c r="C680" s="1465" t="s">
        <v>3819</v>
      </c>
      <c r="D680" s="1466"/>
      <c r="E680" s="1466"/>
      <c r="F680" s="1466"/>
      <c r="G680" s="1466"/>
      <c r="H680" s="1466"/>
      <c r="I680" s="1466"/>
      <c r="J680" s="1467"/>
      <c r="K680" s="616" t="s">
        <v>16</v>
      </c>
      <c r="L680" s="617" t="s">
        <v>3818</v>
      </c>
    </row>
    <row r="681" spans="1:12">
      <c r="A681" s="606">
        <v>676</v>
      </c>
      <c r="B681" s="615" t="s">
        <v>3820</v>
      </c>
      <c r="C681" s="1465" t="s">
        <v>3821</v>
      </c>
      <c r="D681" s="1466"/>
      <c r="E681" s="1466"/>
      <c r="F681" s="1466"/>
      <c r="G681" s="1466"/>
      <c r="H681" s="1466"/>
      <c r="I681" s="1466"/>
      <c r="J681" s="1467"/>
      <c r="K681" s="616" t="s">
        <v>16</v>
      </c>
      <c r="L681" s="617" t="s">
        <v>3820</v>
      </c>
    </row>
    <row r="682" spans="1:12">
      <c r="A682" s="606">
        <v>677</v>
      </c>
      <c r="B682" s="615" t="s">
        <v>3822</v>
      </c>
      <c r="C682" s="1465" t="s">
        <v>3823</v>
      </c>
      <c r="D682" s="1466"/>
      <c r="E682" s="1466"/>
      <c r="F682" s="1466"/>
      <c r="G682" s="1466"/>
      <c r="H682" s="1466"/>
      <c r="I682" s="1466"/>
      <c r="J682" s="1467"/>
      <c r="K682" s="616" t="s">
        <v>16</v>
      </c>
      <c r="L682" s="617" t="s">
        <v>3822</v>
      </c>
    </row>
    <row r="683" spans="1:12">
      <c r="A683" s="606">
        <v>678</v>
      </c>
      <c r="B683" s="615" t="s">
        <v>3824</v>
      </c>
      <c r="C683" s="1465" t="s">
        <v>3825</v>
      </c>
      <c r="D683" s="1466"/>
      <c r="E683" s="1466"/>
      <c r="F683" s="1466"/>
      <c r="G683" s="1466"/>
      <c r="H683" s="1466"/>
      <c r="I683" s="1466"/>
      <c r="J683" s="1467"/>
      <c r="K683" s="616" t="s">
        <v>16</v>
      </c>
      <c r="L683" s="617" t="s">
        <v>3824</v>
      </c>
    </row>
    <row r="684" spans="1:12">
      <c r="A684" s="606">
        <v>679</v>
      </c>
      <c r="B684" s="615" t="s">
        <v>3826</v>
      </c>
      <c r="C684" s="1465" t="s">
        <v>3827</v>
      </c>
      <c r="D684" s="1466"/>
      <c r="E684" s="1466"/>
      <c r="F684" s="1466"/>
      <c r="G684" s="1466"/>
      <c r="H684" s="1466"/>
      <c r="I684" s="1466"/>
      <c r="J684" s="1467"/>
      <c r="K684" s="616" t="s">
        <v>16</v>
      </c>
      <c r="L684" s="617" t="s">
        <v>3826</v>
      </c>
    </row>
    <row r="685" spans="1:12">
      <c r="A685" s="606">
        <v>680</v>
      </c>
      <c r="B685" s="615" t="s">
        <v>3828</v>
      </c>
      <c r="C685" s="1465" t="s">
        <v>3829</v>
      </c>
      <c r="D685" s="1466"/>
      <c r="E685" s="1466"/>
      <c r="F685" s="1466"/>
      <c r="G685" s="1466"/>
      <c r="H685" s="1466"/>
      <c r="I685" s="1466"/>
      <c r="J685" s="1467"/>
      <c r="K685" s="616" t="s">
        <v>16</v>
      </c>
      <c r="L685" s="617" t="s">
        <v>3828</v>
      </c>
    </row>
    <row r="686" spans="1:12">
      <c r="A686" s="606">
        <v>681</v>
      </c>
      <c r="B686" s="615" t="s">
        <v>3830</v>
      </c>
      <c r="C686" s="1465" t="s">
        <v>3831</v>
      </c>
      <c r="D686" s="1466"/>
      <c r="E686" s="1466"/>
      <c r="F686" s="1466"/>
      <c r="G686" s="1466"/>
      <c r="H686" s="1466"/>
      <c r="I686" s="1466"/>
      <c r="J686" s="1467"/>
      <c r="K686" s="616" t="s">
        <v>16</v>
      </c>
      <c r="L686" s="617" t="s">
        <v>3830</v>
      </c>
    </row>
    <row r="687" spans="1:12">
      <c r="A687" s="606">
        <v>682</v>
      </c>
      <c r="B687" s="615" t="s">
        <v>3832</v>
      </c>
      <c r="C687" s="1465" t="s">
        <v>3833</v>
      </c>
      <c r="D687" s="1466"/>
      <c r="E687" s="1466"/>
      <c r="F687" s="1466"/>
      <c r="G687" s="1466"/>
      <c r="H687" s="1466"/>
      <c r="I687" s="1466"/>
      <c r="J687" s="1467"/>
      <c r="K687" s="616" t="s">
        <v>16</v>
      </c>
      <c r="L687" s="617" t="s">
        <v>3832</v>
      </c>
    </row>
    <row r="688" spans="1:12">
      <c r="A688" s="606">
        <v>683</v>
      </c>
      <c r="B688" s="615" t="s">
        <v>3834</v>
      </c>
      <c r="C688" s="1465" t="s">
        <v>3835</v>
      </c>
      <c r="D688" s="1466"/>
      <c r="E688" s="1466"/>
      <c r="F688" s="1466"/>
      <c r="G688" s="1466"/>
      <c r="H688" s="1466"/>
      <c r="I688" s="1466"/>
      <c r="J688" s="1467"/>
      <c r="K688" s="616" t="s">
        <v>16</v>
      </c>
      <c r="L688" s="617" t="s">
        <v>3834</v>
      </c>
    </row>
    <row r="689" spans="1:12">
      <c r="A689" s="606">
        <v>684</v>
      </c>
      <c r="B689" s="615" t="s">
        <v>3836</v>
      </c>
      <c r="C689" s="1465" t="s">
        <v>3837</v>
      </c>
      <c r="D689" s="1466"/>
      <c r="E689" s="1466"/>
      <c r="F689" s="1466"/>
      <c r="G689" s="1466"/>
      <c r="H689" s="1466"/>
      <c r="I689" s="1466"/>
      <c r="J689" s="1467"/>
      <c r="K689" s="616" t="s">
        <v>16</v>
      </c>
      <c r="L689" s="617" t="s">
        <v>3836</v>
      </c>
    </row>
    <row r="690" spans="1:12">
      <c r="A690" s="606">
        <v>685</v>
      </c>
      <c r="B690" s="615" t="s">
        <v>3838</v>
      </c>
      <c r="C690" s="1465" t="s">
        <v>3839</v>
      </c>
      <c r="D690" s="1466"/>
      <c r="E690" s="1466"/>
      <c r="F690" s="1466"/>
      <c r="G690" s="1466"/>
      <c r="H690" s="1466"/>
      <c r="I690" s="1466"/>
      <c r="J690" s="1467"/>
      <c r="K690" s="616" t="s">
        <v>16</v>
      </c>
      <c r="L690" s="617" t="s">
        <v>3838</v>
      </c>
    </row>
    <row r="691" spans="1:12">
      <c r="A691" s="606">
        <v>686</v>
      </c>
      <c r="B691" s="615" t="s">
        <v>3840</v>
      </c>
      <c r="C691" s="1465" t="s">
        <v>3841</v>
      </c>
      <c r="D691" s="1466"/>
      <c r="E691" s="1466"/>
      <c r="F691" s="1466"/>
      <c r="G691" s="1466"/>
      <c r="H691" s="1466"/>
      <c r="I691" s="1466"/>
      <c r="J691" s="1467"/>
      <c r="K691" s="616" t="s">
        <v>16</v>
      </c>
      <c r="L691" s="617" t="s">
        <v>3840</v>
      </c>
    </row>
    <row r="692" spans="1:12">
      <c r="A692" s="606">
        <v>687</v>
      </c>
      <c r="B692" s="615" t="s">
        <v>3842</v>
      </c>
      <c r="C692" s="1465" t="s">
        <v>3843</v>
      </c>
      <c r="D692" s="1466"/>
      <c r="E692" s="1466"/>
      <c r="F692" s="1466"/>
      <c r="G692" s="1466"/>
      <c r="H692" s="1466"/>
      <c r="I692" s="1466"/>
      <c r="J692" s="1467"/>
      <c r="K692" s="616" t="s">
        <v>16</v>
      </c>
      <c r="L692" s="617" t="s">
        <v>3842</v>
      </c>
    </row>
    <row r="693" spans="1:12">
      <c r="A693" s="606">
        <v>688</v>
      </c>
      <c r="B693" s="615" t="s">
        <v>3844</v>
      </c>
      <c r="C693" s="1465" t="s">
        <v>3845</v>
      </c>
      <c r="D693" s="1466"/>
      <c r="E693" s="1466"/>
      <c r="F693" s="1466"/>
      <c r="G693" s="1466"/>
      <c r="H693" s="1466"/>
      <c r="I693" s="1466"/>
      <c r="J693" s="1467"/>
      <c r="K693" s="616" t="s">
        <v>16</v>
      </c>
      <c r="L693" s="617" t="s">
        <v>3844</v>
      </c>
    </row>
    <row r="694" spans="1:12">
      <c r="A694" s="606">
        <v>689</v>
      </c>
      <c r="B694" s="615" t="s">
        <v>3846</v>
      </c>
      <c r="C694" s="1465" t="s">
        <v>3847</v>
      </c>
      <c r="D694" s="1466"/>
      <c r="E694" s="1466"/>
      <c r="F694" s="1466"/>
      <c r="G694" s="1466"/>
      <c r="H694" s="1466"/>
      <c r="I694" s="1466"/>
      <c r="J694" s="1467"/>
      <c r="K694" s="616" t="s">
        <v>16</v>
      </c>
      <c r="L694" s="617" t="s">
        <v>3846</v>
      </c>
    </row>
    <row r="695" spans="1:12">
      <c r="A695" s="606">
        <v>690</v>
      </c>
      <c r="B695" s="615" t="s">
        <v>3848</v>
      </c>
      <c r="C695" s="1465" t="s">
        <v>3849</v>
      </c>
      <c r="D695" s="1466"/>
      <c r="E695" s="1466"/>
      <c r="F695" s="1466"/>
      <c r="G695" s="1466"/>
      <c r="H695" s="1466"/>
      <c r="I695" s="1466"/>
      <c r="J695" s="1467"/>
      <c r="K695" s="616" t="s">
        <v>16</v>
      </c>
      <c r="L695" s="617" t="s">
        <v>3848</v>
      </c>
    </row>
    <row r="696" spans="1:12">
      <c r="A696" s="606">
        <v>691</v>
      </c>
      <c r="B696" s="615" t="s">
        <v>3850</v>
      </c>
      <c r="C696" s="1465" t="s">
        <v>3851</v>
      </c>
      <c r="D696" s="1466"/>
      <c r="E696" s="1466"/>
      <c r="F696" s="1466"/>
      <c r="G696" s="1466"/>
      <c r="H696" s="1466"/>
      <c r="I696" s="1466"/>
      <c r="J696" s="1467"/>
      <c r="K696" s="616" t="s">
        <v>16</v>
      </c>
      <c r="L696" s="617" t="s">
        <v>3850</v>
      </c>
    </row>
    <row r="697" spans="1:12">
      <c r="A697" s="606">
        <v>692</v>
      </c>
      <c r="B697" s="615" t="s">
        <v>3852</v>
      </c>
      <c r="C697" s="1465" t="s">
        <v>3853</v>
      </c>
      <c r="D697" s="1466"/>
      <c r="E697" s="1466"/>
      <c r="F697" s="1466"/>
      <c r="G697" s="1466"/>
      <c r="H697" s="1466"/>
      <c r="I697" s="1466"/>
      <c r="J697" s="1467"/>
      <c r="K697" s="616" t="s">
        <v>16</v>
      </c>
      <c r="L697" s="617" t="s">
        <v>3852</v>
      </c>
    </row>
    <row r="698" spans="1:12">
      <c r="A698" s="606">
        <v>693</v>
      </c>
      <c r="B698" s="615" t="s">
        <v>3854</v>
      </c>
      <c r="C698" s="1465" t="s">
        <v>3855</v>
      </c>
      <c r="D698" s="1466"/>
      <c r="E698" s="1466"/>
      <c r="F698" s="1466"/>
      <c r="G698" s="1466"/>
      <c r="H698" s="1466"/>
      <c r="I698" s="1466"/>
      <c r="J698" s="1467"/>
      <c r="K698" s="616" t="s">
        <v>16</v>
      </c>
      <c r="L698" s="617" t="s">
        <v>3854</v>
      </c>
    </row>
    <row r="699" spans="1:12">
      <c r="A699" s="606">
        <v>694</v>
      </c>
      <c r="B699" s="615" t="s">
        <v>3856</v>
      </c>
      <c r="C699" s="1465" t="s">
        <v>3857</v>
      </c>
      <c r="D699" s="1466"/>
      <c r="E699" s="1466"/>
      <c r="F699" s="1466"/>
      <c r="G699" s="1466"/>
      <c r="H699" s="1466"/>
      <c r="I699" s="1466"/>
      <c r="J699" s="1467"/>
      <c r="K699" s="616" t="s">
        <v>16</v>
      </c>
      <c r="L699" s="617" t="s">
        <v>3856</v>
      </c>
    </row>
    <row r="700" spans="1:12">
      <c r="A700" s="606">
        <v>695</v>
      </c>
      <c r="B700" s="615" t="s">
        <v>3858</v>
      </c>
      <c r="C700" s="1465" t="s">
        <v>3859</v>
      </c>
      <c r="D700" s="1466"/>
      <c r="E700" s="1466"/>
      <c r="F700" s="1466"/>
      <c r="G700" s="1466"/>
      <c r="H700" s="1466"/>
      <c r="I700" s="1466"/>
      <c r="J700" s="1467"/>
      <c r="K700" s="616" t="s">
        <v>16</v>
      </c>
      <c r="L700" s="617" t="s">
        <v>3858</v>
      </c>
    </row>
    <row r="701" spans="1:12">
      <c r="A701" s="606">
        <v>696</v>
      </c>
      <c r="B701" s="615" t="s">
        <v>3860</v>
      </c>
      <c r="C701" s="1465" t="s">
        <v>3861</v>
      </c>
      <c r="D701" s="1466"/>
      <c r="E701" s="1466"/>
      <c r="F701" s="1466"/>
      <c r="G701" s="1466"/>
      <c r="H701" s="1466"/>
      <c r="I701" s="1466"/>
      <c r="J701" s="1467"/>
      <c r="K701" s="616" t="s">
        <v>16</v>
      </c>
      <c r="L701" s="617" t="s">
        <v>3860</v>
      </c>
    </row>
    <row r="702" spans="1:12">
      <c r="A702" s="606">
        <v>697</v>
      </c>
      <c r="B702" s="615" t="s">
        <v>3862</v>
      </c>
      <c r="C702" s="1465" t="s">
        <v>3863</v>
      </c>
      <c r="D702" s="1466"/>
      <c r="E702" s="1466"/>
      <c r="F702" s="1466"/>
      <c r="G702" s="1466"/>
      <c r="H702" s="1466"/>
      <c r="I702" s="1466"/>
      <c r="J702" s="1467"/>
      <c r="K702" s="616" t="s">
        <v>16</v>
      </c>
      <c r="L702" s="617" t="s">
        <v>3862</v>
      </c>
    </row>
    <row r="703" spans="1:12">
      <c r="A703" s="606">
        <v>698</v>
      </c>
      <c r="B703" s="615" t="s">
        <v>3864</v>
      </c>
      <c r="C703" s="1465" t="s">
        <v>3865</v>
      </c>
      <c r="D703" s="1466"/>
      <c r="E703" s="1466"/>
      <c r="F703" s="1466"/>
      <c r="G703" s="1466"/>
      <c r="H703" s="1466"/>
      <c r="I703" s="1466"/>
      <c r="J703" s="1467"/>
      <c r="K703" s="616" t="s">
        <v>16</v>
      </c>
      <c r="L703" s="617" t="s">
        <v>3864</v>
      </c>
    </row>
    <row r="704" spans="1:12">
      <c r="A704" s="606">
        <v>699</v>
      </c>
      <c r="B704" s="615" t="s">
        <v>3866</v>
      </c>
      <c r="C704" s="1465" t="s">
        <v>3867</v>
      </c>
      <c r="D704" s="1466"/>
      <c r="E704" s="1466"/>
      <c r="F704" s="1466"/>
      <c r="G704" s="1466"/>
      <c r="H704" s="1466"/>
      <c r="I704" s="1466"/>
      <c r="J704" s="1467"/>
      <c r="K704" s="616" t="s">
        <v>16</v>
      </c>
      <c r="L704" s="617" t="s">
        <v>3866</v>
      </c>
    </row>
    <row r="705" spans="1:12">
      <c r="A705" s="606">
        <v>700</v>
      </c>
      <c r="B705" s="615" t="s">
        <v>3868</v>
      </c>
      <c r="C705" s="1465" t="s">
        <v>3869</v>
      </c>
      <c r="D705" s="1466"/>
      <c r="E705" s="1466"/>
      <c r="F705" s="1466"/>
      <c r="G705" s="1466"/>
      <c r="H705" s="1466"/>
      <c r="I705" s="1466"/>
      <c r="J705" s="1467"/>
      <c r="K705" s="616" t="s">
        <v>16</v>
      </c>
      <c r="L705" s="617" t="s">
        <v>3868</v>
      </c>
    </row>
    <row r="706" spans="1:12">
      <c r="A706" s="606">
        <v>701</v>
      </c>
      <c r="B706" s="615" t="s">
        <v>3870</v>
      </c>
      <c r="C706" s="1465" t="s">
        <v>3871</v>
      </c>
      <c r="D706" s="1466"/>
      <c r="E706" s="1466"/>
      <c r="F706" s="1466"/>
      <c r="G706" s="1466"/>
      <c r="H706" s="1466"/>
      <c r="I706" s="1466"/>
      <c r="J706" s="1467"/>
      <c r="K706" s="616" t="s">
        <v>16</v>
      </c>
      <c r="L706" s="617" t="s">
        <v>3870</v>
      </c>
    </row>
    <row r="707" spans="1:12">
      <c r="A707" s="606">
        <v>702</v>
      </c>
      <c r="B707" s="615" t="s">
        <v>3872</v>
      </c>
      <c r="C707" s="1465" t="s">
        <v>3873</v>
      </c>
      <c r="D707" s="1466"/>
      <c r="E707" s="1466"/>
      <c r="F707" s="1466"/>
      <c r="G707" s="1466"/>
      <c r="H707" s="1466"/>
      <c r="I707" s="1466"/>
      <c r="J707" s="1467"/>
      <c r="K707" s="616" t="s">
        <v>16</v>
      </c>
      <c r="L707" s="617" t="s">
        <v>3872</v>
      </c>
    </row>
    <row r="708" spans="1:12">
      <c r="A708" s="606">
        <v>703</v>
      </c>
      <c r="B708" s="615" t="s">
        <v>3874</v>
      </c>
      <c r="C708" s="1465" t="s">
        <v>3875</v>
      </c>
      <c r="D708" s="1466"/>
      <c r="E708" s="1466"/>
      <c r="F708" s="1466"/>
      <c r="G708" s="1466"/>
      <c r="H708" s="1466"/>
      <c r="I708" s="1466"/>
      <c r="J708" s="1467"/>
      <c r="K708" s="616" t="s">
        <v>16</v>
      </c>
      <c r="L708" s="617" t="s">
        <v>3874</v>
      </c>
    </row>
    <row r="709" spans="1:12">
      <c r="A709" s="606">
        <v>704</v>
      </c>
      <c r="B709" s="615" t="s">
        <v>3876</v>
      </c>
      <c r="C709" s="1465" t="s">
        <v>3877</v>
      </c>
      <c r="D709" s="1466"/>
      <c r="E709" s="1466"/>
      <c r="F709" s="1466"/>
      <c r="G709" s="1466"/>
      <c r="H709" s="1466"/>
      <c r="I709" s="1466"/>
      <c r="J709" s="1467"/>
      <c r="K709" s="616" t="s">
        <v>16</v>
      </c>
      <c r="L709" s="617" t="s">
        <v>3876</v>
      </c>
    </row>
    <row r="710" spans="1:12">
      <c r="A710" s="606">
        <v>705</v>
      </c>
      <c r="B710" s="615" t="s">
        <v>3878</v>
      </c>
      <c r="C710" s="1465" t="s">
        <v>3879</v>
      </c>
      <c r="D710" s="1466"/>
      <c r="E710" s="1466"/>
      <c r="F710" s="1466"/>
      <c r="G710" s="1466"/>
      <c r="H710" s="1466"/>
      <c r="I710" s="1466"/>
      <c r="J710" s="1467"/>
      <c r="K710" s="616" t="s">
        <v>16</v>
      </c>
      <c r="L710" s="617" t="s">
        <v>3878</v>
      </c>
    </row>
    <row r="711" spans="1:12">
      <c r="A711" s="606">
        <v>706</v>
      </c>
      <c r="B711" s="615" t="s">
        <v>3880</v>
      </c>
      <c r="C711" s="1465" t="s">
        <v>3881</v>
      </c>
      <c r="D711" s="1466"/>
      <c r="E711" s="1466"/>
      <c r="F711" s="1466"/>
      <c r="G711" s="1466"/>
      <c r="H711" s="1466"/>
      <c r="I711" s="1466"/>
      <c r="J711" s="1467"/>
      <c r="K711" s="616" t="s">
        <v>16</v>
      </c>
      <c r="L711" s="617" t="s">
        <v>3880</v>
      </c>
    </row>
    <row r="712" spans="1:12">
      <c r="A712" s="606">
        <v>707</v>
      </c>
      <c r="B712" s="615" t="s">
        <v>3882</v>
      </c>
      <c r="C712" s="1465" t="s">
        <v>3883</v>
      </c>
      <c r="D712" s="1466"/>
      <c r="E712" s="1466"/>
      <c r="F712" s="1466"/>
      <c r="G712" s="1466"/>
      <c r="H712" s="1466"/>
      <c r="I712" s="1466"/>
      <c r="J712" s="1467"/>
      <c r="K712" s="616" t="s">
        <v>16</v>
      </c>
      <c r="L712" s="617" t="s">
        <v>3882</v>
      </c>
    </row>
    <row r="713" spans="1:12">
      <c r="A713" s="606">
        <v>708</v>
      </c>
      <c r="B713" s="615" t="s">
        <v>3884</v>
      </c>
      <c r="C713" s="1465" t="s">
        <v>3885</v>
      </c>
      <c r="D713" s="1466"/>
      <c r="E713" s="1466"/>
      <c r="F713" s="1466"/>
      <c r="G713" s="1466"/>
      <c r="H713" s="1466"/>
      <c r="I713" s="1466"/>
      <c r="J713" s="1467"/>
      <c r="K713" s="616" t="s">
        <v>16</v>
      </c>
      <c r="L713" s="617" t="s">
        <v>3884</v>
      </c>
    </row>
    <row r="714" spans="1:12">
      <c r="A714" s="606">
        <v>709</v>
      </c>
      <c r="B714" s="615" t="s">
        <v>3886</v>
      </c>
      <c r="C714" s="1465" t="s">
        <v>3887</v>
      </c>
      <c r="D714" s="1466"/>
      <c r="E714" s="1466"/>
      <c r="F714" s="1466"/>
      <c r="G714" s="1466"/>
      <c r="H714" s="1466"/>
      <c r="I714" s="1466"/>
      <c r="J714" s="1467"/>
      <c r="K714" s="616" t="s">
        <v>16</v>
      </c>
      <c r="L714" s="617" t="s">
        <v>3886</v>
      </c>
    </row>
    <row r="715" spans="1:12">
      <c r="A715" s="606">
        <v>710</v>
      </c>
      <c r="B715" s="615" t="s">
        <v>3888</v>
      </c>
      <c r="C715" s="1465" t="s">
        <v>3889</v>
      </c>
      <c r="D715" s="1466"/>
      <c r="E715" s="1466"/>
      <c r="F715" s="1466"/>
      <c r="G715" s="1466"/>
      <c r="H715" s="1466"/>
      <c r="I715" s="1466"/>
      <c r="J715" s="1467"/>
      <c r="K715" s="616" t="s">
        <v>16</v>
      </c>
      <c r="L715" s="617" t="s">
        <v>3888</v>
      </c>
    </row>
    <row r="716" spans="1:12">
      <c r="A716" s="606">
        <v>711</v>
      </c>
      <c r="B716" s="615" t="s">
        <v>3890</v>
      </c>
      <c r="C716" s="1465" t="s">
        <v>3891</v>
      </c>
      <c r="D716" s="1466"/>
      <c r="E716" s="1466"/>
      <c r="F716" s="1466"/>
      <c r="G716" s="1466"/>
      <c r="H716" s="1466"/>
      <c r="I716" s="1466"/>
      <c r="J716" s="1467"/>
      <c r="K716" s="616" t="s">
        <v>16</v>
      </c>
      <c r="L716" s="617" t="s">
        <v>3890</v>
      </c>
    </row>
    <row r="717" spans="1:12">
      <c r="A717" s="606">
        <v>712</v>
      </c>
      <c r="B717" s="615" t="s">
        <v>3892</v>
      </c>
      <c r="C717" s="1465" t="s">
        <v>3893</v>
      </c>
      <c r="D717" s="1466"/>
      <c r="E717" s="1466"/>
      <c r="F717" s="1466"/>
      <c r="G717" s="1466"/>
      <c r="H717" s="1466"/>
      <c r="I717" s="1466"/>
      <c r="J717" s="1467"/>
      <c r="K717" s="616" t="s">
        <v>16</v>
      </c>
      <c r="L717" s="617" t="s">
        <v>3892</v>
      </c>
    </row>
    <row r="718" spans="1:12">
      <c r="A718" s="606">
        <v>713</v>
      </c>
      <c r="B718" s="615" t="s">
        <v>3894</v>
      </c>
      <c r="C718" s="1465" t="s">
        <v>3895</v>
      </c>
      <c r="D718" s="1466"/>
      <c r="E718" s="1466"/>
      <c r="F718" s="1466"/>
      <c r="G718" s="1466"/>
      <c r="H718" s="1466"/>
      <c r="I718" s="1466"/>
      <c r="J718" s="1467"/>
      <c r="K718" s="616" t="s">
        <v>16</v>
      </c>
      <c r="L718" s="617" t="s">
        <v>3894</v>
      </c>
    </row>
    <row r="719" spans="1:12">
      <c r="A719" s="606">
        <v>714</v>
      </c>
      <c r="B719" s="615" t="s">
        <v>3896</v>
      </c>
      <c r="C719" s="1465" t="s">
        <v>3897</v>
      </c>
      <c r="D719" s="1466"/>
      <c r="E719" s="1466"/>
      <c r="F719" s="1466"/>
      <c r="G719" s="1466"/>
      <c r="H719" s="1466"/>
      <c r="I719" s="1466"/>
      <c r="J719" s="1467"/>
      <c r="K719" s="616" t="s">
        <v>16</v>
      </c>
      <c r="L719" s="617" t="s">
        <v>3896</v>
      </c>
    </row>
    <row r="720" spans="1:12">
      <c r="A720" s="606">
        <v>715</v>
      </c>
      <c r="B720" s="615" t="s">
        <v>3898</v>
      </c>
      <c r="C720" s="1465" t="s">
        <v>3899</v>
      </c>
      <c r="D720" s="1466"/>
      <c r="E720" s="1466"/>
      <c r="F720" s="1466"/>
      <c r="G720" s="1466"/>
      <c r="H720" s="1466"/>
      <c r="I720" s="1466"/>
      <c r="J720" s="1467"/>
      <c r="K720" s="616" t="s">
        <v>16</v>
      </c>
      <c r="L720" s="617" t="s">
        <v>3898</v>
      </c>
    </row>
    <row r="721" spans="1:12">
      <c r="A721" s="606">
        <v>716</v>
      </c>
      <c r="B721" s="615" t="s">
        <v>3900</v>
      </c>
      <c r="C721" s="1465" t="s">
        <v>3901</v>
      </c>
      <c r="D721" s="1466"/>
      <c r="E721" s="1466"/>
      <c r="F721" s="1466"/>
      <c r="G721" s="1466"/>
      <c r="H721" s="1466"/>
      <c r="I721" s="1466"/>
      <c r="J721" s="1467"/>
      <c r="K721" s="616" t="s">
        <v>16</v>
      </c>
      <c r="L721" s="617" t="s">
        <v>3900</v>
      </c>
    </row>
    <row r="722" spans="1:12">
      <c r="A722" s="606">
        <v>717</v>
      </c>
      <c r="B722" s="615" t="s">
        <v>3902</v>
      </c>
      <c r="C722" s="1465" t="s">
        <v>3903</v>
      </c>
      <c r="D722" s="1466"/>
      <c r="E722" s="1466"/>
      <c r="F722" s="1466"/>
      <c r="G722" s="1466"/>
      <c r="H722" s="1466"/>
      <c r="I722" s="1466"/>
      <c r="J722" s="1467"/>
      <c r="K722" s="616" t="s">
        <v>16</v>
      </c>
      <c r="L722" s="617" t="s">
        <v>3902</v>
      </c>
    </row>
    <row r="723" spans="1:12">
      <c r="A723" s="606">
        <v>718</v>
      </c>
      <c r="B723" s="615" t="s">
        <v>3904</v>
      </c>
      <c r="C723" s="1465" t="s">
        <v>3905</v>
      </c>
      <c r="D723" s="1466"/>
      <c r="E723" s="1466"/>
      <c r="F723" s="1466"/>
      <c r="G723" s="1466"/>
      <c r="H723" s="1466"/>
      <c r="I723" s="1466"/>
      <c r="J723" s="1467"/>
      <c r="K723" s="616" t="s">
        <v>16</v>
      </c>
      <c r="L723" s="617" t="s">
        <v>3904</v>
      </c>
    </row>
    <row r="724" spans="1:12">
      <c r="A724" s="606">
        <v>719</v>
      </c>
      <c r="B724" s="615" t="s">
        <v>3906</v>
      </c>
      <c r="C724" s="1465" t="s">
        <v>3907</v>
      </c>
      <c r="D724" s="1466"/>
      <c r="E724" s="1466"/>
      <c r="F724" s="1466"/>
      <c r="G724" s="1466"/>
      <c r="H724" s="1466"/>
      <c r="I724" s="1466"/>
      <c r="J724" s="1467"/>
      <c r="K724" s="616" t="s">
        <v>16</v>
      </c>
      <c r="L724" s="617" t="s">
        <v>3906</v>
      </c>
    </row>
    <row r="725" spans="1:12">
      <c r="A725" s="606">
        <v>720</v>
      </c>
      <c r="B725" s="615" t="s">
        <v>3908</v>
      </c>
      <c r="C725" s="1465" t="s">
        <v>3909</v>
      </c>
      <c r="D725" s="1466"/>
      <c r="E725" s="1466"/>
      <c r="F725" s="1466"/>
      <c r="G725" s="1466"/>
      <c r="H725" s="1466"/>
      <c r="I725" s="1466"/>
      <c r="J725" s="1467"/>
      <c r="K725" s="616" t="s">
        <v>16</v>
      </c>
      <c r="L725" s="617" t="s">
        <v>3908</v>
      </c>
    </row>
    <row r="726" spans="1:12">
      <c r="A726" s="606">
        <v>721</v>
      </c>
      <c r="B726" s="615" t="s">
        <v>3910</v>
      </c>
      <c r="C726" s="1465" t="s">
        <v>3911</v>
      </c>
      <c r="D726" s="1466"/>
      <c r="E726" s="1466"/>
      <c r="F726" s="1466"/>
      <c r="G726" s="1466"/>
      <c r="H726" s="1466"/>
      <c r="I726" s="1466"/>
      <c r="J726" s="1467"/>
      <c r="K726" s="616" t="s">
        <v>16</v>
      </c>
      <c r="L726" s="617" t="s">
        <v>3910</v>
      </c>
    </row>
    <row r="727" spans="1:12">
      <c r="A727" s="606">
        <v>722</v>
      </c>
      <c r="B727" s="615" t="s">
        <v>3912</v>
      </c>
      <c r="C727" s="1465" t="s">
        <v>3913</v>
      </c>
      <c r="D727" s="1466"/>
      <c r="E727" s="1466"/>
      <c r="F727" s="1466"/>
      <c r="G727" s="1466"/>
      <c r="H727" s="1466"/>
      <c r="I727" s="1466"/>
      <c r="J727" s="1467"/>
      <c r="K727" s="616" t="s">
        <v>16</v>
      </c>
      <c r="L727" s="617" t="s">
        <v>3912</v>
      </c>
    </row>
    <row r="728" spans="1:12">
      <c r="A728" s="606">
        <v>723</v>
      </c>
      <c r="B728" s="615" t="s">
        <v>3914</v>
      </c>
      <c r="C728" s="1465" t="s">
        <v>3915</v>
      </c>
      <c r="D728" s="1466"/>
      <c r="E728" s="1466"/>
      <c r="F728" s="1466"/>
      <c r="G728" s="1466"/>
      <c r="H728" s="1466"/>
      <c r="I728" s="1466"/>
      <c r="J728" s="1467"/>
      <c r="K728" s="616" t="s">
        <v>16</v>
      </c>
      <c r="L728" s="617" t="s">
        <v>3914</v>
      </c>
    </row>
    <row r="729" spans="1:12">
      <c r="A729" s="606">
        <v>724</v>
      </c>
      <c r="B729" s="615" t="s">
        <v>3916</v>
      </c>
      <c r="C729" s="1465" t="s">
        <v>3917</v>
      </c>
      <c r="D729" s="1466"/>
      <c r="E729" s="1466"/>
      <c r="F729" s="1466"/>
      <c r="G729" s="1466"/>
      <c r="H729" s="1466"/>
      <c r="I729" s="1466"/>
      <c r="J729" s="1467"/>
      <c r="K729" s="616" t="s">
        <v>16</v>
      </c>
      <c r="L729" s="617" t="s">
        <v>3916</v>
      </c>
    </row>
    <row r="730" spans="1:12">
      <c r="A730" s="606">
        <v>725</v>
      </c>
      <c r="B730" s="615" t="s">
        <v>3918</v>
      </c>
      <c r="C730" s="1465" t="s">
        <v>3919</v>
      </c>
      <c r="D730" s="1466"/>
      <c r="E730" s="1466"/>
      <c r="F730" s="1466"/>
      <c r="G730" s="1466"/>
      <c r="H730" s="1466"/>
      <c r="I730" s="1466"/>
      <c r="J730" s="1467"/>
      <c r="K730" s="616" t="s">
        <v>16</v>
      </c>
      <c r="L730" s="617" t="s">
        <v>3918</v>
      </c>
    </row>
    <row r="731" spans="1:12">
      <c r="A731" s="606">
        <v>726</v>
      </c>
      <c r="B731" s="615" t="s">
        <v>3920</v>
      </c>
      <c r="C731" s="1465" t="s">
        <v>3921</v>
      </c>
      <c r="D731" s="1466"/>
      <c r="E731" s="1466"/>
      <c r="F731" s="1466"/>
      <c r="G731" s="1466"/>
      <c r="H731" s="1466"/>
      <c r="I731" s="1466"/>
      <c r="J731" s="1467"/>
      <c r="K731" s="616" t="s">
        <v>16</v>
      </c>
      <c r="L731" s="617" t="s">
        <v>3920</v>
      </c>
    </row>
    <row r="732" spans="1:12">
      <c r="A732" s="606">
        <v>727</v>
      </c>
      <c r="B732" s="615" t="s">
        <v>3922</v>
      </c>
      <c r="C732" s="1465" t="s">
        <v>3923</v>
      </c>
      <c r="D732" s="1466"/>
      <c r="E732" s="1466"/>
      <c r="F732" s="1466"/>
      <c r="G732" s="1466"/>
      <c r="H732" s="1466"/>
      <c r="I732" s="1466"/>
      <c r="J732" s="1467"/>
      <c r="K732" s="616" t="s">
        <v>16</v>
      </c>
      <c r="L732" s="617" t="s">
        <v>3922</v>
      </c>
    </row>
    <row r="733" spans="1:12">
      <c r="A733" s="606">
        <v>728</v>
      </c>
      <c r="B733" s="615" t="s">
        <v>3924</v>
      </c>
      <c r="C733" s="1465" t="s">
        <v>3925</v>
      </c>
      <c r="D733" s="1466"/>
      <c r="E733" s="1466"/>
      <c r="F733" s="1466"/>
      <c r="G733" s="1466"/>
      <c r="H733" s="1466"/>
      <c r="I733" s="1466"/>
      <c r="J733" s="1467"/>
      <c r="K733" s="616" t="s">
        <v>16</v>
      </c>
      <c r="L733" s="617" t="s">
        <v>3924</v>
      </c>
    </row>
    <row r="734" spans="1:12">
      <c r="A734" s="606">
        <v>729</v>
      </c>
      <c r="B734" s="615" t="s">
        <v>3926</v>
      </c>
      <c r="C734" s="1465" t="s">
        <v>3927</v>
      </c>
      <c r="D734" s="1466"/>
      <c r="E734" s="1466"/>
      <c r="F734" s="1466"/>
      <c r="G734" s="1466"/>
      <c r="H734" s="1466"/>
      <c r="I734" s="1466"/>
      <c r="J734" s="1467"/>
      <c r="K734" s="616" t="s">
        <v>16</v>
      </c>
      <c r="L734" s="617" t="s">
        <v>3926</v>
      </c>
    </row>
    <row r="735" spans="1:12">
      <c r="A735" s="606">
        <v>730</v>
      </c>
      <c r="B735" s="615" t="s">
        <v>3928</v>
      </c>
      <c r="C735" s="1465" t="s">
        <v>3929</v>
      </c>
      <c r="D735" s="1466"/>
      <c r="E735" s="1466"/>
      <c r="F735" s="1466"/>
      <c r="G735" s="1466"/>
      <c r="H735" s="1466"/>
      <c r="I735" s="1466"/>
      <c r="J735" s="1467"/>
      <c r="K735" s="616" t="s">
        <v>16</v>
      </c>
      <c r="L735" s="617" t="s">
        <v>3928</v>
      </c>
    </row>
    <row r="736" spans="1:12">
      <c r="A736" s="606">
        <v>731</v>
      </c>
      <c r="B736" s="615" t="s">
        <v>3930</v>
      </c>
      <c r="C736" s="1465" t="s">
        <v>3931</v>
      </c>
      <c r="D736" s="1466"/>
      <c r="E736" s="1466"/>
      <c r="F736" s="1466"/>
      <c r="G736" s="1466"/>
      <c r="H736" s="1466"/>
      <c r="I736" s="1466"/>
      <c r="J736" s="1467"/>
      <c r="K736" s="616" t="s">
        <v>16</v>
      </c>
      <c r="L736" s="617" t="s">
        <v>3930</v>
      </c>
    </row>
    <row r="737" spans="1:12">
      <c r="A737" s="606">
        <v>732</v>
      </c>
      <c r="B737" s="615" t="s">
        <v>3932</v>
      </c>
      <c r="C737" s="1465" t="s">
        <v>3933</v>
      </c>
      <c r="D737" s="1466"/>
      <c r="E737" s="1466"/>
      <c r="F737" s="1466"/>
      <c r="G737" s="1466"/>
      <c r="H737" s="1466"/>
      <c r="I737" s="1466"/>
      <c r="J737" s="1467"/>
      <c r="K737" s="616" t="s">
        <v>16</v>
      </c>
      <c r="L737" s="617" t="s">
        <v>3932</v>
      </c>
    </row>
    <row r="738" spans="1:12">
      <c r="A738" s="606">
        <v>733</v>
      </c>
      <c r="B738" s="615" t="s">
        <v>3934</v>
      </c>
      <c r="C738" s="1465" t="s">
        <v>3935</v>
      </c>
      <c r="D738" s="1466"/>
      <c r="E738" s="1466"/>
      <c r="F738" s="1466"/>
      <c r="G738" s="1466"/>
      <c r="H738" s="1466"/>
      <c r="I738" s="1466"/>
      <c r="J738" s="1467"/>
      <c r="K738" s="616" t="s">
        <v>16</v>
      </c>
      <c r="L738" s="617" t="s">
        <v>3934</v>
      </c>
    </row>
    <row r="739" spans="1:12">
      <c r="A739" s="606">
        <v>734</v>
      </c>
      <c r="B739" s="615" t="s">
        <v>3936</v>
      </c>
      <c r="C739" s="1465" t="s">
        <v>3937</v>
      </c>
      <c r="D739" s="1466"/>
      <c r="E739" s="1466"/>
      <c r="F739" s="1466"/>
      <c r="G739" s="1466"/>
      <c r="H739" s="1466"/>
      <c r="I739" s="1466"/>
      <c r="J739" s="1467"/>
      <c r="K739" s="616" t="s">
        <v>16</v>
      </c>
      <c r="L739" s="617" t="s">
        <v>3936</v>
      </c>
    </row>
    <row r="740" spans="1:12">
      <c r="A740" s="606">
        <v>735</v>
      </c>
      <c r="B740" s="615" t="s">
        <v>3938</v>
      </c>
      <c r="C740" s="1465" t="s">
        <v>3939</v>
      </c>
      <c r="D740" s="1466"/>
      <c r="E740" s="1466"/>
      <c r="F740" s="1466"/>
      <c r="G740" s="1466"/>
      <c r="H740" s="1466"/>
      <c r="I740" s="1466"/>
      <c r="J740" s="1467"/>
      <c r="K740" s="616" t="s">
        <v>16</v>
      </c>
      <c r="L740" s="617" t="s">
        <v>3938</v>
      </c>
    </row>
    <row r="741" spans="1:12">
      <c r="A741" s="606">
        <v>736</v>
      </c>
      <c r="B741" s="615" t="s">
        <v>3940</v>
      </c>
      <c r="C741" s="1465" t="s">
        <v>3941</v>
      </c>
      <c r="D741" s="1466"/>
      <c r="E741" s="1466"/>
      <c r="F741" s="1466"/>
      <c r="G741" s="1466"/>
      <c r="H741" s="1466"/>
      <c r="I741" s="1466"/>
      <c r="J741" s="1467"/>
      <c r="K741" s="616" t="s">
        <v>16</v>
      </c>
      <c r="L741" s="617" t="s">
        <v>3940</v>
      </c>
    </row>
    <row r="742" spans="1:12">
      <c r="A742" s="606">
        <v>737</v>
      </c>
      <c r="B742" s="615" t="s">
        <v>3942</v>
      </c>
      <c r="C742" s="1465" t="s">
        <v>3943</v>
      </c>
      <c r="D742" s="1466"/>
      <c r="E742" s="1466"/>
      <c r="F742" s="1466"/>
      <c r="G742" s="1466"/>
      <c r="H742" s="1466"/>
      <c r="I742" s="1466"/>
      <c r="J742" s="1467"/>
      <c r="K742" s="616" t="s">
        <v>16</v>
      </c>
      <c r="L742" s="617" t="s">
        <v>3942</v>
      </c>
    </row>
    <row r="743" spans="1:12">
      <c r="A743" s="606">
        <v>738</v>
      </c>
      <c r="B743" s="615" t="s">
        <v>3944</v>
      </c>
      <c r="C743" s="1465" t="s">
        <v>3945</v>
      </c>
      <c r="D743" s="1466"/>
      <c r="E743" s="1466"/>
      <c r="F743" s="1466"/>
      <c r="G743" s="1466"/>
      <c r="H743" s="1466"/>
      <c r="I743" s="1466"/>
      <c r="J743" s="1467"/>
      <c r="K743" s="616" t="s">
        <v>16</v>
      </c>
      <c r="L743" s="617" t="s">
        <v>3944</v>
      </c>
    </row>
    <row r="744" spans="1:12">
      <c r="A744" s="606">
        <v>739</v>
      </c>
      <c r="B744" s="615" t="s">
        <v>3946</v>
      </c>
      <c r="C744" s="1465" t="s">
        <v>3947</v>
      </c>
      <c r="D744" s="1466"/>
      <c r="E744" s="1466"/>
      <c r="F744" s="1466"/>
      <c r="G744" s="1466"/>
      <c r="H744" s="1466"/>
      <c r="I744" s="1466"/>
      <c r="J744" s="1467"/>
      <c r="K744" s="616" t="s">
        <v>16</v>
      </c>
      <c r="L744" s="617" t="s">
        <v>3946</v>
      </c>
    </row>
    <row r="745" spans="1:12">
      <c r="A745" s="606">
        <v>740</v>
      </c>
      <c r="B745" s="615" t="s">
        <v>3948</v>
      </c>
      <c r="C745" s="1465" t="s">
        <v>3949</v>
      </c>
      <c r="D745" s="1466"/>
      <c r="E745" s="1466"/>
      <c r="F745" s="1466"/>
      <c r="G745" s="1466"/>
      <c r="H745" s="1466"/>
      <c r="I745" s="1466"/>
      <c r="J745" s="1467"/>
      <c r="K745" s="616" t="s">
        <v>16</v>
      </c>
      <c r="L745" s="617" t="s">
        <v>3948</v>
      </c>
    </row>
    <row r="746" spans="1:12">
      <c r="A746" s="606">
        <v>741</v>
      </c>
      <c r="B746" s="615" t="s">
        <v>3950</v>
      </c>
      <c r="C746" s="1465" t="s">
        <v>3951</v>
      </c>
      <c r="D746" s="1466"/>
      <c r="E746" s="1466"/>
      <c r="F746" s="1466"/>
      <c r="G746" s="1466"/>
      <c r="H746" s="1466"/>
      <c r="I746" s="1466"/>
      <c r="J746" s="1467"/>
      <c r="K746" s="616" t="s">
        <v>16</v>
      </c>
      <c r="L746" s="617" t="s">
        <v>3950</v>
      </c>
    </row>
    <row r="747" spans="1:12">
      <c r="A747" s="606">
        <v>742</v>
      </c>
      <c r="B747" s="615" t="s">
        <v>3952</v>
      </c>
      <c r="C747" s="1465" t="s">
        <v>3953</v>
      </c>
      <c r="D747" s="1466"/>
      <c r="E747" s="1466"/>
      <c r="F747" s="1466"/>
      <c r="G747" s="1466"/>
      <c r="H747" s="1466"/>
      <c r="I747" s="1466"/>
      <c r="J747" s="1467"/>
      <c r="K747" s="616" t="s">
        <v>16</v>
      </c>
      <c r="L747" s="617" t="s">
        <v>3952</v>
      </c>
    </row>
    <row r="748" spans="1:12">
      <c r="A748" s="606">
        <v>743</v>
      </c>
      <c r="B748" s="615" t="s">
        <v>3954</v>
      </c>
      <c r="C748" s="1465" t="s">
        <v>3955</v>
      </c>
      <c r="D748" s="1466"/>
      <c r="E748" s="1466"/>
      <c r="F748" s="1466"/>
      <c r="G748" s="1466"/>
      <c r="H748" s="1466"/>
      <c r="I748" s="1466"/>
      <c r="J748" s="1467"/>
      <c r="K748" s="616" t="s">
        <v>16</v>
      </c>
      <c r="L748" s="617" t="s">
        <v>3954</v>
      </c>
    </row>
    <row r="749" spans="1:12">
      <c r="A749" s="606">
        <v>744</v>
      </c>
      <c r="B749" s="615" t="s">
        <v>3956</v>
      </c>
      <c r="C749" s="1465" t="s">
        <v>3957</v>
      </c>
      <c r="D749" s="1466"/>
      <c r="E749" s="1466"/>
      <c r="F749" s="1466"/>
      <c r="G749" s="1466"/>
      <c r="H749" s="1466"/>
      <c r="I749" s="1466"/>
      <c r="J749" s="1467"/>
      <c r="K749" s="616" t="s">
        <v>16</v>
      </c>
      <c r="L749" s="617" t="s">
        <v>3956</v>
      </c>
    </row>
    <row r="750" spans="1:12">
      <c r="A750" s="606">
        <v>745</v>
      </c>
      <c r="B750" s="615" t="s">
        <v>3958</v>
      </c>
      <c r="C750" s="1465" t="s">
        <v>3959</v>
      </c>
      <c r="D750" s="1466"/>
      <c r="E750" s="1466"/>
      <c r="F750" s="1466"/>
      <c r="G750" s="1466"/>
      <c r="H750" s="1466"/>
      <c r="I750" s="1466"/>
      <c r="J750" s="1467"/>
      <c r="K750" s="616" t="s">
        <v>16</v>
      </c>
      <c r="L750" s="617" t="s">
        <v>3958</v>
      </c>
    </row>
    <row r="751" spans="1:12">
      <c r="A751" s="606">
        <v>746</v>
      </c>
      <c r="B751" s="615" t="s">
        <v>3960</v>
      </c>
      <c r="C751" s="1465" t="s">
        <v>3961</v>
      </c>
      <c r="D751" s="1466"/>
      <c r="E751" s="1466"/>
      <c r="F751" s="1466"/>
      <c r="G751" s="1466"/>
      <c r="H751" s="1466"/>
      <c r="I751" s="1466"/>
      <c r="J751" s="1467"/>
      <c r="K751" s="616" t="s">
        <v>16</v>
      </c>
      <c r="L751" s="617" t="s">
        <v>3960</v>
      </c>
    </row>
    <row r="752" spans="1:12">
      <c r="A752" s="606">
        <v>747</v>
      </c>
      <c r="B752" s="615" t="s">
        <v>3962</v>
      </c>
      <c r="C752" s="1465" t="s">
        <v>3963</v>
      </c>
      <c r="D752" s="1466"/>
      <c r="E752" s="1466"/>
      <c r="F752" s="1466"/>
      <c r="G752" s="1466"/>
      <c r="H752" s="1466"/>
      <c r="I752" s="1466"/>
      <c r="J752" s="1467"/>
      <c r="K752" s="616" t="s">
        <v>16</v>
      </c>
      <c r="L752" s="617" t="s">
        <v>3962</v>
      </c>
    </row>
    <row r="753" spans="1:12">
      <c r="A753" s="606">
        <v>748</v>
      </c>
      <c r="B753" s="615" t="s">
        <v>3964</v>
      </c>
      <c r="C753" s="1465" t="s">
        <v>3965</v>
      </c>
      <c r="D753" s="1466"/>
      <c r="E753" s="1466"/>
      <c r="F753" s="1466"/>
      <c r="G753" s="1466"/>
      <c r="H753" s="1466"/>
      <c r="I753" s="1466"/>
      <c r="J753" s="1467"/>
      <c r="K753" s="616" t="s">
        <v>16</v>
      </c>
      <c r="L753" s="617" t="s">
        <v>3964</v>
      </c>
    </row>
    <row r="754" spans="1:12">
      <c r="A754" s="606">
        <v>749</v>
      </c>
      <c r="B754" s="615" t="s">
        <v>3966</v>
      </c>
      <c r="C754" s="1465" t="s">
        <v>3967</v>
      </c>
      <c r="D754" s="1466"/>
      <c r="E754" s="1466"/>
      <c r="F754" s="1466"/>
      <c r="G754" s="1466"/>
      <c r="H754" s="1466"/>
      <c r="I754" s="1466"/>
      <c r="J754" s="1467"/>
      <c r="K754" s="616" t="s">
        <v>16</v>
      </c>
      <c r="L754" s="617" t="s">
        <v>3966</v>
      </c>
    </row>
    <row r="755" spans="1:12">
      <c r="A755" s="606">
        <v>750</v>
      </c>
      <c r="B755" s="615" t="s">
        <v>3968</v>
      </c>
      <c r="C755" s="1465" t="s">
        <v>3969</v>
      </c>
      <c r="D755" s="1466"/>
      <c r="E755" s="1466"/>
      <c r="F755" s="1466"/>
      <c r="G755" s="1466"/>
      <c r="H755" s="1466"/>
      <c r="I755" s="1466"/>
      <c r="J755" s="1467"/>
      <c r="K755" s="616" t="s">
        <v>16</v>
      </c>
      <c r="L755" s="617" t="s">
        <v>3968</v>
      </c>
    </row>
    <row r="756" spans="1:12">
      <c r="A756" s="606">
        <v>751</v>
      </c>
      <c r="B756" s="615" t="s">
        <v>3970</v>
      </c>
      <c r="C756" s="1465" t="s">
        <v>3971</v>
      </c>
      <c r="D756" s="1466"/>
      <c r="E756" s="1466"/>
      <c r="F756" s="1466"/>
      <c r="G756" s="1466"/>
      <c r="H756" s="1466"/>
      <c r="I756" s="1466"/>
      <c r="J756" s="1467"/>
      <c r="K756" s="616" t="s">
        <v>16</v>
      </c>
      <c r="L756" s="617" t="s">
        <v>3970</v>
      </c>
    </row>
    <row r="757" spans="1:12">
      <c r="A757" s="606">
        <v>752</v>
      </c>
      <c r="B757" s="615" t="s">
        <v>3972</v>
      </c>
      <c r="C757" s="1465" t="s">
        <v>3973</v>
      </c>
      <c r="D757" s="1466"/>
      <c r="E757" s="1466"/>
      <c r="F757" s="1466"/>
      <c r="G757" s="1466"/>
      <c r="H757" s="1466"/>
      <c r="I757" s="1466"/>
      <c r="J757" s="1467"/>
      <c r="K757" s="616" t="s">
        <v>16</v>
      </c>
      <c r="L757" s="617" t="s">
        <v>3972</v>
      </c>
    </row>
    <row r="758" spans="1:12">
      <c r="A758" s="606">
        <v>753</v>
      </c>
      <c r="B758" s="615" t="s">
        <v>3974</v>
      </c>
      <c r="C758" s="1465" t="s">
        <v>3975</v>
      </c>
      <c r="D758" s="1466"/>
      <c r="E758" s="1466"/>
      <c r="F758" s="1466"/>
      <c r="G758" s="1466"/>
      <c r="H758" s="1466"/>
      <c r="I758" s="1466"/>
      <c r="J758" s="1467"/>
      <c r="K758" s="616" t="s">
        <v>16</v>
      </c>
      <c r="L758" s="617" t="s">
        <v>3974</v>
      </c>
    </row>
    <row r="759" spans="1:12">
      <c r="A759" s="606">
        <v>754</v>
      </c>
      <c r="B759" s="615" t="s">
        <v>3976</v>
      </c>
      <c r="C759" s="1465" t="s">
        <v>3977</v>
      </c>
      <c r="D759" s="1466"/>
      <c r="E759" s="1466"/>
      <c r="F759" s="1466"/>
      <c r="G759" s="1466"/>
      <c r="H759" s="1466"/>
      <c r="I759" s="1466"/>
      <c r="J759" s="1467"/>
      <c r="K759" s="616" t="s">
        <v>16</v>
      </c>
      <c r="L759" s="617" t="s">
        <v>3976</v>
      </c>
    </row>
    <row r="760" spans="1:12">
      <c r="A760" s="606">
        <v>755</v>
      </c>
      <c r="B760" s="615" t="s">
        <v>3978</v>
      </c>
      <c r="C760" s="1465" t="s">
        <v>3979</v>
      </c>
      <c r="D760" s="1466"/>
      <c r="E760" s="1466"/>
      <c r="F760" s="1466"/>
      <c r="G760" s="1466"/>
      <c r="H760" s="1466"/>
      <c r="I760" s="1466"/>
      <c r="J760" s="1467"/>
      <c r="K760" s="616" t="s">
        <v>16</v>
      </c>
      <c r="L760" s="617" t="s">
        <v>3978</v>
      </c>
    </row>
    <row r="761" spans="1:12">
      <c r="A761" s="606">
        <v>756</v>
      </c>
      <c r="B761" s="615" t="s">
        <v>3980</v>
      </c>
      <c r="C761" s="1465" t="s">
        <v>3981</v>
      </c>
      <c r="D761" s="1466"/>
      <c r="E761" s="1466"/>
      <c r="F761" s="1466"/>
      <c r="G761" s="1466"/>
      <c r="H761" s="1466"/>
      <c r="I761" s="1466"/>
      <c r="J761" s="1467"/>
      <c r="K761" s="616" t="s">
        <v>16</v>
      </c>
      <c r="L761" s="617" t="s">
        <v>3980</v>
      </c>
    </row>
    <row r="762" spans="1:12">
      <c r="A762" s="606">
        <v>757</v>
      </c>
      <c r="B762" s="615" t="s">
        <v>3982</v>
      </c>
      <c r="C762" s="1465" t="s">
        <v>3983</v>
      </c>
      <c r="D762" s="1466"/>
      <c r="E762" s="1466"/>
      <c r="F762" s="1466"/>
      <c r="G762" s="1466"/>
      <c r="H762" s="1466"/>
      <c r="I762" s="1466"/>
      <c r="J762" s="1467"/>
      <c r="K762" s="616" t="s">
        <v>16</v>
      </c>
      <c r="L762" s="617" t="s">
        <v>3982</v>
      </c>
    </row>
    <row r="763" spans="1:12">
      <c r="A763" s="606">
        <v>758</v>
      </c>
      <c r="B763" s="615" t="s">
        <v>3984</v>
      </c>
      <c r="C763" s="1465" t="s">
        <v>3985</v>
      </c>
      <c r="D763" s="1466"/>
      <c r="E763" s="1466"/>
      <c r="F763" s="1466"/>
      <c r="G763" s="1466"/>
      <c r="H763" s="1466"/>
      <c r="I763" s="1466"/>
      <c r="J763" s="1467"/>
      <c r="K763" s="616" t="s">
        <v>16</v>
      </c>
      <c r="L763" s="617" t="s">
        <v>3984</v>
      </c>
    </row>
    <row r="764" spans="1:12">
      <c r="A764" s="606">
        <v>759</v>
      </c>
      <c r="B764" s="615" t="s">
        <v>3986</v>
      </c>
      <c r="C764" s="1465" t="s">
        <v>3987</v>
      </c>
      <c r="D764" s="1466"/>
      <c r="E764" s="1466"/>
      <c r="F764" s="1466"/>
      <c r="G764" s="1466"/>
      <c r="H764" s="1466"/>
      <c r="I764" s="1466"/>
      <c r="J764" s="1467"/>
      <c r="K764" s="616" t="s">
        <v>16</v>
      </c>
      <c r="L764" s="617" t="s">
        <v>3986</v>
      </c>
    </row>
    <row r="765" spans="1:12">
      <c r="A765" s="606">
        <v>760</v>
      </c>
      <c r="B765" s="615" t="s">
        <v>3988</v>
      </c>
      <c r="C765" s="1465" t="s">
        <v>3989</v>
      </c>
      <c r="D765" s="1466"/>
      <c r="E765" s="1466"/>
      <c r="F765" s="1466"/>
      <c r="G765" s="1466"/>
      <c r="H765" s="1466"/>
      <c r="I765" s="1466"/>
      <c r="J765" s="1467"/>
      <c r="K765" s="616" t="s">
        <v>16</v>
      </c>
      <c r="L765" s="617" t="s">
        <v>3988</v>
      </c>
    </row>
    <row r="766" spans="1:12">
      <c r="A766" s="606">
        <v>761</v>
      </c>
      <c r="B766" s="615" t="s">
        <v>3990</v>
      </c>
      <c r="C766" s="1465" t="s">
        <v>3991</v>
      </c>
      <c r="D766" s="1466"/>
      <c r="E766" s="1466"/>
      <c r="F766" s="1466"/>
      <c r="G766" s="1466"/>
      <c r="H766" s="1466"/>
      <c r="I766" s="1466"/>
      <c r="J766" s="1467"/>
      <c r="K766" s="616" t="s">
        <v>16</v>
      </c>
      <c r="L766" s="617" t="s">
        <v>3990</v>
      </c>
    </row>
    <row r="767" spans="1:12">
      <c r="A767" s="606">
        <v>762</v>
      </c>
      <c r="B767" s="615" t="s">
        <v>3992</v>
      </c>
      <c r="C767" s="1465" t="s">
        <v>3993</v>
      </c>
      <c r="D767" s="1466"/>
      <c r="E767" s="1466"/>
      <c r="F767" s="1466"/>
      <c r="G767" s="1466"/>
      <c r="H767" s="1466"/>
      <c r="I767" s="1466"/>
      <c r="J767" s="1467"/>
      <c r="K767" s="616" t="s">
        <v>16</v>
      </c>
      <c r="L767" s="617" t="s">
        <v>3992</v>
      </c>
    </row>
    <row r="768" spans="1:12">
      <c r="A768" s="606">
        <v>763</v>
      </c>
      <c r="B768" s="615" t="s">
        <v>3994</v>
      </c>
      <c r="C768" s="1465" t="s">
        <v>3995</v>
      </c>
      <c r="D768" s="1466"/>
      <c r="E768" s="1466"/>
      <c r="F768" s="1466"/>
      <c r="G768" s="1466"/>
      <c r="H768" s="1466"/>
      <c r="I768" s="1466"/>
      <c r="J768" s="1467"/>
      <c r="K768" s="616" t="s">
        <v>16</v>
      </c>
      <c r="L768" s="617" t="s">
        <v>3994</v>
      </c>
    </row>
    <row r="769" spans="1:12">
      <c r="A769" s="606">
        <v>764</v>
      </c>
      <c r="B769" s="615" t="s">
        <v>3996</v>
      </c>
      <c r="C769" s="1465" t="s">
        <v>3997</v>
      </c>
      <c r="D769" s="1466"/>
      <c r="E769" s="1466"/>
      <c r="F769" s="1466"/>
      <c r="G769" s="1466"/>
      <c r="H769" s="1466"/>
      <c r="I769" s="1466"/>
      <c r="J769" s="1467"/>
      <c r="K769" s="616" t="s">
        <v>16</v>
      </c>
      <c r="L769" s="617" t="s">
        <v>3996</v>
      </c>
    </row>
    <row r="770" spans="1:12">
      <c r="A770" s="606">
        <v>765</v>
      </c>
      <c r="B770" s="615" t="s">
        <v>3998</v>
      </c>
      <c r="C770" s="1465" t="s">
        <v>3999</v>
      </c>
      <c r="D770" s="1466"/>
      <c r="E770" s="1466"/>
      <c r="F770" s="1466"/>
      <c r="G770" s="1466"/>
      <c r="H770" s="1466"/>
      <c r="I770" s="1466"/>
      <c r="J770" s="1467"/>
      <c r="K770" s="616" t="s">
        <v>16</v>
      </c>
      <c r="L770" s="617" t="s">
        <v>3998</v>
      </c>
    </row>
    <row r="771" spans="1:12">
      <c r="A771" s="606">
        <v>766</v>
      </c>
      <c r="B771" s="615" t="s">
        <v>4000</v>
      </c>
      <c r="C771" s="1465" t="s">
        <v>4001</v>
      </c>
      <c r="D771" s="1466"/>
      <c r="E771" s="1466"/>
      <c r="F771" s="1466"/>
      <c r="G771" s="1466"/>
      <c r="H771" s="1466"/>
      <c r="I771" s="1466"/>
      <c r="J771" s="1467"/>
      <c r="K771" s="616" t="s">
        <v>16</v>
      </c>
      <c r="L771" s="617" t="s">
        <v>4000</v>
      </c>
    </row>
    <row r="772" spans="1:12">
      <c r="A772" s="606">
        <v>767</v>
      </c>
      <c r="B772" s="615" t="s">
        <v>4002</v>
      </c>
      <c r="C772" s="1465" t="s">
        <v>4003</v>
      </c>
      <c r="D772" s="1466"/>
      <c r="E772" s="1466"/>
      <c r="F772" s="1466"/>
      <c r="G772" s="1466"/>
      <c r="H772" s="1466"/>
      <c r="I772" s="1466"/>
      <c r="J772" s="1467"/>
      <c r="K772" s="616" t="s">
        <v>16</v>
      </c>
      <c r="L772" s="617" t="s">
        <v>4002</v>
      </c>
    </row>
    <row r="773" spans="1:12">
      <c r="A773" s="606">
        <v>768</v>
      </c>
      <c r="B773" s="615" t="s">
        <v>4004</v>
      </c>
      <c r="C773" s="1465" t="s">
        <v>4005</v>
      </c>
      <c r="D773" s="1466"/>
      <c r="E773" s="1466"/>
      <c r="F773" s="1466"/>
      <c r="G773" s="1466"/>
      <c r="H773" s="1466"/>
      <c r="I773" s="1466"/>
      <c r="J773" s="1467"/>
      <c r="K773" s="616" t="s">
        <v>16</v>
      </c>
      <c r="L773" s="617" t="s">
        <v>4004</v>
      </c>
    </row>
    <row r="774" spans="1:12">
      <c r="A774" s="606">
        <v>769</v>
      </c>
      <c r="B774" s="615" t="s">
        <v>4006</v>
      </c>
      <c r="C774" s="1465" t="s">
        <v>4007</v>
      </c>
      <c r="D774" s="1466"/>
      <c r="E774" s="1466"/>
      <c r="F774" s="1466"/>
      <c r="G774" s="1466"/>
      <c r="H774" s="1466"/>
      <c r="I774" s="1466"/>
      <c r="J774" s="1467"/>
      <c r="K774" s="616" t="s">
        <v>16</v>
      </c>
      <c r="L774" s="617" t="s">
        <v>4006</v>
      </c>
    </row>
    <row r="775" spans="1:12">
      <c r="A775" s="606">
        <v>770</v>
      </c>
      <c r="B775" s="615" t="s">
        <v>4008</v>
      </c>
      <c r="C775" s="1465" t="s">
        <v>4009</v>
      </c>
      <c r="D775" s="1466"/>
      <c r="E775" s="1466"/>
      <c r="F775" s="1466"/>
      <c r="G775" s="1466"/>
      <c r="H775" s="1466"/>
      <c r="I775" s="1466"/>
      <c r="J775" s="1467"/>
      <c r="K775" s="616" t="s">
        <v>16</v>
      </c>
      <c r="L775" s="617" t="s">
        <v>4008</v>
      </c>
    </row>
    <row r="776" spans="1:12">
      <c r="A776" s="606">
        <v>771</v>
      </c>
      <c r="B776" s="615" t="s">
        <v>4010</v>
      </c>
      <c r="C776" s="1465" t="s">
        <v>4011</v>
      </c>
      <c r="D776" s="1466"/>
      <c r="E776" s="1466"/>
      <c r="F776" s="1466"/>
      <c r="G776" s="1466"/>
      <c r="H776" s="1466"/>
      <c r="I776" s="1466"/>
      <c r="J776" s="1467"/>
      <c r="K776" s="616" t="s">
        <v>16</v>
      </c>
      <c r="L776" s="617" t="s">
        <v>4010</v>
      </c>
    </row>
    <row r="777" spans="1:12">
      <c r="A777" s="606">
        <v>772</v>
      </c>
      <c r="B777" s="615" t="s">
        <v>4012</v>
      </c>
      <c r="C777" s="1465" t="s">
        <v>4013</v>
      </c>
      <c r="D777" s="1466"/>
      <c r="E777" s="1466"/>
      <c r="F777" s="1466"/>
      <c r="G777" s="1466"/>
      <c r="H777" s="1466"/>
      <c r="I777" s="1466"/>
      <c r="J777" s="1467"/>
      <c r="K777" s="616" t="s">
        <v>16</v>
      </c>
      <c r="L777" s="617" t="s">
        <v>4012</v>
      </c>
    </row>
    <row r="778" spans="1:12">
      <c r="A778" s="606">
        <v>773</v>
      </c>
      <c r="B778" s="615" t="s">
        <v>4014</v>
      </c>
      <c r="C778" s="1465" t="s">
        <v>4015</v>
      </c>
      <c r="D778" s="1466"/>
      <c r="E778" s="1466"/>
      <c r="F778" s="1466"/>
      <c r="G778" s="1466"/>
      <c r="H778" s="1466"/>
      <c r="I778" s="1466"/>
      <c r="J778" s="1467"/>
      <c r="K778" s="616" t="s">
        <v>16</v>
      </c>
      <c r="L778" s="617" t="s">
        <v>4014</v>
      </c>
    </row>
    <row r="779" spans="1:12">
      <c r="A779" s="606">
        <v>774</v>
      </c>
      <c r="B779" s="615" t="s">
        <v>4016</v>
      </c>
      <c r="C779" s="1465" t="s">
        <v>4017</v>
      </c>
      <c r="D779" s="1466"/>
      <c r="E779" s="1466"/>
      <c r="F779" s="1466"/>
      <c r="G779" s="1466"/>
      <c r="H779" s="1466"/>
      <c r="I779" s="1466"/>
      <c r="J779" s="1467"/>
      <c r="K779" s="616" t="s">
        <v>16</v>
      </c>
      <c r="L779" s="617" t="s">
        <v>4016</v>
      </c>
    </row>
    <row r="780" spans="1:12">
      <c r="A780" s="606">
        <v>775</v>
      </c>
      <c r="B780" s="615" t="s">
        <v>4018</v>
      </c>
      <c r="C780" s="1465" t="s">
        <v>4019</v>
      </c>
      <c r="D780" s="1466"/>
      <c r="E780" s="1466"/>
      <c r="F780" s="1466"/>
      <c r="G780" s="1466"/>
      <c r="H780" s="1466"/>
      <c r="I780" s="1466"/>
      <c r="J780" s="1467"/>
      <c r="K780" s="616" t="s">
        <v>16</v>
      </c>
      <c r="L780" s="617" t="s">
        <v>4018</v>
      </c>
    </row>
    <row r="781" spans="1:12">
      <c r="A781" s="606">
        <v>776</v>
      </c>
      <c r="B781" s="615" t="s">
        <v>4020</v>
      </c>
      <c r="C781" s="1465" t="s">
        <v>4021</v>
      </c>
      <c r="D781" s="1466"/>
      <c r="E781" s="1466"/>
      <c r="F781" s="1466"/>
      <c r="G781" s="1466"/>
      <c r="H781" s="1466"/>
      <c r="I781" s="1466"/>
      <c r="J781" s="1467"/>
      <c r="K781" s="616" t="s">
        <v>16</v>
      </c>
      <c r="L781" s="617" t="s">
        <v>4020</v>
      </c>
    </row>
    <row r="782" spans="1:12">
      <c r="A782" s="606">
        <v>777</v>
      </c>
      <c r="B782" s="615" t="s">
        <v>4022</v>
      </c>
      <c r="C782" s="1465" t="s">
        <v>4023</v>
      </c>
      <c r="D782" s="1466"/>
      <c r="E782" s="1466"/>
      <c r="F782" s="1466"/>
      <c r="G782" s="1466"/>
      <c r="H782" s="1466"/>
      <c r="I782" s="1466"/>
      <c r="J782" s="1467"/>
      <c r="K782" s="616" t="s">
        <v>16</v>
      </c>
      <c r="L782" s="617" t="s">
        <v>4022</v>
      </c>
    </row>
    <row r="783" spans="1:12">
      <c r="A783" s="606">
        <v>778</v>
      </c>
      <c r="B783" s="615" t="s">
        <v>4024</v>
      </c>
      <c r="C783" s="1465" t="s">
        <v>4025</v>
      </c>
      <c r="D783" s="1466"/>
      <c r="E783" s="1466"/>
      <c r="F783" s="1466"/>
      <c r="G783" s="1466"/>
      <c r="H783" s="1466"/>
      <c r="I783" s="1466"/>
      <c r="J783" s="1467"/>
      <c r="K783" s="616" t="s">
        <v>16</v>
      </c>
      <c r="L783" s="617" t="s">
        <v>4024</v>
      </c>
    </row>
    <row r="784" spans="1:12">
      <c r="A784" s="606">
        <v>779</v>
      </c>
      <c r="B784" s="615" t="s">
        <v>4026</v>
      </c>
      <c r="C784" s="1465" t="s">
        <v>4027</v>
      </c>
      <c r="D784" s="1466"/>
      <c r="E784" s="1466"/>
      <c r="F784" s="1466"/>
      <c r="G784" s="1466"/>
      <c r="H784" s="1466"/>
      <c r="I784" s="1466"/>
      <c r="J784" s="1467"/>
      <c r="K784" s="616" t="s">
        <v>16</v>
      </c>
      <c r="L784" s="617" t="s">
        <v>4026</v>
      </c>
    </row>
    <row r="785" spans="1:12">
      <c r="A785" s="606">
        <v>780</v>
      </c>
      <c r="B785" s="615" t="s">
        <v>4028</v>
      </c>
      <c r="C785" s="1465" t="s">
        <v>4029</v>
      </c>
      <c r="D785" s="1466"/>
      <c r="E785" s="1466"/>
      <c r="F785" s="1466"/>
      <c r="G785" s="1466"/>
      <c r="H785" s="1466"/>
      <c r="I785" s="1466"/>
      <c r="J785" s="1467"/>
      <c r="K785" s="616" t="s">
        <v>16</v>
      </c>
      <c r="L785" s="617" t="s">
        <v>4028</v>
      </c>
    </row>
    <row r="786" spans="1:12">
      <c r="A786" s="606">
        <v>781</v>
      </c>
      <c r="B786" s="615" t="s">
        <v>4030</v>
      </c>
      <c r="C786" s="1465" t="s">
        <v>4031</v>
      </c>
      <c r="D786" s="1466"/>
      <c r="E786" s="1466"/>
      <c r="F786" s="1466"/>
      <c r="G786" s="1466"/>
      <c r="H786" s="1466"/>
      <c r="I786" s="1466"/>
      <c r="J786" s="1467"/>
      <c r="K786" s="616" t="s">
        <v>16</v>
      </c>
      <c r="L786" s="617" t="s">
        <v>4030</v>
      </c>
    </row>
    <row r="787" spans="1:12">
      <c r="A787" s="606">
        <v>782</v>
      </c>
      <c r="B787" s="615" t="s">
        <v>4032</v>
      </c>
      <c r="C787" s="1465" t="s">
        <v>4033</v>
      </c>
      <c r="D787" s="1466"/>
      <c r="E787" s="1466"/>
      <c r="F787" s="1466"/>
      <c r="G787" s="1466"/>
      <c r="H787" s="1466"/>
      <c r="I787" s="1466"/>
      <c r="J787" s="1467"/>
      <c r="K787" s="616" t="s">
        <v>16</v>
      </c>
      <c r="L787" s="617" t="s">
        <v>4032</v>
      </c>
    </row>
    <row r="788" spans="1:12">
      <c r="A788" s="606">
        <v>783</v>
      </c>
      <c r="B788" s="615" t="s">
        <v>4034</v>
      </c>
      <c r="C788" s="1465" t="s">
        <v>4035</v>
      </c>
      <c r="D788" s="1466"/>
      <c r="E788" s="1466"/>
      <c r="F788" s="1466"/>
      <c r="G788" s="1466"/>
      <c r="H788" s="1466"/>
      <c r="I788" s="1466"/>
      <c r="J788" s="1467"/>
      <c r="K788" s="616" t="s">
        <v>16</v>
      </c>
      <c r="L788" s="617" t="s">
        <v>4034</v>
      </c>
    </row>
    <row r="789" spans="1:12">
      <c r="A789" s="606">
        <v>784</v>
      </c>
      <c r="B789" s="615" t="s">
        <v>4036</v>
      </c>
      <c r="C789" s="1465" t="s">
        <v>4037</v>
      </c>
      <c r="D789" s="1466"/>
      <c r="E789" s="1466"/>
      <c r="F789" s="1466"/>
      <c r="G789" s="1466"/>
      <c r="H789" s="1466"/>
      <c r="I789" s="1466"/>
      <c r="J789" s="1467"/>
      <c r="K789" s="616" t="s">
        <v>16</v>
      </c>
      <c r="L789" s="617" t="s">
        <v>4036</v>
      </c>
    </row>
    <row r="790" spans="1:12">
      <c r="A790" s="606">
        <v>785</v>
      </c>
      <c r="B790" s="615" t="s">
        <v>4038</v>
      </c>
      <c r="C790" s="1465" t="s">
        <v>4039</v>
      </c>
      <c r="D790" s="1466"/>
      <c r="E790" s="1466"/>
      <c r="F790" s="1466"/>
      <c r="G790" s="1466"/>
      <c r="H790" s="1466"/>
      <c r="I790" s="1466"/>
      <c r="J790" s="1467"/>
      <c r="K790" s="616" t="s">
        <v>16</v>
      </c>
      <c r="L790" s="617" t="s">
        <v>4038</v>
      </c>
    </row>
    <row r="791" spans="1:12">
      <c r="A791" s="606">
        <v>786</v>
      </c>
      <c r="B791" s="615" t="s">
        <v>4040</v>
      </c>
      <c r="C791" s="1465" t="s">
        <v>4041</v>
      </c>
      <c r="D791" s="1466"/>
      <c r="E791" s="1466"/>
      <c r="F791" s="1466"/>
      <c r="G791" s="1466"/>
      <c r="H791" s="1466"/>
      <c r="I791" s="1466"/>
      <c r="J791" s="1467"/>
      <c r="K791" s="616" t="s">
        <v>16</v>
      </c>
      <c r="L791" s="617" t="s">
        <v>4040</v>
      </c>
    </row>
    <row r="792" spans="1:12">
      <c r="A792" s="606">
        <v>787</v>
      </c>
      <c r="B792" s="615" t="s">
        <v>4042</v>
      </c>
      <c r="C792" s="1465" t="s">
        <v>4043</v>
      </c>
      <c r="D792" s="1466"/>
      <c r="E792" s="1466"/>
      <c r="F792" s="1466"/>
      <c r="G792" s="1466"/>
      <c r="H792" s="1466"/>
      <c r="I792" s="1466"/>
      <c r="J792" s="1467"/>
      <c r="K792" s="616" t="s">
        <v>16</v>
      </c>
      <c r="L792" s="617" t="s">
        <v>4042</v>
      </c>
    </row>
    <row r="793" spans="1:12">
      <c r="A793" s="606">
        <v>788</v>
      </c>
      <c r="B793" s="615" t="s">
        <v>4044</v>
      </c>
      <c r="C793" s="1465" t="s">
        <v>4045</v>
      </c>
      <c r="D793" s="1466"/>
      <c r="E793" s="1466"/>
      <c r="F793" s="1466"/>
      <c r="G793" s="1466"/>
      <c r="H793" s="1466"/>
      <c r="I793" s="1466"/>
      <c r="J793" s="1467"/>
      <c r="K793" s="616" t="s">
        <v>16</v>
      </c>
      <c r="L793" s="617" t="s">
        <v>4044</v>
      </c>
    </row>
    <row r="794" spans="1:12">
      <c r="A794" s="606">
        <v>789</v>
      </c>
      <c r="B794" s="615" t="s">
        <v>4046</v>
      </c>
      <c r="C794" s="1465" t="s">
        <v>4047</v>
      </c>
      <c r="D794" s="1466"/>
      <c r="E794" s="1466"/>
      <c r="F794" s="1466"/>
      <c r="G794" s="1466"/>
      <c r="H794" s="1466"/>
      <c r="I794" s="1466"/>
      <c r="J794" s="1467"/>
      <c r="K794" s="616" t="s">
        <v>16</v>
      </c>
      <c r="L794" s="617" t="s">
        <v>4046</v>
      </c>
    </row>
    <row r="795" spans="1:12">
      <c r="A795" s="606">
        <v>790</v>
      </c>
      <c r="B795" s="615" t="s">
        <v>4048</v>
      </c>
      <c r="C795" s="1465" t="s">
        <v>4049</v>
      </c>
      <c r="D795" s="1466"/>
      <c r="E795" s="1466"/>
      <c r="F795" s="1466"/>
      <c r="G795" s="1466"/>
      <c r="H795" s="1466"/>
      <c r="I795" s="1466"/>
      <c r="J795" s="1467"/>
      <c r="K795" s="616" t="s">
        <v>16</v>
      </c>
      <c r="L795" s="617" t="s">
        <v>4048</v>
      </c>
    </row>
    <row r="796" spans="1:12">
      <c r="A796" s="606">
        <v>791</v>
      </c>
      <c r="B796" s="615" t="s">
        <v>4050</v>
      </c>
      <c r="C796" s="1465" t="s">
        <v>4051</v>
      </c>
      <c r="D796" s="1466"/>
      <c r="E796" s="1466"/>
      <c r="F796" s="1466"/>
      <c r="G796" s="1466"/>
      <c r="H796" s="1466"/>
      <c r="I796" s="1466"/>
      <c r="J796" s="1467"/>
      <c r="K796" s="616" t="s">
        <v>16</v>
      </c>
      <c r="L796" s="617" t="s">
        <v>4050</v>
      </c>
    </row>
    <row r="797" spans="1:12">
      <c r="A797" s="606">
        <v>792</v>
      </c>
      <c r="B797" s="615" t="s">
        <v>4052</v>
      </c>
      <c r="C797" s="1465" t="s">
        <v>4053</v>
      </c>
      <c r="D797" s="1466"/>
      <c r="E797" s="1466"/>
      <c r="F797" s="1466"/>
      <c r="G797" s="1466"/>
      <c r="H797" s="1466"/>
      <c r="I797" s="1466"/>
      <c r="J797" s="1467"/>
      <c r="K797" s="616" t="s">
        <v>16</v>
      </c>
      <c r="L797" s="617" t="s">
        <v>4052</v>
      </c>
    </row>
    <row r="798" spans="1:12">
      <c r="A798" s="606">
        <v>793</v>
      </c>
      <c r="B798" s="615" t="s">
        <v>4054</v>
      </c>
      <c r="C798" s="1465" t="s">
        <v>4055</v>
      </c>
      <c r="D798" s="1466"/>
      <c r="E798" s="1466"/>
      <c r="F798" s="1466"/>
      <c r="G798" s="1466"/>
      <c r="H798" s="1466"/>
      <c r="I798" s="1466"/>
      <c r="J798" s="1467"/>
      <c r="K798" s="616" t="s">
        <v>16</v>
      </c>
      <c r="L798" s="617" t="s">
        <v>4054</v>
      </c>
    </row>
    <row r="799" spans="1:12">
      <c r="A799" s="606">
        <v>794</v>
      </c>
      <c r="B799" s="615" t="s">
        <v>4056</v>
      </c>
      <c r="C799" s="1465" t="s">
        <v>4057</v>
      </c>
      <c r="D799" s="1466"/>
      <c r="E799" s="1466"/>
      <c r="F799" s="1466"/>
      <c r="G799" s="1466"/>
      <c r="H799" s="1466"/>
      <c r="I799" s="1466"/>
      <c r="J799" s="1467"/>
      <c r="K799" s="616" t="s">
        <v>16</v>
      </c>
      <c r="L799" s="617" t="s">
        <v>4056</v>
      </c>
    </row>
    <row r="800" spans="1:12">
      <c r="A800" s="606">
        <v>795</v>
      </c>
      <c r="B800" s="615" t="s">
        <v>4058</v>
      </c>
      <c r="C800" s="1465" t="s">
        <v>4059</v>
      </c>
      <c r="D800" s="1466"/>
      <c r="E800" s="1466"/>
      <c r="F800" s="1466"/>
      <c r="G800" s="1466"/>
      <c r="H800" s="1466"/>
      <c r="I800" s="1466"/>
      <c r="J800" s="1467"/>
      <c r="K800" s="616" t="s">
        <v>16</v>
      </c>
      <c r="L800" s="617" t="s">
        <v>4058</v>
      </c>
    </row>
    <row r="801" spans="1:12">
      <c r="A801" s="606">
        <v>796</v>
      </c>
      <c r="B801" s="615" t="s">
        <v>4060</v>
      </c>
      <c r="C801" s="1465" t="s">
        <v>4061</v>
      </c>
      <c r="D801" s="1466"/>
      <c r="E801" s="1466"/>
      <c r="F801" s="1466"/>
      <c r="G801" s="1466"/>
      <c r="H801" s="1466"/>
      <c r="I801" s="1466"/>
      <c r="J801" s="1467"/>
      <c r="K801" s="616" t="s">
        <v>16</v>
      </c>
      <c r="L801" s="617" t="s">
        <v>4060</v>
      </c>
    </row>
    <row r="802" spans="1:12">
      <c r="A802" s="606">
        <v>797</v>
      </c>
      <c r="B802" s="615" t="s">
        <v>4062</v>
      </c>
      <c r="C802" s="1465" t="s">
        <v>4063</v>
      </c>
      <c r="D802" s="1466"/>
      <c r="E802" s="1466"/>
      <c r="F802" s="1466"/>
      <c r="G802" s="1466"/>
      <c r="H802" s="1466"/>
      <c r="I802" s="1466"/>
      <c r="J802" s="1467"/>
      <c r="K802" s="616" t="s">
        <v>16</v>
      </c>
      <c r="L802" s="617" t="s">
        <v>4062</v>
      </c>
    </row>
    <row r="803" spans="1:12">
      <c r="A803" s="606">
        <v>798</v>
      </c>
      <c r="B803" s="615" t="s">
        <v>4064</v>
      </c>
      <c r="C803" s="1465" t="s">
        <v>4065</v>
      </c>
      <c r="D803" s="1466"/>
      <c r="E803" s="1466"/>
      <c r="F803" s="1466"/>
      <c r="G803" s="1466"/>
      <c r="H803" s="1466"/>
      <c r="I803" s="1466"/>
      <c r="J803" s="1467"/>
      <c r="K803" s="616" t="s">
        <v>16</v>
      </c>
      <c r="L803" s="617" t="s">
        <v>4064</v>
      </c>
    </row>
    <row r="804" spans="1:12">
      <c r="A804" s="606">
        <v>799</v>
      </c>
      <c r="B804" s="615" t="s">
        <v>4066</v>
      </c>
      <c r="C804" s="1465" t="s">
        <v>4067</v>
      </c>
      <c r="D804" s="1466"/>
      <c r="E804" s="1466"/>
      <c r="F804" s="1466"/>
      <c r="G804" s="1466"/>
      <c r="H804" s="1466"/>
      <c r="I804" s="1466"/>
      <c r="J804" s="1467"/>
      <c r="K804" s="616" t="s">
        <v>16</v>
      </c>
      <c r="L804" s="617" t="s">
        <v>4066</v>
      </c>
    </row>
    <row r="805" spans="1:12">
      <c r="A805" s="606">
        <v>800</v>
      </c>
      <c r="B805" s="615" t="s">
        <v>4068</v>
      </c>
      <c r="C805" s="1465" t="s">
        <v>4069</v>
      </c>
      <c r="D805" s="1466"/>
      <c r="E805" s="1466"/>
      <c r="F805" s="1466"/>
      <c r="G805" s="1466"/>
      <c r="H805" s="1466"/>
      <c r="I805" s="1466"/>
      <c r="J805" s="1467"/>
      <c r="K805" s="616" t="s">
        <v>16</v>
      </c>
      <c r="L805" s="617" t="s">
        <v>4068</v>
      </c>
    </row>
    <row r="806" spans="1:12">
      <c r="A806" s="606">
        <v>801</v>
      </c>
      <c r="B806" s="615" t="s">
        <v>4070</v>
      </c>
      <c r="C806" s="1465" t="s">
        <v>4071</v>
      </c>
      <c r="D806" s="1466"/>
      <c r="E806" s="1466"/>
      <c r="F806" s="1466"/>
      <c r="G806" s="1466"/>
      <c r="H806" s="1466"/>
      <c r="I806" s="1466"/>
      <c r="J806" s="1467"/>
      <c r="K806" s="616" t="s">
        <v>16</v>
      </c>
      <c r="L806" s="617" t="s">
        <v>4070</v>
      </c>
    </row>
    <row r="807" spans="1:12">
      <c r="A807" s="606">
        <v>802</v>
      </c>
      <c r="B807" s="615" t="s">
        <v>4072</v>
      </c>
      <c r="C807" s="1465" t="s">
        <v>4073</v>
      </c>
      <c r="D807" s="1466"/>
      <c r="E807" s="1466"/>
      <c r="F807" s="1466"/>
      <c r="G807" s="1466"/>
      <c r="H807" s="1466"/>
      <c r="I807" s="1466"/>
      <c r="J807" s="1467"/>
      <c r="K807" s="616" t="s">
        <v>16</v>
      </c>
      <c r="L807" s="617" t="s">
        <v>4072</v>
      </c>
    </row>
    <row r="808" spans="1:12">
      <c r="A808" s="606">
        <v>803</v>
      </c>
      <c r="B808" s="615" t="s">
        <v>4074</v>
      </c>
      <c r="C808" s="1465" t="s">
        <v>4075</v>
      </c>
      <c r="D808" s="1466"/>
      <c r="E808" s="1466"/>
      <c r="F808" s="1466"/>
      <c r="G808" s="1466"/>
      <c r="H808" s="1466"/>
      <c r="I808" s="1466"/>
      <c r="J808" s="1467"/>
      <c r="K808" s="616" t="s">
        <v>16</v>
      </c>
      <c r="L808" s="617" t="s">
        <v>4074</v>
      </c>
    </row>
    <row r="809" spans="1:12">
      <c r="A809" s="606">
        <v>804</v>
      </c>
      <c r="B809" s="615" t="s">
        <v>4076</v>
      </c>
      <c r="C809" s="1465" t="s">
        <v>4077</v>
      </c>
      <c r="D809" s="1466"/>
      <c r="E809" s="1466"/>
      <c r="F809" s="1466"/>
      <c r="G809" s="1466"/>
      <c r="H809" s="1466"/>
      <c r="I809" s="1466"/>
      <c r="J809" s="1467"/>
      <c r="K809" s="616" t="s">
        <v>16</v>
      </c>
      <c r="L809" s="617" t="s">
        <v>4076</v>
      </c>
    </row>
    <row r="810" spans="1:12">
      <c r="A810" s="606">
        <v>805</v>
      </c>
      <c r="B810" s="615" t="s">
        <v>4078</v>
      </c>
      <c r="C810" s="1465" t="s">
        <v>4079</v>
      </c>
      <c r="D810" s="1466"/>
      <c r="E810" s="1466"/>
      <c r="F810" s="1466"/>
      <c r="G810" s="1466"/>
      <c r="H810" s="1466"/>
      <c r="I810" s="1466"/>
      <c r="J810" s="1467"/>
      <c r="K810" s="616" t="s">
        <v>16</v>
      </c>
      <c r="L810" s="617" t="s">
        <v>4078</v>
      </c>
    </row>
    <row r="811" spans="1:12">
      <c r="A811" s="606">
        <v>806</v>
      </c>
      <c r="B811" s="615" t="s">
        <v>4080</v>
      </c>
      <c r="C811" s="1465" t="s">
        <v>4081</v>
      </c>
      <c r="D811" s="1466"/>
      <c r="E811" s="1466"/>
      <c r="F811" s="1466"/>
      <c r="G811" s="1466"/>
      <c r="H811" s="1466"/>
      <c r="I811" s="1466"/>
      <c r="J811" s="1467"/>
      <c r="K811" s="616" t="s">
        <v>16</v>
      </c>
      <c r="L811" s="617" t="s">
        <v>4080</v>
      </c>
    </row>
    <row r="812" spans="1:12">
      <c r="A812" s="606">
        <v>807</v>
      </c>
      <c r="B812" s="615" t="s">
        <v>4082</v>
      </c>
      <c r="C812" s="1465" t="s">
        <v>4083</v>
      </c>
      <c r="D812" s="1466"/>
      <c r="E812" s="1466"/>
      <c r="F812" s="1466"/>
      <c r="G812" s="1466"/>
      <c r="H812" s="1466"/>
      <c r="I812" s="1466"/>
      <c r="J812" s="1467"/>
      <c r="K812" s="616" t="s">
        <v>16</v>
      </c>
      <c r="L812" s="617" t="s">
        <v>4082</v>
      </c>
    </row>
    <row r="813" spans="1:12">
      <c r="A813" s="606">
        <v>808</v>
      </c>
      <c r="B813" s="615" t="s">
        <v>4084</v>
      </c>
      <c r="C813" s="1465" t="s">
        <v>4085</v>
      </c>
      <c r="D813" s="1466"/>
      <c r="E813" s="1466"/>
      <c r="F813" s="1466"/>
      <c r="G813" s="1466"/>
      <c r="H813" s="1466"/>
      <c r="I813" s="1466"/>
      <c r="J813" s="1467"/>
      <c r="K813" s="616" t="s">
        <v>16</v>
      </c>
      <c r="L813" s="617" t="s">
        <v>4084</v>
      </c>
    </row>
    <row r="814" spans="1:12">
      <c r="A814" s="606">
        <v>809</v>
      </c>
      <c r="B814" s="615" t="s">
        <v>4086</v>
      </c>
      <c r="C814" s="1465" t="s">
        <v>4087</v>
      </c>
      <c r="D814" s="1466"/>
      <c r="E814" s="1466"/>
      <c r="F814" s="1466"/>
      <c r="G814" s="1466"/>
      <c r="H814" s="1466"/>
      <c r="I814" s="1466"/>
      <c r="J814" s="1467"/>
      <c r="K814" s="616" t="s">
        <v>16</v>
      </c>
      <c r="L814" s="617" t="s">
        <v>4086</v>
      </c>
    </row>
    <row r="815" spans="1:12">
      <c r="A815" s="606">
        <v>810</v>
      </c>
      <c r="B815" s="615" t="s">
        <v>4088</v>
      </c>
      <c r="C815" s="1465" t="s">
        <v>4089</v>
      </c>
      <c r="D815" s="1466"/>
      <c r="E815" s="1466"/>
      <c r="F815" s="1466"/>
      <c r="G815" s="1466"/>
      <c r="H815" s="1466"/>
      <c r="I815" s="1466"/>
      <c r="J815" s="1467"/>
      <c r="K815" s="616" t="s">
        <v>16</v>
      </c>
      <c r="L815" s="617" t="s">
        <v>4088</v>
      </c>
    </row>
    <row r="816" spans="1:12">
      <c r="A816" s="606">
        <v>811</v>
      </c>
      <c r="B816" s="615" t="s">
        <v>4090</v>
      </c>
      <c r="C816" s="1465" t="s">
        <v>4091</v>
      </c>
      <c r="D816" s="1466"/>
      <c r="E816" s="1466"/>
      <c r="F816" s="1466"/>
      <c r="G816" s="1466"/>
      <c r="H816" s="1466"/>
      <c r="I816" s="1466"/>
      <c r="J816" s="1467"/>
      <c r="K816" s="616" t="s">
        <v>16</v>
      </c>
      <c r="L816" s="617" t="s">
        <v>4090</v>
      </c>
    </row>
    <row r="817" spans="1:12">
      <c r="A817" s="606">
        <v>812</v>
      </c>
      <c r="B817" s="615" t="s">
        <v>4092</v>
      </c>
      <c r="C817" s="1465" t="s">
        <v>4093</v>
      </c>
      <c r="D817" s="1466"/>
      <c r="E817" s="1466"/>
      <c r="F817" s="1466"/>
      <c r="G817" s="1466"/>
      <c r="H817" s="1466"/>
      <c r="I817" s="1466"/>
      <c r="J817" s="1467"/>
      <c r="K817" s="616" t="s">
        <v>16</v>
      </c>
      <c r="L817" s="617" t="s">
        <v>4092</v>
      </c>
    </row>
    <row r="818" spans="1:12">
      <c r="A818" s="606">
        <v>813</v>
      </c>
      <c r="B818" s="615" t="s">
        <v>4094</v>
      </c>
      <c r="C818" s="1465" t="s">
        <v>4095</v>
      </c>
      <c r="D818" s="1466"/>
      <c r="E818" s="1466"/>
      <c r="F818" s="1466"/>
      <c r="G818" s="1466"/>
      <c r="H818" s="1466"/>
      <c r="I818" s="1466"/>
      <c r="J818" s="1467"/>
      <c r="K818" s="616" t="s">
        <v>16</v>
      </c>
      <c r="L818" s="617" t="s">
        <v>4094</v>
      </c>
    </row>
    <row r="819" spans="1:12">
      <c r="A819" s="606">
        <v>814</v>
      </c>
      <c r="B819" s="615" t="s">
        <v>4096</v>
      </c>
      <c r="C819" s="1465" t="s">
        <v>4097</v>
      </c>
      <c r="D819" s="1466"/>
      <c r="E819" s="1466"/>
      <c r="F819" s="1466"/>
      <c r="G819" s="1466"/>
      <c r="H819" s="1466"/>
      <c r="I819" s="1466"/>
      <c r="J819" s="1467"/>
      <c r="K819" s="616" t="s">
        <v>16</v>
      </c>
      <c r="L819" s="617" t="s">
        <v>4096</v>
      </c>
    </row>
    <row r="820" spans="1:12">
      <c r="A820" s="606">
        <v>815</v>
      </c>
      <c r="B820" s="615" t="s">
        <v>4098</v>
      </c>
      <c r="C820" s="1465" t="s">
        <v>4099</v>
      </c>
      <c r="D820" s="1466"/>
      <c r="E820" s="1466"/>
      <c r="F820" s="1466"/>
      <c r="G820" s="1466"/>
      <c r="H820" s="1466"/>
      <c r="I820" s="1466"/>
      <c r="J820" s="1467"/>
      <c r="K820" s="616" t="s">
        <v>16</v>
      </c>
      <c r="L820" s="617" t="s">
        <v>4098</v>
      </c>
    </row>
    <row r="821" spans="1:12">
      <c r="A821" s="606">
        <v>816</v>
      </c>
      <c r="B821" s="615" t="s">
        <v>4100</v>
      </c>
      <c r="C821" s="1465" t="s">
        <v>4101</v>
      </c>
      <c r="D821" s="1466"/>
      <c r="E821" s="1466"/>
      <c r="F821" s="1466"/>
      <c r="G821" s="1466"/>
      <c r="H821" s="1466"/>
      <c r="I821" s="1466"/>
      <c r="J821" s="1467"/>
      <c r="K821" s="616" t="s">
        <v>16</v>
      </c>
      <c r="L821" s="617" t="s">
        <v>4100</v>
      </c>
    </row>
    <row r="822" spans="1:12">
      <c r="A822" s="606">
        <v>817</v>
      </c>
      <c r="B822" s="615" t="s">
        <v>4102</v>
      </c>
      <c r="C822" s="1465" t="s">
        <v>4103</v>
      </c>
      <c r="D822" s="1466"/>
      <c r="E822" s="1466"/>
      <c r="F822" s="1466"/>
      <c r="G822" s="1466"/>
      <c r="H822" s="1466"/>
      <c r="I822" s="1466"/>
      <c r="J822" s="1467"/>
      <c r="K822" s="616" t="s">
        <v>16</v>
      </c>
      <c r="L822" s="617" t="s">
        <v>4102</v>
      </c>
    </row>
    <row r="823" spans="1:12">
      <c r="A823" s="606">
        <v>818</v>
      </c>
      <c r="B823" s="615" t="s">
        <v>4104</v>
      </c>
      <c r="C823" s="1465" t="s">
        <v>4105</v>
      </c>
      <c r="D823" s="1466"/>
      <c r="E823" s="1466"/>
      <c r="F823" s="1466"/>
      <c r="G823" s="1466"/>
      <c r="H823" s="1466"/>
      <c r="I823" s="1466"/>
      <c r="J823" s="1467"/>
      <c r="K823" s="616" t="s">
        <v>16</v>
      </c>
      <c r="L823" s="617" t="s">
        <v>4104</v>
      </c>
    </row>
    <row r="824" spans="1:12">
      <c r="A824" s="606">
        <v>819</v>
      </c>
      <c r="B824" s="615" t="s">
        <v>4106</v>
      </c>
      <c r="C824" s="1465" t="s">
        <v>4107</v>
      </c>
      <c r="D824" s="1466"/>
      <c r="E824" s="1466"/>
      <c r="F824" s="1466"/>
      <c r="G824" s="1466"/>
      <c r="H824" s="1466"/>
      <c r="I824" s="1466"/>
      <c r="J824" s="1467"/>
      <c r="K824" s="616" t="s">
        <v>16</v>
      </c>
      <c r="L824" s="617" t="s">
        <v>4106</v>
      </c>
    </row>
    <row r="825" spans="1:12">
      <c r="A825" s="606">
        <v>820</v>
      </c>
      <c r="B825" s="615" t="s">
        <v>4108</v>
      </c>
      <c r="C825" s="1465" t="s">
        <v>4109</v>
      </c>
      <c r="D825" s="1466"/>
      <c r="E825" s="1466"/>
      <c r="F825" s="1466"/>
      <c r="G825" s="1466"/>
      <c r="H825" s="1466"/>
      <c r="I825" s="1466"/>
      <c r="J825" s="1467"/>
      <c r="K825" s="616" t="s">
        <v>16</v>
      </c>
      <c r="L825" s="617" t="s">
        <v>4108</v>
      </c>
    </row>
    <row r="826" spans="1:12">
      <c r="A826" s="606">
        <v>821</v>
      </c>
      <c r="B826" s="615" t="s">
        <v>4110</v>
      </c>
      <c r="C826" s="1465" t="s">
        <v>4111</v>
      </c>
      <c r="D826" s="1466"/>
      <c r="E826" s="1466"/>
      <c r="F826" s="1466"/>
      <c r="G826" s="1466"/>
      <c r="H826" s="1466"/>
      <c r="I826" s="1466"/>
      <c r="J826" s="1467"/>
      <c r="K826" s="616" t="s">
        <v>16</v>
      </c>
      <c r="L826" s="617" t="s">
        <v>4110</v>
      </c>
    </row>
    <row r="827" spans="1:12">
      <c r="A827" s="606">
        <v>822</v>
      </c>
      <c r="B827" s="615" t="s">
        <v>4112</v>
      </c>
      <c r="C827" s="1465" t="s">
        <v>4113</v>
      </c>
      <c r="D827" s="1466"/>
      <c r="E827" s="1466"/>
      <c r="F827" s="1466"/>
      <c r="G827" s="1466"/>
      <c r="H827" s="1466"/>
      <c r="I827" s="1466"/>
      <c r="J827" s="1467"/>
      <c r="K827" s="616" t="s">
        <v>16</v>
      </c>
      <c r="L827" s="617" t="s">
        <v>4112</v>
      </c>
    </row>
    <row r="828" spans="1:12">
      <c r="A828" s="606">
        <v>823</v>
      </c>
      <c r="B828" s="615" t="s">
        <v>4114</v>
      </c>
      <c r="C828" s="1465" t="s">
        <v>4115</v>
      </c>
      <c r="D828" s="1466"/>
      <c r="E828" s="1466"/>
      <c r="F828" s="1466"/>
      <c r="G828" s="1466"/>
      <c r="H828" s="1466"/>
      <c r="I828" s="1466"/>
      <c r="J828" s="1467"/>
      <c r="K828" s="616" t="s">
        <v>16</v>
      </c>
      <c r="L828" s="617" t="s">
        <v>4114</v>
      </c>
    </row>
    <row r="829" spans="1:12">
      <c r="A829" s="606">
        <v>824</v>
      </c>
      <c r="B829" s="615" t="s">
        <v>4116</v>
      </c>
      <c r="C829" s="1465" t="s">
        <v>4117</v>
      </c>
      <c r="D829" s="1466"/>
      <c r="E829" s="1466"/>
      <c r="F829" s="1466"/>
      <c r="G829" s="1466"/>
      <c r="H829" s="1466"/>
      <c r="I829" s="1466"/>
      <c r="J829" s="1467"/>
      <c r="K829" s="616" t="s">
        <v>16</v>
      </c>
      <c r="L829" s="617" t="s">
        <v>4116</v>
      </c>
    </row>
    <row r="830" spans="1:12">
      <c r="A830" s="606">
        <v>825</v>
      </c>
      <c r="B830" s="615" t="s">
        <v>4118</v>
      </c>
      <c r="C830" s="1465" t="s">
        <v>4119</v>
      </c>
      <c r="D830" s="1466"/>
      <c r="E830" s="1466"/>
      <c r="F830" s="1466"/>
      <c r="G830" s="1466"/>
      <c r="H830" s="1466"/>
      <c r="I830" s="1466"/>
      <c r="J830" s="1467"/>
      <c r="K830" s="616" t="s">
        <v>16</v>
      </c>
      <c r="L830" s="617" t="s">
        <v>4118</v>
      </c>
    </row>
    <row r="831" spans="1:12">
      <c r="A831" s="606">
        <v>826</v>
      </c>
      <c r="B831" s="615" t="s">
        <v>4120</v>
      </c>
      <c r="C831" s="1465" t="s">
        <v>4121</v>
      </c>
      <c r="D831" s="1466"/>
      <c r="E831" s="1466"/>
      <c r="F831" s="1466"/>
      <c r="G831" s="1466"/>
      <c r="H831" s="1466"/>
      <c r="I831" s="1466"/>
      <c r="J831" s="1467"/>
      <c r="K831" s="616" t="s">
        <v>16</v>
      </c>
      <c r="L831" s="617" t="s">
        <v>4120</v>
      </c>
    </row>
    <row r="832" spans="1:12">
      <c r="A832" s="606">
        <v>827</v>
      </c>
      <c r="B832" s="615" t="s">
        <v>4122</v>
      </c>
      <c r="C832" s="1465" t="s">
        <v>4123</v>
      </c>
      <c r="D832" s="1466"/>
      <c r="E832" s="1466"/>
      <c r="F832" s="1466"/>
      <c r="G832" s="1466"/>
      <c r="H832" s="1466"/>
      <c r="I832" s="1466"/>
      <c r="J832" s="1467"/>
      <c r="K832" s="616" t="s">
        <v>16</v>
      </c>
      <c r="L832" s="617" t="s">
        <v>4122</v>
      </c>
    </row>
    <row r="833" spans="1:12">
      <c r="A833" s="606">
        <v>828</v>
      </c>
      <c r="B833" s="615" t="s">
        <v>4124</v>
      </c>
      <c r="C833" s="1465" t="s">
        <v>4125</v>
      </c>
      <c r="D833" s="1466"/>
      <c r="E833" s="1466"/>
      <c r="F833" s="1466"/>
      <c r="G833" s="1466"/>
      <c r="H833" s="1466"/>
      <c r="I833" s="1466"/>
      <c r="J833" s="1467"/>
      <c r="K833" s="616" t="s">
        <v>16</v>
      </c>
      <c r="L833" s="617" t="s">
        <v>4124</v>
      </c>
    </row>
    <row r="834" spans="1:12">
      <c r="A834" s="606">
        <v>829</v>
      </c>
      <c r="B834" s="615" t="s">
        <v>4126</v>
      </c>
      <c r="C834" s="1465" t="s">
        <v>4127</v>
      </c>
      <c r="D834" s="1466"/>
      <c r="E834" s="1466"/>
      <c r="F834" s="1466"/>
      <c r="G834" s="1466"/>
      <c r="H834" s="1466"/>
      <c r="I834" s="1466"/>
      <c r="J834" s="1467"/>
      <c r="K834" s="616" t="s">
        <v>16</v>
      </c>
      <c r="L834" s="617" t="s">
        <v>4126</v>
      </c>
    </row>
    <row r="835" spans="1:12">
      <c r="A835" s="606">
        <v>830</v>
      </c>
      <c r="B835" s="615" t="s">
        <v>4128</v>
      </c>
      <c r="C835" s="1465" t="s">
        <v>4129</v>
      </c>
      <c r="D835" s="1466"/>
      <c r="E835" s="1466"/>
      <c r="F835" s="1466"/>
      <c r="G835" s="1466"/>
      <c r="H835" s="1466"/>
      <c r="I835" s="1466"/>
      <c r="J835" s="1467"/>
      <c r="K835" s="616" t="s">
        <v>16</v>
      </c>
      <c r="L835" s="617" t="s">
        <v>4128</v>
      </c>
    </row>
    <row r="836" spans="1:12">
      <c r="A836" s="606">
        <v>831</v>
      </c>
      <c r="B836" s="615" t="s">
        <v>4130</v>
      </c>
      <c r="C836" s="1465" t="s">
        <v>4131</v>
      </c>
      <c r="D836" s="1466"/>
      <c r="E836" s="1466"/>
      <c r="F836" s="1466"/>
      <c r="G836" s="1466"/>
      <c r="H836" s="1466"/>
      <c r="I836" s="1466"/>
      <c r="J836" s="1467"/>
      <c r="K836" s="616" t="s">
        <v>16</v>
      </c>
      <c r="L836" s="617" t="s">
        <v>4130</v>
      </c>
    </row>
    <row r="837" spans="1:12">
      <c r="A837" s="606">
        <v>832</v>
      </c>
      <c r="B837" s="615" t="s">
        <v>4132</v>
      </c>
      <c r="C837" s="1465" t="s">
        <v>4133</v>
      </c>
      <c r="D837" s="1466"/>
      <c r="E837" s="1466"/>
      <c r="F837" s="1466"/>
      <c r="G837" s="1466"/>
      <c r="H837" s="1466"/>
      <c r="I837" s="1466"/>
      <c r="J837" s="1467"/>
      <c r="K837" s="616" t="s">
        <v>16</v>
      </c>
      <c r="L837" s="617" t="s">
        <v>4132</v>
      </c>
    </row>
    <row r="838" spans="1:12">
      <c r="A838" s="606">
        <v>833</v>
      </c>
      <c r="B838" s="615" t="s">
        <v>4134</v>
      </c>
      <c r="C838" s="1465" t="s">
        <v>4135</v>
      </c>
      <c r="D838" s="1466"/>
      <c r="E838" s="1466"/>
      <c r="F838" s="1466"/>
      <c r="G838" s="1466"/>
      <c r="H838" s="1466"/>
      <c r="I838" s="1466"/>
      <c r="J838" s="1467"/>
      <c r="K838" s="616" t="s">
        <v>16</v>
      </c>
      <c r="L838" s="617" t="s">
        <v>4134</v>
      </c>
    </row>
    <row r="839" spans="1:12">
      <c r="A839" s="606">
        <v>834</v>
      </c>
      <c r="B839" s="615" t="s">
        <v>4136</v>
      </c>
      <c r="C839" s="1465" t="s">
        <v>4137</v>
      </c>
      <c r="D839" s="1466"/>
      <c r="E839" s="1466"/>
      <c r="F839" s="1466"/>
      <c r="G839" s="1466"/>
      <c r="H839" s="1466"/>
      <c r="I839" s="1466"/>
      <c r="J839" s="1467"/>
      <c r="K839" s="616" t="s">
        <v>16</v>
      </c>
      <c r="L839" s="617" t="s">
        <v>4136</v>
      </c>
    </row>
    <row r="840" spans="1:12">
      <c r="A840" s="606">
        <v>835</v>
      </c>
      <c r="B840" s="615" t="s">
        <v>4138</v>
      </c>
      <c r="C840" s="1465" t="s">
        <v>4139</v>
      </c>
      <c r="D840" s="1466"/>
      <c r="E840" s="1466"/>
      <c r="F840" s="1466"/>
      <c r="G840" s="1466"/>
      <c r="H840" s="1466"/>
      <c r="I840" s="1466"/>
      <c r="J840" s="1467"/>
      <c r="K840" s="616" t="s">
        <v>16</v>
      </c>
      <c r="L840" s="617" t="s">
        <v>4138</v>
      </c>
    </row>
    <row r="841" spans="1:12">
      <c r="A841" s="606">
        <v>836</v>
      </c>
      <c r="B841" s="615" t="s">
        <v>4140</v>
      </c>
      <c r="C841" s="1465" t="s">
        <v>4141</v>
      </c>
      <c r="D841" s="1466"/>
      <c r="E841" s="1466"/>
      <c r="F841" s="1466"/>
      <c r="G841" s="1466"/>
      <c r="H841" s="1466"/>
      <c r="I841" s="1466"/>
      <c r="J841" s="1467"/>
      <c r="K841" s="616" t="s">
        <v>16</v>
      </c>
      <c r="L841" s="617" t="s">
        <v>4140</v>
      </c>
    </row>
    <row r="842" spans="1:12">
      <c r="A842" s="606">
        <v>837</v>
      </c>
      <c r="B842" s="615" t="s">
        <v>4142</v>
      </c>
      <c r="C842" s="1465" t="s">
        <v>4143</v>
      </c>
      <c r="D842" s="1466"/>
      <c r="E842" s="1466"/>
      <c r="F842" s="1466"/>
      <c r="G842" s="1466"/>
      <c r="H842" s="1466"/>
      <c r="I842" s="1466"/>
      <c r="J842" s="1467"/>
      <c r="K842" s="616" t="s">
        <v>16</v>
      </c>
      <c r="L842" s="617" t="s">
        <v>4142</v>
      </c>
    </row>
    <row r="843" spans="1:12">
      <c r="A843" s="606">
        <v>838</v>
      </c>
      <c r="B843" s="615" t="s">
        <v>4144</v>
      </c>
      <c r="C843" s="1465" t="s">
        <v>4145</v>
      </c>
      <c r="D843" s="1466"/>
      <c r="E843" s="1466"/>
      <c r="F843" s="1466"/>
      <c r="G843" s="1466"/>
      <c r="H843" s="1466"/>
      <c r="I843" s="1466"/>
      <c r="J843" s="1467"/>
      <c r="K843" s="616" t="s">
        <v>16</v>
      </c>
      <c r="L843" s="617" t="s">
        <v>4144</v>
      </c>
    </row>
    <row r="844" spans="1:12">
      <c r="A844" s="606">
        <v>839</v>
      </c>
      <c r="B844" s="615" t="s">
        <v>4146</v>
      </c>
      <c r="C844" s="1465" t="s">
        <v>4147</v>
      </c>
      <c r="D844" s="1466"/>
      <c r="E844" s="1466"/>
      <c r="F844" s="1466"/>
      <c r="G844" s="1466"/>
      <c r="H844" s="1466"/>
      <c r="I844" s="1466"/>
      <c r="J844" s="1467"/>
      <c r="K844" s="616" t="s">
        <v>16</v>
      </c>
      <c r="L844" s="617" t="s">
        <v>4146</v>
      </c>
    </row>
    <row r="845" spans="1:12">
      <c r="A845" s="606">
        <v>840</v>
      </c>
      <c r="B845" s="615" t="s">
        <v>4148</v>
      </c>
      <c r="C845" s="1465" t="s">
        <v>4149</v>
      </c>
      <c r="D845" s="1466"/>
      <c r="E845" s="1466"/>
      <c r="F845" s="1466"/>
      <c r="G845" s="1466"/>
      <c r="H845" s="1466"/>
      <c r="I845" s="1466"/>
      <c r="J845" s="1467"/>
      <c r="K845" s="616" t="s">
        <v>16</v>
      </c>
      <c r="L845" s="617" t="s">
        <v>4148</v>
      </c>
    </row>
    <row r="846" spans="1:12">
      <c r="A846" s="606">
        <v>841</v>
      </c>
      <c r="B846" s="615" t="s">
        <v>4150</v>
      </c>
      <c r="C846" s="1465" t="s">
        <v>4151</v>
      </c>
      <c r="D846" s="1466"/>
      <c r="E846" s="1466"/>
      <c r="F846" s="1466"/>
      <c r="G846" s="1466"/>
      <c r="H846" s="1466"/>
      <c r="I846" s="1466"/>
      <c r="J846" s="1467"/>
      <c r="K846" s="616" t="s">
        <v>16</v>
      </c>
      <c r="L846" s="617" t="s">
        <v>4150</v>
      </c>
    </row>
    <row r="847" spans="1:12">
      <c r="A847" s="606">
        <v>842</v>
      </c>
      <c r="B847" s="615" t="s">
        <v>4152</v>
      </c>
      <c r="C847" s="1465" t="s">
        <v>4153</v>
      </c>
      <c r="D847" s="1466"/>
      <c r="E847" s="1466"/>
      <c r="F847" s="1466"/>
      <c r="G847" s="1466"/>
      <c r="H847" s="1466"/>
      <c r="I847" s="1466"/>
      <c r="J847" s="1467"/>
      <c r="K847" s="616" t="s">
        <v>16</v>
      </c>
      <c r="L847" s="617" t="s">
        <v>4152</v>
      </c>
    </row>
    <row r="848" spans="1:12">
      <c r="A848" s="606">
        <v>843</v>
      </c>
      <c r="B848" s="615" t="s">
        <v>4154</v>
      </c>
      <c r="C848" s="1465" t="s">
        <v>4155</v>
      </c>
      <c r="D848" s="1466"/>
      <c r="E848" s="1466"/>
      <c r="F848" s="1466"/>
      <c r="G848" s="1466"/>
      <c r="H848" s="1466"/>
      <c r="I848" s="1466"/>
      <c r="J848" s="1467"/>
      <c r="K848" s="616" t="s">
        <v>16</v>
      </c>
      <c r="L848" s="617" t="s">
        <v>4154</v>
      </c>
    </row>
    <row r="849" spans="1:12">
      <c r="A849" s="606">
        <v>844</v>
      </c>
      <c r="B849" s="615" t="s">
        <v>4156</v>
      </c>
      <c r="C849" s="1465" t="s">
        <v>4157</v>
      </c>
      <c r="D849" s="1466"/>
      <c r="E849" s="1466"/>
      <c r="F849" s="1466"/>
      <c r="G849" s="1466"/>
      <c r="H849" s="1466"/>
      <c r="I849" s="1466"/>
      <c r="J849" s="1467"/>
      <c r="K849" s="616" t="s">
        <v>16</v>
      </c>
      <c r="L849" s="617" t="s">
        <v>4156</v>
      </c>
    </row>
    <row r="850" spans="1:12">
      <c r="A850" s="606">
        <v>845</v>
      </c>
      <c r="B850" s="615" t="s">
        <v>4158</v>
      </c>
      <c r="C850" s="1465" t="s">
        <v>4159</v>
      </c>
      <c r="D850" s="1466"/>
      <c r="E850" s="1466"/>
      <c r="F850" s="1466"/>
      <c r="G850" s="1466"/>
      <c r="H850" s="1466"/>
      <c r="I850" s="1466"/>
      <c r="J850" s="1467"/>
      <c r="K850" s="616" t="s">
        <v>16</v>
      </c>
      <c r="L850" s="617" t="s">
        <v>4158</v>
      </c>
    </row>
    <row r="851" spans="1:12">
      <c r="A851" s="606">
        <v>846</v>
      </c>
      <c r="B851" s="615" t="s">
        <v>4160</v>
      </c>
      <c r="C851" s="1465" t="s">
        <v>4161</v>
      </c>
      <c r="D851" s="1466"/>
      <c r="E851" s="1466"/>
      <c r="F851" s="1466"/>
      <c r="G851" s="1466"/>
      <c r="H851" s="1466"/>
      <c r="I851" s="1466"/>
      <c r="J851" s="1467"/>
      <c r="K851" s="616" t="s">
        <v>16</v>
      </c>
      <c r="L851" s="617" t="s">
        <v>4160</v>
      </c>
    </row>
    <row r="852" spans="1:12">
      <c r="A852" s="606">
        <v>847</v>
      </c>
      <c r="B852" s="615" t="s">
        <v>4162</v>
      </c>
      <c r="C852" s="1465" t="s">
        <v>4163</v>
      </c>
      <c r="D852" s="1466"/>
      <c r="E852" s="1466"/>
      <c r="F852" s="1466"/>
      <c r="G852" s="1466"/>
      <c r="H852" s="1466"/>
      <c r="I852" s="1466"/>
      <c r="J852" s="1467"/>
      <c r="K852" s="616" t="s">
        <v>16</v>
      </c>
      <c r="L852" s="617" t="s">
        <v>4162</v>
      </c>
    </row>
    <row r="853" spans="1:12">
      <c r="A853" s="606">
        <v>848</v>
      </c>
      <c r="B853" s="615" t="s">
        <v>4164</v>
      </c>
      <c r="C853" s="1465" t="s">
        <v>4165</v>
      </c>
      <c r="D853" s="1466"/>
      <c r="E853" s="1466"/>
      <c r="F853" s="1466"/>
      <c r="G853" s="1466"/>
      <c r="H853" s="1466"/>
      <c r="I853" s="1466"/>
      <c r="J853" s="1467"/>
      <c r="K853" s="616" t="s">
        <v>16</v>
      </c>
      <c r="L853" s="617" t="s">
        <v>4164</v>
      </c>
    </row>
    <row r="854" spans="1:12">
      <c r="A854" s="606">
        <v>849</v>
      </c>
      <c r="B854" s="615" t="s">
        <v>4166</v>
      </c>
      <c r="C854" s="1465" t="s">
        <v>4167</v>
      </c>
      <c r="D854" s="1466"/>
      <c r="E854" s="1466"/>
      <c r="F854" s="1466"/>
      <c r="G854" s="1466"/>
      <c r="H854" s="1466"/>
      <c r="I854" s="1466"/>
      <c r="J854" s="1467"/>
      <c r="K854" s="616" t="s">
        <v>16</v>
      </c>
      <c r="L854" s="617" t="s">
        <v>4166</v>
      </c>
    </row>
    <row r="855" spans="1:12">
      <c r="A855" s="606">
        <v>850</v>
      </c>
      <c r="B855" s="615" t="s">
        <v>4168</v>
      </c>
      <c r="C855" s="1465" t="s">
        <v>4169</v>
      </c>
      <c r="D855" s="1466"/>
      <c r="E855" s="1466"/>
      <c r="F855" s="1466"/>
      <c r="G855" s="1466"/>
      <c r="H855" s="1466"/>
      <c r="I855" s="1466"/>
      <c r="J855" s="1467"/>
      <c r="K855" s="616" t="s">
        <v>16</v>
      </c>
      <c r="L855" s="617" t="s">
        <v>4168</v>
      </c>
    </row>
    <row r="856" spans="1:12">
      <c r="A856" s="606">
        <v>851</v>
      </c>
      <c r="B856" s="615" t="s">
        <v>4170</v>
      </c>
      <c r="C856" s="1465" t="s">
        <v>4171</v>
      </c>
      <c r="D856" s="1466"/>
      <c r="E856" s="1466"/>
      <c r="F856" s="1466"/>
      <c r="G856" s="1466"/>
      <c r="H856" s="1466"/>
      <c r="I856" s="1466"/>
      <c r="J856" s="1467"/>
      <c r="K856" s="616" t="s">
        <v>16</v>
      </c>
      <c r="L856" s="617" t="s">
        <v>4170</v>
      </c>
    </row>
    <row r="857" spans="1:12">
      <c r="A857" s="606">
        <v>852</v>
      </c>
      <c r="B857" s="615" t="s">
        <v>4172</v>
      </c>
      <c r="C857" s="1465" t="s">
        <v>4173</v>
      </c>
      <c r="D857" s="1466"/>
      <c r="E857" s="1466"/>
      <c r="F857" s="1466"/>
      <c r="G857" s="1466"/>
      <c r="H857" s="1466"/>
      <c r="I857" s="1466"/>
      <c r="J857" s="1467"/>
      <c r="K857" s="616" t="s">
        <v>16</v>
      </c>
      <c r="L857" s="617" t="s">
        <v>4172</v>
      </c>
    </row>
    <row r="858" spans="1:12">
      <c r="A858" s="606">
        <v>853</v>
      </c>
      <c r="B858" s="615" t="s">
        <v>4174</v>
      </c>
      <c r="C858" s="1465" t="s">
        <v>4175</v>
      </c>
      <c r="D858" s="1466"/>
      <c r="E858" s="1466"/>
      <c r="F858" s="1466"/>
      <c r="G858" s="1466"/>
      <c r="H858" s="1466"/>
      <c r="I858" s="1466"/>
      <c r="J858" s="1467"/>
      <c r="K858" s="616" t="s">
        <v>16</v>
      </c>
      <c r="L858" s="617" t="s">
        <v>4174</v>
      </c>
    </row>
    <row r="859" spans="1:12">
      <c r="A859" s="606">
        <v>854</v>
      </c>
      <c r="B859" s="615" t="s">
        <v>4176</v>
      </c>
      <c r="C859" s="1465" t="s">
        <v>4177</v>
      </c>
      <c r="D859" s="1466"/>
      <c r="E859" s="1466"/>
      <c r="F859" s="1466"/>
      <c r="G859" s="1466"/>
      <c r="H859" s="1466"/>
      <c r="I859" s="1466"/>
      <c r="J859" s="1467"/>
      <c r="K859" s="616" t="s">
        <v>16</v>
      </c>
      <c r="L859" s="617" t="s">
        <v>4176</v>
      </c>
    </row>
    <row r="860" spans="1:12">
      <c r="A860" s="606">
        <v>855</v>
      </c>
      <c r="B860" s="615" t="s">
        <v>4178</v>
      </c>
      <c r="C860" s="1465" t="s">
        <v>4179</v>
      </c>
      <c r="D860" s="1466"/>
      <c r="E860" s="1466"/>
      <c r="F860" s="1466"/>
      <c r="G860" s="1466"/>
      <c r="H860" s="1466"/>
      <c r="I860" s="1466"/>
      <c r="J860" s="1467"/>
      <c r="K860" s="616" t="s">
        <v>16</v>
      </c>
      <c r="L860" s="617" t="s">
        <v>4178</v>
      </c>
    </row>
    <row r="861" spans="1:12">
      <c r="A861" s="606">
        <v>856</v>
      </c>
      <c r="B861" s="615" t="s">
        <v>4180</v>
      </c>
      <c r="C861" s="1465" t="s">
        <v>4181</v>
      </c>
      <c r="D861" s="1466"/>
      <c r="E861" s="1466"/>
      <c r="F861" s="1466"/>
      <c r="G861" s="1466"/>
      <c r="H861" s="1466"/>
      <c r="I861" s="1466"/>
      <c r="J861" s="1467"/>
      <c r="K861" s="616" t="s">
        <v>16</v>
      </c>
      <c r="L861" s="617" t="s">
        <v>4180</v>
      </c>
    </row>
    <row r="862" spans="1:12">
      <c r="A862" s="606">
        <v>857</v>
      </c>
      <c r="B862" s="615" t="s">
        <v>4182</v>
      </c>
      <c r="C862" s="1465" t="s">
        <v>4183</v>
      </c>
      <c r="D862" s="1466"/>
      <c r="E862" s="1466"/>
      <c r="F862" s="1466"/>
      <c r="G862" s="1466"/>
      <c r="H862" s="1466"/>
      <c r="I862" s="1466"/>
      <c r="J862" s="1467"/>
      <c r="K862" s="616" t="s">
        <v>16</v>
      </c>
      <c r="L862" s="617" t="s">
        <v>4182</v>
      </c>
    </row>
    <row r="863" spans="1:12">
      <c r="A863" s="606">
        <v>858</v>
      </c>
      <c r="B863" s="615" t="s">
        <v>4184</v>
      </c>
      <c r="C863" s="1465" t="s">
        <v>4185</v>
      </c>
      <c r="D863" s="1466"/>
      <c r="E863" s="1466"/>
      <c r="F863" s="1466"/>
      <c r="G863" s="1466"/>
      <c r="H863" s="1466"/>
      <c r="I863" s="1466"/>
      <c r="J863" s="1467"/>
      <c r="K863" s="616" t="s">
        <v>16</v>
      </c>
      <c r="L863" s="617" t="s">
        <v>4184</v>
      </c>
    </row>
    <row r="864" spans="1:12">
      <c r="A864" s="606">
        <v>859</v>
      </c>
      <c r="B864" s="615" t="s">
        <v>4186</v>
      </c>
      <c r="C864" s="1465" t="s">
        <v>4187</v>
      </c>
      <c r="D864" s="1466"/>
      <c r="E864" s="1466"/>
      <c r="F864" s="1466"/>
      <c r="G864" s="1466"/>
      <c r="H864" s="1466"/>
      <c r="I864" s="1466"/>
      <c r="J864" s="1467"/>
      <c r="K864" s="616" t="s">
        <v>16</v>
      </c>
      <c r="L864" s="617" t="s">
        <v>4186</v>
      </c>
    </row>
    <row r="865" spans="1:12">
      <c r="A865" s="606">
        <v>860</v>
      </c>
      <c r="B865" s="615" t="s">
        <v>4188</v>
      </c>
      <c r="C865" s="1465" t="s">
        <v>4189</v>
      </c>
      <c r="D865" s="1466"/>
      <c r="E865" s="1466"/>
      <c r="F865" s="1466"/>
      <c r="G865" s="1466"/>
      <c r="H865" s="1466"/>
      <c r="I865" s="1466"/>
      <c r="J865" s="1467"/>
      <c r="K865" s="616" t="s">
        <v>16</v>
      </c>
      <c r="L865" s="617" t="s">
        <v>4188</v>
      </c>
    </row>
    <row r="866" spans="1:12">
      <c r="A866" s="606">
        <v>861</v>
      </c>
      <c r="B866" s="615" t="s">
        <v>4190</v>
      </c>
      <c r="C866" s="1465" t="s">
        <v>4191</v>
      </c>
      <c r="D866" s="1466"/>
      <c r="E866" s="1466"/>
      <c r="F866" s="1466"/>
      <c r="G866" s="1466"/>
      <c r="H866" s="1466"/>
      <c r="I866" s="1466"/>
      <c r="J866" s="1467"/>
      <c r="K866" s="616" t="s">
        <v>16</v>
      </c>
      <c r="L866" s="617" t="s">
        <v>4190</v>
      </c>
    </row>
    <row r="867" spans="1:12">
      <c r="A867" s="606">
        <v>862</v>
      </c>
      <c r="B867" s="615" t="s">
        <v>4192</v>
      </c>
      <c r="C867" s="1465" t="s">
        <v>4193</v>
      </c>
      <c r="D867" s="1466"/>
      <c r="E867" s="1466"/>
      <c r="F867" s="1466"/>
      <c r="G867" s="1466"/>
      <c r="H867" s="1466"/>
      <c r="I867" s="1466"/>
      <c r="J867" s="1467"/>
      <c r="K867" s="616" t="s">
        <v>16</v>
      </c>
      <c r="L867" s="617" t="s">
        <v>4192</v>
      </c>
    </row>
    <row r="868" spans="1:12">
      <c r="A868" s="606">
        <v>863</v>
      </c>
      <c r="B868" s="615" t="s">
        <v>4194</v>
      </c>
      <c r="C868" s="1465" t="s">
        <v>4195</v>
      </c>
      <c r="D868" s="1466"/>
      <c r="E868" s="1466"/>
      <c r="F868" s="1466"/>
      <c r="G868" s="1466"/>
      <c r="H868" s="1466"/>
      <c r="I868" s="1466"/>
      <c r="J868" s="1467"/>
      <c r="K868" s="616" t="s">
        <v>16</v>
      </c>
      <c r="L868" s="617" t="s">
        <v>4194</v>
      </c>
    </row>
    <row r="869" spans="1:12">
      <c r="A869" s="606">
        <v>864</v>
      </c>
      <c r="B869" s="615" t="s">
        <v>4196</v>
      </c>
      <c r="C869" s="1465" t="s">
        <v>4197</v>
      </c>
      <c r="D869" s="1466"/>
      <c r="E869" s="1466"/>
      <c r="F869" s="1466"/>
      <c r="G869" s="1466"/>
      <c r="H869" s="1466"/>
      <c r="I869" s="1466"/>
      <c r="J869" s="1467"/>
      <c r="K869" s="616" t="s">
        <v>16</v>
      </c>
      <c r="L869" s="617" t="s">
        <v>4196</v>
      </c>
    </row>
    <row r="870" spans="1:12">
      <c r="A870" s="606">
        <v>865</v>
      </c>
      <c r="B870" s="615" t="s">
        <v>4198</v>
      </c>
      <c r="C870" s="1465" t="s">
        <v>4199</v>
      </c>
      <c r="D870" s="1466"/>
      <c r="E870" s="1466"/>
      <c r="F870" s="1466"/>
      <c r="G870" s="1466"/>
      <c r="H870" s="1466"/>
      <c r="I870" s="1466"/>
      <c r="J870" s="1467"/>
      <c r="K870" s="616" t="s">
        <v>16</v>
      </c>
      <c r="L870" s="617" t="s">
        <v>4198</v>
      </c>
    </row>
    <row r="871" spans="1:12">
      <c r="A871" s="606">
        <v>866</v>
      </c>
      <c r="B871" s="615" t="s">
        <v>4200</v>
      </c>
      <c r="C871" s="1465" t="s">
        <v>4201</v>
      </c>
      <c r="D871" s="1466"/>
      <c r="E871" s="1466"/>
      <c r="F871" s="1466"/>
      <c r="G871" s="1466"/>
      <c r="H871" s="1466"/>
      <c r="I871" s="1466"/>
      <c r="J871" s="1467"/>
      <c r="K871" s="616" t="s">
        <v>16</v>
      </c>
      <c r="L871" s="617" t="s">
        <v>4200</v>
      </c>
    </row>
    <row r="872" spans="1:12">
      <c r="A872" s="606">
        <v>867</v>
      </c>
      <c r="B872" s="615" t="s">
        <v>4202</v>
      </c>
      <c r="C872" s="1465" t="s">
        <v>4203</v>
      </c>
      <c r="D872" s="1466"/>
      <c r="E872" s="1466"/>
      <c r="F872" s="1466"/>
      <c r="G872" s="1466"/>
      <c r="H872" s="1466"/>
      <c r="I872" s="1466"/>
      <c r="J872" s="1467"/>
      <c r="K872" s="616" t="s">
        <v>16</v>
      </c>
      <c r="L872" s="617" t="s">
        <v>4202</v>
      </c>
    </row>
    <row r="873" spans="1:12">
      <c r="A873" s="606">
        <v>868</v>
      </c>
      <c r="B873" s="615" t="s">
        <v>4204</v>
      </c>
      <c r="C873" s="1465" t="s">
        <v>4205</v>
      </c>
      <c r="D873" s="1466"/>
      <c r="E873" s="1466"/>
      <c r="F873" s="1466"/>
      <c r="G873" s="1466"/>
      <c r="H873" s="1466"/>
      <c r="I873" s="1466"/>
      <c r="J873" s="1467"/>
      <c r="K873" s="616" t="s">
        <v>16</v>
      </c>
      <c r="L873" s="617" t="s">
        <v>4204</v>
      </c>
    </row>
    <row r="874" spans="1:12">
      <c r="A874" s="606">
        <v>869</v>
      </c>
      <c r="B874" s="615" t="s">
        <v>4206</v>
      </c>
      <c r="C874" s="1465" t="s">
        <v>4207</v>
      </c>
      <c r="D874" s="1466"/>
      <c r="E874" s="1466"/>
      <c r="F874" s="1466"/>
      <c r="G874" s="1466"/>
      <c r="H874" s="1466"/>
      <c r="I874" s="1466"/>
      <c r="J874" s="1467"/>
      <c r="K874" s="616" t="s">
        <v>16</v>
      </c>
      <c r="L874" s="617" t="s">
        <v>4206</v>
      </c>
    </row>
    <row r="875" spans="1:12">
      <c r="A875" s="606">
        <v>870</v>
      </c>
      <c r="B875" s="615" t="s">
        <v>4208</v>
      </c>
      <c r="C875" s="1465" t="s">
        <v>4209</v>
      </c>
      <c r="D875" s="1466"/>
      <c r="E875" s="1466"/>
      <c r="F875" s="1466"/>
      <c r="G875" s="1466"/>
      <c r="H875" s="1466"/>
      <c r="I875" s="1466"/>
      <c r="J875" s="1467"/>
      <c r="K875" s="616" t="s">
        <v>16</v>
      </c>
      <c r="L875" s="617" t="s">
        <v>4208</v>
      </c>
    </row>
    <row r="876" spans="1:12">
      <c r="A876" s="606">
        <v>871</v>
      </c>
      <c r="B876" s="615" t="s">
        <v>4210</v>
      </c>
      <c r="C876" s="1465" t="s">
        <v>4211</v>
      </c>
      <c r="D876" s="1466"/>
      <c r="E876" s="1466"/>
      <c r="F876" s="1466"/>
      <c r="G876" s="1466"/>
      <c r="H876" s="1466"/>
      <c r="I876" s="1466"/>
      <c r="J876" s="1467"/>
      <c r="K876" s="616" t="s">
        <v>16</v>
      </c>
      <c r="L876" s="617" t="s">
        <v>4210</v>
      </c>
    </row>
    <row r="877" spans="1:12">
      <c r="A877" s="606">
        <v>872</v>
      </c>
      <c r="B877" s="615" t="s">
        <v>4212</v>
      </c>
      <c r="C877" s="1465" t="s">
        <v>4213</v>
      </c>
      <c r="D877" s="1466"/>
      <c r="E877" s="1466"/>
      <c r="F877" s="1466"/>
      <c r="G877" s="1466"/>
      <c r="H877" s="1466"/>
      <c r="I877" s="1466"/>
      <c r="J877" s="1467"/>
      <c r="K877" s="616" t="s">
        <v>16</v>
      </c>
      <c r="L877" s="617" t="s">
        <v>4212</v>
      </c>
    </row>
    <row r="878" spans="1:12">
      <c r="A878" s="606">
        <v>873</v>
      </c>
      <c r="B878" s="615" t="s">
        <v>4214</v>
      </c>
      <c r="C878" s="1465" t="s">
        <v>4215</v>
      </c>
      <c r="D878" s="1466"/>
      <c r="E878" s="1466"/>
      <c r="F878" s="1466"/>
      <c r="G878" s="1466"/>
      <c r="H878" s="1466"/>
      <c r="I878" s="1466"/>
      <c r="J878" s="1467"/>
      <c r="K878" s="616" t="s">
        <v>16</v>
      </c>
      <c r="L878" s="617" t="s">
        <v>4214</v>
      </c>
    </row>
    <row r="879" spans="1:12">
      <c r="A879" s="606">
        <v>874</v>
      </c>
      <c r="B879" s="615" t="s">
        <v>4216</v>
      </c>
      <c r="C879" s="1465" t="s">
        <v>4217</v>
      </c>
      <c r="D879" s="1466"/>
      <c r="E879" s="1466"/>
      <c r="F879" s="1466"/>
      <c r="G879" s="1466"/>
      <c r="H879" s="1466"/>
      <c r="I879" s="1466"/>
      <c r="J879" s="1467"/>
      <c r="K879" s="616" t="s">
        <v>16</v>
      </c>
      <c r="L879" s="617" t="s">
        <v>4216</v>
      </c>
    </row>
    <row r="880" spans="1:12">
      <c r="A880" s="606">
        <v>875</v>
      </c>
      <c r="B880" s="615" t="s">
        <v>4218</v>
      </c>
      <c r="C880" s="1465" t="s">
        <v>4219</v>
      </c>
      <c r="D880" s="1466"/>
      <c r="E880" s="1466"/>
      <c r="F880" s="1466"/>
      <c r="G880" s="1466"/>
      <c r="H880" s="1466"/>
      <c r="I880" s="1466"/>
      <c r="J880" s="1467"/>
      <c r="K880" s="616" t="s">
        <v>16</v>
      </c>
      <c r="L880" s="617" t="s">
        <v>4218</v>
      </c>
    </row>
    <row r="881" spans="1:12">
      <c r="A881" s="606">
        <v>876</v>
      </c>
      <c r="B881" s="615" t="s">
        <v>4220</v>
      </c>
      <c r="C881" s="1465" t="s">
        <v>4221</v>
      </c>
      <c r="D881" s="1466"/>
      <c r="E881" s="1466"/>
      <c r="F881" s="1466"/>
      <c r="G881" s="1466"/>
      <c r="H881" s="1466"/>
      <c r="I881" s="1466"/>
      <c r="J881" s="1467"/>
      <c r="K881" s="616" t="s">
        <v>16</v>
      </c>
      <c r="L881" s="617" t="s">
        <v>4220</v>
      </c>
    </row>
    <row r="882" spans="1:12">
      <c r="A882" s="606">
        <v>877</v>
      </c>
      <c r="B882" s="615" t="s">
        <v>4222</v>
      </c>
      <c r="C882" s="1465" t="s">
        <v>4223</v>
      </c>
      <c r="D882" s="1466"/>
      <c r="E882" s="1466"/>
      <c r="F882" s="1466"/>
      <c r="G882" s="1466"/>
      <c r="H882" s="1466"/>
      <c r="I882" s="1466"/>
      <c r="J882" s="1467"/>
      <c r="K882" s="616" t="s">
        <v>16</v>
      </c>
      <c r="L882" s="617" t="s">
        <v>4222</v>
      </c>
    </row>
    <row r="883" spans="1:12">
      <c r="A883" s="606">
        <v>878</v>
      </c>
      <c r="B883" s="615" t="s">
        <v>4224</v>
      </c>
      <c r="C883" s="1465" t="s">
        <v>4225</v>
      </c>
      <c r="D883" s="1466"/>
      <c r="E883" s="1466"/>
      <c r="F883" s="1466"/>
      <c r="G883" s="1466"/>
      <c r="H883" s="1466"/>
      <c r="I883" s="1466"/>
      <c r="J883" s="1467"/>
      <c r="K883" s="616" t="s">
        <v>16</v>
      </c>
      <c r="L883" s="617" t="s">
        <v>4224</v>
      </c>
    </row>
    <row r="884" spans="1:12">
      <c r="A884" s="606">
        <v>879</v>
      </c>
      <c r="B884" s="615" t="s">
        <v>4226</v>
      </c>
      <c r="C884" s="1465" t="s">
        <v>4227</v>
      </c>
      <c r="D884" s="1466"/>
      <c r="E884" s="1466"/>
      <c r="F884" s="1466"/>
      <c r="G884" s="1466"/>
      <c r="H884" s="1466"/>
      <c r="I884" s="1466"/>
      <c r="J884" s="1467"/>
      <c r="K884" s="616" t="s">
        <v>16</v>
      </c>
      <c r="L884" s="617" t="s">
        <v>4226</v>
      </c>
    </row>
    <row r="885" spans="1:12">
      <c r="A885" s="606">
        <v>880</v>
      </c>
      <c r="B885" s="615" t="s">
        <v>4228</v>
      </c>
      <c r="C885" s="1465" t="s">
        <v>4229</v>
      </c>
      <c r="D885" s="1466"/>
      <c r="E885" s="1466"/>
      <c r="F885" s="1466"/>
      <c r="G885" s="1466"/>
      <c r="H885" s="1466"/>
      <c r="I885" s="1466"/>
      <c r="J885" s="1467"/>
      <c r="K885" s="616" t="s">
        <v>16</v>
      </c>
      <c r="L885" s="617" t="s">
        <v>4228</v>
      </c>
    </row>
    <row r="886" spans="1:12">
      <c r="A886" s="606">
        <v>881</v>
      </c>
      <c r="B886" s="615" t="s">
        <v>4230</v>
      </c>
      <c r="C886" s="1465" t="s">
        <v>4231</v>
      </c>
      <c r="D886" s="1466"/>
      <c r="E886" s="1466"/>
      <c r="F886" s="1466"/>
      <c r="G886" s="1466"/>
      <c r="H886" s="1466"/>
      <c r="I886" s="1466"/>
      <c r="J886" s="1467"/>
      <c r="K886" s="616" t="s">
        <v>16</v>
      </c>
      <c r="L886" s="617" t="s">
        <v>4230</v>
      </c>
    </row>
    <row r="887" spans="1:12">
      <c r="A887" s="606">
        <v>882</v>
      </c>
      <c r="B887" s="615" t="s">
        <v>4232</v>
      </c>
      <c r="C887" s="1465" t="s">
        <v>4233</v>
      </c>
      <c r="D887" s="1466"/>
      <c r="E887" s="1466"/>
      <c r="F887" s="1466"/>
      <c r="G887" s="1466"/>
      <c r="H887" s="1466"/>
      <c r="I887" s="1466"/>
      <c r="J887" s="1467"/>
      <c r="K887" s="616" t="s">
        <v>16</v>
      </c>
      <c r="L887" s="617" t="s">
        <v>4232</v>
      </c>
    </row>
    <row r="888" spans="1:12">
      <c r="A888" s="606">
        <v>883</v>
      </c>
      <c r="B888" s="615" t="s">
        <v>4234</v>
      </c>
      <c r="C888" s="1465" t="s">
        <v>4235</v>
      </c>
      <c r="D888" s="1466"/>
      <c r="E888" s="1466"/>
      <c r="F888" s="1466"/>
      <c r="G888" s="1466"/>
      <c r="H888" s="1466"/>
      <c r="I888" s="1466"/>
      <c r="J888" s="1467"/>
      <c r="K888" s="616" t="s">
        <v>16</v>
      </c>
      <c r="L888" s="617" t="s">
        <v>4234</v>
      </c>
    </row>
    <row r="889" spans="1:12">
      <c r="A889" s="606">
        <v>884</v>
      </c>
      <c r="B889" s="615" t="s">
        <v>4236</v>
      </c>
      <c r="C889" s="1465" t="s">
        <v>4237</v>
      </c>
      <c r="D889" s="1466"/>
      <c r="E889" s="1466"/>
      <c r="F889" s="1466"/>
      <c r="G889" s="1466"/>
      <c r="H889" s="1466"/>
      <c r="I889" s="1466"/>
      <c r="J889" s="1467"/>
      <c r="K889" s="616" t="s">
        <v>16</v>
      </c>
      <c r="L889" s="617" t="s">
        <v>4236</v>
      </c>
    </row>
    <row r="890" spans="1:12">
      <c r="A890" s="606">
        <v>885</v>
      </c>
      <c r="B890" s="615" t="s">
        <v>4238</v>
      </c>
      <c r="C890" s="1465" t="s">
        <v>4239</v>
      </c>
      <c r="D890" s="1466"/>
      <c r="E890" s="1466"/>
      <c r="F890" s="1466"/>
      <c r="G890" s="1466"/>
      <c r="H890" s="1466"/>
      <c r="I890" s="1466"/>
      <c r="J890" s="1467"/>
      <c r="K890" s="616" t="s">
        <v>16</v>
      </c>
      <c r="L890" s="617" t="s">
        <v>4238</v>
      </c>
    </row>
    <row r="891" spans="1:12">
      <c r="A891" s="606">
        <v>886</v>
      </c>
      <c r="B891" s="615" t="s">
        <v>4240</v>
      </c>
      <c r="C891" s="1465" t="s">
        <v>4241</v>
      </c>
      <c r="D891" s="1466"/>
      <c r="E891" s="1466"/>
      <c r="F891" s="1466"/>
      <c r="G891" s="1466"/>
      <c r="H891" s="1466"/>
      <c r="I891" s="1466"/>
      <c r="J891" s="1467"/>
      <c r="K891" s="616" t="s">
        <v>16</v>
      </c>
      <c r="L891" s="617" t="s">
        <v>4240</v>
      </c>
    </row>
    <row r="892" spans="1:12">
      <c r="A892" s="606">
        <v>887</v>
      </c>
      <c r="B892" s="615" t="s">
        <v>4242</v>
      </c>
      <c r="C892" s="1465" t="s">
        <v>4243</v>
      </c>
      <c r="D892" s="1466"/>
      <c r="E892" s="1466"/>
      <c r="F892" s="1466"/>
      <c r="G892" s="1466"/>
      <c r="H892" s="1466"/>
      <c r="I892" s="1466"/>
      <c r="J892" s="1467"/>
      <c r="K892" s="616" t="s">
        <v>16</v>
      </c>
      <c r="L892" s="617" t="s">
        <v>4242</v>
      </c>
    </row>
    <row r="893" spans="1:12">
      <c r="A893" s="606">
        <v>888</v>
      </c>
      <c r="B893" s="615" t="s">
        <v>4244</v>
      </c>
      <c r="C893" s="1465" t="s">
        <v>4245</v>
      </c>
      <c r="D893" s="1466"/>
      <c r="E893" s="1466"/>
      <c r="F893" s="1466"/>
      <c r="G893" s="1466"/>
      <c r="H893" s="1466"/>
      <c r="I893" s="1466"/>
      <c r="J893" s="1467"/>
      <c r="K893" s="616" t="s">
        <v>16</v>
      </c>
      <c r="L893" s="617" t="s">
        <v>4244</v>
      </c>
    </row>
    <row r="894" spans="1:12">
      <c r="A894" s="606">
        <v>889</v>
      </c>
      <c r="B894" s="615" t="s">
        <v>4246</v>
      </c>
      <c r="C894" s="1465" t="s">
        <v>4247</v>
      </c>
      <c r="D894" s="1466"/>
      <c r="E894" s="1466"/>
      <c r="F894" s="1466"/>
      <c r="G894" s="1466"/>
      <c r="H894" s="1466"/>
      <c r="I894" s="1466"/>
      <c r="J894" s="1467"/>
      <c r="K894" s="616" t="s">
        <v>16</v>
      </c>
      <c r="L894" s="617" t="s">
        <v>4246</v>
      </c>
    </row>
    <row r="895" spans="1:12">
      <c r="A895" s="606">
        <v>890</v>
      </c>
      <c r="B895" s="615" t="s">
        <v>4248</v>
      </c>
      <c r="C895" s="1465" t="s">
        <v>4249</v>
      </c>
      <c r="D895" s="1466"/>
      <c r="E895" s="1466"/>
      <c r="F895" s="1466"/>
      <c r="G895" s="1466"/>
      <c r="H895" s="1466"/>
      <c r="I895" s="1466"/>
      <c r="J895" s="1467"/>
      <c r="K895" s="616" t="s">
        <v>16</v>
      </c>
      <c r="L895" s="617" t="s">
        <v>4248</v>
      </c>
    </row>
    <row r="896" spans="1:12">
      <c r="A896" s="606">
        <v>891</v>
      </c>
      <c r="B896" s="615" t="s">
        <v>4250</v>
      </c>
      <c r="C896" s="1465" t="s">
        <v>4251</v>
      </c>
      <c r="D896" s="1466"/>
      <c r="E896" s="1466"/>
      <c r="F896" s="1466"/>
      <c r="G896" s="1466"/>
      <c r="H896" s="1466"/>
      <c r="I896" s="1466"/>
      <c r="J896" s="1467"/>
      <c r="K896" s="616" t="s">
        <v>16</v>
      </c>
      <c r="L896" s="617" t="s">
        <v>4250</v>
      </c>
    </row>
    <row r="897" spans="1:12">
      <c r="A897" s="606">
        <v>892</v>
      </c>
      <c r="B897" s="615" t="s">
        <v>4252</v>
      </c>
      <c r="C897" s="1465" t="s">
        <v>4253</v>
      </c>
      <c r="D897" s="1466"/>
      <c r="E897" s="1466"/>
      <c r="F897" s="1466"/>
      <c r="G897" s="1466"/>
      <c r="H897" s="1466"/>
      <c r="I897" s="1466"/>
      <c r="J897" s="1467"/>
      <c r="K897" s="616" t="s">
        <v>16</v>
      </c>
      <c r="L897" s="617" t="s">
        <v>4252</v>
      </c>
    </row>
    <row r="898" spans="1:12">
      <c r="A898" s="606">
        <v>893</v>
      </c>
      <c r="B898" s="615" t="s">
        <v>4254</v>
      </c>
      <c r="C898" s="1465" t="s">
        <v>4255</v>
      </c>
      <c r="D898" s="1466"/>
      <c r="E898" s="1466"/>
      <c r="F898" s="1466"/>
      <c r="G898" s="1466"/>
      <c r="H898" s="1466"/>
      <c r="I898" s="1466"/>
      <c r="J898" s="1467"/>
      <c r="K898" s="616" t="s">
        <v>16</v>
      </c>
      <c r="L898" s="617" t="s">
        <v>4254</v>
      </c>
    </row>
    <row r="899" spans="1:12">
      <c r="A899" s="606">
        <v>894</v>
      </c>
      <c r="B899" s="615" t="s">
        <v>4256</v>
      </c>
      <c r="C899" s="1465" t="s">
        <v>4257</v>
      </c>
      <c r="D899" s="1466"/>
      <c r="E899" s="1466"/>
      <c r="F899" s="1466"/>
      <c r="G899" s="1466"/>
      <c r="H899" s="1466"/>
      <c r="I899" s="1466"/>
      <c r="J899" s="1467"/>
      <c r="K899" s="616" t="s">
        <v>16</v>
      </c>
      <c r="L899" s="617" t="s">
        <v>4256</v>
      </c>
    </row>
    <row r="900" spans="1:12">
      <c r="A900" s="606">
        <v>895</v>
      </c>
      <c r="B900" s="615" t="s">
        <v>4258</v>
      </c>
      <c r="C900" s="1465" t="s">
        <v>4259</v>
      </c>
      <c r="D900" s="1466"/>
      <c r="E900" s="1466"/>
      <c r="F900" s="1466"/>
      <c r="G900" s="1466"/>
      <c r="H900" s="1466"/>
      <c r="I900" s="1466"/>
      <c r="J900" s="1467"/>
      <c r="K900" s="616" t="s">
        <v>16</v>
      </c>
      <c r="L900" s="617" t="s">
        <v>4258</v>
      </c>
    </row>
    <row r="901" spans="1:12">
      <c r="A901" s="606">
        <v>896</v>
      </c>
      <c r="B901" s="615" t="s">
        <v>4260</v>
      </c>
      <c r="C901" s="1465" t="s">
        <v>4261</v>
      </c>
      <c r="D901" s="1466"/>
      <c r="E901" s="1466"/>
      <c r="F901" s="1466"/>
      <c r="G901" s="1466"/>
      <c r="H901" s="1466"/>
      <c r="I901" s="1466"/>
      <c r="J901" s="1467"/>
      <c r="K901" s="616" t="s">
        <v>16</v>
      </c>
      <c r="L901" s="617" t="s">
        <v>4260</v>
      </c>
    </row>
    <row r="902" spans="1:12">
      <c r="A902" s="606">
        <v>897</v>
      </c>
      <c r="B902" s="615" t="s">
        <v>4262</v>
      </c>
      <c r="C902" s="1465" t="s">
        <v>4263</v>
      </c>
      <c r="D902" s="1466"/>
      <c r="E902" s="1466"/>
      <c r="F902" s="1466"/>
      <c r="G902" s="1466"/>
      <c r="H902" s="1466"/>
      <c r="I902" s="1466"/>
      <c r="J902" s="1467"/>
      <c r="K902" s="616" t="s">
        <v>16</v>
      </c>
      <c r="L902" s="617" t="s">
        <v>4262</v>
      </c>
    </row>
    <row r="903" spans="1:12">
      <c r="A903" s="606">
        <v>898</v>
      </c>
      <c r="B903" s="615" t="s">
        <v>4264</v>
      </c>
      <c r="C903" s="1465" t="s">
        <v>4265</v>
      </c>
      <c r="D903" s="1466"/>
      <c r="E903" s="1466"/>
      <c r="F903" s="1466"/>
      <c r="G903" s="1466"/>
      <c r="H903" s="1466"/>
      <c r="I903" s="1466"/>
      <c r="J903" s="1467"/>
      <c r="K903" s="616" t="s">
        <v>16</v>
      </c>
      <c r="L903" s="617" t="s">
        <v>4264</v>
      </c>
    </row>
    <row r="904" spans="1:12">
      <c r="A904" s="606">
        <v>899</v>
      </c>
      <c r="B904" s="615" t="s">
        <v>4266</v>
      </c>
      <c r="C904" s="1465" t="s">
        <v>4267</v>
      </c>
      <c r="D904" s="1466"/>
      <c r="E904" s="1466"/>
      <c r="F904" s="1466"/>
      <c r="G904" s="1466"/>
      <c r="H904" s="1466"/>
      <c r="I904" s="1466"/>
      <c r="J904" s="1467"/>
      <c r="K904" s="616" t="s">
        <v>16</v>
      </c>
      <c r="L904" s="617" t="s">
        <v>4266</v>
      </c>
    </row>
    <row r="905" spans="1:12">
      <c r="A905" s="606">
        <v>900</v>
      </c>
      <c r="B905" s="615" t="s">
        <v>4268</v>
      </c>
      <c r="C905" s="1465" t="s">
        <v>4269</v>
      </c>
      <c r="D905" s="1466"/>
      <c r="E905" s="1466"/>
      <c r="F905" s="1466"/>
      <c r="G905" s="1466"/>
      <c r="H905" s="1466"/>
      <c r="I905" s="1466"/>
      <c r="J905" s="1467"/>
      <c r="K905" s="616" t="s">
        <v>16</v>
      </c>
      <c r="L905" s="617" t="s">
        <v>4268</v>
      </c>
    </row>
    <row r="906" spans="1:12">
      <c r="A906" s="606">
        <v>901</v>
      </c>
      <c r="B906" s="615" t="s">
        <v>4270</v>
      </c>
      <c r="C906" s="1465" t="s">
        <v>4271</v>
      </c>
      <c r="D906" s="1466"/>
      <c r="E906" s="1466"/>
      <c r="F906" s="1466"/>
      <c r="G906" s="1466"/>
      <c r="H906" s="1466"/>
      <c r="I906" s="1466"/>
      <c r="J906" s="1467"/>
      <c r="K906" s="616" t="s">
        <v>16</v>
      </c>
      <c r="L906" s="617" t="s">
        <v>4270</v>
      </c>
    </row>
    <row r="907" spans="1:12">
      <c r="A907" s="606">
        <v>902</v>
      </c>
      <c r="B907" s="615" t="s">
        <v>4272</v>
      </c>
      <c r="C907" s="1465" t="s">
        <v>4273</v>
      </c>
      <c r="D907" s="1466"/>
      <c r="E907" s="1466"/>
      <c r="F907" s="1466"/>
      <c r="G907" s="1466"/>
      <c r="H907" s="1466"/>
      <c r="I907" s="1466"/>
      <c r="J907" s="1467"/>
      <c r="K907" s="616" t="s">
        <v>16</v>
      </c>
      <c r="L907" s="617" t="s">
        <v>4272</v>
      </c>
    </row>
    <row r="908" spans="1:12">
      <c r="A908" s="606">
        <v>903</v>
      </c>
      <c r="B908" s="615" t="s">
        <v>4274</v>
      </c>
      <c r="C908" s="1465" t="s">
        <v>4275</v>
      </c>
      <c r="D908" s="1466"/>
      <c r="E908" s="1466"/>
      <c r="F908" s="1466"/>
      <c r="G908" s="1466"/>
      <c r="H908" s="1466"/>
      <c r="I908" s="1466"/>
      <c r="J908" s="1467"/>
      <c r="K908" s="616" t="s">
        <v>16</v>
      </c>
      <c r="L908" s="617" t="s">
        <v>4274</v>
      </c>
    </row>
    <row r="909" spans="1:12">
      <c r="A909" s="606">
        <v>904</v>
      </c>
      <c r="B909" s="615" t="s">
        <v>4276</v>
      </c>
      <c r="C909" s="1465" t="s">
        <v>4277</v>
      </c>
      <c r="D909" s="1466"/>
      <c r="E909" s="1466"/>
      <c r="F909" s="1466"/>
      <c r="G909" s="1466"/>
      <c r="H909" s="1466"/>
      <c r="I909" s="1466"/>
      <c r="J909" s="1467"/>
      <c r="K909" s="616" t="s">
        <v>16</v>
      </c>
      <c r="L909" s="617" t="s">
        <v>4276</v>
      </c>
    </row>
    <row r="910" spans="1:12">
      <c r="A910" s="606">
        <v>905</v>
      </c>
      <c r="B910" s="615" t="s">
        <v>4278</v>
      </c>
      <c r="C910" s="1465" t="s">
        <v>4279</v>
      </c>
      <c r="D910" s="1466"/>
      <c r="E910" s="1466"/>
      <c r="F910" s="1466"/>
      <c r="G910" s="1466"/>
      <c r="H910" s="1466"/>
      <c r="I910" s="1466"/>
      <c r="J910" s="1467"/>
      <c r="K910" s="616" t="s">
        <v>16</v>
      </c>
      <c r="L910" s="617" t="s">
        <v>4278</v>
      </c>
    </row>
    <row r="911" spans="1:12">
      <c r="A911" s="606">
        <v>906</v>
      </c>
      <c r="B911" s="615" t="s">
        <v>4280</v>
      </c>
      <c r="C911" s="1465" t="s">
        <v>4281</v>
      </c>
      <c r="D911" s="1466"/>
      <c r="E911" s="1466"/>
      <c r="F911" s="1466"/>
      <c r="G911" s="1466"/>
      <c r="H911" s="1466"/>
      <c r="I911" s="1466"/>
      <c r="J911" s="1467"/>
      <c r="K911" s="616" t="s">
        <v>16</v>
      </c>
      <c r="L911" s="617" t="s">
        <v>4280</v>
      </c>
    </row>
    <row r="912" spans="1:12">
      <c r="A912" s="606">
        <v>907</v>
      </c>
      <c r="B912" s="615" t="s">
        <v>4282</v>
      </c>
      <c r="C912" s="1465" t="s">
        <v>4283</v>
      </c>
      <c r="D912" s="1466"/>
      <c r="E912" s="1466"/>
      <c r="F912" s="1466"/>
      <c r="G912" s="1466"/>
      <c r="H912" s="1466"/>
      <c r="I912" s="1466"/>
      <c r="J912" s="1467"/>
      <c r="K912" s="616" t="s">
        <v>16</v>
      </c>
      <c r="L912" s="617" t="s">
        <v>4282</v>
      </c>
    </row>
    <row r="913" spans="1:12">
      <c r="A913" s="606">
        <v>908</v>
      </c>
      <c r="B913" s="615" t="s">
        <v>4284</v>
      </c>
      <c r="C913" s="1465" t="s">
        <v>4285</v>
      </c>
      <c r="D913" s="1466"/>
      <c r="E913" s="1466"/>
      <c r="F913" s="1466"/>
      <c r="G913" s="1466"/>
      <c r="H913" s="1466"/>
      <c r="I913" s="1466"/>
      <c r="J913" s="1467"/>
      <c r="K913" s="616" t="s">
        <v>16</v>
      </c>
      <c r="L913" s="617" t="s">
        <v>4284</v>
      </c>
    </row>
    <row r="914" spans="1:12">
      <c r="A914" s="606">
        <v>909</v>
      </c>
      <c r="B914" s="615" t="s">
        <v>4286</v>
      </c>
      <c r="C914" s="1465" t="s">
        <v>4287</v>
      </c>
      <c r="D914" s="1466"/>
      <c r="E914" s="1466"/>
      <c r="F914" s="1466"/>
      <c r="G914" s="1466"/>
      <c r="H914" s="1466"/>
      <c r="I914" s="1466"/>
      <c r="J914" s="1467"/>
      <c r="K914" s="616" t="s">
        <v>16</v>
      </c>
      <c r="L914" s="617" t="s">
        <v>4286</v>
      </c>
    </row>
    <row r="915" spans="1:12">
      <c r="A915" s="606">
        <v>910</v>
      </c>
      <c r="B915" s="615" t="s">
        <v>4288</v>
      </c>
      <c r="C915" s="1465" t="s">
        <v>4289</v>
      </c>
      <c r="D915" s="1466"/>
      <c r="E915" s="1466"/>
      <c r="F915" s="1466"/>
      <c r="G915" s="1466"/>
      <c r="H915" s="1466"/>
      <c r="I915" s="1466"/>
      <c r="J915" s="1467"/>
      <c r="K915" s="616" t="s">
        <v>16</v>
      </c>
      <c r="L915" s="617" t="s">
        <v>4288</v>
      </c>
    </row>
    <row r="916" spans="1:12" ht="12.75" thickBot="1">
      <c r="A916" s="606">
        <v>911</v>
      </c>
      <c r="B916" s="615" t="s">
        <v>4290</v>
      </c>
      <c r="C916" s="1465" t="s">
        <v>4291</v>
      </c>
      <c r="D916" s="1466"/>
      <c r="E916" s="1466"/>
      <c r="F916" s="1466"/>
      <c r="G916" s="1466"/>
      <c r="H916" s="1466"/>
      <c r="I916" s="1466"/>
      <c r="J916" s="1467"/>
      <c r="K916" s="616" t="s">
        <v>16</v>
      </c>
      <c r="L916" s="617" t="s">
        <v>4290</v>
      </c>
    </row>
    <row r="917" spans="1:12" ht="13.5" thickTop="1" thickBot="1">
      <c r="A917" s="605"/>
      <c r="B917" s="618" t="s">
        <v>2</v>
      </c>
      <c r="C917" s="619" t="s">
        <v>3</v>
      </c>
      <c r="D917" s="619" t="s">
        <v>4</v>
      </c>
      <c r="E917" s="619" t="s">
        <v>5</v>
      </c>
      <c r="F917" s="619" t="s">
        <v>6</v>
      </c>
      <c r="G917" s="619" t="s">
        <v>7</v>
      </c>
      <c r="H917" s="619" t="s">
        <v>8</v>
      </c>
      <c r="I917" s="619" t="s">
        <v>9</v>
      </c>
      <c r="J917" s="620" t="s">
        <v>10</v>
      </c>
      <c r="K917" s="621" t="s">
        <v>815</v>
      </c>
      <c r="L917" s="622" t="s">
        <v>2</v>
      </c>
    </row>
    <row r="919" spans="1:12">
      <c r="A919" s="1129"/>
      <c r="B919" s="1129"/>
      <c r="C919" s="1132" t="s">
        <v>6829</v>
      </c>
      <c r="D919" s="1128"/>
      <c r="E919" s="1128"/>
      <c r="F919" s="1128"/>
      <c r="G919" s="1128"/>
      <c r="H919" s="1128"/>
      <c r="I919" s="1128"/>
      <c r="J919" s="1128"/>
      <c r="K919" s="1128"/>
      <c r="L919" s="1128"/>
    </row>
    <row r="920" spans="1:12" ht="13.5">
      <c r="C920" s="1198"/>
      <c r="D920" s="1198"/>
      <c r="E920" s="1198"/>
      <c r="F920" s="1198"/>
      <c r="G920" s="1198"/>
      <c r="H920" s="1198"/>
      <c r="I920" s="1198"/>
      <c r="J920" s="1198"/>
      <c r="K920" s="1198"/>
      <c r="L920" s="1198"/>
    </row>
    <row r="921" spans="1:12">
      <c r="A921" s="1129"/>
      <c r="B921" s="1129"/>
      <c r="C921" s="1393" t="s">
        <v>6830</v>
      </c>
      <c r="D921" s="1383" t="s">
        <v>6831</v>
      </c>
      <c r="E921" s="1383" t="s">
        <v>6832</v>
      </c>
      <c r="F921" s="1383" t="s">
        <v>6833</v>
      </c>
      <c r="G921" s="1474" t="s">
        <v>6834</v>
      </c>
      <c r="H921" s="1475"/>
      <c r="I921" s="1475"/>
      <c r="J921" s="1475"/>
      <c r="K921" s="1475"/>
      <c r="L921" s="1476"/>
    </row>
    <row r="922" spans="1:12" ht="32.450000000000003" customHeight="1">
      <c r="A922" s="1129"/>
      <c r="B922" s="1129"/>
      <c r="C922" s="1153" t="s">
        <v>2979</v>
      </c>
      <c r="D922" s="1154">
        <v>1</v>
      </c>
      <c r="E922" s="1154" t="s">
        <v>707</v>
      </c>
      <c r="F922" s="1154" t="s">
        <v>708</v>
      </c>
      <c r="G922" s="1462" t="s">
        <v>15038</v>
      </c>
      <c r="H922" s="1463"/>
      <c r="I922" s="1463"/>
      <c r="J922" s="1463"/>
      <c r="K922" s="1463"/>
      <c r="L922" s="1464"/>
    </row>
    <row r="923" spans="1:12" ht="12" customHeight="1">
      <c r="A923" s="1129"/>
      <c r="B923" s="1129"/>
      <c r="C923" s="1153" t="s">
        <v>2978</v>
      </c>
      <c r="D923" s="1154">
        <v>1</v>
      </c>
      <c r="E923" s="1154" t="s">
        <v>707</v>
      </c>
      <c r="F923" s="1154" t="s">
        <v>708</v>
      </c>
      <c r="G923" s="1462" t="s">
        <v>15039</v>
      </c>
      <c r="H923" s="1463"/>
      <c r="I923" s="1463"/>
      <c r="J923" s="1463"/>
      <c r="K923" s="1463"/>
      <c r="L923" s="1464"/>
    </row>
    <row r="924" spans="1:12" ht="12" customHeight="1">
      <c r="A924" s="1129"/>
      <c r="B924" s="1129"/>
      <c r="C924" s="1153" t="s">
        <v>4292</v>
      </c>
      <c r="D924" s="1154">
        <v>2</v>
      </c>
      <c r="E924" s="1154" t="s">
        <v>707</v>
      </c>
      <c r="F924" s="1154" t="s">
        <v>708</v>
      </c>
      <c r="G924" s="1462" t="s">
        <v>15040</v>
      </c>
      <c r="H924" s="1463"/>
      <c r="I924" s="1463"/>
      <c r="J924" s="1463"/>
      <c r="K924" s="1463"/>
      <c r="L924" s="1464"/>
    </row>
    <row r="925" spans="1:12" ht="22.9" customHeight="1">
      <c r="A925" s="1129"/>
      <c r="B925" s="1129"/>
      <c r="C925" s="1153" t="s">
        <v>2984</v>
      </c>
      <c r="D925" s="1154">
        <v>1</v>
      </c>
      <c r="E925" s="1154" t="s">
        <v>707</v>
      </c>
      <c r="F925" s="1154" t="s">
        <v>708</v>
      </c>
      <c r="G925" s="1477" t="s">
        <v>15041</v>
      </c>
      <c r="H925" s="1478"/>
      <c r="I925" s="1478"/>
      <c r="J925" s="1478"/>
      <c r="K925" s="1478"/>
      <c r="L925" s="1479"/>
    </row>
    <row r="926" spans="1:12" ht="22.9" customHeight="1">
      <c r="A926" s="1129"/>
      <c r="B926" s="1129"/>
      <c r="C926" s="1153" t="s">
        <v>2992</v>
      </c>
      <c r="D926" s="1154">
        <v>1</v>
      </c>
      <c r="E926" s="1154" t="s">
        <v>707</v>
      </c>
      <c r="F926" s="1154" t="s">
        <v>708</v>
      </c>
      <c r="G926" s="1477" t="s">
        <v>15041</v>
      </c>
      <c r="H926" s="1478"/>
      <c r="I926" s="1478"/>
      <c r="J926" s="1478"/>
      <c r="K926" s="1478"/>
      <c r="L926" s="1479"/>
    </row>
    <row r="927" spans="1:12" ht="22.9" customHeight="1">
      <c r="A927" s="1129"/>
      <c r="B927" s="1129"/>
      <c r="C927" s="1153" t="s">
        <v>2985</v>
      </c>
      <c r="D927" s="1154">
        <v>1</v>
      </c>
      <c r="E927" s="1154" t="s">
        <v>707</v>
      </c>
      <c r="F927" s="1154" t="s">
        <v>708</v>
      </c>
      <c r="G927" s="1477" t="s">
        <v>15042</v>
      </c>
      <c r="H927" s="1478"/>
      <c r="I927" s="1478"/>
      <c r="J927" s="1478"/>
      <c r="K927" s="1478"/>
      <c r="L927" s="1479"/>
    </row>
    <row r="928" spans="1:12" ht="22.9" customHeight="1">
      <c r="A928" s="1129"/>
      <c r="B928" s="1129"/>
      <c r="C928" s="1153" t="s">
        <v>2993</v>
      </c>
      <c r="D928" s="1154">
        <v>1</v>
      </c>
      <c r="E928" s="1154" t="s">
        <v>707</v>
      </c>
      <c r="F928" s="1154" t="s">
        <v>708</v>
      </c>
      <c r="G928" s="1477" t="s">
        <v>15042</v>
      </c>
      <c r="H928" s="1478"/>
      <c r="I928" s="1478"/>
      <c r="J928" s="1478"/>
      <c r="K928" s="1478"/>
      <c r="L928" s="1479"/>
    </row>
    <row r="929" spans="3:12" ht="22.9" customHeight="1">
      <c r="C929" s="1153" t="s">
        <v>2986</v>
      </c>
      <c r="D929" s="1154">
        <v>1</v>
      </c>
      <c r="E929" s="1154" t="s">
        <v>707</v>
      </c>
      <c r="F929" s="1154" t="s">
        <v>708</v>
      </c>
      <c r="G929" s="1477" t="s">
        <v>15042</v>
      </c>
      <c r="H929" s="1478"/>
      <c r="I929" s="1478"/>
      <c r="J929" s="1478"/>
      <c r="K929" s="1478"/>
      <c r="L929" s="1479"/>
    </row>
    <row r="930" spans="3:12" ht="22.9" customHeight="1">
      <c r="C930" s="1153" t="s">
        <v>2994</v>
      </c>
      <c r="D930" s="1154">
        <v>1</v>
      </c>
      <c r="E930" s="1154" t="s">
        <v>707</v>
      </c>
      <c r="F930" s="1154" t="s">
        <v>708</v>
      </c>
      <c r="G930" s="1477" t="s">
        <v>15042</v>
      </c>
      <c r="H930" s="1478"/>
      <c r="I930" s="1478"/>
      <c r="J930" s="1478"/>
      <c r="K930" s="1478"/>
      <c r="L930" s="1479"/>
    </row>
    <row r="931" spans="3:12" ht="22.9" customHeight="1">
      <c r="C931" s="1153" t="s">
        <v>2987</v>
      </c>
      <c r="D931" s="1154">
        <v>1</v>
      </c>
      <c r="E931" s="1154" t="s">
        <v>707</v>
      </c>
      <c r="F931" s="1154" t="s">
        <v>708</v>
      </c>
      <c r="G931" s="1477" t="s">
        <v>15042</v>
      </c>
      <c r="H931" s="1478"/>
      <c r="I931" s="1478"/>
      <c r="J931" s="1478"/>
      <c r="K931" s="1478"/>
      <c r="L931" s="1479"/>
    </row>
    <row r="932" spans="3:12" ht="22.9" customHeight="1">
      <c r="C932" s="1153" t="s">
        <v>2995</v>
      </c>
      <c r="D932" s="1154">
        <v>1</v>
      </c>
      <c r="E932" s="1154" t="s">
        <v>707</v>
      </c>
      <c r="F932" s="1154" t="s">
        <v>708</v>
      </c>
      <c r="G932" s="1477" t="s">
        <v>15042</v>
      </c>
      <c r="H932" s="1478"/>
      <c r="I932" s="1478"/>
      <c r="J932" s="1478"/>
      <c r="K932" s="1478"/>
      <c r="L932" s="1479"/>
    </row>
    <row r="933" spans="3:12" ht="22.9" customHeight="1">
      <c r="C933" s="1153" t="s">
        <v>2980</v>
      </c>
      <c r="D933" s="1154">
        <v>1</v>
      </c>
      <c r="E933" s="1154" t="s">
        <v>707</v>
      </c>
      <c r="F933" s="1154" t="s">
        <v>708</v>
      </c>
      <c r="G933" s="1477" t="s">
        <v>15043</v>
      </c>
      <c r="H933" s="1478"/>
      <c r="I933" s="1478"/>
      <c r="J933" s="1478"/>
      <c r="K933" s="1478"/>
      <c r="L933" s="1479"/>
    </row>
    <row r="934" spans="3:12" ht="22.9" customHeight="1">
      <c r="C934" s="1153" t="s">
        <v>2988</v>
      </c>
      <c r="D934" s="1154">
        <v>1</v>
      </c>
      <c r="E934" s="1154" t="s">
        <v>707</v>
      </c>
      <c r="F934" s="1154" t="s">
        <v>708</v>
      </c>
      <c r="G934" s="1477" t="s">
        <v>15043</v>
      </c>
      <c r="H934" s="1478"/>
      <c r="I934" s="1478"/>
      <c r="J934" s="1478"/>
      <c r="K934" s="1478"/>
      <c r="L934" s="1479"/>
    </row>
    <row r="935" spans="3:12" ht="22.9" customHeight="1">
      <c r="C935" s="1153" t="s">
        <v>2981</v>
      </c>
      <c r="D935" s="1154">
        <v>1</v>
      </c>
      <c r="E935" s="1154" t="s">
        <v>707</v>
      </c>
      <c r="F935" s="1154" t="s">
        <v>708</v>
      </c>
      <c r="G935" s="1477" t="s">
        <v>15044</v>
      </c>
      <c r="H935" s="1478"/>
      <c r="I935" s="1478"/>
      <c r="J935" s="1478"/>
      <c r="K935" s="1478"/>
      <c r="L935" s="1479"/>
    </row>
    <row r="936" spans="3:12" ht="22.9" customHeight="1">
      <c r="C936" s="1153" t="s">
        <v>2989</v>
      </c>
      <c r="D936" s="1154">
        <v>1</v>
      </c>
      <c r="E936" s="1154" t="s">
        <v>707</v>
      </c>
      <c r="F936" s="1154" t="s">
        <v>708</v>
      </c>
      <c r="G936" s="1477" t="s">
        <v>15044</v>
      </c>
      <c r="H936" s="1478"/>
      <c r="I936" s="1478"/>
      <c r="J936" s="1478"/>
      <c r="K936" s="1478"/>
      <c r="L936" s="1479"/>
    </row>
    <row r="937" spans="3:12" ht="22.9" customHeight="1">
      <c r="C937" s="1153" t="s">
        <v>2982</v>
      </c>
      <c r="D937" s="1154">
        <v>1</v>
      </c>
      <c r="E937" s="1154" t="s">
        <v>707</v>
      </c>
      <c r="F937" s="1154" t="s">
        <v>708</v>
      </c>
      <c r="G937" s="1477" t="s">
        <v>15044</v>
      </c>
      <c r="H937" s="1478"/>
      <c r="I937" s="1478"/>
      <c r="J937" s="1478"/>
      <c r="K937" s="1478"/>
      <c r="L937" s="1479"/>
    </row>
    <row r="938" spans="3:12" ht="22.9" customHeight="1">
      <c r="C938" s="1153" t="s">
        <v>2990</v>
      </c>
      <c r="D938" s="1154">
        <v>1</v>
      </c>
      <c r="E938" s="1154" t="s">
        <v>707</v>
      </c>
      <c r="F938" s="1154" t="s">
        <v>708</v>
      </c>
      <c r="G938" s="1477" t="s">
        <v>15044</v>
      </c>
      <c r="H938" s="1478"/>
      <c r="I938" s="1478"/>
      <c r="J938" s="1478"/>
      <c r="K938" s="1478"/>
      <c r="L938" s="1479"/>
    </row>
    <row r="939" spans="3:12" ht="22.9" customHeight="1">
      <c r="C939" s="1153" t="s">
        <v>2983</v>
      </c>
      <c r="D939" s="1154">
        <v>1</v>
      </c>
      <c r="E939" s="1154" t="s">
        <v>707</v>
      </c>
      <c r="F939" s="1154" t="s">
        <v>708</v>
      </c>
      <c r="G939" s="1477" t="s">
        <v>15044</v>
      </c>
      <c r="H939" s="1478"/>
      <c r="I939" s="1478"/>
      <c r="J939" s="1478"/>
      <c r="K939" s="1478"/>
      <c r="L939" s="1479"/>
    </row>
    <row r="940" spans="3:12" ht="22.9" customHeight="1">
      <c r="C940" s="1153" t="s">
        <v>2991</v>
      </c>
      <c r="D940" s="1154">
        <v>1</v>
      </c>
      <c r="E940" s="1154" t="s">
        <v>707</v>
      </c>
      <c r="F940" s="1154" t="s">
        <v>708</v>
      </c>
      <c r="G940" s="1477" t="s">
        <v>15044</v>
      </c>
      <c r="H940" s="1478"/>
      <c r="I940" s="1478"/>
      <c r="J940" s="1478"/>
      <c r="K940" s="1478"/>
      <c r="L940" s="1479"/>
    </row>
    <row r="941" spans="3:12" ht="22.9" customHeight="1">
      <c r="C941" s="1398" t="s">
        <v>4293</v>
      </c>
      <c r="D941" s="1154">
        <v>8</v>
      </c>
      <c r="E941" s="1154" t="s">
        <v>707</v>
      </c>
      <c r="F941" s="1154" t="s">
        <v>708</v>
      </c>
      <c r="G941" s="1477" t="s">
        <v>15045</v>
      </c>
      <c r="H941" s="1478"/>
      <c r="I941" s="1478"/>
      <c r="J941" s="1478"/>
      <c r="K941" s="1478"/>
      <c r="L941" s="1479"/>
    </row>
    <row r="942" spans="3:12" ht="22.9" customHeight="1">
      <c r="C942" s="1398" t="s">
        <v>4294</v>
      </c>
      <c r="D942" s="1154">
        <v>8</v>
      </c>
      <c r="E942" s="1154" t="s">
        <v>707</v>
      </c>
      <c r="F942" s="1154" t="s">
        <v>708</v>
      </c>
      <c r="G942" s="1477" t="s">
        <v>15045</v>
      </c>
      <c r="H942" s="1478"/>
      <c r="I942" s="1478"/>
      <c r="J942" s="1478"/>
      <c r="K942" s="1478"/>
      <c r="L942" s="1479"/>
    </row>
    <row r="943" spans="3:12" ht="22.9" customHeight="1">
      <c r="C943" s="1398" t="s">
        <v>4295</v>
      </c>
      <c r="D943" s="1154">
        <v>8</v>
      </c>
      <c r="E943" s="1154" t="s">
        <v>707</v>
      </c>
      <c r="F943" s="1154" t="s">
        <v>708</v>
      </c>
      <c r="G943" s="1477" t="s">
        <v>15046</v>
      </c>
      <c r="H943" s="1478"/>
      <c r="I943" s="1478"/>
      <c r="J943" s="1478"/>
      <c r="K943" s="1478"/>
      <c r="L943" s="1479"/>
    </row>
    <row r="944" spans="3:12" ht="22.9" customHeight="1">
      <c r="C944" s="1398" t="s">
        <v>4296</v>
      </c>
      <c r="D944" s="1154">
        <v>8</v>
      </c>
      <c r="E944" s="1154" t="s">
        <v>707</v>
      </c>
      <c r="F944" s="1154" t="s">
        <v>708</v>
      </c>
      <c r="G944" s="1477" t="s">
        <v>15046</v>
      </c>
      <c r="H944" s="1478"/>
      <c r="I944" s="1478"/>
      <c r="J944" s="1478"/>
      <c r="K944" s="1478"/>
      <c r="L944" s="1479"/>
    </row>
    <row r="945" spans="3:12" ht="22.9" customHeight="1">
      <c r="C945" s="1398" t="s">
        <v>4297</v>
      </c>
      <c r="D945" s="1154">
        <v>8</v>
      </c>
      <c r="E945" s="1154" t="s">
        <v>707</v>
      </c>
      <c r="F945" s="1154" t="s">
        <v>708</v>
      </c>
      <c r="G945" s="1477" t="s">
        <v>15046</v>
      </c>
      <c r="H945" s="1478"/>
      <c r="I945" s="1478"/>
      <c r="J945" s="1478"/>
      <c r="K945" s="1478"/>
      <c r="L945" s="1479"/>
    </row>
    <row r="946" spans="3:12" ht="22.9" customHeight="1">
      <c r="C946" s="1398" t="s">
        <v>4298</v>
      </c>
      <c r="D946" s="1154">
        <v>8</v>
      </c>
      <c r="E946" s="1154" t="s">
        <v>707</v>
      </c>
      <c r="F946" s="1154" t="s">
        <v>708</v>
      </c>
      <c r="G946" s="1477" t="s">
        <v>15046</v>
      </c>
      <c r="H946" s="1478"/>
      <c r="I946" s="1478"/>
      <c r="J946" s="1478"/>
      <c r="K946" s="1478"/>
      <c r="L946" s="1479"/>
    </row>
    <row r="947" spans="3:12" ht="22.9" customHeight="1">
      <c r="C947" s="1398" t="s">
        <v>4299</v>
      </c>
      <c r="D947" s="1154">
        <v>8</v>
      </c>
      <c r="E947" s="1154" t="s">
        <v>707</v>
      </c>
      <c r="F947" s="1154" t="s">
        <v>708</v>
      </c>
      <c r="G947" s="1477" t="s">
        <v>15046</v>
      </c>
      <c r="H947" s="1478"/>
      <c r="I947" s="1478"/>
      <c r="J947" s="1478"/>
      <c r="K947" s="1478"/>
      <c r="L947" s="1479"/>
    </row>
    <row r="948" spans="3:12" ht="22.9" customHeight="1">
      <c r="C948" s="1398" t="s">
        <v>4300</v>
      </c>
      <c r="D948" s="1154">
        <v>8</v>
      </c>
      <c r="E948" s="1154" t="s">
        <v>707</v>
      </c>
      <c r="F948" s="1154" t="s">
        <v>708</v>
      </c>
      <c r="G948" s="1477" t="s">
        <v>15046</v>
      </c>
      <c r="H948" s="1478"/>
      <c r="I948" s="1478"/>
      <c r="J948" s="1478"/>
      <c r="K948" s="1478"/>
      <c r="L948" s="1479"/>
    </row>
    <row r="949" spans="3:12" ht="22.9" customHeight="1">
      <c r="C949" s="1398" t="s">
        <v>4301</v>
      </c>
      <c r="D949" s="1154">
        <v>8</v>
      </c>
      <c r="E949" s="1154" t="s">
        <v>707</v>
      </c>
      <c r="F949" s="1154" t="s">
        <v>708</v>
      </c>
      <c r="G949" s="1477" t="s">
        <v>15046</v>
      </c>
      <c r="H949" s="1478"/>
      <c r="I949" s="1478"/>
      <c r="J949" s="1478"/>
      <c r="K949" s="1478"/>
      <c r="L949" s="1479"/>
    </row>
    <row r="950" spans="3:12" ht="22.9" customHeight="1">
      <c r="C950" s="1398" t="s">
        <v>4302</v>
      </c>
      <c r="D950" s="1154">
        <v>8</v>
      </c>
      <c r="E950" s="1154" t="s">
        <v>707</v>
      </c>
      <c r="F950" s="1154" t="s">
        <v>708</v>
      </c>
      <c r="G950" s="1477" t="s">
        <v>15046</v>
      </c>
      <c r="H950" s="1478"/>
      <c r="I950" s="1478"/>
      <c r="J950" s="1478"/>
      <c r="K950" s="1478"/>
      <c r="L950" s="1479"/>
    </row>
    <row r="951" spans="3:12" ht="22.9" customHeight="1">
      <c r="C951" s="1398" t="s">
        <v>4303</v>
      </c>
      <c r="D951" s="1154">
        <v>8</v>
      </c>
      <c r="E951" s="1154" t="s">
        <v>707</v>
      </c>
      <c r="F951" s="1154" t="s">
        <v>708</v>
      </c>
      <c r="G951" s="1477" t="s">
        <v>15046</v>
      </c>
      <c r="H951" s="1478"/>
      <c r="I951" s="1478"/>
      <c r="J951" s="1478"/>
      <c r="K951" s="1478"/>
      <c r="L951" s="1479"/>
    </row>
    <row r="952" spans="3:12" ht="22.9" customHeight="1">
      <c r="C952" s="1398" t="s">
        <v>4304</v>
      </c>
      <c r="D952" s="1154">
        <v>8</v>
      </c>
      <c r="E952" s="1154" t="s">
        <v>707</v>
      </c>
      <c r="F952" s="1154" t="s">
        <v>708</v>
      </c>
      <c r="G952" s="1477" t="s">
        <v>15046</v>
      </c>
      <c r="H952" s="1478"/>
      <c r="I952" s="1478"/>
      <c r="J952" s="1478"/>
      <c r="K952" s="1478"/>
      <c r="L952" s="1479"/>
    </row>
    <row r="953" spans="3:12" ht="22.9" customHeight="1">
      <c r="C953" s="1398" t="s">
        <v>4305</v>
      </c>
      <c r="D953" s="1154">
        <v>8</v>
      </c>
      <c r="E953" s="1154" t="s">
        <v>707</v>
      </c>
      <c r="F953" s="1154" t="s">
        <v>708</v>
      </c>
      <c r="G953" s="1477" t="s">
        <v>15046</v>
      </c>
      <c r="H953" s="1478"/>
      <c r="I953" s="1478"/>
      <c r="J953" s="1478"/>
      <c r="K953" s="1478"/>
      <c r="L953" s="1479"/>
    </row>
    <row r="954" spans="3:12" ht="22.9" customHeight="1">
      <c r="C954" s="1398" t="s">
        <v>4306</v>
      </c>
      <c r="D954" s="1154">
        <v>8</v>
      </c>
      <c r="E954" s="1154" t="s">
        <v>707</v>
      </c>
      <c r="F954" s="1154" t="s">
        <v>708</v>
      </c>
      <c r="G954" s="1477" t="s">
        <v>15046</v>
      </c>
      <c r="H954" s="1478"/>
      <c r="I954" s="1478"/>
      <c r="J954" s="1478"/>
      <c r="K954" s="1478"/>
      <c r="L954" s="1479"/>
    </row>
    <row r="955" spans="3:12" ht="22.9" customHeight="1">
      <c r="C955" s="1398" t="s">
        <v>4307</v>
      </c>
      <c r="D955" s="1154">
        <v>8</v>
      </c>
      <c r="E955" s="1154" t="s">
        <v>707</v>
      </c>
      <c r="F955" s="1154" t="s">
        <v>708</v>
      </c>
      <c r="G955" s="1477" t="s">
        <v>15046</v>
      </c>
      <c r="H955" s="1478"/>
      <c r="I955" s="1478"/>
      <c r="J955" s="1478"/>
      <c r="K955" s="1478"/>
      <c r="L955" s="1479"/>
    </row>
    <row r="956" spans="3:12" ht="22.9" customHeight="1">
      <c r="C956" s="1398" t="s">
        <v>4308</v>
      </c>
      <c r="D956" s="1154">
        <v>8</v>
      </c>
      <c r="E956" s="1154" t="s">
        <v>707</v>
      </c>
      <c r="F956" s="1154" t="s">
        <v>708</v>
      </c>
      <c r="G956" s="1477" t="s">
        <v>15046</v>
      </c>
      <c r="H956" s="1478"/>
      <c r="I956" s="1478"/>
      <c r="J956" s="1478"/>
      <c r="K956" s="1478"/>
      <c r="L956" s="1479"/>
    </row>
    <row r="957" spans="3:12" ht="22.9" customHeight="1">
      <c r="C957" s="1398" t="s">
        <v>4309</v>
      </c>
      <c r="D957" s="1154">
        <v>8</v>
      </c>
      <c r="E957" s="1154" t="s">
        <v>707</v>
      </c>
      <c r="F957" s="1154" t="s">
        <v>708</v>
      </c>
      <c r="G957" s="1477" t="s">
        <v>15046</v>
      </c>
      <c r="H957" s="1478"/>
      <c r="I957" s="1478"/>
      <c r="J957" s="1478"/>
      <c r="K957" s="1478"/>
      <c r="L957" s="1479"/>
    </row>
    <row r="958" spans="3:12" ht="22.9" customHeight="1">
      <c r="C958" s="1398" t="s">
        <v>4310</v>
      </c>
      <c r="D958" s="1154">
        <v>8</v>
      </c>
      <c r="E958" s="1154" t="s">
        <v>707</v>
      </c>
      <c r="F958" s="1154" t="s">
        <v>708</v>
      </c>
      <c r="G958" s="1477" t="s">
        <v>15046</v>
      </c>
      <c r="H958" s="1478"/>
      <c r="I958" s="1478"/>
      <c r="J958" s="1478"/>
      <c r="K958" s="1478"/>
      <c r="L958" s="1479"/>
    </row>
    <row r="959" spans="3:12" ht="22.9" customHeight="1">
      <c r="C959" s="1398" t="s">
        <v>4311</v>
      </c>
      <c r="D959" s="1154">
        <v>8</v>
      </c>
      <c r="E959" s="1154" t="s">
        <v>707</v>
      </c>
      <c r="F959" s="1154" t="s">
        <v>708</v>
      </c>
      <c r="G959" s="1477" t="s">
        <v>15046</v>
      </c>
      <c r="H959" s="1478"/>
      <c r="I959" s="1478"/>
      <c r="J959" s="1478"/>
      <c r="K959" s="1478"/>
      <c r="L959" s="1479"/>
    </row>
    <row r="960" spans="3:12" ht="22.9" customHeight="1">
      <c r="C960" s="1398" t="s">
        <v>4312</v>
      </c>
      <c r="D960" s="1154">
        <v>8</v>
      </c>
      <c r="E960" s="1154" t="s">
        <v>707</v>
      </c>
      <c r="F960" s="1154" t="s">
        <v>708</v>
      </c>
      <c r="G960" s="1477" t="s">
        <v>15046</v>
      </c>
      <c r="H960" s="1478"/>
      <c r="I960" s="1478"/>
      <c r="J960" s="1478"/>
      <c r="K960" s="1478"/>
      <c r="L960" s="1479"/>
    </row>
    <row r="961" spans="3:12" ht="22.9" customHeight="1">
      <c r="C961" s="1398" t="s">
        <v>4313</v>
      </c>
      <c r="D961" s="1154">
        <v>8</v>
      </c>
      <c r="E961" s="1154" t="s">
        <v>707</v>
      </c>
      <c r="F961" s="1154" t="s">
        <v>708</v>
      </c>
      <c r="G961" s="1477" t="s">
        <v>15046</v>
      </c>
      <c r="H961" s="1478"/>
      <c r="I961" s="1478"/>
      <c r="J961" s="1478"/>
      <c r="K961" s="1478"/>
      <c r="L961" s="1479"/>
    </row>
    <row r="962" spans="3:12" ht="22.9" customHeight="1">
      <c r="C962" s="1398" t="s">
        <v>4314</v>
      </c>
      <c r="D962" s="1154">
        <v>8</v>
      </c>
      <c r="E962" s="1154" t="s">
        <v>707</v>
      </c>
      <c r="F962" s="1154" t="s">
        <v>708</v>
      </c>
      <c r="G962" s="1477" t="s">
        <v>15046</v>
      </c>
      <c r="H962" s="1478"/>
      <c r="I962" s="1478"/>
      <c r="J962" s="1478"/>
      <c r="K962" s="1478"/>
      <c r="L962" s="1479"/>
    </row>
    <row r="963" spans="3:12" ht="22.9" customHeight="1">
      <c r="C963" s="1398" t="s">
        <v>4315</v>
      </c>
      <c r="D963" s="1154">
        <v>8</v>
      </c>
      <c r="E963" s="1154" t="s">
        <v>707</v>
      </c>
      <c r="F963" s="1154" t="s">
        <v>708</v>
      </c>
      <c r="G963" s="1477" t="s">
        <v>15046</v>
      </c>
      <c r="H963" s="1478"/>
      <c r="I963" s="1478"/>
      <c r="J963" s="1478"/>
      <c r="K963" s="1478"/>
      <c r="L963" s="1479"/>
    </row>
    <row r="964" spans="3:12" ht="22.9" customHeight="1">
      <c r="C964" s="1398" t="s">
        <v>4316</v>
      </c>
      <c r="D964" s="1154">
        <v>8</v>
      </c>
      <c r="E964" s="1154" t="s">
        <v>707</v>
      </c>
      <c r="F964" s="1154" t="s">
        <v>708</v>
      </c>
      <c r="G964" s="1477" t="s">
        <v>15046</v>
      </c>
      <c r="H964" s="1478"/>
      <c r="I964" s="1478"/>
      <c r="J964" s="1478"/>
      <c r="K964" s="1478"/>
      <c r="L964" s="1479"/>
    </row>
    <row r="965" spans="3:12" ht="22.9" customHeight="1">
      <c r="C965" s="1398" t="s">
        <v>4317</v>
      </c>
      <c r="D965" s="1154">
        <v>8</v>
      </c>
      <c r="E965" s="1154" t="s">
        <v>707</v>
      </c>
      <c r="F965" s="1154" t="s">
        <v>708</v>
      </c>
      <c r="G965" s="1477" t="s">
        <v>15046</v>
      </c>
      <c r="H965" s="1478"/>
      <c r="I965" s="1478"/>
      <c r="J965" s="1478"/>
      <c r="K965" s="1478"/>
      <c r="L965" s="1479"/>
    </row>
    <row r="966" spans="3:12" ht="22.9" customHeight="1">
      <c r="C966" s="1398" t="s">
        <v>4318</v>
      </c>
      <c r="D966" s="1154">
        <v>8</v>
      </c>
      <c r="E966" s="1154" t="s">
        <v>707</v>
      </c>
      <c r="F966" s="1154" t="s">
        <v>708</v>
      </c>
      <c r="G966" s="1477" t="s">
        <v>15046</v>
      </c>
      <c r="H966" s="1478"/>
      <c r="I966" s="1478"/>
      <c r="J966" s="1478"/>
      <c r="K966" s="1478"/>
      <c r="L966" s="1479"/>
    </row>
    <row r="967" spans="3:12" ht="22.9" customHeight="1">
      <c r="C967" s="1398" t="s">
        <v>4319</v>
      </c>
      <c r="D967" s="1154">
        <v>8</v>
      </c>
      <c r="E967" s="1154" t="s">
        <v>707</v>
      </c>
      <c r="F967" s="1154" t="s">
        <v>708</v>
      </c>
      <c r="G967" s="1477" t="s">
        <v>15046</v>
      </c>
      <c r="H967" s="1478"/>
      <c r="I967" s="1478"/>
      <c r="J967" s="1478"/>
      <c r="K967" s="1478"/>
      <c r="L967" s="1479"/>
    </row>
    <row r="968" spans="3:12" ht="22.9" customHeight="1">
      <c r="C968" s="1398" t="s">
        <v>4320</v>
      </c>
      <c r="D968" s="1154">
        <v>8</v>
      </c>
      <c r="E968" s="1154" t="s">
        <v>707</v>
      </c>
      <c r="F968" s="1154" t="s">
        <v>708</v>
      </c>
      <c r="G968" s="1477" t="s">
        <v>15046</v>
      </c>
      <c r="H968" s="1478"/>
      <c r="I968" s="1478"/>
      <c r="J968" s="1478"/>
      <c r="K968" s="1478"/>
      <c r="L968" s="1479"/>
    </row>
    <row r="969" spans="3:12" ht="22.9" customHeight="1">
      <c r="C969" s="1398" t="s">
        <v>4321</v>
      </c>
      <c r="D969" s="1154">
        <v>8</v>
      </c>
      <c r="E969" s="1154" t="s">
        <v>707</v>
      </c>
      <c r="F969" s="1154" t="s">
        <v>708</v>
      </c>
      <c r="G969" s="1477" t="s">
        <v>15046</v>
      </c>
      <c r="H969" s="1478"/>
      <c r="I969" s="1478"/>
      <c r="J969" s="1478"/>
      <c r="K969" s="1478"/>
      <c r="L969" s="1479"/>
    </row>
    <row r="970" spans="3:12" ht="22.9" customHeight="1">
      <c r="C970" s="1398" t="s">
        <v>4322</v>
      </c>
      <c r="D970" s="1154">
        <v>8</v>
      </c>
      <c r="E970" s="1154" t="s">
        <v>707</v>
      </c>
      <c r="F970" s="1154" t="s">
        <v>708</v>
      </c>
      <c r="G970" s="1477" t="s">
        <v>15046</v>
      </c>
      <c r="H970" s="1478"/>
      <c r="I970" s="1478"/>
      <c r="J970" s="1478"/>
      <c r="K970" s="1478"/>
      <c r="L970" s="1479"/>
    </row>
    <row r="971" spans="3:12" ht="22.9" customHeight="1">
      <c r="C971" s="1398" t="s">
        <v>4323</v>
      </c>
      <c r="D971" s="1154">
        <v>8</v>
      </c>
      <c r="E971" s="1154" t="s">
        <v>707</v>
      </c>
      <c r="F971" s="1154" t="s">
        <v>708</v>
      </c>
      <c r="G971" s="1477" t="s">
        <v>15046</v>
      </c>
      <c r="H971" s="1478"/>
      <c r="I971" s="1478"/>
      <c r="J971" s="1478"/>
      <c r="K971" s="1478"/>
      <c r="L971" s="1479"/>
    </row>
    <row r="972" spans="3:12" ht="22.9" customHeight="1">
      <c r="C972" s="1398" t="s">
        <v>4324</v>
      </c>
      <c r="D972" s="1154">
        <v>8</v>
      </c>
      <c r="E972" s="1154" t="s">
        <v>707</v>
      </c>
      <c r="F972" s="1154" t="s">
        <v>708</v>
      </c>
      <c r="G972" s="1477" t="s">
        <v>15046</v>
      </c>
      <c r="H972" s="1478"/>
      <c r="I972" s="1478"/>
      <c r="J972" s="1478"/>
      <c r="K972" s="1478"/>
      <c r="L972" s="1479"/>
    </row>
    <row r="973" spans="3:12" ht="22.9" customHeight="1">
      <c r="C973" s="1398" t="s">
        <v>4325</v>
      </c>
      <c r="D973" s="1154">
        <v>8</v>
      </c>
      <c r="E973" s="1154" t="s">
        <v>707</v>
      </c>
      <c r="F973" s="1154" t="s">
        <v>708</v>
      </c>
      <c r="G973" s="1477" t="s">
        <v>15046</v>
      </c>
      <c r="H973" s="1478"/>
      <c r="I973" s="1478"/>
      <c r="J973" s="1478"/>
      <c r="K973" s="1478"/>
      <c r="L973" s="1479"/>
    </row>
    <row r="974" spans="3:12" ht="22.9" customHeight="1">
      <c r="C974" s="1398" t="s">
        <v>4326</v>
      </c>
      <c r="D974" s="1154">
        <v>8</v>
      </c>
      <c r="E974" s="1154" t="s">
        <v>707</v>
      </c>
      <c r="F974" s="1154" t="s">
        <v>708</v>
      </c>
      <c r="G974" s="1477" t="s">
        <v>15046</v>
      </c>
      <c r="H974" s="1478"/>
      <c r="I974" s="1478"/>
      <c r="J974" s="1478"/>
      <c r="K974" s="1478"/>
      <c r="L974" s="1479"/>
    </row>
    <row r="975" spans="3:12" ht="22.9" customHeight="1">
      <c r="C975" s="1398" t="s">
        <v>4327</v>
      </c>
      <c r="D975" s="1154">
        <v>8</v>
      </c>
      <c r="E975" s="1154" t="s">
        <v>707</v>
      </c>
      <c r="F975" s="1154" t="s">
        <v>708</v>
      </c>
      <c r="G975" s="1477" t="s">
        <v>15046</v>
      </c>
      <c r="H975" s="1478"/>
      <c r="I975" s="1478"/>
      <c r="J975" s="1478"/>
      <c r="K975" s="1478"/>
      <c r="L975" s="1479"/>
    </row>
    <row r="976" spans="3:12" ht="22.9" customHeight="1">
      <c r="C976" s="1398" t="s">
        <v>4328</v>
      </c>
      <c r="D976" s="1154">
        <v>8</v>
      </c>
      <c r="E976" s="1154" t="s">
        <v>707</v>
      </c>
      <c r="F976" s="1154" t="s">
        <v>708</v>
      </c>
      <c r="G976" s="1477" t="s">
        <v>15046</v>
      </c>
      <c r="H976" s="1478"/>
      <c r="I976" s="1478"/>
      <c r="J976" s="1478"/>
      <c r="K976" s="1478"/>
      <c r="L976" s="1479"/>
    </row>
    <row r="977" spans="3:12" ht="22.9" customHeight="1">
      <c r="C977" s="1398" t="s">
        <v>4329</v>
      </c>
      <c r="D977" s="1154">
        <v>8</v>
      </c>
      <c r="E977" s="1154" t="s">
        <v>707</v>
      </c>
      <c r="F977" s="1154" t="s">
        <v>708</v>
      </c>
      <c r="G977" s="1477" t="s">
        <v>15046</v>
      </c>
      <c r="H977" s="1478"/>
      <c r="I977" s="1478"/>
      <c r="J977" s="1478"/>
      <c r="K977" s="1478"/>
      <c r="L977" s="1479"/>
    </row>
    <row r="978" spans="3:12" ht="22.9" customHeight="1">
      <c r="C978" s="1398" t="s">
        <v>4330</v>
      </c>
      <c r="D978" s="1154">
        <v>8</v>
      </c>
      <c r="E978" s="1154" t="s">
        <v>707</v>
      </c>
      <c r="F978" s="1154" t="s">
        <v>708</v>
      </c>
      <c r="G978" s="1477" t="s">
        <v>15046</v>
      </c>
      <c r="H978" s="1478"/>
      <c r="I978" s="1478"/>
      <c r="J978" s="1478"/>
      <c r="K978" s="1478"/>
      <c r="L978" s="1479"/>
    </row>
    <row r="979" spans="3:12" ht="22.9" customHeight="1">
      <c r="C979" s="1398" t="s">
        <v>4331</v>
      </c>
      <c r="D979" s="1154">
        <v>8</v>
      </c>
      <c r="E979" s="1154" t="s">
        <v>707</v>
      </c>
      <c r="F979" s="1154" t="s">
        <v>708</v>
      </c>
      <c r="G979" s="1477" t="s">
        <v>15046</v>
      </c>
      <c r="H979" s="1478"/>
      <c r="I979" s="1478"/>
      <c r="J979" s="1478"/>
      <c r="K979" s="1478"/>
      <c r="L979" s="1479"/>
    </row>
    <row r="980" spans="3:12" ht="22.9" customHeight="1">
      <c r="C980" s="1398" t="s">
        <v>4332</v>
      </c>
      <c r="D980" s="1154">
        <v>8</v>
      </c>
      <c r="E980" s="1154" t="s">
        <v>707</v>
      </c>
      <c r="F980" s="1154" t="s">
        <v>708</v>
      </c>
      <c r="G980" s="1477" t="s">
        <v>15046</v>
      </c>
      <c r="H980" s="1478"/>
      <c r="I980" s="1478"/>
      <c r="J980" s="1478"/>
      <c r="K980" s="1478"/>
      <c r="L980" s="1479"/>
    </row>
    <row r="981" spans="3:12" ht="22.9" customHeight="1">
      <c r="C981" s="1398" t="s">
        <v>4333</v>
      </c>
      <c r="D981" s="1154">
        <v>8</v>
      </c>
      <c r="E981" s="1154" t="s">
        <v>707</v>
      </c>
      <c r="F981" s="1154" t="s">
        <v>708</v>
      </c>
      <c r="G981" s="1477" t="s">
        <v>15046</v>
      </c>
      <c r="H981" s="1478"/>
      <c r="I981" s="1478"/>
      <c r="J981" s="1478"/>
      <c r="K981" s="1478"/>
      <c r="L981" s="1479"/>
    </row>
    <row r="982" spans="3:12" ht="22.9" customHeight="1">
      <c r="C982" s="1398" t="s">
        <v>4334</v>
      </c>
      <c r="D982" s="1154">
        <v>8</v>
      </c>
      <c r="E982" s="1154" t="s">
        <v>707</v>
      </c>
      <c r="F982" s="1154" t="s">
        <v>708</v>
      </c>
      <c r="G982" s="1477" t="s">
        <v>15046</v>
      </c>
      <c r="H982" s="1478"/>
      <c r="I982" s="1478"/>
      <c r="J982" s="1478"/>
      <c r="K982" s="1478"/>
      <c r="L982" s="1479"/>
    </row>
    <row r="983" spans="3:12" ht="22.9" customHeight="1">
      <c r="C983" s="1398" t="s">
        <v>4335</v>
      </c>
      <c r="D983" s="1154">
        <v>8</v>
      </c>
      <c r="E983" s="1154" t="s">
        <v>707</v>
      </c>
      <c r="F983" s="1154" t="s">
        <v>708</v>
      </c>
      <c r="G983" s="1477" t="s">
        <v>15046</v>
      </c>
      <c r="H983" s="1478"/>
      <c r="I983" s="1478"/>
      <c r="J983" s="1478"/>
      <c r="K983" s="1478"/>
      <c r="L983" s="1479"/>
    </row>
    <row r="984" spans="3:12" ht="22.9" customHeight="1">
      <c r="C984" s="1398" t="s">
        <v>4336</v>
      </c>
      <c r="D984" s="1154">
        <v>8</v>
      </c>
      <c r="E984" s="1154" t="s">
        <v>707</v>
      </c>
      <c r="F984" s="1154" t="s">
        <v>708</v>
      </c>
      <c r="G984" s="1477" t="s">
        <v>15046</v>
      </c>
      <c r="H984" s="1478"/>
      <c r="I984" s="1478"/>
      <c r="J984" s="1478"/>
      <c r="K984" s="1478"/>
      <c r="L984" s="1479"/>
    </row>
    <row r="985" spans="3:12" ht="22.9" customHeight="1">
      <c r="C985" s="1398" t="s">
        <v>4337</v>
      </c>
      <c r="D985" s="1154">
        <v>8</v>
      </c>
      <c r="E985" s="1154" t="s">
        <v>707</v>
      </c>
      <c r="F985" s="1154" t="s">
        <v>708</v>
      </c>
      <c r="G985" s="1477" t="s">
        <v>15046</v>
      </c>
      <c r="H985" s="1478"/>
      <c r="I985" s="1478"/>
      <c r="J985" s="1478"/>
      <c r="K985" s="1478"/>
      <c r="L985" s="1479"/>
    </row>
    <row r="986" spans="3:12" ht="22.9" customHeight="1">
      <c r="C986" s="1398" t="s">
        <v>4338</v>
      </c>
      <c r="D986" s="1154">
        <v>8</v>
      </c>
      <c r="E986" s="1154" t="s">
        <v>707</v>
      </c>
      <c r="F986" s="1154" t="s">
        <v>708</v>
      </c>
      <c r="G986" s="1477" t="s">
        <v>15046</v>
      </c>
      <c r="H986" s="1478"/>
      <c r="I986" s="1478"/>
      <c r="J986" s="1478"/>
      <c r="K986" s="1478"/>
      <c r="L986" s="1479"/>
    </row>
    <row r="987" spans="3:12" ht="22.9" customHeight="1">
      <c r="C987" s="1398" t="s">
        <v>4339</v>
      </c>
      <c r="D987" s="1154">
        <v>8</v>
      </c>
      <c r="E987" s="1154" t="s">
        <v>707</v>
      </c>
      <c r="F987" s="1154" t="s">
        <v>708</v>
      </c>
      <c r="G987" s="1477" t="s">
        <v>15046</v>
      </c>
      <c r="H987" s="1478"/>
      <c r="I987" s="1478"/>
      <c r="J987" s="1478"/>
      <c r="K987" s="1478"/>
      <c r="L987" s="1479"/>
    </row>
    <row r="988" spans="3:12" ht="22.9" customHeight="1">
      <c r="C988" s="1398" t="s">
        <v>4340</v>
      </c>
      <c r="D988" s="1154">
        <v>8</v>
      </c>
      <c r="E988" s="1154" t="s">
        <v>707</v>
      </c>
      <c r="F988" s="1154" t="s">
        <v>708</v>
      </c>
      <c r="G988" s="1477" t="s">
        <v>15046</v>
      </c>
      <c r="H988" s="1478"/>
      <c r="I988" s="1478"/>
      <c r="J988" s="1478"/>
      <c r="K988" s="1478"/>
      <c r="L988" s="1479"/>
    </row>
    <row r="989" spans="3:12" ht="22.9" customHeight="1">
      <c r="C989" s="1398" t="s">
        <v>4341</v>
      </c>
      <c r="D989" s="1154">
        <v>8</v>
      </c>
      <c r="E989" s="1154" t="s">
        <v>707</v>
      </c>
      <c r="F989" s="1154" t="s">
        <v>708</v>
      </c>
      <c r="G989" s="1477" t="s">
        <v>15046</v>
      </c>
      <c r="H989" s="1478"/>
      <c r="I989" s="1478"/>
      <c r="J989" s="1478"/>
      <c r="K989" s="1478"/>
      <c r="L989" s="1479"/>
    </row>
    <row r="990" spans="3:12" ht="22.9" customHeight="1">
      <c r="C990" s="1398" t="s">
        <v>4342</v>
      </c>
      <c r="D990" s="1154">
        <v>8</v>
      </c>
      <c r="E990" s="1154" t="s">
        <v>707</v>
      </c>
      <c r="F990" s="1154" t="s">
        <v>708</v>
      </c>
      <c r="G990" s="1477" t="s">
        <v>15046</v>
      </c>
      <c r="H990" s="1478"/>
      <c r="I990" s="1478"/>
      <c r="J990" s="1478"/>
      <c r="K990" s="1478"/>
      <c r="L990" s="1479"/>
    </row>
    <row r="991" spans="3:12" ht="22.9" customHeight="1">
      <c r="C991" s="1398" t="s">
        <v>4343</v>
      </c>
      <c r="D991" s="1154">
        <v>8</v>
      </c>
      <c r="E991" s="1154" t="s">
        <v>707</v>
      </c>
      <c r="F991" s="1154" t="s">
        <v>708</v>
      </c>
      <c r="G991" s="1477" t="s">
        <v>15046</v>
      </c>
      <c r="H991" s="1478"/>
      <c r="I991" s="1478"/>
      <c r="J991" s="1478"/>
      <c r="K991" s="1478"/>
      <c r="L991" s="1479"/>
    </row>
    <row r="992" spans="3:12" ht="22.9" customHeight="1">
      <c r="C992" s="1398" t="s">
        <v>4344</v>
      </c>
      <c r="D992" s="1154">
        <v>8</v>
      </c>
      <c r="E992" s="1154" t="s">
        <v>707</v>
      </c>
      <c r="F992" s="1154" t="s">
        <v>708</v>
      </c>
      <c r="G992" s="1477" t="s">
        <v>15046</v>
      </c>
      <c r="H992" s="1478"/>
      <c r="I992" s="1478"/>
      <c r="J992" s="1478"/>
      <c r="K992" s="1478"/>
      <c r="L992" s="1479"/>
    </row>
    <row r="993" spans="3:12" ht="22.9" customHeight="1">
      <c r="C993" s="1398" t="s">
        <v>4345</v>
      </c>
      <c r="D993" s="1154">
        <v>8</v>
      </c>
      <c r="E993" s="1154" t="s">
        <v>707</v>
      </c>
      <c r="F993" s="1154" t="s">
        <v>708</v>
      </c>
      <c r="G993" s="1477" t="s">
        <v>15046</v>
      </c>
      <c r="H993" s="1478"/>
      <c r="I993" s="1478"/>
      <c r="J993" s="1478"/>
      <c r="K993" s="1478"/>
      <c r="L993" s="1479"/>
    </row>
    <row r="994" spans="3:12" ht="22.9" customHeight="1">
      <c r="C994" s="1398" t="s">
        <v>4346</v>
      </c>
      <c r="D994" s="1154">
        <v>8</v>
      </c>
      <c r="E994" s="1154" t="s">
        <v>707</v>
      </c>
      <c r="F994" s="1154" t="s">
        <v>708</v>
      </c>
      <c r="G994" s="1477" t="s">
        <v>15046</v>
      </c>
      <c r="H994" s="1478"/>
      <c r="I994" s="1478"/>
      <c r="J994" s="1478"/>
      <c r="K994" s="1478"/>
      <c r="L994" s="1479"/>
    </row>
    <row r="995" spans="3:12" ht="22.9" customHeight="1">
      <c r="C995" s="1398" t="s">
        <v>4347</v>
      </c>
      <c r="D995" s="1154">
        <v>8</v>
      </c>
      <c r="E995" s="1154" t="s">
        <v>707</v>
      </c>
      <c r="F995" s="1154" t="s">
        <v>708</v>
      </c>
      <c r="G995" s="1477" t="s">
        <v>15046</v>
      </c>
      <c r="H995" s="1478"/>
      <c r="I995" s="1478"/>
      <c r="J995" s="1478"/>
      <c r="K995" s="1478"/>
      <c r="L995" s="1479"/>
    </row>
    <row r="996" spans="3:12" ht="22.9" customHeight="1">
      <c r="C996" s="1398" t="s">
        <v>4348</v>
      </c>
      <c r="D996" s="1154">
        <v>8</v>
      </c>
      <c r="E996" s="1154" t="s">
        <v>707</v>
      </c>
      <c r="F996" s="1154" t="s">
        <v>708</v>
      </c>
      <c r="G996" s="1477" t="s">
        <v>15046</v>
      </c>
      <c r="H996" s="1478"/>
      <c r="I996" s="1478"/>
      <c r="J996" s="1478"/>
      <c r="K996" s="1478"/>
      <c r="L996" s="1479"/>
    </row>
    <row r="997" spans="3:12" ht="22.9" customHeight="1">
      <c r="C997" s="1398" t="s">
        <v>4349</v>
      </c>
      <c r="D997" s="1154">
        <v>8</v>
      </c>
      <c r="E997" s="1154" t="s">
        <v>707</v>
      </c>
      <c r="F997" s="1154" t="s">
        <v>708</v>
      </c>
      <c r="G997" s="1477" t="s">
        <v>15046</v>
      </c>
      <c r="H997" s="1478"/>
      <c r="I997" s="1478"/>
      <c r="J997" s="1478"/>
      <c r="K997" s="1478"/>
      <c r="L997" s="1479"/>
    </row>
    <row r="998" spans="3:12" ht="22.9" customHeight="1">
      <c r="C998" s="1398" t="s">
        <v>4350</v>
      </c>
      <c r="D998" s="1154">
        <v>8</v>
      </c>
      <c r="E998" s="1154" t="s">
        <v>707</v>
      </c>
      <c r="F998" s="1154" t="s">
        <v>708</v>
      </c>
      <c r="G998" s="1477" t="s">
        <v>15046</v>
      </c>
      <c r="H998" s="1478"/>
      <c r="I998" s="1478"/>
      <c r="J998" s="1478"/>
      <c r="K998" s="1478"/>
      <c r="L998" s="1479"/>
    </row>
    <row r="999" spans="3:12" ht="22.9" customHeight="1">
      <c r="C999" s="1398" t="s">
        <v>4351</v>
      </c>
      <c r="D999" s="1154">
        <v>8</v>
      </c>
      <c r="E999" s="1154" t="s">
        <v>707</v>
      </c>
      <c r="F999" s="1154" t="s">
        <v>708</v>
      </c>
      <c r="G999" s="1477" t="s">
        <v>15046</v>
      </c>
      <c r="H999" s="1478"/>
      <c r="I999" s="1478"/>
      <c r="J999" s="1478"/>
      <c r="K999" s="1478"/>
      <c r="L999" s="1479"/>
    </row>
    <row r="1000" spans="3:12" ht="22.9" customHeight="1">
      <c r="C1000" s="1398" t="s">
        <v>4352</v>
      </c>
      <c r="D1000" s="1154">
        <v>8</v>
      </c>
      <c r="E1000" s="1154" t="s">
        <v>707</v>
      </c>
      <c r="F1000" s="1154" t="s">
        <v>708</v>
      </c>
      <c r="G1000" s="1477" t="s">
        <v>15046</v>
      </c>
      <c r="H1000" s="1478"/>
      <c r="I1000" s="1478"/>
      <c r="J1000" s="1478"/>
      <c r="K1000" s="1478"/>
      <c r="L1000" s="1479"/>
    </row>
    <row r="1001" spans="3:12" ht="22.9" customHeight="1">
      <c r="C1001" s="1398" t="s">
        <v>4353</v>
      </c>
      <c r="D1001" s="1154">
        <v>8</v>
      </c>
      <c r="E1001" s="1154" t="s">
        <v>707</v>
      </c>
      <c r="F1001" s="1154" t="s">
        <v>708</v>
      </c>
      <c r="G1001" s="1477" t="s">
        <v>15046</v>
      </c>
      <c r="H1001" s="1478"/>
      <c r="I1001" s="1478"/>
      <c r="J1001" s="1478"/>
      <c r="K1001" s="1478"/>
      <c r="L1001" s="1479"/>
    </row>
    <row r="1002" spans="3:12" ht="22.9" customHeight="1">
      <c r="C1002" s="1398" t="s">
        <v>4354</v>
      </c>
      <c r="D1002" s="1154">
        <v>8</v>
      </c>
      <c r="E1002" s="1154" t="s">
        <v>707</v>
      </c>
      <c r="F1002" s="1154" t="s">
        <v>708</v>
      </c>
      <c r="G1002" s="1477" t="s">
        <v>15046</v>
      </c>
      <c r="H1002" s="1478"/>
      <c r="I1002" s="1478"/>
      <c r="J1002" s="1478"/>
      <c r="K1002" s="1478"/>
      <c r="L1002" s="1479"/>
    </row>
    <row r="1003" spans="3:12" ht="22.9" customHeight="1">
      <c r="C1003" s="1398" t="s">
        <v>4355</v>
      </c>
      <c r="D1003" s="1154">
        <v>8</v>
      </c>
      <c r="E1003" s="1154" t="s">
        <v>707</v>
      </c>
      <c r="F1003" s="1154" t="s">
        <v>708</v>
      </c>
      <c r="G1003" s="1477" t="s">
        <v>15046</v>
      </c>
      <c r="H1003" s="1478"/>
      <c r="I1003" s="1478"/>
      <c r="J1003" s="1478"/>
      <c r="K1003" s="1478"/>
      <c r="L1003" s="1479"/>
    </row>
    <row r="1004" spans="3:12" ht="22.9" customHeight="1">
      <c r="C1004" s="1398" t="s">
        <v>4356</v>
      </c>
      <c r="D1004" s="1154">
        <v>8</v>
      </c>
      <c r="E1004" s="1154" t="s">
        <v>707</v>
      </c>
      <c r="F1004" s="1154" t="s">
        <v>708</v>
      </c>
      <c r="G1004" s="1477" t="s">
        <v>15046</v>
      </c>
      <c r="H1004" s="1478"/>
      <c r="I1004" s="1478"/>
      <c r="J1004" s="1478"/>
      <c r="K1004" s="1478"/>
      <c r="L1004" s="1479"/>
    </row>
    <row r="1005" spans="3:12" ht="22.9" customHeight="1">
      <c r="C1005" s="1398" t="s">
        <v>4357</v>
      </c>
      <c r="D1005" s="1154">
        <v>8</v>
      </c>
      <c r="E1005" s="1154" t="s">
        <v>707</v>
      </c>
      <c r="F1005" s="1154" t="s">
        <v>708</v>
      </c>
      <c r="G1005" s="1477" t="s">
        <v>15046</v>
      </c>
      <c r="H1005" s="1478"/>
      <c r="I1005" s="1478"/>
      <c r="J1005" s="1478"/>
      <c r="K1005" s="1478"/>
      <c r="L1005" s="1479"/>
    </row>
    <row r="1006" spans="3:12" ht="22.9" customHeight="1">
      <c r="C1006" s="1398" t="s">
        <v>4358</v>
      </c>
      <c r="D1006" s="1154">
        <v>8</v>
      </c>
      <c r="E1006" s="1154" t="s">
        <v>707</v>
      </c>
      <c r="F1006" s="1154" t="s">
        <v>708</v>
      </c>
      <c r="G1006" s="1477" t="s">
        <v>15046</v>
      </c>
      <c r="H1006" s="1478"/>
      <c r="I1006" s="1478"/>
      <c r="J1006" s="1478"/>
      <c r="K1006" s="1478"/>
      <c r="L1006" s="1479"/>
    </row>
    <row r="1007" spans="3:12" ht="22.9" customHeight="1">
      <c r="C1007" s="1398" t="s">
        <v>4359</v>
      </c>
      <c r="D1007" s="1154">
        <v>8</v>
      </c>
      <c r="E1007" s="1154" t="s">
        <v>707</v>
      </c>
      <c r="F1007" s="1154" t="s">
        <v>708</v>
      </c>
      <c r="G1007" s="1477" t="s">
        <v>15046</v>
      </c>
      <c r="H1007" s="1478"/>
      <c r="I1007" s="1478"/>
      <c r="J1007" s="1478"/>
      <c r="K1007" s="1478"/>
      <c r="L1007" s="1479"/>
    </row>
    <row r="1008" spans="3:12" ht="22.9" customHeight="1">
      <c r="C1008" s="1398" t="s">
        <v>4360</v>
      </c>
      <c r="D1008" s="1154">
        <v>8</v>
      </c>
      <c r="E1008" s="1154" t="s">
        <v>707</v>
      </c>
      <c r="F1008" s="1154" t="s">
        <v>708</v>
      </c>
      <c r="G1008" s="1477" t="s">
        <v>15046</v>
      </c>
      <c r="H1008" s="1478"/>
      <c r="I1008" s="1478"/>
      <c r="J1008" s="1478"/>
      <c r="K1008" s="1478"/>
      <c r="L1008" s="1479"/>
    </row>
    <row r="1009" spans="3:12" ht="22.9" customHeight="1">
      <c r="C1009" s="1398" t="s">
        <v>4361</v>
      </c>
      <c r="D1009" s="1154">
        <v>8</v>
      </c>
      <c r="E1009" s="1154" t="s">
        <v>707</v>
      </c>
      <c r="F1009" s="1154" t="s">
        <v>708</v>
      </c>
      <c r="G1009" s="1477" t="s">
        <v>15046</v>
      </c>
      <c r="H1009" s="1478"/>
      <c r="I1009" s="1478"/>
      <c r="J1009" s="1478"/>
      <c r="K1009" s="1478"/>
      <c r="L1009" s="1479"/>
    </row>
    <row r="1010" spans="3:12" ht="22.9" customHeight="1">
      <c r="C1010" s="1398" t="s">
        <v>4362</v>
      </c>
      <c r="D1010" s="1154">
        <v>8</v>
      </c>
      <c r="E1010" s="1154" t="s">
        <v>707</v>
      </c>
      <c r="F1010" s="1154" t="s">
        <v>708</v>
      </c>
      <c r="G1010" s="1477" t="s">
        <v>15046</v>
      </c>
      <c r="H1010" s="1478"/>
      <c r="I1010" s="1478"/>
      <c r="J1010" s="1478"/>
      <c r="K1010" s="1478"/>
      <c r="L1010" s="1479"/>
    </row>
    <row r="1011" spans="3:12" ht="22.9" customHeight="1">
      <c r="C1011" s="1398" t="s">
        <v>4363</v>
      </c>
      <c r="D1011" s="1154">
        <v>8</v>
      </c>
      <c r="E1011" s="1154" t="s">
        <v>707</v>
      </c>
      <c r="F1011" s="1154" t="s">
        <v>708</v>
      </c>
      <c r="G1011" s="1477" t="s">
        <v>15046</v>
      </c>
      <c r="H1011" s="1478"/>
      <c r="I1011" s="1478"/>
      <c r="J1011" s="1478"/>
      <c r="K1011" s="1478"/>
      <c r="L1011" s="1479"/>
    </row>
    <row r="1012" spans="3:12" ht="22.9" customHeight="1">
      <c r="C1012" s="1398" t="s">
        <v>4364</v>
      </c>
      <c r="D1012" s="1154">
        <v>8</v>
      </c>
      <c r="E1012" s="1154" t="s">
        <v>707</v>
      </c>
      <c r="F1012" s="1154" t="s">
        <v>708</v>
      </c>
      <c r="G1012" s="1477" t="s">
        <v>15046</v>
      </c>
      <c r="H1012" s="1478"/>
      <c r="I1012" s="1478"/>
      <c r="J1012" s="1478"/>
      <c r="K1012" s="1478"/>
      <c r="L1012" s="1479"/>
    </row>
    <row r="1013" spans="3:12" ht="22.9" customHeight="1">
      <c r="C1013" s="1398" t="s">
        <v>4365</v>
      </c>
      <c r="D1013" s="1154">
        <v>8</v>
      </c>
      <c r="E1013" s="1154" t="s">
        <v>707</v>
      </c>
      <c r="F1013" s="1154" t="s">
        <v>708</v>
      </c>
      <c r="G1013" s="1477" t="s">
        <v>15046</v>
      </c>
      <c r="H1013" s="1478"/>
      <c r="I1013" s="1478"/>
      <c r="J1013" s="1478"/>
      <c r="K1013" s="1478"/>
      <c r="L1013" s="1479"/>
    </row>
    <row r="1014" spans="3:12" ht="22.9" customHeight="1">
      <c r="C1014" s="1398" t="s">
        <v>4366</v>
      </c>
      <c r="D1014" s="1154">
        <v>8</v>
      </c>
      <c r="E1014" s="1154" t="s">
        <v>707</v>
      </c>
      <c r="F1014" s="1154" t="s">
        <v>708</v>
      </c>
      <c r="G1014" s="1477" t="s">
        <v>15046</v>
      </c>
      <c r="H1014" s="1478"/>
      <c r="I1014" s="1478"/>
      <c r="J1014" s="1478"/>
      <c r="K1014" s="1478"/>
      <c r="L1014" s="1479"/>
    </row>
    <row r="1015" spans="3:12" ht="22.9" customHeight="1">
      <c r="C1015" s="1398" t="s">
        <v>4367</v>
      </c>
      <c r="D1015" s="1154">
        <v>8</v>
      </c>
      <c r="E1015" s="1154" t="s">
        <v>707</v>
      </c>
      <c r="F1015" s="1154" t="s">
        <v>708</v>
      </c>
      <c r="G1015" s="1477" t="s">
        <v>15046</v>
      </c>
      <c r="H1015" s="1478"/>
      <c r="I1015" s="1478"/>
      <c r="J1015" s="1478"/>
      <c r="K1015" s="1478"/>
      <c r="L1015" s="1479"/>
    </row>
    <row r="1016" spans="3:12" ht="22.9" customHeight="1">
      <c r="C1016" s="1398" t="s">
        <v>4368</v>
      </c>
      <c r="D1016" s="1154">
        <v>8</v>
      </c>
      <c r="E1016" s="1154" t="s">
        <v>707</v>
      </c>
      <c r="F1016" s="1154" t="s">
        <v>708</v>
      </c>
      <c r="G1016" s="1477" t="s">
        <v>15046</v>
      </c>
      <c r="H1016" s="1478"/>
      <c r="I1016" s="1478"/>
      <c r="J1016" s="1478"/>
      <c r="K1016" s="1478"/>
      <c r="L1016" s="1479"/>
    </row>
    <row r="1017" spans="3:12" ht="22.9" customHeight="1">
      <c r="C1017" s="1398" t="s">
        <v>4369</v>
      </c>
      <c r="D1017" s="1154">
        <v>8</v>
      </c>
      <c r="E1017" s="1154" t="s">
        <v>707</v>
      </c>
      <c r="F1017" s="1154" t="s">
        <v>708</v>
      </c>
      <c r="G1017" s="1477" t="s">
        <v>15046</v>
      </c>
      <c r="H1017" s="1478"/>
      <c r="I1017" s="1478"/>
      <c r="J1017" s="1478"/>
      <c r="K1017" s="1478"/>
      <c r="L1017" s="1479"/>
    </row>
    <row r="1018" spans="3:12" ht="22.9" customHeight="1">
      <c r="C1018" s="1398" t="s">
        <v>4370</v>
      </c>
      <c r="D1018" s="1154">
        <v>8</v>
      </c>
      <c r="E1018" s="1154" t="s">
        <v>707</v>
      </c>
      <c r="F1018" s="1154" t="s">
        <v>708</v>
      </c>
      <c r="G1018" s="1477" t="s">
        <v>15046</v>
      </c>
      <c r="H1018" s="1478"/>
      <c r="I1018" s="1478"/>
      <c r="J1018" s="1478"/>
      <c r="K1018" s="1478"/>
      <c r="L1018" s="1479"/>
    </row>
    <row r="1019" spans="3:12" ht="22.9" customHeight="1">
      <c r="C1019" s="1398" t="s">
        <v>4371</v>
      </c>
      <c r="D1019" s="1154">
        <v>8</v>
      </c>
      <c r="E1019" s="1154" t="s">
        <v>707</v>
      </c>
      <c r="F1019" s="1154" t="s">
        <v>708</v>
      </c>
      <c r="G1019" s="1477" t="s">
        <v>15046</v>
      </c>
      <c r="H1019" s="1478"/>
      <c r="I1019" s="1478"/>
      <c r="J1019" s="1478"/>
      <c r="K1019" s="1478"/>
      <c r="L1019" s="1479"/>
    </row>
    <row r="1020" spans="3:12" ht="22.9" customHeight="1">
      <c r="C1020" s="1398" t="s">
        <v>4372</v>
      </c>
      <c r="D1020" s="1154">
        <v>8</v>
      </c>
      <c r="E1020" s="1154" t="s">
        <v>707</v>
      </c>
      <c r="F1020" s="1154" t="s">
        <v>708</v>
      </c>
      <c r="G1020" s="1477" t="s">
        <v>15046</v>
      </c>
      <c r="H1020" s="1478"/>
      <c r="I1020" s="1478"/>
      <c r="J1020" s="1478"/>
      <c r="K1020" s="1478"/>
      <c r="L1020" s="1479"/>
    </row>
    <row r="1021" spans="3:12" ht="22.9" customHeight="1">
      <c r="C1021" s="1398" t="s">
        <v>4373</v>
      </c>
      <c r="D1021" s="1154">
        <v>8</v>
      </c>
      <c r="E1021" s="1154" t="s">
        <v>707</v>
      </c>
      <c r="F1021" s="1154" t="s">
        <v>708</v>
      </c>
      <c r="G1021" s="1477" t="s">
        <v>15046</v>
      </c>
      <c r="H1021" s="1478"/>
      <c r="I1021" s="1478"/>
      <c r="J1021" s="1478"/>
      <c r="K1021" s="1478"/>
      <c r="L1021" s="1479"/>
    </row>
    <row r="1022" spans="3:12" ht="22.9" customHeight="1">
      <c r="C1022" s="1398" t="s">
        <v>4374</v>
      </c>
      <c r="D1022" s="1154">
        <v>8</v>
      </c>
      <c r="E1022" s="1154" t="s">
        <v>707</v>
      </c>
      <c r="F1022" s="1154" t="s">
        <v>708</v>
      </c>
      <c r="G1022" s="1477" t="s">
        <v>15046</v>
      </c>
      <c r="H1022" s="1478"/>
      <c r="I1022" s="1478"/>
      <c r="J1022" s="1478"/>
      <c r="K1022" s="1478"/>
      <c r="L1022" s="1479"/>
    </row>
    <row r="1023" spans="3:12" ht="22.9" customHeight="1">
      <c r="C1023" s="1398" t="s">
        <v>4375</v>
      </c>
      <c r="D1023" s="1154">
        <v>8</v>
      </c>
      <c r="E1023" s="1154" t="s">
        <v>707</v>
      </c>
      <c r="F1023" s="1154" t="s">
        <v>708</v>
      </c>
      <c r="G1023" s="1477" t="s">
        <v>15046</v>
      </c>
      <c r="H1023" s="1478"/>
      <c r="I1023" s="1478"/>
      <c r="J1023" s="1478"/>
      <c r="K1023" s="1478"/>
      <c r="L1023" s="1479"/>
    </row>
    <row r="1024" spans="3:12" ht="22.9" customHeight="1">
      <c r="C1024" s="1398" t="s">
        <v>4376</v>
      </c>
      <c r="D1024" s="1154">
        <v>8</v>
      </c>
      <c r="E1024" s="1154" t="s">
        <v>707</v>
      </c>
      <c r="F1024" s="1154" t="s">
        <v>708</v>
      </c>
      <c r="G1024" s="1477" t="s">
        <v>15046</v>
      </c>
      <c r="H1024" s="1478"/>
      <c r="I1024" s="1478"/>
      <c r="J1024" s="1478"/>
      <c r="K1024" s="1478"/>
      <c r="L1024" s="1479"/>
    </row>
    <row r="1025" spans="3:12" ht="22.9" customHeight="1">
      <c r="C1025" s="1398" t="s">
        <v>4377</v>
      </c>
      <c r="D1025" s="1154">
        <v>8</v>
      </c>
      <c r="E1025" s="1154" t="s">
        <v>707</v>
      </c>
      <c r="F1025" s="1154" t="s">
        <v>708</v>
      </c>
      <c r="G1025" s="1477" t="s">
        <v>15046</v>
      </c>
      <c r="H1025" s="1478"/>
      <c r="I1025" s="1478"/>
      <c r="J1025" s="1478"/>
      <c r="K1025" s="1478"/>
      <c r="L1025" s="1479"/>
    </row>
    <row r="1026" spans="3:12" ht="22.9" customHeight="1">
      <c r="C1026" s="1398" t="s">
        <v>4378</v>
      </c>
      <c r="D1026" s="1154">
        <v>8</v>
      </c>
      <c r="E1026" s="1154" t="s">
        <v>707</v>
      </c>
      <c r="F1026" s="1154" t="s">
        <v>708</v>
      </c>
      <c r="G1026" s="1477" t="s">
        <v>15046</v>
      </c>
      <c r="H1026" s="1478"/>
      <c r="I1026" s="1478"/>
      <c r="J1026" s="1478"/>
      <c r="K1026" s="1478"/>
      <c r="L1026" s="1479"/>
    </row>
    <row r="1027" spans="3:12" ht="22.9" customHeight="1">
      <c r="C1027" s="1398" t="s">
        <v>4379</v>
      </c>
      <c r="D1027" s="1154">
        <v>8</v>
      </c>
      <c r="E1027" s="1154" t="s">
        <v>707</v>
      </c>
      <c r="F1027" s="1154" t="s">
        <v>708</v>
      </c>
      <c r="G1027" s="1477" t="s">
        <v>15046</v>
      </c>
      <c r="H1027" s="1478"/>
      <c r="I1027" s="1478"/>
      <c r="J1027" s="1478"/>
      <c r="K1027" s="1478"/>
      <c r="L1027" s="1479"/>
    </row>
    <row r="1028" spans="3:12" ht="22.9" customHeight="1">
      <c r="C1028" s="1398" t="s">
        <v>4380</v>
      </c>
      <c r="D1028" s="1154">
        <v>8</v>
      </c>
      <c r="E1028" s="1154" t="s">
        <v>707</v>
      </c>
      <c r="F1028" s="1154" t="s">
        <v>708</v>
      </c>
      <c r="G1028" s="1477" t="s">
        <v>15046</v>
      </c>
      <c r="H1028" s="1478"/>
      <c r="I1028" s="1478"/>
      <c r="J1028" s="1478"/>
      <c r="K1028" s="1478"/>
      <c r="L1028" s="1479"/>
    </row>
    <row r="1029" spans="3:12" ht="22.9" customHeight="1">
      <c r="C1029" s="1398" t="s">
        <v>4381</v>
      </c>
      <c r="D1029" s="1154">
        <v>8</v>
      </c>
      <c r="E1029" s="1154" t="s">
        <v>707</v>
      </c>
      <c r="F1029" s="1154" t="s">
        <v>708</v>
      </c>
      <c r="G1029" s="1477" t="s">
        <v>15046</v>
      </c>
      <c r="H1029" s="1478"/>
      <c r="I1029" s="1478"/>
      <c r="J1029" s="1478"/>
      <c r="K1029" s="1478"/>
      <c r="L1029" s="1479"/>
    </row>
    <row r="1030" spans="3:12" ht="22.9" customHeight="1">
      <c r="C1030" s="1398" t="s">
        <v>4382</v>
      </c>
      <c r="D1030" s="1154">
        <v>8</v>
      </c>
      <c r="E1030" s="1154" t="s">
        <v>707</v>
      </c>
      <c r="F1030" s="1154" t="s">
        <v>708</v>
      </c>
      <c r="G1030" s="1477" t="s">
        <v>15046</v>
      </c>
      <c r="H1030" s="1478"/>
      <c r="I1030" s="1478"/>
      <c r="J1030" s="1478"/>
      <c r="K1030" s="1478"/>
      <c r="L1030" s="1479"/>
    </row>
    <row r="1031" spans="3:12" ht="22.9" customHeight="1">
      <c r="C1031" s="1398" t="s">
        <v>4383</v>
      </c>
      <c r="D1031" s="1154">
        <v>8</v>
      </c>
      <c r="E1031" s="1154" t="s">
        <v>707</v>
      </c>
      <c r="F1031" s="1154" t="s">
        <v>708</v>
      </c>
      <c r="G1031" s="1477" t="s">
        <v>15046</v>
      </c>
      <c r="H1031" s="1478"/>
      <c r="I1031" s="1478"/>
      <c r="J1031" s="1478"/>
      <c r="K1031" s="1478"/>
      <c r="L1031" s="1479"/>
    </row>
    <row r="1032" spans="3:12" ht="22.9" customHeight="1">
      <c r="C1032" s="1398" t="s">
        <v>4384</v>
      </c>
      <c r="D1032" s="1154">
        <v>8</v>
      </c>
      <c r="E1032" s="1154" t="s">
        <v>707</v>
      </c>
      <c r="F1032" s="1154" t="s">
        <v>708</v>
      </c>
      <c r="G1032" s="1477" t="s">
        <v>15046</v>
      </c>
      <c r="H1032" s="1478"/>
      <c r="I1032" s="1478"/>
      <c r="J1032" s="1478"/>
      <c r="K1032" s="1478"/>
      <c r="L1032" s="1479"/>
    </row>
    <row r="1033" spans="3:12" ht="22.9" customHeight="1">
      <c r="C1033" s="1398" t="s">
        <v>4385</v>
      </c>
      <c r="D1033" s="1154">
        <v>8</v>
      </c>
      <c r="E1033" s="1154" t="s">
        <v>707</v>
      </c>
      <c r="F1033" s="1154" t="s">
        <v>708</v>
      </c>
      <c r="G1033" s="1477" t="s">
        <v>15046</v>
      </c>
      <c r="H1033" s="1478"/>
      <c r="I1033" s="1478"/>
      <c r="J1033" s="1478"/>
      <c r="K1033" s="1478"/>
      <c r="L1033" s="1479"/>
    </row>
    <row r="1034" spans="3:12" ht="22.9" customHeight="1">
      <c r="C1034" s="1398" t="s">
        <v>4386</v>
      </c>
      <c r="D1034" s="1154">
        <v>8</v>
      </c>
      <c r="E1034" s="1154" t="s">
        <v>707</v>
      </c>
      <c r="F1034" s="1154" t="s">
        <v>708</v>
      </c>
      <c r="G1034" s="1477" t="s">
        <v>15046</v>
      </c>
      <c r="H1034" s="1478"/>
      <c r="I1034" s="1478"/>
      <c r="J1034" s="1478"/>
      <c r="K1034" s="1478"/>
      <c r="L1034" s="1479"/>
    </row>
    <row r="1035" spans="3:12" ht="22.9" customHeight="1">
      <c r="C1035" s="1398" t="s">
        <v>4387</v>
      </c>
      <c r="D1035" s="1154">
        <v>8</v>
      </c>
      <c r="E1035" s="1154" t="s">
        <v>707</v>
      </c>
      <c r="F1035" s="1154" t="s">
        <v>708</v>
      </c>
      <c r="G1035" s="1477" t="s">
        <v>15046</v>
      </c>
      <c r="H1035" s="1478"/>
      <c r="I1035" s="1478"/>
      <c r="J1035" s="1478"/>
      <c r="K1035" s="1478"/>
      <c r="L1035" s="1479"/>
    </row>
    <row r="1036" spans="3:12" ht="22.9" customHeight="1">
      <c r="C1036" s="1398" t="s">
        <v>4388</v>
      </c>
      <c r="D1036" s="1154">
        <v>8</v>
      </c>
      <c r="E1036" s="1154" t="s">
        <v>707</v>
      </c>
      <c r="F1036" s="1154" t="s">
        <v>708</v>
      </c>
      <c r="G1036" s="1477" t="s">
        <v>15046</v>
      </c>
      <c r="H1036" s="1478"/>
      <c r="I1036" s="1478"/>
      <c r="J1036" s="1478"/>
      <c r="K1036" s="1478"/>
      <c r="L1036" s="1479"/>
    </row>
    <row r="1037" spans="3:12" ht="22.9" customHeight="1">
      <c r="C1037" s="1398" t="s">
        <v>4389</v>
      </c>
      <c r="D1037" s="1154">
        <v>8</v>
      </c>
      <c r="E1037" s="1154" t="s">
        <v>707</v>
      </c>
      <c r="F1037" s="1154" t="s">
        <v>708</v>
      </c>
      <c r="G1037" s="1477" t="s">
        <v>15046</v>
      </c>
      <c r="H1037" s="1478"/>
      <c r="I1037" s="1478"/>
      <c r="J1037" s="1478"/>
      <c r="K1037" s="1478"/>
      <c r="L1037" s="1479"/>
    </row>
    <row r="1038" spans="3:12" ht="22.9" customHeight="1">
      <c r="C1038" s="1398" t="s">
        <v>4390</v>
      </c>
      <c r="D1038" s="1154">
        <v>8</v>
      </c>
      <c r="E1038" s="1154" t="s">
        <v>707</v>
      </c>
      <c r="F1038" s="1154" t="s">
        <v>708</v>
      </c>
      <c r="G1038" s="1477" t="s">
        <v>15046</v>
      </c>
      <c r="H1038" s="1478"/>
      <c r="I1038" s="1478"/>
      <c r="J1038" s="1478"/>
      <c r="K1038" s="1478"/>
      <c r="L1038" s="1479"/>
    </row>
    <row r="1039" spans="3:12" ht="22.9" customHeight="1">
      <c r="C1039" s="1398" t="s">
        <v>4391</v>
      </c>
      <c r="D1039" s="1154">
        <v>8</v>
      </c>
      <c r="E1039" s="1154" t="s">
        <v>707</v>
      </c>
      <c r="F1039" s="1154" t="s">
        <v>708</v>
      </c>
      <c r="G1039" s="1477" t="s">
        <v>15046</v>
      </c>
      <c r="H1039" s="1478"/>
      <c r="I1039" s="1478"/>
      <c r="J1039" s="1478"/>
      <c r="K1039" s="1478"/>
      <c r="L1039" s="1479"/>
    </row>
    <row r="1040" spans="3:12" ht="22.9" customHeight="1">
      <c r="C1040" s="1398" t="s">
        <v>4392</v>
      </c>
      <c r="D1040" s="1154">
        <v>8</v>
      </c>
      <c r="E1040" s="1154" t="s">
        <v>707</v>
      </c>
      <c r="F1040" s="1154" t="s">
        <v>708</v>
      </c>
      <c r="G1040" s="1477" t="s">
        <v>15046</v>
      </c>
      <c r="H1040" s="1478"/>
      <c r="I1040" s="1478"/>
      <c r="J1040" s="1478"/>
      <c r="K1040" s="1478"/>
      <c r="L1040" s="1479"/>
    </row>
    <row r="1041" spans="3:12" ht="22.9" customHeight="1">
      <c r="C1041" s="1398" t="s">
        <v>4393</v>
      </c>
      <c r="D1041" s="1154">
        <v>8</v>
      </c>
      <c r="E1041" s="1154" t="s">
        <v>707</v>
      </c>
      <c r="F1041" s="1154" t="s">
        <v>708</v>
      </c>
      <c r="G1041" s="1477" t="s">
        <v>15046</v>
      </c>
      <c r="H1041" s="1478"/>
      <c r="I1041" s="1478"/>
      <c r="J1041" s="1478"/>
      <c r="K1041" s="1478"/>
      <c r="L1041" s="1479"/>
    </row>
    <row r="1042" spans="3:12" ht="22.9" customHeight="1">
      <c r="C1042" s="1398" t="s">
        <v>4394</v>
      </c>
      <c r="D1042" s="1154">
        <v>8</v>
      </c>
      <c r="E1042" s="1154" t="s">
        <v>707</v>
      </c>
      <c r="F1042" s="1154" t="s">
        <v>708</v>
      </c>
      <c r="G1042" s="1477" t="s">
        <v>15046</v>
      </c>
      <c r="H1042" s="1478"/>
      <c r="I1042" s="1478"/>
      <c r="J1042" s="1478"/>
      <c r="K1042" s="1478"/>
      <c r="L1042" s="1479"/>
    </row>
    <row r="1043" spans="3:12" ht="22.9" customHeight="1">
      <c r="C1043" s="1398" t="s">
        <v>4395</v>
      </c>
      <c r="D1043" s="1154">
        <v>8</v>
      </c>
      <c r="E1043" s="1154" t="s">
        <v>707</v>
      </c>
      <c r="F1043" s="1154" t="s">
        <v>708</v>
      </c>
      <c r="G1043" s="1477" t="s">
        <v>15046</v>
      </c>
      <c r="H1043" s="1478"/>
      <c r="I1043" s="1478"/>
      <c r="J1043" s="1478"/>
      <c r="K1043" s="1478"/>
      <c r="L1043" s="1479"/>
    </row>
    <row r="1044" spans="3:12" ht="22.9" customHeight="1">
      <c r="C1044" s="1398" t="s">
        <v>4396</v>
      </c>
      <c r="D1044" s="1154">
        <v>8</v>
      </c>
      <c r="E1044" s="1154" t="s">
        <v>707</v>
      </c>
      <c r="F1044" s="1154" t="s">
        <v>708</v>
      </c>
      <c r="G1044" s="1477" t="s">
        <v>15046</v>
      </c>
      <c r="H1044" s="1478"/>
      <c r="I1044" s="1478"/>
      <c r="J1044" s="1478"/>
      <c r="K1044" s="1478"/>
      <c r="L1044" s="1479"/>
    </row>
    <row r="1045" spans="3:12" ht="22.9" customHeight="1">
      <c r="C1045" s="1398" t="s">
        <v>4397</v>
      </c>
      <c r="D1045" s="1154">
        <v>8</v>
      </c>
      <c r="E1045" s="1154" t="s">
        <v>707</v>
      </c>
      <c r="F1045" s="1154" t="s">
        <v>708</v>
      </c>
      <c r="G1045" s="1477" t="s">
        <v>15046</v>
      </c>
      <c r="H1045" s="1478"/>
      <c r="I1045" s="1478"/>
      <c r="J1045" s="1478"/>
      <c r="K1045" s="1478"/>
      <c r="L1045" s="1479"/>
    </row>
    <row r="1046" spans="3:12" ht="22.9" customHeight="1">
      <c r="C1046" s="1398" t="s">
        <v>4398</v>
      </c>
      <c r="D1046" s="1154">
        <v>8</v>
      </c>
      <c r="E1046" s="1154" t="s">
        <v>707</v>
      </c>
      <c r="F1046" s="1154" t="s">
        <v>708</v>
      </c>
      <c r="G1046" s="1477" t="s">
        <v>15046</v>
      </c>
      <c r="H1046" s="1478"/>
      <c r="I1046" s="1478"/>
      <c r="J1046" s="1478"/>
      <c r="K1046" s="1478"/>
      <c r="L1046" s="1479"/>
    </row>
    <row r="1047" spans="3:12" ht="22.9" customHeight="1">
      <c r="C1047" s="1398" t="s">
        <v>4399</v>
      </c>
      <c r="D1047" s="1154">
        <v>8</v>
      </c>
      <c r="E1047" s="1154" t="s">
        <v>707</v>
      </c>
      <c r="F1047" s="1154" t="s">
        <v>708</v>
      </c>
      <c r="G1047" s="1477" t="s">
        <v>15046</v>
      </c>
      <c r="H1047" s="1478"/>
      <c r="I1047" s="1478"/>
      <c r="J1047" s="1478"/>
      <c r="K1047" s="1478"/>
      <c r="L1047" s="1479"/>
    </row>
    <row r="1048" spans="3:12" ht="22.9" customHeight="1">
      <c r="C1048" s="1398" t="s">
        <v>4400</v>
      </c>
      <c r="D1048" s="1154">
        <v>8</v>
      </c>
      <c r="E1048" s="1154" t="s">
        <v>707</v>
      </c>
      <c r="F1048" s="1154" t="s">
        <v>708</v>
      </c>
      <c r="G1048" s="1477" t="s">
        <v>15046</v>
      </c>
      <c r="H1048" s="1478"/>
      <c r="I1048" s="1478"/>
      <c r="J1048" s="1478"/>
      <c r="K1048" s="1478"/>
      <c r="L1048" s="1479"/>
    </row>
    <row r="1049" spans="3:12" ht="22.9" customHeight="1">
      <c r="C1049" s="1398" t="s">
        <v>4401</v>
      </c>
      <c r="D1049" s="1154">
        <v>8</v>
      </c>
      <c r="E1049" s="1154" t="s">
        <v>707</v>
      </c>
      <c r="F1049" s="1154" t="s">
        <v>708</v>
      </c>
      <c r="G1049" s="1477" t="s">
        <v>15046</v>
      </c>
      <c r="H1049" s="1478"/>
      <c r="I1049" s="1478"/>
      <c r="J1049" s="1478"/>
      <c r="K1049" s="1478"/>
      <c r="L1049" s="1479"/>
    </row>
    <row r="1050" spans="3:12" ht="22.9" customHeight="1">
      <c r="C1050" s="1398" t="s">
        <v>4402</v>
      </c>
      <c r="D1050" s="1154">
        <v>8</v>
      </c>
      <c r="E1050" s="1154" t="s">
        <v>707</v>
      </c>
      <c r="F1050" s="1154" t="s">
        <v>708</v>
      </c>
      <c r="G1050" s="1477" t="s">
        <v>15046</v>
      </c>
      <c r="H1050" s="1478"/>
      <c r="I1050" s="1478"/>
      <c r="J1050" s="1478"/>
      <c r="K1050" s="1478"/>
      <c r="L1050" s="1479"/>
    </row>
    <row r="1051" spans="3:12" ht="22.9" customHeight="1">
      <c r="C1051" s="1398" t="s">
        <v>4403</v>
      </c>
      <c r="D1051" s="1154">
        <v>8</v>
      </c>
      <c r="E1051" s="1154" t="s">
        <v>707</v>
      </c>
      <c r="F1051" s="1154" t="s">
        <v>708</v>
      </c>
      <c r="G1051" s="1477" t="s">
        <v>15046</v>
      </c>
      <c r="H1051" s="1478"/>
      <c r="I1051" s="1478"/>
      <c r="J1051" s="1478"/>
      <c r="K1051" s="1478"/>
      <c r="L1051" s="1479"/>
    </row>
    <row r="1052" spans="3:12" ht="22.9" customHeight="1">
      <c r="C1052" s="1398" t="s">
        <v>4404</v>
      </c>
      <c r="D1052" s="1154">
        <v>8</v>
      </c>
      <c r="E1052" s="1154" t="s">
        <v>707</v>
      </c>
      <c r="F1052" s="1154" t="s">
        <v>708</v>
      </c>
      <c r="G1052" s="1477" t="s">
        <v>15046</v>
      </c>
      <c r="H1052" s="1478"/>
      <c r="I1052" s="1478"/>
      <c r="J1052" s="1478"/>
      <c r="K1052" s="1478"/>
      <c r="L1052" s="1479"/>
    </row>
    <row r="1053" spans="3:12" ht="22.9" customHeight="1">
      <c r="C1053" s="1398" t="s">
        <v>4405</v>
      </c>
      <c r="D1053" s="1154">
        <v>8</v>
      </c>
      <c r="E1053" s="1154" t="s">
        <v>707</v>
      </c>
      <c r="F1053" s="1154" t="s">
        <v>708</v>
      </c>
      <c r="G1053" s="1477" t="s">
        <v>15046</v>
      </c>
      <c r="H1053" s="1478"/>
      <c r="I1053" s="1478"/>
      <c r="J1053" s="1478"/>
      <c r="K1053" s="1478"/>
      <c r="L1053" s="1479"/>
    </row>
    <row r="1054" spans="3:12" ht="22.9" customHeight="1">
      <c r="C1054" s="1398" t="s">
        <v>4406</v>
      </c>
      <c r="D1054" s="1154">
        <v>8</v>
      </c>
      <c r="E1054" s="1154" t="s">
        <v>707</v>
      </c>
      <c r="F1054" s="1154" t="s">
        <v>708</v>
      </c>
      <c r="G1054" s="1477" t="s">
        <v>15046</v>
      </c>
      <c r="H1054" s="1478"/>
      <c r="I1054" s="1478"/>
      <c r="J1054" s="1478"/>
      <c r="K1054" s="1478"/>
      <c r="L1054" s="1479"/>
    </row>
    <row r="1055" spans="3:12" ht="22.9" customHeight="1">
      <c r="C1055" s="1398" t="s">
        <v>4407</v>
      </c>
      <c r="D1055" s="1154">
        <v>8</v>
      </c>
      <c r="E1055" s="1154" t="s">
        <v>707</v>
      </c>
      <c r="F1055" s="1154" t="s">
        <v>708</v>
      </c>
      <c r="G1055" s="1477" t="s">
        <v>15046</v>
      </c>
      <c r="H1055" s="1478"/>
      <c r="I1055" s="1478"/>
      <c r="J1055" s="1478"/>
      <c r="K1055" s="1478"/>
      <c r="L1055" s="1479"/>
    </row>
    <row r="1056" spans="3:12" ht="22.9" customHeight="1">
      <c r="C1056" s="1398" t="s">
        <v>4408</v>
      </c>
      <c r="D1056" s="1154">
        <v>8</v>
      </c>
      <c r="E1056" s="1154" t="s">
        <v>707</v>
      </c>
      <c r="F1056" s="1154" t="s">
        <v>708</v>
      </c>
      <c r="G1056" s="1477" t="s">
        <v>15046</v>
      </c>
      <c r="H1056" s="1478"/>
      <c r="I1056" s="1478"/>
      <c r="J1056" s="1478"/>
      <c r="K1056" s="1478"/>
      <c r="L1056" s="1479"/>
    </row>
    <row r="1057" spans="3:12" ht="22.9" customHeight="1">
      <c r="C1057" s="1398" t="s">
        <v>4409</v>
      </c>
      <c r="D1057" s="1154">
        <v>8</v>
      </c>
      <c r="E1057" s="1154" t="s">
        <v>707</v>
      </c>
      <c r="F1057" s="1154" t="s">
        <v>708</v>
      </c>
      <c r="G1057" s="1477" t="s">
        <v>15046</v>
      </c>
      <c r="H1057" s="1478"/>
      <c r="I1057" s="1478"/>
      <c r="J1057" s="1478"/>
      <c r="K1057" s="1478"/>
      <c r="L1057" s="1479"/>
    </row>
    <row r="1058" spans="3:12" ht="22.9" customHeight="1">
      <c r="C1058" s="1398" t="s">
        <v>4410</v>
      </c>
      <c r="D1058" s="1154">
        <v>8</v>
      </c>
      <c r="E1058" s="1154" t="s">
        <v>707</v>
      </c>
      <c r="F1058" s="1154" t="s">
        <v>708</v>
      </c>
      <c r="G1058" s="1477" t="s">
        <v>15046</v>
      </c>
      <c r="H1058" s="1478"/>
      <c r="I1058" s="1478"/>
      <c r="J1058" s="1478"/>
      <c r="K1058" s="1478"/>
      <c r="L1058" s="1479"/>
    </row>
    <row r="1059" spans="3:12" ht="22.9" customHeight="1">
      <c r="C1059" s="1398" t="s">
        <v>4411</v>
      </c>
      <c r="D1059" s="1154">
        <v>8</v>
      </c>
      <c r="E1059" s="1154" t="s">
        <v>707</v>
      </c>
      <c r="F1059" s="1154" t="s">
        <v>708</v>
      </c>
      <c r="G1059" s="1477" t="s">
        <v>15046</v>
      </c>
      <c r="H1059" s="1478"/>
      <c r="I1059" s="1478"/>
      <c r="J1059" s="1478"/>
      <c r="K1059" s="1478"/>
      <c r="L1059" s="1479"/>
    </row>
    <row r="1060" spans="3:12" ht="22.9" customHeight="1">
      <c r="C1060" s="1398" t="s">
        <v>4412</v>
      </c>
      <c r="D1060" s="1154">
        <v>8</v>
      </c>
      <c r="E1060" s="1154" t="s">
        <v>707</v>
      </c>
      <c r="F1060" s="1154" t="s">
        <v>708</v>
      </c>
      <c r="G1060" s="1477" t="s">
        <v>15046</v>
      </c>
      <c r="H1060" s="1478"/>
      <c r="I1060" s="1478"/>
      <c r="J1060" s="1478"/>
      <c r="K1060" s="1478"/>
      <c r="L1060" s="1479"/>
    </row>
    <row r="1061" spans="3:12" ht="22.9" customHeight="1">
      <c r="C1061" s="1398" t="s">
        <v>4413</v>
      </c>
      <c r="D1061" s="1154">
        <v>8</v>
      </c>
      <c r="E1061" s="1154" t="s">
        <v>707</v>
      </c>
      <c r="F1061" s="1154" t="s">
        <v>708</v>
      </c>
      <c r="G1061" s="1477" t="s">
        <v>15046</v>
      </c>
      <c r="H1061" s="1478"/>
      <c r="I1061" s="1478"/>
      <c r="J1061" s="1478"/>
      <c r="K1061" s="1478"/>
      <c r="L1061" s="1479"/>
    </row>
    <row r="1062" spans="3:12" ht="22.9" customHeight="1">
      <c r="C1062" s="1398" t="s">
        <v>4414</v>
      </c>
      <c r="D1062" s="1154">
        <v>8</v>
      </c>
      <c r="E1062" s="1154" t="s">
        <v>707</v>
      </c>
      <c r="F1062" s="1154" t="s">
        <v>708</v>
      </c>
      <c r="G1062" s="1477" t="s">
        <v>15046</v>
      </c>
      <c r="H1062" s="1478"/>
      <c r="I1062" s="1478"/>
      <c r="J1062" s="1478"/>
      <c r="K1062" s="1478"/>
      <c r="L1062" s="1479"/>
    </row>
    <row r="1063" spans="3:12" ht="22.9" customHeight="1">
      <c r="C1063" s="1398" t="s">
        <v>4415</v>
      </c>
      <c r="D1063" s="1154">
        <v>8</v>
      </c>
      <c r="E1063" s="1154" t="s">
        <v>707</v>
      </c>
      <c r="F1063" s="1154" t="s">
        <v>708</v>
      </c>
      <c r="G1063" s="1477" t="s">
        <v>15046</v>
      </c>
      <c r="H1063" s="1478"/>
      <c r="I1063" s="1478"/>
      <c r="J1063" s="1478"/>
      <c r="K1063" s="1478"/>
      <c r="L1063" s="1479"/>
    </row>
    <row r="1064" spans="3:12" ht="22.9" customHeight="1">
      <c r="C1064" s="1398" t="s">
        <v>4416</v>
      </c>
      <c r="D1064" s="1154">
        <v>8</v>
      </c>
      <c r="E1064" s="1154" t="s">
        <v>707</v>
      </c>
      <c r="F1064" s="1154" t="s">
        <v>708</v>
      </c>
      <c r="G1064" s="1477" t="s">
        <v>15046</v>
      </c>
      <c r="H1064" s="1478"/>
      <c r="I1064" s="1478"/>
      <c r="J1064" s="1478"/>
      <c r="K1064" s="1478"/>
      <c r="L1064" s="1479"/>
    </row>
    <row r="1065" spans="3:12" ht="22.9" customHeight="1">
      <c r="C1065" s="1398" t="s">
        <v>4417</v>
      </c>
      <c r="D1065" s="1154">
        <v>8</v>
      </c>
      <c r="E1065" s="1154" t="s">
        <v>707</v>
      </c>
      <c r="F1065" s="1154" t="s">
        <v>708</v>
      </c>
      <c r="G1065" s="1477" t="s">
        <v>15046</v>
      </c>
      <c r="H1065" s="1478"/>
      <c r="I1065" s="1478"/>
      <c r="J1065" s="1478"/>
      <c r="K1065" s="1478"/>
      <c r="L1065" s="1479"/>
    </row>
    <row r="1066" spans="3:12" ht="22.9" customHeight="1">
      <c r="C1066" s="1398" t="s">
        <v>4418</v>
      </c>
      <c r="D1066" s="1154">
        <v>8</v>
      </c>
      <c r="E1066" s="1154" t="s">
        <v>707</v>
      </c>
      <c r="F1066" s="1154" t="s">
        <v>708</v>
      </c>
      <c r="G1066" s="1477" t="s">
        <v>15046</v>
      </c>
      <c r="H1066" s="1478"/>
      <c r="I1066" s="1478"/>
      <c r="J1066" s="1478"/>
      <c r="K1066" s="1478"/>
      <c r="L1066" s="1479"/>
    </row>
    <row r="1067" spans="3:12" ht="22.9" customHeight="1">
      <c r="C1067" s="1398" t="s">
        <v>4419</v>
      </c>
      <c r="D1067" s="1154">
        <v>8</v>
      </c>
      <c r="E1067" s="1154" t="s">
        <v>707</v>
      </c>
      <c r="F1067" s="1154" t="s">
        <v>708</v>
      </c>
      <c r="G1067" s="1477" t="s">
        <v>15046</v>
      </c>
      <c r="H1067" s="1478"/>
      <c r="I1067" s="1478"/>
      <c r="J1067" s="1478"/>
      <c r="K1067" s="1478"/>
      <c r="L1067" s="1479"/>
    </row>
    <row r="1068" spans="3:12" ht="22.9" customHeight="1">
      <c r="C1068" s="1398" t="s">
        <v>4420</v>
      </c>
      <c r="D1068" s="1154">
        <v>8</v>
      </c>
      <c r="E1068" s="1154" t="s">
        <v>707</v>
      </c>
      <c r="F1068" s="1154" t="s">
        <v>708</v>
      </c>
      <c r="G1068" s="1477" t="s">
        <v>15046</v>
      </c>
      <c r="H1068" s="1478"/>
      <c r="I1068" s="1478"/>
      <c r="J1068" s="1478"/>
      <c r="K1068" s="1478"/>
      <c r="L1068" s="1479"/>
    </row>
    <row r="1069" spans="3:12" ht="22.9" customHeight="1">
      <c r="C1069" s="1398" t="s">
        <v>4421</v>
      </c>
      <c r="D1069" s="1154">
        <v>8</v>
      </c>
      <c r="E1069" s="1154" t="s">
        <v>707</v>
      </c>
      <c r="F1069" s="1154" t="s">
        <v>708</v>
      </c>
      <c r="G1069" s="1477" t="s">
        <v>15046</v>
      </c>
      <c r="H1069" s="1478"/>
      <c r="I1069" s="1478"/>
      <c r="J1069" s="1478"/>
      <c r="K1069" s="1478"/>
      <c r="L1069" s="1479"/>
    </row>
    <row r="1070" spans="3:12" ht="22.9" customHeight="1">
      <c r="C1070" s="1398" t="s">
        <v>4422</v>
      </c>
      <c r="D1070" s="1154">
        <v>8</v>
      </c>
      <c r="E1070" s="1154" t="s">
        <v>707</v>
      </c>
      <c r="F1070" s="1154" t="s">
        <v>708</v>
      </c>
      <c r="G1070" s="1477" t="s">
        <v>15046</v>
      </c>
      <c r="H1070" s="1478"/>
      <c r="I1070" s="1478"/>
      <c r="J1070" s="1478"/>
      <c r="K1070" s="1478"/>
      <c r="L1070" s="1479"/>
    </row>
    <row r="1071" spans="3:12" ht="22.9" customHeight="1">
      <c r="C1071" s="1398" t="s">
        <v>4423</v>
      </c>
      <c r="D1071" s="1154">
        <v>8</v>
      </c>
      <c r="E1071" s="1154" t="s">
        <v>707</v>
      </c>
      <c r="F1071" s="1154" t="s">
        <v>708</v>
      </c>
      <c r="G1071" s="1477" t="s">
        <v>15046</v>
      </c>
      <c r="H1071" s="1478"/>
      <c r="I1071" s="1478"/>
      <c r="J1071" s="1478"/>
      <c r="K1071" s="1478"/>
      <c r="L1071" s="1479"/>
    </row>
    <row r="1072" spans="3:12" ht="22.9" customHeight="1">
      <c r="C1072" s="1398" t="s">
        <v>4424</v>
      </c>
      <c r="D1072" s="1154">
        <v>8</v>
      </c>
      <c r="E1072" s="1154" t="s">
        <v>707</v>
      </c>
      <c r="F1072" s="1154" t="s">
        <v>708</v>
      </c>
      <c r="G1072" s="1477" t="s">
        <v>15046</v>
      </c>
      <c r="H1072" s="1478"/>
      <c r="I1072" s="1478"/>
      <c r="J1072" s="1478"/>
      <c r="K1072" s="1478"/>
      <c r="L1072" s="1479"/>
    </row>
    <row r="1073" spans="3:12" ht="22.9" customHeight="1">
      <c r="C1073" s="1398" t="s">
        <v>4425</v>
      </c>
      <c r="D1073" s="1154">
        <v>8</v>
      </c>
      <c r="E1073" s="1154" t="s">
        <v>707</v>
      </c>
      <c r="F1073" s="1154" t="s">
        <v>708</v>
      </c>
      <c r="G1073" s="1477" t="s">
        <v>15046</v>
      </c>
      <c r="H1073" s="1478"/>
      <c r="I1073" s="1478"/>
      <c r="J1073" s="1478"/>
      <c r="K1073" s="1478"/>
      <c r="L1073" s="1479"/>
    </row>
    <row r="1074" spans="3:12" ht="22.9" customHeight="1">
      <c r="C1074" s="1398" t="s">
        <v>4426</v>
      </c>
      <c r="D1074" s="1154">
        <v>8</v>
      </c>
      <c r="E1074" s="1154" t="s">
        <v>707</v>
      </c>
      <c r="F1074" s="1154" t="s">
        <v>708</v>
      </c>
      <c r="G1074" s="1477" t="s">
        <v>15046</v>
      </c>
      <c r="H1074" s="1478"/>
      <c r="I1074" s="1478"/>
      <c r="J1074" s="1478"/>
      <c r="K1074" s="1478"/>
      <c r="L1074" s="1479"/>
    </row>
    <row r="1075" spans="3:12" ht="22.9" customHeight="1">
      <c r="C1075" s="1398" t="s">
        <v>4427</v>
      </c>
      <c r="D1075" s="1154">
        <v>8</v>
      </c>
      <c r="E1075" s="1154" t="s">
        <v>707</v>
      </c>
      <c r="F1075" s="1154" t="s">
        <v>708</v>
      </c>
      <c r="G1075" s="1477" t="s">
        <v>15046</v>
      </c>
      <c r="H1075" s="1478"/>
      <c r="I1075" s="1478"/>
      <c r="J1075" s="1478"/>
      <c r="K1075" s="1478"/>
      <c r="L1075" s="1479"/>
    </row>
    <row r="1076" spans="3:12" ht="22.9" customHeight="1">
      <c r="C1076" s="1398" t="s">
        <v>4428</v>
      </c>
      <c r="D1076" s="1154">
        <v>8</v>
      </c>
      <c r="E1076" s="1154" t="s">
        <v>707</v>
      </c>
      <c r="F1076" s="1154" t="s">
        <v>708</v>
      </c>
      <c r="G1076" s="1477" t="s">
        <v>15046</v>
      </c>
      <c r="H1076" s="1478"/>
      <c r="I1076" s="1478"/>
      <c r="J1076" s="1478"/>
      <c r="K1076" s="1478"/>
      <c r="L1076" s="1479"/>
    </row>
    <row r="1077" spans="3:12" ht="22.9" customHeight="1">
      <c r="C1077" s="1398" t="s">
        <v>4429</v>
      </c>
      <c r="D1077" s="1154">
        <v>8</v>
      </c>
      <c r="E1077" s="1154" t="s">
        <v>707</v>
      </c>
      <c r="F1077" s="1154" t="s">
        <v>708</v>
      </c>
      <c r="G1077" s="1477" t="s">
        <v>15046</v>
      </c>
      <c r="H1077" s="1478"/>
      <c r="I1077" s="1478"/>
      <c r="J1077" s="1478"/>
      <c r="K1077" s="1478"/>
      <c r="L1077" s="1479"/>
    </row>
    <row r="1078" spans="3:12" ht="22.9" customHeight="1">
      <c r="C1078" s="1398" t="s">
        <v>4430</v>
      </c>
      <c r="D1078" s="1154">
        <v>8</v>
      </c>
      <c r="E1078" s="1154" t="s">
        <v>707</v>
      </c>
      <c r="F1078" s="1154" t="s">
        <v>708</v>
      </c>
      <c r="G1078" s="1477" t="s">
        <v>15046</v>
      </c>
      <c r="H1078" s="1478"/>
      <c r="I1078" s="1478"/>
      <c r="J1078" s="1478"/>
      <c r="K1078" s="1478"/>
      <c r="L1078" s="1479"/>
    </row>
    <row r="1079" spans="3:12" ht="22.9" customHeight="1">
      <c r="C1079" s="1398" t="s">
        <v>4431</v>
      </c>
      <c r="D1079" s="1154">
        <v>8</v>
      </c>
      <c r="E1079" s="1154" t="s">
        <v>707</v>
      </c>
      <c r="F1079" s="1154" t="s">
        <v>708</v>
      </c>
      <c r="G1079" s="1477" t="s">
        <v>15046</v>
      </c>
      <c r="H1079" s="1478"/>
      <c r="I1079" s="1478"/>
      <c r="J1079" s="1478"/>
      <c r="K1079" s="1478"/>
      <c r="L1079" s="1479"/>
    </row>
    <row r="1080" spans="3:12" ht="22.9" customHeight="1">
      <c r="C1080" s="1398" t="s">
        <v>4432</v>
      </c>
      <c r="D1080" s="1154">
        <v>8</v>
      </c>
      <c r="E1080" s="1154" t="s">
        <v>707</v>
      </c>
      <c r="F1080" s="1154" t="s">
        <v>708</v>
      </c>
      <c r="G1080" s="1477" t="s">
        <v>15046</v>
      </c>
      <c r="H1080" s="1478"/>
      <c r="I1080" s="1478"/>
      <c r="J1080" s="1478"/>
      <c r="K1080" s="1478"/>
      <c r="L1080" s="1479"/>
    </row>
    <row r="1081" spans="3:12" ht="22.9" customHeight="1">
      <c r="C1081" s="1398" t="s">
        <v>4433</v>
      </c>
      <c r="D1081" s="1154">
        <v>8</v>
      </c>
      <c r="E1081" s="1154" t="s">
        <v>707</v>
      </c>
      <c r="F1081" s="1154" t="s">
        <v>708</v>
      </c>
      <c r="G1081" s="1477" t="s">
        <v>15046</v>
      </c>
      <c r="H1081" s="1478"/>
      <c r="I1081" s="1478"/>
      <c r="J1081" s="1478"/>
      <c r="K1081" s="1478"/>
      <c r="L1081" s="1479"/>
    </row>
    <row r="1082" spans="3:12" ht="22.9" customHeight="1">
      <c r="C1082" s="1398" t="s">
        <v>4434</v>
      </c>
      <c r="D1082" s="1154">
        <v>8</v>
      </c>
      <c r="E1082" s="1154" t="s">
        <v>707</v>
      </c>
      <c r="F1082" s="1154" t="s">
        <v>708</v>
      </c>
      <c r="G1082" s="1477" t="s">
        <v>15046</v>
      </c>
      <c r="H1082" s="1478"/>
      <c r="I1082" s="1478"/>
      <c r="J1082" s="1478"/>
      <c r="K1082" s="1478"/>
      <c r="L1082" s="1479"/>
    </row>
    <row r="1083" spans="3:12" ht="22.9" customHeight="1">
      <c r="C1083" s="1398" t="s">
        <v>4435</v>
      </c>
      <c r="D1083" s="1154">
        <v>8</v>
      </c>
      <c r="E1083" s="1154" t="s">
        <v>707</v>
      </c>
      <c r="F1083" s="1154" t="s">
        <v>708</v>
      </c>
      <c r="G1083" s="1477" t="s">
        <v>15046</v>
      </c>
      <c r="H1083" s="1478"/>
      <c r="I1083" s="1478"/>
      <c r="J1083" s="1478"/>
      <c r="K1083" s="1478"/>
      <c r="L1083" s="1479"/>
    </row>
    <row r="1084" spans="3:12" ht="22.9" customHeight="1">
      <c r="C1084" s="1398" t="s">
        <v>4436</v>
      </c>
      <c r="D1084" s="1154">
        <v>8</v>
      </c>
      <c r="E1084" s="1154" t="s">
        <v>707</v>
      </c>
      <c r="F1084" s="1154" t="s">
        <v>708</v>
      </c>
      <c r="G1084" s="1477" t="s">
        <v>15046</v>
      </c>
      <c r="H1084" s="1478"/>
      <c r="I1084" s="1478"/>
      <c r="J1084" s="1478"/>
      <c r="K1084" s="1478"/>
      <c r="L1084" s="1479"/>
    </row>
    <row r="1085" spans="3:12" ht="22.9" customHeight="1">
      <c r="C1085" s="1398" t="s">
        <v>4437</v>
      </c>
      <c r="D1085" s="1154">
        <v>8</v>
      </c>
      <c r="E1085" s="1154" t="s">
        <v>707</v>
      </c>
      <c r="F1085" s="1154" t="s">
        <v>708</v>
      </c>
      <c r="G1085" s="1477" t="s">
        <v>15046</v>
      </c>
      <c r="H1085" s="1478"/>
      <c r="I1085" s="1478"/>
      <c r="J1085" s="1478"/>
      <c r="K1085" s="1478"/>
      <c r="L1085" s="1479"/>
    </row>
    <row r="1086" spans="3:12" ht="22.9" customHeight="1">
      <c r="C1086" s="1398" t="s">
        <v>4438</v>
      </c>
      <c r="D1086" s="1154">
        <v>8</v>
      </c>
      <c r="E1086" s="1154" t="s">
        <v>707</v>
      </c>
      <c r="F1086" s="1154" t="s">
        <v>708</v>
      </c>
      <c r="G1086" s="1477" t="s">
        <v>15046</v>
      </c>
      <c r="H1086" s="1478"/>
      <c r="I1086" s="1478"/>
      <c r="J1086" s="1478"/>
      <c r="K1086" s="1478"/>
      <c r="L1086" s="1479"/>
    </row>
    <row r="1087" spans="3:12" ht="22.9" customHeight="1">
      <c r="C1087" s="1398" t="s">
        <v>4439</v>
      </c>
      <c r="D1087" s="1154">
        <v>8</v>
      </c>
      <c r="E1087" s="1154" t="s">
        <v>707</v>
      </c>
      <c r="F1087" s="1154" t="s">
        <v>708</v>
      </c>
      <c r="G1087" s="1477" t="s">
        <v>15046</v>
      </c>
      <c r="H1087" s="1478"/>
      <c r="I1087" s="1478"/>
      <c r="J1087" s="1478"/>
      <c r="K1087" s="1478"/>
      <c r="L1087" s="1479"/>
    </row>
    <row r="1088" spans="3:12" ht="22.9" customHeight="1">
      <c r="C1088" s="1398" t="s">
        <v>4440</v>
      </c>
      <c r="D1088" s="1154">
        <v>8</v>
      </c>
      <c r="E1088" s="1154" t="s">
        <v>707</v>
      </c>
      <c r="F1088" s="1154" t="s">
        <v>708</v>
      </c>
      <c r="G1088" s="1477" t="s">
        <v>15046</v>
      </c>
      <c r="H1088" s="1478"/>
      <c r="I1088" s="1478"/>
      <c r="J1088" s="1478"/>
      <c r="K1088" s="1478"/>
      <c r="L1088" s="1479"/>
    </row>
    <row r="1089" spans="3:12" ht="22.9" customHeight="1">
      <c r="C1089" s="1398" t="s">
        <v>4441</v>
      </c>
      <c r="D1089" s="1154">
        <v>8</v>
      </c>
      <c r="E1089" s="1154" t="s">
        <v>707</v>
      </c>
      <c r="F1089" s="1154" t="s">
        <v>708</v>
      </c>
      <c r="G1089" s="1477" t="s">
        <v>15046</v>
      </c>
      <c r="H1089" s="1478"/>
      <c r="I1089" s="1478"/>
      <c r="J1089" s="1478"/>
      <c r="K1089" s="1478"/>
      <c r="L1089" s="1479"/>
    </row>
    <row r="1090" spans="3:12" ht="22.9" customHeight="1">
      <c r="C1090" s="1398" t="s">
        <v>4442</v>
      </c>
      <c r="D1090" s="1154">
        <v>8</v>
      </c>
      <c r="E1090" s="1154" t="s">
        <v>707</v>
      </c>
      <c r="F1090" s="1154" t="s">
        <v>708</v>
      </c>
      <c r="G1090" s="1477" t="s">
        <v>15046</v>
      </c>
      <c r="H1090" s="1478"/>
      <c r="I1090" s="1478"/>
      <c r="J1090" s="1478"/>
      <c r="K1090" s="1478"/>
      <c r="L1090" s="1479"/>
    </row>
    <row r="1091" spans="3:12" ht="22.9" customHeight="1">
      <c r="C1091" s="1398" t="s">
        <v>4443</v>
      </c>
      <c r="D1091" s="1154">
        <v>8</v>
      </c>
      <c r="E1091" s="1154" t="s">
        <v>707</v>
      </c>
      <c r="F1091" s="1154" t="s">
        <v>708</v>
      </c>
      <c r="G1091" s="1477" t="s">
        <v>15046</v>
      </c>
      <c r="H1091" s="1478"/>
      <c r="I1091" s="1478"/>
      <c r="J1091" s="1478"/>
      <c r="K1091" s="1478"/>
      <c r="L1091" s="1479"/>
    </row>
    <row r="1092" spans="3:12" ht="22.9" customHeight="1">
      <c r="C1092" s="1398" t="s">
        <v>4444</v>
      </c>
      <c r="D1092" s="1154">
        <v>8</v>
      </c>
      <c r="E1092" s="1154" t="s">
        <v>707</v>
      </c>
      <c r="F1092" s="1154" t="s">
        <v>708</v>
      </c>
      <c r="G1092" s="1477" t="s">
        <v>15046</v>
      </c>
      <c r="H1092" s="1478"/>
      <c r="I1092" s="1478"/>
      <c r="J1092" s="1478"/>
      <c r="K1092" s="1478"/>
      <c r="L1092" s="1479"/>
    </row>
    <row r="1093" spans="3:12" ht="22.9" customHeight="1">
      <c r="C1093" s="1398" t="s">
        <v>4445</v>
      </c>
      <c r="D1093" s="1154">
        <v>8</v>
      </c>
      <c r="E1093" s="1154" t="s">
        <v>707</v>
      </c>
      <c r="F1093" s="1154" t="s">
        <v>708</v>
      </c>
      <c r="G1093" s="1477" t="s">
        <v>15046</v>
      </c>
      <c r="H1093" s="1478"/>
      <c r="I1093" s="1478"/>
      <c r="J1093" s="1478"/>
      <c r="K1093" s="1478"/>
      <c r="L1093" s="1479"/>
    </row>
    <row r="1094" spans="3:12" ht="22.9" customHeight="1">
      <c r="C1094" s="1398" t="s">
        <v>4446</v>
      </c>
      <c r="D1094" s="1154">
        <v>8</v>
      </c>
      <c r="E1094" s="1154" t="s">
        <v>707</v>
      </c>
      <c r="F1094" s="1154" t="s">
        <v>708</v>
      </c>
      <c r="G1094" s="1477" t="s">
        <v>15046</v>
      </c>
      <c r="H1094" s="1478"/>
      <c r="I1094" s="1478"/>
      <c r="J1094" s="1478"/>
      <c r="K1094" s="1478"/>
      <c r="L1094" s="1479"/>
    </row>
    <row r="1095" spans="3:12" ht="22.9" customHeight="1">
      <c r="C1095" s="1398" t="s">
        <v>4447</v>
      </c>
      <c r="D1095" s="1154">
        <v>8</v>
      </c>
      <c r="E1095" s="1154" t="s">
        <v>707</v>
      </c>
      <c r="F1095" s="1154" t="s">
        <v>708</v>
      </c>
      <c r="G1095" s="1477" t="s">
        <v>15046</v>
      </c>
      <c r="H1095" s="1478"/>
      <c r="I1095" s="1478"/>
      <c r="J1095" s="1478"/>
      <c r="K1095" s="1478"/>
      <c r="L1095" s="1479"/>
    </row>
    <row r="1096" spans="3:12" ht="22.9" customHeight="1">
      <c r="C1096" s="1398" t="s">
        <v>4448</v>
      </c>
      <c r="D1096" s="1154">
        <v>8</v>
      </c>
      <c r="E1096" s="1154" t="s">
        <v>707</v>
      </c>
      <c r="F1096" s="1154" t="s">
        <v>708</v>
      </c>
      <c r="G1096" s="1477" t="s">
        <v>15046</v>
      </c>
      <c r="H1096" s="1478"/>
      <c r="I1096" s="1478"/>
      <c r="J1096" s="1478"/>
      <c r="K1096" s="1478"/>
      <c r="L1096" s="1479"/>
    </row>
    <row r="1097" spans="3:12" ht="22.9" customHeight="1">
      <c r="C1097" s="1398" t="s">
        <v>4449</v>
      </c>
      <c r="D1097" s="1154">
        <v>8</v>
      </c>
      <c r="E1097" s="1154" t="s">
        <v>707</v>
      </c>
      <c r="F1097" s="1154" t="s">
        <v>708</v>
      </c>
      <c r="G1097" s="1477" t="s">
        <v>15046</v>
      </c>
      <c r="H1097" s="1478"/>
      <c r="I1097" s="1478"/>
      <c r="J1097" s="1478"/>
      <c r="K1097" s="1478"/>
      <c r="L1097" s="1479"/>
    </row>
    <row r="1098" spans="3:12" ht="22.9" customHeight="1">
      <c r="C1098" s="1398" t="s">
        <v>4450</v>
      </c>
      <c r="D1098" s="1154">
        <v>8</v>
      </c>
      <c r="E1098" s="1154" t="s">
        <v>707</v>
      </c>
      <c r="F1098" s="1154" t="s">
        <v>708</v>
      </c>
      <c r="G1098" s="1477" t="s">
        <v>15046</v>
      </c>
      <c r="H1098" s="1478"/>
      <c r="I1098" s="1478"/>
      <c r="J1098" s="1478"/>
      <c r="K1098" s="1478"/>
      <c r="L1098" s="1479"/>
    </row>
    <row r="1099" spans="3:12" ht="22.9" customHeight="1">
      <c r="C1099" s="1398" t="s">
        <v>4451</v>
      </c>
      <c r="D1099" s="1154">
        <v>8</v>
      </c>
      <c r="E1099" s="1154" t="s">
        <v>707</v>
      </c>
      <c r="F1099" s="1154" t="s">
        <v>708</v>
      </c>
      <c r="G1099" s="1477" t="s">
        <v>15046</v>
      </c>
      <c r="H1099" s="1478"/>
      <c r="I1099" s="1478"/>
      <c r="J1099" s="1478"/>
      <c r="K1099" s="1478"/>
      <c r="L1099" s="1479"/>
    </row>
    <row r="1100" spans="3:12" ht="22.9" customHeight="1">
      <c r="C1100" s="1398" t="s">
        <v>4452</v>
      </c>
      <c r="D1100" s="1154">
        <v>8</v>
      </c>
      <c r="E1100" s="1154" t="s">
        <v>707</v>
      </c>
      <c r="F1100" s="1154" t="s">
        <v>708</v>
      </c>
      <c r="G1100" s="1477" t="s">
        <v>15046</v>
      </c>
      <c r="H1100" s="1478"/>
      <c r="I1100" s="1478"/>
      <c r="J1100" s="1478"/>
      <c r="K1100" s="1478"/>
      <c r="L1100" s="1479"/>
    </row>
    <row r="1101" spans="3:12" ht="22.9" customHeight="1">
      <c r="C1101" s="1398" t="s">
        <v>4453</v>
      </c>
      <c r="D1101" s="1154">
        <v>8</v>
      </c>
      <c r="E1101" s="1154" t="s">
        <v>707</v>
      </c>
      <c r="F1101" s="1154" t="s">
        <v>708</v>
      </c>
      <c r="G1101" s="1477" t="s">
        <v>15046</v>
      </c>
      <c r="H1101" s="1478"/>
      <c r="I1101" s="1478"/>
      <c r="J1101" s="1478"/>
      <c r="K1101" s="1478"/>
      <c r="L1101" s="1479"/>
    </row>
    <row r="1102" spans="3:12" ht="22.9" customHeight="1">
      <c r="C1102" s="1398" t="s">
        <v>4454</v>
      </c>
      <c r="D1102" s="1154">
        <v>8</v>
      </c>
      <c r="E1102" s="1154" t="s">
        <v>707</v>
      </c>
      <c r="F1102" s="1154" t="s">
        <v>708</v>
      </c>
      <c r="G1102" s="1477" t="s">
        <v>15046</v>
      </c>
      <c r="H1102" s="1478"/>
      <c r="I1102" s="1478"/>
      <c r="J1102" s="1478"/>
      <c r="K1102" s="1478"/>
      <c r="L1102" s="1479"/>
    </row>
    <row r="1103" spans="3:12" ht="22.9" customHeight="1">
      <c r="C1103" s="1398" t="s">
        <v>4455</v>
      </c>
      <c r="D1103" s="1154">
        <v>8</v>
      </c>
      <c r="E1103" s="1154" t="s">
        <v>707</v>
      </c>
      <c r="F1103" s="1154" t="s">
        <v>708</v>
      </c>
      <c r="G1103" s="1477" t="s">
        <v>15046</v>
      </c>
      <c r="H1103" s="1478"/>
      <c r="I1103" s="1478"/>
      <c r="J1103" s="1478"/>
      <c r="K1103" s="1478"/>
      <c r="L1103" s="1479"/>
    </row>
    <row r="1104" spans="3:12" ht="22.9" customHeight="1">
      <c r="C1104" s="1398" t="s">
        <v>4456</v>
      </c>
      <c r="D1104" s="1154">
        <v>8</v>
      </c>
      <c r="E1104" s="1154" t="s">
        <v>707</v>
      </c>
      <c r="F1104" s="1154" t="s">
        <v>708</v>
      </c>
      <c r="G1104" s="1477" t="s">
        <v>15046</v>
      </c>
      <c r="H1104" s="1478"/>
      <c r="I1104" s="1478"/>
      <c r="J1104" s="1478"/>
      <c r="K1104" s="1478"/>
      <c r="L1104" s="1479"/>
    </row>
    <row r="1105" spans="3:12" ht="22.9" customHeight="1">
      <c r="C1105" s="1398" t="s">
        <v>4457</v>
      </c>
      <c r="D1105" s="1154">
        <v>8</v>
      </c>
      <c r="E1105" s="1154" t="s">
        <v>707</v>
      </c>
      <c r="F1105" s="1154" t="s">
        <v>708</v>
      </c>
      <c r="G1105" s="1477" t="s">
        <v>15046</v>
      </c>
      <c r="H1105" s="1478"/>
      <c r="I1105" s="1478"/>
      <c r="J1105" s="1478"/>
      <c r="K1105" s="1478"/>
      <c r="L1105" s="1479"/>
    </row>
    <row r="1106" spans="3:12" ht="22.9" customHeight="1">
      <c r="C1106" s="1398" t="s">
        <v>4458</v>
      </c>
      <c r="D1106" s="1154">
        <v>8</v>
      </c>
      <c r="E1106" s="1154" t="s">
        <v>707</v>
      </c>
      <c r="F1106" s="1154" t="s">
        <v>708</v>
      </c>
      <c r="G1106" s="1477" t="s">
        <v>15046</v>
      </c>
      <c r="H1106" s="1478"/>
      <c r="I1106" s="1478"/>
      <c r="J1106" s="1478"/>
      <c r="K1106" s="1478"/>
      <c r="L1106" s="1479"/>
    </row>
    <row r="1107" spans="3:12" ht="22.9" customHeight="1">
      <c r="C1107" s="1398" t="s">
        <v>4459</v>
      </c>
      <c r="D1107" s="1154">
        <v>8</v>
      </c>
      <c r="E1107" s="1154" t="s">
        <v>707</v>
      </c>
      <c r="F1107" s="1154" t="s">
        <v>708</v>
      </c>
      <c r="G1107" s="1477" t="s">
        <v>15046</v>
      </c>
      <c r="H1107" s="1478"/>
      <c r="I1107" s="1478"/>
      <c r="J1107" s="1478"/>
      <c r="K1107" s="1478"/>
      <c r="L1107" s="1479"/>
    </row>
    <row r="1108" spans="3:12" ht="22.9" customHeight="1">
      <c r="C1108" s="1398" t="s">
        <v>4460</v>
      </c>
      <c r="D1108" s="1154">
        <v>8</v>
      </c>
      <c r="E1108" s="1154" t="s">
        <v>707</v>
      </c>
      <c r="F1108" s="1154" t="s">
        <v>708</v>
      </c>
      <c r="G1108" s="1477" t="s">
        <v>15046</v>
      </c>
      <c r="H1108" s="1478"/>
      <c r="I1108" s="1478"/>
      <c r="J1108" s="1478"/>
      <c r="K1108" s="1478"/>
      <c r="L1108" s="1479"/>
    </row>
    <row r="1109" spans="3:12" ht="22.9" customHeight="1">
      <c r="C1109" s="1398" t="s">
        <v>4461</v>
      </c>
      <c r="D1109" s="1154">
        <v>8</v>
      </c>
      <c r="E1109" s="1154" t="s">
        <v>707</v>
      </c>
      <c r="F1109" s="1154" t="s">
        <v>708</v>
      </c>
      <c r="G1109" s="1477" t="s">
        <v>15046</v>
      </c>
      <c r="H1109" s="1478"/>
      <c r="I1109" s="1478"/>
      <c r="J1109" s="1478"/>
      <c r="K1109" s="1478"/>
      <c r="L1109" s="1479"/>
    </row>
    <row r="1110" spans="3:12" ht="22.9" customHeight="1">
      <c r="C1110" s="1398" t="s">
        <v>4462</v>
      </c>
      <c r="D1110" s="1154">
        <v>8</v>
      </c>
      <c r="E1110" s="1154" t="s">
        <v>707</v>
      </c>
      <c r="F1110" s="1154" t="s">
        <v>708</v>
      </c>
      <c r="G1110" s="1477" t="s">
        <v>15046</v>
      </c>
      <c r="H1110" s="1478"/>
      <c r="I1110" s="1478"/>
      <c r="J1110" s="1478"/>
      <c r="K1110" s="1478"/>
      <c r="L1110" s="1479"/>
    </row>
    <row r="1111" spans="3:12" ht="22.9" customHeight="1">
      <c r="C1111" s="1398" t="s">
        <v>4463</v>
      </c>
      <c r="D1111" s="1154">
        <v>8</v>
      </c>
      <c r="E1111" s="1154" t="s">
        <v>707</v>
      </c>
      <c r="F1111" s="1154" t="s">
        <v>708</v>
      </c>
      <c r="G1111" s="1477" t="s">
        <v>15046</v>
      </c>
      <c r="H1111" s="1478"/>
      <c r="I1111" s="1478"/>
      <c r="J1111" s="1478"/>
      <c r="K1111" s="1478"/>
      <c r="L1111" s="1479"/>
    </row>
    <row r="1112" spans="3:12" ht="22.9" customHeight="1">
      <c r="C1112" s="1398" t="s">
        <v>4464</v>
      </c>
      <c r="D1112" s="1154">
        <v>8</v>
      </c>
      <c r="E1112" s="1154" t="s">
        <v>707</v>
      </c>
      <c r="F1112" s="1154" t="s">
        <v>708</v>
      </c>
      <c r="G1112" s="1477" t="s">
        <v>15046</v>
      </c>
      <c r="H1112" s="1478"/>
      <c r="I1112" s="1478"/>
      <c r="J1112" s="1478"/>
      <c r="K1112" s="1478"/>
      <c r="L1112" s="1479"/>
    </row>
    <row r="1113" spans="3:12" ht="22.9" customHeight="1">
      <c r="C1113" s="1398" t="s">
        <v>4465</v>
      </c>
      <c r="D1113" s="1154">
        <v>8</v>
      </c>
      <c r="E1113" s="1154" t="s">
        <v>707</v>
      </c>
      <c r="F1113" s="1154" t="s">
        <v>708</v>
      </c>
      <c r="G1113" s="1477" t="s">
        <v>15046</v>
      </c>
      <c r="H1113" s="1478"/>
      <c r="I1113" s="1478"/>
      <c r="J1113" s="1478"/>
      <c r="K1113" s="1478"/>
      <c r="L1113" s="1479"/>
    </row>
    <row r="1114" spans="3:12" ht="22.9" customHeight="1">
      <c r="C1114" s="1398" t="s">
        <v>4466</v>
      </c>
      <c r="D1114" s="1154">
        <v>8</v>
      </c>
      <c r="E1114" s="1154" t="s">
        <v>707</v>
      </c>
      <c r="F1114" s="1154" t="s">
        <v>708</v>
      </c>
      <c r="G1114" s="1477" t="s">
        <v>15046</v>
      </c>
      <c r="H1114" s="1478"/>
      <c r="I1114" s="1478"/>
      <c r="J1114" s="1478"/>
      <c r="K1114" s="1478"/>
      <c r="L1114" s="1479"/>
    </row>
    <row r="1115" spans="3:12" ht="22.9" customHeight="1">
      <c r="C1115" s="1398" t="s">
        <v>4467</v>
      </c>
      <c r="D1115" s="1154">
        <v>8</v>
      </c>
      <c r="E1115" s="1154" t="s">
        <v>707</v>
      </c>
      <c r="F1115" s="1154" t="s">
        <v>708</v>
      </c>
      <c r="G1115" s="1477" t="s">
        <v>15046</v>
      </c>
      <c r="H1115" s="1478"/>
      <c r="I1115" s="1478"/>
      <c r="J1115" s="1478"/>
      <c r="K1115" s="1478"/>
      <c r="L1115" s="1479"/>
    </row>
    <row r="1116" spans="3:12" ht="22.9" customHeight="1">
      <c r="C1116" s="1398" t="s">
        <v>4468</v>
      </c>
      <c r="D1116" s="1154">
        <v>8</v>
      </c>
      <c r="E1116" s="1154" t="s">
        <v>707</v>
      </c>
      <c r="F1116" s="1154" t="s">
        <v>708</v>
      </c>
      <c r="G1116" s="1477" t="s">
        <v>15046</v>
      </c>
      <c r="H1116" s="1478"/>
      <c r="I1116" s="1478"/>
      <c r="J1116" s="1478"/>
      <c r="K1116" s="1478"/>
      <c r="L1116" s="1479"/>
    </row>
    <row r="1117" spans="3:12" ht="22.9" customHeight="1">
      <c r="C1117" s="1398" t="s">
        <v>4469</v>
      </c>
      <c r="D1117" s="1154">
        <v>8</v>
      </c>
      <c r="E1117" s="1154" t="s">
        <v>707</v>
      </c>
      <c r="F1117" s="1154" t="s">
        <v>708</v>
      </c>
      <c r="G1117" s="1477" t="s">
        <v>15046</v>
      </c>
      <c r="H1117" s="1478"/>
      <c r="I1117" s="1478"/>
      <c r="J1117" s="1478"/>
      <c r="K1117" s="1478"/>
      <c r="L1117" s="1479"/>
    </row>
    <row r="1118" spans="3:12" ht="22.9" customHeight="1">
      <c r="C1118" s="1398" t="s">
        <v>4470</v>
      </c>
      <c r="D1118" s="1154">
        <v>8</v>
      </c>
      <c r="E1118" s="1154" t="s">
        <v>707</v>
      </c>
      <c r="F1118" s="1154" t="s">
        <v>708</v>
      </c>
      <c r="G1118" s="1477" t="s">
        <v>15046</v>
      </c>
      <c r="H1118" s="1478"/>
      <c r="I1118" s="1478"/>
      <c r="J1118" s="1478"/>
      <c r="K1118" s="1478"/>
      <c r="L1118" s="1479"/>
    </row>
    <row r="1119" spans="3:12" ht="22.9" customHeight="1">
      <c r="C1119" s="1398" t="s">
        <v>4471</v>
      </c>
      <c r="D1119" s="1154">
        <v>8</v>
      </c>
      <c r="E1119" s="1154" t="s">
        <v>707</v>
      </c>
      <c r="F1119" s="1154" t="s">
        <v>708</v>
      </c>
      <c r="G1119" s="1477" t="s">
        <v>15046</v>
      </c>
      <c r="H1119" s="1478"/>
      <c r="I1119" s="1478"/>
      <c r="J1119" s="1478"/>
      <c r="K1119" s="1478"/>
      <c r="L1119" s="1479"/>
    </row>
    <row r="1120" spans="3:12" ht="22.9" customHeight="1">
      <c r="C1120" s="1398" t="s">
        <v>4472</v>
      </c>
      <c r="D1120" s="1154">
        <v>8</v>
      </c>
      <c r="E1120" s="1154" t="s">
        <v>707</v>
      </c>
      <c r="F1120" s="1154" t="s">
        <v>708</v>
      </c>
      <c r="G1120" s="1477" t="s">
        <v>15046</v>
      </c>
      <c r="H1120" s="1478"/>
      <c r="I1120" s="1478"/>
      <c r="J1120" s="1478"/>
      <c r="K1120" s="1478"/>
      <c r="L1120" s="1479"/>
    </row>
    <row r="1121" spans="3:12" ht="22.9" customHeight="1">
      <c r="C1121" s="1398" t="s">
        <v>4473</v>
      </c>
      <c r="D1121" s="1154">
        <v>8</v>
      </c>
      <c r="E1121" s="1154" t="s">
        <v>707</v>
      </c>
      <c r="F1121" s="1154" t="s">
        <v>708</v>
      </c>
      <c r="G1121" s="1477" t="s">
        <v>15046</v>
      </c>
      <c r="H1121" s="1478"/>
      <c r="I1121" s="1478"/>
      <c r="J1121" s="1478"/>
      <c r="K1121" s="1478"/>
      <c r="L1121" s="1479"/>
    </row>
    <row r="1122" spans="3:12" ht="22.9" customHeight="1">
      <c r="C1122" s="1398" t="s">
        <v>4474</v>
      </c>
      <c r="D1122" s="1154">
        <v>8</v>
      </c>
      <c r="E1122" s="1154" t="s">
        <v>707</v>
      </c>
      <c r="F1122" s="1154" t="s">
        <v>708</v>
      </c>
      <c r="G1122" s="1477" t="s">
        <v>15046</v>
      </c>
      <c r="H1122" s="1478"/>
      <c r="I1122" s="1478"/>
      <c r="J1122" s="1478"/>
      <c r="K1122" s="1478"/>
      <c r="L1122" s="1479"/>
    </row>
    <row r="1123" spans="3:12" ht="22.9" customHeight="1">
      <c r="C1123" s="1398" t="s">
        <v>4475</v>
      </c>
      <c r="D1123" s="1154">
        <v>8</v>
      </c>
      <c r="E1123" s="1154" t="s">
        <v>707</v>
      </c>
      <c r="F1123" s="1154" t="s">
        <v>708</v>
      </c>
      <c r="G1123" s="1477" t="s">
        <v>15046</v>
      </c>
      <c r="H1123" s="1478"/>
      <c r="I1123" s="1478"/>
      <c r="J1123" s="1478"/>
      <c r="K1123" s="1478"/>
      <c r="L1123" s="1479"/>
    </row>
    <row r="1124" spans="3:12" ht="22.9" customHeight="1">
      <c r="C1124" s="1398" t="s">
        <v>4476</v>
      </c>
      <c r="D1124" s="1154">
        <v>8</v>
      </c>
      <c r="E1124" s="1154" t="s">
        <v>707</v>
      </c>
      <c r="F1124" s="1154" t="s">
        <v>708</v>
      </c>
      <c r="G1124" s="1477" t="s">
        <v>15046</v>
      </c>
      <c r="H1124" s="1478"/>
      <c r="I1124" s="1478"/>
      <c r="J1124" s="1478"/>
      <c r="K1124" s="1478"/>
      <c r="L1124" s="1479"/>
    </row>
    <row r="1125" spans="3:12" ht="22.9" customHeight="1">
      <c r="C1125" s="1398" t="s">
        <v>4477</v>
      </c>
      <c r="D1125" s="1154">
        <v>8</v>
      </c>
      <c r="E1125" s="1154" t="s">
        <v>707</v>
      </c>
      <c r="F1125" s="1154" t="s">
        <v>708</v>
      </c>
      <c r="G1125" s="1477" t="s">
        <v>15046</v>
      </c>
      <c r="H1125" s="1478"/>
      <c r="I1125" s="1478"/>
      <c r="J1125" s="1478"/>
      <c r="K1125" s="1478"/>
      <c r="L1125" s="1479"/>
    </row>
    <row r="1126" spans="3:12" ht="22.9" customHeight="1">
      <c r="C1126" s="1398" t="s">
        <v>4478</v>
      </c>
      <c r="D1126" s="1154">
        <v>8</v>
      </c>
      <c r="E1126" s="1154" t="s">
        <v>707</v>
      </c>
      <c r="F1126" s="1154" t="s">
        <v>708</v>
      </c>
      <c r="G1126" s="1477" t="s">
        <v>15046</v>
      </c>
      <c r="H1126" s="1478"/>
      <c r="I1126" s="1478"/>
      <c r="J1126" s="1478"/>
      <c r="K1126" s="1478"/>
      <c r="L1126" s="1479"/>
    </row>
    <row r="1127" spans="3:12" ht="22.9" customHeight="1">
      <c r="C1127" s="1398" t="s">
        <v>4479</v>
      </c>
      <c r="D1127" s="1154">
        <v>8</v>
      </c>
      <c r="E1127" s="1154" t="s">
        <v>707</v>
      </c>
      <c r="F1127" s="1154" t="s">
        <v>708</v>
      </c>
      <c r="G1127" s="1477" t="s">
        <v>15046</v>
      </c>
      <c r="H1127" s="1478"/>
      <c r="I1127" s="1478"/>
      <c r="J1127" s="1478"/>
      <c r="K1127" s="1478"/>
      <c r="L1127" s="1479"/>
    </row>
    <row r="1128" spans="3:12" ht="22.9" customHeight="1">
      <c r="C1128" s="1398" t="s">
        <v>4480</v>
      </c>
      <c r="D1128" s="1154">
        <v>8</v>
      </c>
      <c r="E1128" s="1154" t="s">
        <v>707</v>
      </c>
      <c r="F1128" s="1154" t="s">
        <v>708</v>
      </c>
      <c r="G1128" s="1477" t="s">
        <v>15046</v>
      </c>
      <c r="H1128" s="1478"/>
      <c r="I1128" s="1478"/>
      <c r="J1128" s="1478"/>
      <c r="K1128" s="1478"/>
      <c r="L1128" s="1479"/>
    </row>
    <row r="1129" spans="3:12" ht="22.9" customHeight="1">
      <c r="C1129" s="1398" t="s">
        <v>4481</v>
      </c>
      <c r="D1129" s="1154">
        <v>8</v>
      </c>
      <c r="E1129" s="1154" t="s">
        <v>707</v>
      </c>
      <c r="F1129" s="1154" t="s">
        <v>708</v>
      </c>
      <c r="G1129" s="1477" t="s">
        <v>15046</v>
      </c>
      <c r="H1129" s="1478"/>
      <c r="I1129" s="1478"/>
      <c r="J1129" s="1478"/>
      <c r="K1129" s="1478"/>
      <c r="L1129" s="1479"/>
    </row>
    <row r="1130" spans="3:12" ht="22.9" customHeight="1">
      <c r="C1130" s="1398" t="s">
        <v>4482</v>
      </c>
      <c r="D1130" s="1154">
        <v>8</v>
      </c>
      <c r="E1130" s="1154" t="s">
        <v>707</v>
      </c>
      <c r="F1130" s="1154" t="s">
        <v>708</v>
      </c>
      <c r="G1130" s="1477" t="s">
        <v>15046</v>
      </c>
      <c r="H1130" s="1478"/>
      <c r="I1130" s="1478"/>
      <c r="J1130" s="1478"/>
      <c r="K1130" s="1478"/>
      <c r="L1130" s="1479"/>
    </row>
    <row r="1131" spans="3:12" ht="22.9" customHeight="1">
      <c r="C1131" s="1398" t="s">
        <v>4483</v>
      </c>
      <c r="D1131" s="1154">
        <v>8</v>
      </c>
      <c r="E1131" s="1154" t="s">
        <v>707</v>
      </c>
      <c r="F1131" s="1154" t="s">
        <v>708</v>
      </c>
      <c r="G1131" s="1477" t="s">
        <v>15046</v>
      </c>
      <c r="H1131" s="1478"/>
      <c r="I1131" s="1478"/>
      <c r="J1131" s="1478"/>
      <c r="K1131" s="1478"/>
      <c r="L1131" s="1479"/>
    </row>
    <row r="1132" spans="3:12" ht="22.9" customHeight="1">
      <c r="C1132" s="1398" t="s">
        <v>4484</v>
      </c>
      <c r="D1132" s="1154">
        <v>8</v>
      </c>
      <c r="E1132" s="1154" t="s">
        <v>707</v>
      </c>
      <c r="F1132" s="1154" t="s">
        <v>708</v>
      </c>
      <c r="G1132" s="1477" t="s">
        <v>15046</v>
      </c>
      <c r="H1132" s="1478"/>
      <c r="I1132" s="1478"/>
      <c r="J1132" s="1478"/>
      <c r="K1132" s="1478"/>
      <c r="L1132" s="1479"/>
    </row>
    <row r="1133" spans="3:12" ht="22.9" customHeight="1">
      <c r="C1133" s="1398" t="s">
        <v>4485</v>
      </c>
      <c r="D1133" s="1154">
        <v>8</v>
      </c>
      <c r="E1133" s="1154" t="s">
        <v>707</v>
      </c>
      <c r="F1133" s="1154" t="s">
        <v>708</v>
      </c>
      <c r="G1133" s="1477" t="s">
        <v>15046</v>
      </c>
      <c r="H1133" s="1478"/>
      <c r="I1133" s="1478"/>
      <c r="J1133" s="1478"/>
      <c r="K1133" s="1478"/>
      <c r="L1133" s="1479"/>
    </row>
    <row r="1134" spans="3:12" ht="22.9" customHeight="1">
      <c r="C1134" s="1398" t="s">
        <v>4486</v>
      </c>
      <c r="D1134" s="1154">
        <v>8</v>
      </c>
      <c r="E1134" s="1154" t="s">
        <v>707</v>
      </c>
      <c r="F1134" s="1154" t="s">
        <v>708</v>
      </c>
      <c r="G1134" s="1477" t="s">
        <v>15046</v>
      </c>
      <c r="H1134" s="1478"/>
      <c r="I1134" s="1478"/>
      <c r="J1134" s="1478"/>
      <c r="K1134" s="1478"/>
      <c r="L1134" s="1479"/>
    </row>
    <row r="1135" spans="3:12" ht="22.9" customHeight="1">
      <c r="C1135" s="1398" t="s">
        <v>4487</v>
      </c>
      <c r="D1135" s="1154">
        <v>8</v>
      </c>
      <c r="E1135" s="1154" t="s">
        <v>707</v>
      </c>
      <c r="F1135" s="1154" t="s">
        <v>708</v>
      </c>
      <c r="G1135" s="1477" t="s">
        <v>15046</v>
      </c>
      <c r="H1135" s="1478"/>
      <c r="I1135" s="1478"/>
      <c r="J1135" s="1478"/>
      <c r="K1135" s="1478"/>
      <c r="L1135" s="1479"/>
    </row>
    <row r="1136" spans="3:12" ht="22.9" customHeight="1">
      <c r="C1136" s="1398" t="s">
        <v>4488</v>
      </c>
      <c r="D1136" s="1154">
        <v>8</v>
      </c>
      <c r="E1136" s="1154" t="s">
        <v>707</v>
      </c>
      <c r="F1136" s="1154" t="s">
        <v>708</v>
      </c>
      <c r="G1136" s="1477" t="s">
        <v>15046</v>
      </c>
      <c r="H1136" s="1478"/>
      <c r="I1136" s="1478"/>
      <c r="J1136" s="1478"/>
      <c r="K1136" s="1478"/>
      <c r="L1136" s="1479"/>
    </row>
    <row r="1137" spans="3:12" ht="22.9" customHeight="1">
      <c r="C1137" s="1398" t="s">
        <v>4489</v>
      </c>
      <c r="D1137" s="1154">
        <v>8</v>
      </c>
      <c r="E1137" s="1154" t="s">
        <v>707</v>
      </c>
      <c r="F1137" s="1154" t="s">
        <v>708</v>
      </c>
      <c r="G1137" s="1477" t="s">
        <v>15046</v>
      </c>
      <c r="H1137" s="1478"/>
      <c r="I1137" s="1478"/>
      <c r="J1137" s="1478"/>
      <c r="K1137" s="1478"/>
      <c r="L1137" s="1479"/>
    </row>
    <row r="1138" spans="3:12" ht="22.9" customHeight="1">
      <c r="C1138" s="1398" t="s">
        <v>4490</v>
      </c>
      <c r="D1138" s="1154">
        <v>8</v>
      </c>
      <c r="E1138" s="1154" t="s">
        <v>707</v>
      </c>
      <c r="F1138" s="1154" t="s">
        <v>708</v>
      </c>
      <c r="G1138" s="1477" t="s">
        <v>15046</v>
      </c>
      <c r="H1138" s="1478"/>
      <c r="I1138" s="1478"/>
      <c r="J1138" s="1478"/>
      <c r="K1138" s="1478"/>
      <c r="L1138" s="1479"/>
    </row>
    <row r="1139" spans="3:12" ht="22.9" customHeight="1">
      <c r="C1139" s="1398" t="s">
        <v>4491</v>
      </c>
      <c r="D1139" s="1154">
        <v>8</v>
      </c>
      <c r="E1139" s="1154" t="s">
        <v>707</v>
      </c>
      <c r="F1139" s="1154" t="s">
        <v>708</v>
      </c>
      <c r="G1139" s="1477" t="s">
        <v>15046</v>
      </c>
      <c r="H1139" s="1478"/>
      <c r="I1139" s="1478"/>
      <c r="J1139" s="1478"/>
      <c r="K1139" s="1478"/>
      <c r="L1139" s="1479"/>
    </row>
    <row r="1140" spans="3:12" ht="22.9" customHeight="1">
      <c r="C1140" s="1398" t="s">
        <v>4492</v>
      </c>
      <c r="D1140" s="1154">
        <v>8</v>
      </c>
      <c r="E1140" s="1154" t="s">
        <v>707</v>
      </c>
      <c r="F1140" s="1154" t="s">
        <v>708</v>
      </c>
      <c r="G1140" s="1477" t="s">
        <v>15046</v>
      </c>
      <c r="H1140" s="1478"/>
      <c r="I1140" s="1478"/>
      <c r="J1140" s="1478"/>
      <c r="K1140" s="1478"/>
      <c r="L1140" s="1479"/>
    </row>
    <row r="1141" spans="3:12" ht="22.9" customHeight="1">
      <c r="C1141" s="1398" t="s">
        <v>4493</v>
      </c>
      <c r="D1141" s="1154">
        <v>8</v>
      </c>
      <c r="E1141" s="1154" t="s">
        <v>707</v>
      </c>
      <c r="F1141" s="1154" t="s">
        <v>708</v>
      </c>
      <c r="G1141" s="1477" t="s">
        <v>15046</v>
      </c>
      <c r="H1141" s="1478"/>
      <c r="I1141" s="1478"/>
      <c r="J1141" s="1478"/>
      <c r="K1141" s="1478"/>
      <c r="L1141" s="1479"/>
    </row>
    <row r="1142" spans="3:12" ht="22.9" customHeight="1">
      <c r="C1142" s="1398" t="s">
        <v>4494</v>
      </c>
      <c r="D1142" s="1154">
        <v>8</v>
      </c>
      <c r="E1142" s="1154" t="s">
        <v>707</v>
      </c>
      <c r="F1142" s="1154" t="s">
        <v>708</v>
      </c>
      <c r="G1142" s="1477" t="s">
        <v>15046</v>
      </c>
      <c r="H1142" s="1478"/>
      <c r="I1142" s="1478"/>
      <c r="J1142" s="1478"/>
      <c r="K1142" s="1478"/>
      <c r="L1142" s="1479"/>
    </row>
    <row r="1143" spans="3:12" ht="22.9" customHeight="1">
      <c r="C1143" s="1398" t="s">
        <v>4495</v>
      </c>
      <c r="D1143" s="1154">
        <v>8</v>
      </c>
      <c r="E1143" s="1154" t="s">
        <v>707</v>
      </c>
      <c r="F1143" s="1154" t="s">
        <v>708</v>
      </c>
      <c r="G1143" s="1477" t="s">
        <v>15046</v>
      </c>
      <c r="H1143" s="1478"/>
      <c r="I1143" s="1478"/>
      <c r="J1143" s="1478"/>
      <c r="K1143" s="1478"/>
      <c r="L1143" s="1479"/>
    </row>
    <row r="1144" spans="3:12" ht="22.9" customHeight="1">
      <c r="C1144" s="1398" t="s">
        <v>4496</v>
      </c>
      <c r="D1144" s="1154">
        <v>8</v>
      </c>
      <c r="E1144" s="1154" t="s">
        <v>707</v>
      </c>
      <c r="F1144" s="1154" t="s">
        <v>708</v>
      </c>
      <c r="G1144" s="1477" t="s">
        <v>15046</v>
      </c>
      <c r="H1144" s="1478"/>
      <c r="I1144" s="1478"/>
      <c r="J1144" s="1478"/>
      <c r="K1144" s="1478"/>
      <c r="L1144" s="1479"/>
    </row>
    <row r="1145" spans="3:12" ht="22.9" customHeight="1">
      <c r="C1145" s="1398" t="s">
        <v>4497</v>
      </c>
      <c r="D1145" s="1154">
        <v>8</v>
      </c>
      <c r="E1145" s="1154" t="s">
        <v>707</v>
      </c>
      <c r="F1145" s="1154" t="s">
        <v>708</v>
      </c>
      <c r="G1145" s="1477" t="s">
        <v>15046</v>
      </c>
      <c r="H1145" s="1478"/>
      <c r="I1145" s="1478"/>
      <c r="J1145" s="1478"/>
      <c r="K1145" s="1478"/>
      <c r="L1145" s="1479"/>
    </row>
    <row r="1146" spans="3:12" ht="22.9" customHeight="1">
      <c r="C1146" s="1398" t="s">
        <v>4498</v>
      </c>
      <c r="D1146" s="1154">
        <v>8</v>
      </c>
      <c r="E1146" s="1154" t="s">
        <v>707</v>
      </c>
      <c r="F1146" s="1154" t="s">
        <v>708</v>
      </c>
      <c r="G1146" s="1477" t="s">
        <v>15046</v>
      </c>
      <c r="H1146" s="1478"/>
      <c r="I1146" s="1478"/>
      <c r="J1146" s="1478"/>
      <c r="K1146" s="1478"/>
      <c r="L1146" s="1479"/>
    </row>
    <row r="1147" spans="3:12" ht="22.9" customHeight="1">
      <c r="C1147" s="1398" t="s">
        <v>4499</v>
      </c>
      <c r="D1147" s="1154">
        <v>8</v>
      </c>
      <c r="E1147" s="1154" t="s">
        <v>707</v>
      </c>
      <c r="F1147" s="1154" t="s">
        <v>708</v>
      </c>
      <c r="G1147" s="1477" t="s">
        <v>15046</v>
      </c>
      <c r="H1147" s="1478"/>
      <c r="I1147" s="1478"/>
      <c r="J1147" s="1478"/>
      <c r="K1147" s="1478"/>
      <c r="L1147" s="1479"/>
    </row>
    <row r="1148" spans="3:12" ht="22.9" customHeight="1">
      <c r="C1148" s="1398" t="s">
        <v>4500</v>
      </c>
      <c r="D1148" s="1154">
        <v>8</v>
      </c>
      <c r="E1148" s="1154" t="s">
        <v>707</v>
      </c>
      <c r="F1148" s="1154" t="s">
        <v>708</v>
      </c>
      <c r="G1148" s="1477" t="s">
        <v>15046</v>
      </c>
      <c r="H1148" s="1478"/>
      <c r="I1148" s="1478"/>
      <c r="J1148" s="1478"/>
      <c r="K1148" s="1478"/>
      <c r="L1148" s="1479"/>
    </row>
    <row r="1149" spans="3:12" ht="22.9" customHeight="1">
      <c r="C1149" s="1398" t="s">
        <v>4501</v>
      </c>
      <c r="D1149" s="1154">
        <v>8</v>
      </c>
      <c r="E1149" s="1154" t="s">
        <v>707</v>
      </c>
      <c r="F1149" s="1154" t="s">
        <v>708</v>
      </c>
      <c r="G1149" s="1477" t="s">
        <v>15046</v>
      </c>
      <c r="H1149" s="1478"/>
      <c r="I1149" s="1478"/>
      <c r="J1149" s="1478"/>
      <c r="K1149" s="1478"/>
      <c r="L1149" s="1479"/>
    </row>
    <row r="1150" spans="3:12" ht="22.9" customHeight="1">
      <c r="C1150" s="1398" t="s">
        <v>4502</v>
      </c>
      <c r="D1150" s="1154">
        <v>8</v>
      </c>
      <c r="E1150" s="1154" t="s">
        <v>707</v>
      </c>
      <c r="F1150" s="1154" t="s">
        <v>708</v>
      </c>
      <c r="G1150" s="1477" t="s">
        <v>15046</v>
      </c>
      <c r="H1150" s="1478"/>
      <c r="I1150" s="1478"/>
      <c r="J1150" s="1478"/>
      <c r="K1150" s="1478"/>
      <c r="L1150" s="1479"/>
    </row>
    <row r="1151" spans="3:12" ht="22.9" customHeight="1">
      <c r="C1151" s="1398" t="s">
        <v>4503</v>
      </c>
      <c r="D1151" s="1154">
        <v>8</v>
      </c>
      <c r="E1151" s="1154" t="s">
        <v>707</v>
      </c>
      <c r="F1151" s="1154" t="s">
        <v>708</v>
      </c>
      <c r="G1151" s="1477" t="s">
        <v>15046</v>
      </c>
      <c r="H1151" s="1478"/>
      <c r="I1151" s="1478"/>
      <c r="J1151" s="1478"/>
      <c r="K1151" s="1478"/>
      <c r="L1151" s="1479"/>
    </row>
    <row r="1152" spans="3:12" ht="22.9" customHeight="1">
      <c r="C1152" s="1398" t="s">
        <v>4504</v>
      </c>
      <c r="D1152" s="1154">
        <v>8</v>
      </c>
      <c r="E1152" s="1154" t="s">
        <v>707</v>
      </c>
      <c r="F1152" s="1154" t="s">
        <v>708</v>
      </c>
      <c r="G1152" s="1477" t="s">
        <v>15046</v>
      </c>
      <c r="H1152" s="1478"/>
      <c r="I1152" s="1478"/>
      <c r="J1152" s="1478"/>
      <c r="K1152" s="1478"/>
      <c r="L1152" s="1479"/>
    </row>
    <row r="1153" spans="3:12" ht="22.9" customHeight="1">
      <c r="C1153" s="1398" t="s">
        <v>4505</v>
      </c>
      <c r="D1153" s="1154">
        <v>8</v>
      </c>
      <c r="E1153" s="1154" t="s">
        <v>707</v>
      </c>
      <c r="F1153" s="1154" t="s">
        <v>708</v>
      </c>
      <c r="G1153" s="1477" t="s">
        <v>15046</v>
      </c>
      <c r="H1153" s="1478"/>
      <c r="I1153" s="1478"/>
      <c r="J1153" s="1478"/>
      <c r="K1153" s="1478"/>
      <c r="L1153" s="1479"/>
    </row>
    <row r="1154" spans="3:12" ht="22.9" customHeight="1">
      <c r="C1154" s="1398" t="s">
        <v>4506</v>
      </c>
      <c r="D1154" s="1154">
        <v>8</v>
      </c>
      <c r="E1154" s="1154" t="s">
        <v>707</v>
      </c>
      <c r="F1154" s="1154" t="s">
        <v>708</v>
      </c>
      <c r="G1154" s="1477" t="s">
        <v>15046</v>
      </c>
      <c r="H1154" s="1478"/>
      <c r="I1154" s="1478"/>
      <c r="J1154" s="1478"/>
      <c r="K1154" s="1478"/>
      <c r="L1154" s="1479"/>
    </row>
    <row r="1155" spans="3:12" ht="22.9" customHeight="1">
      <c r="C1155" s="1398" t="s">
        <v>4507</v>
      </c>
      <c r="D1155" s="1154">
        <v>8</v>
      </c>
      <c r="E1155" s="1154" t="s">
        <v>707</v>
      </c>
      <c r="F1155" s="1154" t="s">
        <v>708</v>
      </c>
      <c r="G1155" s="1477" t="s">
        <v>15046</v>
      </c>
      <c r="H1155" s="1478"/>
      <c r="I1155" s="1478"/>
      <c r="J1155" s="1478"/>
      <c r="K1155" s="1478"/>
      <c r="L1155" s="1479"/>
    </row>
    <row r="1156" spans="3:12" ht="22.9" customHeight="1">
      <c r="C1156" s="1398" t="s">
        <v>4508</v>
      </c>
      <c r="D1156" s="1154">
        <v>8</v>
      </c>
      <c r="E1156" s="1154" t="s">
        <v>707</v>
      </c>
      <c r="F1156" s="1154" t="s">
        <v>708</v>
      </c>
      <c r="G1156" s="1477" t="s">
        <v>15046</v>
      </c>
      <c r="H1156" s="1478"/>
      <c r="I1156" s="1478"/>
      <c r="J1156" s="1478"/>
      <c r="K1156" s="1478"/>
      <c r="L1156" s="1479"/>
    </row>
    <row r="1157" spans="3:12" ht="22.9" customHeight="1">
      <c r="C1157" s="1398" t="s">
        <v>4509</v>
      </c>
      <c r="D1157" s="1154">
        <v>8</v>
      </c>
      <c r="E1157" s="1154" t="s">
        <v>707</v>
      </c>
      <c r="F1157" s="1154" t="s">
        <v>708</v>
      </c>
      <c r="G1157" s="1477" t="s">
        <v>15046</v>
      </c>
      <c r="H1157" s="1478"/>
      <c r="I1157" s="1478"/>
      <c r="J1157" s="1478"/>
      <c r="K1157" s="1478"/>
      <c r="L1157" s="1479"/>
    </row>
    <row r="1158" spans="3:12" ht="22.9" customHeight="1">
      <c r="C1158" s="1398" t="s">
        <v>4510</v>
      </c>
      <c r="D1158" s="1154">
        <v>8</v>
      </c>
      <c r="E1158" s="1154" t="s">
        <v>707</v>
      </c>
      <c r="F1158" s="1154" t="s">
        <v>708</v>
      </c>
      <c r="G1158" s="1477" t="s">
        <v>15046</v>
      </c>
      <c r="H1158" s="1478"/>
      <c r="I1158" s="1478"/>
      <c r="J1158" s="1478"/>
      <c r="K1158" s="1478"/>
      <c r="L1158" s="1479"/>
    </row>
    <row r="1159" spans="3:12" ht="22.9" customHeight="1">
      <c r="C1159" s="1398" t="s">
        <v>4511</v>
      </c>
      <c r="D1159" s="1154">
        <v>8</v>
      </c>
      <c r="E1159" s="1154" t="s">
        <v>707</v>
      </c>
      <c r="F1159" s="1154" t="s">
        <v>708</v>
      </c>
      <c r="G1159" s="1477" t="s">
        <v>15046</v>
      </c>
      <c r="H1159" s="1478"/>
      <c r="I1159" s="1478"/>
      <c r="J1159" s="1478"/>
      <c r="K1159" s="1478"/>
      <c r="L1159" s="1479"/>
    </row>
    <row r="1160" spans="3:12" ht="22.9" customHeight="1">
      <c r="C1160" s="1398" t="s">
        <v>4512</v>
      </c>
      <c r="D1160" s="1154">
        <v>8</v>
      </c>
      <c r="E1160" s="1154" t="s">
        <v>707</v>
      </c>
      <c r="F1160" s="1154" t="s">
        <v>708</v>
      </c>
      <c r="G1160" s="1477" t="s">
        <v>15046</v>
      </c>
      <c r="H1160" s="1478"/>
      <c r="I1160" s="1478"/>
      <c r="J1160" s="1478"/>
      <c r="K1160" s="1478"/>
      <c r="L1160" s="1479"/>
    </row>
    <row r="1161" spans="3:12" ht="22.9" customHeight="1">
      <c r="C1161" s="1398" t="s">
        <v>4513</v>
      </c>
      <c r="D1161" s="1154">
        <v>8</v>
      </c>
      <c r="E1161" s="1154" t="s">
        <v>707</v>
      </c>
      <c r="F1161" s="1154" t="s">
        <v>708</v>
      </c>
      <c r="G1161" s="1477" t="s">
        <v>15046</v>
      </c>
      <c r="H1161" s="1478"/>
      <c r="I1161" s="1478"/>
      <c r="J1161" s="1478"/>
      <c r="K1161" s="1478"/>
      <c r="L1161" s="1479"/>
    </row>
    <row r="1162" spans="3:12" ht="22.9" customHeight="1">
      <c r="C1162" s="1398" t="s">
        <v>4514</v>
      </c>
      <c r="D1162" s="1154">
        <v>8</v>
      </c>
      <c r="E1162" s="1154" t="s">
        <v>707</v>
      </c>
      <c r="F1162" s="1154" t="s">
        <v>708</v>
      </c>
      <c r="G1162" s="1477" t="s">
        <v>15046</v>
      </c>
      <c r="H1162" s="1478"/>
      <c r="I1162" s="1478"/>
      <c r="J1162" s="1478"/>
      <c r="K1162" s="1478"/>
      <c r="L1162" s="1479"/>
    </row>
    <row r="1163" spans="3:12" ht="22.9" customHeight="1">
      <c r="C1163" s="1398" t="s">
        <v>4515</v>
      </c>
      <c r="D1163" s="1154">
        <v>8</v>
      </c>
      <c r="E1163" s="1154" t="s">
        <v>707</v>
      </c>
      <c r="F1163" s="1154" t="s">
        <v>708</v>
      </c>
      <c r="G1163" s="1477" t="s">
        <v>15046</v>
      </c>
      <c r="H1163" s="1478"/>
      <c r="I1163" s="1478"/>
      <c r="J1163" s="1478"/>
      <c r="K1163" s="1478"/>
      <c r="L1163" s="1479"/>
    </row>
    <row r="1164" spans="3:12" ht="22.9" customHeight="1">
      <c r="C1164" s="1398" t="s">
        <v>4516</v>
      </c>
      <c r="D1164" s="1154">
        <v>8</v>
      </c>
      <c r="E1164" s="1154" t="s">
        <v>707</v>
      </c>
      <c r="F1164" s="1154" t="s">
        <v>708</v>
      </c>
      <c r="G1164" s="1477" t="s">
        <v>15046</v>
      </c>
      <c r="H1164" s="1478"/>
      <c r="I1164" s="1478"/>
      <c r="J1164" s="1478"/>
      <c r="K1164" s="1478"/>
      <c r="L1164" s="1479"/>
    </row>
    <row r="1165" spans="3:12" ht="22.9" customHeight="1">
      <c r="C1165" s="1398" t="s">
        <v>4517</v>
      </c>
      <c r="D1165" s="1154">
        <v>8</v>
      </c>
      <c r="E1165" s="1154" t="s">
        <v>707</v>
      </c>
      <c r="F1165" s="1154" t="s">
        <v>708</v>
      </c>
      <c r="G1165" s="1477" t="s">
        <v>15046</v>
      </c>
      <c r="H1165" s="1478"/>
      <c r="I1165" s="1478"/>
      <c r="J1165" s="1478"/>
      <c r="K1165" s="1478"/>
      <c r="L1165" s="1479"/>
    </row>
    <row r="1166" spans="3:12" ht="22.9" customHeight="1">
      <c r="C1166" s="1398" t="s">
        <v>4518</v>
      </c>
      <c r="D1166" s="1154">
        <v>8</v>
      </c>
      <c r="E1166" s="1154" t="s">
        <v>707</v>
      </c>
      <c r="F1166" s="1154" t="s">
        <v>708</v>
      </c>
      <c r="G1166" s="1477" t="s">
        <v>15046</v>
      </c>
      <c r="H1166" s="1478"/>
      <c r="I1166" s="1478"/>
      <c r="J1166" s="1478"/>
      <c r="K1166" s="1478"/>
      <c r="L1166" s="1479"/>
    </row>
    <row r="1167" spans="3:12" ht="22.9" customHeight="1">
      <c r="C1167" s="1398" t="s">
        <v>4519</v>
      </c>
      <c r="D1167" s="1154">
        <v>8</v>
      </c>
      <c r="E1167" s="1154" t="s">
        <v>707</v>
      </c>
      <c r="F1167" s="1154" t="s">
        <v>708</v>
      </c>
      <c r="G1167" s="1477" t="s">
        <v>15046</v>
      </c>
      <c r="H1167" s="1478"/>
      <c r="I1167" s="1478"/>
      <c r="J1167" s="1478"/>
      <c r="K1167" s="1478"/>
      <c r="L1167" s="1479"/>
    </row>
    <row r="1168" spans="3:12" ht="22.9" customHeight="1">
      <c r="C1168" s="1398" t="s">
        <v>4520</v>
      </c>
      <c r="D1168" s="1154">
        <v>8</v>
      </c>
      <c r="E1168" s="1154" t="s">
        <v>707</v>
      </c>
      <c r="F1168" s="1154" t="s">
        <v>708</v>
      </c>
      <c r="G1168" s="1477" t="s">
        <v>15046</v>
      </c>
      <c r="H1168" s="1478"/>
      <c r="I1168" s="1478"/>
      <c r="J1168" s="1478"/>
      <c r="K1168" s="1478"/>
      <c r="L1168" s="1479"/>
    </row>
    <row r="1169" spans="3:12" ht="22.9" customHeight="1">
      <c r="C1169" s="1398" t="s">
        <v>4521</v>
      </c>
      <c r="D1169" s="1154">
        <v>8</v>
      </c>
      <c r="E1169" s="1154" t="s">
        <v>707</v>
      </c>
      <c r="F1169" s="1154" t="s">
        <v>708</v>
      </c>
      <c r="G1169" s="1477" t="s">
        <v>15046</v>
      </c>
      <c r="H1169" s="1478"/>
      <c r="I1169" s="1478"/>
      <c r="J1169" s="1478"/>
      <c r="K1169" s="1478"/>
      <c r="L1169" s="1479"/>
    </row>
    <row r="1170" spans="3:12" ht="22.9" customHeight="1">
      <c r="C1170" s="1398" t="s">
        <v>4522</v>
      </c>
      <c r="D1170" s="1154">
        <v>8</v>
      </c>
      <c r="E1170" s="1154" t="s">
        <v>707</v>
      </c>
      <c r="F1170" s="1154" t="s">
        <v>708</v>
      </c>
      <c r="G1170" s="1477" t="s">
        <v>15046</v>
      </c>
      <c r="H1170" s="1478"/>
      <c r="I1170" s="1478"/>
      <c r="J1170" s="1478"/>
      <c r="K1170" s="1478"/>
      <c r="L1170" s="1479"/>
    </row>
    <row r="1171" spans="3:12" ht="22.9" customHeight="1">
      <c r="C1171" s="1398" t="s">
        <v>4523</v>
      </c>
      <c r="D1171" s="1154">
        <v>8</v>
      </c>
      <c r="E1171" s="1154" t="s">
        <v>707</v>
      </c>
      <c r="F1171" s="1154" t="s">
        <v>708</v>
      </c>
      <c r="G1171" s="1477" t="s">
        <v>15046</v>
      </c>
      <c r="H1171" s="1478"/>
      <c r="I1171" s="1478"/>
      <c r="J1171" s="1478"/>
      <c r="K1171" s="1478"/>
      <c r="L1171" s="1479"/>
    </row>
    <row r="1172" spans="3:12" ht="22.9" customHeight="1">
      <c r="C1172" s="1398" t="s">
        <v>4524</v>
      </c>
      <c r="D1172" s="1154">
        <v>8</v>
      </c>
      <c r="E1172" s="1154" t="s">
        <v>707</v>
      </c>
      <c r="F1172" s="1154" t="s">
        <v>708</v>
      </c>
      <c r="G1172" s="1477" t="s">
        <v>15046</v>
      </c>
      <c r="H1172" s="1478"/>
      <c r="I1172" s="1478"/>
      <c r="J1172" s="1478"/>
      <c r="K1172" s="1478"/>
      <c r="L1172" s="1479"/>
    </row>
    <row r="1173" spans="3:12" ht="22.9" customHeight="1">
      <c r="C1173" s="1398" t="s">
        <v>4525</v>
      </c>
      <c r="D1173" s="1154">
        <v>8</v>
      </c>
      <c r="E1173" s="1154" t="s">
        <v>707</v>
      </c>
      <c r="F1173" s="1154" t="s">
        <v>708</v>
      </c>
      <c r="G1173" s="1477" t="s">
        <v>15046</v>
      </c>
      <c r="H1173" s="1478"/>
      <c r="I1173" s="1478"/>
      <c r="J1173" s="1478"/>
      <c r="K1173" s="1478"/>
      <c r="L1173" s="1479"/>
    </row>
    <row r="1174" spans="3:12" ht="22.9" customHeight="1">
      <c r="C1174" s="1398" t="s">
        <v>4526</v>
      </c>
      <c r="D1174" s="1154">
        <v>8</v>
      </c>
      <c r="E1174" s="1154" t="s">
        <v>707</v>
      </c>
      <c r="F1174" s="1154" t="s">
        <v>708</v>
      </c>
      <c r="G1174" s="1477" t="s">
        <v>15046</v>
      </c>
      <c r="H1174" s="1478"/>
      <c r="I1174" s="1478"/>
      <c r="J1174" s="1478"/>
      <c r="K1174" s="1478"/>
      <c r="L1174" s="1479"/>
    </row>
    <row r="1175" spans="3:12" ht="22.9" customHeight="1">
      <c r="C1175" s="1398" t="s">
        <v>4527</v>
      </c>
      <c r="D1175" s="1154">
        <v>8</v>
      </c>
      <c r="E1175" s="1154" t="s">
        <v>707</v>
      </c>
      <c r="F1175" s="1154" t="s">
        <v>708</v>
      </c>
      <c r="G1175" s="1477" t="s">
        <v>15046</v>
      </c>
      <c r="H1175" s="1478"/>
      <c r="I1175" s="1478"/>
      <c r="J1175" s="1478"/>
      <c r="K1175" s="1478"/>
      <c r="L1175" s="1479"/>
    </row>
    <row r="1176" spans="3:12" ht="22.9" customHeight="1">
      <c r="C1176" s="1398" t="s">
        <v>4528</v>
      </c>
      <c r="D1176" s="1154">
        <v>8</v>
      </c>
      <c r="E1176" s="1154" t="s">
        <v>707</v>
      </c>
      <c r="F1176" s="1154" t="s">
        <v>708</v>
      </c>
      <c r="G1176" s="1477" t="s">
        <v>15046</v>
      </c>
      <c r="H1176" s="1478"/>
      <c r="I1176" s="1478"/>
      <c r="J1176" s="1478"/>
      <c r="K1176" s="1478"/>
      <c r="L1176" s="1479"/>
    </row>
    <row r="1177" spans="3:12" ht="22.9" customHeight="1">
      <c r="C1177" s="1398" t="s">
        <v>4529</v>
      </c>
      <c r="D1177" s="1154">
        <v>8</v>
      </c>
      <c r="E1177" s="1154" t="s">
        <v>707</v>
      </c>
      <c r="F1177" s="1154" t="s">
        <v>708</v>
      </c>
      <c r="G1177" s="1477" t="s">
        <v>15046</v>
      </c>
      <c r="H1177" s="1478"/>
      <c r="I1177" s="1478"/>
      <c r="J1177" s="1478"/>
      <c r="K1177" s="1478"/>
      <c r="L1177" s="1479"/>
    </row>
    <row r="1178" spans="3:12" ht="22.9" customHeight="1">
      <c r="C1178" s="1398" t="s">
        <v>4530</v>
      </c>
      <c r="D1178" s="1154">
        <v>8</v>
      </c>
      <c r="E1178" s="1154" t="s">
        <v>707</v>
      </c>
      <c r="F1178" s="1154" t="s">
        <v>708</v>
      </c>
      <c r="G1178" s="1477" t="s">
        <v>15046</v>
      </c>
      <c r="H1178" s="1478"/>
      <c r="I1178" s="1478"/>
      <c r="J1178" s="1478"/>
      <c r="K1178" s="1478"/>
      <c r="L1178" s="1479"/>
    </row>
    <row r="1179" spans="3:12" ht="22.9" customHeight="1">
      <c r="C1179" s="1398" t="s">
        <v>4531</v>
      </c>
      <c r="D1179" s="1154">
        <v>8</v>
      </c>
      <c r="E1179" s="1154" t="s">
        <v>707</v>
      </c>
      <c r="F1179" s="1154" t="s">
        <v>708</v>
      </c>
      <c r="G1179" s="1477" t="s">
        <v>15046</v>
      </c>
      <c r="H1179" s="1478"/>
      <c r="I1179" s="1478"/>
      <c r="J1179" s="1478"/>
      <c r="K1179" s="1478"/>
      <c r="L1179" s="1479"/>
    </row>
    <row r="1180" spans="3:12" ht="22.9" customHeight="1">
      <c r="C1180" s="1398" t="s">
        <v>4532</v>
      </c>
      <c r="D1180" s="1154">
        <v>8</v>
      </c>
      <c r="E1180" s="1154" t="s">
        <v>707</v>
      </c>
      <c r="F1180" s="1154" t="s">
        <v>708</v>
      </c>
      <c r="G1180" s="1477" t="s">
        <v>15046</v>
      </c>
      <c r="H1180" s="1478"/>
      <c r="I1180" s="1478"/>
      <c r="J1180" s="1478"/>
      <c r="K1180" s="1478"/>
      <c r="L1180" s="1479"/>
    </row>
    <row r="1181" spans="3:12" ht="22.9" customHeight="1">
      <c r="C1181" s="1398" t="s">
        <v>4533</v>
      </c>
      <c r="D1181" s="1154">
        <v>8</v>
      </c>
      <c r="E1181" s="1154" t="s">
        <v>707</v>
      </c>
      <c r="F1181" s="1154" t="s">
        <v>708</v>
      </c>
      <c r="G1181" s="1477" t="s">
        <v>15046</v>
      </c>
      <c r="H1181" s="1478"/>
      <c r="I1181" s="1478"/>
      <c r="J1181" s="1478"/>
      <c r="K1181" s="1478"/>
      <c r="L1181" s="1479"/>
    </row>
    <row r="1182" spans="3:12" ht="22.9" customHeight="1">
      <c r="C1182" s="1398" t="s">
        <v>4534</v>
      </c>
      <c r="D1182" s="1154">
        <v>8</v>
      </c>
      <c r="E1182" s="1154" t="s">
        <v>707</v>
      </c>
      <c r="F1182" s="1154" t="s">
        <v>708</v>
      </c>
      <c r="G1182" s="1477" t="s">
        <v>15046</v>
      </c>
      <c r="H1182" s="1478"/>
      <c r="I1182" s="1478"/>
      <c r="J1182" s="1478"/>
      <c r="K1182" s="1478"/>
      <c r="L1182" s="1479"/>
    </row>
    <row r="1183" spans="3:12" ht="22.9" customHeight="1">
      <c r="C1183" s="1398" t="s">
        <v>4535</v>
      </c>
      <c r="D1183" s="1154">
        <v>8</v>
      </c>
      <c r="E1183" s="1154" t="s">
        <v>707</v>
      </c>
      <c r="F1183" s="1154" t="s">
        <v>708</v>
      </c>
      <c r="G1183" s="1477" t="s">
        <v>15046</v>
      </c>
      <c r="H1183" s="1478"/>
      <c r="I1183" s="1478"/>
      <c r="J1183" s="1478"/>
      <c r="K1183" s="1478"/>
      <c r="L1183" s="1479"/>
    </row>
    <row r="1184" spans="3:12" ht="22.9" customHeight="1">
      <c r="C1184" s="1398" t="s">
        <v>4536</v>
      </c>
      <c r="D1184" s="1154">
        <v>8</v>
      </c>
      <c r="E1184" s="1154" t="s">
        <v>707</v>
      </c>
      <c r="F1184" s="1154" t="s">
        <v>708</v>
      </c>
      <c r="G1184" s="1477" t="s">
        <v>15046</v>
      </c>
      <c r="H1184" s="1478"/>
      <c r="I1184" s="1478"/>
      <c r="J1184" s="1478"/>
      <c r="K1184" s="1478"/>
      <c r="L1184" s="1479"/>
    </row>
    <row r="1185" spans="3:12" ht="22.9" customHeight="1">
      <c r="C1185" s="1398" t="s">
        <v>4537</v>
      </c>
      <c r="D1185" s="1154">
        <v>8</v>
      </c>
      <c r="E1185" s="1154" t="s">
        <v>707</v>
      </c>
      <c r="F1185" s="1154" t="s">
        <v>708</v>
      </c>
      <c r="G1185" s="1477" t="s">
        <v>15046</v>
      </c>
      <c r="H1185" s="1478"/>
      <c r="I1185" s="1478"/>
      <c r="J1185" s="1478"/>
      <c r="K1185" s="1478"/>
      <c r="L1185" s="1479"/>
    </row>
    <row r="1186" spans="3:12" ht="22.9" customHeight="1">
      <c r="C1186" s="1398" t="s">
        <v>4538</v>
      </c>
      <c r="D1186" s="1154">
        <v>8</v>
      </c>
      <c r="E1186" s="1154" t="s">
        <v>707</v>
      </c>
      <c r="F1186" s="1154" t="s">
        <v>708</v>
      </c>
      <c r="G1186" s="1477" t="s">
        <v>15046</v>
      </c>
      <c r="H1186" s="1478"/>
      <c r="I1186" s="1478"/>
      <c r="J1186" s="1478"/>
      <c r="K1186" s="1478"/>
      <c r="L1186" s="1479"/>
    </row>
    <row r="1187" spans="3:12" ht="22.9" customHeight="1">
      <c r="C1187" s="1398" t="s">
        <v>4539</v>
      </c>
      <c r="D1187" s="1154">
        <v>8</v>
      </c>
      <c r="E1187" s="1154" t="s">
        <v>707</v>
      </c>
      <c r="F1187" s="1154" t="s">
        <v>708</v>
      </c>
      <c r="G1187" s="1477" t="s">
        <v>15046</v>
      </c>
      <c r="H1187" s="1478"/>
      <c r="I1187" s="1478"/>
      <c r="J1187" s="1478"/>
      <c r="K1187" s="1478"/>
      <c r="L1187" s="1479"/>
    </row>
    <row r="1188" spans="3:12" ht="22.9" customHeight="1">
      <c r="C1188" s="1398" t="s">
        <v>4540</v>
      </c>
      <c r="D1188" s="1154">
        <v>8</v>
      </c>
      <c r="E1188" s="1154" t="s">
        <v>707</v>
      </c>
      <c r="F1188" s="1154" t="s">
        <v>708</v>
      </c>
      <c r="G1188" s="1477" t="s">
        <v>15046</v>
      </c>
      <c r="H1188" s="1478"/>
      <c r="I1188" s="1478"/>
      <c r="J1188" s="1478"/>
      <c r="K1188" s="1478"/>
      <c r="L1188" s="1479"/>
    </row>
    <row r="1189" spans="3:12" ht="22.9" customHeight="1">
      <c r="C1189" s="1398" t="s">
        <v>4541</v>
      </c>
      <c r="D1189" s="1154">
        <v>8</v>
      </c>
      <c r="E1189" s="1154" t="s">
        <v>707</v>
      </c>
      <c r="F1189" s="1154" t="s">
        <v>708</v>
      </c>
      <c r="G1189" s="1477" t="s">
        <v>15046</v>
      </c>
      <c r="H1189" s="1478"/>
      <c r="I1189" s="1478"/>
      <c r="J1189" s="1478"/>
      <c r="K1189" s="1478"/>
      <c r="L1189" s="1479"/>
    </row>
    <row r="1190" spans="3:12" ht="22.9" customHeight="1">
      <c r="C1190" s="1398" t="s">
        <v>4542</v>
      </c>
      <c r="D1190" s="1154">
        <v>8</v>
      </c>
      <c r="E1190" s="1154" t="s">
        <v>707</v>
      </c>
      <c r="F1190" s="1154" t="s">
        <v>708</v>
      </c>
      <c r="G1190" s="1477" t="s">
        <v>15046</v>
      </c>
      <c r="H1190" s="1478"/>
      <c r="I1190" s="1478"/>
      <c r="J1190" s="1478"/>
      <c r="K1190" s="1478"/>
      <c r="L1190" s="1479"/>
    </row>
    <row r="1191" spans="3:12" ht="22.9" customHeight="1">
      <c r="C1191" s="1398" t="s">
        <v>4543</v>
      </c>
      <c r="D1191" s="1154">
        <v>8</v>
      </c>
      <c r="E1191" s="1154" t="s">
        <v>707</v>
      </c>
      <c r="F1191" s="1154" t="s">
        <v>708</v>
      </c>
      <c r="G1191" s="1477" t="s">
        <v>15046</v>
      </c>
      <c r="H1191" s="1478"/>
      <c r="I1191" s="1478"/>
      <c r="J1191" s="1478"/>
      <c r="K1191" s="1478"/>
      <c r="L1191" s="1479"/>
    </row>
    <row r="1192" spans="3:12" ht="22.9" customHeight="1">
      <c r="C1192" s="1398" t="s">
        <v>4544</v>
      </c>
      <c r="D1192" s="1154">
        <v>8</v>
      </c>
      <c r="E1192" s="1154" t="s">
        <v>707</v>
      </c>
      <c r="F1192" s="1154" t="s">
        <v>708</v>
      </c>
      <c r="G1192" s="1477" t="s">
        <v>15046</v>
      </c>
      <c r="H1192" s="1478"/>
      <c r="I1192" s="1478"/>
      <c r="J1192" s="1478"/>
      <c r="K1192" s="1478"/>
      <c r="L1192" s="1479"/>
    </row>
    <row r="1193" spans="3:12" ht="22.9" customHeight="1">
      <c r="C1193" s="1398" t="s">
        <v>4545</v>
      </c>
      <c r="D1193" s="1154">
        <v>8</v>
      </c>
      <c r="E1193" s="1154" t="s">
        <v>707</v>
      </c>
      <c r="F1193" s="1154" t="s">
        <v>708</v>
      </c>
      <c r="G1193" s="1477" t="s">
        <v>15046</v>
      </c>
      <c r="H1193" s="1478"/>
      <c r="I1193" s="1478"/>
      <c r="J1193" s="1478"/>
      <c r="K1193" s="1478"/>
      <c r="L1193" s="1479"/>
    </row>
    <row r="1194" spans="3:12" ht="22.9" customHeight="1">
      <c r="C1194" s="1398" t="s">
        <v>4546</v>
      </c>
      <c r="D1194" s="1154">
        <v>8</v>
      </c>
      <c r="E1194" s="1154" t="s">
        <v>707</v>
      </c>
      <c r="F1194" s="1154" t="s">
        <v>708</v>
      </c>
      <c r="G1194" s="1477" t="s">
        <v>15046</v>
      </c>
      <c r="H1194" s="1478"/>
      <c r="I1194" s="1478"/>
      <c r="J1194" s="1478"/>
      <c r="K1194" s="1478"/>
      <c r="L1194" s="1479"/>
    </row>
    <row r="1195" spans="3:12" ht="22.9" customHeight="1">
      <c r="C1195" s="1398" t="s">
        <v>4547</v>
      </c>
      <c r="D1195" s="1154">
        <v>8</v>
      </c>
      <c r="E1195" s="1154" t="s">
        <v>707</v>
      </c>
      <c r="F1195" s="1154" t="s">
        <v>708</v>
      </c>
      <c r="G1195" s="1477" t="s">
        <v>15046</v>
      </c>
      <c r="H1195" s="1478"/>
      <c r="I1195" s="1478"/>
      <c r="J1195" s="1478"/>
      <c r="K1195" s="1478"/>
      <c r="L1195" s="1479"/>
    </row>
    <row r="1196" spans="3:12" ht="22.9" customHeight="1">
      <c r="C1196" s="1398" t="s">
        <v>4548</v>
      </c>
      <c r="D1196" s="1154">
        <v>8</v>
      </c>
      <c r="E1196" s="1154" t="s">
        <v>707</v>
      </c>
      <c r="F1196" s="1154" t="s">
        <v>708</v>
      </c>
      <c r="G1196" s="1477" t="s">
        <v>15046</v>
      </c>
      <c r="H1196" s="1478"/>
      <c r="I1196" s="1478"/>
      <c r="J1196" s="1478"/>
      <c r="K1196" s="1478"/>
      <c r="L1196" s="1479"/>
    </row>
    <row r="1197" spans="3:12" ht="22.9" customHeight="1">
      <c r="C1197" s="1398" t="s">
        <v>4549</v>
      </c>
      <c r="D1197" s="1154">
        <v>8</v>
      </c>
      <c r="E1197" s="1154" t="s">
        <v>707</v>
      </c>
      <c r="F1197" s="1154" t="s">
        <v>708</v>
      </c>
      <c r="G1197" s="1477" t="s">
        <v>15046</v>
      </c>
      <c r="H1197" s="1478"/>
      <c r="I1197" s="1478"/>
      <c r="J1197" s="1478"/>
      <c r="K1197" s="1478"/>
      <c r="L1197" s="1479"/>
    </row>
    <row r="1198" spans="3:12" ht="22.9" customHeight="1">
      <c r="C1198" s="1398" t="s">
        <v>4550</v>
      </c>
      <c r="D1198" s="1154">
        <v>8</v>
      </c>
      <c r="E1198" s="1154" t="s">
        <v>707</v>
      </c>
      <c r="F1198" s="1154" t="s">
        <v>708</v>
      </c>
      <c r="G1198" s="1477" t="s">
        <v>15046</v>
      </c>
      <c r="H1198" s="1478"/>
      <c r="I1198" s="1478"/>
      <c r="J1198" s="1478"/>
      <c r="K1198" s="1478"/>
      <c r="L1198" s="1479"/>
    </row>
    <row r="1199" spans="3:12" ht="22.9" customHeight="1">
      <c r="C1199" s="1398" t="s">
        <v>4551</v>
      </c>
      <c r="D1199" s="1154">
        <v>8</v>
      </c>
      <c r="E1199" s="1154" t="s">
        <v>707</v>
      </c>
      <c r="F1199" s="1154" t="s">
        <v>708</v>
      </c>
      <c r="G1199" s="1477" t="s">
        <v>15046</v>
      </c>
      <c r="H1199" s="1478"/>
      <c r="I1199" s="1478"/>
      <c r="J1199" s="1478"/>
      <c r="K1199" s="1478"/>
      <c r="L1199" s="1479"/>
    </row>
    <row r="1200" spans="3:12" ht="22.9" customHeight="1">
      <c r="C1200" s="1398" t="s">
        <v>4552</v>
      </c>
      <c r="D1200" s="1154">
        <v>8</v>
      </c>
      <c r="E1200" s="1154" t="s">
        <v>707</v>
      </c>
      <c r="F1200" s="1154" t="s">
        <v>708</v>
      </c>
      <c r="G1200" s="1477" t="s">
        <v>15046</v>
      </c>
      <c r="H1200" s="1478"/>
      <c r="I1200" s="1478"/>
      <c r="J1200" s="1478"/>
      <c r="K1200" s="1478"/>
      <c r="L1200" s="1479"/>
    </row>
    <row r="1201" spans="3:12" ht="22.9" customHeight="1">
      <c r="C1201" s="1398" t="s">
        <v>4553</v>
      </c>
      <c r="D1201" s="1154">
        <v>8</v>
      </c>
      <c r="E1201" s="1154" t="s">
        <v>707</v>
      </c>
      <c r="F1201" s="1154" t="s">
        <v>708</v>
      </c>
      <c r="G1201" s="1477" t="s">
        <v>15046</v>
      </c>
      <c r="H1201" s="1478"/>
      <c r="I1201" s="1478"/>
      <c r="J1201" s="1478"/>
      <c r="K1201" s="1478"/>
      <c r="L1201" s="1479"/>
    </row>
    <row r="1202" spans="3:12" ht="22.9" customHeight="1">
      <c r="C1202" s="1398" t="s">
        <v>4554</v>
      </c>
      <c r="D1202" s="1154">
        <v>8</v>
      </c>
      <c r="E1202" s="1154" t="s">
        <v>707</v>
      </c>
      <c r="F1202" s="1154" t="s">
        <v>708</v>
      </c>
      <c r="G1202" s="1477" t="s">
        <v>15046</v>
      </c>
      <c r="H1202" s="1478"/>
      <c r="I1202" s="1478"/>
      <c r="J1202" s="1478"/>
      <c r="K1202" s="1478"/>
      <c r="L1202" s="1479"/>
    </row>
    <row r="1203" spans="3:12" ht="22.9" customHeight="1">
      <c r="C1203" s="1398" t="s">
        <v>4555</v>
      </c>
      <c r="D1203" s="1154">
        <v>8</v>
      </c>
      <c r="E1203" s="1154" t="s">
        <v>707</v>
      </c>
      <c r="F1203" s="1154" t="s">
        <v>708</v>
      </c>
      <c r="G1203" s="1477" t="s">
        <v>15046</v>
      </c>
      <c r="H1203" s="1478"/>
      <c r="I1203" s="1478"/>
      <c r="J1203" s="1478"/>
      <c r="K1203" s="1478"/>
      <c r="L1203" s="1479"/>
    </row>
    <row r="1204" spans="3:12" ht="22.9" customHeight="1">
      <c r="C1204" s="1398" t="s">
        <v>4556</v>
      </c>
      <c r="D1204" s="1154">
        <v>8</v>
      </c>
      <c r="E1204" s="1154" t="s">
        <v>707</v>
      </c>
      <c r="F1204" s="1154" t="s">
        <v>708</v>
      </c>
      <c r="G1204" s="1477" t="s">
        <v>15046</v>
      </c>
      <c r="H1204" s="1478"/>
      <c r="I1204" s="1478"/>
      <c r="J1204" s="1478"/>
      <c r="K1204" s="1478"/>
      <c r="L1204" s="1479"/>
    </row>
    <row r="1205" spans="3:12" ht="22.9" customHeight="1">
      <c r="C1205" s="1398" t="s">
        <v>4557</v>
      </c>
      <c r="D1205" s="1154">
        <v>8</v>
      </c>
      <c r="E1205" s="1154" t="s">
        <v>707</v>
      </c>
      <c r="F1205" s="1154" t="s">
        <v>708</v>
      </c>
      <c r="G1205" s="1477" t="s">
        <v>15046</v>
      </c>
      <c r="H1205" s="1478"/>
      <c r="I1205" s="1478"/>
      <c r="J1205" s="1478"/>
      <c r="K1205" s="1478"/>
      <c r="L1205" s="1479"/>
    </row>
    <row r="1206" spans="3:12" ht="22.9" customHeight="1">
      <c r="C1206" s="1398" t="s">
        <v>4558</v>
      </c>
      <c r="D1206" s="1154">
        <v>8</v>
      </c>
      <c r="E1206" s="1154" t="s">
        <v>707</v>
      </c>
      <c r="F1206" s="1154" t="s">
        <v>708</v>
      </c>
      <c r="G1206" s="1477" t="s">
        <v>15046</v>
      </c>
      <c r="H1206" s="1478"/>
      <c r="I1206" s="1478"/>
      <c r="J1206" s="1478"/>
      <c r="K1206" s="1478"/>
      <c r="L1206" s="1479"/>
    </row>
    <row r="1207" spans="3:12" ht="22.9" customHeight="1">
      <c r="C1207" s="1398" t="s">
        <v>4559</v>
      </c>
      <c r="D1207" s="1154">
        <v>8</v>
      </c>
      <c r="E1207" s="1154" t="s">
        <v>707</v>
      </c>
      <c r="F1207" s="1154" t="s">
        <v>708</v>
      </c>
      <c r="G1207" s="1477" t="s">
        <v>15046</v>
      </c>
      <c r="H1207" s="1478"/>
      <c r="I1207" s="1478"/>
      <c r="J1207" s="1478"/>
      <c r="K1207" s="1478"/>
      <c r="L1207" s="1479"/>
    </row>
    <row r="1208" spans="3:12" ht="22.9" customHeight="1">
      <c r="C1208" s="1398" t="s">
        <v>4560</v>
      </c>
      <c r="D1208" s="1154">
        <v>8</v>
      </c>
      <c r="E1208" s="1154" t="s">
        <v>707</v>
      </c>
      <c r="F1208" s="1154" t="s">
        <v>708</v>
      </c>
      <c r="G1208" s="1477" t="s">
        <v>15046</v>
      </c>
      <c r="H1208" s="1478"/>
      <c r="I1208" s="1478"/>
      <c r="J1208" s="1478"/>
      <c r="K1208" s="1478"/>
      <c r="L1208" s="1479"/>
    </row>
    <row r="1209" spans="3:12" ht="22.9" customHeight="1">
      <c r="C1209" s="1398" t="s">
        <v>4561</v>
      </c>
      <c r="D1209" s="1154">
        <v>8</v>
      </c>
      <c r="E1209" s="1154" t="s">
        <v>707</v>
      </c>
      <c r="F1209" s="1154" t="s">
        <v>708</v>
      </c>
      <c r="G1209" s="1477" t="s">
        <v>15046</v>
      </c>
      <c r="H1209" s="1478"/>
      <c r="I1209" s="1478"/>
      <c r="J1209" s="1478"/>
      <c r="K1209" s="1478"/>
      <c r="L1209" s="1479"/>
    </row>
    <row r="1210" spans="3:12" ht="22.9" customHeight="1">
      <c r="C1210" s="1398" t="s">
        <v>4562</v>
      </c>
      <c r="D1210" s="1154">
        <v>8</v>
      </c>
      <c r="E1210" s="1154" t="s">
        <v>707</v>
      </c>
      <c r="F1210" s="1154" t="s">
        <v>708</v>
      </c>
      <c r="G1210" s="1477" t="s">
        <v>15046</v>
      </c>
      <c r="H1210" s="1478"/>
      <c r="I1210" s="1478"/>
      <c r="J1210" s="1478"/>
      <c r="K1210" s="1478"/>
      <c r="L1210" s="1479"/>
    </row>
    <row r="1211" spans="3:12" ht="22.9" customHeight="1">
      <c r="C1211" s="1398" t="s">
        <v>4563</v>
      </c>
      <c r="D1211" s="1154">
        <v>8</v>
      </c>
      <c r="E1211" s="1154" t="s">
        <v>707</v>
      </c>
      <c r="F1211" s="1154" t="s">
        <v>708</v>
      </c>
      <c r="G1211" s="1477" t="s">
        <v>15046</v>
      </c>
      <c r="H1211" s="1478"/>
      <c r="I1211" s="1478"/>
      <c r="J1211" s="1478"/>
      <c r="K1211" s="1478"/>
      <c r="L1211" s="1479"/>
    </row>
    <row r="1212" spans="3:12" ht="22.9" customHeight="1">
      <c r="C1212" s="1398" t="s">
        <v>4564</v>
      </c>
      <c r="D1212" s="1154">
        <v>8</v>
      </c>
      <c r="E1212" s="1154" t="s">
        <v>707</v>
      </c>
      <c r="F1212" s="1154" t="s">
        <v>708</v>
      </c>
      <c r="G1212" s="1477" t="s">
        <v>15046</v>
      </c>
      <c r="H1212" s="1478"/>
      <c r="I1212" s="1478"/>
      <c r="J1212" s="1478"/>
      <c r="K1212" s="1478"/>
      <c r="L1212" s="1479"/>
    </row>
    <row r="1213" spans="3:12" ht="22.9" customHeight="1">
      <c r="C1213" s="1398" t="s">
        <v>4565</v>
      </c>
      <c r="D1213" s="1154">
        <v>8</v>
      </c>
      <c r="E1213" s="1154" t="s">
        <v>707</v>
      </c>
      <c r="F1213" s="1154" t="s">
        <v>708</v>
      </c>
      <c r="G1213" s="1477" t="s">
        <v>15046</v>
      </c>
      <c r="H1213" s="1478"/>
      <c r="I1213" s="1478"/>
      <c r="J1213" s="1478"/>
      <c r="K1213" s="1478"/>
      <c r="L1213" s="1479"/>
    </row>
    <row r="1214" spans="3:12" ht="22.9" customHeight="1">
      <c r="C1214" s="1398" t="s">
        <v>4566</v>
      </c>
      <c r="D1214" s="1154">
        <v>8</v>
      </c>
      <c r="E1214" s="1154" t="s">
        <v>707</v>
      </c>
      <c r="F1214" s="1154" t="s">
        <v>708</v>
      </c>
      <c r="G1214" s="1477" t="s">
        <v>15046</v>
      </c>
      <c r="H1214" s="1478"/>
      <c r="I1214" s="1478"/>
      <c r="J1214" s="1478"/>
      <c r="K1214" s="1478"/>
      <c r="L1214" s="1479"/>
    </row>
    <row r="1215" spans="3:12" ht="22.9" customHeight="1">
      <c r="C1215" s="1398" t="s">
        <v>4567</v>
      </c>
      <c r="D1215" s="1154">
        <v>8</v>
      </c>
      <c r="E1215" s="1154" t="s">
        <v>707</v>
      </c>
      <c r="F1215" s="1154" t="s">
        <v>708</v>
      </c>
      <c r="G1215" s="1477" t="s">
        <v>15046</v>
      </c>
      <c r="H1215" s="1478"/>
      <c r="I1215" s="1478"/>
      <c r="J1215" s="1478"/>
      <c r="K1215" s="1478"/>
      <c r="L1215" s="1479"/>
    </row>
    <row r="1216" spans="3:12" ht="22.9" customHeight="1">
      <c r="C1216" s="1398" t="s">
        <v>4568</v>
      </c>
      <c r="D1216" s="1154">
        <v>8</v>
      </c>
      <c r="E1216" s="1154" t="s">
        <v>707</v>
      </c>
      <c r="F1216" s="1154" t="s">
        <v>708</v>
      </c>
      <c r="G1216" s="1477" t="s">
        <v>15046</v>
      </c>
      <c r="H1216" s="1478"/>
      <c r="I1216" s="1478"/>
      <c r="J1216" s="1478"/>
      <c r="K1216" s="1478"/>
      <c r="L1216" s="1479"/>
    </row>
    <row r="1217" spans="3:12" ht="22.9" customHeight="1">
      <c r="C1217" s="1398" t="s">
        <v>4569</v>
      </c>
      <c r="D1217" s="1154">
        <v>8</v>
      </c>
      <c r="E1217" s="1154" t="s">
        <v>707</v>
      </c>
      <c r="F1217" s="1154" t="s">
        <v>708</v>
      </c>
      <c r="G1217" s="1477" t="s">
        <v>15046</v>
      </c>
      <c r="H1217" s="1478"/>
      <c r="I1217" s="1478"/>
      <c r="J1217" s="1478"/>
      <c r="K1217" s="1478"/>
      <c r="L1217" s="1479"/>
    </row>
    <row r="1218" spans="3:12" ht="22.9" customHeight="1">
      <c r="C1218" s="1398" t="s">
        <v>4570</v>
      </c>
      <c r="D1218" s="1154">
        <v>8</v>
      </c>
      <c r="E1218" s="1154" t="s">
        <v>707</v>
      </c>
      <c r="F1218" s="1154" t="s">
        <v>708</v>
      </c>
      <c r="G1218" s="1477" t="s">
        <v>15046</v>
      </c>
      <c r="H1218" s="1478"/>
      <c r="I1218" s="1478"/>
      <c r="J1218" s="1478"/>
      <c r="K1218" s="1478"/>
      <c r="L1218" s="1479"/>
    </row>
    <row r="1219" spans="3:12" ht="22.9" customHeight="1">
      <c r="C1219" s="1398" t="s">
        <v>4571</v>
      </c>
      <c r="D1219" s="1154">
        <v>8</v>
      </c>
      <c r="E1219" s="1154" t="s">
        <v>707</v>
      </c>
      <c r="F1219" s="1154" t="s">
        <v>708</v>
      </c>
      <c r="G1219" s="1477" t="s">
        <v>15046</v>
      </c>
      <c r="H1219" s="1478"/>
      <c r="I1219" s="1478"/>
      <c r="J1219" s="1478"/>
      <c r="K1219" s="1478"/>
      <c r="L1219" s="1479"/>
    </row>
    <row r="1220" spans="3:12" ht="22.9" customHeight="1">
      <c r="C1220" s="1398" t="s">
        <v>4572</v>
      </c>
      <c r="D1220" s="1154">
        <v>8</v>
      </c>
      <c r="E1220" s="1154" t="s">
        <v>707</v>
      </c>
      <c r="F1220" s="1154" t="s">
        <v>708</v>
      </c>
      <c r="G1220" s="1477" t="s">
        <v>15046</v>
      </c>
      <c r="H1220" s="1478"/>
      <c r="I1220" s="1478"/>
      <c r="J1220" s="1478"/>
      <c r="K1220" s="1478"/>
      <c r="L1220" s="1479"/>
    </row>
    <row r="1221" spans="3:12" ht="22.9" customHeight="1">
      <c r="C1221" s="1398" t="s">
        <v>4573</v>
      </c>
      <c r="D1221" s="1154">
        <v>8</v>
      </c>
      <c r="E1221" s="1154" t="s">
        <v>707</v>
      </c>
      <c r="F1221" s="1154" t="s">
        <v>708</v>
      </c>
      <c r="G1221" s="1477" t="s">
        <v>15046</v>
      </c>
      <c r="H1221" s="1478"/>
      <c r="I1221" s="1478"/>
      <c r="J1221" s="1478"/>
      <c r="K1221" s="1478"/>
      <c r="L1221" s="1479"/>
    </row>
    <row r="1222" spans="3:12" ht="22.9" customHeight="1">
      <c r="C1222" s="1398" t="s">
        <v>4574</v>
      </c>
      <c r="D1222" s="1154">
        <v>8</v>
      </c>
      <c r="E1222" s="1154" t="s">
        <v>707</v>
      </c>
      <c r="F1222" s="1154" t="s">
        <v>708</v>
      </c>
      <c r="G1222" s="1477" t="s">
        <v>15046</v>
      </c>
      <c r="H1222" s="1478"/>
      <c r="I1222" s="1478"/>
      <c r="J1222" s="1478"/>
      <c r="K1222" s="1478"/>
      <c r="L1222" s="1479"/>
    </row>
    <row r="1223" spans="3:12" ht="22.9" customHeight="1">
      <c r="C1223" s="1398" t="s">
        <v>4575</v>
      </c>
      <c r="D1223" s="1154">
        <v>8</v>
      </c>
      <c r="E1223" s="1154" t="s">
        <v>707</v>
      </c>
      <c r="F1223" s="1154" t="s">
        <v>708</v>
      </c>
      <c r="G1223" s="1477" t="s">
        <v>15046</v>
      </c>
      <c r="H1223" s="1478"/>
      <c r="I1223" s="1478"/>
      <c r="J1223" s="1478"/>
      <c r="K1223" s="1478"/>
      <c r="L1223" s="1479"/>
    </row>
    <row r="1224" spans="3:12" ht="22.9" customHeight="1">
      <c r="C1224" s="1398" t="s">
        <v>4576</v>
      </c>
      <c r="D1224" s="1154">
        <v>8</v>
      </c>
      <c r="E1224" s="1154" t="s">
        <v>707</v>
      </c>
      <c r="F1224" s="1154" t="s">
        <v>708</v>
      </c>
      <c r="G1224" s="1477" t="s">
        <v>15046</v>
      </c>
      <c r="H1224" s="1478"/>
      <c r="I1224" s="1478"/>
      <c r="J1224" s="1478"/>
      <c r="K1224" s="1478"/>
      <c r="L1224" s="1479"/>
    </row>
    <row r="1225" spans="3:12" ht="22.9" customHeight="1">
      <c r="C1225" s="1398" t="s">
        <v>4577</v>
      </c>
      <c r="D1225" s="1154">
        <v>8</v>
      </c>
      <c r="E1225" s="1154" t="s">
        <v>707</v>
      </c>
      <c r="F1225" s="1154" t="s">
        <v>708</v>
      </c>
      <c r="G1225" s="1477" t="s">
        <v>15046</v>
      </c>
      <c r="H1225" s="1478"/>
      <c r="I1225" s="1478"/>
      <c r="J1225" s="1478"/>
      <c r="K1225" s="1478"/>
      <c r="L1225" s="1479"/>
    </row>
    <row r="1226" spans="3:12" ht="22.9" customHeight="1">
      <c r="C1226" s="1398" t="s">
        <v>4578</v>
      </c>
      <c r="D1226" s="1154">
        <v>8</v>
      </c>
      <c r="E1226" s="1154" t="s">
        <v>707</v>
      </c>
      <c r="F1226" s="1154" t="s">
        <v>708</v>
      </c>
      <c r="G1226" s="1477" t="s">
        <v>15046</v>
      </c>
      <c r="H1226" s="1478"/>
      <c r="I1226" s="1478"/>
      <c r="J1226" s="1478"/>
      <c r="K1226" s="1478"/>
      <c r="L1226" s="1479"/>
    </row>
    <row r="1227" spans="3:12" ht="22.9" customHeight="1">
      <c r="C1227" s="1398" t="s">
        <v>4579</v>
      </c>
      <c r="D1227" s="1154">
        <v>8</v>
      </c>
      <c r="E1227" s="1154" t="s">
        <v>707</v>
      </c>
      <c r="F1227" s="1154" t="s">
        <v>708</v>
      </c>
      <c r="G1227" s="1477" t="s">
        <v>15046</v>
      </c>
      <c r="H1227" s="1478"/>
      <c r="I1227" s="1478"/>
      <c r="J1227" s="1478"/>
      <c r="K1227" s="1478"/>
      <c r="L1227" s="1479"/>
    </row>
    <row r="1228" spans="3:12" ht="22.9" customHeight="1">
      <c r="C1228" s="1398" t="s">
        <v>4580</v>
      </c>
      <c r="D1228" s="1154">
        <v>8</v>
      </c>
      <c r="E1228" s="1154" t="s">
        <v>707</v>
      </c>
      <c r="F1228" s="1154" t="s">
        <v>708</v>
      </c>
      <c r="G1228" s="1477" t="s">
        <v>15046</v>
      </c>
      <c r="H1228" s="1478"/>
      <c r="I1228" s="1478"/>
      <c r="J1228" s="1478"/>
      <c r="K1228" s="1478"/>
      <c r="L1228" s="1479"/>
    </row>
    <row r="1229" spans="3:12" ht="22.9" customHeight="1">
      <c r="C1229" s="1398" t="s">
        <v>4581</v>
      </c>
      <c r="D1229" s="1154">
        <v>8</v>
      </c>
      <c r="E1229" s="1154" t="s">
        <v>707</v>
      </c>
      <c r="F1229" s="1154" t="s">
        <v>708</v>
      </c>
      <c r="G1229" s="1477" t="s">
        <v>15046</v>
      </c>
      <c r="H1229" s="1478"/>
      <c r="I1229" s="1478"/>
      <c r="J1229" s="1478"/>
      <c r="K1229" s="1478"/>
      <c r="L1229" s="1479"/>
    </row>
    <row r="1230" spans="3:12" ht="22.9" customHeight="1">
      <c r="C1230" s="1398" t="s">
        <v>4582</v>
      </c>
      <c r="D1230" s="1154">
        <v>8</v>
      </c>
      <c r="E1230" s="1154" t="s">
        <v>707</v>
      </c>
      <c r="F1230" s="1154" t="s">
        <v>708</v>
      </c>
      <c r="G1230" s="1477" t="s">
        <v>15046</v>
      </c>
      <c r="H1230" s="1478"/>
      <c r="I1230" s="1478"/>
      <c r="J1230" s="1478"/>
      <c r="K1230" s="1478"/>
      <c r="L1230" s="1479"/>
    </row>
    <row r="1231" spans="3:12" ht="22.9" customHeight="1">
      <c r="C1231" s="1398" t="s">
        <v>4583</v>
      </c>
      <c r="D1231" s="1154">
        <v>8</v>
      </c>
      <c r="E1231" s="1154" t="s">
        <v>707</v>
      </c>
      <c r="F1231" s="1154" t="s">
        <v>708</v>
      </c>
      <c r="G1231" s="1477" t="s">
        <v>15046</v>
      </c>
      <c r="H1231" s="1478"/>
      <c r="I1231" s="1478"/>
      <c r="J1231" s="1478"/>
      <c r="K1231" s="1478"/>
      <c r="L1231" s="1479"/>
    </row>
    <row r="1232" spans="3:12" ht="22.9" customHeight="1">
      <c r="C1232" s="1398" t="s">
        <v>4584</v>
      </c>
      <c r="D1232" s="1154">
        <v>8</v>
      </c>
      <c r="E1232" s="1154" t="s">
        <v>707</v>
      </c>
      <c r="F1232" s="1154" t="s">
        <v>708</v>
      </c>
      <c r="G1232" s="1477" t="s">
        <v>15046</v>
      </c>
      <c r="H1232" s="1478"/>
      <c r="I1232" s="1478"/>
      <c r="J1232" s="1478"/>
      <c r="K1232" s="1478"/>
      <c r="L1232" s="1479"/>
    </row>
    <row r="1233" spans="3:12" ht="22.9" customHeight="1">
      <c r="C1233" s="1398" t="s">
        <v>4585</v>
      </c>
      <c r="D1233" s="1154">
        <v>8</v>
      </c>
      <c r="E1233" s="1154" t="s">
        <v>707</v>
      </c>
      <c r="F1233" s="1154" t="s">
        <v>708</v>
      </c>
      <c r="G1233" s="1477" t="s">
        <v>15046</v>
      </c>
      <c r="H1233" s="1478"/>
      <c r="I1233" s="1478"/>
      <c r="J1233" s="1478"/>
      <c r="K1233" s="1478"/>
      <c r="L1233" s="1479"/>
    </row>
    <row r="1234" spans="3:12" ht="22.9" customHeight="1">
      <c r="C1234" s="1398" t="s">
        <v>4586</v>
      </c>
      <c r="D1234" s="1154">
        <v>8</v>
      </c>
      <c r="E1234" s="1154" t="s">
        <v>707</v>
      </c>
      <c r="F1234" s="1154" t="s">
        <v>708</v>
      </c>
      <c r="G1234" s="1477" t="s">
        <v>15046</v>
      </c>
      <c r="H1234" s="1478"/>
      <c r="I1234" s="1478"/>
      <c r="J1234" s="1478"/>
      <c r="K1234" s="1478"/>
      <c r="L1234" s="1479"/>
    </row>
    <row r="1235" spans="3:12" ht="22.9" customHeight="1">
      <c r="C1235" s="1398" t="s">
        <v>4587</v>
      </c>
      <c r="D1235" s="1154">
        <v>8</v>
      </c>
      <c r="E1235" s="1154" t="s">
        <v>707</v>
      </c>
      <c r="F1235" s="1154" t="s">
        <v>708</v>
      </c>
      <c r="G1235" s="1477" t="s">
        <v>15046</v>
      </c>
      <c r="H1235" s="1478"/>
      <c r="I1235" s="1478"/>
      <c r="J1235" s="1478"/>
      <c r="K1235" s="1478"/>
      <c r="L1235" s="1479"/>
    </row>
    <row r="1236" spans="3:12" ht="22.9" customHeight="1">
      <c r="C1236" s="1398" t="s">
        <v>4588</v>
      </c>
      <c r="D1236" s="1154">
        <v>8</v>
      </c>
      <c r="E1236" s="1154" t="s">
        <v>707</v>
      </c>
      <c r="F1236" s="1154" t="s">
        <v>708</v>
      </c>
      <c r="G1236" s="1477" t="s">
        <v>15046</v>
      </c>
      <c r="H1236" s="1478"/>
      <c r="I1236" s="1478"/>
      <c r="J1236" s="1478"/>
      <c r="K1236" s="1478"/>
      <c r="L1236" s="1479"/>
    </row>
    <row r="1237" spans="3:12" ht="22.9" customHeight="1">
      <c r="C1237" s="1398" t="s">
        <v>4589</v>
      </c>
      <c r="D1237" s="1154">
        <v>8</v>
      </c>
      <c r="E1237" s="1154" t="s">
        <v>707</v>
      </c>
      <c r="F1237" s="1154" t="s">
        <v>708</v>
      </c>
      <c r="G1237" s="1477" t="s">
        <v>15046</v>
      </c>
      <c r="H1237" s="1478"/>
      <c r="I1237" s="1478"/>
      <c r="J1237" s="1478"/>
      <c r="K1237" s="1478"/>
      <c r="L1237" s="1479"/>
    </row>
    <row r="1238" spans="3:12" ht="22.9" customHeight="1">
      <c r="C1238" s="1398" t="s">
        <v>4590</v>
      </c>
      <c r="D1238" s="1154">
        <v>8</v>
      </c>
      <c r="E1238" s="1154" t="s">
        <v>707</v>
      </c>
      <c r="F1238" s="1154" t="s">
        <v>708</v>
      </c>
      <c r="G1238" s="1477" t="s">
        <v>15046</v>
      </c>
      <c r="H1238" s="1478"/>
      <c r="I1238" s="1478"/>
      <c r="J1238" s="1478"/>
      <c r="K1238" s="1478"/>
      <c r="L1238" s="1479"/>
    </row>
    <row r="1239" spans="3:12" ht="22.9" customHeight="1">
      <c r="C1239" s="1398" t="s">
        <v>4591</v>
      </c>
      <c r="D1239" s="1154">
        <v>8</v>
      </c>
      <c r="E1239" s="1154" t="s">
        <v>707</v>
      </c>
      <c r="F1239" s="1154" t="s">
        <v>708</v>
      </c>
      <c r="G1239" s="1477" t="s">
        <v>15046</v>
      </c>
      <c r="H1239" s="1478"/>
      <c r="I1239" s="1478"/>
      <c r="J1239" s="1478"/>
      <c r="K1239" s="1478"/>
      <c r="L1239" s="1479"/>
    </row>
    <row r="1240" spans="3:12" ht="22.9" customHeight="1">
      <c r="C1240" s="1398" t="s">
        <v>4592</v>
      </c>
      <c r="D1240" s="1154">
        <v>8</v>
      </c>
      <c r="E1240" s="1154" t="s">
        <v>707</v>
      </c>
      <c r="F1240" s="1154" t="s">
        <v>708</v>
      </c>
      <c r="G1240" s="1477" t="s">
        <v>15046</v>
      </c>
      <c r="H1240" s="1478"/>
      <c r="I1240" s="1478"/>
      <c r="J1240" s="1478"/>
      <c r="K1240" s="1478"/>
      <c r="L1240" s="1479"/>
    </row>
    <row r="1241" spans="3:12" ht="22.9" customHeight="1">
      <c r="C1241" s="1398" t="s">
        <v>4593</v>
      </c>
      <c r="D1241" s="1154">
        <v>8</v>
      </c>
      <c r="E1241" s="1154" t="s">
        <v>707</v>
      </c>
      <c r="F1241" s="1154" t="s">
        <v>708</v>
      </c>
      <c r="G1241" s="1477" t="s">
        <v>15046</v>
      </c>
      <c r="H1241" s="1478"/>
      <c r="I1241" s="1478"/>
      <c r="J1241" s="1478"/>
      <c r="K1241" s="1478"/>
      <c r="L1241" s="1479"/>
    </row>
    <row r="1242" spans="3:12" ht="22.9" customHeight="1">
      <c r="C1242" s="1398" t="s">
        <v>4594</v>
      </c>
      <c r="D1242" s="1154">
        <v>8</v>
      </c>
      <c r="E1242" s="1154" t="s">
        <v>707</v>
      </c>
      <c r="F1242" s="1154" t="s">
        <v>708</v>
      </c>
      <c r="G1242" s="1477" t="s">
        <v>15046</v>
      </c>
      <c r="H1242" s="1478"/>
      <c r="I1242" s="1478"/>
      <c r="J1242" s="1478"/>
      <c r="K1242" s="1478"/>
      <c r="L1242" s="1479"/>
    </row>
    <row r="1243" spans="3:12" ht="22.9" customHeight="1">
      <c r="C1243" s="1398" t="s">
        <v>4595</v>
      </c>
      <c r="D1243" s="1154">
        <v>8</v>
      </c>
      <c r="E1243" s="1154" t="s">
        <v>707</v>
      </c>
      <c r="F1243" s="1154" t="s">
        <v>708</v>
      </c>
      <c r="G1243" s="1477" t="s">
        <v>15046</v>
      </c>
      <c r="H1243" s="1478"/>
      <c r="I1243" s="1478"/>
      <c r="J1243" s="1478"/>
      <c r="K1243" s="1478"/>
      <c r="L1243" s="1479"/>
    </row>
    <row r="1244" spans="3:12" ht="22.9" customHeight="1">
      <c r="C1244" s="1398" t="s">
        <v>4596</v>
      </c>
      <c r="D1244" s="1154">
        <v>8</v>
      </c>
      <c r="E1244" s="1154" t="s">
        <v>707</v>
      </c>
      <c r="F1244" s="1154" t="s">
        <v>708</v>
      </c>
      <c r="G1244" s="1477" t="s">
        <v>15046</v>
      </c>
      <c r="H1244" s="1478"/>
      <c r="I1244" s="1478"/>
      <c r="J1244" s="1478"/>
      <c r="K1244" s="1478"/>
      <c r="L1244" s="1479"/>
    </row>
    <row r="1245" spans="3:12" ht="22.9" customHeight="1">
      <c r="C1245" s="1398" t="s">
        <v>4597</v>
      </c>
      <c r="D1245" s="1154">
        <v>8</v>
      </c>
      <c r="E1245" s="1154" t="s">
        <v>707</v>
      </c>
      <c r="F1245" s="1154" t="s">
        <v>708</v>
      </c>
      <c r="G1245" s="1477" t="s">
        <v>15046</v>
      </c>
      <c r="H1245" s="1478"/>
      <c r="I1245" s="1478"/>
      <c r="J1245" s="1478"/>
      <c r="K1245" s="1478"/>
      <c r="L1245" s="1479"/>
    </row>
    <row r="1246" spans="3:12" ht="22.9" customHeight="1">
      <c r="C1246" s="1398" t="s">
        <v>4598</v>
      </c>
      <c r="D1246" s="1154">
        <v>8</v>
      </c>
      <c r="E1246" s="1154" t="s">
        <v>707</v>
      </c>
      <c r="F1246" s="1154" t="s">
        <v>708</v>
      </c>
      <c r="G1246" s="1477" t="s">
        <v>15046</v>
      </c>
      <c r="H1246" s="1478"/>
      <c r="I1246" s="1478"/>
      <c r="J1246" s="1478"/>
      <c r="K1246" s="1478"/>
      <c r="L1246" s="1479"/>
    </row>
    <row r="1247" spans="3:12" ht="22.9" customHeight="1">
      <c r="C1247" s="1398" t="s">
        <v>4599</v>
      </c>
      <c r="D1247" s="1154">
        <v>8</v>
      </c>
      <c r="E1247" s="1154" t="s">
        <v>707</v>
      </c>
      <c r="F1247" s="1154" t="s">
        <v>708</v>
      </c>
      <c r="G1247" s="1477" t="s">
        <v>15046</v>
      </c>
      <c r="H1247" s="1478"/>
      <c r="I1247" s="1478"/>
      <c r="J1247" s="1478"/>
      <c r="K1247" s="1478"/>
      <c r="L1247" s="1479"/>
    </row>
    <row r="1248" spans="3:12" ht="22.9" customHeight="1">
      <c r="C1248" s="1398" t="s">
        <v>4600</v>
      </c>
      <c r="D1248" s="1154">
        <v>8</v>
      </c>
      <c r="E1248" s="1154" t="s">
        <v>707</v>
      </c>
      <c r="F1248" s="1154" t="s">
        <v>708</v>
      </c>
      <c r="G1248" s="1477" t="s">
        <v>15046</v>
      </c>
      <c r="H1248" s="1478"/>
      <c r="I1248" s="1478"/>
      <c r="J1248" s="1478"/>
      <c r="K1248" s="1478"/>
      <c r="L1248" s="1479"/>
    </row>
    <row r="1249" spans="3:12" ht="22.9" customHeight="1">
      <c r="C1249" s="1398" t="s">
        <v>4601</v>
      </c>
      <c r="D1249" s="1154">
        <v>8</v>
      </c>
      <c r="E1249" s="1154" t="s">
        <v>707</v>
      </c>
      <c r="F1249" s="1154" t="s">
        <v>708</v>
      </c>
      <c r="G1249" s="1477" t="s">
        <v>15046</v>
      </c>
      <c r="H1249" s="1478"/>
      <c r="I1249" s="1478"/>
      <c r="J1249" s="1478"/>
      <c r="K1249" s="1478"/>
      <c r="L1249" s="1479"/>
    </row>
    <row r="1250" spans="3:12" ht="22.9" customHeight="1">
      <c r="C1250" s="1398" t="s">
        <v>4602</v>
      </c>
      <c r="D1250" s="1154">
        <v>8</v>
      </c>
      <c r="E1250" s="1154" t="s">
        <v>707</v>
      </c>
      <c r="F1250" s="1154" t="s">
        <v>708</v>
      </c>
      <c r="G1250" s="1477" t="s">
        <v>15046</v>
      </c>
      <c r="H1250" s="1478"/>
      <c r="I1250" s="1478"/>
      <c r="J1250" s="1478"/>
      <c r="K1250" s="1478"/>
      <c r="L1250" s="1479"/>
    </row>
    <row r="1251" spans="3:12" ht="22.9" customHeight="1">
      <c r="C1251" s="1398" t="s">
        <v>4603</v>
      </c>
      <c r="D1251" s="1154">
        <v>8</v>
      </c>
      <c r="E1251" s="1154" t="s">
        <v>707</v>
      </c>
      <c r="F1251" s="1154" t="s">
        <v>708</v>
      </c>
      <c r="G1251" s="1477" t="s">
        <v>15046</v>
      </c>
      <c r="H1251" s="1478"/>
      <c r="I1251" s="1478"/>
      <c r="J1251" s="1478"/>
      <c r="K1251" s="1478"/>
      <c r="L1251" s="1479"/>
    </row>
    <row r="1252" spans="3:12" ht="22.9" customHeight="1">
      <c r="C1252" s="1398" t="s">
        <v>4604</v>
      </c>
      <c r="D1252" s="1154">
        <v>8</v>
      </c>
      <c r="E1252" s="1154" t="s">
        <v>707</v>
      </c>
      <c r="F1252" s="1154" t="s">
        <v>708</v>
      </c>
      <c r="G1252" s="1477" t="s">
        <v>15046</v>
      </c>
      <c r="H1252" s="1478"/>
      <c r="I1252" s="1478"/>
      <c r="J1252" s="1478"/>
      <c r="K1252" s="1478"/>
      <c r="L1252" s="1479"/>
    </row>
    <row r="1253" spans="3:12" ht="22.9" customHeight="1">
      <c r="C1253" s="1398" t="s">
        <v>4605</v>
      </c>
      <c r="D1253" s="1154">
        <v>8</v>
      </c>
      <c r="E1253" s="1154" t="s">
        <v>707</v>
      </c>
      <c r="F1253" s="1154" t="s">
        <v>708</v>
      </c>
      <c r="G1253" s="1477" t="s">
        <v>15046</v>
      </c>
      <c r="H1253" s="1478"/>
      <c r="I1253" s="1478"/>
      <c r="J1253" s="1478"/>
      <c r="K1253" s="1478"/>
      <c r="L1253" s="1479"/>
    </row>
    <row r="1254" spans="3:12" ht="22.9" customHeight="1">
      <c r="C1254" s="1398" t="s">
        <v>4606</v>
      </c>
      <c r="D1254" s="1154">
        <v>8</v>
      </c>
      <c r="E1254" s="1154" t="s">
        <v>707</v>
      </c>
      <c r="F1254" s="1154" t="s">
        <v>708</v>
      </c>
      <c r="G1254" s="1477" t="s">
        <v>15046</v>
      </c>
      <c r="H1254" s="1478"/>
      <c r="I1254" s="1478"/>
      <c r="J1254" s="1478"/>
      <c r="K1254" s="1478"/>
      <c r="L1254" s="1479"/>
    </row>
    <row r="1255" spans="3:12" ht="22.9" customHeight="1">
      <c r="C1255" s="1398" t="s">
        <v>4607</v>
      </c>
      <c r="D1255" s="1154">
        <v>8</v>
      </c>
      <c r="E1255" s="1154" t="s">
        <v>707</v>
      </c>
      <c r="F1255" s="1154" t="s">
        <v>708</v>
      </c>
      <c r="G1255" s="1477" t="s">
        <v>15046</v>
      </c>
      <c r="H1255" s="1478"/>
      <c r="I1255" s="1478"/>
      <c r="J1255" s="1478"/>
      <c r="K1255" s="1478"/>
      <c r="L1255" s="1479"/>
    </row>
    <row r="1256" spans="3:12" ht="22.9" customHeight="1">
      <c r="C1256" s="1398" t="s">
        <v>4608</v>
      </c>
      <c r="D1256" s="1154">
        <v>8</v>
      </c>
      <c r="E1256" s="1154" t="s">
        <v>707</v>
      </c>
      <c r="F1256" s="1154" t="s">
        <v>708</v>
      </c>
      <c r="G1256" s="1477" t="s">
        <v>15046</v>
      </c>
      <c r="H1256" s="1478"/>
      <c r="I1256" s="1478"/>
      <c r="J1256" s="1478"/>
      <c r="K1256" s="1478"/>
      <c r="L1256" s="1479"/>
    </row>
    <row r="1257" spans="3:12" ht="22.9" customHeight="1">
      <c r="C1257" s="1398" t="s">
        <v>4609</v>
      </c>
      <c r="D1257" s="1154">
        <v>8</v>
      </c>
      <c r="E1257" s="1154" t="s">
        <v>707</v>
      </c>
      <c r="F1257" s="1154" t="s">
        <v>708</v>
      </c>
      <c r="G1257" s="1477" t="s">
        <v>15046</v>
      </c>
      <c r="H1257" s="1478"/>
      <c r="I1257" s="1478"/>
      <c r="J1257" s="1478"/>
      <c r="K1257" s="1478"/>
      <c r="L1257" s="1479"/>
    </row>
    <row r="1258" spans="3:12" ht="22.9" customHeight="1">
      <c r="C1258" s="1398" t="s">
        <v>4610</v>
      </c>
      <c r="D1258" s="1154">
        <v>8</v>
      </c>
      <c r="E1258" s="1154" t="s">
        <v>707</v>
      </c>
      <c r="F1258" s="1154" t="s">
        <v>708</v>
      </c>
      <c r="G1258" s="1477" t="s">
        <v>15046</v>
      </c>
      <c r="H1258" s="1478"/>
      <c r="I1258" s="1478"/>
      <c r="J1258" s="1478"/>
      <c r="K1258" s="1478"/>
      <c r="L1258" s="1479"/>
    </row>
    <row r="1259" spans="3:12" ht="22.9" customHeight="1">
      <c r="C1259" s="1398" t="s">
        <v>4611</v>
      </c>
      <c r="D1259" s="1154">
        <v>8</v>
      </c>
      <c r="E1259" s="1154" t="s">
        <v>707</v>
      </c>
      <c r="F1259" s="1154" t="s">
        <v>708</v>
      </c>
      <c r="G1259" s="1477" t="s">
        <v>15046</v>
      </c>
      <c r="H1259" s="1478"/>
      <c r="I1259" s="1478"/>
      <c r="J1259" s="1478"/>
      <c r="K1259" s="1478"/>
      <c r="L1259" s="1479"/>
    </row>
    <row r="1260" spans="3:12" ht="22.9" customHeight="1">
      <c r="C1260" s="1398" t="s">
        <v>4612</v>
      </c>
      <c r="D1260" s="1154">
        <v>8</v>
      </c>
      <c r="E1260" s="1154" t="s">
        <v>707</v>
      </c>
      <c r="F1260" s="1154" t="s">
        <v>708</v>
      </c>
      <c r="G1260" s="1477" t="s">
        <v>15046</v>
      </c>
      <c r="H1260" s="1478"/>
      <c r="I1260" s="1478"/>
      <c r="J1260" s="1478"/>
      <c r="K1260" s="1478"/>
      <c r="L1260" s="1479"/>
    </row>
    <row r="1261" spans="3:12" ht="22.9" customHeight="1">
      <c r="C1261" s="1398" t="s">
        <v>4613</v>
      </c>
      <c r="D1261" s="1154">
        <v>8</v>
      </c>
      <c r="E1261" s="1154" t="s">
        <v>707</v>
      </c>
      <c r="F1261" s="1154" t="s">
        <v>708</v>
      </c>
      <c r="G1261" s="1477" t="s">
        <v>15046</v>
      </c>
      <c r="H1261" s="1478"/>
      <c r="I1261" s="1478"/>
      <c r="J1261" s="1478"/>
      <c r="K1261" s="1478"/>
      <c r="L1261" s="1479"/>
    </row>
    <row r="1262" spans="3:12" ht="22.9" customHeight="1">
      <c r="C1262" s="1398" t="s">
        <v>4614</v>
      </c>
      <c r="D1262" s="1154">
        <v>8</v>
      </c>
      <c r="E1262" s="1154" t="s">
        <v>707</v>
      </c>
      <c r="F1262" s="1154" t="s">
        <v>708</v>
      </c>
      <c r="G1262" s="1477" t="s">
        <v>15046</v>
      </c>
      <c r="H1262" s="1478"/>
      <c r="I1262" s="1478"/>
      <c r="J1262" s="1478"/>
      <c r="K1262" s="1478"/>
      <c r="L1262" s="1479"/>
    </row>
    <row r="1263" spans="3:12" ht="22.9" customHeight="1">
      <c r="C1263" s="1398" t="s">
        <v>4615</v>
      </c>
      <c r="D1263" s="1154">
        <v>8</v>
      </c>
      <c r="E1263" s="1154" t="s">
        <v>707</v>
      </c>
      <c r="F1263" s="1154" t="s">
        <v>708</v>
      </c>
      <c r="G1263" s="1477" t="s">
        <v>15046</v>
      </c>
      <c r="H1263" s="1478"/>
      <c r="I1263" s="1478"/>
      <c r="J1263" s="1478"/>
      <c r="K1263" s="1478"/>
      <c r="L1263" s="1479"/>
    </row>
    <row r="1264" spans="3:12" ht="22.9" customHeight="1">
      <c r="C1264" s="1398" t="s">
        <v>4616</v>
      </c>
      <c r="D1264" s="1154">
        <v>8</v>
      </c>
      <c r="E1264" s="1154" t="s">
        <v>707</v>
      </c>
      <c r="F1264" s="1154" t="s">
        <v>708</v>
      </c>
      <c r="G1264" s="1477" t="s">
        <v>15046</v>
      </c>
      <c r="H1264" s="1478"/>
      <c r="I1264" s="1478"/>
      <c r="J1264" s="1478"/>
      <c r="K1264" s="1478"/>
      <c r="L1264" s="1479"/>
    </row>
    <row r="1265" spans="3:12" ht="22.9" customHeight="1">
      <c r="C1265" s="1398" t="s">
        <v>4617</v>
      </c>
      <c r="D1265" s="1154">
        <v>8</v>
      </c>
      <c r="E1265" s="1154" t="s">
        <v>707</v>
      </c>
      <c r="F1265" s="1154" t="s">
        <v>708</v>
      </c>
      <c r="G1265" s="1477" t="s">
        <v>15046</v>
      </c>
      <c r="H1265" s="1478"/>
      <c r="I1265" s="1478"/>
      <c r="J1265" s="1478"/>
      <c r="K1265" s="1478"/>
      <c r="L1265" s="1479"/>
    </row>
    <row r="1266" spans="3:12" ht="22.9" customHeight="1">
      <c r="C1266" s="1398" t="s">
        <v>4618</v>
      </c>
      <c r="D1266" s="1154">
        <v>8</v>
      </c>
      <c r="E1266" s="1154" t="s">
        <v>707</v>
      </c>
      <c r="F1266" s="1154" t="s">
        <v>708</v>
      </c>
      <c r="G1266" s="1477" t="s">
        <v>15046</v>
      </c>
      <c r="H1266" s="1478"/>
      <c r="I1266" s="1478"/>
      <c r="J1266" s="1478"/>
      <c r="K1266" s="1478"/>
      <c r="L1266" s="1479"/>
    </row>
    <row r="1267" spans="3:12" ht="22.9" customHeight="1">
      <c r="C1267" s="1398" t="s">
        <v>4619</v>
      </c>
      <c r="D1267" s="1154">
        <v>8</v>
      </c>
      <c r="E1267" s="1154" t="s">
        <v>707</v>
      </c>
      <c r="F1267" s="1154" t="s">
        <v>708</v>
      </c>
      <c r="G1267" s="1477" t="s">
        <v>15046</v>
      </c>
      <c r="H1267" s="1478"/>
      <c r="I1267" s="1478"/>
      <c r="J1267" s="1478"/>
      <c r="K1267" s="1478"/>
      <c r="L1267" s="1479"/>
    </row>
    <row r="1268" spans="3:12" ht="22.9" customHeight="1">
      <c r="C1268" s="1398" t="s">
        <v>4620</v>
      </c>
      <c r="D1268" s="1154">
        <v>8</v>
      </c>
      <c r="E1268" s="1154" t="s">
        <v>707</v>
      </c>
      <c r="F1268" s="1154" t="s">
        <v>708</v>
      </c>
      <c r="G1268" s="1477" t="s">
        <v>15046</v>
      </c>
      <c r="H1268" s="1478"/>
      <c r="I1268" s="1478"/>
      <c r="J1268" s="1478"/>
      <c r="K1268" s="1478"/>
      <c r="L1268" s="1479"/>
    </row>
    <row r="1269" spans="3:12" ht="22.9" customHeight="1">
      <c r="C1269" s="1398" t="s">
        <v>4621</v>
      </c>
      <c r="D1269" s="1154">
        <v>8</v>
      </c>
      <c r="E1269" s="1154" t="s">
        <v>707</v>
      </c>
      <c r="F1269" s="1154" t="s">
        <v>708</v>
      </c>
      <c r="G1269" s="1477" t="s">
        <v>15046</v>
      </c>
      <c r="H1269" s="1478"/>
      <c r="I1269" s="1478"/>
      <c r="J1269" s="1478"/>
      <c r="K1269" s="1478"/>
      <c r="L1269" s="1479"/>
    </row>
    <row r="1270" spans="3:12" ht="22.9" customHeight="1">
      <c r="C1270" s="1398" t="s">
        <v>4622</v>
      </c>
      <c r="D1270" s="1154">
        <v>8</v>
      </c>
      <c r="E1270" s="1154" t="s">
        <v>707</v>
      </c>
      <c r="F1270" s="1154" t="s">
        <v>708</v>
      </c>
      <c r="G1270" s="1477" t="s">
        <v>15046</v>
      </c>
      <c r="H1270" s="1478"/>
      <c r="I1270" s="1478"/>
      <c r="J1270" s="1478"/>
      <c r="K1270" s="1478"/>
      <c r="L1270" s="1479"/>
    </row>
    <row r="1271" spans="3:12" ht="22.9" customHeight="1">
      <c r="C1271" s="1398" t="s">
        <v>4623</v>
      </c>
      <c r="D1271" s="1154">
        <v>8</v>
      </c>
      <c r="E1271" s="1154" t="s">
        <v>707</v>
      </c>
      <c r="F1271" s="1154" t="s">
        <v>708</v>
      </c>
      <c r="G1271" s="1477" t="s">
        <v>15046</v>
      </c>
      <c r="H1271" s="1478"/>
      <c r="I1271" s="1478"/>
      <c r="J1271" s="1478"/>
      <c r="K1271" s="1478"/>
      <c r="L1271" s="1479"/>
    </row>
    <row r="1272" spans="3:12" ht="22.9" customHeight="1">
      <c r="C1272" s="1398" t="s">
        <v>4624</v>
      </c>
      <c r="D1272" s="1154">
        <v>8</v>
      </c>
      <c r="E1272" s="1154" t="s">
        <v>707</v>
      </c>
      <c r="F1272" s="1154" t="s">
        <v>708</v>
      </c>
      <c r="G1272" s="1477" t="s">
        <v>15046</v>
      </c>
      <c r="H1272" s="1478"/>
      <c r="I1272" s="1478"/>
      <c r="J1272" s="1478"/>
      <c r="K1272" s="1478"/>
      <c r="L1272" s="1479"/>
    </row>
    <row r="1273" spans="3:12" ht="22.9" customHeight="1">
      <c r="C1273" s="1398" t="s">
        <v>4625</v>
      </c>
      <c r="D1273" s="1154">
        <v>8</v>
      </c>
      <c r="E1273" s="1154" t="s">
        <v>707</v>
      </c>
      <c r="F1273" s="1154" t="s">
        <v>708</v>
      </c>
      <c r="G1273" s="1477" t="s">
        <v>15046</v>
      </c>
      <c r="H1273" s="1478"/>
      <c r="I1273" s="1478"/>
      <c r="J1273" s="1478"/>
      <c r="K1273" s="1478"/>
      <c r="L1273" s="1479"/>
    </row>
    <row r="1274" spans="3:12" ht="22.9" customHeight="1">
      <c r="C1274" s="1398" t="s">
        <v>4626</v>
      </c>
      <c r="D1274" s="1154">
        <v>8</v>
      </c>
      <c r="E1274" s="1154" t="s">
        <v>707</v>
      </c>
      <c r="F1274" s="1154" t="s">
        <v>708</v>
      </c>
      <c r="G1274" s="1477" t="s">
        <v>15046</v>
      </c>
      <c r="H1274" s="1478"/>
      <c r="I1274" s="1478"/>
      <c r="J1274" s="1478"/>
      <c r="K1274" s="1478"/>
      <c r="L1274" s="1479"/>
    </row>
    <row r="1275" spans="3:12" ht="22.9" customHeight="1">
      <c r="C1275" s="1398" t="s">
        <v>4627</v>
      </c>
      <c r="D1275" s="1154">
        <v>8</v>
      </c>
      <c r="E1275" s="1154" t="s">
        <v>707</v>
      </c>
      <c r="F1275" s="1154" t="s">
        <v>708</v>
      </c>
      <c r="G1275" s="1477" t="s">
        <v>15046</v>
      </c>
      <c r="H1275" s="1478"/>
      <c r="I1275" s="1478"/>
      <c r="J1275" s="1478"/>
      <c r="K1275" s="1478"/>
      <c r="L1275" s="1479"/>
    </row>
    <row r="1276" spans="3:12" ht="22.9" customHeight="1">
      <c r="C1276" s="1398" t="s">
        <v>4628</v>
      </c>
      <c r="D1276" s="1154">
        <v>8</v>
      </c>
      <c r="E1276" s="1154" t="s">
        <v>707</v>
      </c>
      <c r="F1276" s="1154" t="s">
        <v>708</v>
      </c>
      <c r="G1276" s="1477" t="s">
        <v>15046</v>
      </c>
      <c r="H1276" s="1478"/>
      <c r="I1276" s="1478"/>
      <c r="J1276" s="1478"/>
      <c r="K1276" s="1478"/>
      <c r="L1276" s="1479"/>
    </row>
    <row r="1277" spans="3:12" ht="22.9" customHeight="1">
      <c r="C1277" s="1398" t="s">
        <v>4629</v>
      </c>
      <c r="D1277" s="1154">
        <v>8</v>
      </c>
      <c r="E1277" s="1154" t="s">
        <v>707</v>
      </c>
      <c r="F1277" s="1154" t="s">
        <v>708</v>
      </c>
      <c r="G1277" s="1477" t="s">
        <v>15046</v>
      </c>
      <c r="H1277" s="1478"/>
      <c r="I1277" s="1478"/>
      <c r="J1277" s="1478"/>
      <c r="K1277" s="1478"/>
      <c r="L1277" s="1479"/>
    </row>
    <row r="1278" spans="3:12" ht="22.9" customHeight="1">
      <c r="C1278" s="1398" t="s">
        <v>4630</v>
      </c>
      <c r="D1278" s="1154">
        <v>8</v>
      </c>
      <c r="E1278" s="1154" t="s">
        <v>707</v>
      </c>
      <c r="F1278" s="1154" t="s">
        <v>708</v>
      </c>
      <c r="G1278" s="1477" t="s">
        <v>15046</v>
      </c>
      <c r="H1278" s="1478"/>
      <c r="I1278" s="1478"/>
      <c r="J1278" s="1478"/>
      <c r="K1278" s="1478"/>
      <c r="L1278" s="1479"/>
    </row>
    <row r="1279" spans="3:12" ht="22.9" customHeight="1">
      <c r="C1279" s="1398" t="s">
        <v>4631</v>
      </c>
      <c r="D1279" s="1154">
        <v>8</v>
      </c>
      <c r="E1279" s="1154" t="s">
        <v>707</v>
      </c>
      <c r="F1279" s="1154" t="s">
        <v>708</v>
      </c>
      <c r="G1279" s="1477" t="s">
        <v>15046</v>
      </c>
      <c r="H1279" s="1478"/>
      <c r="I1279" s="1478"/>
      <c r="J1279" s="1478"/>
      <c r="K1279" s="1478"/>
      <c r="L1279" s="1479"/>
    </row>
    <row r="1280" spans="3:12" ht="22.9" customHeight="1">
      <c r="C1280" s="1398" t="s">
        <v>4632</v>
      </c>
      <c r="D1280" s="1154">
        <v>8</v>
      </c>
      <c r="E1280" s="1154" t="s">
        <v>707</v>
      </c>
      <c r="F1280" s="1154" t="s">
        <v>708</v>
      </c>
      <c r="G1280" s="1477" t="s">
        <v>15046</v>
      </c>
      <c r="H1280" s="1478"/>
      <c r="I1280" s="1478"/>
      <c r="J1280" s="1478"/>
      <c r="K1280" s="1478"/>
      <c r="L1280" s="1479"/>
    </row>
    <row r="1281" spans="3:12" ht="22.9" customHeight="1">
      <c r="C1281" s="1398" t="s">
        <v>4633</v>
      </c>
      <c r="D1281" s="1154">
        <v>8</v>
      </c>
      <c r="E1281" s="1154" t="s">
        <v>707</v>
      </c>
      <c r="F1281" s="1154" t="s">
        <v>708</v>
      </c>
      <c r="G1281" s="1477" t="s">
        <v>15046</v>
      </c>
      <c r="H1281" s="1478"/>
      <c r="I1281" s="1478"/>
      <c r="J1281" s="1478"/>
      <c r="K1281" s="1478"/>
      <c r="L1281" s="1479"/>
    </row>
    <row r="1282" spans="3:12" ht="22.9" customHeight="1">
      <c r="C1282" s="1398" t="s">
        <v>4634</v>
      </c>
      <c r="D1282" s="1154">
        <v>8</v>
      </c>
      <c r="E1282" s="1154" t="s">
        <v>707</v>
      </c>
      <c r="F1282" s="1154" t="s">
        <v>708</v>
      </c>
      <c r="G1282" s="1477" t="s">
        <v>15046</v>
      </c>
      <c r="H1282" s="1478"/>
      <c r="I1282" s="1478"/>
      <c r="J1282" s="1478"/>
      <c r="K1282" s="1478"/>
      <c r="L1282" s="1479"/>
    </row>
    <row r="1283" spans="3:12" ht="22.9" customHeight="1">
      <c r="C1283" s="1398" t="s">
        <v>4635</v>
      </c>
      <c r="D1283" s="1154">
        <v>8</v>
      </c>
      <c r="E1283" s="1154" t="s">
        <v>707</v>
      </c>
      <c r="F1283" s="1154" t="s">
        <v>708</v>
      </c>
      <c r="G1283" s="1477" t="s">
        <v>15046</v>
      </c>
      <c r="H1283" s="1478"/>
      <c r="I1283" s="1478"/>
      <c r="J1283" s="1478"/>
      <c r="K1283" s="1478"/>
      <c r="L1283" s="1479"/>
    </row>
    <row r="1284" spans="3:12" ht="22.9" customHeight="1">
      <c r="C1284" s="1398" t="s">
        <v>4636</v>
      </c>
      <c r="D1284" s="1154">
        <v>8</v>
      </c>
      <c r="E1284" s="1154" t="s">
        <v>707</v>
      </c>
      <c r="F1284" s="1154" t="s">
        <v>708</v>
      </c>
      <c r="G1284" s="1477" t="s">
        <v>15046</v>
      </c>
      <c r="H1284" s="1478"/>
      <c r="I1284" s="1478"/>
      <c r="J1284" s="1478"/>
      <c r="K1284" s="1478"/>
      <c r="L1284" s="1479"/>
    </row>
    <row r="1285" spans="3:12" ht="22.9" customHeight="1">
      <c r="C1285" s="1398" t="s">
        <v>4637</v>
      </c>
      <c r="D1285" s="1154">
        <v>8</v>
      </c>
      <c r="E1285" s="1154" t="s">
        <v>707</v>
      </c>
      <c r="F1285" s="1154" t="s">
        <v>708</v>
      </c>
      <c r="G1285" s="1477" t="s">
        <v>15046</v>
      </c>
      <c r="H1285" s="1478"/>
      <c r="I1285" s="1478"/>
      <c r="J1285" s="1478"/>
      <c r="K1285" s="1478"/>
      <c r="L1285" s="1479"/>
    </row>
    <row r="1286" spans="3:12" ht="22.9" customHeight="1">
      <c r="C1286" s="1398" t="s">
        <v>4638</v>
      </c>
      <c r="D1286" s="1154">
        <v>8</v>
      </c>
      <c r="E1286" s="1154" t="s">
        <v>707</v>
      </c>
      <c r="F1286" s="1154" t="s">
        <v>708</v>
      </c>
      <c r="G1286" s="1477" t="s">
        <v>15046</v>
      </c>
      <c r="H1286" s="1478"/>
      <c r="I1286" s="1478"/>
      <c r="J1286" s="1478"/>
      <c r="K1286" s="1478"/>
      <c r="L1286" s="1479"/>
    </row>
    <row r="1287" spans="3:12" ht="22.9" customHeight="1">
      <c r="C1287" s="1398" t="s">
        <v>4639</v>
      </c>
      <c r="D1287" s="1154">
        <v>8</v>
      </c>
      <c r="E1287" s="1154" t="s">
        <v>707</v>
      </c>
      <c r="F1287" s="1154" t="s">
        <v>708</v>
      </c>
      <c r="G1287" s="1477" t="s">
        <v>15046</v>
      </c>
      <c r="H1287" s="1478"/>
      <c r="I1287" s="1478"/>
      <c r="J1287" s="1478"/>
      <c r="K1287" s="1478"/>
      <c r="L1287" s="1479"/>
    </row>
    <row r="1288" spans="3:12" ht="22.9" customHeight="1">
      <c r="C1288" s="1398" t="s">
        <v>4640</v>
      </c>
      <c r="D1288" s="1154">
        <v>8</v>
      </c>
      <c r="E1288" s="1154" t="s">
        <v>707</v>
      </c>
      <c r="F1288" s="1154" t="s">
        <v>708</v>
      </c>
      <c r="G1288" s="1477" t="s">
        <v>15046</v>
      </c>
      <c r="H1288" s="1478"/>
      <c r="I1288" s="1478"/>
      <c r="J1288" s="1478"/>
      <c r="K1288" s="1478"/>
      <c r="L1288" s="1479"/>
    </row>
    <row r="1289" spans="3:12" ht="22.9" customHeight="1">
      <c r="C1289" s="1398" t="s">
        <v>4641</v>
      </c>
      <c r="D1289" s="1154">
        <v>8</v>
      </c>
      <c r="E1289" s="1154" t="s">
        <v>707</v>
      </c>
      <c r="F1289" s="1154" t="s">
        <v>708</v>
      </c>
      <c r="G1289" s="1477" t="s">
        <v>15046</v>
      </c>
      <c r="H1289" s="1478"/>
      <c r="I1289" s="1478"/>
      <c r="J1289" s="1478"/>
      <c r="K1289" s="1478"/>
      <c r="L1289" s="1479"/>
    </row>
    <row r="1290" spans="3:12" ht="22.9" customHeight="1">
      <c r="C1290" s="1398" t="s">
        <v>4642</v>
      </c>
      <c r="D1290" s="1154">
        <v>8</v>
      </c>
      <c r="E1290" s="1154" t="s">
        <v>707</v>
      </c>
      <c r="F1290" s="1154" t="s">
        <v>708</v>
      </c>
      <c r="G1290" s="1477" t="s">
        <v>15046</v>
      </c>
      <c r="H1290" s="1478"/>
      <c r="I1290" s="1478"/>
      <c r="J1290" s="1478"/>
      <c r="K1290" s="1478"/>
      <c r="L1290" s="1479"/>
    </row>
    <row r="1291" spans="3:12" ht="22.9" customHeight="1">
      <c r="C1291" s="1398" t="s">
        <v>4643</v>
      </c>
      <c r="D1291" s="1154">
        <v>8</v>
      </c>
      <c r="E1291" s="1154" t="s">
        <v>707</v>
      </c>
      <c r="F1291" s="1154" t="s">
        <v>708</v>
      </c>
      <c r="G1291" s="1477" t="s">
        <v>15046</v>
      </c>
      <c r="H1291" s="1478"/>
      <c r="I1291" s="1478"/>
      <c r="J1291" s="1478"/>
      <c r="K1291" s="1478"/>
      <c r="L1291" s="1479"/>
    </row>
    <row r="1292" spans="3:12" ht="22.9" customHeight="1">
      <c r="C1292" s="1398" t="s">
        <v>4644</v>
      </c>
      <c r="D1292" s="1154">
        <v>8</v>
      </c>
      <c r="E1292" s="1154" t="s">
        <v>707</v>
      </c>
      <c r="F1292" s="1154" t="s">
        <v>708</v>
      </c>
      <c r="G1292" s="1477" t="s">
        <v>15046</v>
      </c>
      <c r="H1292" s="1478"/>
      <c r="I1292" s="1478"/>
      <c r="J1292" s="1478"/>
      <c r="K1292" s="1478"/>
      <c r="L1292" s="1479"/>
    </row>
    <row r="1293" spans="3:12" ht="22.9" customHeight="1">
      <c r="C1293" s="1398" t="s">
        <v>4645</v>
      </c>
      <c r="D1293" s="1154">
        <v>8</v>
      </c>
      <c r="E1293" s="1154" t="s">
        <v>707</v>
      </c>
      <c r="F1293" s="1154" t="s">
        <v>708</v>
      </c>
      <c r="G1293" s="1477" t="s">
        <v>15046</v>
      </c>
      <c r="H1293" s="1478"/>
      <c r="I1293" s="1478"/>
      <c r="J1293" s="1478"/>
      <c r="K1293" s="1478"/>
      <c r="L1293" s="1479"/>
    </row>
    <row r="1294" spans="3:12" ht="22.9" customHeight="1">
      <c r="C1294" s="1398" t="s">
        <v>4646</v>
      </c>
      <c r="D1294" s="1154">
        <v>8</v>
      </c>
      <c r="E1294" s="1154" t="s">
        <v>707</v>
      </c>
      <c r="F1294" s="1154" t="s">
        <v>708</v>
      </c>
      <c r="G1294" s="1477" t="s">
        <v>15046</v>
      </c>
      <c r="H1294" s="1478"/>
      <c r="I1294" s="1478"/>
      <c r="J1294" s="1478"/>
      <c r="K1294" s="1478"/>
      <c r="L1294" s="1479"/>
    </row>
    <row r="1295" spans="3:12" ht="22.9" customHeight="1">
      <c r="C1295" s="1398" t="s">
        <v>4647</v>
      </c>
      <c r="D1295" s="1154">
        <v>8</v>
      </c>
      <c r="E1295" s="1154" t="s">
        <v>707</v>
      </c>
      <c r="F1295" s="1154" t="s">
        <v>708</v>
      </c>
      <c r="G1295" s="1477" t="s">
        <v>15046</v>
      </c>
      <c r="H1295" s="1478"/>
      <c r="I1295" s="1478"/>
      <c r="J1295" s="1478"/>
      <c r="K1295" s="1478"/>
      <c r="L1295" s="1479"/>
    </row>
    <row r="1296" spans="3:12" ht="22.9" customHeight="1">
      <c r="C1296" s="1398" t="s">
        <v>4648</v>
      </c>
      <c r="D1296" s="1154">
        <v>8</v>
      </c>
      <c r="E1296" s="1154" t="s">
        <v>707</v>
      </c>
      <c r="F1296" s="1154" t="s">
        <v>708</v>
      </c>
      <c r="G1296" s="1477" t="s">
        <v>15046</v>
      </c>
      <c r="H1296" s="1478"/>
      <c r="I1296" s="1478"/>
      <c r="J1296" s="1478"/>
      <c r="K1296" s="1478"/>
      <c r="L1296" s="1479"/>
    </row>
    <row r="1297" spans="3:12" ht="22.9" customHeight="1">
      <c r="C1297" s="1398" t="s">
        <v>4649</v>
      </c>
      <c r="D1297" s="1154">
        <v>8</v>
      </c>
      <c r="E1297" s="1154" t="s">
        <v>707</v>
      </c>
      <c r="F1297" s="1154" t="s">
        <v>708</v>
      </c>
      <c r="G1297" s="1477" t="s">
        <v>15046</v>
      </c>
      <c r="H1297" s="1478"/>
      <c r="I1297" s="1478"/>
      <c r="J1297" s="1478"/>
      <c r="K1297" s="1478"/>
      <c r="L1297" s="1479"/>
    </row>
    <row r="1298" spans="3:12" ht="22.9" customHeight="1">
      <c r="C1298" s="1398" t="s">
        <v>4650</v>
      </c>
      <c r="D1298" s="1154">
        <v>8</v>
      </c>
      <c r="E1298" s="1154" t="s">
        <v>707</v>
      </c>
      <c r="F1298" s="1154" t="s">
        <v>708</v>
      </c>
      <c r="G1298" s="1477" t="s">
        <v>15046</v>
      </c>
      <c r="H1298" s="1478"/>
      <c r="I1298" s="1478"/>
      <c r="J1298" s="1478"/>
      <c r="K1298" s="1478"/>
      <c r="L1298" s="1479"/>
    </row>
    <row r="1299" spans="3:12" ht="22.9" customHeight="1">
      <c r="C1299" s="1398" t="s">
        <v>4651</v>
      </c>
      <c r="D1299" s="1154">
        <v>8</v>
      </c>
      <c r="E1299" s="1154" t="s">
        <v>707</v>
      </c>
      <c r="F1299" s="1154" t="s">
        <v>708</v>
      </c>
      <c r="G1299" s="1477" t="s">
        <v>15046</v>
      </c>
      <c r="H1299" s="1478"/>
      <c r="I1299" s="1478"/>
      <c r="J1299" s="1478"/>
      <c r="K1299" s="1478"/>
      <c r="L1299" s="1479"/>
    </row>
    <row r="1300" spans="3:12" ht="22.9" customHeight="1">
      <c r="C1300" s="1398" t="s">
        <v>4652</v>
      </c>
      <c r="D1300" s="1154">
        <v>8</v>
      </c>
      <c r="E1300" s="1154" t="s">
        <v>707</v>
      </c>
      <c r="F1300" s="1154" t="s">
        <v>708</v>
      </c>
      <c r="G1300" s="1477" t="s">
        <v>15046</v>
      </c>
      <c r="H1300" s="1478"/>
      <c r="I1300" s="1478"/>
      <c r="J1300" s="1478"/>
      <c r="K1300" s="1478"/>
      <c r="L1300" s="1479"/>
    </row>
    <row r="1301" spans="3:12" ht="22.9" customHeight="1">
      <c r="C1301" s="1398" t="s">
        <v>4653</v>
      </c>
      <c r="D1301" s="1154">
        <v>8</v>
      </c>
      <c r="E1301" s="1154" t="s">
        <v>707</v>
      </c>
      <c r="F1301" s="1154" t="s">
        <v>708</v>
      </c>
      <c r="G1301" s="1477" t="s">
        <v>15046</v>
      </c>
      <c r="H1301" s="1478"/>
      <c r="I1301" s="1478"/>
      <c r="J1301" s="1478"/>
      <c r="K1301" s="1478"/>
      <c r="L1301" s="1479"/>
    </row>
    <row r="1302" spans="3:12" ht="22.9" customHeight="1">
      <c r="C1302" s="1398" t="s">
        <v>4654</v>
      </c>
      <c r="D1302" s="1154">
        <v>8</v>
      </c>
      <c r="E1302" s="1154" t="s">
        <v>707</v>
      </c>
      <c r="F1302" s="1154" t="s">
        <v>708</v>
      </c>
      <c r="G1302" s="1477" t="s">
        <v>15046</v>
      </c>
      <c r="H1302" s="1478"/>
      <c r="I1302" s="1478"/>
      <c r="J1302" s="1478"/>
      <c r="K1302" s="1478"/>
      <c r="L1302" s="1479"/>
    </row>
    <row r="1303" spans="3:12" ht="22.9" customHeight="1">
      <c r="C1303" s="1398" t="s">
        <v>4655</v>
      </c>
      <c r="D1303" s="1154">
        <v>8</v>
      </c>
      <c r="E1303" s="1154" t="s">
        <v>707</v>
      </c>
      <c r="F1303" s="1154" t="s">
        <v>708</v>
      </c>
      <c r="G1303" s="1477" t="s">
        <v>15046</v>
      </c>
      <c r="H1303" s="1478"/>
      <c r="I1303" s="1478"/>
      <c r="J1303" s="1478"/>
      <c r="K1303" s="1478"/>
      <c r="L1303" s="1479"/>
    </row>
    <row r="1304" spans="3:12" ht="22.9" customHeight="1">
      <c r="C1304" s="1398" t="s">
        <v>4656</v>
      </c>
      <c r="D1304" s="1154">
        <v>8</v>
      </c>
      <c r="E1304" s="1154" t="s">
        <v>707</v>
      </c>
      <c r="F1304" s="1154" t="s">
        <v>708</v>
      </c>
      <c r="G1304" s="1477" t="s">
        <v>15046</v>
      </c>
      <c r="H1304" s="1478"/>
      <c r="I1304" s="1478"/>
      <c r="J1304" s="1478"/>
      <c r="K1304" s="1478"/>
      <c r="L1304" s="1479"/>
    </row>
    <row r="1305" spans="3:12" ht="22.9" customHeight="1">
      <c r="C1305" s="1398" t="s">
        <v>4657</v>
      </c>
      <c r="D1305" s="1154">
        <v>8</v>
      </c>
      <c r="E1305" s="1154" t="s">
        <v>707</v>
      </c>
      <c r="F1305" s="1154" t="s">
        <v>708</v>
      </c>
      <c r="G1305" s="1477" t="s">
        <v>15046</v>
      </c>
      <c r="H1305" s="1478"/>
      <c r="I1305" s="1478"/>
      <c r="J1305" s="1478"/>
      <c r="K1305" s="1478"/>
      <c r="L1305" s="1479"/>
    </row>
    <row r="1306" spans="3:12" ht="22.9" customHeight="1">
      <c r="C1306" s="1398" t="s">
        <v>4658</v>
      </c>
      <c r="D1306" s="1154">
        <v>8</v>
      </c>
      <c r="E1306" s="1154" t="s">
        <v>707</v>
      </c>
      <c r="F1306" s="1154" t="s">
        <v>708</v>
      </c>
      <c r="G1306" s="1477" t="s">
        <v>15046</v>
      </c>
      <c r="H1306" s="1478"/>
      <c r="I1306" s="1478"/>
      <c r="J1306" s="1478"/>
      <c r="K1306" s="1478"/>
      <c r="L1306" s="1479"/>
    </row>
    <row r="1307" spans="3:12" ht="22.9" customHeight="1">
      <c r="C1307" s="1398" t="s">
        <v>4659</v>
      </c>
      <c r="D1307" s="1154">
        <v>8</v>
      </c>
      <c r="E1307" s="1154" t="s">
        <v>707</v>
      </c>
      <c r="F1307" s="1154" t="s">
        <v>708</v>
      </c>
      <c r="G1307" s="1477" t="s">
        <v>15046</v>
      </c>
      <c r="H1307" s="1478"/>
      <c r="I1307" s="1478"/>
      <c r="J1307" s="1478"/>
      <c r="K1307" s="1478"/>
      <c r="L1307" s="1479"/>
    </row>
    <row r="1308" spans="3:12" ht="22.9" customHeight="1">
      <c r="C1308" s="1398" t="s">
        <v>4660</v>
      </c>
      <c r="D1308" s="1154">
        <v>8</v>
      </c>
      <c r="E1308" s="1154" t="s">
        <v>707</v>
      </c>
      <c r="F1308" s="1154" t="s">
        <v>708</v>
      </c>
      <c r="G1308" s="1477" t="s">
        <v>15046</v>
      </c>
      <c r="H1308" s="1478"/>
      <c r="I1308" s="1478"/>
      <c r="J1308" s="1478"/>
      <c r="K1308" s="1478"/>
      <c r="L1308" s="1479"/>
    </row>
    <row r="1309" spans="3:12" ht="22.9" customHeight="1">
      <c r="C1309" s="1398" t="s">
        <v>4661</v>
      </c>
      <c r="D1309" s="1154">
        <v>8</v>
      </c>
      <c r="E1309" s="1154" t="s">
        <v>707</v>
      </c>
      <c r="F1309" s="1154" t="s">
        <v>708</v>
      </c>
      <c r="G1309" s="1477" t="s">
        <v>15046</v>
      </c>
      <c r="H1309" s="1478"/>
      <c r="I1309" s="1478"/>
      <c r="J1309" s="1478"/>
      <c r="K1309" s="1478"/>
      <c r="L1309" s="1479"/>
    </row>
    <row r="1310" spans="3:12" ht="22.9" customHeight="1">
      <c r="C1310" s="1398" t="s">
        <v>4662</v>
      </c>
      <c r="D1310" s="1154">
        <v>8</v>
      </c>
      <c r="E1310" s="1154" t="s">
        <v>707</v>
      </c>
      <c r="F1310" s="1154" t="s">
        <v>708</v>
      </c>
      <c r="G1310" s="1477" t="s">
        <v>15046</v>
      </c>
      <c r="H1310" s="1478"/>
      <c r="I1310" s="1478"/>
      <c r="J1310" s="1478"/>
      <c r="K1310" s="1478"/>
      <c r="L1310" s="1479"/>
    </row>
    <row r="1311" spans="3:12" ht="22.9" customHeight="1">
      <c r="C1311" s="1398" t="s">
        <v>4663</v>
      </c>
      <c r="D1311" s="1154">
        <v>8</v>
      </c>
      <c r="E1311" s="1154" t="s">
        <v>707</v>
      </c>
      <c r="F1311" s="1154" t="s">
        <v>708</v>
      </c>
      <c r="G1311" s="1477" t="s">
        <v>15046</v>
      </c>
      <c r="H1311" s="1478"/>
      <c r="I1311" s="1478"/>
      <c r="J1311" s="1478"/>
      <c r="K1311" s="1478"/>
      <c r="L1311" s="1479"/>
    </row>
    <row r="1312" spans="3:12" ht="22.9" customHeight="1">
      <c r="C1312" s="1398" t="s">
        <v>4664</v>
      </c>
      <c r="D1312" s="1154">
        <v>8</v>
      </c>
      <c r="E1312" s="1154" t="s">
        <v>707</v>
      </c>
      <c r="F1312" s="1154" t="s">
        <v>708</v>
      </c>
      <c r="G1312" s="1477" t="s">
        <v>15046</v>
      </c>
      <c r="H1312" s="1478"/>
      <c r="I1312" s="1478"/>
      <c r="J1312" s="1478"/>
      <c r="K1312" s="1478"/>
      <c r="L1312" s="1479"/>
    </row>
    <row r="1313" spans="3:12" ht="22.9" customHeight="1">
      <c r="C1313" s="1398" t="s">
        <v>4665</v>
      </c>
      <c r="D1313" s="1154">
        <v>8</v>
      </c>
      <c r="E1313" s="1154" t="s">
        <v>707</v>
      </c>
      <c r="F1313" s="1154" t="s">
        <v>708</v>
      </c>
      <c r="G1313" s="1477" t="s">
        <v>15046</v>
      </c>
      <c r="H1313" s="1478"/>
      <c r="I1313" s="1478"/>
      <c r="J1313" s="1478"/>
      <c r="K1313" s="1478"/>
      <c r="L1313" s="1479"/>
    </row>
    <row r="1314" spans="3:12" ht="22.9" customHeight="1">
      <c r="C1314" s="1398" t="s">
        <v>4666</v>
      </c>
      <c r="D1314" s="1154">
        <v>8</v>
      </c>
      <c r="E1314" s="1154" t="s">
        <v>707</v>
      </c>
      <c r="F1314" s="1154" t="s">
        <v>708</v>
      </c>
      <c r="G1314" s="1477" t="s">
        <v>15046</v>
      </c>
      <c r="H1314" s="1478"/>
      <c r="I1314" s="1478"/>
      <c r="J1314" s="1478"/>
      <c r="K1314" s="1478"/>
      <c r="L1314" s="1479"/>
    </row>
    <row r="1315" spans="3:12" ht="22.9" customHeight="1">
      <c r="C1315" s="1398" t="s">
        <v>4667</v>
      </c>
      <c r="D1315" s="1154">
        <v>8</v>
      </c>
      <c r="E1315" s="1154" t="s">
        <v>707</v>
      </c>
      <c r="F1315" s="1154" t="s">
        <v>708</v>
      </c>
      <c r="G1315" s="1477" t="s">
        <v>15046</v>
      </c>
      <c r="H1315" s="1478"/>
      <c r="I1315" s="1478"/>
      <c r="J1315" s="1478"/>
      <c r="K1315" s="1478"/>
      <c r="L1315" s="1479"/>
    </row>
    <row r="1316" spans="3:12" ht="22.9" customHeight="1">
      <c r="C1316" s="1398" t="s">
        <v>4668</v>
      </c>
      <c r="D1316" s="1154">
        <v>8</v>
      </c>
      <c r="E1316" s="1154" t="s">
        <v>707</v>
      </c>
      <c r="F1316" s="1154" t="s">
        <v>708</v>
      </c>
      <c r="G1316" s="1477" t="s">
        <v>15046</v>
      </c>
      <c r="H1316" s="1478"/>
      <c r="I1316" s="1478"/>
      <c r="J1316" s="1478"/>
      <c r="K1316" s="1478"/>
      <c r="L1316" s="1479"/>
    </row>
    <row r="1317" spans="3:12" ht="22.9" customHeight="1">
      <c r="C1317" s="1398" t="s">
        <v>4669</v>
      </c>
      <c r="D1317" s="1154">
        <v>8</v>
      </c>
      <c r="E1317" s="1154" t="s">
        <v>707</v>
      </c>
      <c r="F1317" s="1154" t="s">
        <v>708</v>
      </c>
      <c r="G1317" s="1477" t="s">
        <v>15046</v>
      </c>
      <c r="H1317" s="1478"/>
      <c r="I1317" s="1478"/>
      <c r="J1317" s="1478"/>
      <c r="K1317" s="1478"/>
      <c r="L1317" s="1479"/>
    </row>
    <row r="1318" spans="3:12" ht="22.9" customHeight="1">
      <c r="C1318" s="1398" t="s">
        <v>4670</v>
      </c>
      <c r="D1318" s="1154">
        <v>8</v>
      </c>
      <c r="E1318" s="1154" t="s">
        <v>707</v>
      </c>
      <c r="F1318" s="1154" t="s">
        <v>708</v>
      </c>
      <c r="G1318" s="1477" t="s">
        <v>15046</v>
      </c>
      <c r="H1318" s="1478"/>
      <c r="I1318" s="1478"/>
      <c r="J1318" s="1478"/>
      <c r="K1318" s="1478"/>
      <c r="L1318" s="1479"/>
    </row>
    <row r="1319" spans="3:12" ht="22.9" customHeight="1">
      <c r="C1319" s="1398" t="s">
        <v>4671</v>
      </c>
      <c r="D1319" s="1154">
        <v>8</v>
      </c>
      <c r="E1319" s="1154" t="s">
        <v>707</v>
      </c>
      <c r="F1319" s="1154" t="s">
        <v>708</v>
      </c>
      <c r="G1319" s="1477" t="s">
        <v>15046</v>
      </c>
      <c r="H1319" s="1478"/>
      <c r="I1319" s="1478"/>
      <c r="J1319" s="1478"/>
      <c r="K1319" s="1478"/>
      <c r="L1319" s="1479"/>
    </row>
    <row r="1320" spans="3:12" ht="22.9" customHeight="1">
      <c r="C1320" s="1398" t="s">
        <v>4672</v>
      </c>
      <c r="D1320" s="1154">
        <v>8</v>
      </c>
      <c r="E1320" s="1154" t="s">
        <v>707</v>
      </c>
      <c r="F1320" s="1154" t="s">
        <v>708</v>
      </c>
      <c r="G1320" s="1477" t="s">
        <v>15046</v>
      </c>
      <c r="H1320" s="1478"/>
      <c r="I1320" s="1478"/>
      <c r="J1320" s="1478"/>
      <c r="K1320" s="1478"/>
      <c r="L1320" s="1479"/>
    </row>
    <row r="1321" spans="3:12" ht="22.9" customHeight="1">
      <c r="C1321" s="1398" t="s">
        <v>4673</v>
      </c>
      <c r="D1321" s="1154">
        <v>8</v>
      </c>
      <c r="E1321" s="1154" t="s">
        <v>707</v>
      </c>
      <c r="F1321" s="1154" t="s">
        <v>708</v>
      </c>
      <c r="G1321" s="1477" t="s">
        <v>15046</v>
      </c>
      <c r="H1321" s="1478"/>
      <c r="I1321" s="1478"/>
      <c r="J1321" s="1478"/>
      <c r="K1321" s="1478"/>
      <c r="L1321" s="1479"/>
    </row>
    <row r="1322" spans="3:12" ht="22.9" customHeight="1">
      <c r="C1322" s="1398" t="s">
        <v>4674</v>
      </c>
      <c r="D1322" s="1154">
        <v>8</v>
      </c>
      <c r="E1322" s="1154" t="s">
        <v>707</v>
      </c>
      <c r="F1322" s="1154" t="s">
        <v>708</v>
      </c>
      <c r="G1322" s="1477" t="s">
        <v>15046</v>
      </c>
      <c r="H1322" s="1478"/>
      <c r="I1322" s="1478"/>
      <c r="J1322" s="1478"/>
      <c r="K1322" s="1478"/>
      <c r="L1322" s="1479"/>
    </row>
    <row r="1323" spans="3:12" ht="22.9" customHeight="1">
      <c r="C1323" s="1398" t="s">
        <v>4675</v>
      </c>
      <c r="D1323" s="1154">
        <v>8</v>
      </c>
      <c r="E1323" s="1154" t="s">
        <v>707</v>
      </c>
      <c r="F1323" s="1154" t="s">
        <v>708</v>
      </c>
      <c r="G1323" s="1477" t="s">
        <v>15046</v>
      </c>
      <c r="H1323" s="1478"/>
      <c r="I1323" s="1478"/>
      <c r="J1323" s="1478"/>
      <c r="K1323" s="1478"/>
      <c r="L1323" s="1479"/>
    </row>
    <row r="1324" spans="3:12" ht="22.9" customHeight="1">
      <c r="C1324" s="1398" t="s">
        <v>4676</v>
      </c>
      <c r="D1324" s="1154">
        <v>8</v>
      </c>
      <c r="E1324" s="1154" t="s">
        <v>707</v>
      </c>
      <c r="F1324" s="1154" t="s">
        <v>708</v>
      </c>
      <c r="G1324" s="1477" t="s">
        <v>15046</v>
      </c>
      <c r="H1324" s="1478"/>
      <c r="I1324" s="1478"/>
      <c r="J1324" s="1478"/>
      <c r="K1324" s="1478"/>
      <c r="L1324" s="1479"/>
    </row>
    <row r="1325" spans="3:12" ht="22.9" customHeight="1">
      <c r="C1325" s="1398" t="s">
        <v>4677</v>
      </c>
      <c r="D1325" s="1154">
        <v>8</v>
      </c>
      <c r="E1325" s="1154" t="s">
        <v>707</v>
      </c>
      <c r="F1325" s="1154" t="s">
        <v>708</v>
      </c>
      <c r="G1325" s="1477" t="s">
        <v>15046</v>
      </c>
      <c r="H1325" s="1478"/>
      <c r="I1325" s="1478"/>
      <c r="J1325" s="1478"/>
      <c r="K1325" s="1478"/>
      <c r="L1325" s="1479"/>
    </row>
    <row r="1326" spans="3:12" ht="22.9" customHeight="1">
      <c r="C1326" s="1398" t="s">
        <v>4678</v>
      </c>
      <c r="D1326" s="1154">
        <v>8</v>
      </c>
      <c r="E1326" s="1154" t="s">
        <v>707</v>
      </c>
      <c r="F1326" s="1154" t="s">
        <v>708</v>
      </c>
      <c r="G1326" s="1477" t="s">
        <v>15046</v>
      </c>
      <c r="H1326" s="1478"/>
      <c r="I1326" s="1478"/>
      <c r="J1326" s="1478"/>
      <c r="K1326" s="1478"/>
      <c r="L1326" s="1479"/>
    </row>
    <row r="1327" spans="3:12" ht="22.9" customHeight="1">
      <c r="C1327" s="1398" t="s">
        <v>4679</v>
      </c>
      <c r="D1327" s="1154">
        <v>8</v>
      </c>
      <c r="E1327" s="1154" t="s">
        <v>707</v>
      </c>
      <c r="F1327" s="1154" t="s">
        <v>708</v>
      </c>
      <c r="G1327" s="1477" t="s">
        <v>15046</v>
      </c>
      <c r="H1327" s="1478"/>
      <c r="I1327" s="1478"/>
      <c r="J1327" s="1478"/>
      <c r="K1327" s="1478"/>
      <c r="L1327" s="1479"/>
    </row>
    <row r="1328" spans="3:12" ht="22.9" customHeight="1">
      <c r="C1328" s="1398" t="s">
        <v>4680</v>
      </c>
      <c r="D1328" s="1154">
        <v>8</v>
      </c>
      <c r="E1328" s="1154" t="s">
        <v>707</v>
      </c>
      <c r="F1328" s="1154" t="s">
        <v>708</v>
      </c>
      <c r="G1328" s="1477" t="s">
        <v>15046</v>
      </c>
      <c r="H1328" s="1478"/>
      <c r="I1328" s="1478"/>
      <c r="J1328" s="1478"/>
      <c r="K1328" s="1478"/>
      <c r="L1328" s="1479"/>
    </row>
    <row r="1329" spans="3:12" ht="22.9" customHeight="1">
      <c r="C1329" s="1398" t="s">
        <v>4681</v>
      </c>
      <c r="D1329" s="1154">
        <v>8</v>
      </c>
      <c r="E1329" s="1154" t="s">
        <v>707</v>
      </c>
      <c r="F1329" s="1154" t="s">
        <v>708</v>
      </c>
      <c r="G1329" s="1477" t="s">
        <v>15046</v>
      </c>
      <c r="H1329" s="1478"/>
      <c r="I1329" s="1478"/>
      <c r="J1329" s="1478"/>
      <c r="K1329" s="1478"/>
      <c r="L1329" s="1479"/>
    </row>
    <row r="1330" spans="3:12" ht="22.9" customHeight="1">
      <c r="C1330" s="1398" t="s">
        <v>4682</v>
      </c>
      <c r="D1330" s="1154">
        <v>8</v>
      </c>
      <c r="E1330" s="1154" t="s">
        <v>707</v>
      </c>
      <c r="F1330" s="1154" t="s">
        <v>708</v>
      </c>
      <c r="G1330" s="1477" t="s">
        <v>15046</v>
      </c>
      <c r="H1330" s="1478"/>
      <c r="I1330" s="1478"/>
      <c r="J1330" s="1478"/>
      <c r="K1330" s="1478"/>
      <c r="L1330" s="1479"/>
    </row>
    <row r="1331" spans="3:12" ht="22.9" customHeight="1">
      <c r="C1331" s="1398" t="s">
        <v>4683</v>
      </c>
      <c r="D1331" s="1154">
        <v>8</v>
      </c>
      <c r="E1331" s="1154" t="s">
        <v>707</v>
      </c>
      <c r="F1331" s="1154" t="s">
        <v>708</v>
      </c>
      <c r="G1331" s="1477" t="s">
        <v>15046</v>
      </c>
      <c r="H1331" s="1478"/>
      <c r="I1331" s="1478"/>
      <c r="J1331" s="1478"/>
      <c r="K1331" s="1478"/>
      <c r="L1331" s="1479"/>
    </row>
    <row r="1332" spans="3:12" ht="22.9" customHeight="1">
      <c r="C1332" s="1398" t="s">
        <v>4684</v>
      </c>
      <c r="D1332" s="1154">
        <v>8</v>
      </c>
      <c r="E1332" s="1154" t="s">
        <v>707</v>
      </c>
      <c r="F1332" s="1154" t="s">
        <v>708</v>
      </c>
      <c r="G1332" s="1477" t="s">
        <v>15046</v>
      </c>
      <c r="H1332" s="1478"/>
      <c r="I1332" s="1478"/>
      <c r="J1332" s="1478"/>
      <c r="K1332" s="1478"/>
      <c r="L1332" s="1479"/>
    </row>
    <row r="1333" spans="3:12" ht="22.9" customHeight="1">
      <c r="C1333" s="1398" t="s">
        <v>4685</v>
      </c>
      <c r="D1333" s="1154">
        <v>8</v>
      </c>
      <c r="E1333" s="1154" t="s">
        <v>707</v>
      </c>
      <c r="F1333" s="1154" t="s">
        <v>708</v>
      </c>
      <c r="G1333" s="1477" t="s">
        <v>15046</v>
      </c>
      <c r="H1333" s="1478"/>
      <c r="I1333" s="1478"/>
      <c r="J1333" s="1478"/>
      <c r="K1333" s="1478"/>
      <c r="L1333" s="1479"/>
    </row>
    <row r="1334" spans="3:12" ht="22.9" customHeight="1">
      <c r="C1334" s="1398" t="s">
        <v>4686</v>
      </c>
      <c r="D1334" s="1154">
        <v>8</v>
      </c>
      <c r="E1334" s="1154" t="s">
        <v>707</v>
      </c>
      <c r="F1334" s="1154" t="s">
        <v>708</v>
      </c>
      <c r="G1334" s="1477" t="s">
        <v>15046</v>
      </c>
      <c r="H1334" s="1478"/>
      <c r="I1334" s="1478"/>
      <c r="J1334" s="1478"/>
      <c r="K1334" s="1478"/>
      <c r="L1334" s="1479"/>
    </row>
    <row r="1335" spans="3:12" ht="22.9" customHeight="1">
      <c r="C1335" s="1398" t="s">
        <v>4687</v>
      </c>
      <c r="D1335" s="1154">
        <v>8</v>
      </c>
      <c r="E1335" s="1154" t="s">
        <v>707</v>
      </c>
      <c r="F1335" s="1154" t="s">
        <v>708</v>
      </c>
      <c r="G1335" s="1477" t="s">
        <v>15046</v>
      </c>
      <c r="H1335" s="1478"/>
      <c r="I1335" s="1478"/>
      <c r="J1335" s="1478"/>
      <c r="K1335" s="1478"/>
      <c r="L1335" s="1479"/>
    </row>
    <row r="1336" spans="3:12" ht="22.9" customHeight="1">
      <c r="C1336" s="1398" t="s">
        <v>4688</v>
      </c>
      <c r="D1336" s="1154">
        <v>8</v>
      </c>
      <c r="E1336" s="1154" t="s">
        <v>707</v>
      </c>
      <c r="F1336" s="1154" t="s">
        <v>708</v>
      </c>
      <c r="G1336" s="1477" t="s">
        <v>15046</v>
      </c>
      <c r="H1336" s="1478"/>
      <c r="I1336" s="1478"/>
      <c r="J1336" s="1478"/>
      <c r="K1336" s="1478"/>
      <c r="L1336" s="1479"/>
    </row>
    <row r="1337" spans="3:12" ht="22.9" customHeight="1">
      <c r="C1337" s="1398" t="s">
        <v>4689</v>
      </c>
      <c r="D1337" s="1154">
        <v>8</v>
      </c>
      <c r="E1337" s="1154" t="s">
        <v>707</v>
      </c>
      <c r="F1337" s="1154" t="s">
        <v>708</v>
      </c>
      <c r="G1337" s="1477" t="s">
        <v>15046</v>
      </c>
      <c r="H1337" s="1478"/>
      <c r="I1337" s="1478"/>
      <c r="J1337" s="1478"/>
      <c r="K1337" s="1478"/>
      <c r="L1337" s="1479"/>
    </row>
    <row r="1338" spans="3:12" ht="22.9" customHeight="1">
      <c r="C1338" s="1398" t="s">
        <v>4690</v>
      </c>
      <c r="D1338" s="1154">
        <v>8</v>
      </c>
      <c r="E1338" s="1154" t="s">
        <v>707</v>
      </c>
      <c r="F1338" s="1154" t="s">
        <v>708</v>
      </c>
      <c r="G1338" s="1477" t="s">
        <v>15046</v>
      </c>
      <c r="H1338" s="1478"/>
      <c r="I1338" s="1478"/>
      <c r="J1338" s="1478"/>
      <c r="K1338" s="1478"/>
      <c r="L1338" s="1479"/>
    </row>
    <row r="1339" spans="3:12" ht="22.9" customHeight="1">
      <c r="C1339" s="1398" t="s">
        <v>4691</v>
      </c>
      <c r="D1339" s="1154">
        <v>8</v>
      </c>
      <c r="E1339" s="1154" t="s">
        <v>707</v>
      </c>
      <c r="F1339" s="1154" t="s">
        <v>708</v>
      </c>
      <c r="G1339" s="1477" t="s">
        <v>15046</v>
      </c>
      <c r="H1339" s="1478"/>
      <c r="I1339" s="1478"/>
      <c r="J1339" s="1478"/>
      <c r="K1339" s="1478"/>
      <c r="L1339" s="1479"/>
    </row>
    <row r="1340" spans="3:12" ht="22.9" customHeight="1">
      <c r="C1340" s="1398" t="s">
        <v>4692</v>
      </c>
      <c r="D1340" s="1154">
        <v>8</v>
      </c>
      <c r="E1340" s="1154" t="s">
        <v>707</v>
      </c>
      <c r="F1340" s="1154" t="s">
        <v>708</v>
      </c>
      <c r="G1340" s="1477" t="s">
        <v>15046</v>
      </c>
      <c r="H1340" s="1478"/>
      <c r="I1340" s="1478"/>
      <c r="J1340" s="1478"/>
      <c r="K1340" s="1478"/>
      <c r="L1340" s="1479"/>
    </row>
    <row r="1341" spans="3:12" ht="22.9" customHeight="1">
      <c r="C1341" s="1398" t="s">
        <v>4693</v>
      </c>
      <c r="D1341" s="1154">
        <v>8</v>
      </c>
      <c r="E1341" s="1154" t="s">
        <v>707</v>
      </c>
      <c r="F1341" s="1154" t="s">
        <v>708</v>
      </c>
      <c r="G1341" s="1477" t="s">
        <v>15046</v>
      </c>
      <c r="H1341" s="1478"/>
      <c r="I1341" s="1478"/>
      <c r="J1341" s="1478"/>
      <c r="K1341" s="1478"/>
      <c r="L1341" s="1479"/>
    </row>
    <row r="1342" spans="3:12" ht="22.9" customHeight="1">
      <c r="C1342" s="1398" t="s">
        <v>4694</v>
      </c>
      <c r="D1342" s="1154">
        <v>8</v>
      </c>
      <c r="E1342" s="1154" t="s">
        <v>707</v>
      </c>
      <c r="F1342" s="1154" t="s">
        <v>708</v>
      </c>
      <c r="G1342" s="1477" t="s">
        <v>15046</v>
      </c>
      <c r="H1342" s="1478"/>
      <c r="I1342" s="1478"/>
      <c r="J1342" s="1478"/>
      <c r="K1342" s="1478"/>
      <c r="L1342" s="1479"/>
    </row>
    <row r="1343" spans="3:12" ht="22.9" customHeight="1">
      <c r="C1343" s="1398" t="s">
        <v>4695</v>
      </c>
      <c r="D1343" s="1154">
        <v>8</v>
      </c>
      <c r="E1343" s="1154" t="s">
        <v>707</v>
      </c>
      <c r="F1343" s="1154" t="s">
        <v>708</v>
      </c>
      <c r="G1343" s="1477" t="s">
        <v>15046</v>
      </c>
      <c r="H1343" s="1478"/>
      <c r="I1343" s="1478"/>
      <c r="J1343" s="1478"/>
      <c r="K1343" s="1478"/>
      <c r="L1343" s="1479"/>
    </row>
    <row r="1344" spans="3:12" ht="22.9" customHeight="1">
      <c r="C1344" s="1398" t="s">
        <v>4696</v>
      </c>
      <c r="D1344" s="1154">
        <v>8</v>
      </c>
      <c r="E1344" s="1154" t="s">
        <v>707</v>
      </c>
      <c r="F1344" s="1154" t="s">
        <v>708</v>
      </c>
      <c r="G1344" s="1477" t="s">
        <v>15046</v>
      </c>
      <c r="H1344" s="1478"/>
      <c r="I1344" s="1478"/>
      <c r="J1344" s="1478"/>
      <c r="K1344" s="1478"/>
      <c r="L1344" s="1479"/>
    </row>
    <row r="1345" spans="3:12" ht="22.9" customHeight="1">
      <c r="C1345" s="1398" t="s">
        <v>4697</v>
      </c>
      <c r="D1345" s="1154">
        <v>8</v>
      </c>
      <c r="E1345" s="1154" t="s">
        <v>707</v>
      </c>
      <c r="F1345" s="1154" t="s">
        <v>708</v>
      </c>
      <c r="G1345" s="1477" t="s">
        <v>15046</v>
      </c>
      <c r="H1345" s="1478"/>
      <c r="I1345" s="1478"/>
      <c r="J1345" s="1478"/>
      <c r="K1345" s="1478"/>
      <c r="L1345" s="1479"/>
    </row>
    <row r="1346" spans="3:12" ht="22.9" customHeight="1">
      <c r="C1346" s="1398" t="s">
        <v>4698</v>
      </c>
      <c r="D1346" s="1154">
        <v>8</v>
      </c>
      <c r="E1346" s="1154" t="s">
        <v>707</v>
      </c>
      <c r="F1346" s="1154" t="s">
        <v>708</v>
      </c>
      <c r="G1346" s="1477" t="s">
        <v>15046</v>
      </c>
      <c r="H1346" s="1478"/>
      <c r="I1346" s="1478"/>
      <c r="J1346" s="1478"/>
      <c r="K1346" s="1478"/>
      <c r="L1346" s="1479"/>
    </row>
    <row r="1347" spans="3:12" ht="22.9" customHeight="1">
      <c r="C1347" s="1398" t="s">
        <v>4699</v>
      </c>
      <c r="D1347" s="1154">
        <v>8</v>
      </c>
      <c r="E1347" s="1154" t="s">
        <v>707</v>
      </c>
      <c r="F1347" s="1154" t="s">
        <v>708</v>
      </c>
      <c r="G1347" s="1477" t="s">
        <v>15046</v>
      </c>
      <c r="H1347" s="1478"/>
      <c r="I1347" s="1478"/>
      <c r="J1347" s="1478"/>
      <c r="K1347" s="1478"/>
      <c r="L1347" s="1479"/>
    </row>
    <row r="1348" spans="3:12" ht="22.9" customHeight="1">
      <c r="C1348" s="1398" t="s">
        <v>4700</v>
      </c>
      <c r="D1348" s="1154">
        <v>8</v>
      </c>
      <c r="E1348" s="1154" t="s">
        <v>707</v>
      </c>
      <c r="F1348" s="1154" t="s">
        <v>708</v>
      </c>
      <c r="G1348" s="1477" t="s">
        <v>15046</v>
      </c>
      <c r="H1348" s="1478"/>
      <c r="I1348" s="1478"/>
      <c r="J1348" s="1478"/>
      <c r="K1348" s="1478"/>
      <c r="L1348" s="1479"/>
    </row>
    <row r="1349" spans="3:12" ht="22.9" customHeight="1">
      <c r="C1349" s="1398" t="s">
        <v>4701</v>
      </c>
      <c r="D1349" s="1154">
        <v>8</v>
      </c>
      <c r="E1349" s="1154" t="s">
        <v>707</v>
      </c>
      <c r="F1349" s="1154" t="s">
        <v>708</v>
      </c>
      <c r="G1349" s="1477" t="s">
        <v>15046</v>
      </c>
      <c r="H1349" s="1478"/>
      <c r="I1349" s="1478"/>
      <c r="J1349" s="1478"/>
      <c r="K1349" s="1478"/>
      <c r="L1349" s="1479"/>
    </row>
    <row r="1350" spans="3:12" ht="22.9" customHeight="1">
      <c r="C1350" s="1398" t="s">
        <v>4702</v>
      </c>
      <c r="D1350" s="1154">
        <v>8</v>
      </c>
      <c r="E1350" s="1154" t="s">
        <v>707</v>
      </c>
      <c r="F1350" s="1154" t="s">
        <v>708</v>
      </c>
      <c r="G1350" s="1477" t="s">
        <v>15046</v>
      </c>
      <c r="H1350" s="1478"/>
      <c r="I1350" s="1478"/>
      <c r="J1350" s="1478"/>
      <c r="K1350" s="1478"/>
      <c r="L1350" s="1479"/>
    </row>
    <row r="1351" spans="3:12" ht="22.9" customHeight="1">
      <c r="C1351" s="1398" t="s">
        <v>4703</v>
      </c>
      <c r="D1351" s="1154">
        <v>8</v>
      </c>
      <c r="E1351" s="1154" t="s">
        <v>707</v>
      </c>
      <c r="F1351" s="1154" t="s">
        <v>708</v>
      </c>
      <c r="G1351" s="1477" t="s">
        <v>15046</v>
      </c>
      <c r="H1351" s="1478"/>
      <c r="I1351" s="1478"/>
      <c r="J1351" s="1478"/>
      <c r="K1351" s="1478"/>
      <c r="L1351" s="1479"/>
    </row>
    <row r="1352" spans="3:12" ht="22.9" customHeight="1">
      <c r="C1352" s="1398" t="s">
        <v>4704</v>
      </c>
      <c r="D1352" s="1154">
        <v>8</v>
      </c>
      <c r="E1352" s="1154" t="s">
        <v>707</v>
      </c>
      <c r="F1352" s="1154" t="s">
        <v>708</v>
      </c>
      <c r="G1352" s="1477" t="s">
        <v>15046</v>
      </c>
      <c r="H1352" s="1478"/>
      <c r="I1352" s="1478"/>
      <c r="J1352" s="1478"/>
      <c r="K1352" s="1478"/>
      <c r="L1352" s="1479"/>
    </row>
    <row r="1353" spans="3:12" ht="22.9" customHeight="1">
      <c r="C1353" s="1398" t="s">
        <v>4705</v>
      </c>
      <c r="D1353" s="1154">
        <v>8</v>
      </c>
      <c r="E1353" s="1154" t="s">
        <v>707</v>
      </c>
      <c r="F1353" s="1154" t="s">
        <v>708</v>
      </c>
      <c r="G1353" s="1477" t="s">
        <v>15046</v>
      </c>
      <c r="H1353" s="1478"/>
      <c r="I1353" s="1478"/>
      <c r="J1353" s="1478"/>
      <c r="K1353" s="1478"/>
      <c r="L1353" s="1479"/>
    </row>
    <row r="1354" spans="3:12" ht="22.9" customHeight="1">
      <c r="C1354" s="1398" t="s">
        <v>4706</v>
      </c>
      <c r="D1354" s="1154">
        <v>8</v>
      </c>
      <c r="E1354" s="1154" t="s">
        <v>707</v>
      </c>
      <c r="F1354" s="1154" t="s">
        <v>708</v>
      </c>
      <c r="G1354" s="1477" t="s">
        <v>15046</v>
      </c>
      <c r="H1354" s="1478"/>
      <c r="I1354" s="1478"/>
      <c r="J1354" s="1478"/>
      <c r="K1354" s="1478"/>
      <c r="L1354" s="1479"/>
    </row>
    <row r="1355" spans="3:12" ht="22.9" customHeight="1">
      <c r="C1355" s="1398" t="s">
        <v>4707</v>
      </c>
      <c r="D1355" s="1154">
        <v>8</v>
      </c>
      <c r="E1355" s="1154" t="s">
        <v>707</v>
      </c>
      <c r="F1355" s="1154" t="s">
        <v>708</v>
      </c>
      <c r="G1355" s="1477" t="s">
        <v>15046</v>
      </c>
      <c r="H1355" s="1478"/>
      <c r="I1355" s="1478"/>
      <c r="J1355" s="1478"/>
      <c r="K1355" s="1478"/>
      <c r="L1355" s="1479"/>
    </row>
    <row r="1356" spans="3:12" ht="22.9" customHeight="1">
      <c r="C1356" s="1398" t="s">
        <v>4708</v>
      </c>
      <c r="D1356" s="1154">
        <v>8</v>
      </c>
      <c r="E1356" s="1154" t="s">
        <v>707</v>
      </c>
      <c r="F1356" s="1154" t="s">
        <v>708</v>
      </c>
      <c r="G1356" s="1477" t="s">
        <v>15046</v>
      </c>
      <c r="H1356" s="1478"/>
      <c r="I1356" s="1478"/>
      <c r="J1356" s="1478"/>
      <c r="K1356" s="1478"/>
      <c r="L1356" s="1479"/>
    </row>
    <row r="1357" spans="3:12" ht="22.9" customHeight="1">
      <c r="C1357" s="1398" t="s">
        <v>4709</v>
      </c>
      <c r="D1357" s="1154">
        <v>8</v>
      </c>
      <c r="E1357" s="1154" t="s">
        <v>707</v>
      </c>
      <c r="F1357" s="1154" t="s">
        <v>708</v>
      </c>
      <c r="G1357" s="1477" t="s">
        <v>15046</v>
      </c>
      <c r="H1357" s="1478"/>
      <c r="I1357" s="1478"/>
      <c r="J1357" s="1478"/>
      <c r="K1357" s="1478"/>
      <c r="L1357" s="1479"/>
    </row>
    <row r="1358" spans="3:12" ht="22.9" customHeight="1">
      <c r="C1358" s="1398" t="s">
        <v>4710</v>
      </c>
      <c r="D1358" s="1154">
        <v>8</v>
      </c>
      <c r="E1358" s="1154" t="s">
        <v>707</v>
      </c>
      <c r="F1358" s="1154" t="s">
        <v>708</v>
      </c>
      <c r="G1358" s="1477" t="s">
        <v>15046</v>
      </c>
      <c r="H1358" s="1478"/>
      <c r="I1358" s="1478"/>
      <c r="J1358" s="1478"/>
      <c r="K1358" s="1478"/>
      <c r="L1358" s="1479"/>
    </row>
    <row r="1359" spans="3:12" ht="22.9" customHeight="1">
      <c r="C1359" s="1398" t="s">
        <v>4711</v>
      </c>
      <c r="D1359" s="1154">
        <v>8</v>
      </c>
      <c r="E1359" s="1154" t="s">
        <v>707</v>
      </c>
      <c r="F1359" s="1154" t="s">
        <v>708</v>
      </c>
      <c r="G1359" s="1477" t="s">
        <v>15046</v>
      </c>
      <c r="H1359" s="1478"/>
      <c r="I1359" s="1478"/>
      <c r="J1359" s="1478"/>
      <c r="K1359" s="1478"/>
      <c r="L1359" s="1479"/>
    </row>
    <row r="1360" spans="3:12" ht="22.9" customHeight="1">
      <c r="C1360" s="1398" t="s">
        <v>4712</v>
      </c>
      <c r="D1360" s="1154">
        <v>8</v>
      </c>
      <c r="E1360" s="1154" t="s">
        <v>707</v>
      </c>
      <c r="F1360" s="1154" t="s">
        <v>708</v>
      </c>
      <c r="G1360" s="1477" t="s">
        <v>15046</v>
      </c>
      <c r="H1360" s="1478"/>
      <c r="I1360" s="1478"/>
      <c r="J1360" s="1478"/>
      <c r="K1360" s="1478"/>
      <c r="L1360" s="1479"/>
    </row>
    <row r="1361" spans="3:12" ht="22.9" customHeight="1">
      <c r="C1361" s="1398" t="s">
        <v>4713</v>
      </c>
      <c r="D1361" s="1154">
        <v>8</v>
      </c>
      <c r="E1361" s="1154" t="s">
        <v>707</v>
      </c>
      <c r="F1361" s="1154" t="s">
        <v>708</v>
      </c>
      <c r="G1361" s="1477" t="s">
        <v>15046</v>
      </c>
      <c r="H1361" s="1478"/>
      <c r="I1361" s="1478"/>
      <c r="J1361" s="1478"/>
      <c r="K1361" s="1478"/>
      <c r="L1361" s="1479"/>
    </row>
    <row r="1362" spans="3:12" ht="22.9" customHeight="1">
      <c r="C1362" s="1398" t="s">
        <v>4714</v>
      </c>
      <c r="D1362" s="1154">
        <v>8</v>
      </c>
      <c r="E1362" s="1154" t="s">
        <v>707</v>
      </c>
      <c r="F1362" s="1154" t="s">
        <v>708</v>
      </c>
      <c r="G1362" s="1477" t="s">
        <v>15046</v>
      </c>
      <c r="H1362" s="1478"/>
      <c r="I1362" s="1478"/>
      <c r="J1362" s="1478"/>
      <c r="K1362" s="1478"/>
      <c r="L1362" s="1479"/>
    </row>
    <row r="1363" spans="3:12" ht="22.9" customHeight="1">
      <c r="C1363" s="1398" t="s">
        <v>4715</v>
      </c>
      <c r="D1363" s="1154">
        <v>8</v>
      </c>
      <c r="E1363" s="1154" t="s">
        <v>707</v>
      </c>
      <c r="F1363" s="1154" t="s">
        <v>708</v>
      </c>
      <c r="G1363" s="1477" t="s">
        <v>15046</v>
      </c>
      <c r="H1363" s="1478"/>
      <c r="I1363" s="1478"/>
      <c r="J1363" s="1478"/>
      <c r="K1363" s="1478"/>
      <c r="L1363" s="1479"/>
    </row>
    <row r="1364" spans="3:12" ht="22.9" customHeight="1">
      <c r="C1364" s="1398" t="s">
        <v>4716</v>
      </c>
      <c r="D1364" s="1154">
        <v>8</v>
      </c>
      <c r="E1364" s="1154" t="s">
        <v>707</v>
      </c>
      <c r="F1364" s="1154" t="s">
        <v>708</v>
      </c>
      <c r="G1364" s="1477" t="s">
        <v>15046</v>
      </c>
      <c r="H1364" s="1478"/>
      <c r="I1364" s="1478"/>
      <c r="J1364" s="1478"/>
      <c r="K1364" s="1478"/>
      <c r="L1364" s="1479"/>
    </row>
    <row r="1365" spans="3:12" ht="22.9" customHeight="1">
      <c r="C1365" s="1398" t="s">
        <v>4717</v>
      </c>
      <c r="D1365" s="1154">
        <v>8</v>
      </c>
      <c r="E1365" s="1154" t="s">
        <v>707</v>
      </c>
      <c r="F1365" s="1154" t="s">
        <v>708</v>
      </c>
      <c r="G1365" s="1477" t="s">
        <v>15046</v>
      </c>
      <c r="H1365" s="1478"/>
      <c r="I1365" s="1478"/>
      <c r="J1365" s="1478"/>
      <c r="K1365" s="1478"/>
      <c r="L1365" s="1479"/>
    </row>
    <row r="1366" spans="3:12" ht="22.9" customHeight="1">
      <c r="C1366" s="1398" t="s">
        <v>4718</v>
      </c>
      <c r="D1366" s="1154">
        <v>8</v>
      </c>
      <c r="E1366" s="1154" t="s">
        <v>707</v>
      </c>
      <c r="F1366" s="1154" t="s">
        <v>708</v>
      </c>
      <c r="G1366" s="1477" t="s">
        <v>15046</v>
      </c>
      <c r="H1366" s="1478"/>
      <c r="I1366" s="1478"/>
      <c r="J1366" s="1478"/>
      <c r="K1366" s="1478"/>
      <c r="L1366" s="1479"/>
    </row>
    <row r="1367" spans="3:12" ht="22.9" customHeight="1">
      <c r="C1367" s="1398" t="s">
        <v>4719</v>
      </c>
      <c r="D1367" s="1154">
        <v>8</v>
      </c>
      <c r="E1367" s="1154" t="s">
        <v>707</v>
      </c>
      <c r="F1367" s="1154" t="s">
        <v>708</v>
      </c>
      <c r="G1367" s="1477" t="s">
        <v>15046</v>
      </c>
      <c r="H1367" s="1478"/>
      <c r="I1367" s="1478"/>
      <c r="J1367" s="1478"/>
      <c r="K1367" s="1478"/>
      <c r="L1367" s="1479"/>
    </row>
    <row r="1368" spans="3:12" ht="22.9" customHeight="1">
      <c r="C1368" s="1398" t="s">
        <v>4720</v>
      </c>
      <c r="D1368" s="1154">
        <v>8</v>
      </c>
      <c r="E1368" s="1154" t="s">
        <v>707</v>
      </c>
      <c r="F1368" s="1154" t="s">
        <v>708</v>
      </c>
      <c r="G1368" s="1477" t="s">
        <v>15046</v>
      </c>
      <c r="H1368" s="1478"/>
      <c r="I1368" s="1478"/>
      <c r="J1368" s="1478"/>
      <c r="K1368" s="1478"/>
      <c r="L1368" s="1479"/>
    </row>
    <row r="1369" spans="3:12" ht="22.9" customHeight="1">
      <c r="C1369" s="1398" t="s">
        <v>4721</v>
      </c>
      <c r="D1369" s="1154">
        <v>8</v>
      </c>
      <c r="E1369" s="1154" t="s">
        <v>707</v>
      </c>
      <c r="F1369" s="1154" t="s">
        <v>708</v>
      </c>
      <c r="G1369" s="1477" t="s">
        <v>15046</v>
      </c>
      <c r="H1369" s="1478"/>
      <c r="I1369" s="1478"/>
      <c r="J1369" s="1478"/>
      <c r="K1369" s="1478"/>
      <c r="L1369" s="1479"/>
    </row>
    <row r="1370" spans="3:12" ht="22.9" customHeight="1">
      <c r="C1370" s="1398" t="s">
        <v>4722</v>
      </c>
      <c r="D1370" s="1154">
        <v>8</v>
      </c>
      <c r="E1370" s="1154" t="s">
        <v>707</v>
      </c>
      <c r="F1370" s="1154" t="s">
        <v>708</v>
      </c>
      <c r="G1370" s="1477" t="s">
        <v>15046</v>
      </c>
      <c r="H1370" s="1478"/>
      <c r="I1370" s="1478"/>
      <c r="J1370" s="1478"/>
      <c r="K1370" s="1478"/>
      <c r="L1370" s="1479"/>
    </row>
    <row r="1371" spans="3:12" ht="22.9" customHeight="1">
      <c r="C1371" s="1398" t="s">
        <v>4723</v>
      </c>
      <c r="D1371" s="1154">
        <v>8</v>
      </c>
      <c r="E1371" s="1154" t="s">
        <v>707</v>
      </c>
      <c r="F1371" s="1154" t="s">
        <v>708</v>
      </c>
      <c r="G1371" s="1477" t="s">
        <v>15046</v>
      </c>
      <c r="H1371" s="1478"/>
      <c r="I1371" s="1478"/>
      <c r="J1371" s="1478"/>
      <c r="K1371" s="1478"/>
      <c r="L1371" s="1479"/>
    </row>
    <row r="1372" spans="3:12" ht="22.9" customHeight="1">
      <c r="C1372" s="1398" t="s">
        <v>4724</v>
      </c>
      <c r="D1372" s="1154">
        <v>8</v>
      </c>
      <c r="E1372" s="1154" t="s">
        <v>707</v>
      </c>
      <c r="F1372" s="1154" t="s">
        <v>708</v>
      </c>
      <c r="G1372" s="1477" t="s">
        <v>15046</v>
      </c>
      <c r="H1372" s="1478"/>
      <c r="I1372" s="1478"/>
      <c r="J1372" s="1478"/>
      <c r="K1372" s="1478"/>
      <c r="L1372" s="1479"/>
    </row>
    <row r="1373" spans="3:12" ht="22.9" customHeight="1">
      <c r="C1373" s="1398" t="s">
        <v>4725</v>
      </c>
      <c r="D1373" s="1154">
        <v>8</v>
      </c>
      <c r="E1373" s="1154" t="s">
        <v>707</v>
      </c>
      <c r="F1373" s="1154" t="s">
        <v>708</v>
      </c>
      <c r="G1373" s="1477" t="s">
        <v>15046</v>
      </c>
      <c r="H1373" s="1478"/>
      <c r="I1373" s="1478"/>
      <c r="J1373" s="1478"/>
      <c r="K1373" s="1478"/>
      <c r="L1373" s="1479"/>
    </row>
    <row r="1374" spans="3:12" ht="22.9" customHeight="1">
      <c r="C1374" s="1398" t="s">
        <v>4726</v>
      </c>
      <c r="D1374" s="1154">
        <v>8</v>
      </c>
      <c r="E1374" s="1154" t="s">
        <v>707</v>
      </c>
      <c r="F1374" s="1154" t="s">
        <v>708</v>
      </c>
      <c r="G1374" s="1477" t="s">
        <v>15046</v>
      </c>
      <c r="H1374" s="1478"/>
      <c r="I1374" s="1478"/>
      <c r="J1374" s="1478"/>
      <c r="K1374" s="1478"/>
      <c r="L1374" s="1479"/>
    </row>
    <row r="1375" spans="3:12" ht="22.9" customHeight="1">
      <c r="C1375" s="1398" t="s">
        <v>4727</v>
      </c>
      <c r="D1375" s="1154">
        <v>8</v>
      </c>
      <c r="E1375" s="1154" t="s">
        <v>707</v>
      </c>
      <c r="F1375" s="1154" t="s">
        <v>708</v>
      </c>
      <c r="G1375" s="1477" t="s">
        <v>15046</v>
      </c>
      <c r="H1375" s="1478"/>
      <c r="I1375" s="1478"/>
      <c r="J1375" s="1478"/>
      <c r="K1375" s="1478"/>
      <c r="L1375" s="1479"/>
    </row>
    <row r="1376" spans="3:12" ht="22.9" customHeight="1">
      <c r="C1376" s="1398" t="s">
        <v>4728</v>
      </c>
      <c r="D1376" s="1154">
        <v>8</v>
      </c>
      <c r="E1376" s="1154" t="s">
        <v>707</v>
      </c>
      <c r="F1376" s="1154" t="s">
        <v>708</v>
      </c>
      <c r="G1376" s="1477" t="s">
        <v>15046</v>
      </c>
      <c r="H1376" s="1478"/>
      <c r="I1376" s="1478"/>
      <c r="J1376" s="1478"/>
      <c r="K1376" s="1478"/>
      <c r="L1376" s="1479"/>
    </row>
    <row r="1377" spans="3:12" ht="22.9" customHeight="1">
      <c r="C1377" s="1398" t="s">
        <v>4729</v>
      </c>
      <c r="D1377" s="1154">
        <v>8</v>
      </c>
      <c r="E1377" s="1154" t="s">
        <v>707</v>
      </c>
      <c r="F1377" s="1154" t="s">
        <v>708</v>
      </c>
      <c r="G1377" s="1477" t="s">
        <v>15046</v>
      </c>
      <c r="H1377" s="1478"/>
      <c r="I1377" s="1478"/>
      <c r="J1377" s="1478"/>
      <c r="K1377" s="1478"/>
      <c r="L1377" s="1479"/>
    </row>
    <row r="1378" spans="3:12" ht="22.9" customHeight="1">
      <c r="C1378" s="1398" t="s">
        <v>4730</v>
      </c>
      <c r="D1378" s="1154">
        <v>8</v>
      </c>
      <c r="E1378" s="1154" t="s">
        <v>707</v>
      </c>
      <c r="F1378" s="1154" t="s">
        <v>708</v>
      </c>
      <c r="G1378" s="1477" t="s">
        <v>15046</v>
      </c>
      <c r="H1378" s="1478"/>
      <c r="I1378" s="1478"/>
      <c r="J1378" s="1478"/>
      <c r="K1378" s="1478"/>
      <c r="L1378" s="1479"/>
    </row>
    <row r="1379" spans="3:12" ht="22.9" customHeight="1">
      <c r="C1379" s="1398" t="s">
        <v>4731</v>
      </c>
      <c r="D1379" s="1154">
        <v>8</v>
      </c>
      <c r="E1379" s="1154" t="s">
        <v>707</v>
      </c>
      <c r="F1379" s="1154" t="s">
        <v>708</v>
      </c>
      <c r="G1379" s="1477" t="s">
        <v>15046</v>
      </c>
      <c r="H1379" s="1478"/>
      <c r="I1379" s="1478"/>
      <c r="J1379" s="1478"/>
      <c r="K1379" s="1478"/>
      <c r="L1379" s="1479"/>
    </row>
    <row r="1380" spans="3:12" ht="22.9" customHeight="1">
      <c r="C1380" s="1398" t="s">
        <v>4732</v>
      </c>
      <c r="D1380" s="1154">
        <v>8</v>
      </c>
      <c r="E1380" s="1154" t="s">
        <v>707</v>
      </c>
      <c r="F1380" s="1154" t="s">
        <v>708</v>
      </c>
      <c r="G1380" s="1477" t="s">
        <v>15046</v>
      </c>
      <c r="H1380" s="1478"/>
      <c r="I1380" s="1478"/>
      <c r="J1380" s="1478"/>
      <c r="K1380" s="1478"/>
      <c r="L1380" s="1479"/>
    </row>
    <row r="1381" spans="3:12" ht="22.9" customHeight="1">
      <c r="C1381" s="1398" t="s">
        <v>4733</v>
      </c>
      <c r="D1381" s="1154">
        <v>8</v>
      </c>
      <c r="E1381" s="1154" t="s">
        <v>707</v>
      </c>
      <c r="F1381" s="1154" t="s">
        <v>708</v>
      </c>
      <c r="G1381" s="1477" t="s">
        <v>15046</v>
      </c>
      <c r="H1381" s="1478"/>
      <c r="I1381" s="1478"/>
      <c r="J1381" s="1478"/>
      <c r="K1381" s="1478"/>
      <c r="L1381" s="1479"/>
    </row>
    <row r="1382" spans="3:12" ht="22.9" customHeight="1">
      <c r="C1382" s="1398" t="s">
        <v>4734</v>
      </c>
      <c r="D1382" s="1154">
        <v>8</v>
      </c>
      <c r="E1382" s="1154" t="s">
        <v>707</v>
      </c>
      <c r="F1382" s="1154" t="s">
        <v>708</v>
      </c>
      <c r="G1382" s="1477" t="s">
        <v>15046</v>
      </c>
      <c r="H1382" s="1478"/>
      <c r="I1382" s="1478"/>
      <c r="J1382" s="1478"/>
      <c r="K1382" s="1478"/>
      <c r="L1382" s="1479"/>
    </row>
    <row r="1383" spans="3:12" ht="22.9" customHeight="1">
      <c r="C1383" s="1398" t="s">
        <v>4735</v>
      </c>
      <c r="D1383" s="1154">
        <v>8</v>
      </c>
      <c r="E1383" s="1154" t="s">
        <v>707</v>
      </c>
      <c r="F1383" s="1154" t="s">
        <v>708</v>
      </c>
      <c r="G1383" s="1477" t="s">
        <v>15046</v>
      </c>
      <c r="H1383" s="1478"/>
      <c r="I1383" s="1478"/>
      <c r="J1383" s="1478"/>
      <c r="K1383" s="1478"/>
      <c r="L1383" s="1479"/>
    </row>
    <row r="1384" spans="3:12" ht="22.9" customHeight="1">
      <c r="C1384" s="1398" t="s">
        <v>4736</v>
      </c>
      <c r="D1384" s="1154">
        <v>8</v>
      </c>
      <c r="E1384" s="1154" t="s">
        <v>707</v>
      </c>
      <c r="F1384" s="1154" t="s">
        <v>708</v>
      </c>
      <c r="G1384" s="1477" t="s">
        <v>15046</v>
      </c>
      <c r="H1384" s="1478"/>
      <c r="I1384" s="1478"/>
      <c r="J1384" s="1478"/>
      <c r="K1384" s="1478"/>
      <c r="L1384" s="1479"/>
    </row>
    <row r="1385" spans="3:12" ht="22.9" customHeight="1">
      <c r="C1385" s="1398" t="s">
        <v>4737</v>
      </c>
      <c r="D1385" s="1154">
        <v>8</v>
      </c>
      <c r="E1385" s="1154" t="s">
        <v>707</v>
      </c>
      <c r="F1385" s="1154" t="s">
        <v>708</v>
      </c>
      <c r="G1385" s="1477" t="s">
        <v>15046</v>
      </c>
      <c r="H1385" s="1478"/>
      <c r="I1385" s="1478"/>
      <c r="J1385" s="1478"/>
      <c r="K1385" s="1478"/>
      <c r="L1385" s="1479"/>
    </row>
    <row r="1386" spans="3:12" ht="22.9" customHeight="1">
      <c r="C1386" s="1398" t="s">
        <v>4738</v>
      </c>
      <c r="D1386" s="1154">
        <v>8</v>
      </c>
      <c r="E1386" s="1154" t="s">
        <v>707</v>
      </c>
      <c r="F1386" s="1154" t="s">
        <v>708</v>
      </c>
      <c r="G1386" s="1477" t="s">
        <v>15046</v>
      </c>
      <c r="H1386" s="1478"/>
      <c r="I1386" s="1478"/>
      <c r="J1386" s="1478"/>
      <c r="K1386" s="1478"/>
      <c r="L1386" s="1479"/>
    </row>
    <row r="1387" spans="3:12" ht="22.9" customHeight="1">
      <c r="C1387" s="1398" t="s">
        <v>4739</v>
      </c>
      <c r="D1387" s="1154">
        <v>8</v>
      </c>
      <c r="E1387" s="1154" t="s">
        <v>707</v>
      </c>
      <c r="F1387" s="1154" t="s">
        <v>708</v>
      </c>
      <c r="G1387" s="1477" t="s">
        <v>15046</v>
      </c>
      <c r="H1387" s="1478"/>
      <c r="I1387" s="1478"/>
      <c r="J1387" s="1478"/>
      <c r="K1387" s="1478"/>
      <c r="L1387" s="1479"/>
    </row>
    <row r="1388" spans="3:12" ht="22.9" customHeight="1">
      <c r="C1388" s="1398" t="s">
        <v>4740</v>
      </c>
      <c r="D1388" s="1154">
        <v>8</v>
      </c>
      <c r="E1388" s="1154" t="s">
        <v>707</v>
      </c>
      <c r="F1388" s="1154" t="s">
        <v>708</v>
      </c>
      <c r="G1388" s="1477" t="s">
        <v>15046</v>
      </c>
      <c r="H1388" s="1478"/>
      <c r="I1388" s="1478"/>
      <c r="J1388" s="1478"/>
      <c r="K1388" s="1478"/>
      <c r="L1388" s="1479"/>
    </row>
    <row r="1389" spans="3:12" ht="22.9" customHeight="1">
      <c r="C1389" s="1398" t="s">
        <v>4741</v>
      </c>
      <c r="D1389" s="1154">
        <v>8</v>
      </c>
      <c r="E1389" s="1154" t="s">
        <v>707</v>
      </c>
      <c r="F1389" s="1154" t="s">
        <v>708</v>
      </c>
      <c r="G1389" s="1477" t="s">
        <v>15046</v>
      </c>
      <c r="H1389" s="1478"/>
      <c r="I1389" s="1478"/>
      <c r="J1389" s="1478"/>
      <c r="K1389" s="1478"/>
      <c r="L1389" s="1479"/>
    </row>
    <row r="1390" spans="3:12" ht="22.9" customHeight="1">
      <c r="C1390" s="1398" t="s">
        <v>4742</v>
      </c>
      <c r="D1390" s="1154">
        <v>8</v>
      </c>
      <c r="E1390" s="1154" t="s">
        <v>707</v>
      </c>
      <c r="F1390" s="1154" t="s">
        <v>708</v>
      </c>
      <c r="G1390" s="1477" t="s">
        <v>15046</v>
      </c>
      <c r="H1390" s="1478"/>
      <c r="I1390" s="1478"/>
      <c r="J1390" s="1478"/>
      <c r="K1390" s="1478"/>
      <c r="L1390" s="1479"/>
    </row>
    <row r="1391" spans="3:12" ht="22.9" customHeight="1">
      <c r="C1391" s="1398" t="s">
        <v>4743</v>
      </c>
      <c r="D1391" s="1154">
        <v>8</v>
      </c>
      <c r="E1391" s="1154" t="s">
        <v>707</v>
      </c>
      <c r="F1391" s="1154" t="s">
        <v>708</v>
      </c>
      <c r="G1391" s="1477" t="s">
        <v>15046</v>
      </c>
      <c r="H1391" s="1478"/>
      <c r="I1391" s="1478"/>
      <c r="J1391" s="1478"/>
      <c r="K1391" s="1478"/>
      <c r="L1391" s="1479"/>
    </row>
    <row r="1392" spans="3:12" ht="22.9" customHeight="1">
      <c r="C1392" s="1398" t="s">
        <v>4744</v>
      </c>
      <c r="D1392" s="1154">
        <v>8</v>
      </c>
      <c r="E1392" s="1154" t="s">
        <v>707</v>
      </c>
      <c r="F1392" s="1154" t="s">
        <v>708</v>
      </c>
      <c r="G1392" s="1477" t="s">
        <v>15046</v>
      </c>
      <c r="H1392" s="1478"/>
      <c r="I1392" s="1478"/>
      <c r="J1392" s="1478"/>
      <c r="K1392" s="1478"/>
      <c r="L1392" s="1479"/>
    </row>
    <row r="1393" spans="3:12" ht="22.9" customHeight="1">
      <c r="C1393" s="1398" t="s">
        <v>4745</v>
      </c>
      <c r="D1393" s="1154">
        <v>8</v>
      </c>
      <c r="E1393" s="1154" t="s">
        <v>707</v>
      </c>
      <c r="F1393" s="1154" t="s">
        <v>708</v>
      </c>
      <c r="G1393" s="1477" t="s">
        <v>15046</v>
      </c>
      <c r="H1393" s="1478"/>
      <c r="I1393" s="1478"/>
      <c r="J1393" s="1478"/>
      <c r="K1393" s="1478"/>
      <c r="L1393" s="1479"/>
    </row>
    <row r="1394" spans="3:12" ht="22.9" customHeight="1">
      <c r="C1394" s="1398" t="s">
        <v>4746</v>
      </c>
      <c r="D1394" s="1154">
        <v>8</v>
      </c>
      <c r="E1394" s="1154" t="s">
        <v>707</v>
      </c>
      <c r="F1394" s="1154" t="s">
        <v>708</v>
      </c>
      <c r="G1394" s="1477" t="s">
        <v>15046</v>
      </c>
      <c r="H1394" s="1478"/>
      <c r="I1394" s="1478"/>
      <c r="J1394" s="1478"/>
      <c r="K1394" s="1478"/>
      <c r="L1394" s="1479"/>
    </row>
    <row r="1395" spans="3:12" ht="22.9" customHeight="1">
      <c r="C1395" s="1398" t="s">
        <v>4747</v>
      </c>
      <c r="D1395" s="1154">
        <v>8</v>
      </c>
      <c r="E1395" s="1154" t="s">
        <v>707</v>
      </c>
      <c r="F1395" s="1154" t="s">
        <v>708</v>
      </c>
      <c r="G1395" s="1477" t="s">
        <v>15046</v>
      </c>
      <c r="H1395" s="1478"/>
      <c r="I1395" s="1478"/>
      <c r="J1395" s="1478"/>
      <c r="K1395" s="1478"/>
      <c r="L1395" s="1479"/>
    </row>
    <row r="1396" spans="3:12" ht="22.9" customHeight="1">
      <c r="C1396" s="1398" t="s">
        <v>4748</v>
      </c>
      <c r="D1396" s="1154">
        <v>8</v>
      </c>
      <c r="E1396" s="1154" t="s">
        <v>707</v>
      </c>
      <c r="F1396" s="1154" t="s">
        <v>708</v>
      </c>
      <c r="G1396" s="1477" t="s">
        <v>15046</v>
      </c>
      <c r="H1396" s="1478"/>
      <c r="I1396" s="1478"/>
      <c r="J1396" s="1478"/>
      <c r="K1396" s="1478"/>
      <c r="L1396" s="1479"/>
    </row>
    <row r="1397" spans="3:12" ht="22.9" customHeight="1">
      <c r="C1397" s="1398" t="s">
        <v>4749</v>
      </c>
      <c r="D1397" s="1154">
        <v>8</v>
      </c>
      <c r="E1397" s="1154" t="s">
        <v>707</v>
      </c>
      <c r="F1397" s="1154" t="s">
        <v>708</v>
      </c>
      <c r="G1397" s="1477" t="s">
        <v>15046</v>
      </c>
      <c r="H1397" s="1478"/>
      <c r="I1397" s="1478"/>
      <c r="J1397" s="1478"/>
      <c r="K1397" s="1478"/>
      <c r="L1397" s="1479"/>
    </row>
    <row r="1398" spans="3:12" ht="22.9" customHeight="1">
      <c r="C1398" s="1398" t="s">
        <v>4750</v>
      </c>
      <c r="D1398" s="1154">
        <v>8</v>
      </c>
      <c r="E1398" s="1154" t="s">
        <v>707</v>
      </c>
      <c r="F1398" s="1154" t="s">
        <v>708</v>
      </c>
      <c r="G1398" s="1477" t="s">
        <v>15046</v>
      </c>
      <c r="H1398" s="1478"/>
      <c r="I1398" s="1478"/>
      <c r="J1398" s="1478"/>
      <c r="K1398" s="1478"/>
      <c r="L1398" s="1479"/>
    </row>
    <row r="1399" spans="3:12" ht="22.9" customHeight="1">
      <c r="C1399" s="1398" t="s">
        <v>4751</v>
      </c>
      <c r="D1399" s="1154">
        <v>8</v>
      </c>
      <c r="E1399" s="1154" t="s">
        <v>707</v>
      </c>
      <c r="F1399" s="1154" t="s">
        <v>708</v>
      </c>
      <c r="G1399" s="1477" t="s">
        <v>15046</v>
      </c>
      <c r="H1399" s="1478"/>
      <c r="I1399" s="1478"/>
      <c r="J1399" s="1478"/>
      <c r="K1399" s="1478"/>
      <c r="L1399" s="1479"/>
    </row>
    <row r="1400" spans="3:12" ht="22.9" customHeight="1">
      <c r="C1400" s="1398" t="s">
        <v>4752</v>
      </c>
      <c r="D1400" s="1154">
        <v>8</v>
      </c>
      <c r="E1400" s="1154" t="s">
        <v>707</v>
      </c>
      <c r="F1400" s="1154" t="s">
        <v>708</v>
      </c>
      <c r="G1400" s="1477" t="s">
        <v>15046</v>
      </c>
      <c r="H1400" s="1478"/>
      <c r="I1400" s="1478"/>
      <c r="J1400" s="1478"/>
      <c r="K1400" s="1478"/>
      <c r="L1400" s="1479"/>
    </row>
    <row r="1401" spans="3:12" ht="22.9" customHeight="1">
      <c r="C1401" s="1398" t="s">
        <v>4753</v>
      </c>
      <c r="D1401" s="1154">
        <v>8</v>
      </c>
      <c r="E1401" s="1154" t="s">
        <v>707</v>
      </c>
      <c r="F1401" s="1154" t="s">
        <v>708</v>
      </c>
      <c r="G1401" s="1477" t="s">
        <v>15046</v>
      </c>
      <c r="H1401" s="1478"/>
      <c r="I1401" s="1478"/>
      <c r="J1401" s="1478"/>
      <c r="K1401" s="1478"/>
      <c r="L1401" s="1479"/>
    </row>
    <row r="1402" spans="3:12" ht="22.9" customHeight="1">
      <c r="C1402" s="1398" t="s">
        <v>4754</v>
      </c>
      <c r="D1402" s="1154">
        <v>8</v>
      </c>
      <c r="E1402" s="1154" t="s">
        <v>707</v>
      </c>
      <c r="F1402" s="1154" t="s">
        <v>708</v>
      </c>
      <c r="G1402" s="1477" t="s">
        <v>15046</v>
      </c>
      <c r="H1402" s="1478"/>
      <c r="I1402" s="1478"/>
      <c r="J1402" s="1478"/>
      <c r="K1402" s="1478"/>
      <c r="L1402" s="1479"/>
    </row>
    <row r="1403" spans="3:12" ht="22.9" customHeight="1">
      <c r="C1403" s="1398" t="s">
        <v>4755</v>
      </c>
      <c r="D1403" s="1154">
        <v>8</v>
      </c>
      <c r="E1403" s="1154" t="s">
        <v>707</v>
      </c>
      <c r="F1403" s="1154" t="s">
        <v>708</v>
      </c>
      <c r="G1403" s="1477" t="s">
        <v>15046</v>
      </c>
      <c r="H1403" s="1478"/>
      <c r="I1403" s="1478"/>
      <c r="J1403" s="1478"/>
      <c r="K1403" s="1478"/>
      <c r="L1403" s="1479"/>
    </row>
    <row r="1404" spans="3:12" ht="22.9" customHeight="1">
      <c r="C1404" s="1398" t="s">
        <v>4756</v>
      </c>
      <c r="D1404" s="1154">
        <v>8</v>
      </c>
      <c r="E1404" s="1154" t="s">
        <v>707</v>
      </c>
      <c r="F1404" s="1154" t="s">
        <v>708</v>
      </c>
      <c r="G1404" s="1477" t="s">
        <v>15046</v>
      </c>
      <c r="H1404" s="1478"/>
      <c r="I1404" s="1478"/>
      <c r="J1404" s="1478"/>
      <c r="K1404" s="1478"/>
      <c r="L1404" s="1479"/>
    </row>
    <row r="1405" spans="3:12" ht="22.9" customHeight="1">
      <c r="C1405" s="1398" t="s">
        <v>4757</v>
      </c>
      <c r="D1405" s="1154">
        <v>8</v>
      </c>
      <c r="E1405" s="1154" t="s">
        <v>707</v>
      </c>
      <c r="F1405" s="1154" t="s">
        <v>708</v>
      </c>
      <c r="G1405" s="1477" t="s">
        <v>15046</v>
      </c>
      <c r="H1405" s="1478"/>
      <c r="I1405" s="1478"/>
      <c r="J1405" s="1478"/>
      <c r="K1405" s="1478"/>
      <c r="L1405" s="1479"/>
    </row>
    <row r="1406" spans="3:12" ht="22.9" customHeight="1">
      <c r="C1406" s="1398" t="s">
        <v>4758</v>
      </c>
      <c r="D1406" s="1154">
        <v>8</v>
      </c>
      <c r="E1406" s="1154" t="s">
        <v>707</v>
      </c>
      <c r="F1406" s="1154" t="s">
        <v>708</v>
      </c>
      <c r="G1406" s="1477" t="s">
        <v>15046</v>
      </c>
      <c r="H1406" s="1478"/>
      <c r="I1406" s="1478"/>
      <c r="J1406" s="1478"/>
      <c r="K1406" s="1478"/>
      <c r="L1406" s="1479"/>
    </row>
    <row r="1407" spans="3:12" ht="22.9" customHeight="1">
      <c r="C1407" s="1398" t="s">
        <v>4759</v>
      </c>
      <c r="D1407" s="1154">
        <v>8</v>
      </c>
      <c r="E1407" s="1154" t="s">
        <v>707</v>
      </c>
      <c r="F1407" s="1154" t="s">
        <v>708</v>
      </c>
      <c r="G1407" s="1477" t="s">
        <v>15046</v>
      </c>
      <c r="H1407" s="1478"/>
      <c r="I1407" s="1478"/>
      <c r="J1407" s="1478"/>
      <c r="K1407" s="1478"/>
      <c r="L1407" s="1479"/>
    </row>
    <row r="1408" spans="3:12" ht="22.9" customHeight="1">
      <c r="C1408" s="1398" t="s">
        <v>4760</v>
      </c>
      <c r="D1408" s="1154">
        <v>8</v>
      </c>
      <c r="E1408" s="1154" t="s">
        <v>707</v>
      </c>
      <c r="F1408" s="1154" t="s">
        <v>708</v>
      </c>
      <c r="G1408" s="1477" t="s">
        <v>15046</v>
      </c>
      <c r="H1408" s="1478"/>
      <c r="I1408" s="1478"/>
      <c r="J1408" s="1478"/>
      <c r="K1408" s="1478"/>
      <c r="L1408" s="1479"/>
    </row>
    <row r="1409" spans="3:12" ht="22.9" customHeight="1">
      <c r="C1409" s="1398" t="s">
        <v>4761</v>
      </c>
      <c r="D1409" s="1154">
        <v>8</v>
      </c>
      <c r="E1409" s="1154" t="s">
        <v>707</v>
      </c>
      <c r="F1409" s="1154" t="s">
        <v>708</v>
      </c>
      <c r="G1409" s="1477" t="s">
        <v>15046</v>
      </c>
      <c r="H1409" s="1478"/>
      <c r="I1409" s="1478"/>
      <c r="J1409" s="1478"/>
      <c r="K1409" s="1478"/>
      <c r="L1409" s="1479"/>
    </row>
    <row r="1410" spans="3:12" ht="22.9" customHeight="1">
      <c r="C1410" s="1398" t="s">
        <v>4762</v>
      </c>
      <c r="D1410" s="1154">
        <v>8</v>
      </c>
      <c r="E1410" s="1154" t="s">
        <v>707</v>
      </c>
      <c r="F1410" s="1154" t="s">
        <v>708</v>
      </c>
      <c r="G1410" s="1477" t="s">
        <v>15046</v>
      </c>
      <c r="H1410" s="1478"/>
      <c r="I1410" s="1478"/>
      <c r="J1410" s="1478"/>
      <c r="K1410" s="1478"/>
      <c r="L1410" s="1479"/>
    </row>
    <row r="1411" spans="3:12" ht="22.9" customHeight="1">
      <c r="C1411" s="1398" t="s">
        <v>4763</v>
      </c>
      <c r="D1411" s="1154">
        <v>8</v>
      </c>
      <c r="E1411" s="1154" t="s">
        <v>707</v>
      </c>
      <c r="F1411" s="1154" t="s">
        <v>708</v>
      </c>
      <c r="G1411" s="1477" t="s">
        <v>15046</v>
      </c>
      <c r="H1411" s="1478"/>
      <c r="I1411" s="1478"/>
      <c r="J1411" s="1478"/>
      <c r="K1411" s="1478"/>
      <c r="L1411" s="1479"/>
    </row>
    <row r="1412" spans="3:12" ht="22.9" customHeight="1">
      <c r="C1412" s="1398" t="s">
        <v>4764</v>
      </c>
      <c r="D1412" s="1154">
        <v>8</v>
      </c>
      <c r="E1412" s="1154" t="s">
        <v>707</v>
      </c>
      <c r="F1412" s="1154" t="s">
        <v>708</v>
      </c>
      <c r="G1412" s="1477" t="s">
        <v>15046</v>
      </c>
      <c r="H1412" s="1478"/>
      <c r="I1412" s="1478"/>
      <c r="J1412" s="1478"/>
      <c r="K1412" s="1478"/>
      <c r="L1412" s="1479"/>
    </row>
    <row r="1413" spans="3:12" ht="22.9" customHeight="1">
      <c r="C1413" s="1398" t="s">
        <v>4765</v>
      </c>
      <c r="D1413" s="1154">
        <v>8</v>
      </c>
      <c r="E1413" s="1154" t="s">
        <v>707</v>
      </c>
      <c r="F1413" s="1154" t="s">
        <v>708</v>
      </c>
      <c r="G1413" s="1477" t="s">
        <v>15046</v>
      </c>
      <c r="H1413" s="1478"/>
      <c r="I1413" s="1478"/>
      <c r="J1413" s="1478"/>
      <c r="K1413" s="1478"/>
      <c r="L1413" s="1479"/>
    </row>
    <row r="1414" spans="3:12" ht="22.9" customHeight="1">
      <c r="C1414" s="1398" t="s">
        <v>4766</v>
      </c>
      <c r="D1414" s="1154">
        <v>8</v>
      </c>
      <c r="E1414" s="1154" t="s">
        <v>707</v>
      </c>
      <c r="F1414" s="1154" t="s">
        <v>708</v>
      </c>
      <c r="G1414" s="1477" t="s">
        <v>15046</v>
      </c>
      <c r="H1414" s="1478"/>
      <c r="I1414" s="1478"/>
      <c r="J1414" s="1478"/>
      <c r="K1414" s="1478"/>
      <c r="L1414" s="1479"/>
    </row>
    <row r="1415" spans="3:12" ht="22.9" customHeight="1">
      <c r="C1415" s="1398" t="s">
        <v>4767</v>
      </c>
      <c r="D1415" s="1154">
        <v>8</v>
      </c>
      <c r="E1415" s="1154" t="s">
        <v>707</v>
      </c>
      <c r="F1415" s="1154" t="s">
        <v>708</v>
      </c>
      <c r="G1415" s="1477" t="s">
        <v>15046</v>
      </c>
      <c r="H1415" s="1478"/>
      <c r="I1415" s="1478"/>
      <c r="J1415" s="1478"/>
      <c r="K1415" s="1478"/>
      <c r="L1415" s="1479"/>
    </row>
    <row r="1416" spans="3:12" ht="22.9" customHeight="1">
      <c r="C1416" s="1398" t="s">
        <v>4768</v>
      </c>
      <c r="D1416" s="1154">
        <v>8</v>
      </c>
      <c r="E1416" s="1154" t="s">
        <v>707</v>
      </c>
      <c r="F1416" s="1154" t="s">
        <v>708</v>
      </c>
      <c r="G1416" s="1477" t="s">
        <v>15046</v>
      </c>
      <c r="H1416" s="1478"/>
      <c r="I1416" s="1478"/>
      <c r="J1416" s="1478"/>
      <c r="K1416" s="1478"/>
      <c r="L1416" s="1479"/>
    </row>
    <row r="1417" spans="3:12" ht="22.9" customHeight="1">
      <c r="C1417" s="1398" t="s">
        <v>4769</v>
      </c>
      <c r="D1417" s="1154">
        <v>8</v>
      </c>
      <c r="E1417" s="1154" t="s">
        <v>707</v>
      </c>
      <c r="F1417" s="1154" t="s">
        <v>708</v>
      </c>
      <c r="G1417" s="1477" t="s">
        <v>15046</v>
      </c>
      <c r="H1417" s="1478"/>
      <c r="I1417" s="1478"/>
      <c r="J1417" s="1478"/>
      <c r="K1417" s="1478"/>
      <c r="L1417" s="1479"/>
    </row>
    <row r="1418" spans="3:12" ht="22.9" customHeight="1">
      <c r="C1418" s="1398" t="s">
        <v>4770</v>
      </c>
      <c r="D1418" s="1154">
        <v>8</v>
      </c>
      <c r="E1418" s="1154" t="s">
        <v>707</v>
      </c>
      <c r="F1418" s="1154" t="s">
        <v>708</v>
      </c>
      <c r="G1418" s="1477" t="s">
        <v>15046</v>
      </c>
      <c r="H1418" s="1478"/>
      <c r="I1418" s="1478"/>
      <c r="J1418" s="1478"/>
      <c r="K1418" s="1478"/>
      <c r="L1418" s="1479"/>
    </row>
    <row r="1419" spans="3:12" ht="22.9" customHeight="1">
      <c r="C1419" s="1398" t="s">
        <v>4771</v>
      </c>
      <c r="D1419" s="1154">
        <v>8</v>
      </c>
      <c r="E1419" s="1154" t="s">
        <v>707</v>
      </c>
      <c r="F1419" s="1154" t="s">
        <v>708</v>
      </c>
      <c r="G1419" s="1477" t="s">
        <v>15046</v>
      </c>
      <c r="H1419" s="1478"/>
      <c r="I1419" s="1478"/>
      <c r="J1419" s="1478"/>
      <c r="K1419" s="1478"/>
      <c r="L1419" s="1479"/>
    </row>
    <row r="1420" spans="3:12" ht="22.9" customHeight="1">
      <c r="C1420" s="1398" t="s">
        <v>4772</v>
      </c>
      <c r="D1420" s="1154">
        <v>8</v>
      </c>
      <c r="E1420" s="1154" t="s">
        <v>707</v>
      </c>
      <c r="F1420" s="1154" t="s">
        <v>708</v>
      </c>
      <c r="G1420" s="1477" t="s">
        <v>15046</v>
      </c>
      <c r="H1420" s="1478"/>
      <c r="I1420" s="1478"/>
      <c r="J1420" s="1478"/>
      <c r="K1420" s="1478"/>
      <c r="L1420" s="1479"/>
    </row>
    <row r="1421" spans="3:12" ht="22.9" customHeight="1">
      <c r="C1421" s="1398" t="s">
        <v>4773</v>
      </c>
      <c r="D1421" s="1154">
        <v>8</v>
      </c>
      <c r="E1421" s="1154" t="s">
        <v>707</v>
      </c>
      <c r="F1421" s="1154" t="s">
        <v>708</v>
      </c>
      <c r="G1421" s="1477" t="s">
        <v>15046</v>
      </c>
      <c r="H1421" s="1478"/>
      <c r="I1421" s="1478"/>
      <c r="J1421" s="1478"/>
      <c r="K1421" s="1478"/>
      <c r="L1421" s="1479"/>
    </row>
    <row r="1422" spans="3:12" ht="22.9" customHeight="1">
      <c r="C1422" s="1398" t="s">
        <v>4774</v>
      </c>
      <c r="D1422" s="1154">
        <v>8</v>
      </c>
      <c r="E1422" s="1154" t="s">
        <v>707</v>
      </c>
      <c r="F1422" s="1154" t="s">
        <v>708</v>
      </c>
      <c r="G1422" s="1477" t="s">
        <v>15046</v>
      </c>
      <c r="H1422" s="1478"/>
      <c r="I1422" s="1478"/>
      <c r="J1422" s="1478"/>
      <c r="K1422" s="1478"/>
      <c r="L1422" s="1479"/>
    </row>
    <row r="1423" spans="3:12" ht="22.9" customHeight="1">
      <c r="C1423" s="1398" t="s">
        <v>4775</v>
      </c>
      <c r="D1423" s="1154">
        <v>8</v>
      </c>
      <c r="E1423" s="1154" t="s">
        <v>707</v>
      </c>
      <c r="F1423" s="1154" t="s">
        <v>708</v>
      </c>
      <c r="G1423" s="1477" t="s">
        <v>15046</v>
      </c>
      <c r="H1423" s="1478"/>
      <c r="I1423" s="1478"/>
      <c r="J1423" s="1478"/>
      <c r="K1423" s="1478"/>
      <c r="L1423" s="1479"/>
    </row>
    <row r="1424" spans="3:12" ht="22.9" customHeight="1">
      <c r="C1424" s="1398" t="s">
        <v>4776</v>
      </c>
      <c r="D1424" s="1154">
        <v>8</v>
      </c>
      <c r="E1424" s="1154" t="s">
        <v>707</v>
      </c>
      <c r="F1424" s="1154" t="s">
        <v>708</v>
      </c>
      <c r="G1424" s="1477" t="s">
        <v>15046</v>
      </c>
      <c r="H1424" s="1478"/>
      <c r="I1424" s="1478"/>
      <c r="J1424" s="1478"/>
      <c r="K1424" s="1478"/>
      <c r="L1424" s="1479"/>
    </row>
    <row r="1425" spans="3:12" ht="22.9" customHeight="1">
      <c r="C1425" s="1398" t="s">
        <v>4777</v>
      </c>
      <c r="D1425" s="1154">
        <v>8</v>
      </c>
      <c r="E1425" s="1154" t="s">
        <v>707</v>
      </c>
      <c r="F1425" s="1154" t="s">
        <v>708</v>
      </c>
      <c r="G1425" s="1477" t="s">
        <v>15046</v>
      </c>
      <c r="H1425" s="1478"/>
      <c r="I1425" s="1478"/>
      <c r="J1425" s="1478"/>
      <c r="K1425" s="1478"/>
      <c r="L1425" s="1479"/>
    </row>
    <row r="1426" spans="3:12" ht="22.9" customHeight="1">
      <c r="C1426" s="1398" t="s">
        <v>4778</v>
      </c>
      <c r="D1426" s="1154">
        <v>8</v>
      </c>
      <c r="E1426" s="1154" t="s">
        <v>707</v>
      </c>
      <c r="F1426" s="1154" t="s">
        <v>708</v>
      </c>
      <c r="G1426" s="1477" t="s">
        <v>15046</v>
      </c>
      <c r="H1426" s="1478"/>
      <c r="I1426" s="1478"/>
      <c r="J1426" s="1478"/>
      <c r="K1426" s="1478"/>
      <c r="L1426" s="1479"/>
    </row>
    <row r="1427" spans="3:12" ht="22.9" customHeight="1">
      <c r="C1427" s="1398" t="s">
        <v>4779</v>
      </c>
      <c r="D1427" s="1154">
        <v>8</v>
      </c>
      <c r="E1427" s="1154" t="s">
        <v>707</v>
      </c>
      <c r="F1427" s="1154" t="s">
        <v>708</v>
      </c>
      <c r="G1427" s="1477" t="s">
        <v>15046</v>
      </c>
      <c r="H1427" s="1478"/>
      <c r="I1427" s="1478"/>
      <c r="J1427" s="1478"/>
      <c r="K1427" s="1478"/>
      <c r="L1427" s="1479"/>
    </row>
    <row r="1428" spans="3:12" ht="22.9" customHeight="1">
      <c r="C1428" s="1398" t="s">
        <v>4780</v>
      </c>
      <c r="D1428" s="1154">
        <v>8</v>
      </c>
      <c r="E1428" s="1154" t="s">
        <v>707</v>
      </c>
      <c r="F1428" s="1154" t="s">
        <v>708</v>
      </c>
      <c r="G1428" s="1477" t="s">
        <v>15046</v>
      </c>
      <c r="H1428" s="1478"/>
      <c r="I1428" s="1478"/>
      <c r="J1428" s="1478"/>
      <c r="K1428" s="1478"/>
      <c r="L1428" s="1479"/>
    </row>
    <row r="1429" spans="3:12" ht="22.9" customHeight="1">
      <c r="C1429" s="1398" t="s">
        <v>4781</v>
      </c>
      <c r="D1429" s="1154">
        <v>8</v>
      </c>
      <c r="E1429" s="1154" t="s">
        <v>707</v>
      </c>
      <c r="F1429" s="1154" t="s">
        <v>708</v>
      </c>
      <c r="G1429" s="1477" t="s">
        <v>15046</v>
      </c>
      <c r="H1429" s="1478"/>
      <c r="I1429" s="1478"/>
      <c r="J1429" s="1478"/>
      <c r="K1429" s="1478"/>
      <c r="L1429" s="1479"/>
    </row>
    <row r="1430" spans="3:12" ht="22.9" customHeight="1">
      <c r="C1430" s="1398" t="s">
        <v>4782</v>
      </c>
      <c r="D1430" s="1154">
        <v>8</v>
      </c>
      <c r="E1430" s="1154" t="s">
        <v>707</v>
      </c>
      <c r="F1430" s="1154" t="s">
        <v>708</v>
      </c>
      <c r="G1430" s="1477" t="s">
        <v>15046</v>
      </c>
      <c r="H1430" s="1478"/>
      <c r="I1430" s="1478"/>
      <c r="J1430" s="1478"/>
      <c r="K1430" s="1478"/>
      <c r="L1430" s="1479"/>
    </row>
    <row r="1431" spans="3:12" ht="22.9" customHeight="1">
      <c r="C1431" s="1398" t="s">
        <v>4783</v>
      </c>
      <c r="D1431" s="1154">
        <v>8</v>
      </c>
      <c r="E1431" s="1154" t="s">
        <v>707</v>
      </c>
      <c r="F1431" s="1154" t="s">
        <v>708</v>
      </c>
      <c r="G1431" s="1477" t="s">
        <v>15046</v>
      </c>
      <c r="H1431" s="1478"/>
      <c r="I1431" s="1478"/>
      <c r="J1431" s="1478"/>
      <c r="K1431" s="1478"/>
      <c r="L1431" s="1479"/>
    </row>
    <row r="1432" spans="3:12" ht="22.9" customHeight="1">
      <c r="C1432" s="1398" t="s">
        <v>4784</v>
      </c>
      <c r="D1432" s="1154">
        <v>8</v>
      </c>
      <c r="E1432" s="1154" t="s">
        <v>707</v>
      </c>
      <c r="F1432" s="1154" t="s">
        <v>708</v>
      </c>
      <c r="G1432" s="1477" t="s">
        <v>15046</v>
      </c>
      <c r="H1432" s="1478"/>
      <c r="I1432" s="1478"/>
      <c r="J1432" s="1478"/>
      <c r="K1432" s="1478"/>
      <c r="L1432" s="1479"/>
    </row>
    <row r="1433" spans="3:12" ht="22.9" customHeight="1">
      <c r="C1433" s="1398" t="s">
        <v>4785</v>
      </c>
      <c r="D1433" s="1154">
        <v>8</v>
      </c>
      <c r="E1433" s="1154" t="s">
        <v>707</v>
      </c>
      <c r="F1433" s="1154" t="s">
        <v>708</v>
      </c>
      <c r="G1433" s="1477" t="s">
        <v>15046</v>
      </c>
      <c r="H1433" s="1478"/>
      <c r="I1433" s="1478"/>
      <c r="J1433" s="1478"/>
      <c r="K1433" s="1478"/>
      <c r="L1433" s="1479"/>
    </row>
    <row r="1434" spans="3:12" ht="22.9" customHeight="1">
      <c r="C1434" s="1398" t="s">
        <v>4786</v>
      </c>
      <c r="D1434" s="1154">
        <v>8</v>
      </c>
      <c r="E1434" s="1154" t="s">
        <v>707</v>
      </c>
      <c r="F1434" s="1154" t="s">
        <v>708</v>
      </c>
      <c r="G1434" s="1477" t="s">
        <v>15046</v>
      </c>
      <c r="H1434" s="1478"/>
      <c r="I1434" s="1478"/>
      <c r="J1434" s="1478"/>
      <c r="K1434" s="1478"/>
      <c r="L1434" s="1479"/>
    </row>
    <row r="1435" spans="3:12" ht="22.9" customHeight="1">
      <c r="C1435" s="1398" t="s">
        <v>4787</v>
      </c>
      <c r="D1435" s="1154">
        <v>8</v>
      </c>
      <c r="E1435" s="1154" t="s">
        <v>707</v>
      </c>
      <c r="F1435" s="1154" t="s">
        <v>708</v>
      </c>
      <c r="G1435" s="1477" t="s">
        <v>15046</v>
      </c>
      <c r="H1435" s="1478"/>
      <c r="I1435" s="1478"/>
      <c r="J1435" s="1478"/>
      <c r="K1435" s="1478"/>
      <c r="L1435" s="1479"/>
    </row>
    <row r="1436" spans="3:12" ht="22.9" customHeight="1">
      <c r="C1436" s="1398" t="s">
        <v>4788</v>
      </c>
      <c r="D1436" s="1154">
        <v>8</v>
      </c>
      <c r="E1436" s="1154" t="s">
        <v>707</v>
      </c>
      <c r="F1436" s="1154" t="s">
        <v>708</v>
      </c>
      <c r="G1436" s="1477" t="s">
        <v>15046</v>
      </c>
      <c r="H1436" s="1478"/>
      <c r="I1436" s="1478"/>
      <c r="J1436" s="1478"/>
      <c r="K1436" s="1478"/>
      <c r="L1436" s="1479"/>
    </row>
    <row r="1437" spans="3:12" ht="22.9" customHeight="1">
      <c r="C1437" s="1398" t="s">
        <v>4789</v>
      </c>
      <c r="D1437" s="1154">
        <v>8</v>
      </c>
      <c r="E1437" s="1154" t="s">
        <v>707</v>
      </c>
      <c r="F1437" s="1154" t="s">
        <v>708</v>
      </c>
      <c r="G1437" s="1477" t="s">
        <v>15046</v>
      </c>
      <c r="H1437" s="1478"/>
      <c r="I1437" s="1478"/>
      <c r="J1437" s="1478"/>
      <c r="K1437" s="1478"/>
      <c r="L1437" s="1479"/>
    </row>
    <row r="1438" spans="3:12" ht="22.9" customHeight="1">
      <c r="C1438" s="1398" t="s">
        <v>4790</v>
      </c>
      <c r="D1438" s="1154">
        <v>8</v>
      </c>
      <c r="E1438" s="1154" t="s">
        <v>707</v>
      </c>
      <c r="F1438" s="1154" t="s">
        <v>708</v>
      </c>
      <c r="G1438" s="1477" t="s">
        <v>15046</v>
      </c>
      <c r="H1438" s="1478"/>
      <c r="I1438" s="1478"/>
      <c r="J1438" s="1478"/>
      <c r="K1438" s="1478"/>
      <c r="L1438" s="1479"/>
    </row>
    <row r="1439" spans="3:12" ht="22.9" customHeight="1">
      <c r="C1439" s="1398" t="s">
        <v>4791</v>
      </c>
      <c r="D1439" s="1154">
        <v>8</v>
      </c>
      <c r="E1439" s="1154" t="s">
        <v>707</v>
      </c>
      <c r="F1439" s="1154" t="s">
        <v>708</v>
      </c>
      <c r="G1439" s="1477" t="s">
        <v>15046</v>
      </c>
      <c r="H1439" s="1478"/>
      <c r="I1439" s="1478"/>
      <c r="J1439" s="1478"/>
      <c r="K1439" s="1478"/>
      <c r="L1439" s="1479"/>
    </row>
    <row r="1440" spans="3:12" ht="22.9" customHeight="1">
      <c r="C1440" s="1398" t="s">
        <v>4792</v>
      </c>
      <c r="D1440" s="1154">
        <v>8</v>
      </c>
      <c r="E1440" s="1154" t="s">
        <v>707</v>
      </c>
      <c r="F1440" s="1154" t="s">
        <v>708</v>
      </c>
      <c r="G1440" s="1477" t="s">
        <v>15046</v>
      </c>
      <c r="H1440" s="1478"/>
      <c r="I1440" s="1478"/>
      <c r="J1440" s="1478"/>
      <c r="K1440" s="1478"/>
      <c r="L1440" s="1479"/>
    </row>
    <row r="1441" spans="3:12" ht="22.9" customHeight="1">
      <c r="C1441" s="1398" t="s">
        <v>4793</v>
      </c>
      <c r="D1441" s="1154">
        <v>8</v>
      </c>
      <c r="E1441" s="1154" t="s">
        <v>707</v>
      </c>
      <c r="F1441" s="1154" t="s">
        <v>708</v>
      </c>
      <c r="G1441" s="1477" t="s">
        <v>15046</v>
      </c>
      <c r="H1441" s="1478"/>
      <c r="I1441" s="1478"/>
      <c r="J1441" s="1478"/>
      <c r="K1441" s="1478"/>
      <c r="L1441" s="1479"/>
    </row>
    <row r="1442" spans="3:12" ht="22.9" customHeight="1">
      <c r="C1442" s="1398" t="s">
        <v>4794</v>
      </c>
      <c r="D1442" s="1154">
        <v>8</v>
      </c>
      <c r="E1442" s="1154" t="s">
        <v>707</v>
      </c>
      <c r="F1442" s="1154" t="s">
        <v>708</v>
      </c>
      <c r="G1442" s="1477" t="s">
        <v>15046</v>
      </c>
      <c r="H1442" s="1478"/>
      <c r="I1442" s="1478"/>
      <c r="J1442" s="1478"/>
      <c r="K1442" s="1478"/>
      <c r="L1442" s="1479"/>
    </row>
    <row r="1443" spans="3:12" ht="22.9" customHeight="1">
      <c r="C1443" s="1398" t="s">
        <v>4795</v>
      </c>
      <c r="D1443" s="1154">
        <v>8</v>
      </c>
      <c r="E1443" s="1154" t="s">
        <v>707</v>
      </c>
      <c r="F1443" s="1154" t="s">
        <v>708</v>
      </c>
      <c r="G1443" s="1477" t="s">
        <v>15046</v>
      </c>
      <c r="H1443" s="1478"/>
      <c r="I1443" s="1478"/>
      <c r="J1443" s="1478"/>
      <c r="K1443" s="1478"/>
      <c r="L1443" s="1479"/>
    </row>
    <row r="1444" spans="3:12" ht="22.9" customHeight="1">
      <c r="C1444" s="1398" t="s">
        <v>4796</v>
      </c>
      <c r="D1444" s="1154">
        <v>8</v>
      </c>
      <c r="E1444" s="1154" t="s">
        <v>707</v>
      </c>
      <c r="F1444" s="1154" t="s">
        <v>708</v>
      </c>
      <c r="G1444" s="1477" t="s">
        <v>15046</v>
      </c>
      <c r="H1444" s="1478"/>
      <c r="I1444" s="1478"/>
      <c r="J1444" s="1478"/>
      <c r="K1444" s="1478"/>
      <c r="L1444" s="1479"/>
    </row>
    <row r="1445" spans="3:12" ht="22.9" customHeight="1">
      <c r="C1445" s="1398" t="s">
        <v>4797</v>
      </c>
      <c r="D1445" s="1154">
        <v>8</v>
      </c>
      <c r="E1445" s="1154" t="s">
        <v>707</v>
      </c>
      <c r="F1445" s="1154" t="s">
        <v>708</v>
      </c>
      <c r="G1445" s="1477" t="s">
        <v>15046</v>
      </c>
      <c r="H1445" s="1478"/>
      <c r="I1445" s="1478"/>
      <c r="J1445" s="1478"/>
      <c r="K1445" s="1478"/>
      <c r="L1445" s="1479"/>
    </row>
    <row r="1446" spans="3:12" ht="22.9" customHeight="1">
      <c r="C1446" s="1398" t="s">
        <v>4798</v>
      </c>
      <c r="D1446" s="1154">
        <v>8</v>
      </c>
      <c r="E1446" s="1154" t="s">
        <v>707</v>
      </c>
      <c r="F1446" s="1154" t="s">
        <v>708</v>
      </c>
      <c r="G1446" s="1477" t="s">
        <v>15046</v>
      </c>
      <c r="H1446" s="1478"/>
      <c r="I1446" s="1478"/>
      <c r="J1446" s="1478"/>
      <c r="K1446" s="1478"/>
      <c r="L1446" s="1479"/>
    </row>
    <row r="1447" spans="3:12" ht="22.9" customHeight="1">
      <c r="C1447" s="1398" t="s">
        <v>4799</v>
      </c>
      <c r="D1447" s="1154">
        <v>8</v>
      </c>
      <c r="E1447" s="1154" t="s">
        <v>707</v>
      </c>
      <c r="F1447" s="1154" t="s">
        <v>708</v>
      </c>
      <c r="G1447" s="1477" t="s">
        <v>15046</v>
      </c>
      <c r="H1447" s="1478"/>
      <c r="I1447" s="1478"/>
      <c r="J1447" s="1478"/>
      <c r="K1447" s="1478"/>
      <c r="L1447" s="1479"/>
    </row>
    <row r="1448" spans="3:12" ht="22.9" customHeight="1">
      <c r="C1448" s="1398" t="s">
        <v>4800</v>
      </c>
      <c r="D1448" s="1154">
        <v>8</v>
      </c>
      <c r="E1448" s="1154" t="s">
        <v>707</v>
      </c>
      <c r="F1448" s="1154" t="s">
        <v>708</v>
      </c>
      <c r="G1448" s="1477" t="s">
        <v>15046</v>
      </c>
      <c r="H1448" s="1478"/>
      <c r="I1448" s="1478"/>
      <c r="J1448" s="1478"/>
      <c r="K1448" s="1478"/>
      <c r="L1448" s="1479"/>
    </row>
    <row r="1449" spans="3:12" ht="22.9" customHeight="1">
      <c r="C1449" s="1398" t="s">
        <v>4801</v>
      </c>
      <c r="D1449" s="1154">
        <v>8</v>
      </c>
      <c r="E1449" s="1154" t="s">
        <v>707</v>
      </c>
      <c r="F1449" s="1154" t="s">
        <v>708</v>
      </c>
      <c r="G1449" s="1477" t="s">
        <v>15046</v>
      </c>
      <c r="H1449" s="1478"/>
      <c r="I1449" s="1478"/>
      <c r="J1449" s="1478"/>
      <c r="K1449" s="1478"/>
      <c r="L1449" s="1479"/>
    </row>
    <row r="1450" spans="3:12" ht="22.9" customHeight="1">
      <c r="C1450" s="1398" t="s">
        <v>4802</v>
      </c>
      <c r="D1450" s="1154">
        <v>8</v>
      </c>
      <c r="E1450" s="1154" t="s">
        <v>707</v>
      </c>
      <c r="F1450" s="1154" t="s">
        <v>708</v>
      </c>
      <c r="G1450" s="1477" t="s">
        <v>15046</v>
      </c>
      <c r="H1450" s="1478"/>
      <c r="I1450" s="1478"/>
      <c r="J1450" s="1478"/>
      <c r="K1450" s="1478"/>
      <c r="L1450" s="1479"/>
    </row>
    <row r="1451" spans="3:12" ht="22.9" customHeight="1">
      <c r="C1451" s="1398" t="s">
        <v>4803</v>
      </c>
      <c r="D1451" s="1154">
        <v>8</v>
      </c>
      <c r="E1451" s="1154" t="s">
        <v>707</v>
      </c>
      <c r="F1451" s="1154" t="s">
        <v>708</v>
      </c>
      <c r="G1451" s="1477" t="s">
        <v>15046</v>
      </c>
      <c r="H1451" s="1478"/>
      <c r="I1451" s="1478"/>
      <c r="J1451" s="1478"/>
      <c r="K1451" s="1478"/>
      <c r="L1451" s="1479"/>
    </row>
    <row r="1452" spans="3:12" ht="22.9" customHeight="1">
      <c r="C1452" s="1398" t="s">
        <v>4804</v>
      </c>
      <c r="D1452" s="1154">
        <v>8</v>
      </c>
      <c r="E1452" s="1154" t="s">
        <v>707</v>
      </c>
      <c r="F1452" s="1154" t="s">
        <v>708</v>
      </c>
      <c r="G1452" s="1477" t="s">
        <v>15046</v>
      </c>
      <c r="H1452" s="1478"/>
      <c r="I1452" s="1478"/>
      <c r="J1452" s="1478"/>
      <c r="K1452" s="1478"/>
      <c r="L1452" s="1479"/>
    </row>
    <row r="1453" spans="3:12" ht="22.9" customHeight="1">
      <c r="C1453" s="1398" t="s">
        <v>4805</v>
      </c>
      <c r="D1453" s="1154">
        <v>8</v>
      </c>
      <c r="E1453" s="1154" t="s">
        <v>707</v>
      </c>
      <c r="F1453" s="1154" t="s">
        <v>708</v>
      </c>
      <c r="G1453" s="1477" t="s">
        <v>15046</v>
      </c>
      <c r="H1453" s="1478"/>
      <c r="I1453" s="1478"/>
      <c r="J1453" s="1478"/>
      <c r="K1453" s="1478"/>
      <c r="L1453" s="1479"/>
    </row>
    <row r="1454" spans="3:12" ht="22.9" customHeight="1">
      <c r="C1454" s="1398" t="s">
        <v>4806</v>
      </c>
      <c r="D1454" s="1154">
        <v>8</v>
      </c>
      <c r="E1454" s="1154" t="s">
        <v>707</v>
      </c>
      <c r="F1454" s="1154" t="s">
        <v>708</v>
      </c>
      <c r="G1454" s="1477" t="s">
        <v>15046</v>
      </c>
      <c r="H1454" s="1478"/>
      <c r="I1454" s="1478"/>
      <c r="J1454" s="1478"/>
      <c r="K1454" s="1478"/>
      <c r="L1454" s="1479"/>
    </row>
    <row r="1455" spans="3:12" ht="22.9" customHeight="1">
      <c r="C1455" s="1398" t="s">
        <v>4807</v>
      </c>
      <c r="D1455" s="1154">
        <v>8</v>
      </c>
      <c r="E1455" s="1154" t="s">
        <v>707</v>
      </c>
      <c r="F1455" s="1154" t="s">
        <v>708</v>
      </c>
      <c r="G1455" s="1477" t="s">
        <v>15046</v>
      </c>
      <c r="H1455" s="1478"/>
      <c r="I1455" s="1478"/>
      <c r="J1455" s="1478"/>
      <c r="K1455" s="1478"/>
      <c r="L1455" s="1479"/>
    </row>
    <row r="1456" spans="3:12" ht="22.9" customHeight="1">
      <c r="C1456" s="1398" t="s">
        <v>4808</v>
      </c>
      <c r="D1456" s="1154">
        <v>8</v>
      </c>
      <c r="E1456" s="1154" t="s">
        <v>707</v>
      </c>
      <c r="F1456" s="1154" t="s">
        <v>708</v>
      </c>
      <c r="G1456" s="1477" t="s">
        <v>15046</v>
      </c>
      <c r="H1456" s="1478"/>
      <c r="I1456" s="1478"/>
      <c r="J1456" s="1478"/>
      <c r="K1456" s="1478"/>
      <c r="L1456" s="1479"/>
    </row>
    <row r="1457" spans="3:12" ht="22.9" customHeight="1">
      <c r="C1457" s="1398" t="s">
        <v>4809</v>
      </c>
      <c r="D1457" s="1154">
        <v>8</v>
      </c>
      <c r="E1457" s="1154" t="s">
        <v>707</v>
      </c>
      <c r="F1457" s="1154" t="s">
        <v>708</v>
      </c>
      <c r="G1457" s="1477" t="s">
        <v>15046</v>
      </c>
      <c r="H1457" s="1478"/>
      <c r="I1457" s="1478"/>
      <c r="J1457" s="1478"/>
      <c r="K1457" s="1478"/>
      <c r="L1457" s="1479"/>
    </row>
    <row r="1458" spans="3:12" ht="22.9" customHeight="1">
      <c r="C1458" s="1398" t="s">
        <v>4810</v>
      </c>
      <c r="D1458" s="1154">
        <v>8</v>
      </c>
      <c r="E1458" s="1154" t="s">
        <v>707</v>
      </c>
      <c r="F1458" s="1154" t="s">
        <v>708</v>
      </c>
      <c r="G1458" s="1477" t="s">
        <v>15046</v>
      </c>
      <c r="H1458" s="1478"/>
      <c r="I1458" s="1478"/>
      <c r="J1458" s="1478"/>
      <c r="K1458" s="1478"/>
      <c r="L1458" s="1479"/>
    </row>
    <row r="1459" spans="3:12" ht="22.9" customHeight="1">
      <c r="C1459" s="1398" t="s">
        <v>4811</v>
      </c>
      <c r="D1459" s="1154">
        <v>8</v>
      </c>
      <c r="E1459" s="1154" t="s">
        <v>707</v>
      </c>
      <c r="F1459" s="1154" t="s">
        <v>708</v>
      </c>
      <c r="G1459" s="1477" t="s">
        <v>15046</v>
      </c>
      <c r="H1459" s="1478"/>
      <c r="I1459" s="1478"/>
      <c r="J1459" s="1478"/>
      <c r="K1459" s="1478"/>
      <c r="L1459" s="1479"/>
    </row>
    <row r="1460" spans="3:12" ht="22.9" customHeight="1">
      <c r="C1460" s="1398" t="s">
        <v>4812</v>
      </c>
      <c r="D1460" s="1154">
        <v>8</v>
      </c>
      <c r="E1460" s="1154" t="s">
        <v>707</v>
      </c>
      <c r="F1460" s="1154" t="s">
        <v>708</v>
      </c>
      <c r="G1460" s="1477" t="s">
        <v>15046</v>
      </c>
      <c r="H1460" s="1478"/>
      <c r="I1460" s="1478"/>
      <c r="J1460" s="1478"/>
      <c r="K1460" s="1478"/>
      <c r="L1460" s="1479"/>
    </row>
    <row r="1461" spans="3:12" ht="22.9" customHeight="1">
      <c r="C1461" s="1398" t="s">
        <v>4813</v>
      </c>
      <c r="D1461" s="1154">
        <v>8</v>
      </c>
      <c r="E1461" s="1154" t="s">
        <v>707</v>
      </c>
      <c r="F1461" s="1154" t="s">
        <v>708</v>
      </c>
      <c r="G1461" s="1477" t="s">
        <v>15046</v>
      </c>
      <c r="H1461" s="1478"/>
      <c r="I1461" s="1478"/>
      <c r="J1461" s="1478"/>
      <c r="K1461" s="1478"/>
      <c r="L1461" s="1479"/>
    </row>
    <row r="1462" spans="3:12" ht="22.9" customHeight="1">
      <c r="C1462" s="1398" t="s">
        <v>4814</v>
      </c>
      <c r="D1462" s="1154">
        <v>8</v>
      </c>
      <c r="E1462" s="1154" t="s">
        <v>707</v>
      </c>
      <c r="F1462" s="1154" t="s">
        <v>708</v>
      </c>
      <c r="G1462" s="1477" t="s">
        <v>15046</v>
      </c>
      <c r="H1462" s="1478"/>
      <c r="I1462" s="1478"/>
      <c r="J1462" s="1478"/>
      <c r="K1462" s="1478"/>
      <c r="L1462" s="1479"/>
    </row>
    <row r="1463" spans="3:12" ht="22.9" customHeight="1">
      <c r="C1463" s="1398" t="s">
        <v>4815</v>
      </c>
      <c r="D1463" s="1154">
        <v>8</v>
      </c>
      <c r="E1463" s="1154" t="s">
        <v>707</v>
      </c>
      <c r="F1463" s="1154" t="s">
        <v>708</v>
      </c>
      <c r="G1463" s="1477" t="s">
        <v>15046</v>
      </c>
      <c r="H1463" s="1478"/>
      <c r="I1463" s="1478"/>
      <c r="J1463" s="1478"/>
      <c r="K1463" s="1478"/>
      <c r="L1463" s="1479"/>
    </row>
    <row r="1464" spans="3:12" ht="22.9" customHeight="1">
      <c r="C1464" s="1398" t="s">
        <v>4816</v>
      </c>
      <c r="D1464" s="1154">
        <v>8</v>
      </c>
      <c r="E1464" s="1154" t="s">
        <v>707</v>
      </c>
      <c r="F1464" s="1154" t="s">
        <v>708</v>
      </c>
      <c r="G1464" s="1477" t="s">
        <v>15046</v>
      </c>
      <c r="H1464" s="1478"/>
      <c r="I1464" s="1478"/>
      <c r="J1464" s="1478"/>
      <c r="K1464" s="1478"/>
      <c r="L1464" s="1479"/>
    </row>
    <row r="1465" spans="3:12" ht="22.9" customHeight="1">
      <c r="C1465" s="1398" t="s">
        <v>4817</v>
      </c>
      <c r="D1465" s="1154">
        <v>8</v>
      </c>
      <c r="E1465" s="1154" t="s">
        <v>707</v>
      </c>
      <c r="F1465" s="1154" t="s">
        <v>708</v>
      </c>
      <c r="G1465" s="1477" t="s">
        <v>15046</v>
      </c>
      <c r="H1465" s="1478"/>
      <c r="I1465" s="1478"/>
      <c r="J1465" s="1478"/>
      <c r="K1465" s="1478"/>
      <c r="L1465" s="1479"/>
    </row>
    <row r="1466" spans="3:12" ht="22.9" customHeight="1">
      <c r="C1466" s="1398" t="s">
        <v>4818</v>
      </c>
      <c r="D1466" s="1154">
        <v>8</v>
      </c>
      <c r="E1466" s="1154" t="s">
        <v>707</v>
      </c>
      <c r="F1466" s="1154" t="s">
        <v>708</v>
      </c>
      <c r="G1466" s="1477" t="s">
        <v>15046</v>
      </c>
      <c r="H1466" s="1478"/>
      <c r="I1466" s="1478"/>
      <c r="J1466" s="1478"/>
      <c r="K1466" s="1478"/>
      <c r="L1466" s="1479"/>
    </row>
    <row r="1467" spans="3:12" ht="22.9" customHeight="1">
      <c r="C1467" s="1398" t="s">
        <v>4819</v>
      </c>
      <c r="D1467" s="1154">
        <v>8</v>
      </c>
      <c r="E1467" s="1154" t="s">
        <v>707</v>
      </c>
      <c r="F1467" s="1154" t="s">
        <v>708</v>
      </c>
      <c r="G1467" s="1477" t="s">
        <v>15046</v>
      </c>
      <c r="H1467" s="1478"/>
      <c r="I1467" s="1478"/>
      <c r="J1467" s="1478"/>
      <c r="K1467" s="1478"/>
      <c r="L1467" s="1479"/>
    </row>
    <row r="1468" spans="3:12" ht="22.9" customHeight="1">
      <c r="C1468" s="1398" t="s">
        <v>4820</v>
      </c>
      <c r="D1468" s="1154">
        <v>8</v>
      </c>
      <c r="E1468" s="1154" t="s">
        <v>707</v>
      </c>
      <c r="F1468" s="1154" t="s">
        <v>708</v>
      </c>
      <c r="G1468" s="1477" t="s">
        <v>15046</v>
      </c>
      <c r="H1468" s="1478"/>
      <c r="I1468" s="1478"/>
      <c r="J1468" s="1478"/>
      <c r="K1468" s="1478"/>
      <c r="L1468" s="1479"/>
    </row>
    <row r="1469" spans="3:12" ht="22.9" customHeight="1">
      <c r="C1469" s="1398" t="s">
        <v>4821</v>
      </c>
      <c r="D1469" s="1154">
        <v>8</v>
      </c>
      <c r="E1469" s="1154" t="s">
        <v>707</v>
      </c>
      <c r="F1469" s="1154" t="s">
        <v>708</v>
      </c>
      <c r="G1469" s="1477" t="s">
        <v>15046</v>
      </c>
      <c r="H1469" s="1478"/>
      <c r="I1469" s="1478"/>
      <c r="J1469" s="1478"/>
      <c r="K1469" s="1478"/>
      <c r="L1469" s="1479"/>
    </row>
    <row r="1470" spans="3:12" ht="22.9" customHeight="1">
      <c r="C1470" s="1398" t="s">
        <v>4822</v>
      </c>
      <c r="D1470" s="1154">
        <v>8</v>
      </c>
      <c r="E1470" s="1154" t="s">
        <v>707</v>
      </c>
      <c r="F1470" s="1154" t="s">
        <v>708</v>
      </c>
      <c r="G1470" s="1477" t="s">
        <v>15046</v>
      </c>
      <c r="H1470" s="1478"/>
      <c r="I1470" s="1478"/>
      <c r="J1470" s="1478"/>
      <c r="K1470" s="1478"/>
      <c r="L1470" s="1479"/>
    </row>
    <row r="1471" spans="3:12" ht="22.9" customHeight="1">
      <c r="C1471" s="1398" t="s">
        <v>4823</v>
      </c>
      <c r="D1471" s="1154">
        <v>8</v>
      </c>
      <c r="E1471" s="1154" t="s">
        <v>707</v>
      </c>
      <c r="F1471" s="1154" t="s">
        <v>708</v>
      </c>
      <c r="G1471" s="1477" t="s">
        <v>15046</v>
      </c>
      <c r="H1471" s="1478"/>
      <c r="I1471" s="1478"/>
      <c r="J1471" s="1478"/>
      <c r="K1471" s="1478"/>
      <c r="L1471" s="1479"/>
    </row>
    <row r="1472" spans="3:12" ht="22.9" customHeight="1">
      <c r="C1472" s="1398" t="s">
        <v>4824</v>
      </c>
      <c r="D1472" s="1154">
        <v>8</v>
      </c>
      <c r="E1472" s="1154" t="s">
        <v>707</v>
      </c>
      <c r="F1472" s="1154" t="s">
        <v>708</v>
      </c>
      <c r="G1472" s="1477" t="s">
        <v>15046</v>
      </c>
      <c r="H1472" s="1478"/>
      <c r="I1472" s="1478"/>
      <c r="J1472" s="1478"/>
      <c r="K1472" s="1478"/>
      <c r="L1472" s="1479"/>
    </row>
    <row r="1473" spans="3:12" ht="22.9" customHeight="1">
      <c r="C1473" s="1398" t="s">
        <v>4825</v>
      </c>
      <c r="D1473" s="1154">
        <v>8</v>
      </c>
      <c r="E1473" s="1154" t="s">
        <v>707</v>
      </c>
      <c r="F1473" s="1154" t="s">
        <v>708</v>
      </c>
      <c r="G1473" s="1477" t="s">
        <v>15046</v>
      </c>
      <c r="H1473" s="1478"/>
      <c r="I1473" s="1478"/>
      <c r="J1473" s="1478"/>
      <c r="K1473" s="1478"/>
      <c r="L1473" s="1479"/>
    </row>
    <row r="1474" spans="3:12" ht="22.9" customHeight="1">
      <c r="C1474" s="1398" t="s">
        <v>4826</v>
      </c>
      <c r="D1474" s="1154">
        <v>8</v>
      </c>
      <c r="E1474" s="1154" t="s">
        <v>707</v>
      </c>
      <c r="F1474" s="1154" t="s">
        <v>708</v>
      </c>
      <c r="G1474" s="1477" t="s">
        <v>15046</v>
      </c>
      <c r="H1474" s="1478"/>
      <c r="I1474" s="1478"/>
      <c r="J1474" s="1478"/>
      <c r="K1474" s="1478"/>
      <c r="L1474" s="1479"/>
    </row>
    <row r="1475" spans="3:12" ht="22.9" customHeight="1">
      <c r="C1475" s="1398" t="s">
        <v>4827</v>
      </c>
      <c r="D1475" s="1154">
        <v>8</v>
      </c>
      <c r="E1475" s="1154" t="s">
        <v>707</v>
      </c>
      <c r="F1475" s="1154" t="s">
        <v>708</v>
      </c>
      <c r="G1475" s="1477" t="s">
        <v>15046</v>
      </c>
      <c r="H1475" s="1478"/>
      <c r="I1475" s="1478"/>
      <c r="J1475" s="1478"/>
      <c r="K1475" s="1478"/>
      <c r="L1475" s="1479"/>
    </row>
    <row r="1476" spans="3:12" ht="22.9" customHeight="1">
      <c r="C1476" s="1398" t="s">
        <v>4828</v>
      </c>
      <c r="D1476" s="1154">
        <v>8</v>
      </c>
      <c r="E1476" s="1154" t="s">
        <v>707</v>
      </c>
      <c r="F1476" s="1154" t="s">
        <v>708</v>
      </c>
      <c r="G1476" s="1477" t="s">
        <v>15046</v>
      </c>
      <c r="H1476" s="1478"/>
      <c r="I1476" s="1478"/>
      <c r="J1476" s="1478"/>
      <c r="K1476" s="1478"/>
      <c r="L1476" s="1479"/>
    </row>
    <row r="1477" spans="3:12" ht="22.9" customHeight="1">
      <c r="C1477" s="1398" t="s">
        <v>4829</v>
      </c>
      <c r="D1477" s="1154">
        <v>8</v>
      </c>
      <c r="E1477" s="1154" t="s">
        <v>707</v>
      </c>
      <c r="F1477" s="1154" t="s">
        <v>708</v>
      </c>
      <c r="G1477" s="1477" t="s">
        <v>15046</v>
      </c>
      <c r="H1477" s="1478"/>
      <c r="I1477" s="1478"/>
      <c r="J1477" s="1478"/>
      <c r="K1477" s="1478"/>
      <c r="L1477" s="1479"/>
    </row>
    <row r="1478" spans="3:12" ht="22.9" customHeight="1">
      <c r="C1478" s="1398" t="s">
        <v>4830</v>
      </c>
      <c r="D1478" s="1154">
        <v>8</v>
      </c>
      <c r="E1478" s="1154" t="s">
        <v>707</v>
      </c>
      <c r="F1478" s="1154" t="s">
        <v>708</v>
      </c>
      <c r="G1478" s="1477" t="s">
        <v>15046</v>
      </c>
      <c r="H1478" s="1478"/>
      <c r="I1478" s="1478"/>
      <c r="J1478" s="1478"/>
      <c r="K1478" s="1478"/>
      <c r="L1478" s="1479"/>
    </row>
    <row r="1479" spans="3:12" ht="22.9" customHeight="1">
      <c r="C1479" s="1398" t="s">
        <v>4831</v>
      </c>
      <c r="D1479" s="1154">
        <v>8</v>
      </c>
      <c r="E1479" s="1154" t="s">
        <v>707</v>
      </c>
      <c r="F1479" s="1154" t="s">
        <v>708</v>
      </c>
      <c r="G1479" s="1477" t="s">
        <v>15046</v>
      </c>
      <c r="H1479" s="1478"/>
      <c r="I1479" s="1478"/>
      <c r="J1479" s="1478"/>
      <c r="K1479" s="1478"/>
      <c r="L1479" s="1479"/>
    </row>
    <row r="1480" spans="3:12" ht="22.9" customHeight="1">
      <c r="C1480" s="1398" t="s">
        <v>4832</v>
      </c>
      <c r="D1480" s="1154">
        <v>8</v>
      </c>
      <c r="E1480" s="1154" t="s">
        <v>707</v>
      </c>
      <c r="F1480" s="1154" t="s">
        <v>708</v>
      </c>
      <c r="G1480" s="1477" t="s">
        <v>15046</v>
      </c>
      <c r="H1480" s="1478"/>
      <c r="I1480" s="1478"/>
      <c r="J1480" s="1478"/>
      <c r="K1480" s="1478"/>
      <c r="L1480" s="1479"/>
    </row>
    <row r="1481" spans="3:12" ht="22.9" customHeight="1">
      <c r="C1481" s="1398" t="s">
        <v>4833</v>
      </c>
      <c r="D1481" s="1154">
        <v>8</v>
      </c>
      <c r="E1481" s="1154" t="s">
        <v>707</v>
      </c>
      <c r="F1481" s="1154" t="s">
        <v>708</v>
      </c>
      <c r="G1481" s="1477" t="s">
        <v>15046</v>
      </c>
      <c r="H1481" s="1478"/>
      <c r="I1481" s="1478"/>
      <c r="J1481" s="1478"/>
      <c r="K1481" s="1478"/>
      <c r="L1481" s="1479"/>
    </row>
    <row r="1482" spans="3:12" ht="22.9" customHeight="1">
      <c r="C1482" s="1398" t="s">
        <v>4834</v>
      </c>
      <c r="D1482" s="1154">
        <v>8</v>
      </c>
      <c r="E1482" s="1154" t="s">
        <v>707</v>
      </c>
      <c r="F1482" s="1154" t="s">
        <v>708</v>
      </c>
      <c r="G1482" s="1477" t="s">
        <v>15046</v>
      </c>
      <c r="H1482" s="1478"/>
      <c r="I1482" s="1478"/>
      <c r="J1482" s="1478"/>
      <c r="K1482" s="1478"/>
      <c r="L1482" s="1479"/>
    </row>
    <row r="1483" spans="3:12" ht="22.9" customHeight="1">
      <c r="C1483" s="1398" t="s">
        <v>4835</v>
      </c>
      <c r="D1483" s="1154">
        <v>8</v>
      </c>
      <c r="E1483" s="1154" t="s">
        <v>707</v>
      </c>
      <c r="F1483" s="1154" t="s">
        <v>708</v>
      </c>
      <c r="G1483" s="1477" t="s">
        <v>15046</v>
      </c>
      <c r="H1483" s="1478"/>
      <c r="I1483" s="1478"/>
      <c r="J1483" s="1478"/>
      <c r="K1483" s="1478"/>
      <c r="L1483" s="1479"/>
    </row>
    <row r="1484" spans="3:12" ht="22.9" customHeight="1">
      <c r="C1484" s="1398" t="s">
        <v>4836</v>
      </c>
      <c r="D1484" s="1154">
        <v>8</v>
      </c>
      <c r="E1484" s="1154" t="s">
        <v>707</v>
      </c>
      <c r="F1484" s="1154" t="s">
        <v>708</v>
      </c>
      <c r="G1484" s="1477" t="s">
        <v>15046</v>
      </c>
      <c r="H1484" s="1478"/>
      <c r="I1484" s="1478"/>
      <c r="J1484" s="1478"/>
      <c r="K1484" s="1478"/>
      <c r="L1484" s="1479"/>
    </row>
    <row r="1485" spans="3:12" ht="22.9" customHeight="1">
      <c r="C1485" s="1398" t="s">
        <v>4837</v>
      </c>
      <c r="D1485" s="1154">
        <v>8</v>
      </c>
      <c r="E1485" s="1154" t="s">
        <v>707</v>
      </c>
      <c r="F1485" s="1154" t="s">
        <v>708</v>
      </c>
      <c r="G1485" s="1477" t="s">
        <v>15046</v>
      </c>
      <c r="H1485" s="1478"/>
      <c r="I1485" s="1478"/>
      <c r="J1485" s="1478"/>
      <c r="K1485" s="1478"/>
      <c r="L1485" s="1479"/>
    </row>
    <row r="1486" spans="3:12" ht="22.9" customHeight="1">
      <c r="C1486" s="1398" t="s">
        <v>4838</v>
      </c>
      <c r="D1486" s="1154">
        <v>8</v>
      </c>
      <c r="E1486" s="1154" t="s">
        <v>707</v>
      </c>
      <c r="F1486" s="1154" t="s">
        <v>708</v>
      </c>
      <c r="G1486" s="1477" t="s">
        <v>15046</v>
      </c>
      <c r="H1486" s="1478"/>
      <c r="I1486" s="1478"/>
      <c r="J1486" s="1478"/>
      <c r="K1486" s="1478"/>
      <c r="L1486" s="1479"/>
    </row>
    <row r="1487" spans="3:12" ht="22.9" customHeight="1">
      <c r="C1487" s="1398" t="s">
        <v>4839</v>
      </c>
      <c r="D1487" s="1154">
        <v>8</v>
      </c>
      <c r="E1487" s="1154" t="s">
        <v>707</v>
      </c>
      <c r="F1487" s="1154" t="s">
        <v>708</v>
      </c>
      <c r="G1487" s="1477" t="s">
        <v>15046</v>
      </c>
      <c r="H1487" s="1478"/>
      <c r="I1487" s="1478"/>
      <c r="J1487" s="1478"/>
      <c r="K1487" s="1478"/>
      <c r="L1487" s="1479"/>
    </row>
    <row r="1488" spans="3:12" ht="22.9" customHeight="1">
      <c r="C1488" s="1398" t="s">
        <v>4840</v>
      </c>
      <c r="D1488" s="1154">
        <v>8</v>
      </c>
      <c r="E1488" s="1154" t="s">
        <v>707</v>
      </c>
      <c r="F1488" s="1154" t="s">
        <v>708</v>
      </c>
      <c r="G1488" s="1477" t="s">
        <v>15046</v>
      </c>
      <c r="H1488" s="1478"/>
      <c r="I1488" s="1478"/>
      <c r="J1488" s="1478"/>
      <c r="K1488" s="1478"/>
      <c r="L1488" s="1479"/>
    </row>
    <row r="1489" spans="3:12" ht="22.9" customHeight="1">
      <c r="C1489" s="1398" t="s">
        <v>4841</v>
      </c>
      <c r="D1489" s="1154">
        <v>8</v>
      </c>
      <c r="E1489" s="1154" t="s">
        <v>707</v>
      </c>
      <c r="F1489" s="1154" t="s">
        <v>708</v>
      </c>
      <c r="G1489" s="1477" t="s">
        <v>15046</v>
      </c>
      <c r="H1489" s="1478"/>
      <c r="I1489" s="1478"/>
      <c r="J1489" s="1478"/>
      <c r="K1489" s="1478"/>
      <c r="L1489" s="1479"/>
    </row>
    <row r="1490" spans="3:12" ht="22.9" customHeight="1">
      <c r="C1490" s="1398" t="s">
        <v>4842</v>
      </c>
      <c r="D1490" s="1154">
        <v>8</v>
      </c>
      <c r="E1490" s="1154" t="s">
        <v>707</v>
      </c>
      <c r="F1490" s="1154" t="s">
        <v>708</v>
      </c>
      <c r="G1490" s="1477" t="s">
        <v>15046</v>
      </c>
      <c r="H1490" s="1478"/>
      <c r="I1490" s="1478"/>
      <c r="J1490" s="1478"/>
      <c r="K1490" s="1478"/>
      <c r="L1490" s="1479"/>
    </row>
    <row r="1491" spans="3:12" ht="22.9" customHeight="1">
      <c r="C1491" s="1398" t="s">
        <v>4843</v>
      </c>
      <c r="D1491" s="1154">
        <v>8</v>
      </c>
      <c r="E1491" s="1154" t="s">
        <v>707</v>
      </c>
      <c r="F1491" s="1154" t="s">
        <v>708</v>
      </c>
      <c r="G1491" s="1477" t="s">
        <v>15046</v>
      </c>
      <c r="H1491" s="1478"/>
      <c r="I1491" s="1478"/>
      <c r="J1491" s="1478"/>
      <c r="K1491" s="1478"/>
      <c r="L1491" s="1479"/>
    </row>
    <row r="1492" spans="3:12" ht="22.9" customHeight="1">
      <c r="C1492" s="1398" t="s">
        <v>4844</v>
      </c>
      <c r="D1492" s="1154">
        <v>8</v>
      </c>
      <c r="E1492" s="1154" t="s">
        <v>707</v>
      </c>
      <c r="F1492" s="1154" t="s">
        <v>708</v>
      </c>
      <c r="G1492" s="1477" t="s">
        <v>15046</v>
      </c>
      <c r="H1492" s="1478"/>
      <c r="I1492" s="1478"/>
      <c r="J1492" s="1478"/>
      <c r="K1492" s="1478"/>
      <c r="L1492" s="1479"/>
    </row>
    <row r="1493" spans="3:12" ht="22.9" customHeight="1">
      <c r="C1493" s="1398" t="s">
        <v>4845</v>
      </c>
      <c r="D1493" s="1154">
        <v>8</v>
      </c>
      <c r="E1493" s="1154" t="s">
        <v>707</v>
      </c>
      <c r="F1493" s="1154" t="s">
        <v>708</v>
      </c>
      <c r="G1493" s="1477" t="s">
        <v>15046</v>
      </c>
      <c r="H1493" s="1478"/>
      <c r="I1493" s="1478"/>
      <c r="J1493" s="1478"/>
      <c r="K1493" s="1478"/>
      <c r="L1493" s="1479"/>
    </row>
    <row r="1494" spans="3:12" ht="22.9" customHeight="1">
      <c r="C1494" s="1398" t="s">
        <v>4846</v>
      </c>
      <c r="D1494" s="1154">
        <v>8</v>
      </c>
      <c r="E1494" s="1154" t="s">
        <v>707</v>
      </c>
      <c r="F1494" s="1154" t="s">
        <v>708</v>
      </c>
      <c r="G1494" s="1477" t="s">
        <v>15046</v>
      </c>
      <c r="H1494" s="1478"/>
      <c r="I1494" s="1478"/>
      <c r="J1494" s="1478"/>
      <c r="K1494" s="1478"/>
      <c r="L1494" s="1479"/>
    </row>
    <row r="1495" spans="3:12" ht="22.9" customHeight="1">
      <c r="C1495" s="1398" t="s">
        <v>4847</v>
      </c>
      <c r="D1495" s="1154">
        <v>8</v>
      </c>
      <c r="E1495" s="1154" t="s">
        <v>707</v>
      </c>
      <c r="F1495" s="1154" t="s">
        <v>708</v>
      </c>
      <c r="G1495" s="1477" t="s">
        <v>15046</v>
      </c>
      <c r="H1495" s="1478"/>
      <c r="I1495" s="1478"/>
      <c r="J1495" s="1478"/>
      <c r="K1495" s="1478"/>
      <c r="L1495" s="1479"/>
    </row>
    <row r="1496" spans="3:12" ht="22.9" customHeight="1">
      <c r="C1496" s="1398" t="s">
        <v>4848</v>
      </c>
      <c r="D1496" s="1154">
        <v>8</v>
      </c>
      <c r="E1496" s="1154" t="s">
        <v>707</v>
      </c>
      <c r="F1496" s="1154" t="s">
        <v>708</v>
      </c>
      <c r="G1496" s="1477" t="s">
        <v>15046</v>
      </c>
      <c r="H1496" s="1478"/>
      <c r="I1496" s="1478"/>
      <c r="J1496" s="1478"/>
      <c r="K1496" s="1478"/>
      <c r="L1496" s="1479"/>
    </row>
    <row r="1497" spans="3:12" ht="22.9" customHeight="1">
      <c r="C1497" s="1398" t="s">
        <v>4849</v>
      </c>
      <c r="D1497" s="1154">
        <v>8</v>
      </c>
      <c r="E1497" s="1154" t="s">
        <v>707</v>
      </c>
      <c r="F1497" s="1154" t="s">
        <v>708</v>
      </c>
      <c r="G1497" s="1477" t="s">
        <v>15046</v>
      </c>
      <c r="H1497" s="1478"/>
      <c r="I1497" s="1478"/>
      <c r="J1497" s="1478"/>
      <c r="K1497" s="1478"/>
      <c r="L1497" s="1479"/>
    </row>
    <row r="1498" spans="3:12" ht="22.9" customHeight="1">
      <c r="C1498" s="1398" t="s">
        <v>4850</v>
      </c>
      <c r="D1498" s="1154">
        <v>8</v>
      </c>
      <c r="E1498" s="1154" t="s">
        <v>707</v>
      </c>
      <c r="F1498" s="1154" t="s">
        <v>708</v>
      </c>
      <c r="G1498" s="1477" t="s">
        <v>15046</v>
      </c>
      <c r="H1498" s="1478"/>
      <c r="I1498" s="1478"/>
      <c r="J1498" s="1478"/>
      <c r="K1498" s="1478"/>
      <c r="L1498" s="1479"/>
    </row>
    <row r="1499" spans="3:12" ht="22.9" customHeight="1">
      <c r="C1499" s="1398" t="s">
        <v>4851</v>
      </c>
      <c r="D1499" s="1154">
        <v>8</v>
      </c>
      <c r="E1499" s="1154" t="s">
        <v>707</v>
      </c>
      <c r="F1499" s="1154" t="s">
        <v>708</v>
      </c>
      <c r="G1499" s="1477" t="s">
        <v>15046</v>
      </c>
      <c r="H1499" s="1478"/>
      <c r="I1499" s="1478"/>
      <c r="J1499" s="1478"/>
      <c r="K1499" s="1478"/>
      <c r="L1499" s="1479"/>
    </row>
    <row r="1500" spans="3:12" ht="22.9" customHeight="1">
      <c r="C1500" s="1398" t="s">
        <v>4852</v>
      </c>
      <c r="D1500" s="1154">
        <v>8</v>
      </c>
      <c r="E1500" s="1154" t="s">
        <v>707</v>
      </c>
      <c r="F1500" s="1154" t="s">
        <v>708</v>
      </c>
      <c r="G1500" s="1477" t="s">
        <v>15046</v>
      </c>
      <c r="H1500" s="1478"/>
      <c r="I1500" s="1478"/>
      <c r="J1500" s="1478"/>
      <c r="K1500" s="1478"/>
      <c r="L1500" s="1479"/>
    </row>
    <row r="1501" spans="3:12" ht="22.9" customHeight="1">
      <c r="C1501" s="1398" t="s">
        <v>4853</v>
      </c>
      <c r="D1501" s="1154">
        <v>8</v>
      </c>
      <c r="E1501" s="1154" t="s">
        <v>707</v>
      </c>
      <c r="F1501" s="1154" t="s">
        <v>708</v>
      </c>
      <c r="G1501" s="1477" t="s">
        <v>15046</v>
      </c>
      <c r="H1501" s="1478"/>
      <c r="I1501" s="1478"/>
      <c r="J1501" s="1478"/>
      <c r="K1501" s="1478"/>
      <c r="L1501" s="1479"/>
    </row>
    <row r="1502" spans="3:12" ht="22.9" customHeight="1">
      <c r="C1502" s="1398" t="s">
        <v>4854</v>
      </c>
      <c r="D1502" s="1154">
        <v>8</v>
      </c>
      <c r="E1502" s="1154" t="s">
        <v>707</v>
      </c>
      <c r="F1502" s="1154" t="s">
        <v>708</v>
      </c>
      <c r="G1502" s="1477" t="s">
        <v>15046</v>
      </c>
      <c r="H1502" s="1478"/>
      <c r="I1502" s="1478"/>
      <c r="J1502" s="1478"/>
      <c r="K1502" s="1478"/>
      <c r="L1502" s="1479"/>
    </row>
    <row r="1503" spans="3:12" ht="22.9" customHeight="1">
      <c r="C1503" s="1398" t="s">
        <v>4855</v>
      </c>
      <c r="D1503" s="1154">
        <v>8</v>
      </c>
      <c r="E1503" s="1154" t="s">
        <v>707</v>
      </c>
      <c r="F1503" s="1154" t="s">
        <v>708</v>
      </c>
      <c r="G1503" s="1477" t="s">
        <v>15046</v>
      </c>
      <c r="H1503" s="1478"/>
      <c r="I1503" s="1478"/>
      <c r="J1503" s="1478"/>
      <c r="K1503" s="1478"/>
      <c r="L1503" s="1479"/>
    </row>
    <row r="1504" spans="3:12" ht="22.9" customHeight="1">
      <c r="C1504" s="1398" t="s">
        <v>4856</v>
      </c>
      <c r="D1504" s="1154">
        <v>8</v>
      </c>
      <c r="E1504" s="1154" t="s">
        <v>707</v>
      </c>
      <c r="F1504" s="1154" t="s">
        <v>708</v>
      </c>
      <c r="G1504" s="1477" t="s">
        <v>15046</v>
      </c>
      <c r="H1504" s="1478"/>
      <c r="I1504" s="1478"/>
      <c r="J1504" s="1478"/>
      <c r="K1504" s="1478"/>
      <c r="L1504" s="1479"/>
    </row>
    <row r="1505" spans="3:12" ht="22.9" customHeight="1">
      <c r="C1505" s="1398" t="s">
        <v>4857</v>
      </c>
      <c r="D1505" s="1154">
        <v>8</v>
      </c>
      <c r="E1505" s="1154" t="s">
        <v>707</v>
      </c>
      <c r="F1505" s="1154" t="s">
        <v>708</v>
      </c>
      <c r="G1505" s="1477" t="s">
        <v>15046</v>
      </c>
      <c r="H1505" s="1478"/>
      <c r="I1505" s="1478"/>
      <c r="J1505" s="1478"/>
      <c r="K1505" s="1478"/>
      <c r="L1505" s="1479"/>
    </row>
    <row r="1506" spans="3:12" ht="22.9" customHeight="1">
      <c r="C1506" s="1398" t="s">
        <v>4858</v>
      </c>
      <c r="D1506" s="1154">
        <v>8</v>
      </c>
      <c r="E1506" s="1154" t="s">
        <v>707</v>
      </c>
      <c r="F1506" s="1154" t="s">
        <v>708</v>
      </c>
      <c r="G1506" s="1477" t="s">
        <v>15046</v>
      </c>
      <c r="H1506" s="1478"/>
      <c r="I1506" s="1478"/>
      <c r="J1506" s="1478"/>
      <c r="K1506" s="1478"/>
      <c r="L1506" s="1479"/>
    </row>
    <row r="1507" spans="3:12" ht="22.9" customHeight="1">
      <c r="C1507" s="1398" t="s">
        <v>4859</v>
      </c>
      <c r="D1507" s="1154">
        <v>8</v>
      </c>
      <c r="E1507" s="1154" t="s">
        <v>707</v>
      </c>
      <c r="F1507" s="1154" t="s">
        <v>708</v>
      </c>
      <c r="G1507" s="1477" t="s">
        <v>15046</v>
      </c>
      <c r="H1507" s="1478"/>
      <c r="I1507" s="1478"/>
      <c r="J1507" s="1478"/>
      <c r="K1507" s="1478"/>
      <c r="L1507" s="1479"/>
    </row>
    <row r="1508" spans="3:12" ht="22.9" customHeight="1">
      <c r="C1508" s="1398" t="s">
        <v>4860</v>
      </c>
      <c r="D1508" s="1154">
        <v>8</v>
      </c>
      <c r="E1508" s="1154" t="s">
        <v>707</v>
      </c>
      <c r="F1508" s="1154" t="s">
        <v>708</v>
      </c>
      <c r="G1508" s="1477" t="s">
        <v>15046</v>
      </c>
      <c r="H1508" s="1478"/>
      <c r="I1508" s="1478"/>
      <c r="J1508" s="1478"/>
      <c r="K1508" s="1478"/>
      <c r="L1508" s="1479"/>
    </row>
    <row r="1509" spans="3:12" ht="22.9" customHeight="1">
      <c r="C1509" s="1398" t="s">
        <v>4861</v>
      </c>
      <c r="D1509" s="1154">
        <v>8</v>
      </c>
      <c r="E1509" s="1154" t="s">
        <v>707</v>
      </c>
      <c r="F1509" s="1154" t="s">
        <v>708</v>
      </c>
      <c r="G1509" s="1477" t="s">
        <v>15046</v>
      </c>
      <c r="H1509" s="1478"/>
      <c r="I1509" s="1478"/>
      <c r="J1509" s="1478"/>
      <c r="K1509" s="1478"/>
      <c r="L1509" s="1479"/>
    </row>
    <row r="1510" spans="3:12" ht="22.9" customHeight="1">
      <c r="C1510" s="1398" t="s">
        <v>4862</v>
      </c>
      <c r="D1510" s="1154">
        <v>8</v>
      </c>
      <c r="E1510" s="1154" t="s">
        <v>707</v>
      </c>
      <c r="F1510" s="1154" t="s">
        <v>708</v>
      </c>
      <c r="G1510" s="1477" t="s">
        <v>15046</v>
      </c>
      <c r="H1510" s="1478"/>
      <c r="I1510" s="1478"/>
      <c r="J1510" s="1478"/>
      <c r="K1510" s="1478"/>
      <c r="L1510" s="1479"/>
    </row>
    <row r="1511" spans="3:12" ht="22.9" customHeight="1">
      <c r="C1511" s="1398" t="s">
        <v>4863</v>
      </c>
      <c r="D1511" s="1154">
        <v>8</v>
      </c>
      <c r="E1511" s="1154" t="s">
        <v>707</v>
      </c>
      <c r="F1511" s="1154" t="s">
        <v>708</v>
      </c>
      <c r="G1511" s="1477" t="s">
        <v>15046</v>
      </c>
      <c r="H1511" s="1478"/>
      <c r="I1511" s="1478"/>
      <c r="J1511" s="1478"/>
      <c r="K1511" s="1478"/>
      <c r="L1511" s="1479"/>
    </row>
    <row r="1512" spans="3:12" ht="22.9" customHeight="1">
      <c r="C1512" s="1398" t="s">
        <v>4864</v>
      </c>
      <c r="D1512" s="1154">
        <v>8</v>
      </c>
      <c r="E1512" s="1154" t="s">
        <v>707</v>
      </c>
      <c r="F1512" s="1154" t="s">
        <v>708</v>
      </c>
      <c r="G1512" s="1477" t="s">
        <v>15046</v>
      </c>
      <c r="H1512" s="1478"/>
      <c r="I1512" s="1478"/>
      <c r="J1512" s="1478"/>
      <c r="K1512" s="1478"/>
      <c r="L1512" s="1479"/>
    </row>
    <row r="1513" spans="3:12" ht="22.9" customHeight="1">
      <c r="C1513" s="1398" t="s">
        <v>4865</v>
      </c>
      <c r="D1513" s="1154">
        <v>8</v>
      </c>
      <c r="E1513" s="1154" t="s">
        <v>707</v>
      </c>
      <c r="F1513" s="1154" t="s">
        <v>708</v>
      </c>
      <c r="G1513" s="1477" t="s">
        <v>15046</v>
      </c>
      <c r="H1513" s="1478"/>
      <c r="I1513" s="1478"/>
      <c r="J1513" s="1478"/>
      <c r="K1513" s="1478"/>
      <c r="L1513" s="1479"/>
    </row>
    <row r="1514" spans="3:12" ht="22.9" customHeight="1">
      <c r="C1514" s="1398" t="s">
        <v>4866</v>
      </c>
      <c r="D1514" s="1154">
        <v>8</v>
      </c>
      <c r="E1514" s="1154" t="s">
        <v>707</v>
      </c>
      <c r="F1514" s="1154" t="s">
        <v>708</v>
      </c>
      <c r="G1514" s="1477" t="s">
        <v>15046</v>
      </c>
      <c r="H1514" s="1478"/>
      <c r="I1514" s="1478"/>
      <c r="J1514" s="1478"/>
      <c r="K1514" s="1478"/>
      <c r="L1514" s="1479"/>
    </row>
    <row r="1515" spans="3:12" ht="22.9" customHeight="1">
      <c r="C1515" s="1398" t="s">
        <v>4867</v>
      </c>
      <c r="D1515" s="1154">
        <v>8</v>
      </c>
      <c r="E1515" s="1154" t="s">
        <v>707</v>
      </c>
      <c r="F1515" s="1154" t="s">
        <v>708</v>
      </c>
      <c r="G1515" s="1477" t="s">
        <v>15046</v>
      </c>
      <c r="H1515" s="1478"/>
      <c r="I1515" s="1478"/>
      <c r="J1515" s="1478"/>
      <c r="K1515" s="1478"/>
      <c r="L1515" s="1479"/>
    </row>
    <row r="1516" spans="3:12" ht="22.9" customHeight="1">
      <c r="C1516" s="1398" t="s">
        <v>4868</v>
      </c>
      <c r="D1516" s="1154">
        <v>8</v>
      </c>
      <c r="E1516" s="1154" t="s">
        <v>707</v>
      </c>
      <c r="F1516" s="1154" t="s">
        <v>708</v>
      </c>
      <c r="G1516" s="1477" t="s">
        <v>15046</v>
      </c>
      <c r="H1516" s="1478"/>
      <c r="I1516" s="1478"/>
      <c r="J1516" s="1478"/>
      <c r="K1516" s="1478"/>
      <c r="L1516" s="1479"/>
    </row>
    <row r="1517" spans="3:12" ht="22.9" customHeight="1">
      <c r="C1517" s="1398" t="s">
        <v>4869</v>
      </c>
      <c r="D1517" s="1154">
        <v>8</v>
      </c>
      <c r="E1517" s="1154" t="s">
        <v>707</v>
      </c>
      <c r="F1517" s="1154" t="s">
        <v>708</v>
      </c>
      <c r="G1517" s="1477" t="s">
        <v>15046</v>
      </c>
      <c r="H1517" s="1478"/>
      <c r="I1517" s="1478"/>
      <c r="J1517" s="1478"/>
      <c r="K1517" s="1478"/>
      <c r="L1517" s="1479"/>
    </row>
    <row r="1518" spans="3:12" ht="22.9" customHeight="1">
      <c r="C1518" s="1398" t="s">
        <v>4870</v>
      </c>
      <c r="D1518" s="1154">
        <v>8</v>
      </c>
      <c r="E1518" s="1154" t="s">
        <v>707</v>
      </c>
      <c r="F1518" s="1154" t="s">
        <v>708</v>
      </c>
      <c r="G1518" s="1477" t="s">
        <v>15046</v>
      </c>
      <c r="H1518" s="1478"/>
      <c r="I1518" s="1478"/>
      <c r="J1518" s="1478"/>
      <c r="K1518" s="1478"/>
      <c r="L1518" s="1479"/>
    </row>
    <row r="1519" spans="3:12" ht="22.9" customHeight="1">
      <c r="C1519" s="1398" t="s">
        <v>4871</v>
      </c>
      <c r="D1519" s="1154">
        <v>8</v>
      </c>
      <c r="E1519" s="1154" t="s">
        <v>707</v>
      </c>
      <c r="F1519" s="1154" t="s">
        <v>708</v>
      </c>
      <c r="G1519" s="1477" t="s">
        <v>15046</v>
      </c>
      <c r="H1519" s="1478"/>
      <c r="I1519" s="1478"/>
      <c r="J1519" s="1478"/>
      <c r="K1519" s="1478"/>
      <c r="L1519" s="1479"/>
    </row>
    <row r="1520" spans="3:12" ht="22.9" customHeight="1">
      <c r="C1520" s="1398" t="s">
        <v>4872</v>
      </c>
      <c r="D1520" s="1154">
        <v>8</v>
      </c>
      <c r="E1520" s="1154" t="s">
        <v>707</v>
      </c>
      <c r="F1520" s="1154" t="s">
        <v>708</v>
      </c>
      <c r="G1520" s="1477" t="s">
        <v>15046</v>
      </c>
      <c r="H1520" s="1478"/>
      <c r="I1520" s="1478"/>
      <c r="J1520" s="1478"/>
      <c r="K1520" s="1478"/>
      <c r="L1520" s="1479"/>
    </row>
    <row r="1521" spans="3:12" ht="22.9" customHeight="1">
      <c r="C1521" s="1398" t="s">
        <v>4873</v>
      </c>
      <c r="D1521" s="1154">
        <v>8</v>
      </c>
      <c r="E1521" s="1154" t="s">
        <v>707</v>
      </c>
      <c r="F1521" s="1154" t="s">
        <v>708</v>
      </c>
      <c r="G1521" s="1477" t="s">
        <v>15046</v>
      </c>
      <c r="H1521" s="1478"/>
      <c r="I1521" s="1478"/>
      <c r="J1521" s="1478"/>
      <c r="K1521" s="1478"/>
      <c r="L1521" s="1479"/>
    </row>
    <row r="1522" spans="3:12" ht="22.9" customHeight="1">
      <c r="C1522" s="1398" t="s">
        <v>4874</v>
      </c>
      <c r="D1522" s="1154">
        <v>8</v>
      </c>
      <c r="E1522" s="1154" t="s">
        <v>707</v>
      </c>
      <c r="F1522" s="1154" t="s">
        <v>708</v>
      </c>
      <c r="G1522" s="1477" t="s">
        <v>15046</v>
      </c>
      <c r="H1522" s="1478"/>
      <c r="I1522" s="1478"/>
      <c r="J1522" s="1478"/>
      <c r="K1522" s="1478"/>
      <c r="L1522" s="1479"/>
    </row>
    <row r="1523" spans="3:12" ht="22.9" customHeight="1">
      <c r="C1523" s="1398" t="s">
        <v>4875</v>
      </c>
      <c r="D1523" s="1154">
        <v>8</v>
      </c>
      <c r="E1523" s="1154" t="s">
        <v>707</v>
      </c>
      <c r="F1523" s="1154" t="s">
        <v>708</v>
      </c>
      <c r="G1523" s="1477" t="s">
        <v>15046</v>
      </c>
      <c r="H1523" s="1478"/>
      <c r="I1523" s="1478"/>
      <c r="J1523" s="1478"/>
      <c r="K1523" s="1478"/>
      <c r="L1523" s="1479"/>
    </row>
    <row r="1524" spans="3:12" ht="22.9" customHeight="1">
      <c r="C1524" s="1398" t="s">
        <v>4876</v>
      </c>
      <c r="D1524" s="1154">
        <v>8</v>
      </c>
      <c r="E1524" s="1154" t="s">
        <v>707</v>
      </c>
      <c r="F1524" s="1154" t="s">
        <v>708</v>
      </c>
      <c r="G1524" s="1477" t="s">
        <v>15046</v>
      </c>
      <c r="H1524" s="1478"/>
      <c r="I1524" s="1478"/>
      <c r="J1524" s="1478"/>
      <c r="K1524" s="1478"/>
      <c r="L1524" s="1479"/>
    </row>
    <row r="1525" spans="3:12" ht="22.9" customHeight="1">
      <c r="C1525" s="1398" t="s">
        <v>4877</v>
      </c>
      <c r="D1525" s="1154">
        <v>8</v>
      </c>
      <c r="E1525" s="1154" t="s">
        <v>707</v>
      </c>
      <c r="F1525" s="1154" t="s">
        <v>708</v>
      </c>
      <c r="G1525" s="1477" t="s">
        <v>15046</v>
      </c>
      <c r="H1525" s="1478"/>
      <c r="I1525" s="1478"/>
      <c r="J1525" s="1478"/>
      <c r="K1525" s="1478"/>
      <c r="L1525" s="1479"/>
    </row>
    <row r="1526" spans="3:12" ht="22.9" customHeight="1">
      <c r="C1526" s="1398" t="s">
        <v>4878</v>
      </c>
      <c r="D1526" s="1154">
        <v>8</v>
      </c>
      <c r="E1526" s="1154" t="s">
        <v>707</v>
      </c>
      <c r="F1526" s="1154" t="s">
        <v>708</v>
      </c>
      <c r="G1526" s="1477" t="s">
        <v>15046</v>
      </c>
      <c r="H1526" s="1478"/>
      <c r="I1526" s="1478"/>
      <c r="J1526" s="1478"/>
      <c r="K1526" s="1478"/>
      <c r="L1526" s="1479"/>
    </row>
    <row r="1527" spans="3:12" ht="22.9" customHeight="1">
      <c r="C1527" s="1398" t="s">
        <v>4879</v>
      </c>
      <c r="D1527" s="1154">
        <v>8</v>
      </c>
      <c r="E1527" s="1154" t="s">
        <v>707</v>
      </c>
      <c r="F1527" s="1154" t="s">
        <v>708</v>
      </c>
      <c r="G1527" s="1477" t="s">
        <v>15046</v>
      </c>
      <c r="H1527" s="1478"/>
      <c r="I1527" s="1478"/>
      <c r="J1527" s="1478"/>
      <c r="K1527" s="1478"/>
      <c r="L1527" s="1479"/>
    </row>
    <row r="1528" spans="3:12" ht="22.9" customHeight="1">
      <c r="C1528" s="1398" t="s">
        <v>4880</v>
      </c>
      <c r="D1528" s="1154">
        <v>8</v>
      </c>
      <c r="E1528" s="1154" t="s">
        <v>707</v>
      </c>
      <c r="F1528" s="1154" t="s">
        <v>708</v>
      </c>
      <c r="G1528" s="1477" t="s">
        <v>15046</v>
      </c>
      <c r="H1528" s="1478"/>
      <c r="I1528" s="1478"/>
      <c r="J1528" s="1478"/>
      <c r="K1528" s="1478"/>
      <c r="L1528" s="1479"/>
    </row>
    <row r="1529" spans="3:12" ht="22.9" customHeight="1">
      <c r="C1529" s="1398" t="s">
        <v>4881</v>
      </c>
      <c r="D1529" s="1154">
        <v>8</v>
      </c>
      <c r="E1529" s="1154" t="s">
        <v>707</v>
      </c>
      <c r="F1529" s="1154" t="s">
        <v>708</v>
      </c>
      <c r="G1529" s="1477" t="s">
        <v>15046</v>
      </c>
      <c r="H1529" s="1478"/>
      <c r="I1529" s="1478"/>
      <c r="J1529" s="1478"/>
      <c r="K1529" s="1478"/>
      <c r="L1529" s="1479"/>
    </row>
    <row r="1530" spans="3:12" ht="22.9" customHeight="1">
      <c r="C1530" s="1398" t="s">
        <v>4882</v>
      </c>
      <c r="D1530" s="1154">
        <v>8</v>
      </c>
      <c r="E1530" s="1154" t="s">
        <v>707</v>
      </c>
      <c r="F1530" s="1154" t="s">
        <v>708</v>
      </c>
      <c r="G1530" s="1477" t="s">
        <v>15046</v>
      </c>
      <c r="H1530" s="1478"/>
      <c r="I1530" s="1478"/>
      <c r="J1530" s="1478"/>
      <c r="K1530" s="1478"/>
      <c r="L1530" s="1479"/>
    </row>
    <row r="1531" spans="3:12" ht="22.9" customHeight="1">
      <c r="C1531" s="1398" t="s">
        <v>4883</v>
      </c>
      <c r="D1531" s="1154">
        <v>8</v>
      </c>
      <c r="E1531" s="1154" t="s">
        <v>707</v>
      </c>
      <c r="F1531" s="1154" t="s">
        <v>708</v>
      </c>
      <c r="G1531" s="1477" t="s">
        <v>15046</v>
      </c>
      <c r="H1531" s="1478"/>
      <c r="I1531" s="1478"/>
      <c r="J1531" s="1478"/>
      <c r="K1531" s="1478"/>
      <c r="L1531" s="1479"/>
    </row>
    <row r="1532" spans="3:12" ht="22.9" customHeight="1">
      <c r="C1532" s="1398" t="s">
        <v>4884</v>
      </c>
      <c r="D1532" s="1154">
        <v>8</v>
      </c>
      <c r="E1532" s="1154" t="s">
        <v>707</v>
      </c>
      <c r="F1532" s="1154" t="s">
        <v>708</v>
      </c>
      <c r="G1532" s="1477" t="s">
        <v>15046</v>
      </c>
      <c r="H1532" s="1478"/>
      <c r="I1532" s="1478"/>
      <c r="J1532" s="1478"/>
      <c r="K1532" s="1478"/>
      <c r="L1532" s="1479"/>
    </row>
    <row r="1533" spans="3:12" ht="22.9" customHeight="1">
      <c r="C1533" s="1398" t="s">
        <v>4885</v>
      </c>
      <c r="D1533" s="1154">
        <v>8</v>
      </c>
      <c r="E1533" s="1154" t="s">
        <v>707</v>
      </c>
      <c r="F1533" s="1154" t="s">
        <v>708</v>
      </c>
      <c r="G1533" s="1477" t="s">
        <v>15046</v>
      </c>
      <c r="H1533" s="1478"/>
      <c r="I1533" s="1478"/>
      <c r="J1533" s="1478"/>
      <c r="K1533" s="1478"/>
      <c r="L1533" s="1479"/>
    </row>
    <row r="1534" spans="3:12" ht="22.9" customHeight="1">
      <c r="C1534" s="1398" t="s">
        <v>4886</v>
      </c>
      <c r="D1534" s="1154">
        <v>8</v>
      </c>
      <c r="E1534" s="1154" t="s">
        <v>707</v>
      </c>
      <c r="F1534" s="1154" t="s">
        <v>708</v>
      </c>
      <c r="G1534" s="1477" t="s">
        <v>15046</v>
      </c>
      <c r="H1534" s="1478"/>
      <c r="I1534" s="1478"/>
      <c r="J1534" s="1478"/>
      <c r="K1534" s="1478"/>
      <c r="L1534" s="1479"/>
    </row>
    <row r="1535" spans="3:12" ht="22.9" customHeight="1">
      <c r="C1535" s="1398" t="s">
        <v>4887</v>
      </c>
      <c r="D1535" s="1154">
        <v>8</v>
      </c>
      <c r="E1535" s="1154" t="s">
        <v>707</v>
      </c>
      <c r="F1535" s="1154" t="s">
        <v>708</v>
      </c>
      <c r="G1535" s="1477" t="s">
        <v>15046</v>
      </c>
      <c r="H1535" s="1478"/>
      <c r="I1535" s="1478"/>
      <c r="J1535" s="1478"/>
      <c r="K1535" s="1478"/>
      <c r="L1535" s="1479"/>
    </row>
    <row r="1536" spans="3:12" ht="22.9" customHeight="1">
      <c r="C1536" s="1398" t="s">
        <v>4888</v>
      </c>
      <c r="D1536" s="1154">
        <v>8</v>
      </c>
      <c r="E1536" s="1154" t="s">
        <v>707</v>
      </c>
      <c r="F1536" s="1154" t="s">
        <v>708</v>
      </c>
      <c r="G1536" s="1477" t="s">
        <v>15046</v>
      </c>
      <c r="H1536" s="1478"/>
      <c r="I1536" s="1478"/>
      <c r="J1536" s="1478"/>
      <c r="K1536" s="1478"/>
      <c r="L1536" s="1479"/>
    </row>
    <row r="1537" spans="3:12" ht="22.9" customHeight="1">
      <c r="C1537" s="1398" t="s">
        <v>4889</v>
      </c>
      <c r="D1537" s="1154">
        <v>8</v>
      </c>
      <c r="E1537" s="1154" t="s">
        <v>707</v>
      </c>
      <c r="F1537" s="1154" t="s">
        <v>708</v>
      </c>
      <c r="G1537" s="1477" t="s">
        <v>15046</v>
      </c>
      <c r="H1537" s="1478"/>
      <c r="I1537" s="1478"/>
      <c r="J1537" s="1478"/>
      <c r="K1537" s="1478"/>
      <c r="L1537" s="1479"/>
    </row>
    <row r="1538" spans="3:12" ht="22.9" customHeight="1">
      <c r="C1538" s="1398" t="s">
        <v>4890</v>
      </c>
      <c r="D1538" s="1154">
        <v>8</v>
      </c>
      <c r="E1538" s="1154" t="s">
        <v>707</v>
      </c>
      <c r="F1538" s="1154" t="s">
        <v>708</v>
      </c>
      <c r="G1538" s="1477" t="s">
        <v>15046</v>
      </c>
      <c r="H1538" s="1478"/>
      <c r="I1538" s="1478"/>
      <c r="J1538" s="1478"/>
      <c r="K1538" s="1478"/>
      <c r="L1538" s="1479"/>
    </row>
    <row r="1539" spans="3:12" ht="22.9" customHeight="1">
      <c r="C1539" s="1398" t="s">
        <v>4891</v>
      </c>
      <c r="D1539" s="1154">
        <v>8</v>
      </c>
      <c r="E1539" s="1154" t="s">
        <v>707</v>
      </c>
      <c r="F1539" s="1154" t="s">
        <v>708</v>
      </c>
      <c r="G1539" s="1477" t="s">
        <v>15046</v>
      </c>
      <c r="H1539" s="1478"/>
      <c r="I1539" s="1478"/>
      <c r="J1539" s="1478"/>
      <c r="K1539" s="1478"/>
      <c r="L1539" s="1479"/>
    </row>
    <row r="1540" spans="3:12" ht="22.9" customHeight="1">
      <c r="C1540" s="1398" t="s">
        <v>4892</v>
      </c>
      <c r="D1540" s="1154">
        <v>8</v>
      </c>
      <c r="E1540" s="1154" t="s">
        <v>707</v>
      </c>
      <c r="F1540" s="1154" t="s">
        <v>708</v>
      </c>
      <c r="G1540" s="1477" t="s">
        <v>15046</v>
      </c>
      <c r="H1540" s="1478"/>
      <c r="I1540" s="1478"/>
      <c r="J1540" s="1478"/>
      <c r="K1540" s="1478"/>
      <c r="L1540" s="1479"/>
    </row>
    <row r="1541" spans="3:12" ht="22.9" customHeight="1">
      <c r="C1541" s="1398" t="s">
        <v>4893</v>
      </c>
      <c r="D1541" s="1154">
        <v>8</v>
      </c>
      <c r="E1541" s="1154" t="s">
        <v>707</v>
      </c>
      <c r="F1541" s="1154" t="s">
        <v>708</v>
      </c>
      <c r="G1541" s="1477" t="s">
        <v>15046</v>
      </c>
      <c r="H1541" s="1478"/>
      <c r="I1541" s="1478"/>
      <c r="J1541" s="1478"/>
      <c r="K1541" s="1478"/>
      <c r="L1541" s="1479"/>
    </row>
    <row r="1542" spans="3:12" ht="22.9" customHeight="1">
      <c r="C1542" s="1398" t="s">
        <v>4894</v>
      </c>
      <c r="D1542" s="1154">
        <v>8</v>
      </c>
      <c r="E1542" s="1154" t="s">
        <v>707</v>
      </c>
      <c r="F1542" s="1154" t="s">
        <v>708</v>
      </c>
      <c r="G1542" s="1477" t="s">
        <v>15046</v>
      </c>
      <c r="H1542" s="1478"/>
      <c r="I1542" s="1478"/>
      <c r="J1542" s="1478"/>
      <c r="K1542" s="1478"/>
      <c r="L1542" s="1479"/>
    </row>
    <row r="1543" spans="3:12" ht="22.9" customHeight="1">
      <c r="C1543" s="1398" t="s">
        <v>4895</v>
      </c>
      <c r="D1543" s="1154">
        <v>8</v>
      </c>
      <c r="E1543" s="1154" t="s">
        <v>707</v>
      </c>
      <c r="F1543" s="1154" t="s">
        <v>708</v>
      </c>
      <c r="G1543" s="1477" t="s">
        <v>15046</v>
      </c>
      <c r="H1543" s="1478"/>
      <c r="I1543" s="1478"/>
      <c r="J1543" s="1478"/>
      <c r="K1543" s="1478"/>
      <c r="L1543" s="1479"/>
    </row>
    <row r="1544" spans="3:12" ht="22.9" customHeight="1">
      <c r="C1544" s="1398" t="s">
        <v>4896</v>
      </c>
      <c r="D1544" s="1154">
        <v>8</v>
      </c>
      <c r="E1544" s="1154" t="s">
        <v>707</v>
      </c>
      <c r="F1544" s="1154" t="s">
        <v>708</v>
      </c>
      <c r="G1544" s="1477" t="s">
        <v>15046</v>
      </c>
      <c r="H1544" s="1478"/>
      <c r="I1544" s="1478"/>
      <c r="J1544" s="1478"/>
      <c r="K1544" s="1478"/>
      <c r="L1544" s="1479"/>
    </row>
    <row r="1545" spans="3:12" ht="22.9" customHeight="1">
      <c r="C1545" s="1398" t="s">
        <v>4897</v>
      </c>
      <c r="D1545" s="1154">
        <v>8</v>
      </c>
      <c r="E1545" s="1154" t="s">
        <v>707</v>
      </c>
      <c r="F1545" s="1154" t="s">
        <v>708</v>
      </c>
      <c r="G1545" s="1477" t="s">
        <v>15046</v>
      </c>
      <c r="H1545" s="1478"/>
      <c r="I1545" s="1478"/>
      <c r="J1545" s="1478"/>
      <c r="K1545" s="1478"/>
      <c r="L1545" s="1479"/>
    </row>
    <row r="1546" spans="3:12" ht="22.9" customHeight="1">
      <c r="C1546" s="1398" t="s">
        <v>4898</v>
      </c>
      <c r="D1546" s="1154">
        <v>8</v>
      </c>
      <c r="E1546" s="1154" t="s">
        <v>707</v>
      </c>
      <c r="F1546" s="1154" t="s">
        <v>708</v>
      </c>
      <c r="G1546" s="1477" t="s">
        <v>15046</v>
      </c>
      <c r="H1546" s="1478"/>
      <c r="I1546" s="1478"/>
      <c r="J1546" s="1478"/>
      <c r="K1546" s="1478"/>
      <c r="L1546" s="1479"/>
    </row>
    <row r="1547" spans="3:12" ht="22.9" customHeight="1">
      <c r="C1547" s="1398" t="s">
        <v>4899</v>
      </c>
      <c r="D1547" s="1154">
        <v>8</v>
      </c>
      <c r="E1547" s="1154" t="s">
        <v>707</v>
      </c>
      <c r="F1547" s="1154" t="s">
        <v>708</v>
      </c>
      <c r="G1547" s="1477" t="s">
        <v>15046</v>
      </c>
      <c r="H1547" s="1478"/>
      <c r="I1547" s="1478"/>
      <c r="J1547" s="1478"/>
      <c r="K1547" s="1478"/>
      <c r="L1547" s="1479"/>
    </row>
    <row r="1548" spans="3:12" ht="22.9" customHeight="1">
      <c r="C1548" s="1398" t="s">
        <v>4900</v>
      </c>
      <c r="D1548" s="1154">
        <v>8</v>
      </c>
      <c r="E1548" s="1154" t="s">
        <v>707</v>
      </c>
      <c r="F1548" s="1154" t="s">
        <v>708</v>
      </c>
      <c r="G1548" s="1477" t="s">
        <v>15046</v>
      </c>
      <c r="H1548" s="1478"/>
      <c r="I1548" s="1478"/>
      <c r="J1548" s="1478"/>
      <c r="K1548" s="1478"/>
      <c r="L1548" s="1479"/>
    </row>
    <row r="1549" spans="3:12" ht="22.9" customHeight="1">
      <c r="C1549" s="1398" t="s">
        <v>4901</v>
      </c>
      <c r="D1549" s="1154">
        <v>8</v>
      </c>
      <c r="E1549" s="1154" t="s">
        <v>707</v>
      </c>
      <c r="F1549" s="1154" t="s">
        <v>708</v>
      </c>
      <c r="G1549" s="1477" t="s">
        <v>15046</v>
      </c>
      <c r="H1549" s="1478"/>
      <c r="I1549" s="1478"/>
      <c r="J1549" s="1478"/>
      <c r="K1549" s="1478"/>
      <c r="L1549" s="1479"/>
    </row>
    <row r="1550" spans="3:12" ht="22.9" customHeight="1">
      <c r="C1550" s="1398" t="s">
        <v>4902</v>
      </c>
      <c r="D1550" s="1154">
        <v>8</v>
      </c>
      <c r="E1550" s="1154" t="s">
        <v>707</v>
      </c>
      <c r="F1550" s="1154" t="s">
        <v>708</v>
      </c>
      <c r="G1550" s="1477" t="s">
        <v>15046</v>
      </c>
      <c r="H1550" s="1478"/>
      <c r="I1550" s="1478"/>
      <c r="J1550" s="1478"/>
      <c r="K1550" s="1478"/>
      <c r="L1550" s="1479"/>
    </row>
    <row r="1551" spans="3:12" ht="22.9" customHeight="1">
      <c r="C1551" s="1398" t="s">
        <v>4903</v>
      </c>
      <c r="D1551" s="1154">
        <v>8</v>
      </c>
      <c r="E1551" s="1154" t="s">
        <v>707</v>
      </c>
      <c r="F1551" s="1154" t="s">
        <v>708</v>
      </c>
      <c r="G1551" s="1477" t="s">
        <v>15046</v>
      </c>
      <c r="H1551" s="1478"/>
      <c r="I1551" s="1478"/>
      <c r="J1551" s="1478"/>
      <c r="K1551" s="1478"/>
      <c r="L1551" s="1479"/>
    </row>
    <row r="1552" spans="3:12" ht="22.9" customHeight="1">
      <c r="C1552" s="1398" t="s">
        <v>4904</v>
      </c>
      <c r="D1552" s="1154">
        <v>8</v>
      </c>
      <c r="E1552" s="1154" t="s">
        <v>707</v>
      </c>
      <c r="F1552" s="1154" t="s">
        <v>708</v>
      </c>
      <c r="G1552" s="1477" t="s">
        <v>15046</v>
      </c>
      <c r="H1552" s="1478"/>
      <c r="I1552" s="1478"/>
      <c r="J1552" s="1478"/>
      <c r="K1552" s="1478"/>
      <c r="L1552" s="1479"/>
    </row>
    <row r="1553" spans="3:12" ht="22.9" customHeight="1">
      <c r="C1553" s="1398" t="s">
        <v>4905</v>
      </c>
      <c r="D1553" s="1154">
        <v>8</v>
      </c>
      <c r="E1553" s="1154" t="s">
        <v>707</v>
      </c>
      <c r="F1553" s="1154" t="s">
        <v>708</v>
      </c>
      <c r="G1553" s="1477" t="s">
        <v>15046</v>
      </c>
      <c r="H1553" s="1478"/>
      <c r="I1553" s="1478"/>
      <c r="J1553" s="1478"/>
      <c r="K1553" s="1478"/>
      <c r="L1553" s="1479"/>
    </row>
    <row r="1554" spans="3:12" ht="22.9" customHeight="1">
      <c r="C1554" s="1398" t="s">
        <v>4906</v>
      </c>
      <c r="D1554" s="1154">
        <v>8</v>
      </c>
      <c r="E1554" s="1154" t="s">
        <v>707</v>
      </c>
      <c r="F1554" s="1154" t="s">
        <v>708</v>
      </c>
      <c r="G1554" s="1477" t="s">
        <v>15046</v>
      </c>
      <c r="H1554" s="1478"/>
      <c r="I1554" s="1478"/>
      <c r="J1554" s="1478"/>
      <c r="K1554" s="1478"/>
      <c r="L1554" s="1479"/>
    </row>
    <row r="1555" spans="3:12" ht="22.9" customHeight="1">
      <c r="C1555" s="1398" t="s">
        <v>4907</v>
      </c>
      <c r="D1555" s="1154">
        <v>8</v>
      </c>
      <c r="E1555" s="1154" t="s">
        <v>707</v>
      </c>
      <c r="F1555" s="1154" t="s">
        <v>708</v>
      </c>
      <c r="G1555" s="1477" t="s">
        <v>15046</v>
      </c>
      <c r="H1555" s="1478"/>
      <c r="I1555" s="1478"/>
      <c r="J1555" s="1478"/>
      <c r="K1555" s="1478"/>
      <c r="L1555" s="1479"/>
    </row>
    <row r="1556" spans="3:12" ht="22.9" customHeight="1">
      <c r="C1556" s="1398" t="s">
        <v>4908</v>
      </c>
      <c r="D1556" s="1154">
        <v>8</v>
      </c>
      <c r="E1556" s="1154" t="s">
        <v>707</v>
      </c>
      <c r="F1556" s="1154" t="s">
        <v>708</v>
      </c>
      <c r="G1556" s="1477" t="s">
        <v>15046</v>
      </c>
      <c r="H1556" s="1478"/>
      <c r="I1556" s="1478"/>
      <c r="J1556" s="1478"/>
      <c r="K1556" s="1478"/>
      <c r="L1556" s="1479"/>
    </row>
    <row r="1557" spans="3:12" ht="22.9" customHeight="1">
      <c r="C1557" s="1398" t="s">
        <v>4909</v>
      </c>
      <c r="D1557" s="1154">
        <v>8</v>
      </c>
      <c r="E1557" s="1154" t="s">
        <v>707</v>
      </c>
      <c r="F1557" s="1154" t="s">
        <v>708</v>
      </c>
      <c r="G1557" s="1477" t="s">
        <v>15046</v>
      </c>
      <c r="H1557" s="1478"/>
      <c r="I1557" s="1478"/>
      <c r="J1557" s="1478"/>
      <c r="K1557" s="1478"/>
      <c r="L1557" s="1479"/>
    </row>
    <row r="1558" spans="3:12" ht="22.9" customHeight="1">
      <c r="C1558" s="1398" t="s">
        <v>4910</v>
      </c>
      <c r="D1558" s="1154">
        <v>8</v>
      </c>
      <c r="E1558" s="1154" t="s">
        <v>707</v>
      </c>
      <c r="F1558" s="1154" t="s">
        <v>708</v>
      </c>
      <c r="G1558" s="1477" t="s">
        <v>15046</v>
      </c>
      <c r="H1558" s="1478"/>
      <c r="I1558" s="1478"/>
      <c r="J1558" s="1478"/>
      <c r="K1558" s="1478"/>
      <c r="L1558" s="1479"/>
    </row>
    <row r="1559" spans="3:12" ht="22.9" customHeight="1">
      <c r="C1559" s="1398" t="s">
        <v>4911</v>
      </c>
      <c r="D1559" s="1154">
        <v>8</v>
      </c>
      <c r="E1559" s="1154" t="s">
        <v>707</v>
      </c>
      <c r="F1559" s="1154" t="s">
        <v>708</v>
      </c>
      <c r="G1559" s="1477" t="s">
        <v>15046</v>
      </c>
      <c r="H1559" s="1478"/>
      <c r="I1559" s="1478"/>
      <c r="J1559" s="1478"/>
      <c r="K1559" s="1478"/>
      <c r="L1559" s="1479"/>
    </row>
    <row r="1560" spans="3:12" ht="22.9" customHeight="1">
      <c r="C1560" s="1398" t="s">
        <v>4912</v>
      </c>
      <c r="D1560" s="1154">
        <v>8</v>
      </c>
      <c r="E1560" s="1154" t="s">
        <v>707</v>
      </c>
      <c r="F1560" s="1154" t="s">
        <v>708</v>
      </c>
      <c r="G1560" s="1477" t="s">
        <v>15046</v>
      </c>
      <c r="H1560" s="1478"/>
      <c r="I1560" s="1478"/>
      <c r="J1560" s="1478"/>
      <c r="K1560" s="1478"/>
      <c r="L1560" s="1479"/>
    </row>
    <row r="1561" spans="3:12" ht="22.9" customHeight="1">
      <c r="C1561" s="1398" t="s">
        <v>4913</v>
      </c>
      <c r="D1561" s="1154">
        <v>8</v>
      </c>
      <c r="E1561" s="1154" t="s">
        <v>707</v>
      </c>
      <c r="F1561" s="1154" t="s">
        <v>708</v>
      </c>
      <c r="G1561" s="1477" t="s">
        <v>15046</v>
      </c>
      <c r="H1561" s="1478"/>
      <c r="I1561" s="1478"/>
      <c r="J1561" s="1478"/>
      <c r="K1561" s="1478"/>
      <c r="L1561" s="1479"/>
    </row>
    <row r="1562" spans="3:12" ht="22.9" customHeight="1">
      <c r="C1562" s="1398" t="s">
        <v>4914</v>
      </c>
      <c r="D1562" s="1154">
        <v>8</v>
      </c>
      <c r="E1562" s="1154" t="s">
        <v>707</v>
      </c>
      <c r="F1562" s="1154" t="s">
        <v>708</v>
      </c>
      <c r="G1562" s="1477" t="s">
        <v>15046</v>
      </c>
      <c r="H1562" s="1478"/>
      <c r="I1562" s="1478"/>
      <c r="J1562" s="1478"/>
      <c r="K1562" s="1478"/>
      <c r="L1562" s="1479"/>
    </row>
    <row r="1563" spans="3:12" ht="22.9" customHeight="1">
      <c r="C1563" s="1398" t="s">
        <v>4915</v>
      </c>
      <c r="D1563" s="1154">
        <v>8</v>
      </c>
      <c r="E1563" s="1154" t="s">
        <v>707</v>
      </c>
      <c r="F1563" s="1154" t="s">
        <v>708</v>
      </c>
      <c r="G1563" s="1477" t="s">
        <v>15046</v>
      </c>
      <c r="H1563" s="1478"/>
      <c r="I1563" s="1478"/>
      <c r="J1563" s="1478"/>
      <c r="K1563" s="1478"/>
      <c r="L1563" s="1479"/>
    </row>
    <row r="1564" spans="3:12" ht="22.9" customHeight="1">
      <c r="C1564" s="1398" t="s">
        <v>4916</v>
      </c>
      <c r="D1564" s="1154">
        <v>8</v>
      </c>
      <c r="E1564" s="1154" t="s">
        <v>707</v>
      </c>
      <c r="F1564" s="1154" t="s">
        <v>708</v>
      </c>
      <c r="G1564" s="1477" t="s">
        <v>15046</v>
      </c>
      <c r="H1564" s="1478"/>
      <c r="I1564" s="1478"/>
      <c r="J1564" s="1478"/>
      <c r="K1564" s="1478"/>
      <c r="L1564" s="1479"/>
    </row>
    <row r="1565" spans="3:12" ht="22.9" customHeight="1">
      <c r="C1565" s="1398" t="s">
        <v>4917</v>
      </c>
      <c r="D1565" s="1154">
        <v>8</v>
      </c>
      <c r="E1565" s="1154" t="s">
        <v>707</v>
      </c>
      <c r="F1565" s="1154" t="s">
        <v>708</v>
      </c>
      <c r="G1565" s="1477" t="s">
        <v>15046</v>
      </c>
      <c r="H1565" s="1478"/>
      <c r="I1565" s="1478"/>
      <c r="J1565" s="1478"/>
      <c r="K1565" s="1478"/>
      <c r="L1565" s="1479"/>
    </row>
    <row r="1566" spans="3:12" ht="22.9" customHeight="1">
      <c r="C1566" s="1398" t="s">
        <v>4918</v>
      </c>
      <c r="D1566" s="1154">
        <v>8</v>
      </c>
      <c r="E1566" s="1154" t="s">
        <v>707</v>
      </c>
      <c r="F1566" s="1154" t="s">
        <v>708</v>
      </c>
      <c r="G1566" s="1477" t="s">
        <v>15046</v>
      </c>
      <c r="H1566" s="1478"/>
      <c r="I1566" s="1478"/>
      <c r="J1566" s="1478"/>
      <c r="K1566" s="1478"/>
      <c r="L1566" s="1479"/>
    </row>
    <row r="1567" spans="3:12" ht="22.9" customHeight="1">
      <c r="C1567" s="1398" t="s">
        <v>4919</v>
      </c>
      <c r="D1567" s="1154">
        <v>8</v>
      </c>
      <c r="E1567" s="1154" t="s">
        <v>707</v>
      </c>
      <c r="F1567" s="1154" t="s">
        <v>708</v>
      </c>
      <c r="G1567" s="1477" t="s">
        <v>15046</v>
      </c>
      <c r="H1567" s="1478"/>
      <c r="I1567" s="1478"/>
      <c r="J1567" s="1478"/>
      <c r="K1567" s="1478"/>
      <c r="L1567" s="1479"/>
    </row>
    <row r="1568" spans="3:12" ht="22.9" customHeight="1">
      <c r="C1568" s="1398" t="s">
        <v>4920</v>
      </c>
      <c r="D1568" s="1154">
        <v>8</v>
      </c>
      <c r="E1568" s="1154" t="s">
        <v>707</v>
      </c>
      <c r="F1568" s="1154" t="s">
        <v>708</v>
      </c>
      <c r="G1568" s="1477" t="s">
        <v>15046</v>
      </c>
      <c r="H1568" s="1478"/>
      <c r="I1568" s="1478"/>
      <c r="J1568" s="1478"/>
      <c r="K1568" s="1478"/>
      <c r="L1568" s="1479"/>
    </row>
    <row r="1569" spans="3:12" ht="22.9" customHeight="1">
      <c r="C1569" s="1398" t="s">
        <v>4921</v>
      </c>
      <c r="D1569" s="1154">
        <v>8</v>
      </c>
      <c r="E1569" s="1154" t="s">
        <v>707</v>
      </c>
      <c r="F1569" s="1154" t="s">
        <v>708</v>
      </c>
      <c r="G1569" s="1477" t="s">
        <v>15046</v>
      </c>
      <c r="H1569" s="1478"/>
      <c r="I1569" s="1478"/>
      <c r="J1569" s="1478"/>
      <c r="K1569" s="1478"/>
      <c r="L1569" s="1479"/>
    </row>
    <row r="1570" spans="3:12" ht="22.9" customHeight="1">
      <c r="C1570" s="1398" t="s">
        <v>4922</v>
      </c>
      <c r="D1570" s="1154">
        <v>8</v>
      </c>
      <c r="E1570" s="1154" t="s">
        <v>707</v>
      </c>
      <c r="F1570" s="1154" t="s">
        <v>708</v>
      </c>
      <c r="G1570" s="1477" t="s">
        <v>15046</v>
      </c>
      <c r="H1570" s="1478"/>
      <c r="I1570" s="1478"/>
      <c r="J1570" s="1478"/>
      <c r="K1570" s="1478"/>
      <c r="L1570" s="1479"/>
    </row>
    <row r="1571" spans="3:12" ht="22.9" customHeight="1">
      <c r="C1571" s="1398" t="s">
        <v>4923</v>
      </c>
      <c r="D1571" s="1154">
        <v>8</v>
      </c>
      <c r="E1571" s="1154" t="s">
        <v>707</v>
      </c>
      <c r="F1571" s="1154" t="s">
        <v>708</v>
      </c>
      <c r="G1571" s="1477" t="s">
        <v>15046</v>
      </c>
      <c r="H1571" s="1478"/>
      <c r="I1571" s="1478"/>
      <c r="J1571" s="1478"/>
      <c r="K1571" s="1478"/>
      <c r="L1571" s="1479"/>
    </row>
    <row r="1572" spans="3:12" ht="22.9" customHeight="1">
      <c r="C1572" s="1398" t="s">
        <v>4924</v>
      </c>
      <c r="D1572" s="1154">
        <v>8</v>
      </c>
      <c r="E1572" s="1154" t="s">
        <v>707</v>
      </c>
      <c r="F1572" s="1154" t="s">
        <v>708</v>
      </c>
      <c r="G1572" s="1477" t="s">
        <v>15046</v>
      </c>
      <c r="H1572" s="1478"/>
      <c r="I1572" s="1478"/>
      <c r="J1572" s="1478"/>
      <c r="K1572" s="1478"/>
      <c r="L1572" s="1479"/>
    </row>
    <row r="1573" spans="3:12" ht="22.9" customHeight="1">
      <c r="C1573" s="1398" t="s">
        <v>4925</v>
      </c>
      <c r="D1573" s="1154">
        <v>8</v>
      </c>
      <c r="E1573" s="1154" t="s">
        <v>707</v>
      </c>
      <c r="F1573" s="1154" t="s">
        <v>708</v>
      </c>
      <c r="G1573" s="1477" t="s">
        <v>15046</v>
      </c>
      <c r="H1573" s="1478"/>
      <c r="I1573" s="1478"/>
      <c r="J1573" s="1478"/>
      <c r="K1573" s="1478"/>
      <c r="L1573" s="1479"/>
    </row>
    <row r="1574" spans="3:12" ht="22.9" customHeight="1">
      <c r="C1574" s="1398" t="s">
        <v>4926</v>
      </c>
      <c r="D1574" s="1154">
        <v>8</v>
      </c>
      <c r="E1574" s="1154" t="s">
        <v>707</v>
      </c>
      <c r="F1574" s="1154" t="s">
        <v>708</v>
      </c>
      <c r="G1574" s="1477" t="s">
        <v>15046</v>
      </c>
      <c r="H1574" s="1478"/>
      <c r="I1574" s="1478"/>
      <c r="J1574" s="1478"/>
      <c r="K1574" s="1478"/>
      <c r="L1574" s="1479"/>
    </row>
    <row r="1575" spans="3:12" ht="22.9" customHeight="1">
      <c r="C1575" s="1398" t="s">
        <v>4927</v>
      </c>
      <c r="D1575" s="1154">
        <v>8</v>
      </c>
      <c r="E1575" s="1154" t="s">
        <v>707</v>
      </c>
      <c r="F1575" s="1154" t="s">
        <v>708</v>
      </c>
      <c r="G1575" s="1477" t="s">
        <v>15046</v>
      </c>
      <c r="H1575" s="1478"/>
      <c r="I1575" s="1478"/>
      <c r="J1575" s="1478"/>
      <c r="K1575" s="1478"/>
      <c r="L1575" s="1479"/>
    </row>
    <row r="1576" spans="3:12" ht="22.9" customHeight="1">
      <c r="C1576" s="1398" t="s">
        <v>4928</v>
      </c>
      <c r="D1576" s="1154">
        <v>8</v>
      </c>
      <c r="E1576" s="1154" t="s">
        <v>707</v>
      </c>
      <c r="F1576" s="1154" t="s">
        <v>708</v>
      </c>
      <c r="G1576" s="1477" t="s">
        <v>15046</v>
      </c>
      <c r="H1576" s="1478"/>
      <c r="I1576" s="1478"/>
      <c r="J1576" s="1478"/>
      <c r="K1576" s="1478"/>
      <c r="L1576" s="1479"/>
    </row>
    <row r="1577" spans="3:12" ht="22.9" customHeight="1">
      <c r="C1577" s="1398" t="s">
        <v>4929</v>
      </c>
      <c r="D1577" s="1154">
        <v>8</v>
      </c>
      <c r="E1577" s="1154" t="s">
        <v>707</v>
      </c>
      <c r="F1577" s="1154" t="s">
        <v>708</v>
      </c>
      <c r="G1577" s="1477" t="s">
        <v>15046</v>
      </c>
      <c r="H1577" s="1478"/>
      <c r="I1577" s="1478"/>
      <c r="J1577" s="1478"/>
      <c r="K1577" s="1478"/>
      <c r="L1577" s="1479"/>
    </row>
    <row r="1578" spans="3:12" ht="22.9" customHeight="1">
      <c r="C1578" s="1398" t="s">
        <v>4930</v>
      </c>
      <c r="D1578" s="1154">
        <v>8</v>
      </c>
      <c r="E1578" s="1154" t="s">
        <v>707</v>
      </c>
      <c r="F1578" s="1154" t="s">
        <v>708</v>
      </c>
      <c r="G1578" s="1477" t="s">
        <v>15046</v>
      </c>
      <c r="H1578" s="1478"/>
      <c r="I1578" s="1478"/>
      <c r="J1578" s="1478"/>
      <c r="K1578" s="1478"/>
      <c r="L1578" s="1479"/>
    </row>
    <row r="1579" spans="3:12" ht="22.9" customHeight="1">
      <c r="C1579" s="1398" t="s">
        <v>4931</v>
      </c>
      <c r="D1579" s="1154">
        <v>8</v>
      </c>
      <c r="E1579" s="1154" t="s">
        <v>707</v>
      </c>
      <c r="F1579" s="1154" t="s">
        <v>708</v>
      </c>
      <c r="G1579" s="1477" t="s">
        <v>15046</v>
      </c>
      <c r="H1579" s="1478"/>
      <c r="I1579" s="1478"/>
      <c r="J1579" s="1478"/>
      <c r="K1579" s="1478"/>
      <c r="L1579" s="1479"/>
    </row>
    <row r="1580" spans="3:12" ht="22.9" customHeight="1">
      <c r="C1580" s="1398" t="s">
        <v>4932</v>
      </c>
      <c r="D1580" s="1154">
        <v>8</v>
      </c>
      <c r="E1580" s="1154" t="s">
        <v>707</v>
      </c>
      <c r="F1580" s="1154" t="s">
        <v>708</v>
      </c>
      <c r="G1580" s="1477" t="s">
        <v>15046</v>
      </c>
      <c r="H1580" s="1478"/>
      <c r="I1580" s="1478"/>
      <c r="J1580" s="1478"/>
      <c r="K1580" s="1478"/>
      <c r="L1580" s="1479"/>
    </row>
    <row r="1581" spans="3:12" ht="22.9" customHeight="1">
      <c r="C1581" s="1398" t="s">
        <v>4933</v>
      </c>
      <c r="D1581" s="1154">
        <v>8</v>
      </c>
      <c r="E1581" s="1154" t="s">
        <v>707</v>
      </c>
      <c r="F1581" s="1154" t="s">
        <v>708</v>
      </c>
      <c r="G1581" s="1477" t="s">
        <v>15046</v>
      </c>
      <c r="H1581" s="1478"/>
      <c r="I1581" s="1478"/>
      <c r="J1581" s="1478"/>
      <c r="K1581" s="1478"/>
      <c r="L1581" s="1479"/>
    </row>
    <row r="1582" spans="3:12" ht="22.9" customHeight="1">
      <c r="C1582" s="1398" t="s">
        <v>4934</v>
      </c>
      <c r="D1582" s="1154">
        <v>8</v>
      </c>
      <c r="E1582" s="1154" t="s">
        <v>707</v>
      </c>
      <c r="F1582" s="1154" t="s">
        <v>708</v>
      </c>
      <c r="G1582" s="1477" t="s">
        <v>15046</v>
      </c>
      <c r="H1582" s="1478"/>
      <c r="I1582" s="1478"/>
      <c r="J1582" s="1478"/>
      <c r="K1582" s="1478"/>
      <c r="L1582" s="1479"/>
    </row>
    <row r="1583" spans="3:12" ht="22.9" customHeight="1">
      <c r="C1583" s="1398" t="s">
        <v>4935</v>
      </c>
      <c r="D1583" s="1154">
        <v>8</v>
      </c>
      <c r="E1583" s="1154" t="s">
        <v>707</v>
      </c>
      <c r="F1583" s="1154" t="s">
        <v>708</v>
      </c>
      <c r="G1583" s="1477" t="s">
        <v>15046</v>
      </c>
      <c r="H1583" s="1478"/>
      <c r="I1583" s="1478"/>
      <c r="J1583" s="1478"/>
      <c r="K1583" s="1478"/>
      <c r="L1583" s="1479"/>
    </row>
    <row r="1584" spans="3:12" ht="22.9" customHeight="1">
      <c r="C1584" s="1398" t="s">
        <v>4936</v>
      </c>
      <c r="D1584" s="1154">
        <v>8</v>
      </c>
      <c r="E1584" s="1154" t="s">
        <v>707</v>
      </c>
      <c r="F1584" s="1154" t="s">
        <v>708</v>
      </c>
      <c r="G1584" s="1477" t="s">
        <v>15046</v>
      </c>
      <c r="H1584" s="1478"/>
      <c r="I1584" s="1478"/>
      <c r="J1584" s="1478"/>
      <c r="K1584" s="1478"/>
      <c r="L1584" s="1479"/>
    </row>
    <row r="1585" spans="3:12" ht="22.9" customHeight="1">
      <c r="C1585" s="1398" t="s">
        <v>4937</v>
      </c>
      <c r="D1585" s="1154">
        <v>8</v>
      </c>
      <c r="E1585" s="1154" t="s">
        <v>707</v>
      </c>
      <c r="F1585" s="1154" t="s">
        <v>708</v>
      </c>
      <c r="G1585" s="1477" t="s">
        <v>15046</v>
      </c>
      <c r="H1585" s="1478"/>
      <c r="I1585" s="1478"/>
      <c r="J1585" s="1478"/>
      <c r="K1585" s="1478"/>
      <c r="L1585" s="1479"/>
    </row>
    <row r="1586" spans="3:12" ht="22.9" customHeight="1">
      <c r="C1586" s="1398" t="s">
        <v>4938</v>
      </c>
      <c r="D1586" s="1154">
        <v>8</v>
      </c>
      <c r="E1586" s="1154" t="s">
        <v>707</v>
      </c>
      <c r="F1586" s="1154" t="s">
        <v>708</v>
      </c>
      <c r="G1586" s="1477" t="s">
        <v>15046</v>
      </c>
      <c r="H1586" s="1478"/>
      <c r="I1586" s="1478"/>
      <c r="J1586" s="1478"/>
      <c r="K1586" s="1478"/>
      <c r="L1586" s="1479"/>
    </row>
    <row r="1587" spans="3:12" ht="22.9" customHeight="1">
      <c r="C1587" s="1398" t="s">
        <v>4939</v>
      </c>
      <c r="D1587" s="1154">
        <v>8</v>
      </c>
      <c r="E1587" s="1154" t="s">
        <v>707</v>
      </c>
      <c r="F1587" s="1154" t="s">
        <v>708</v>
      </c>
      <c r="G1587" s="1477" t="s">
        <v>15046</v>
      </c>
      <c r="H1587" s="1478"/>
      <c r="I1587" s="1478"/>
      <c r="J1587" s="1478"/>
      <c r="K1587" s="1478"/>
      <c r="L1587" s="1479"/>
    </row>
    <row r="1588" spans="3:12" ht="22.9" customHeight="1">
      <c r="C1588" s="1398" t="s">
        <v>4940</v>
      </c>
      <c r="D1588" s="1154">
        <v>8</v>
      </c>
      <c r="E1588" s="1154" t="s">
        <v>707</v>
      </c>
      <c r="F1588" s="1154" t="s">
        <v>708</v>
      </c>
      <c r="G1588" s="1477" t="s">
        <v>15046</v>
      </c>
      <c r="H1588" s="1478"/>
      <c r="I1588" s="1478"/>
      <c r="J1588" s="1478"/>
      <c r="K1588" s="1478"/>
      <c r="L1588" s="1479"/>
    </row>
    <row r="1589" spans="3:12" ht="22.9" customHeight="1">
      <c r="C1589" s="1398" t="s">
        <v>4941</v>
      </c>
      <c r="D1589" s="1154">
        <v>8</v>
      </c>
      <c r="E1589" s="1154" t="s">
        <v>707</v>
      </c>
      <c r="F1589" s="1154" t="s">
        <v>708</v>
      </c>
      <c r="G1589" s="1477" t="s">
        <v>15046</v>
      </c>
      <c r="H1589" s="1478"/>
      <c r="I1589" s="1478"/>
      <c r="J1589" s="1478"/>
      <c r="K1589" s="1478"/>
      <c r="L1589" s="1479"/>
    </row>
    <row r="1590" spans="3:12" ht="22.9" customHeight="1">
      <c r="C1590" s="1398" t="s">
        <v>4942</v>
      </c>
      <c r="D1590" s="1154">
        <v>8</v>
      </c>
      <c r="E1590" s="1154" t="s">
        <v>707</v>
      </c>
      <c r="F1590" s="1154" t="s">
        <v>708</v>
      </c>
      <c r="G1590" s="1477" t="s">
        <v>15046</v>
      </c>
      <c r="H1590" s="1478"/>
      <c r="I1590" s="1478"/>
      <c r="J1590" s="1478"/>
      <c r="K1590" s="1478"/>
      <c r="L1590" s="1479"/>
    </row>
    <row r="1591" spans="3:12" ht="22.9" customHeight="1">
      <c r="C1591" s="1398" t="s">
        <v>4943</v>
      </c>
      <c r="D1591" s="1154">
        <v>8</v>
      </c>
      <c r="E1591" s="1154" t="s">
        <v>707</v>
      </c>
      <c r="F1591" s="1154" t="s">
        <v>708</v>
      </c>
      <c r="G1591" s="1477" t="s">
        <v>15046</v>
      </c>
      <c r="H1591" s="1478"/>
      <c r="I1591" s="1478"/>
      <c r="J1591" s="1478"/>
      <c r="K1591" s="1478"/>
      <c r="L1591" s="1479"/>
    </row>
    <row r="1592" spans="3:12" ht="22.9" customHeight="1">
      <c r="C1592" s="1398" t="s">
        <v>4944</v>
      </c>
      <c r="D1592" s="1154">
        <v>8</v>
      </c>
      <c r="E1592" s="1154" t="s">
        <v>707</v>
      </c>
      <c r="F1592" s="1154" t="s">
        <v>708</v>
      </c>
      <c r="G1592" s="1477" t="s">
        <v>15046</v>
      </c>
      <c r="H1592" s="1478"/>
      <c r="I1592" s="1478"/>
      <c r="J1592" s="1478"/>
      <c r="K1592" s="1478"/>
      <c r="L1592" s="1479"/>
    </row>
    <row r="1593" spans="3:12" ht="22.9" customHeight="1">
      <c r="C1593" s="1398" t="s">
        <v>4945</v>
      </c>
      <c r="D1593" s="1154">
        <v>8</v>
      </c>
      <c r="E1593" s="1154" t="s">
        <v>707</v>
      </c>
      <c r="F1593" s="1154" t="s">
        <v>708</v>
      </c>
      <c r="G1593" s="1477" t="s">
        <v>15046</v>
      </c>
      <c r="H1593" s="1478"/>
      <c r="I1593" s="1478"/>
      <c r="J1593" s="1478"/>
      <c r="K1593" s="1478"/>
      <c r="L1593" s="1479"/>
    </row>
    <row r="1594" spans="3:12" ht="22.9" customHeight="1">
      <c r="C1594" s="1398" t="s">
        <v>4946</v>
      </c>
      <c r="D1594" s="1154">
        <v>8</v>
      </c>
      <c r="E1594" s="1154" t="s">
        <v>707</v>
      </c>
      <c r="F1594" s="1154" t="s">
        <v>708</v>
      </c>
      <c r="G1594" s="1477" t="s">
        <v>15046</v>
      </c>
      <c r="H1594" s="1478"/>
      <c r="I1594" s="1478"/>
      <c r="J1594" s="1478"/>
      <c r="K1594" s="1478"/>
      <c r="L1594" s="1479"/>
    </row>
    <row r="1595" spans="3:12" ht="22.9" customHeight="1">
      <c r="C1595" s="1398" t="s">
        <v>4947</v>
      </c>
      <c r="D1595" s="1154">
        <v>8</v>
      </c>
      <c r="E1595" s="1154" t="s">
        <v>707</v>
      </c>
      <c r="F1595" s="1154" t="s">
        <v>708</v>
      </c>
      <c r="G1595" s="1477" t="s">
        <v>15046</v>
      </c>
      <c r="H1595" s="1478"/>
      <c r="I1595" s="1478"/>
      <c r="J1595" s="1478"/>
      <c r="K1595" s="1478"/>
      <c r="L1595" s="1479"/>
    </row>
    <row r="1596" spans="3:12" ht="22.9" customHeight="1">
      <c r="C1596" s="1398" t="s">
        <v>4948</v>
      </c>
      <c r="D1596" s="1154">
        <v>8</v>
      </c>
      <c r="E1596" s="1154" t="s">
        <v>707</v>
      </c>
      <c r="F1596" s="1154" t="s">
        <v>708</v>
      </c>
      <c r="G1596" s="1477" t="s">
        <v>15046</v>
      </c>
      <c r="H1596" s="1478"/>
      <c r="I1596" s="1478"/>
      <c r="J1596" s="1478"/>
      <c r="K1596" s="1478"/>
      <c r="L1596" s="1479"/>
    </row>
    <row r="1597" spans="3:12" ht="22.9" customHeight="1">
      <c r="C1597" s="1398" t="s">
        <v>4949</v>
      </c>
      <c r="D1597" s="1154">
        <v>8</v>
      </c>
      <c r="E1597" s="1154" t="s">
        <v>707</v>
      </c>
      <c r="F1597" s="1154" t="s">
        <v>708</v>
      </c>
      <c r="G1597" s="1477" t="s">
        <v>15046</v>
      </c>
      <c r="H1597" s="1478"/>
      <c r="I1597" s="1478"/>
      <c r="J1597" s="1478"/>
      <c r="K1597" s="1478"/>
      <c r="L1597" s="1479"/>
    </row>
    <row r="1598" spans="3:12" ht="22.9" customHeight="1">
      <c r="C1598" s="1398" t="s">
        <v>4950</v>
      </c>
      <c r="D1598" s="1154">
        <v>8</v>
      </c>
      <c r="E1598" s="1154" t="s">
        <v>707</v>
      </c>
      <c r="F1598" s="1154" t="s">
        <v>708</v>
      </c>
      <c r="G1598" s="1477" t="s">
        <v>15046</v>
      </c>
      <c r="H1598" s="1478"/>
      <c r="I1598" s="1478"/>
      <c r="J1598" s="1478"/>
      <c r="K1598" s="1478"/>
      <c r="L1598" s="1479"/>
    </row>
    <row r="1599" spans="3:12" ht="22.9" customHeight="1">
      <c r="C1599" s="1398" t="s">
        <v>4951</v>
      </c>
      <c r="D1599" s="1154">
        <v>8</v>
      </c>
      <c r="E1599" s="1154" t="s">
        <v>707</v>
      </c>
      <c r="F1599" s="1154" t="s">
        <v>708</v>
      </c>
      <c r="G1599" s="1477" t="s">
        <v>15046</v>
      </c>
      <c r="H1599" s="1478"/>
      <c r="I1599" s="1478"/>
      <c r="J1599" s="1478"/>
      <c r="K1599" s="1478"/>
      <c r="L1599" s="1479"/>
    </row>
    <row r="1600" spans="3:12" ht="22.9" customHeight="1">
      <c r="C1600" s="1398" t="s">
        <v>4952</v>
      </c>
      <c r="D1600" s="1154">
        <v>8</v>
      </c>
      <c r="E1600" s="1154" t="s">
        <v>707</v>
      </c>
      <c r="F1600" s="1154" t="s">
        <v>708</v>
      </c>
      <c r="G1600" s="1477" t="s">
        <v>15046</v>
      </c>
      <c r="H1600" s="1478"/>
      <c r="I1600" s="1478"/>
      <c r="J1600" s="1478"/>
      <c r="K1600" s="1478"/>
      <c r="L1600" s="1479"/>
    </row>
    <row r="1601" spans="3:12" ht="22.9" customHeight="1">
      <c r="C1601" s="1398" t="s">
        <v>4953</v>
      </c>
      <c r="D1601" s="1154">
        <v>8</v>
      </c>
      <c r="E1601" s="1154" t="s">
        <v>707</v>
      </c>
      <c r="F1601" s="1154" t="s">
        <v>708</v>
      </c>
      <c r="G1601" s="1477" t="s">
        <v>15046</v>
      </c>
      <c r="H1601" s="1478"/>
      <c r="I1601" s="1478"/>
      <c r="J1601" s="1478"/>
      <c r="K1601" s="1478"/>
      <c r="L1601" s="1479"/>
    </row>
    <row r="1602" spans="3:12" ht="22.9" customHeight="1">
      <c r="C1602" s="1398" t="s">
        <v>4954</v>
      </c>
      <c r="D1602" s="1154">
        <v>8</v>
      </c>
      <c r="E1602" s="1154" t="s">
        <v>707</v>
      </c>
      <c r="F1602" s="1154" t="s">
        <v>708</v>
      </c>
      <c r="G1602" s="1477" t="s">
        <v>15046</v>
      </c>
      <c r="H1602" s="1478"/>
      <c r="I1602" s="1478"/>
      <c r="J1602" s="1478"/>
      <c r="K1602" s="1478"/>
      <c r="L1602" s="1479"/>
    </row>
    <row r="1603" spans="3:12" ht="22.9" customHeight="1">
      <c r="C1603" s="1398" t="s">
        <v>4955</v>
      </c>
      <c r="D1603" s="1154">
        <v>8</v>
      </c>
      <c r="E1603" s="1154" t="s">
        <v>707</v>
      </c>
      <c r="F1603" s="1154" t="s">
        <v>708</v>
      </c>
      <c r="G1603" s="1477" t="s">
        <v>15046</v>
      </c>
      <c r="H1603" s="1478"/>
      <c r="I1603" s="1478"/>
      <c r="J1603" s="1478"/>
      <c r="K1603" s="1478"/>
      <c r="L1603" s="1479"/>
    </row>
    <row r="1604" spans="3:12" ht="22.9" customHeight="1">
      <c r="C1604" s="1398" t="s">
        <v>4956</v>
      </c>
      <c r="D1604" s="1154">
        <v>8</v>
      </c>
      <c r="E1604" s="1154" t="s">
        <v>707</v>
      </c>
      <c r="F1604" s="1154" t="s">
        <v>708</v>
      </c>
      <c r="G1604" s="1477" t="s">
        <v>15046</v>
      </c>
      <c r="H1604" s="1478"/>
      <c r="I1604" s="1478"/>
      <c r="J1604" s="1478"/>
      <c r="K1604" s="1478"/>
      <c r="L1604" s="1479"/>
    </row>
    <row r="1605" spans="3:12" ht="22.9" customHeight="1">
      <c r="C1605" s="1398" t="s">
        <v>4957</v>
      </c>
      <c r="D1605" s="1154">
        <v>8</v>
      </c>
      <c r="E1605" s="1154" t="s">
        <v>707</v>
      </c>
      <c r="F1605" s="1154" t="s">
        <v>708</v>
      </c>
      <c r="G1605" s="1477" t="s">
        <v>15046</v>
      </c>
      <c r="H1605" s="1478"/>
      <c r="I1605" s="1478"/>
      <c r="J1605" s="1478"/>
      <c r="K1605" s="1478"/>
      <c r="L1605" s="1479"/>
    </row>
    <row r="1606" spans="3:12" ht="22.9" customHeight="1">
      <c r="C1606" s="1398" t="s">
        <v>4958</v>
      </c>
      <c r="D1606" s="1154">
        <v>8</v>
      </c>
      <c r="E1606" s="1154" t="s">
        <v>707</v>
      </c>
      <c r="F1606" s="1154" t="s">
        <v>708</v>
      </c>
      <c r="G1606" s="1477" t="s">
        <v>15046</v>
      </c>
      <c r="H1606" s="1478"/>
      <c r="I1606" s="1478"/>
      <c r="J1606" s="1478"/>
      <c r="K1606" s="1478"/>
      <c r="L1606" s="1479"/>
    </row>
    <row r="1607" spans="3:12" ht="22.9" customHeight="1">
      <c r="C1607" s="1398" t="s">
        <v>4959</v>
      </c>
      <c r="D1607" s="1154">
        <v>8</v>
      </c>
      <c r="E1607" s="1154" t="s">
        <v>707</v>
      </c>
      <c r="F1607" s="1154" t="s">
        <v>708</v>
      </c>
      <c r="G1607" s="1477" t="s">
        <v>15046</v>
      </c>
      <c r="H1607" s="1478"/>
      <c r="I1607" s="1478"/>
      <c r="J1607" s="1478"/>
      <c r="K1607" s="1478"/>
      <c r="L1607" s="1479"/>
    </row>
    <row r="1608" spans="3:12" ht="22.9" customHeight="1">
      <c r="C1608" s="1398" t="s">
        <v>4960</v>
      </c>
      <c r="D1608" s="1154">
        <v>8</v>
      </c>
      <c r="E1608" s="1154" t="s">
        <v>707</v>
      </c>
      <c r="F1608" s="1154" t="s">
        <v>708</v>
      </c>
      <c r="G1608" s="1477" t="s">
        <v>15046</v>
      </c>
      <c r="H1608" s="1478"/>
      <c r="I1608" s="1478"/>
      <c r="J1608" s="1478"/>
      <c r="K1608" s="1478"/>
      <c r="L1608" s="1479"/>
    </row>
    <row r="1609" spans="3:12" ht="22.9" customHeight="1">
      <c r="C1609" s="1398" t="s">
        <v>4961</v>
      </c>
      <c r="D1609" s="1154">
        <v>8</v>
      </c>
      <c r="E1609" s="1154" t="s">
        <v>707</v>
      </c>
      <c r="F1609" s="1154" t="s">
        <v>708</v>
      </c>
      <c r="G1609" s="1477" t="s">
        <v>15046</v>
      </c>
      <c r="H1609" s="1478"/>
      <c r="I1609" s="1478"/>
      <c r="J1609" s="1478"/>
      <c r="K1609" s="1478"/>
      <c r="L1609" s="1479"/>
    </row>
    <row r="1610" spans="3:12" ht="22.9" customHeight="1">
      <c r="C1610" s="1398" t="s">
        <v>4962</v>
      </c>
      <c r="D1610" s="1154">
        <v>8</v>
      </c>
      <c r="E1610" s="1154" t="s">
        <v>707</v>
      </c>
      <c r="F1610" s="1154" t="s">
        <v>708</v>
      </c>
      <c r="G1610" s="1477" t="s">
        <v>15046</v>
      </c>
      <c r="H1610" s="1478"/>
      <c r="I1610" s="1478"/>
      <c r="J1610" s="1478"/>
      <c r="K1610" s="1478"/>
      <c r="L1610" s="1479"/>
    </row>
    <row r="1611" spans="3:12" ht="22.9" customHeight="1">
      <c r="C1611" s="1398" t="s">
        <v>4963</v>
      </c>
      <c r="D1611" s="1154">
        <v>8</v>
      </c>
      <c r="E1611" s="1154" t="s">
        <v>707</v>
      </c>
      <c r="F1611" s="1154" t="s">
        <v>708</v>
      </c>
      <c r="G1611" s="1477" t="s">
        <v>15046</v>
      </c>
      <c r="H1611" s="1478"/>
      <c r="I1611" s="1478"/>
      <c r="J1611" s="1478"/>
      <c r="K1611" s="1478"/>
      <c r="L1611" s="1479"/>
    </row>
    <row r="1612" spans="3:12" ht="22.9" customHeight="1">
      <c r="C1612" s="1398" t="s">
        <v>4964</v>
      </c>
      <c r="D1612" s="1154">
        <v>8</v>
      </c>
      <c r="E1612" s="1154" t="s">
        <v>707</v>
      </c>
      <c r="F1612" s="1154" t="s">
        <v>708</v>
      </c>
      <c r="G1612" s="1477" t="s">
        <v>15046</v>
      </c>
      <c r="H1612" s="1478"/>
      <c r="I1612" s="1478"/>
      <c r="J1612" s="1478"/>
      <c r="K1612" s="1478"/>
      <c r="L1612" s="1479"/>
    </row>
    <row r="1613" spans="3:12" ht="22.9" customHeight="1">
      <c r="C1613" s="1398" t="s">
        <v>4965</v>
      </c>
      <c r="D1613" s="1154">
        <v>8</v>
      </c>
      <c r="E1613" s="1154" t="s">
        <v>707</v>
      </c>
      <c r="F1613" s="1154" t="s">
        <v>708</v>
      </c>
      <c r="G1613" s="1477" t="s">
        <v>15046</v>
      </c>
      <c r="H1613" s="1478"/>
      <c r="I1613" s="1478"/>
      <c r="J1613" s="1478"/>
      <c r="K1613" s="1478"/>
      <c r="L1613" s="1479"/>
    </row>
    <row r="1614" spans="3:12" ht="22.9" customHeight="1">
      <c r="C1614" s="1398" t="s">
        <v>4966</v>
      </c>
      <c r="D1614" s="1154">
        <v>8</v>
      </c>
      <c r="E1614" s="1154" t="s">
        <v>707</v>
      </c>
      <c r="F1614" s="1154" t="s">
        <v>708</v>
      </c>
      <c r="G1614" s="1477" t="s">
        <v>15046</v>
      </c>
      <c r="H1614" s="1478"/>
      <c r="I1614" s="1478"/>
      <c r="J1614" s="1478"/>
      <c r="K1614" s="1478"/>
      <c r="L1614" s="1479"/>
    </row>
    <row r="1615" spans="3:12" ht="22.9" customHeight="1">
      <c r="C1615" s="1398" t="s">
        <v>4967</v>
      </c>
      <c r="D1615" s="1154">
        <v>8</v>
      </c>
      <c r="E1615" s="1154" t="s">
        <v>707</v>
      </c>
      <c r="F1615" s="1154" t="s">
        <v>708</v>
      </c>
      <c r="G1615" s="1477" t="s">
        <v>15046</v>
      </c>
      <c r="H1615" s="1478"/>
      <c r="I1615" s="1478"/>
      <c r="J1615" s="1478"/>
      <c r="K1615" s="1478"/>
      <c r="L1615" s="1479"/>
    </row>
    <row r="1616" spans="3:12" ht="22.9" customHeight="1">
      <c r="C1616" s="1398" t="s">
        <v>4968</v>
      </c>
      <c r="D1616" s="1154">
        <v>8</v>
      </c>
      <c r="E1616" s="1154" t="s">
        <v>707</v>
      </c>
      <c r="F1616" s="1154" t="s">
        <v>708</v>
      </c>
      <c r="G1616" s="1477" t="s">
        <v>15046</v>
      </c>
      <c r="H1616" s="1478"/>
      <c r="I1616" s="1478"/>
      <c r="J1616" s="1478"/>
      <c r="K1616" s="1478"/>
      <c r="L1616" s="1479"/>
    </row>
    <row r="1617" spans="3:12" ht="22.9" customHeight="1">
      <c r="C1617" s="1398" t="s">
        <v>4969</v>
      </c>
      <c r="D1617" s="1154">
        <v>8</v>
      </c>
      <c r="E1617" s="1154" t="s">
        <v>707</v>
      </c>
      <c r="F1617" s="1154" t="s">
        <v>708</v>
      </c>
      <c r="G1617" s="1477" t="s">
        <v>15046</v>
      </c>
      <c r="H1617" s="1478"/>
      <c r="I1617" s="1478"/>
      <c r="J1617" s="1478"/>
      <c r="K1617" s="1478"/>
      <c r="L1617" s="1479"/>
    </row>
    <row r="1618" spans="3:12" ht="22.9" customHeight="1">
      <c r="C1618" s="1398" t="s">
        <v>4970</v>
      </c>
      <c r="D1618" s="1154">
        <v>8</v>
      </c>
      <c r="E1618" s="1154" t="s">
        <v>707</v>
      </c>
      <c r="F1618" s="1154" t="s">
        <v>708</v>
      </c>
      <c r="G1618" s="1477" t="s">
        <v>15046</v>
      </c>
      <c r="H1618" s="1478"/>
      <c r="I1618" s="1478"/>
      <c r="J1618" s="1478"/>
      <c r="K1618" s="1478"/>
      <c r="L1618" s="1479"/>
    </row>
    <row r="1619" spans="3:12" ht="22.9" customHeight="1">
      <c r="C1619" s="1398" t="s">
        <v>4971</v>
      </c>
      <c r="D1619" s="1154">
        <v>8</v>
      </c>
      <c r="E1619" s="1154" t="s">
        <v>707</v>
      </c>
      <c r="F1619" s="1154" t="s">
        <v>708</v>
      </c>
      <c r="G1619" s="1477" t="s">
        <v>15046</v>
      </c>
      <c r="H1619" s="1478"/>
      <c r="I1619" s="1478"/>
      <c r="J1619" s="1478"/>
      <c r="K1619" s="1478"/>
      <c r="L1619" s="1479"/>
    </row>
    <row r="1620" spans="3:12" ht="22.9" customHeight="1">
      <c r="C1620" s="1398" t="s">
        <v>4972</v>
      </c>
      <c r="D1620" s="1154">
        <v>8</v>
      </c>
      <c r="E1620" s="1154" t="s">
        <v>707</v>
      </c>
      <c r="F1620" s="1154" t="s">
        <v>708</v>
      </c>
      <c r="G1620" s="1477" t="s">
        <v>15046</v>
      </c>
      <c r="H1620" s="1478"/>
      <c r="I1620" s="1478"/>
      <c r="J1620" s="1478"/>
      <c r="K1620" s="1478"/>
      <c r="L1620" s="1479"/>
    </row>
    <row r="1621" spans="3:12" ht="22.9" customHeight="1">
      <c r="C1621" s="1398" t="s">
        <v>4973</v>
      </c>
      <c r="D1621" s="1154">
        <v>8</v>
      </c>
      <c r="E1621" s="1154" t="s">
        <v>707</v>
      </c>
      <c r="F1621" s="1154" t="s">
        <v>708</v>
      </c>
      <c r="G1621" s="1477" t="s">
        <v>15046</v>
      </c>
      <c r="H1621" s="1478"/>
      <c r="I1621" s="1478"/>
      <c r="J1621" s="1478"/>
      <c r="K1621" s="1478"/>
      <c r="L1621" s="1479"/>
    </row>
    <row r="1622" spans="3:12" ht="22.9" customHeight="1">
      <c r="C1622" s="1398" t="s">
        <v>4974</v>
      </c>
      <c r="D1622" s="1154">
        <v>8</v>
      </c>
      <c r="E1622" s="1154" t="s">
        <v>707</v>
      </c>
      <c r="F1622" s="1154" t="s">
        <v>708</v>
      </c>
      <c r="G1622" s="1477" t="s">
        <v>15046</v>
      </c>
      <c r="H1622" s="1478"/>
      <c r="I1622" s="1478"/>
      <c r="J1622" s="1478"/>
      <c r="K1622" s="1478"/>
      <c r="L1622" s="1479"/>
    </row>
    <row r="1623" spans="3:12" ht="22.9" customHeight="1">
      <c r="C1623" s="1398" t="s">
        <v>4975</v>
      </c>
      <c r="D1623" s="1154">
        <v>8</v>
      </c>
      <c r="E1623" s="1154" t="s">
        <v>707</v>
      </c>
      <c r="F1623" s="1154" t="s">
        <v>708</v>
      </c>
      <c r="G1623" s="1477" t="s">
        <v>15046</v>
      </c>
      <c r="H1623" s="1478"/>
      <c r="I1623" s="1478"/>
      <c r="J1623" s="1478"/>
      <c r="K1623" s="1478"/>
      <c r="L1623" s="1479"/>
    </row>
    <row r="1624" spans="3:12" ht="22.9" customHeight="1">
      <c r="C1624" s="1398" t="s">
        <v>4976</v>
      </c>
      <c r="D1624" s="1154">
        <v>8</v>
      </c>
      <c r="E1624" s="1154" t="s">
        <v>707</v>
      </c>
      <c r="F1624" s="1154" t="s">
        <v>708</v>
      </c>
      <c r="G1624" s="1477" t="s">
        <v>15046</v>
      </c>
      <c r="H1624" s="1478"/>
      <c r="I1624" s="1478"/>
      <c r="J1624" s="1478"/>
      <c r="K1624" s="1478"/>
      <c r="L1624" s="1479"/>
    </row>
    <row r="1625" spans="3:12" ht="22.9" customHeight="1">
      <c r="C1625" s="1398" t="s">
        <v>4977</v>
      </c>
      <c r="D1625" s="1154">
        <v>8</v>
      </c>
      <c r="E1625" s="1154" t="s">
        <v>707</v>
      </c>
      <c r="F1625" s="1154" t="s">
        <v>708</v>
      </c>
      <c r="G1625" s="1477" t="s">
        <v>15046</v>
      </c>
      <c r="H1625" s="1478"/>
      <c r="I1625" s="1478"/>
      <c r="J1625" s="1478"/>
      <c r="K1625" s="1478"/>
      <c r="L1625" s="1479"/>
    </row>
    <row r="1626" spans="3:12" ht="22.9" customHeight="1">
      <c r="C1626" s="1398" t="s">
        <v>4978</v>
      </c>
      <c r="D1626" s="1154">
        <v>8</v>
      </c>
      <c r="E1626" s="1154" t="s">
        <v>707</v>
      </c>
      <c r="F1626" s="1154" t="s">
        <v>708</v>
      </c>
      <c r="G1626" s="1477" t="s">
        <v>15046</v>
      </c>
      <c r="H1626" s="1478"/>
      <c r="I1626" s="1478"/>
      <c r="J1626" s="1478"/>
      <c r="K1626" s="1478"/>
      <c r="L1626" s="1479"/>
    </row>
    <row r="1627" spans="3:12" ht="22.9" customHeight="1">
      <c r="C1627" s="1398" t="s">
        <v>4979</v>
      </c>
      <c r="D1627" s="1154">
        <v>8</v>
      </c>
      <c r="E1627" s="1154" t="s">
        <v>707</v>
      </c>
      <c r="F1627" s="1154" t="s">
        <v>708</v>
      </c>
      <c r="G1627" s="1477" t="s">
        <v>15046</v>
      </c>
      <c r="H1627" s="1478"/>
      <c r="I1627" s="1478"/>
      <c r="J1627" s="1478"/>
      <c r="K1627" s="1478"/>
      <c r="L1627" s="1479"/>
    </row>
    <row r="1628" spans="3:12" ht="22.9" customHeight="1">
      <c r="C1628" s="1398" t="s">
        <v>4980</v>
      </c>
      <c r="D1628" s="1154">
        <v>8</v>
      </c>
      <c r="E1628" s="1154" t="s">
        <v>707</v>
      </c>
      <c r="F1628" s="1154" t="s">
        <v>708</v>
      </c>
      <c r="G1628" s="1477" t="s">
        <v>15046</v>
      </c>
      <c r="H1628" s="1478"/>
      <c r="I1628" s="1478"/>
      <c r="J1628" s="1478"/>
      <c r="K1628" s="1478"/>
      <c r="L1628" s="1479"/>
    </row>
    <row r="1629" spans="3:12" ht="22.9" customHeight="1">
      <c r="C1629" s="1398" t="s">
        <v>4981</v>
      </c>
      <c r="D1629" s="1154">
        <v>8</v>
      </c>
      <c r="E1629" s="1154" t="s">
        <v>707</v>
      </c>
      <c r="F1629" s="1154" t="s">
        <v>708</v>
      </c>
      <c r="G1629" s="1477" t="s">
        <v>15046</v>
      </c>
      <c r="H1629" s="1478"/>
      <c r="I1629" s="1478"/>
      <c r="J1629" s="1478"/>
      <c r="K1629" s="1478"/>
      <c r="L1629" s="1479"/>
    </row>
    <row r="1630" spans="3:12" ht="22.9" customHeight="1">
      <c r="C1630" s="1398" t="s">
        <v>4982</v>
      </c>
      <c r="D1630" s="1154">
        <v>8</v>
      </c>
      <c r="E1630" s="1154" t="s">
        <v>707</v>
      </c>
      <c r="F1630" s="1154" t="s">
        <v>708</v>
      </c>
      <c r="G1630" s="1477" t="s">
        <v>15046</v>
      </c>
      <c r="H1630" s="1478"/>
      <c r="I1630" s="1478"/>
      <c r="J1630" s="1478"/>
      <c r="K1630" s="1478"/>
      <c r="L1630" s="1479"/>
    </row>
    <row r="1631" spans="3:12" ht="22.9" customHeight="1">
      <c r="C1631" s="1398" t="s">
        <v>4983</v>
      </c>
      <c r="D1631" s="1154">
        <v>8</v>
      </c>
      <c r="E1631" s="1154" t="s">
        <v>707</v>
      </c>
      <c r="F1631" s="1154" t="s">
        <v>708</v>
      </c>
      <c r="G1631" s="1477" t="s">
        <v>15046</v>
      </c>
      <c r="H1631" s="1478"/>
      <c r="I1631" s="1478"/>
      <c r="J1631" s="1478"/>
      <c r="K1631" s="1478"/>
      <c r="L1631" s="1479"/>
    </row>
    <row r="1632" spans="3:12" ht="22.9" customHeight="1">
      <c r="C1632" s="1398" t="s">
        <v>4984</v>
      </c>
      <c r="D1632" s="1154">
        <v>8</v>
      </c>
      <c r="E1632" s="1154" t="s">
        <v>707</v>
      </c>
      <c r="F1632" s="1154" t="s">
        <v>708</v>
      </c>
      <c r="G1632" s="1477" t="s">
        <v>15046</v>
      </c>
      <c r="H1632" s="1478"/>
      <c r="I1632" s="1478"/>
      <c r="J1632" s="1478"/>
      <c r="K1632" s="1478"/>
      <c r="L1632" s="1479"/>
    </row>
    <row r="1633" spans="3:12" ht="22.9" customHeight="1">
      <c r="C1633" s="1398" t="s">
        <v>4985</v>
      </c>
      <c r="D1633" s="1154">
        <v>8</v>
      </c>
      <c r="E1633" s="1154" t="s">
        <v>707</v>
      </c>
      <c r="F1633" s="1154" t="s">
        <v>708</v>
      </c>
      <c r="G1633" s="1477" t="s">
        <v>15046</v>
      </c>
      <c r="H1633" s="1478"/>
      <c r="I1633" s="1478"/>
      <c r="J1633" s="1478"/>
      <c r="K1633" s="1478"/>
      <c r="L1633" s="1479"/>
    </row>
    <row r="1634" spans="3:12" ht="22.9" customHeight="1">
      <c r="C1634" s="1398" t="s">
        <v>4986</v>
      </c>
      <c r="D1634" s="1154">
        <v>8</v>
      </c>
      <c r="E1634" s="1154" t="s">
        <v>707</v>
      </c>
      <c r="F1634" s="1154" t="s">
        <v>708</v>
      </c>
      <c r="G1634" s="1477" t="s">
        <v>15046</v>
      </c>
      <c r="H1634" s="1478"/>
      <c r="I1634" s="1478"/>
      <c r="J1634" s="1478"/>
      <c r="K1634" s="1478"/>
      <c r="L1634" s="1479"/>
    </row>
    <row r="1635" spans="3:12" ht="22.9" customHeight="1">
      <c r="C1635" s="1398" t="s">
        <v>4987</v>
      </c>
      <c r="D1635" s="1154">
        <v>8</v>
      </c>
      <c r="E1635" s="1154" t="s">
        <v>707</v>
      </c>
      <c r="F1635" s="1154" t="s">
        <v>708</v>
      </c>
      <c r="G1635" s="1477" t="s">
        <v>15046</v>
      </c>
      <c r="H1635" s="1478"/>
      <c r="I1635" s="1478"/>
      <c r="J1635" s="1478"/>
      <c r="K1635" s="1478"/>
      <c r="L1635" s="1479"/>
    </row>
    <row r="1636" spans="3:12" ht="22.9" customHeight="1">
      <c r="C1636" s="1398" t="s">
        <v>4988</v>
      </c>
      <c r="D1636" s="1154">
        <v>8</v>
      </c>
      <c r="E1636" s="1154" t="s">
        <v>707</v>
      </c>
      <c r="F1636" s="1154" t="s">
        <v>708</v>
      </c>
      <c r="G1636" s="1477" t="s">
        <v>15046</v>
      </c>
      <c r="H1636" s="1478"/>
      <c r="I1636" s="1478"/>
      <c r="J1636" s="1478"/>
      <c r="K1636" s="1478"/>
      <c r="L1636" s="1479"/>
    </row>
    <row r="1637" spans="3:12" ht="22.9" customHeight="1">
      <c r="C1637" s="1398" t="s">
        <v>4989</v>
      </c>
      <c r="D1637" s="1154">
        <v>8</v>
      </c>
      <c r="E1637" s="1154" t="s">
        <v>707</v>
      </c>
      <c r="F1637" s="1154" t="s">
        <v>708</v>
      </c>
      <c r="G1637" s="1477" t="s">
        <v>15046</v>
      </c>
      <c r="H1637" s="1478"/>
      <c r="I1637" s="1478"/>
      <c r="J1637" s="1478"/>
      <c r="K1637" s="1478"/>
      <c r="L1637" s="1479"/>
    </row>
    <row r="1638" spans="3:12" ht="22.9" customHeight="1">
      <c r="C1638" s="1398" t="s">
        <v>4990</v>
      </c>
      <c r="D1638" s="1154">
        <v>8</v>
      </c>
      <c r="E1638" s="1154" t="s">
        <v>707</v>
      </c>
      <c r="F1638" s="1154" t="s">
        <v>708</v>
      </c>
      <c r="G1638" s="1477" t="s">
        <v>15046</v>
      </c>
      <c r="H1638" s="1478"/>
      <c r="I1638" s="1478"/>
      <c r="J1638" s="1478"/>
      <c r="K1638" s="1478"/>
      <c r="L1638" s="1479"/>
    </row>
    <row r="1639" spans="3:12" ht="22.9" customHeight="1">
      <c r="C1639" s="1398" t="s">
        <v>4991</v>
      </c>
      <c r="D1639" s="1154">
        <v>8</v>
      </c>
      <c r="E1639" s="1154" t="s">
        <v>707</v>
      </c>
      <c r="F1639" s="1154" t="s">
        <v>708</v>
      </c>
      <c r="G1639" s="1477" t="s">
        <v>15046</v>
      </c>
      <c r="H1639" s="1478"/>
      <c r="I1639" s="1478"/>
      <c r="J1639" s="1478"/>
      <c r="K1639" s="1478"/>
      <c r="L1639" s="1479"/>
    </row>
    <row r="1640" spans="3:12" ht="22.9" customHeight="1">
      <c r="C1640" s="1398" t="s">
        <v>4992</v>
      </c>
      <c r="D1640" s="1154">
        <v>8</v>
      </c>
      <c r="E1640" s="1154" t="s">
        <v>707</v>
      </c>
      <c r="F1640" s="1154" t="s">
        <v>708</v>
      </c>
      <c r="G1640" s="1477" t="s">
        <v>15046</v>
      </c>
      <c r="H1640" s="1478"/>
      <c r="I1640" s="1478"/>
      <c r="J1640" s="1478"/>
      <c r="K1640" s="1478"/>
      <c r="L1640" s="1479"/>
    </row>
    <row r="1641" spans="3:12" ht="22.9" customHeight="1">
      <c r="C1641" s="1398" t="s">
        <v>4993</v>
      </c>
      <c r="D1641" s="1154">
        <v>8</v>
      </c>
      <c r="E1641" s="1154" t="s">
        <v>707</v>
      </c>
      <c r="F1641" s="1154" t="s">
        <v>708</v>
      </c>
      <c r="G1641" s="1477" t="s">
        <v>15046</v>
      </c>
      <c r="H1641" s="1478"/>
      <c r="I1641" s="1478"/>
      <c r="J1641" s="1478"/>
      <c r="K1641" s="1478"/>
      <c r="L1641" s="1479"/>
    </row>
    <row r="1642" spans="3:12" ht="22.9" customHeight="1">
      <c r="C1642" s="1398" t="s">
        <v>4994</v>
      </c>
      <c r="D1642" s="1154">
        <v>8</v>
      </c>
      <c r="E1642" s="1154" t="s">
        <v>707</v>
      </c>
      <c r="F1642" s="1154" t="s">
        <v>708</v>
      </c>
      <c r="G1642" s="1477" t="s">
        <v>15046</v>
      </c>
      <c r="H1642" s="1478"/>
      <c r="I1642" s="1478"/>
      <c r="J1642" s="1478"/>
      <c r="K1642" s="1478"/>
      <c r="L1642" s="1479"/>
    </row>
    <row r="1643" spans="3:12" ht="22.9" customHeight="1">
      <c r="C1643" s="1398" t="s">
        <v>4995</v>
      </c>
      <c r="D1643" s="1154">
        <v>8</v>
      </c>
      <c r="E1643" s="1154" t="s">
        <v>707</v>
      </c>
      <c r="F1643" s="1154" t="s">
        <v>708</v>
      </c>
      <c r="G1643" s="1477" t="s">
        <v>15046</v>
      </c>
      <c r="H1643" s="1478"/>
      <c r="I1643" s="1478"/>
      <c r="J1643" s="1478"/>
      <c r="K1643" s="1478"/>
      <c r="L1643" s="1479"/>
    </row>
    <row r="1644" spans="3:12" ht="22.9" customHeight="1">
      <c r="C1644" s="1398" t="s">
        <v>4996</v>
      </c>
      <c r="D1644" s="1154">
        <v>8</v>
      </c>
      <c r="E1644" s="1154" t="s">
        <v>707</v>
      </c>
      <c r="F1644" s="1154" t="s">
        <v>708</v>
      </c>
      <c r="G1644" s="1477" t="s">
        <v>15046</v>
      </c>
      <c r="H1644" s="1478"/>
      <c r="I1644" s="1478"/>
      <c r="J1644" s="1478"/>
      <c r="K1644" s="1478"/>
      <c r="L1644" s="1479"/>
    </row>
    <row r="1645" spans="3:12" ht="22.9" customHeight="1">
      <c r="C1645" s="1398" t="s">
        <v>4997</v>
      </c>
      <c r="D1645" s="1154">
        <v>8</v>
      </c>
      <c r="E1645" s="1154" t="s">
        <v>707</v>
      </c>
      <c r="F1645" s="1154" t="s">
        <v>708</v>
      </c>
      <c r="G1645" s="1477" t="s">
        <v>15046</v>
      </c>
      <c r="H1645" s="1478"/>
      <c r="I1645" s="1478"/>
      <c r="J1645" s="1478"/>
      <c r="K1645" s="1478"/>
      <c r="L1645" s="1479"/>
    </row>
    <row r="1646" spans="3:12" ht="22.9" customHeight="1">
      <c r="C1646" s="1398" t="s">
        <v>4998</v>
      </c>
      <c r="D1646" s="1154">
        <v>8</v>
      </c>
      <c r="E1646" s="1154" t="s">
        <v>707</v>
      </c>
      <c r="F1646" s="1154" t="s">
        <v>708</v>
      </c>
      <c r="G1646" s="1477" t="s">
        <v>15046</v>
      </c>
      <c r="H1646" s="1478"/>
      <c r="I1646" s="1478"/>
      <c r="J1646" s="1478"/>
      <c r="K1646" s="1478"/>
      <c r="L1646" s="1479"/>
    </row>
    <row r="1647" spans="3:12" ht="22.9" customHeight="1">
      <c r="C1647" s="1398" t="s">
        <v>4999</v>
      </c>
      <c r="D1647" s="1154">
        <v>8</v>
      </c>
      <c r="E1647" s="1154" t="s">
        <v>707</v>
      </c>
      <c r="F1647" s="1154" t="s">
        <v>708</v>
      </c>
      <c r="G1647" s="1477" t="s">
        <v>15046</v>
      </c>
      <c r="H1647" s="1478"/>
      <c r="I1647" s="1478"/>
      <c r="J1647" s="1478"/>
      <c r="K1647" s="1478"/>
      <c r="L1647" s="1479"/>
    </row>
    <row r="1648" spans="3:12" ht="22.9" customHeight="1">
      <c r="C1648" s="1398" t="s">
        <v>5000</v>
      </c>
      <c r="D1648" s="1154">
        <v>8</v>
      </c>
      <c r="E1648" s="1154" t="s">
        <v>707</v>
      </c>
      <c r="F1648" s="1154" t="s">
        <v>708</v>
      </c>
      <c r="G1648" s="1477" t="s">
        <v>15046</v>
      </c>
      <c r="H1648" s="1478"/>
      <c r="I1648" s="1478"/>
      <c r="J1648" s="1478"/>
      <c r="K1648" s="1478"/>
      <c r="L1648" s="1479"/>
    </row>
    <row r="1649" spans="3:12" ht="22.9" customHeight="1">
      <c r="C1649" s="1398" t="s">
        <v>5001</v>
      </c>
      <c r="D1649" s="1154">
        <v>8</v>
      </c>
      <c r="E1649" s="1154" t="s">
        <v>707</v>
      </c>
      <c r="F1649" s="1154" t="s">
        <v>708</v>
      </c>
      <c r="G1649" s="1477" t="s">
        <v>15046</v>
      </c>
      <c r="H1649" s="1478"/>
      <c r="I1649" s="1478"/>
      <c r="J1649" s="1478"/>
      <c r="K1649" s="1478"/>
      <c r="L1649" s="1479"/>
    </row>
    <row r="1650" spans="3:12" ht="22.9" customHeight="1">
      <c r="C1650" s="1398" t="s">
        <v>5002</v>
      </c>
      <c r="D1650" s="1154">
        <v>8</v>
      </c>
      <c r="E1650" s="1154" t="s">
        <v>707</v>
      </c>
      <c r="F1650" s="1154" t="s">
        <v>708</v>
      </c>
      <c r="G1650" s="1477" t="s">
        <v>15046</v>
      </c>
      <c r="H1650" s="1478"/>
      <c r="I1650" s="1478"/>
      <c r="J1650" s="1478"/>
      <c r="K1650" s="1478"/>
      <c r="L1650" s="1479"/>
    </row>
    <row r="1651" spans="3:12" ht="22.9" customHeight="1">
      <c r="C1651" s="1398" t="s">
        <v>5003</v>
      </c>
      <c r="D1651" s="1154">
        <v>8</v>
      </c>
      <c r="E1651" s="1154" t="s">
        <v>707</v>
      </c>
      <c r="F1651" s="1154" t="s">
        <v>708</v>
      </c>
      <c r="G1651" s="1477" t="s">
        <v>15046</v>
      </c>
      <c r="H1651" s="1478"/>
      <c r="I1651" s="1478"/>
      <c r="J1651" s="1478"/>
      <c r="K1651" s="1478"/>
      <c r="L1651" s="1479"/>
    </row>
    <row r="1652" spans="3:12" ht="22.9" customHeight="1">
      <c r="C1652" s="1398" t="s">
        <v>5004</v>
      </c>
      <c r="D1652" s="1154">
        <v>8</v>
      </c>
      <c r="E1652" s="1154" t="s">
        <v>707</v>
      </c>
      <c r="F1652" s="1154" t="s">
        <v>708</v>
      </c>
      <c r="G1652" s="1477" t="s">
        <v>15046</v>
      </c>
      <c r="H1652" s="1478"/>
      <c r="I1652" s="1478"/>
      <c r="J1652" s="1478"/>
      <c r="K1652" s="1478"/>
      <c r="L1652" s="1479"/>
    </row>
    <row r="1653" spans="3:12" ht="22.9" customHeight="1">
      <c r="C1653" s="1398" t="s">
        <v>5005</v>
      </c>
      <c r="D1653" s="1154">
        <v>8</v>
      </c>
      <c r="E1653" s="1154" t="s">
        <v>707</v>
      </c>
      <c r="F1653" s="1154" t="s">
        <v>708</v>
      </c>
      <c r="G1653" s="1477" t="s">
        <v>15046</v>
      </c>
      <c r="H1653" s="1478"/>
      <c r="I1653" s="1478"/>
      <c r="J1653" s="1478"/>
      <c r="K1653" s="1478"/>
      <c r="L1653" s="1479"/>
    </row>
    <row r="1654" spans="3:12" ht="22.9" customHeight="1">
      <c r="C1654" s="1398" t="s">
        <v>5006</v>
      </c>
      <c r="D1654" s="1154">
        <v>8</v>
      </c>
      <c r="E1654" s="1154" t="s">
        <v>707</v>
      </c>
      <c r="F1654" s="1154" t="s">
        <v>708</v>
      </c>
      <c r="G1654" s="1477" t="s">
        <v>15046</v>
      </c>
      <c r="H1654" s="1478"/>
      <c r="I1654" s="1478"/>
      <c r="J1654" s="1478"/>
      <c r="K1654" s="1478"/>
      <c r="L1654" s="1479"/>
    </row>
    <row r="1655" spans="3:12" ht="22.9" customHeight="1">
      <c r="C1655" s="1398" t="s">
        <v>5007</v>
      </c>
      <c r="D1655" s="1154">
        <v>8</v>
      </c>
      <c r="E1655" s="1154" t="s">
        <v>707</v>
      </c>
      <c r="F1655" s="1154" t="s">
        <v>708</v>
      </c>
      <c r="G1655" s="1477" t="s">
        <v>15046</v>
      </c>
      <c r="H1655" s="1478"/>
      <c r="I1655" s="1478"/>
      <c r="J1655" s="1478"/>
      <c r="K1655" s="1478"/>
      <c r="L1655" s="1479"/>
    </row>
    <row r="1656" spans="3:12" ht="22.9" customHeight="1">
      <c r="C1656" s="1398" t="s">
        <v>5008</v>
      </c>
      <c r="D1656" s="1154">
        <v>8</v>
      </c>
      <c r="E1656" s="1154" t="s">
        <v>707</v>
      </c>
      <c r="F1656" s="1154" t="s">
        <v>708</v>
      </c>
      <c r="G1656" s="1477" t="s">
        <v>15046</v>
      </c>
      <c r="H1656" s="1478"/>
      <c r="I1656" s="1478"/>
      <c r="J1656" s="1478"/>
      <c r="K1656" s="1478"/>
      <c r="L1656" s="1479"/>
    </row>
    <row r="1657" spans="3:12" ht="22.9" customHeight="1">
      <c r="C1657" s="1398" t="s">
        <v>5009</v>
      </c>
      <c r="D1657" s="1154">
        <v>8</v>
      </c>
      <c r="E1657" s="1154" t="s">
        <v>707</v>
      </c>
      <c r="F1657" s="1154" t="s">
        <v>708</v>
      </c>
      <c r="G1657" s="1477" t="s">
        <v>15046</v>
      </c>
      <c r="H1657" s="1478"/>
      <c r="I1657" s="1478"/>
      <c r="J1657" s="1478"/>
      <c r="K1657" s="1478"/>
      <c r="L1657" s="1479"/>
    </row>
    <row r="1658" spans="3:12" ht="22.9" customHeight="1">
      <c r="C1658" s="1398" t="s">
        <v>5010</v>
      </c>
      <c r="D1658" s="1154">
        <v>8</v>
      </c>
      <c r="E1658" s="1154" t="s">
        <v>707</v>
      </c>
      <c r="F1658" s="1154" t="s">
        <v>708</v>
      </c>
      <c r="G1658" s="1477" t="s">
        <v>15046</v>
      </c>
      <c r="H1658" s="1478"/>
      <c r="I1658" s="1478"/>
      <c r="J1658" s="1478"/>
      <c r="K1658" s="1478"/>
      <c r="L1658" s="1479"/>
    </row>
    <row r="1659" spans="3:12" ht="22.9" customHeight="1">
      <c r="C1659" s="1398" t="s">
        <v>5011</v>
      </c>
      <c r="D1659" s="1154">
        <v>8</v>
      </c>
      <c r="E1659" s="1154" t="s">
        <v>707</v>
      </c>
      <c r="F1659" s="1154" t="s">
        <v>708</v>
      </c>
      <c r="G1659" s="1477" t="s">
        <v>15046</v>
      </c>
      <c r="H1659" s="1478"/>
      <c r="I1659" s="1478"/>
      <c r="J1659" s="1478"/>
      <c r="K1659" s="1478"/>
      <c r="L1659" s="1479"/>
    </row>
    <row r="1660" spans="3:12" ht="22.9" customHeight="1">
      <c r="C1660" s="1398" t="s">
        <v>5012</v>
      </c>
      <c r="D1660" s="1154">
        <v>8</v>
      </c>
      <c r="E1660" s="1154" t="s">
        <v>707</v>
      </c>
      <c r="F1660" s="1154" t="s">
        <v>708</v>
      </c>
      <c r="G1660" s="1477" t="s">
        <v>15046</v>
      </c>
      <c r="H1660" s="1478"/>
      <c r="I1660" s="1478"/>
      <c r="J1660" s="1478"/>
      <c r="K1660" s="1478"/>
      <c r="L1660" s="1479"/>
    </row>
    <row r="1661" spans="3:12" ht="22.9" customHeight="1">
      <c r="C1661" s="1398" t="s">
        <v>5013</v>
      </c>
      <c r="D1661" s="1154">
        <v>8</v>
      </c>
      <c r="E1661" s="1154" t="s">
        <v>707</v>
      </c>
      <c r="F1661" s="1154" t="s">
        <v>708</v>
      </c>
      <c r="G1661" s="1477" t="s">
        <v>15046</v>
      </c>
      <c r="H1661" s="1478"/>
      <c r="I1661" s="1478"/>
      <c r="J1661" s="1478"/>
      <c r="K1661" s="1478"/>
      <c r="L1661" s="1479"/>
    </row>
    <row r="1662" spans="3:12" ht="22.9" customHeight="1">
      <c r="C1662" s="1398" t="s">
        <v>5014</v>
      </c>
      <c r="D1662" s="1154">
        <v>8</v>
      </c>
      <c r="E1662" s="1154" t="s">
        <v>707</v>
      </c>
      <c r="F1662" s="1154" t="s">
        <v>708</v>
      </c>
      <c r="G1662" s="1477" t="s">
        <v>15046</v>
      </c>
      <c r="H1662" s="1478"/>
      <c r="I1662" s="1478"/>
      <c r="J1662" s="1478"/>
      <c r="K1662" s="1478"/>
      <c r="L1662" s="1479"/>
    </row>
    <row r="1663" spans="3:12" ht="22.9" customHeight="1">
      <c r="C1663" s="1398" t="s">
        <v>5015</v>
      </c>
      <c r="D1663" s="1154">
        <v>8</v>
      </c>
      <c r="E1663" s="1154" t="s">
        <v>707</v>
      </c>
      <c r="F1663" s="1154" t="s">
        <v>708</v>
      </c>
      <c r="G1663" s="1477" t="s">
        <v>15046</v>
      </c>
      <c r="H1663" s="1478"/>
      <c r="I1663" s="1478"/>
      <c r="J1663" s="1478"/>
      <c r="K1663" s="1478"/>
      <c r="L1663" s="1479"/>
    </row>
    <row r="1664" spans="3:12" ht="22.9" customHeight="1">
      <c r="C1664" s="1398" t="s">
        <v>5016</v>
      </c>
      <c r="D1664" s="1154">
        <v>8</v>
      </c>
      <c r="E1664" s="1154" t="s">
        <v>707</v>
      </c>
      <c r="F1664" s="1154" t="s">
        <v>708</v>
      </c>
      <c r="G1664" s="1477" t="s">
        <v>15046</v>
      </c>
      <c r="H1664" s="1478"/>
      <c r="I1664" s="1478"/>
      <c r="J1664" s="1478"/>
      <c r="K1664" s="1478"/>
      <c r="L1664" s="1479"/>
    </row>
    <row r="1665" spans="3:12" ht="22.9" customHeight="1">
      <c r="C1665" s="1398" t="s">
        <v>5017</v>
      </c>
      <c r="D1665" s="1154">
        <v>8</v>
      </c>
      <c r="E1665" s="1154" t="s">
        <v>707</v>
      </c>
      <c r="F1665" s="1154" t="s">
        <v>708</v>
      </c>
      <c r="G1665" s="1477" t="s">
        <v>15046</v>
      </c>
      <c r="H1665" s="1478"/>
      <c r="I1665" s="1478"/>
      <c r="J1665" s="1478"/>
      <c r="K1665" s="1478"/>
      <c r="L1665" s="1479"/>
    </row>
    <row r="1666" spans="3:12" ht="22.9" customHeight="1">
      <c r="C1666" s="1398" t="s">
        <v>5018</v>
      </c>
      <c r="D1666" s="1154">
        <v>8</v>
      </c>
      <c r="E1666" s="1154" t="s">
        <v>707</v>
      </c>
      <c r="F1666" s="1154" t="s">
        <v>708</v>
      </c>
      <c r="G1666" s="1477" t="s">
        <v>15046</v>
      </c>
      <c r="H1666" s="1478"/>
      <c r="I1666" s="1478"/>
      <c r="J1666" s="1478"/>
      <c r="K1666" s="1478"/>
      <c r="L1666" s="1479"/>
    </row>
    <row r="1667" spans="3:12" ht="22.9" customHeight="1">
      <c r="C1667" s="1398" t="s">
        <v>5019</v>
      </c>
      <c r="D1667" s="1154">
        <v>8</v>
      </c>
      <c r="E1667" s="1154" t="s">
        <v>707</v>
      </c>
      <c r="F1667" s="1154" t="s">
        <v>708</v>
      </c>
      <c r="G1667" s="1477" t="s">
        <v>15046</v>
      </c>
      <c r="H1667" s="1478"/>
      <c r="I1667" s="1478"/>
      <c r="J1667" s="1478"/>
      <c r="K1667" s="1478"/>
      <c r="L1667" s="1479"/>
    </row>
    <row r="1668" spans="3:12" ht="22.9" customHeight="1">
      <c r="C1668" s="1398" t="s">
        <v>5020</v>
      </c>
      <c r="D1668" s="1154">
        <v>8</v>
      </c>
      <c r="E1668" s="1154" t="s">
        <v>707</v>
      </c>
      <c r="F1668" s="1154" t="s">
        <v>708</v>
      </c>
      <c r="G1668" s="1477" t="s">
        <v>15046</v>
      </c>
      <c r="H1668" s="1478"/>
      <c r="I1668" s="1478"/>
      <c r="J1668" s="1478"/>
      <c r="K1668" s="1478"/>
      <c r="L1668" s="1479"/>
    </row>
    <row r="1669" spans="3:12" ht="22.9" customHeight="1">
      <c r="C1669" s="1398" t="s">
        <v>5021</v>
      </c>
      <c r="D1669" s="1154">
        <v>8</v>
      </c>
      <c r="E1669" s="1154" t="s">
        <v>707</v>
      </c>
      <c r="F1669" s="1154" t="s">
        <v>708</v>
      </c>
      <c r="G1669" s="1477" t="s">
        <v>15046</v>
      </c>
      <c r="H1669" s="1478"/>
      <c r="I1669" s="1478"/>
      <c r="J1669" s="1478"/>
      <c r="K1669" s="1478"/>
      <c r="L1669" s="1479"/>
    </row>
    <row r="1670" spans="3:12" ht="22.9" customHeight="1">
      <c r="C1670" s="1398" t="s">
        <v>5022</v>
      </c>
      <c r="D1670" s="1154">
        <v>8</v>
      </c>
      <c r="E1670" s="1154" t="s">
        <v>707</v>
      </c>
      <c r="F1670" s="1154" t="s">
        <v>708</v>
      </c>
      <c r="G1670" s="1477" t="s">
        <v>15046</v>
      </c>
      <c r="H1670" s="1478"/>
      <c r="I1670" s="1478"/>
      <c r="J1670" s="1478"/>
      <c r="K1670" s="1478"/>
      <c r="L1670" s="1479"/>
    </row>
    <row r="1671" spans="3:12" ht="22.9" customHeight="1">
      <c r="C1671" s="1398" t="s">
        <v>5023</v>
      </c>
      <c r="D1671" s="1154">
        <v>8</v>
      </c>
      <c r="E1671" s="1154" t="s">
        <v>707</v>
      </c>
      <c r="F1671" s="1154" t="s">
        <v>708</v>
      </c>
      <c r="G1671" s="1477" t="s">
        <v>15046</v>
      </c>
      <c r="H1671" s="1478"/>
      <c r="I1671" s="1478"/>
      <c r="J1671" s="1478"/>
      <c r="K1671" s="1478"/>
      <c r="L1671" s="1479"/>
    </row>
    <row r="1672" spans="3:12" ht="22.9" customHeight="1">
      <c r="C1672" s="1398" t="s">
        <v>5024</v>
      </c>
      <c r="D1672" s="1154">
        <v>8</v>
      </c>
      <c r="E1672" s="1154" t="s">
        <v>707</v>
      </c>
      <c r="F1672" s="1154" t="s">
        <v>708</v>
      </c>
      <c r="G1672" s="1477" t="s">
        <v>15046</v>
      </c>
      <c r="H1672" s="1478"/>
      <c r="I1672" s="1478"/>
      <c r="J1672" s="1478"/>
      <c r="K1672" s="1478"/>
      <c r="L1672" s="1479"/>
    </row>
    <row r="1673" spans="3:12" ht="22.9" customHeight="1">
      <c r="C1673" s="1398" t="s">
        <v>5025</v>
      </c>
      <c r="D1673" s="1154">
        <v>8</v>
      </c>
      <c r="E1673" s="1154" t="s">
        <v>707</v>
      </c>
      <c r="F1673" s="1154" t="s">
        <v>708</v>
      </c>
      <c r="G1673" s="1477" t="s">
        <v>15046</v>
      </c>
      <c r="H1673" s="1478"/>
      <c r="I1673" s="1478"/>
      <c r="J1673" s="1478"/>
      <c r="K1673" s="1478"/>
      <c r="L1673" s="1479"/>
    </row>
    <row r="1674" spans="3:12" ht="22.9" customHeight="1">
      <c r="C1674" s="1398" t="s">
        <v>5026</v>
      </c>
      <c r="D1674" s="1154">
        <v>8</v>
      </c>
      <c r="E1674" s="1154" t="s">
        <v>707</v>
      </c>
      <c r="F1674" s="1154" t="s">
        <v>708</v>
      </c>
      <c r="G1674" s="1477" t="s">
        <v>15046</v>
      </c>
      <c r="H1674" s="1478"/>
      <c r="I1674" s="1478"/>
      <c r="J1674" s="1478"/>
      <c r="K1674" s="1478"/>
      <c r="L1674" s="1479"/>
    </row>
    <row r="1675" spans="3:12" ht="22.9" customHeight="1">
      <c r="C1675" s="1398" t="s">
        <v>5027</v>
      </c>
      <c r="D1675" s="1154">
        <v>8</v>
      </c>
      <c r="E1675" s="1154" t="s">
        <v>707</v>
      </c>
      <c r="F1675" s="1154" t="s">
        <v>708</v>
      </c>
      <c r="G1675" s="1477" t="s">
        <v>15046</v>
      </c>
      <c r="H1675" s="1478"/>
      <c r="I1675" s="1478"/>
      <c r="J1675" s="1478"/>
      <c r="K1675" s="1478"/>
      <c r="L1675" s="1479"/>
    </row>
    <row r="1676" spans="3:12" ht="22.9" customHeight="1">
      <c r="C1676" s="1398" t="s">
        <v>5028</v>
      </c>
      <c r="D1676" s="1154">
        <v>8</v>
      </c>
      <c r="E1676" s="1154" t="s">
        <v>707</v>
      </c>
      <c r="F1676" s="1154" t="s">
        <v>708</v>
      </c>
      <c r="G1676" s="1477" t="s">
        <v>15046</v>
      </c>
      <c r="H1676" s="1478"/>
      <c r="I1676" s="1478"/>
      <c r="J1676" s="1478"/>
      <c r="K1676" s="1478"/>
      <c r="L1676" s="1479"/>
    </row>
    <row r="1677" spans="3:12" ht="22.9" customHeight="1">
      <c r="C1677" s="1398" t="s">
        <v>5029</v>
      </c>
      <c r="D1677" s="1154">
        <v>8</v>
      </c>
      <c r="E1677" s="1154" t="s">
        <v>707</v>
      </c>
      <c r="F1677" s="1154" t="s">
        <v>708</v>
      </c>
      <c r="G1677" s="1477" t="s">
        <v>15046</v>
      </c>
      <c r="H1677" s="1478"/>
      <c r="I1677" s="1478"/>
      <c r="J1677" s="1478"/>
      <c r="K1677" s="1478"/>
      <c r="L1677" s="1479"/>
    </row>
    <row r="1678" spans="3:12" ht="22.9" customHeight="1">
      <c r="C1678" s="1398" t="s">
        <v>5030</v>
      </c>
      <c r="D1678" s="1154">
        <v>8</v>
      </c>
      <c r="E1678" s="1154" t="s">
        <v>707</v>
      </c>
      <c r="F1678" s="1154" t="s">
        <v>708</v>
      </c>
      <c r="G1678" s="1477" t="s">
        <v>15046</v>
      </c>
      <c r="H1678" s="1478"/>
      <c r="I1678" s="1478"/>
      <c r="J1678" s="1478"/>
      <c r="K1678" s="1478"/>
      <c r="L1678" s="1479"/>
    </row>
    <row r="1679" spans="3:12" ht="22.9" customHeight="1">
      <c r="C1679" s="1398" t="s">
        <v>5031</v>
      </c>
      <c r="D1679" s="1154">
        <v>8</v>
      </c>
      <c r="E1679" s="1154" t="s">
        <v>707</v>
      </c>
      <c r="F1679" s="1154" t="s">
        <v>708</v>
      </c>
      <c r="G1679" s="1477" t="s">
        <v>15046</v>
      </c>
      <c r="H1679" s="1478"/>
      <c r="I1679" s="1478"/>
      <c r="J1679" s="1478"/>
      <c r="K1679" s="1478"/>
      <c r="L1679" s="1479"/>
    </row>
    <row r="1680" spans="3:12" ht="22.9" customHeight="1">
      <c r="C1680" s="1398" t="s">
        <v>5032</v>
      </c>
      <c r="D1680" s="1154">
        <v>8</v>
      </c>
      <c r="E1680" s="1154" t="s">
        <v>707</v>
      </c>
      <c r="F1680" s="1154" t="s">
        <v>708</v>
      </c>
      <c r="G1680" s="1477" t="s">
        <v>15046</v>
      </c>
      <c r="H1680" s="1478"/>
      <c r="I1680" s="1478"/>
      <c r="J1680" s="1478"/>
      <c r="K1680" s="1478"/>
      <c r="L1680" s="1479"/>
    </row>
    <row r="1681" spans="3:12" ht="22.9" customHeight="1">
      <c r="C1681" s="1398" t="s">
        <v>5033</v>
      </c>
      <c r="D1681" s="1154">
        <v>8</v>
      </c>
      <c r="E1681" s="1154" t="s">
        <v>707</v>
      </c>
      <c r="F1681" s="1154" t="s">
        <v>708</v>
      </c>
      <c r="G1681" s="1477" t="s">
        <v>15046</v>
      </c>
      <c r="H1681" s="1478"/>
      <c r="I1681" s="1478"/>
      <c r="J1681" s="1478"/>
      <c r="K1681" s="1478"/>
      <c r="L1681" s="1479"/>
    </row>
    <row r="1682" spans="3:12" ht="22.9" customHeight="1">
      <c r="C1682" s="1398" t="s">
        <v>5034</v>
      </c>
      <c r="D1682" s="1154">
        <v>8</v>
      </c>
      <c r="E1682" s="1154" t="s">
        <v>707</v>
      </c>
      <c r="F1682" s="1154" t="s">
        <v>708</v>
      </c>
      <c r="G1682" s="1477" t="s">
        <v>15046</v>
      </c>
      <c r="H1682" s="1478"/>
      <c r="I1682" s="1478"/>
      <c r="J1682" s="1478"/>
      <c r="K1682" s="1478"/>
      <c r="L1682" s="1479"/>
    </row>
    <row r="1683" spans="3:12" ht="22.9" customHeight="1">
      <c r="C1683" s="1398" t="s">
        <v>5035</v>
      </c>
      <c r="D1683" s="1154">
        <v>8</v>
      </c>
      <c r="E1683" s="1154" t="s">
        <v>707</v>
      </c>
      <c r="F1683" s="1154" t="s">
        <v>708</v>
      </c>
      <c r="G1683" s="1477" t="s">
        <v>15046</v>
      </c>
      <c r="H1683" s="1478"/>
      <c r="I1683" s="1478"/>
      <c r="J1683" s="1478"/>
      <c r="K1683" s="1478"/>
      <c r="L1683" s="1479"/>
    </row>
    <row r="1684" spans="3:12" ht="22.9" customHeight="1">
      <c r="C1684" s="1398" t="s">
        <v>5036</v>
      </c>
      <c r="D1684" s="1154">
        <v>8</v>
      </c>
      <c r="E1684" s="1154" t="s">
        <v>707</v>
      </c>
      <c r="F1684" s="1154" t="s">
        <v>708</v>
      </c>
      <c r="G1684" s="1477" t="s">
        <v>15046</v>
      </c>
      <c r="H1684" s="1478"/>
      <c r="I1684" s="1478"/>
      <c r="J1684" s="1478"/>
      <c r="K1684" s="1478"/>
      <c r="L1684" s="1479"/>
    </row>
    <row r="1685" spans="3:12" ht="22.9" customHeight="1">
      <c r="C1685" s="1398" t="s">
        <v>5037</v>
      </c>
      <c r="D1685" s="1154">
        <v>8</v>
      </c>
      <c r="E1685" s="1154" t="s">
        <v>707</v>
      </c>
      <c r="F1685" s="1154" t="s">
        <v>708</v>
      </c>
      <c r="G1685" s="1477" t="s">
        <v>15046</v>
      </c>
      <c r="H1685" s="1478"/>
      <c r="I1685" s="1478"/>
      <c r="J1685" s="1478"/>
      <c r="K1685" s="1478"/>
      <c r="L1685" s="1479"/>
    </row>
    <row r="1686" spans="3:12" ht="22.9" customHeight="1">
      <c r="C1686" s="1398" t="s">
        <v>5038</v>
      </c>
      <c r="D1686" s="1154">
        <v>8</v>
      </c>
      <c r="E1686" s="1154" t="s">
        <v>707</v>
      </c>
      <c r="F1686" s="1154" t="s">
        <v>708</v>
      </c>
      <c r="G1686" s="1477" t="s">
        <v>15046</v>
      </c>
      <c r="H1686" s="1478"/>
      <c r="I1686" s="1478"/>
      <c r="J1686" s="1478"/>
      <c r="K1686" s="1478"/>
      <c r="L1686" s="1479"/>
    </row>
    <row r="1687" spans="3:12" ht="22.9" customHeight="1">
      <c r="C1687" s="1398" t="s">
        <v>5039</v>
      </c>
      <c r="D1687" s="1154">
        <v>8</v>
      </c>
      <c r="E1687" s="1154" t="s">
        <v>707</v>
      </c>
      <c r="F1687" s="1154" t="s">
        <v>708</v>
      </c>
      <c r="G1687" s="1477" t="s">
        <v>15046</v>
      </c>
      <c r="H1687" s="1478"/>
      <c r="I1687" s="1478"/>
      <c r="J1687" s="1478"/>
      <c r="K1687" s="1478"/>
      <c r="L1687" s="1479"/>
    </row>
    <row r="1688" spans="3:12" ht="22.9" customHeight="1">
      <c r="C1688" s="1398" t="s">
        <v>5040</v>
      </c>
      <c r="D1688" s="1154">
        <v>8</v>
      </c>
      <c r="E1688" s="1154" t="s">
        <v>707</v>
      </c>
      <c r="F1688" s="1154" t="s">
        <v>708</v>
      </c>
      <c r="G1688" s="1477" t="s">
        <v>15046</v>
      </c>
      <c r="H1688" s="1478"/>
      <c r="I1688" s="1478"/>
      <c r="J1688" s="1478"/>
      <c r="K1688" s="1478"/>
      <c r="L1688" s="1479"/>
    </row>
    <row r="1689" spans="3:12" ht="22.9" customHeight="1">
      <c r="C1689" s="1398" t="s">
        <v>5041</v>
      </c>
      <c r="D1689" s="1154">
        <v>8</v>
      </c>
      <c r="E1689" s="1154" t="s">
        <v>707</v>
      </c>
      <c r="F1689" s="1154" t="s">
        <v>708</v>
      </c>
      <c r="G1689" s="1477" t="s">
        <v>15046</v>
      </c>
      <c r="H1689" s="1478"/>
      <c r="I1689" s="1478"/>
      <c r="J1689" s="1478"/>
      <c r="K1689" s="1478"/>
      <c r="L1689" s="1479"/>
    </row>
    <row r="1690" spans="3:12" ht="22.9" customHeight="1">
      <c r="C1690" s="1398" t="s">
        <v>5042</v>
      </c>
      <c r="D1690" s="1154">
        <v>8</v>
      </c>
      <c r="E1690" s="1154" t="s">
        <v>707</v>
      </c>
      <c r="F1690" s="1154" t="s">
        <v>708</v>
      </c>
      <c r="G1690" s="1477" t="s">
        <v>15046</v>
      </c>
      <c r="H1690" s="1478"/>
      <c r="I1690" s="1478"/>
      <c r="J1690" s="1478"/>
      <c r="K1690" s="1478"/>
      <c r="L1690" s="1479"/>
    </row>
    <row r="1691" spans="3:12" ht="22.9" customHeight="1">
      <c r="C1691" s="1398" t="s">
        <v>5043</v>
      </c>
      <c r="D1691" s="1154">
        <v>8</v>
      </c>
      <c r="E1691" s="1154" t="s">
        <v>707</v>
      </c>
      <c r="F1691" s="1154" t="s">
        <v>708</v>
      </c>
      <c r="G1691" s="1477" t="s">
        <v>15046</v>
      </c>
      <c r="H1691" s="1478"/>
      <c r="I1691" s="1478"/>
      <c r="J1691" s="1478"/>
      <c r="K1691" s="1478"/>
      <c r="L1691" s="1479"/>
    </row>
    <row r="1692" spans="3:12" ht="22.9" customHeight="1">
      <c r="C1692" s="1398" t="s">
        <v>5044</v>
      </c>
      <c r="D1692" s="1154">
        <v>8</v>
      </c>
      <c r="E1692" s="1154" t="s">
        <v>707</v>
      </c>
      <c r="F1692" s="1154" t="s">
        <v>708</v>
      </c>
      <c r="G1692" s="1477" t="s">
        <v>15046</v>
      </c>
      <c r="H1692" s="1478"/>
      <c r="I1692" s="1478"/>
      <c r="J1692" s="1478"/>
      <c r="K1692" s="1478"/>
      <c r="L1692" s="1479"/>
    </row>
    <row r="1693" spans="3:12" ht="22.9" customHeight="1">
      <c r="C1693" s="1398" t="s">
        <v>5045</v>
      </c>
      <c r="D1693" s="1154">
        <v>8</v>
      </c>
      <c r="E1693" s="1154" t="s">
        <v>707</v>
      </c>
      <c r="F1693" s="1154" t="s">
        <v>708</v>
      </c>
      <c r="G1693" s="1477" t="s">
        <v>15046</v>
      </c>
      <c r="H1693" s="1478"/>
      <c r="I1693" s="1478"/>
      <c r="J1693" s="1478"/>
      <c r="K1693" s="1478"/>
      <c r="L1693" s="1479"/>
    </row>
    <row r="1694" spans="3:12" ht="22.9" customHeight="1">
      <c r="C1694" s="1398" t="s">
        <v>5046</v>
      </c>
      <c r="D1694" s="1154">
        <v>8</v>
      </c>
      <c r="E1694" s="1154" t="s">
        <v>707</v>
      </c>
      <c r="F1694" s="1154" t="s">
        <v>708</v>
      </c>
      <c r="G1694" s="1477" t="s">
        <v>15046</v>
      </c>
      <c r="H1694" s="1478"/>
      <c r="I1694" s="1478"/>
      <c r="J1694" s="1478"/>
      <c r="K1694" s="1478"/>
      <c r="L1694" s="1479"/>
    </row>
    <row r="1695" spans="3:12" ht="22.9" customHeight="1">
      <c r="C1695" s="1398" t="s">
        <v>5047</v>
      </c>
      <c r="D1695" s="1154">
        <v>8</v>
      </c>
      <c r="E1695" s="1154" t="s">
        <v>707</v>
      </c>
      <c r="F1695" s="1154" t="s">
        <v>708</v>
      </c>
      <c r="G1695" s="1477" t="s">
        <v>15046</v>
      </c>
      <c r="H1695" s="1478"/>
      <c r="I1695" s="1478"/>
      <c r="J1695" s="1478"/>
      <c r="K1695" s="1478"/>
      <c r="L1695" s="1479"/>
    </row>
    <row r="1696" spans="3:12" ht="22.9" customHeight="1">
      <c r="C1696" s="1398" t="s">
        <v>5048</v>
      </c>
      <c r="D1696" s="1154">
        <v>8</v>
      </c>
      <c r="E1696" s="1154" t="s">
        <v>707</v>
      </c>
      <c r="F1696" s="1154" t="s">
        <v>708</v>
      </c>
      <c r="G1696" s="1477" t="s">
        <v>15046</v>
      </c>
      <c r="H1696" s="1478"/>
      <c r="I1696" s="1478"/>
      <c r="J1696" s="1478"/>
      <c r="K1696" s="1478"/>
      <c r="L1696" s="1479"/>
    </row>
    <row r="1697" spans="3:12" ht="22.9" customHeight="1">
      <c r="C1697" s="1398" t="s">
        <v>5049</v>
      </c>
      <c r="D1697" s="1154">
        <v>8</v>
      </c>
      <c r="E1697" s="1154" t="s">
        <v>707</v>
      </c>
      <c r="F1697" s="1154" t="s">
        <v>708</v>
      </c>
      <c r="G1697" s="1477" t="s">
        <v>15046</v>
      </c>
      <c r="H1697" s="1478"/>
      <c r="I1697" s="1478"/>
      <c r="J1697" s="1478"/>
      <c r="K1697" s="1478"/>
      <c r="L1697" s="1479"/>
    </row>
    <row r="1698" spans="3:12" ht="22.9" customHeight="1">
      <c r="C1698" s="1398" t="s">
        <v>5050</v>
      </c>
      <c r="D1698" s="1154">
        <v>8</v>
      </c>
      <c r="E1698" s="1154" t="s">
        <v>707</v>
      </c>
      <c r="F1698" s="1154" t="s">
        <v>708</v>
      </c>
      <c r="G1698" s="1477" t="s">
        <v>15046</v>
      </c>
      <c r="H1698" s="1478"/>
      <c r="I1698" s="1478"/>
      <c r="J1698" s="1478"/>
      <c r="K1698" s="1478"/>
      <c r="L1698" s="1479"/>
    </row>
    <row r="1699" spans="3:12" ht="22.9" customHeight="1">
      <c r="C1699" s="1398" t="s">
        <v>5051</v>
      </c>
      <c r="D1699" s="1154">
        <v>8</v>
      </c>
      <c r="E1699" s="1154" t="s">
        <v>707</v>
      </c>
      <c r="F1699" s="1154" t="s">
        <v>708</v>
      </c>
      <c r="G1699" s="1477" t="s">
        <v>15046</v>
      </c>
      <c r="H1699" s="1478"/>
      <c r="I1699" s="1478"/>
      <c r="J1699" s="1478"/>
      <c r="K1699" s="1478"/>
      <c r="L1699" s="1479"/>
    </row>
    <row r="1700" spans="3:12" ht="22.9" customHeight="1">
      <c r="C1700" s="1398" t="s">
        <v>5052</v>
      </c>
      <c r="D1700" s="1154">
        <v>8</v>
      </c>
      <c r="E1700" s="1154" t="s">
        <v>707</v>
      </c>
      <c r="F1700" s="1154" t="s">
        <v>708</v>
      </c>
      <c r="G1700" s="1477" t="s">
        <v>15046</v>
      </c>
      <c r="H1700" s="1478"/>
      <c r="I1700" s="1478"/>
      <c r="J1700" s="1478"/>
      <c r="K1700" s="1478"/>
      <c r="L1700" s="1479"/>
    </row>
    <row r="1701" spans="3:12" ht="22.9" customHeight="1">
      <c r="C1701" s="1398" t="s">
        <v>5053</v>
      </c>
      <c r="D1701" s="1154">
        <v>8</v>
      </c>
      <c r="E1701" s="1154" t="s">
        <v>707</v>
      </c>
      <c r="F1701" s="1154" t="s">
        <v>708</v>
      </c>
      <c r="G1701" s="1477" t="s">
        <v>15046</v>
      </c>
      <c r="H1701" s="1478"/>
      <c r="I1701" s="1478"/>
      <c r="J1701" s="1478"/>
      <c r="K1701" s="1478"/>
      <c r="L1701" s="1479"/>
    </row>
    <row r="1702" spans="3:12" ht="22.9" customHeight="1">
      <c r="C1702" s="1398" t="s">
        <v>5054</v>
      </c>
      <c r="D1702" s="1154">
        <v>8</v>
      </c>
      <c r="E1702" s="1154" t="s">
        <v>707</v>
      </c>
      <c r="F1702" s="1154" t="s">
        <v>708</v>
      </c>
      <c r="G1702" s="1477" t="s">
        <v>15046</v>
      </c>
      <c r="H1702" s="1478"/>
      <c r="I1702" s="1478"/>
      <c r="J1702" s="1478"/>
      <c r="K1702" s="1478"/>
      <c r="L1702" s="1479"/>
    </row>
    <row r="1703" spans="3:12" ht="22.9" customHeight="1">
      <c r="C1703" s="1398" t="s">
        <v>5055</v>
      </c>
      <c r="D1703" s="1154">
        <v>8</v>
      </c>
      <c r="E1703" s="1154" t="s">
        <v>707</v>
      </c>
      <c r="F1703" s="1154" t="s">
        <v>708</v>
      </c>
      <c r="G1703" s="1477" t="s">
        <v>15046</v>
      </c>
      <c r="H1703" s="1478"/>
      <c r="I1703" s="1478"/>
      <c r="J1703" s="1478"/>
      <c r="K1703" s="1478"/>
      <c r="L1703" s="1479"/>
    </row>
    <row r="1704" spans="3:12" ht="22.9" customHeight="1">
      <c r="C1704" s="1398" t="s">
        <v>5056</v>
      </c>
      <c r="D1704" s="1154">
        <v>8</v>
      </c>
      <c r="E1704" s="1154" t="s">
        <v>707</v>
      </c>
      <c r="F1704" s="1154" t="s">
        <v>708</v>
      </c>
      <c r="G1704" s="1477" t="s">
        <v>15046</v>
      </c>
      <c r="H1704" s="1478"/>
      <c r="I1704" s="1478"/>
      <c r="J1704" s="1478"/>
      <c r="K1704" s="1478"/>
      <c r="L1704" s="1479"/>
    </row>
    <row r="1705" spans="3:12" ht="22.9" customHeight="1">
      <c r="C1705" s="1398" t="s">
        <v>5057</v>
      </c>
      <c r="D1705" s="1154">
        <v>8</v>
      </c>
      <c r="E1705" s="1154" t="s">
        <v>707</v>
      </c>
      <c r="F1705" s="1154" t="s">
        <v>708</v>
      </c>
      <c r="G1705" s="1477" t="s">
        <v>15046</v>
      </c>
      <c r="H1705" s="1478"/>
      <c r="I1705" s="1478"/>
      <c r="J1705" s="1478"/>
      <c r="K1705" s="1478"/>
      <c r="L1705" s="1479"/>
    </row>
    <row r="1706" spans="3:12" ht="22.9" customHeight="1">
      <c r="C1706" s="1398" t="s">
        <v>5058</v>
      </c>
      <c r="D1706" s="1154">
        <v>8</v>
      </c>
      <c r="E1706" s="1154" t="s">
        <v>707</v>
      </c>
      <c r="F1706" s="1154" t="s">
        <v>708</v>
      </c>
      <c r="G1706" s="1477" t="s">
        <v>15046</v>
      </c>
      <c r="H1706" s="1478"/>
      <c r="I1706" s="1478"/>
      <c r="J1706" s="1478"/>
      <c r="K1706" s="1478"/>
      <c r="L1706" s="1479"/>
    </row>
    <row r="1707" spans="3:12" ht="22.9" customHeight="1">
      <c r="C1707" s="1398" t="s">
        <v>5059</v>
      </c>
      <c r="D1707" s="1154">
        <v>8</v>
      </c>
      <c r="E1707" s="1154" t="s">
        <v>707</v>
      </c>
      <c r="F1707" s="1154" t="s">
        <v>708</v>
      </c>
      <c r="G1707" s="1477" t="s">
        <v>15046</v>
      </c>
      <c r="H1707" s="1478"/>
      <c r="I1707" s="1478"/>
      <c r="J1707" s="1478"/>
      <c r="K1707" s="1478"/>
      <c r="L1707" s="1479"/>
    </row>
    <row r="1708" spans="3:12" ht="22.9" customHeight="1">
      <c r="C1708" s="1398" t="s">
        <v>5060</v>
      </c>
      <c r="D1708" s="1154">
        <v>8</v>
      </c>
      <c r="E1708" s="1154" t="s">
        <v>707</v>
      </c>
      <c r="F1708" s="1154" t="s">
        <v>708</v>
      </c>
      <c r="G1708" s="1477" t="s">
        <v>15046</v>
      </c>
      <c r="H1708" s="1478"/>
      <c r="I1708" s="1478"/>
      <c r="J1708" s="1478"/>
      <c r="K1708" s="1478"/>
      <c r="L1708" s="1479"/>
    </row>
    <row r="1709" spans="3:12" ht="22.9" customHeight="1">
      <c r="C1709" s="1398" t="s">
        <v>5061</v>
      </c>
      <c r="D1709" s="1154">
        <v>8</v>
      </c>
      <c r="E1709" s="1154" t="s">
        <v>707</v>
      </c>
      <c r="F1709" s="1154" t="s">
        <v>708</v>
      </c>
      <c r="G1709" s="1477" t="s">
        <v>15046</v>
      </c>
      <c r="H1709" s="1478"/>
      <c r="I1709" s="1478"/>
      <c r="J1709" s="1478"/>
      <c r="K1709" s="1478"/>
      <c r="L1709" s="1479"/>
    </row>
    <row r="1710" spans="3:12" ht="22.9" customHeight="1">
      <c r="C1710" s="1398" t="s">
        <v>5062</v>
      </c>
      <c r="D1710" s="1154">
        <v>8</v>
      </c>
      <c r="E1710" s="1154" t="s">
        <v>707</v>
      </c>
      <c r="F1710" s="1154" t="s">
        <v>708</v>
      </c>
      <c r="G1710" s="1477" t="s">
        <v>15046</v>
      </c>
      <c r="H1710" s="1478"/>
      <c r="I1710" s="1478"/>
      <c r="J1710" s="1478"/>
      <c r="K1710" s="1478"/>
      <c r="L1710" s="1479"/>
    </row>
    <row r="1711" spans="3:12" ht="22.9" customHeight="1">
      <c r="C1711" s="1398" t="s">
        <v>5063</v>
      </c>
      <c r="D1711" s="1154">
        <v>8</v>
      </c>
      <c r="E1711" s="1154" t="s">
        <v>707</v>
      </c>
      <c r="F1711" s="1154" t="s">
        <v>708</v>
      </c>
      <c r="G1711" s="1477" t="s">
        <v>15046</v>
      </c>
      <c r="H1711" s="1478"/>
      <c r="I1711" s="1478"/>
      <c r="J1711" s="1478"/>
      <c r="K1711" s="1478"/>
      <c r="L1711" s="1479"/>
    </row>
    <row r="1712" spans="3:12" ht="22.9" customHeight="1">
      <c r="C1712" s="1398" t="s">
        <v>5064</v>
      </c>
      <c r="D1712" s="1154">
        <v>8</v>
      </c>
      <c r="E1712" s="1154" t="s">
        <v>707</v>
      </c>
      <c r="F1712" s="1154" t="s">
        <v>708</v>
      </c>
      <c r="G1712" s="1477" t="s">
        <v>15046</v>
      </c>
      <c r="H1712" s="1478"/>
      <c r="I1712" s="1478"/>
      <c r="J1712" s="1478"/>
      <c r="K1712" s="1478"/>
      <c r="L1712" s="1479"/>
    </row>
    <row r="1713" spans="3:12" ht="22.9" customHeight="1">
      <c r="C1713" s="1398" t="s">
        <v>5065</v>
      </c>
      <c r="D1713" s="1154">
        <v>8</v>
      </c>
      <c r="E1713" s="1154" t="s">
        <v>707</v>
      </c>
      <c r="F1713" s="1154" t="s">
        <v>708</v>
      </c>
      <c r="G1713" s="1477" t="s">
        <v>15046</v>
      </c>
      <c r="H1713" s="1478"/>
      <c r="I1713" s="1478"/>
      <c r="J1713" s="1478"/>
      <c r="K1713" s="1478"/>
      <c r="L1713" s="1479"/>
    </row>
    <row r="1714" spans="3:12" ht="22.9" customHeight="1">
      <c r="C1714" s="1398" t="s">
        <v>5066</v>
      </c>
      <c r="D1714" s="1154">
        <v>8</v>
      </c>
      <c r="E1714" s="1154" t="s">
        <v>707</v>
      </c>
      <c r="F1714" s="1154" t="s">
        <v>708</v>
      </c>
      <c r="G1714" s="1477" t="s">
        <v>15046</v>
      </c>
      <c r="H1714" s="1478"/>
      <c r="I1714" s="1478"/>
      <c r="J1714" s="1478"/>
      <c r="K1714" s="1478"/>
      <c r="L1714" s="1479"/>
    </row>
    <row r="1715" spans="3:12" ht="22.9" customHeight="1">
      <c r="C1715" s="1398" t="s">
        <v>5067</v>
      </c>
      <c r="D1715" s="1154">
        <v>8</v>
      </c>
      <c r="E1715" s="1154" t="s">
        <v>707</v>
      </c>
      <c r="F1715" s="1154" t="s">
        <v>708</v>
      </c>
      <c r="G1715" s="1477" t="s">
        <v>15046</v>
      </c>
      <c r="H1715" s="1478"/>
      <c r="I1715" s="1478"/>
      <c r="J1715" s="1478"/>
      <c r="K1715" s="1478"/>
      <c r="L1715" s="1479"/>
    </row>
    <row r="1716" spans="3:12" ht="22.9" customHeight="1">
      <c r="C1716" s="1398" t="s">
        <v>5068</v>
      </c>
      <c r="D1716" s="1154">
        <v>8</v>
      </c>
      <c r="E1716" s="1154" t="s">
        <v>707</v>
      </c>
      <c r="F1716" s="1154" t="s">
        <v>708</v>
      </c>
      <c r="G1716" s="1477" t="s">
        <v>15046</v>
      </c>
      <c r="H1716" s="1478"/>
      <c r="I1716" s="1478"/>
      <c r="J1716" s="1478"/>
      <c r="K1716" s="1478"/>
      <c r="L1716" s="1479"/>
    </row>
    <row r="1717" spans="3:12" ht="22.9" customHeight="1">
      <c r="C1717" s="1398" t="s">
        <v>5069</v>
      </c>
      <c r="D1717" s="1154">
        <v>8</v>
      </c>
      <c r="E1717" s="1154" t="s">
        <v>707</v>
      </c>
      <c r="F1717" s="1154" t="s">
        <v>708</v>
      </c>
      <c r="G1717" s="1477" t="s">
        <v>15046</v>
      </c>
      <c r="H1717" s="1478"/>
      <c r="I1717" s="1478"/>
      <c r="J1717" s="1478"/>
      <c r="K1717" s="1478"/>
      <c r="L1717" s="1479"/>
    </row>
    <row r="1718" spans="3:12" ht="22.9" customHeight="1">
      <c r="C1718" s="1398" t="s">
        <v>5070</v>
      </c>
      <c r="D1718" s="1154">
        <v>8</v>
      </c>
      <c r="E1718" s="1154" t="s">
        <v>707</v>
      </c>
      <c r="F1718" s="1154" t="s">
        <v>708</v>
      </c>
      <c r="G1718" s="1477" t="s">
        <v>15046</v>
      </c>
      <c r="H1718" s="1478"/>
      <c r="I1718" s="1478"/>
      <c r="J1718" s="1478"/>
      <c r="K1718" s="1478"/>
      <c r="L1718" s="1479"/>
    </row>
    <row r="1719" spans="3:12" ht="22.9" customHeight="1">
      <c r="C1719" s="1398" t="s">
        <v>5071</v>
      </c>
      <c r="D1719" s="1154">
        <v>8</v>
      </c>
      <c r="E1719" s="1154" t="s">
        <v>707</v>
      </c>
      <c r="F1719" s="1154" t="s">
        <v>708</v>
      </c>
      <c r="G1719" s="1477" t="s">
        <v>15046</v>
      </c>
      <c r="H1719" s="1478"/>
      <c r="I1719" s="1478"/>
      <c r="J1719" s="1478"/>
      <c r="K1719" s="1478"/>
      <c r="L1719" s="1479"/>
    </row>
    <row r="1720" spans="3:12" ht="22.9" customHeight="1">
      <c r="C1720" s="1398" t="s">
        <v>5072</v>
      </c>
      <c r="D1720" s="1154">
        <v>8</v>
      </c>
      <c r="E1720" s="1154" t="s">
        <v>707</v>
      </c>
      <c r="F1720" s="1154" t="s">
        <v>708</v>
      </c>
      <c r="G1720" s="1477" t="s">
        <v>15046</v>
      </c>
      <c r="H1720" s="1478"/>
      <c r="I1720" s="1478"/>
      <c r="J1720" s="1478"/>
      <c r="K1720" s="1478"/>
      <c r="L1720" s="1479"/>
    </row>
    <row r="1721" spans="3:12" ht="22.9" customHeight="1">
      <c r="C1721" s="1398" t="s">
        <v>5073</v>
      </c>
      <c r="D1721" s="1154">
        <v>8</v>
      </c>
      <c r="E1721" s="1154" t="s">
        <v>707</v>
      </c>
      <c r="F1721" s="1154" t="s">
        <v>708</v>
      </c>
      <c r="G1721" s="1477" t="s">
        <v>15046</v>
      </c>
      <c r="H1721" s="1478"/>
      <c r="I1721" s="1478"/>
      <c r="J1721" s="1478"/>
      <c r="K1721" s="1478"/>
      <c r="L1721" s="1479"/>
    </row>
    <row r="1722" spans="3:12" ht="22.9" customHeight="1">
      <c r="C1722" s="1398" t="s">
        <v>5074</v>
      </c>
      <c r="D1722" s="1154">
        <v>8</v>
      </c>
      <c r="E1722" s="1154" t="s">
        <v>707</v>
      </c>
      <c r="F1722" s="1154" t="s">
        <v>708</v>
      </c>
      <c r="G1722" s="1477" t="s">
        <v>15046</v>
      </c>
      <c r="H1722" s="1478"/>
      <c r="I1722" s="1478"/>
      <c r="J1722" s="1478"/>
      <c r="K1722" s="1478"/>
      <c r="L1722" s="1479"/>
    </row>
    <row r="1723" spans="3:12" ht="22.9" customHeight="1">
      <c r="C1723" s="1398" t="s">
        <v>5075</v>
      </c>
      <c r="D1723" s="1154">
        <v>8</v>
      </c>
      <c r="E1723" s="1154" t="s">
        <v>707</v>
      </c>
      <c r="F1723" s="1154" t="s">
        <v>708</v>
      </c>
      <c r="G1723" s="1477" t="s">
        <v>15046</v>
      </c>
      <c r="H1723" s="1478"/>
      <c r="I1723" s="1478"/>
      <c r="J1723" s="1478"/>
      <c r="K1723" s="1478"/>
      <c r="L1723" s="1479"/>
    </row>
    <row r="1724" spans="3:12" ht="22.9" customHeight="1">
      <c r="C1724" s="1398" t="s">
        <v>5076</v>
      </c>
      <c r="D1724" s="1154">
        <v>8</v>
      </c>
      <c r="E1724" s="1154" t="s">
        <v>707</v>
      </c>
      <c r="F1724" s="1154" t="s">
        <v>708</v>
      </c>
      <c r="G1724" s="1477" t="s">
        <v>15046</v>
      </c>
      <c r="H1724" s="1478"/>
      <c r="I1724" s="1478"/>
      <c r="J1724" s="1478"/>
      <c r="K1724" s="1478"/>
      <c r="L1724" s="1479"/>
    </row>
    <row r="1725" spans="3:12" ht="22.9" customHeight="1">
      <c r="C1725" s="1398" t="s">
        <v>5077</v>
      </c>
      <c r="D1725" s="1154">
        <v>8</v>
      </c>
      <c r="E1725" s="1154" t="s">
        <v>707</v>
      </c>
      <c r="F1725" s="1154" t="s">
        <v>708</v>
      </c>
      <c r="G1725" s="1477" t="s">
        <v>15046</v>
      </c>
      <c r="H1725" s="1478"/>
      <c r="I1725" s="1478"/>
      <c r="J1725" s="1478"/>
      <c r="K1725" s="1478"/>
      <c r="L1725" s="1479"/>
    </row>
    <row r="1726" spans="3:12" ht="22.9" customHeight="1">
      <c r="C1726" s="1398" t="s">
        <v>5078</v>
      </c>
      <c r="D1726" s="1154">
        <v>8</v>
      </c>
      <c r="E1726" s="1154" t="s">
        <v>707</v>
      </c>
      <c r="F1726" s="1154" t="s">
        <v>708</v>
      </c>
      <c r="G1726" s="1477" t="s">
        <v>15046</v>
      </c>
      <c r="H1726" s="1478"/>
      <c r="I1726" s="1478"/>
      <c r="J1726" s="1478"/>
      <c r="K1726" s="1478"/>
      <c r="L1726" s="1479"/>
    </row>
    <row r="1727" spans="3:12" ht="22.9" customHeight="1">
      <c r="C1727" s="1398" t="s">
        <v>5079</v>
      </c>
      <c r="D1727" s="1154">
        <v>8</v>
      </c>
      <c r="E1727" s="1154" t="s">
        <v>707</v>
      </c>
      <c r="F1727" s="1154" t="s">
        <v>708</v>
      </c>
      <c r="G1727" s="1477" t="s">
        <v>15046</v>
      </c>
      <c r="H1727" s="1478"/>
      <c r="I1727" s="1478"/>
      <c r="J1727" s="1478"/>
      <c r="K1727" s="1478"/>
      <c r="L1727" s="1479"/>
    </row>
    <row r="1728" spans="3:12" ht="22.9" customHeight="1">
      <c r="C1728" s="1398" t="s">
        <v>5080</v>
      </c>
      <c r="D1728" s="1154">
        <v>8</v>
      </c>
      <c r="E1728" s="1154" t="s">
        <v>707</v>
      </c>
      <c r="F1728" s="1154" t="s">
        <v>708</v>
      </c>
      <c r="G1728" s="1477" t="s">
        <v>15046</v>
      </c>
      <c r="H1728" s="1478"/>
      <c r="I1728" s="1478"/>
      <c r="J1728" s="1478"/>
      <c r="K1728" s="1478"/>
      <c r="L1728" s="1479"/>
    </row>
    <row r="1729" spans="3:12" ht="22.9" customHeight="1">
      <c r="C1729" s="1398" t="s">
        <v>5081</v>
      </c>
      <c r="D1729" s="1154">
        <v>8</v>
      </c>
      <c r="E1729" s="1154" t="s">
        <v>707</v>
      </c>
      <c r="F1729" s="1154" t="s">
        <v>708</v>
      </c>
      <c r="G1729" s="1477" t="s">
        <v>15046</v>
      </c>
      <c r="H1729" s="1478"/>
      <c r="I1729" s="1478"/>
      <c r="J1729" s="1478"/>
      <c r="K1729" s="1478"/>
      <c r="L1729" s="1479"/>
    </row>
    <row r="1730" spans="3:12" ht="22.9" customHeight="1">
      <c r="C1730" s="1398" t="s">
        <v>5082</v>
      </c>
      <c r="D1730" s="1154">
        <v>8</v>
      </c>
      <c r="E1730" s="1154" t="s">
        <v>707</v>
      </c>
      <c r="F1730" s="1154" t="s">
        <v>708</v>
      </c>
      <c r="G1730" s="1477" t="s">
        <v>15046</v>
      </c>
      <c r="H1730" s="1478"/>
      <c r="I1730" s="1478"/>
      <c r="J1730" s="1478"/>
      <c r="K1730" s="1478"/>
      <c r="L1730" s="1479"/>
    </row>
    <row r="1731" spans="3:12" ht="22.9" customHeight="1">
      <c r="C1731" s="1398" t="s">
        <v>5083</v>
      </c>
      <c r="D1731" s="1154">
        <v>8</v>
      </c>
      <c r="E1731" s="1154" t="s">
        <v>707</v>
      </c>
      <c r="F1731" s="1154" t="s">
        <v>708</v>
      </c>
      <c r="G1731" s="1477" t="s">
        <v>15046</v>
      </c>
      <c r="H1731" s="1478"/>
      <c r="I1731" s="1478"/>
      <c r="J1731" s="1478"/>
      <c r="K1731" s="1478"/>
      <c r="L1731" s="1479"/>
    </row>
    <row r="1732" spans="3:12" ht="22.9" customHeight="1">
      <c r="C1732" s="1398" t="s">
        <v>5084</v>
      </c>
      <c r="D1732" s="1154">
        <v>8</v>
      </c>
      <c r="E1732" s="1154" t="s">
        <v>707</v>
      </c>
      <c r="F1732" s="1154" t="s">
        <v>708</v>
      </c>
      <c r="G1732" s="1477" t="s">
        <v>15046</v>
      </c>
      <c r="H1732" s="1478"/>
      <c r="I1732" s="1478"/>
      <c r="J1732" s="1478"/>
      <c r="K1732" s="1478"/>
      <c r="L1732" s="1479"/>
    </row>
    <row r="1733" spans="3:12" ht="22.9" customHeight="1">
      <c r="C1733" s="1398" t="s">
        <v>5085</v>
      </c>
      <c r="D1733" s="1154">
        <v>8</v>
      </c>
      <c r="E1733" s="1154" t="s">
        <v>707</v>
      </c>
      <c r="F1733" s="1154" t="s">
        <v>708</v>
      </c>
      <c r="G1733" s="1477" t="s">
        <v>15046</v>
      </c>
      <c r="H1733" s="1478"/>
      <c r="I1733" s="1478"/>
      <c r="J1733" s="1478"/>
      <c r="K1733" s="1478"/>
      <c r="L1733" s="1479"/>
    </row>
    <row r="1734" spans="3:12" ht="22.9" customHeight="1">
      <c r="C1734" s="1398" t="s">
        <v>5086</v>
      </c>
      <c r="D1734" s="1154">
        <v>8</v>
      </c>
      <c r="E1734" s="1154" t="s">
        <v>707</v>
      </c>
      <c r="F1734" s="1154" t="s">
        <v>708</v>
      </c>
      <c r="G1734" s="1477" t="s">
        <v>15046</v>
      </c>
      <c r="H1734" s="1478"/>
      <c r="I1734" s="1478"/>
      <c r="J1734" s="1478"/>
      <c r="K1734" s="1478"/>
      <c r="L1734" s="1479"/>
    </row>
    <row r="1735" spans="3:12" ht="22.9" customHeight="1">
      <c r="C1735" s="1398" t="s">
        <v>5087</v>
      </c>
      <c r="D1735" s="1154">
        <v>8</v>
      </c>
      <c r="E1735" s="1154" t="s">
        <v>707</v>
      </c>
      <c r="F1735" s="1154" t="s">
        <v>708</v>
      </c>
      <c r="G1735" s="1477" t="s">
        <v>15046</v>
      </c>
      <c r="H1735" s="1478"/>
      <c r="I1735" s="1478"/>
      <c r="J1735" s="1478"/>
      <c r="K1735" s="1478"/>
      <c r="L1735" s="1479"/>
    </row>
    <row r="1736" spans="3:12" ht="22.9" customHeight="1">
      <c r="C1736" s="1398" t="s">
        <v>5088</v>
      </c>
      <c r="D1736" s="1154">
        <v>8</v>
      </c>
      <c r="E1736" s="1154" t="s">
        <v>707</v>
      </c>
      <c r="F1736" s="1154" t="s">
        <v>708</v>
      </c>
      <c r="G1736" s="1477" t="s">
        <v>15046</v>
      </c>
      <c r="H1736" s="1478"/>
      <c r="I1736" s="1478"/>
      <c r="J1736" s="1478"/>
      <c r="K1736" s="1478"/>
      <c r="L1736" s="1479"/>
    </row>
    <row r="1737" spans="3:12" ht="22.9" customHeight="1">
      <c r="C1737" s="1398" t="s">
        <v>5089</v>
      </c>
      <c r="D1737" s="1154">
        <v>8</v>
      </c>
      <c r="E1737" s="1154" t="s">
        <v>707</v>
      </c>
      <c r="F1737" s="1154" t="s">
        <v>708</v>
      </c>
      <c r="G1737" s="1477" t="s">
        <v>15046</v>
      </c>
      <c r="H1737" s="1478"/>
      <c r="I1737" s="1478"/>
      <c r="J1737" s="1478"/>
      <c r="K1737" s="1478"/>
      <c r="L1737" s="1479"/>
    </row>
    <row r="1738" spans="3:12" ht="22.9" customHeight="1">
      <c r="C1738" s="1398" t="s">
        <v>5090</v>
      </c>
      <c r="D1738" s="1154">
        <v>8</v>
      </c>
      <c r="E1738" s="1154" t="s">
        <v>707</v>
      </c>
      <c r="F1738" s="1154" t="s">
        <v>708</v>
      </c>
      <c r="G1738" s="1477" t="s">
        <v>15046</v>
      </c>
      <c r="H1738" s="1478"/>
      <c r="I1738" s="1478"/>
      <c r="J1738" s="1478"/>
      <c r="K1738" s="1478"/>
      <c r="L1738" s="1479"/>
    </row>
    <row r="1739" spans="3:12" ht="22.9" customHeight="1">
      <c r="C1739" s="1398" t="s">
        <v>5091</v>
      </c>
      <c r="D1739" s="1154">
        <v>8</v>
      </c>
      <c r="E1739" s="1154" t="s">
        <v>707</v>
      </c>
      <c r="F1739" s="1154" t="s">
        <v>708</v>
      </c>
      <c r="G1739" s="1477" t="s">
        <v>15046</v>
      </c>
      <c r="H1739" s="1478"/>
      <c r="I1739" s="1478"/>
      <c r="J1739" s="1478"/>
      <c r="K1739" s="1478"/>
      <c r="L1739" s="1479"/>
    </row>
    <row r="1740" spans="3:12" ht="22.9" customHeight="1">
      <c r="C1740" s="1398" t="s">
        <v>5092</v>
      </c>
      <c r="D1740" s="1154">
        <v>8</v>
      </c>
      <c r="E1740" s="1154" t="s">
        <v>707</v>
      </c>
      <c r="F1740" s="1154" t="s">
        <v>708</v>
      </c>
      <c r="G1740" s="1477" t="s">
        <v>15046</v>
      </c>
      <c r="H1740" s="1478"/>
      <c r="I1740" s="1478"/>
      <c r="J1740" s="1478"/>
      <c r="K1740" s="1478"/>
      <c r="L1740" s="1479"/>
    </row>
    <row r="1741" spans="3:12" ht="22.9" customHeight="1">
      <c r="C1741" s="1398" t="s">
        <v>5093</v>
      </c>
      <c r="D1741" s="1154">
        <v>8</v>
      </c>
      <c r="E1741" s="1154" t="s">
        <v>707</v>
      </c>
      <c r="F1741" s="1154" t="s">
        <v>708</v>
      </c>
      <c r="G1741" s="1477" t="s">
        <v>15046</v>
      </c>
      <c r="H1741" s="1478"/>
      <c r="I1741" s="1478"/>
      <c r="J1741" s="1478"/>
      <c r="K1741" s="1478"/>
      <c r="L1741" s="1479"/>
    </row>
    <row r="1742" spans="3:12" ht="22.9" customHeight="1">
      <c r="C1742" s="1398" t="s">
        <v>5094</v>
      </c>
      <c r="D1742" s="1154">
        <v>8</v>
      </c>
      <c r="E1742" s="1154" t="s">
        <v>707</v>
      </c>
      <c r="F1742" s="1154" t="s">
        <v>708</v>
      </c>
      <c r="G1742" s="1477" t="s">
        <v>15046</v>
      </c>
      <c r="H1742" s="1478"/>
      <c r="I1742" s="1478"/>
      <c r="J1742" s="1478"/>
      <c r="K1742" s="1478"/>
      <c r="L1742" s="1479"/>
    </row>
    <row r="1743" spans="3:12" ht="22.9" customHeight="1">
      <c r="C1743" s="1398" t="s">
        <v>5095</v>
      </c>
      <c r="D1743" s="1154">
        <v>8</v>
      </c>
      <c r="E1743" s="1154" t="s">
        <v>707</v>
      </c>
      <c r="F1743" s="1154" t="s">
        <v>708</v>
      </c>
      <c r="G1743" s="1477" t="s">
        <v>15046</v>
      </c>
      <c r="H1743" s="1478"/>
      <c r="I1743" s="1478"/>
      <c r="J1743" s="1478"/>
      <c r="K1743" s="1478"/>
      <c r="L1743" s="1479"/>
    </row>
    <row r="1744" spans="3:12" ht="22.9" customHeight="1">
      <c r="C1744" s="1398" t="s">
        <v>5096</v>
      </c>
      <c r="D1744" s="1154">
        <v>8</v>
      </c>
      <c r="E1744" s="1154" t="s">
        <v>707</v>
      </c>
      <c r="F1744" s="1154" t="s">
        <v>708</v>
      </c>
      <c r="G1744" s="1477" t="s">
        <v>15046</v>
      </c>
      <c r="H1744" s="1478"/>
      <c r="I1744" s="1478"/>
      <c r="J1744" s="1478"/>
      <c r="K1744" s="1478"/>
      <c r="L1744" s="1479"/>
    </row>
    <row r="1745" spans="3:12" ht="22.9" customHeight="1">
      <c r="C1745" s="1398" t="s">
        <v>5097</v>
      </c>
      <c r="D1745" s="1154">
        <v>8</v>
      </c>
      <c r="E1745" s="1154" t="s">
        <v>707</v>
      </c>
      <c r="F1745" s="1154" t="s">
        <v>708</v>
      </c>
      <c r="G1745" s="1477" t="s">
        <v>15046</v>
      </c>
      <c r="H1745" s="1478"/>
      <c r="I1745" s="1478"/>
      <c r="J1745" s="1478"/>
      <c r="K1745" s="1478"/>
      <c r="L1745" s="1479"/>
    </row>
    <row r="1746" spans="3:12" ht="22.9" customHeight="1">
      <c r="C1746" s="1398" t="s">
        <v>5098</v>
      </c>
      <c r="D1746" s="1154">
        <v>8</v>
      </c>
      <c r="E1746" s="1154" t="s">
        <v>707</v>
      </c>
      <c r="F1746" s="1154" t="s">
        <v>708</v>
      </c>
      <c r="G1746" s="1477" t="s">
        <v>15046</v>
      </c>
      <c r="H1746" s="1478"/>
      <c r="I1746" s="1478"/>
      <c r="J1746" s="1478"/>
      <c r="K1746" s="1478"/>
      <c r="L1746" s="1479"/>
    </row>
    <row r="1747" spans="3:12" ht="22.9" customHeight="1">
      <c r="C1747" s="1398" t="s">
        <v>5099</v>
      </c>
      <c r="D1747" s="1154">
        <v>8</v>
      </c>
      <c r="E1747" s="1154" t="s">
        <v>707</v>
      </c>
      <c r="F1747" s="1154" t="s">
        <v>708</v>
      </c>
      <c r="G1747" s="1477" t="s">
        <v>15046</v>
      </c>
      <c r="H1747" s="1478"/>
      <c r="I1747" s="1478"/>
      <c r="J1747" s="1478"/>
      <c r="K1747" s="1478"/>
      <c r="L1747" s="1479"/>
    </row>
    <row r="1748" spans="3:12" ht="22.9" customHeight="1">
      <c r="C1748" s="1398" t="s">
        <v>5100</v>
      </c>
      <c r="D1748" s="1154">
        <v>8</v>
      </c>
      <c r="E1748" s="1154" t="s">
        <v>707</v>
      </c>
      <c r="F1748" s="1154" t="s">
        <v>708</v>
      </c>
      <c r="G1748" s="1477" t="s">
        <v>15046</v>
      </c>
      <c r="H1748" s="1478"/>
      <c r="I1748" s="1478"/>
      <c r="J1748" s="1478"/>
      <c r="K1748" s="1478"/>
      <c r="L1748" s="1479"/>
    </row>
    <row r="1749" spans="3:12" ht="22.9" customHeight="1">
      <c r="C1749" s="1398" t="s">
        <v>5101</v>
      </c>
      <c r="D1749" s="1154">
        <v>8</v>
      </c>
      <c r="E1749" s="1154" t="s">
        <v>707</v>
      </c>
      <c r="F1749" s="1154" t="s">
        <v>708</v>
      </c>
      <c r="G1749" s="1477" t="s">
        <v>15046</v>
      </c>
      <c r="H1749" s="1478"/>
      <c r="I1749" s="1478"/>
      <c r="J1749" s="1478"/>
      <c r="K1749" s="1478"/>
      <c r="L1749" s="1479"/>
    </row>
    <row r="1750" spans="3:12" ht="22.9" customHeight="1">
      <c r="C1750" s="1398" t="s">
        <v>5102</v>
      </c>
      <c r="D1750" s="1154">
        <v>8</v>
      </c>
      <c r="E1750" s="1154" t="s">
        <v>707</v>
      </c>
      <c r="F1750" s="1154" t="s">
        <v>708</v>
      </c>
      <c r="G1750" s="1477" t="s">
        <v>15046</v>
      </c>
      <c r="H1750" s="1478"/>
      <c r="I1750" s="1478"/>
      <c r="J1750" s="1478"/>
      <c r="K1750" s="1478"/>
      <c r="L1750" s="1479"/>
    </row>
    <row r="1751" spans="3:12" ht="22.9" customHeight="1">
      <c r="C1751" s="1398" t="s">
        <v>5103</v>
      </c>
      <c r="D1751" s="1154">
        <v>8</v>
      </c>
      <c r="E1751" s="1154" t="s">
        <v>707</v>
      </c>
      <c r="F1751" s="1154" t="s">
        <v>708</v>
      </c>
      <c r="G1751" s="1477" t="s">
        <v>15046</v>
      </c>
      <c r="H1751" s="1478"/>
      <c r="I1751" s="1478"/>
      <c r="J1751" s="1478"/>
      <c r="K1751" s="1478"/>
      <c r="L1751" s="1479"/>
    </row>
    <row r="1752" spans="3:12" ht="22.9" customHeight="1">
      <c r="C1752" s="1398" t="s">
        <v>5104</v>
      </c>
      <c r="D1752" s="1154">
        <v>8</v>
      </c>
      <c r="E1752" s="1154" t="s">
        <v>707</v>
      </c>
      <c r="F1752" s="1154" t="s">
        <v>708</v>
      </c>
      <c r="G1752" s="1477" t="s">
        <v>15046</v>
      </c>
      <c r="H1752" s="1478"/>
      <c r="I1752" s="1478"/>
      <c r="J1752" s="1478"/>
      <c r="K1752" s="1478"/>
      <c r="L1752" s="1479"/>
    </row>
    <row r="1753" spans="3:12" ht="22.9" customHeight="1">
      <c r="C1753" s="1398" t="s">
        <v>5105</v>
      </c>
      <c r="D1753" s="1154">
        <v>8</v>
      </c>
      <c r="E1753" s="1154" t="s">
        <v>707</v>
      </c>
      <c r="F1753" s="1154" t="s">
        <v>708</v>
      </c>
      <c r="G1753" s="1477" t="s">
        <v>15046</v>
      </c>
      <c r="H1753" s="1478"/>
      <c r="I1753" s="1478"/>
      <c r="J1753" s="1478"/>
      <c r="K1753" s="1478"/>
      <c r="L1753" s="1479"/>
    </row>
    <row r="1754" spans="3:12" ht="22.9" customHeight="1">
      <c r="C1754" s="1398" t="s">
        <v>5106</v>
      </c>
      <c r="D1754" s="1154">
        <v>8</v>
      </c>
      <c r="E1754" s="1154" t="s">
        <v>707</v>
      </c>
      <c r="F1754" s="1154" t="s">
        <v>708</v>
      </c>
      <c r="G1754" s="1477" t="s">
        <v>15046</v>
      </c>
      <c r="H1754" s="1478"/>
      <c r="I1754" s="1478"/>
      <c r="J1754" s="1478"/>
      <c r="K1754" s="1478"/>
      <c r="L1754" s="1479"/>
    </row>
    <row r="1755" spans="3:12" ht="22.9" customHeight="1">
      <c r="C1755" s="1398" t="s">
        <v>5107</v>
      </c>
      <c r="D1755" s="1154">
        <v>8</v>
      </c>
      <c r="E1755" s="1154" t="s">
        <v>707</v>
      </c>
      <c r="F1755" s="1154" t="s">
        <v>708</v>
      </c>
      <c r="G1755" s="1477" t="s">
        <v>15046</v>
      </c>
      <c r="H1755" s="1478"/>
      <c r="I1755" s="1478"/>
      <c r="J1755" s="1478"/>
      <c r="K1755" s="1478"/>
      <c r="L1755" s="1479"/>
    </row>
    <row r="1756" spans="3:12" ht="22.9" customHeight="1">
      <c r="C1756" s="1398" t="s">
        <v>5108</v>
      </c>
      <c r="D1756" s="1154">
        <v>8</v>
      </c>
      <c r="E1756" s="1154" t="s">
        <v>707</v>
      </c>
      <c r="F1756" s="1154" t="s">
        <v>708</v>
      </c>
      <c r="G1756" s="1477" t="s">
        <v>15046</v>
      </c>
      <c r="H1756" s="1478"/>
      <c r="I1756" s="1478"/>
      <c r="J1756" s="1478"/>
      <c r="K1756" s="1478"/>
      <c r="L1756" s="1479"/>
    </row>
    <row r="1757" spans="3:12" ht="22.9" customHeight="1">
      <c r="C1757" s="1398" t="s">
        <v>5109</v>
      </c>
      <c r="D1757" s="1154">
        <v>8</v>
      </c>
      <c r="E1757" s="1154" t="s">
        <v>707</v>
      </c>
      <c r="F1757" s="1154" t="s">
        <v>708</v>
      </c>
      <c r="G1757" s="1477" t="s">
        <v>15046</v>
      </c>
      <c r="H1757" s="1478"/>
      <c r="I1757" s="1478"/>
      <c r="J1757" s="1478"/>
      <c r="K1757" s="1478"/>
      <c r="L1757" s="1479"/>
    </row>
    <row r="1758" spans="3:12" ht="22.9" customHeight="1">
      <c r="C1758" s="1398" t="s">
        <v>5110</v>
      </c>
      <c r="D1758" s="1154">
        <v>8</v>
      </c>
      <c r="E1758" s="1154" t="s">
        <v>707</v>
      </c>
      <c r="F1758" s="1154" t="s">
        <v>708</v>
      </c>
      <c r="G1758" s="1477" t="s">
        <v>15046</v>
      </c>
      <c r="H1758" s="1478"/>
      <c r="I1758" s="1478"/>
      <c r="J1758" s="1478"/>
      <c r="K1758" s="1478"/>
      <c r="L1758" s="1479"/>
    </row>
    <row r="1759" spans="3:12" ht="22.9" customHeight="1">
      <c r="C1759" s="1398" t="s">
        <v>5111</v>
      </c>
      <c r="D1759" s="1154">
        <v>8</v>
      </c>
      <c r="E1759" s="1154" t="s">
        <v>707</v>
      </c>
      <c r="F1759" s="1154" t="s">
        <v>708</v>
      </c>
      <c r="G1759" s="1477" t="s">
        <v>15046</v>
      </c>
      <c r="H1759" s="1478"/>
      <c r="I1759" s="1478"/>
      <c r="J1759" s="1478"/>
      <c r="K1759" s="1478"/>
      <c r="L1759" s="1479"/>
    </row>
    <row r="1760" spans="3:12" ht="22.9" customHeight="1">
      <c r="C1760" s="1398" t="s">
        <v>5112</v>
      </c>
      <c r="D1760" s="1154">
        <v>8</v>
      </c>
      <c r="E1760" s="1154" t="s">
        <v>707</v>
      </c>
      <c r="F1760" s="1154" t="s">
        <v>708</v>
      </c>
      <c r="G1760" s="1477" t="s">
        <v>15046</v>
      </c>
      <c r="H1760" s="1478"/>
      <c r="I1760" s="1478"/>
      <c r="J1760" s="1478"/>
      <c r="K1760" s="1478"/>
      <c r="L1760" s="1479"/>
    </row>
    <row r="1761" spans="3:12" ht="22.9" customHeight="1">
      <c r="C1761" s="1398" t="s">
        <v>5113</v>
      </c>
      <c r="D1761" s="1154">
        <v>8</v>
      </c>
      <c r="E1761" s="1154" t="s">
        <v>707</v>
      </c>
      <c r="F1761" s="1154" t="s">
        <v>708</v>
      </c>
      <c r="G1761" s="1477" t="s">
        <v>15046</v>
      </c>
      <c r="H1761" s="1478"/>
      <c r="I1761" s="1478"/>
      <c r="J1761" s="1478"/>
      <c r="K1761" s="1478"/>
      <c r="L1761" s="1479"/>
    </row>
    <row r="1762" spans="3:12" ht="22.9" customHeight="1">
      <c r="C1762" s="1398" t="s">
        <v>5114</v>
      </c>
      <c r="D1762" s="1154">
        <v>8</v>
      </c>
      <c r="E1762" s="1154" t="s">
        <v>707</v>
      </c>
      <c r="F1762" s="1154" t="s">
        <v>708</v>
      </c>
      <c r="G1762" s="1477" t="s">
        <v>15046</v>
      </c>
      <c r="H1762" s="1478"/>
      <c r="I1762" s="1478"/>
      <c r="J1762" s="1478"/>
      <c r="K1762" s="1478"/>
      <c r="L1762" s="1479"/>
    </row>
    <row r="1763" spans="3:12" ht="22.9" customHeight="1">
      <c r="C1763" s="1398" t="s">
        <v>5115</v>
      </c>
      <c r="D1763" s="1154">
        <v>8</v>
      </c>
      <c r="E1763" s="1154" t="s">
        <v>707</v>
      </c>
      <c r="F1763" s="1154" t="s">
        <v>708</v>
      </c>
      <c r="G1763" s="1477" t="s">
        <v>15046</v>
      </c>
      <c r="H1763" s="1478"/>
      <c r="I1763" s="1478"/>
      <c r="J1763" s="1478"/>
      <c r="K1763" s="1478"/>
      <c r="L1763" s="1479"/>
    </row>
    <row r="1764" spans="3:12" ht="22.9" customHeight="1">
      <c r="C1764" s="1398" t="s">
        <v>5116</v>
      </c>
      <c r="D1764" s="1154">
        <v>8</v>
      </c>
      <c r="E1764" s="1154" t="s">
        <v>707</v>
      </c>
      <c r="F1764" s="1154" t="s">
        <v>708</v>
      </c>
      <c r="G1764" s="1477" t="s">
        <v>15046</v>
      </c>
      <c r="H1764" s="1478"/>
      <c r="I1764" s="1478"/>
      <c r="J1764" s="1478"/>
      <c r="K1764" s="1478"/>
      <c r="L1764" s="1479"/>
    </row>
    <row r="1765" spans="3:12" ht="22.9" customHeight="1">
      <c r="C1765" s="1398" t="s">
        <v>5117</v>
      </c>
      <c r="D1765" s="1154">
        <v>8</v>
      </c>
      <c r="E1765" s="1154" t="s">
        <v>707</v>
      </c>
      <c r="F1765" s="1154" t="s">
        <v>708</v>
      </c>
      <c r="G1765" s="1477" t="s">
        <v>15046</v>
      </c>
      <c r="H1765" s="1478"/>
      <c r="I1765" s="1478"/>
      <c r="J1765" s="1478"/>
      <c r="K1765" s="1478"/>
      <c r="L1765" s="1479"/>
    </row>
    <row r="1766" spans="3:12" ht="22.9" customHeight="1">
      <c r="C1766" s="1398" t="s">
        <v>5118</v>
      </c>
      <c r="D1766" s="1154">
        <v>8</v>
      </c>
      <c r="E1766" s="1154" t="s">
        <v>707</v>
      </c>
      <c r="F1766" s="1154" t="s">
        <v>708</v>
      </c>
      <c r="G1766" s="1477" t="s">
        <v>15046</v>
      </c>
      <c r="H1766" s="1478"/>
      <c r="I1766" s="1478"/>
      <c r="J1766" s="1478"/>
      <c r="K1766" s="1478"/>
      <c r="L1766" s="1479"/>
    </row>
    <row r="1767" spans="3:12" ht="22.9" customHeight="1">
      <c r="C1767" s="1398" t="s">
        <v>5119</v>
      </c>
      <c r="D1767" s="1154">
        <v>8</v>
      </c>
      <c r="E1767" s="1154" t="s">
        <v>707</v>
      </c>
      <c r="F1767" s="1154" t="s">
        <v>708</v>
      </c>
      <c r="G1767" s="1477" t="s">
        <v>15046</v>
      </c>
      <c r="H1767" s="1478"/>
      <c r="I1767" s="1478"/>
      <c r="J1767" s="1478"/>
      <c r="K1767" s="1478"/>
      <c r="L1767" s="1479"/>
    </row>
    <row r="1768" spans="3:12" ht="22.9" customHeight="1">
      <c r="C1768" s="1398" t="s">
        <v>5120</v>
      </c>
      <c r="D1768" s="1154">
        <v>8</v>
      </c>
      <c r="E1768" s="1154" t="s">
        <v>707</v>
      </c>
      <c r="F1768" s="1154" t="s">
        <v>708</v>
      </c>
      <c r="G1768" s="1477" t="s">
        <v>15046</v>
      </c>
      <c r="H1768" s="1478"/>
      <c r="I1768" s="1478"/>
      <c r="J1768" s="1478"/>
      <c r="K1768" s="1478"/>
      <c r="L1768" s="1479"/>
    </row>
    <row r="1769" spans="3:12" ht="22.9" customHeight="1">
      <c r="C1769" s="1398" t="s">
        <v>5121</v>
      </c>
      <c r="D1769" s="1154">
        <v>8</v>
      </c>
      <c r="E1769" s="1154" t="s">
        <v>707</v>
      </c>
      <c r="F1769" s="1154" t="s">
        <v>708</v>
      </c>
      <c r="G1769" s="1477" t="s">
        <v>15046</v>
      </c>
      <c r="H1769" s="1478"/>
      <c r="I1769" s="1478"/>
      <c r="J1769" s="1478"/>
      <c r="K1769" s="1478"/>
      <c r="L1769" s="1479"/>
    </row>
    <row r="1770" spans="3:12" ht="22.9" customHeight="1">
      <c r="C1770" s="1398" t="s">
        <v>5122</v>
      </c>
      <c r="D1770" s="1154">
        <v>8</v>
      </c>
      <c r="E1770" s="1154" t="s">
        <v>707</v>
      </c>
      <c r="F1770" s="1154" t="s">
        <v>708</v>
      </c>
      <c r="G1770" s="1477" t="s">
        <v>15046</v>
      </c>
      <c r="H1770" s="1478"/>
      <c r="I1770" s="1478"/>
      <c r="J1770" s="1478"/>
      <c r="K1770" s="1478"/>
      <c r="L1770" s="1479"/>
    </row>
    <row r="1771" spans="3:12" ht="22.9" customHeight="1">
      <c r="C1771" s="1398" t="s">
        <v>5123</v>
      </c>
      <c r="D1771" s="1154">
        <v>8</v>
      </c>
      <c r="E1771" s="1154" t="s">
        <v>707</v>
      </c>
      <c r="F1771" s="1154" t="s">
        <v>708</v>
      </c>
      <c r="G1771" s="1477" t="s">
        <v>15046</v>
      </c>
      <c r="H1771" s="1478"/>
      <c r="I1771" s="1478"/>
      <c r="J1771" s="1478"/>
      <c r="K1771" s="1478"/>
      <c r="L1771" s="1479"/>
    </row>
    <row r="1772" spans="3:12" ht="22.9" customHeight="1">
      <c r="C1772" s="1398" t="s">
        <v>5124</v>
      </c>
      <c r="D1772" s="1154">
        <v>8</v>
      </c>
      <c r="E1772" s="1154" t="s">
        <v>707</v>
      </c>
      <c r="F1772" s="1154" t="s">
        <v>708</v>
      </c>
      <c r="G1772" s="1477" t="s">
        <v>15046</v>
      </c>
      <c r="H1772" s="1478"/>
      <c r="I1772" s="1478"/>
      <c r="J1772" s="1478"/>
      <c r="K1772" s="1478"/>
      <c r="L1772" s="1479"/>
    </row>
    <row r="1773" spans="3:12" ht="22.9" customHeight="1">
      <c r="C1773" s="1398" t="s">
        <v>5125</v>
      </c>
      <c r="D1773" s="1154">
        <v>8</v>
      </c>
      <c r="E1773" s="1154" t="s">
        <v>707</v>
      </c>
      <c r="F1773" s="1154" t="s">
        <v>708</v>
      </c>
      <c r="G1773" s="1477" t="s">
        <v>15046</v>
      </c>
      <c r="H1773" s="1478"/>
      <c r="I1773" s="1478"/>
      <c r="J1773" s="1478"/>
      <c r="K1773" s="1478"/>
      <c r="L1773" s="1479"/>
    </row>
    <row r="1774" spans="3:12" ht="22.9" customHeight="1">
      <c r="C1774" s="1398" t="s">
        <v>5126</v>
      </c>
      <c r="D1774" s="1154">
        <v>8</v>
      </c>
      <c r="E1774" s="1154" t="s">
        <v>707</v>
      </c>
      <c r="F1774" s="1154" t="s">
        <v>708</v>
      </c>
      <c r="G1774" s="1477" t="s">
        <v>15046</v>
      </c>
      <c r="H1774" s="1478"/>
      <c r="I1774" s="1478"/>
      <c r="J1774" s="1478"/>
      <c r="K1774" s="1478"/>
      <c r="L1774" s="1479"/>
    </row>
    <row r="1775" spans="3:12" ht="22.9" customHeight="1">
      <c r="C1775" s="1398" t="s">
        <v>5127</v>
      </c>
      <c r="D1775" s="1154">
        <v>8</v>
      </c>
      <c r="E1775" s="1154" t="s">
        <v>707</v>
      </c>
      <c r="F1775" s="1154" t="s">
        <v>708</v>
      </c>
      <c r="G1775" s="1477" t="s">
        <v>15046</v>
      </c>
      <c r="H1775" s="1478"/>
      <c r="I1775" s="1478"/>
      <c r="J1775" s="1478"/>
      <c r="K1775" s="1478"/>
      <c r="L1775" s="1479"/>
    </row>
    <row r="1776" spans="3:12" ht="22.9" customHeight="1">
      <c r="C1776" s="1398" t="s">
        <v>5128</v>
      </c>
      <c r="D1776" s="1154">
        <v>8</v>
      </c>
      <c r="E1776" s="1154" t="s">
        <v>707</v>
      </c>
      <c r="F1776" s="1154" t="s">
        <v>708</v>
      </c>
      <c r="G1776" s="1477" t="s">
        <v>15046</v>
      </c>
      <c r="H1776" s="1478"/>
      <c r="I1776" s="1478"/>
      <c r="J1776" s="1478"/>
      <c r="K1776" s="1478"/>
      <c r="L1776" s="1479"/>
    </row>
    <row r="1777" spans="3:12" ht="22.9" customHeight="1">
      <c r="C1777" s="1398" t="s">
        <v>5129</v>
      </c>
      <c r="D1777" s="1154">
        <v>8</v>
      </c>
      <c r="E1777" s="1154" t="s">
        <v>707</v>
      </c>
      <c r="F1777" s="1154" t="s">
        <v>708</v>
      </c>
      <c r="G1777" s="1477" t="s">
        <v>15046</v>
      </c>
      <c r="H1777" s="1478"/>
      <c r="I1777" s="1478"/>
      <c r="J1777" s="1478"/>
      <c r="K1777" s="1478"/>
      <c r="L1777" s="1479"/>
    </row>
    <row r="1778" spans="3:12" ht="22.9" customHeight="1">
      <c r="C1778" s="1398" t="s">
        <v>5130</v>
      </c>
      <c r="D1778" s="1154">
        <v>8</v>
      </c>
      <c r="E1778" s="1154" t="s">
        <v>707</v>
      </c>
      <c r="F1778" s="1154" t="s">
        <v>708</v>
      </c>
      <c r="G1778" s="1477" t="s">
        <v>15046</v>
      </c>
      <c r="H1778" s="1478"/>
      <c r="I1778" s="1478"/>
      <c r="J1778" s="1478"/>
      <c r="K1778" s="1478"/>
      <c r="L1778" s="1479"/>
    </row>
    <row r="1779" spans="3:12" ht="22.9" customHeight="1">
      <c r="C1779" s="1398" t="s">
        <v>5131</v>
      </c>
      <c r="D1779" s="1154">
        <v>8</v>
      </c>
      <c r="E1779" s="1154" t="s">
        <v>707</v>
      </c>
      <c r="F1779" s="1154" t="s">
        <v>708</v>
      </c>
      <c r="G1779" s="1477" t="s">
        <v>15046</v>
      </c>
      <c r="H1779" s="1478"/>
      <c r="I1779" s="1478"/>
      <c r="J1779" s="1478"/>
      <c r="K1779" s="1478"/>
      <c r="L1779" s="1479"/>
    </row>
    <row r="1780" spans="3:12" ht="22.9" customHeight="1">
      <c r="C1780" s="1398" t="s">
        <v>5132</v>
      </c>
      <c r="D1780" s="1154">
        <v>8</v>
      </c>
      <c r="E1780" s="1154" t="s">
        <v>707</v>
      </c>
      <c r="F1780" s="1154" t="s">
        <v>708</v>
      </c>
      <c r="G1780" s="1477" t="s">
        <v>15046</v>
      </c>
      <c r="H1780" s="1478"/>
      <c r="I1780" s="1478"/>
      <c r="J1780" s="1478"/>
      <c r="K1780" s="1478"/>
      <c r="L1780" s="1479"/>
    </row>
    <row r="1781" spans="3:12" ht="22.9" customHeight="1">
      <c r="C1781" s="1398" t="s">
        <v>5133</v>
      </c>
      <c r="D1781" s="1154">
        <v>8</v>
      </c>
      <c r="E1781" s="1154" t="s">
        <v>707</v>
      </c>
      <c r="F1781" s="1154" t="s">
        <v>708</v>
      </c>
      <c r="G1781" s="1477" t="s">
        <v>15046</v>
      </c>
      <c r="H1781" s="1478"/>
      <c r="I1781" s="1478"/>
      <c r="J1781" s="1478"/>
      <c r="K1781" s="1478"/>
      <c r="L1781" s="1479"/>
    </row>
    <row r="1782" spans="3:12" ht="22.9" customHeight="1">
      <c r="C1782" s="1398" t="s">
        <v>5134</v>
      </c>
      <c r="D1782" s="1154">
        <v>8</v>
      </c>
      <c r="E1782" s="1154" t="s">
        <v>707</v>
      </c>
      <c r="F1782" s="1154" t="s">
        <v>708</v>
      </c>
      <c r="G1782" s="1477" t="s">
        <v>15046</v>
      </c>
      <c r="H1782" s="1478"/>
      <c r="I1782" s="1478"/>
      <c r="J1782" s="1478"/>
      <c r="K1782" s="1478"/>
      <c r="L1782" s="1479"/>
    </row>
    <row r="1783" spans="3:12" ht="22.9" customHeight="1">
      <c r="C1783" s="1398" t="s">
        <v>5135</v>
      </c>
      <c r="D1783" s="1154">
        <v>8</v>
      </c>
      <c r="E1783" s="1154" t="s">
        <v>707</v>
      </c>
      <c r="F1783" s="1154" t="s">
        <v>708</v>
      </c>
      <c r="G1783" s="1477" t="s">
        <v>15046</v>
      </c>
      <c r="H1783" s="1478"/>
      <c r="I1783" s="1478"/>
      <c r="J1783" s="1478"/>
      <c r="K1783" s="1478"/>
      <c r="L1783" s="1479"/>
    </row>
    <row r="1784" spans="3:12" ht="22.9" customHeight="1">
      <c r="C1784" s="1398" t="s">
        <v>5136</v>
      </c>
      <c r="D1784" s="1154">
        <v>8</v>
      </c>
      <c r="E1784" s="1154" t="s">
        <v>707</v>
      </c>
      <c r="F1784" s="1154" t="s">
        <v>708</v>
      </c>
      <c r="G1784" s="1477" t="s">
        <v>15046</v>
      </c>
      <c r="H1784" s="1478"/>
      <c r="I1784" s="1478"/>
      <c r="J1784" s="1478"/>
      <c r="K1784" s="1478"/>
      <c r="L1784" s="1479"/>
    </row>
    <row r="1785" spans="3:12" ht="22.9" customHeight="1">
      <c r="C1785" s="1398" t="s">
        <v>5137</v>
      </c>
      <c r="D1785" s="1154">
        <v>8</v>
      </c>
      <c r="E1785" s="1154" t="s">
        <v>707</v>
      </c>
      <c r="F1785" s="1154" t="s">
        <v>708</v>
      </c>
      <c r="G1785" s="1477" t="s">
        <v>15046</v>
      </c>
      <c r="H1785" s="1478"/>
      <c r="I1785" s="1478"/>
      <c r="J1785" s="1478"/>
      <c r="K1785" s="1478"/>
      <c r="L1785" s="1479"/>
    </row>
    <row r="1786" spans="3:12" ht="22.9" customHeight="1">
      <c r="C1786" s="1398" t="s">
        <v>5138</v>
      </c>
      <c r="D1786" s="1154">
        <v>8</v>
      </c>
      <c r="E1786" s="1154" t="s">
        <v>707</v>
      </c>
      <c r="F1786" s="1154" t="s">
        <v>708</v>
      </c>
      <c r="G1786" s="1477" t="s">
        <v>15046</v>
      </c>
      <c r="H1786" s="1478"/>
      <c r="I1786" s="1478"/>
      <c r="J1786" s="1478"/>
      <c r="K1786" s="1478"/>
      <c r="L1786" s="1479"/>
    </row>
    <row r="1787" spans="3:12" ht="22.9" customHeight="1">
      <c r="C1787" s="1398" t="s">
        <v>5139</v>
      </c>
      <c r="D1787" s="1154">
        <v>8</v>
      </c>
      <c r="E1787" s="1154" t="s">
        <v>707</v>
      </c>
      <c r="F1787" s="1154" t="s">
        <v>708</v>
      </c>
      <c r="G1787" s="1477" t="s">
        <v>15046</v>
      </c>
      <c r="H1787" s="1478"/>
      <c r="I1787" s="1478"/>
      <c r="J1787" s="1478"/>
      <c r="K1787" s="1478"/>
      <c r="L1787" s="1479"/>
    </row>
    <row r="1788" spans="3:12" ht="22.9" customHeight="1">
      <c r="C1788" s="1398" t="s">
        <v>5140</v>
      </c>
      <c r="D1788" s="1154">
        <v>8</v>
      </c>
      <c r="E1788" s="1154" t="s">
        <v>707</v>
      </c>
      <c r="F1788" s="1154" t="s">
        <v>708</v>
      </c>
      <c r="G1788" s="1477" t="s">
        <v>15046</v>
      </c>
      <c r="H1788" s="1478"/>
      <c r="I1788" s="1478"/>
      <c r="J1788" s="1478"/>
      <c r="K1788" s="1478"/>
      <c r="L1788" s="1479"/>
    </row>
    <row r="1789" spans="3:12" ht="22.9" customHeight="1">
      <c r="C1789" s="1398" t="s">
        <v>5141</v>
      </c>
      <c r="D1789" s="1154">
        <v>8</v>
      </c>
      <c r="E1789" s="1154" t="s">
        <v>707</v>
      </c>
      <c r="F1789" s="1154" t="s">
        <v>708</v>
      </c>
      <c r="G1789" s="1477" t="s">
        <v>15046</v>
      </c>
      <c r="H1789" s="1478"/>
      <c r="I1789" s="1478"/>
      <c r="J1789" s="1478"/>
      <c r="K1789" s="1478"/>
      <c r="L1789" s="1479"/>
    </row>
    <row r="1790" spans="3:12" ht="22.9" customHeight="1">
      <c r="C1790" s="1398" t="s">
        <v>5142</v>
      </c>
      <c r="D1790" s="1154">
        <v>8</v>
      </c>
      <c r="E1790" s="1154" t="s">
        <v>707</v>
      </c>
      <c r="F1790" s="1154" t="s">
        <v>708</v>
      </c>
      <c r="G1790" s="1477" t="s">
        <v>15046</v>
      </c>
      <c r="H1790" s="1478"/>
      <c r="I1790" s="1478"/>
      <c r="J1790" s="1478"/>
      <c r="K1790" s="1478"/>
      <c r="L1790" s="1479"/>
    </row>
    <row r="1791" spans="3:12" ht="22.9" customHeight="1">
      <c r="C1791" s="1398" t="s">
        <v>5143</v>
      </c>
      <c r="D1791" s="1154">
        <v>8</v>
      </c>
      <c r="E1791" s="1154" t="s">
        <v>707</v>
      </c>
      <c r="F1791" s="1154" t="s">
        <v>708</v>
      </c>
      <c r="G1791" s="1477" t="s">
        <v>15046</v>
      </c>
      <c r="H1791" s="1478"/>
      <c r="I1791" s="1478"/>
      <c r="J1791" s="1478"/>
      <c r="K1791" s="1478"/>
      <c r="L1791" s="1479"/>
    </row>
    <row r="1792" spans="3:12" ht="22.9" customHeight="1">
      <c r="C1792" s="1398" t="s">
        <v>5144</v>
      </c>
      <c r="D1792" s="1154">
        <v>8</v>
      </c>
      <c r="E1792" s="1154" t="s">
        <v>707</v>
      </c>
      <c r="F1792" s="1154" t="s">
        <v>708</v>
      </c>
      <c r="G1792" s="1477" t="s">
        <v>15046</v>
      </c>
      <c r="H1792" s="1478"/>
      <c r="I1792" s="1478"/>
      <c r="J1792" s="1478"/>
      <c r="K1792" s="1478"/>
      <c r="L1792" s="1479"/>
    </row>
    <row r="1793" spans="3:12" ht="22.9" customHeight="1">
      <c r="C1793" s="1398" t="s">
        <v>5145</v>
      </c>
      <c r="D1793" s="1154">
        <v>8</v>
      </c>
      <c r="E1793" s="1154" t="s">
        <v>707</v>
      </c>
      <c r="F1793" s="1154" t="s">
        <v>708</v>
      </c>
      <c r="G1793" s="1477" t="s">
        <v>15046</v>
      </c>
      <c r="H1793" s="1478"/>
      <c r="I1793" s="1478"/>
      <c r="J1793" s="1478"/>
      <c r="K1793" s="1478"/>
      <c r="L1793" s="1479"/>
    </row>
    <row r="1794" spans="3:12" ht="22.9" customHeight="1">
      <c r="C1794" s="1398" t="s">
        <v>5146</v>
      </c>
      <c r="D1794" s="1154">
        <v>8</v>
      </c>
      <c r="E1794" s="1154" t="s">
        <v>707</v>
      </c>
      <c r="F1794" s="1154" t="s">
        <v>708</v>
      </c>
      <c r="G1794" s="1477" t="s">
        <v>15046</v>
      </c>
      <c r="H1794" s="1478"/>
      <c r="I1794" s="1478"/>
      <c r="J1794" s="1478"/>
      <c r="K1794" s="1478"/>
      <c r="L1794" s="1479"/>
    </row>
    <row r="1795" spans="3:12" ht="22.9" customHeight="1">
      <c r="C1795" s="1398" t="s">
        <v>5147</v>
      </c>
      <c r="D1795" s="1154">
        <v>8</v>
      </c>
      <c r="E1795" s="1154" t="s">
        <v>707</v>
      </c>
      <c r="F1795" s="1154" t="s">
        <v>708</v>
      </c>
      <c r="G1795" s="1477" t="s">
        <v>15046</v>
      </c>
      <c r="H1795" s="1478"/>
      <c r="I1795" s="1478"/>
      <c r="J1795" s="1478"/>
      <c r="K1795" s="1478"/>
      <c r="L1795" s="1479"/>
    </row>
    <row r="1796" spans="3:12" ht="22.9" customHeight="1">
      <c r="C1796" s="1398" t="s">
        <v>5148</v>
      </c>
      <c r="D1796" s="1154">
        <v>8</v>
      </c>
      <c r="E1796" s="1154" t="s">
        <v>707</v>
      </c>
      <c r="F1796" s="1154" t="s">
        <v>708</v>
      </c>
      <c r="G1796" s="1477" t="s">
        <v>15046</v>
      </c>
      <c r="H1796" s="1478"/>
      <c r="I1796" s="1478"/>
      <c r="J1796" s="1478"/>
      <c r="K1796" s="1478"/>
      <c r="L1796" s="1479"/>
    </row>
    <row r="1797" spans="3:12" ht="22.9" customHeight="1">
      <c r="C1797" s="1398" t="s">
        <v>5149</v>
      </c>
      <c r="D1797" s="1154">
        <v>8</v>
      </c>
      <c r="E1797" s="1154" t="s">
        <v>707</v>
      </c>
      <c r="F1797" s="1154" t="s">
        <v>708</v>
      </c>
      <c r="G1797" s="1477" t="s">
        <v>15046</v>
      </c>
      <c r="H1797" s="1478"/>
      <c r="I1797" s="1478"/>
      <c r="J1797" s="1478"/>
      <c r="K1797" s="1478"/>
      <c r="L1797" s="1479"/>
    </row>
    <row r="1798" spans="3:12" ht="22.9" customHeight="1">
      <c r="C1798" s="1398" t="s">
        <v>5150</v>
      </c>
      <c r="D1798" s="1154">
        <v>8</v>
      </c>
      <c r="E1798" s="1154" t="s">
        <v>707</v>
      </c>
      <c r="F1798" s="1154" t="s">
        <v>708</v>
      </c>
      <c r="G1798" s="1477" t="s">
        <v>15046</v>
      </c>
      <c r="H1798" s="1478"/>
      <c r="I1798" s="1478"/>
      <c r="J1798" s="1478"/>
      <c r="K1798" s="1478"/>
      <c r="L1798" s="1479"/>
    </row>
    <row r="1799" spans="3:12" ht="22.9" customHeight="1">
      <c r="C1799" s="1398" t="s">
        <v>5151</v>
      </c>
      <c r="D1799" s="1154">
        <v>8</v>
      </c>
      <c r="E1799" s="1154" t="s">
        <v>707</v>
      </c>
      <c r="F1799" s="1154" t="s">
        <v>708</v>
      </c>
      <c r="G1799" s="1477" t="s">
        <v>15046</v>
      </c>
      <c r="H1799" s="1478"/>
      <c r="I1799" s="1478"/>
      <c r="J1799" s="1478"/>
      <c r="K1799" s="1478"/>
      <c r="L1799" s="1479"/>
    </row>
    <row r="1800" spans="3:12" ht="22.9" customHeight="1">
      <c r="C1800" s="1398" t="s">
        <v>5152</v>
      </c>
      <c r="D1800" s="1154">
        <v>8</v>
      </c>
      <c r="E1800" s="1154" t="s">
        <v>707</v>
      </c>
      <c r="F1800" s="1154" t="s">
        <v>708</v>
      </c>
      <c r="G1800" s="1477" t="s">
        <v>15046</v>
      </c>
      <c r="H1800" s="1478"/>
      <c r="I1800" s="1478"/>
      <c r="J1800" s="1478"/>
      <c r="K1800" s="1478"/>
      <c r="L1800" s="1479"/>
    </row>
    <row r="1801" spans="3:12" ht="22.9" customHeight="1">
      <c r="C1801" s="1398" t="s">
        <v>5153</v>
      </c>
      <c r="D1801" s="1154">
        <v>8</v>
      </c>
      <c r="E1801" s="1154" t="s">
        <v>707</v>
      </c>
      <c r="F1801" s="1154" t="s">
        <v>708</v>
      </c>
      <c r="G1801" s="1477" t="s">
        <v>15046</v>
      </c>
      <c r="H1801" s="1478"/>
      <c r="I1801" s="1478"/>
      <c r="J1801" s="1478"/>
      <c r="K1801" s="1478"/>
      <c r="L1801" s="1479"/>
    </row>
    <row r="1802" spans="3:12" ht="22.9" customHeight="1">
      <c r="C1802" s="1398" t="s">
        <v>5154</v>
      </c>
      <c r="D1802" s="1154">
        <v>8</v>
      </c>
      <c r="E1802" s="1154" t="s">
        <v>707</v>
      </c>
      <c r="F1802" s="1154" t="s">
        <v>708</v>
      </c>
      <c r="G1802" s="1477" t="s">
        <v>15046</v>
      </c>
      <c r="H1802" s="1478"/>
      <c r="I1802" s="1478"/>
      <c r="J1802" s="1478"/>
      <c r="K1802" s="1478"/>
      <c r="L1802" s="1479"/>
    </row>
    <row r="1803" spans="3:12" ht="22.9" customHeight="1">
      <c r="C1803" s="1398" t="s">
        <v>5155</v>
      </c>
      <c r="D1803" s="1154">
        <v>8</v>
      </c>
      <c r="E1803" s="1154" t="s">
        <v>707</v>
      </c>
      <c r="F1803" s="1154" t="s">
        <v>708</v>
      </c>
      <c r="G1803" s="1477" t="s">
        <v>15046</v>
      </c>
      <c r="H1803" s="1478"/>
      <c r="I1803" s="1478"/>
      <c r="J1803" s="1478"/>
      <c r="K1803" s="1478"/>
      <c r="L1803" s="1479"/>
    </row>
    <row r="1804" spans="3:12" ht="22.9" customHeight="1">
      <c r="C1804" s="1398" t="s">
        <v>5156</v>
      </c>
      <c r="D1804" s="1154">
        <v>8</v>
      </c>
      <c r="E1804" s="1154" t="s">
        <v>707</v>
      </c>
      <c r="F1804" s="1154" t="s">
        <v>708</v>
      </c>
      <c r="G1804" s="1477" t="s">
        <v>15046</v>
      </c>
      <c r="H1804" s="1478"/>
      <c r="I1804" s="1478"/>
      <c r="J1804" s="1478"/>
      <c r="K1804" s="1478"/>
      <c r="L1804" s="1479"/>
    </row>
    <row r="1805" spans="3:12" ht="22.9" customHeight="1">
      <c r="C1805" s="1398" t="s">
        <v>5157</v>
      </c>
      <c r="D1805" s="1154">
        <v>8</v>
      </c>
      <c r="E1805" s="1154" t="s">
        <v>707</v>
      </c>
      <c r="F1805" s="1154" t="s">
        <v>708</v>
      </c>
      <c r="G1805" s="1477" t="s">
        <v>15046</v>
      </c>
      <c r="H1805" s="1478"/>
      <c r="I1805" s="1478"/>
      <c r="J1805" s="1478"/>
      <c r="K1805" s="1478"/>
      <c r="L1805" s="1479"/>
    </row>
    <row r="1806" spans="3:12" ht="22.9" customHeight="1">
      <c r="C1806" s="1398" t="s">
        <v>5158</v>
      </c>
      <c r="D1806" s="1154">
        <v>8</v>
      </c>
      <c r="E1806" s="1154" t="s">
        <v>707</v>
      </c>
      <c r="F1806" s="1154" t="s">
        <v>708</v>
      </c>
      <c r="G1806" s="1477" t="s">
        <v>15046</v>
      </c>
      <c r="H1806" s="1478"/>
      <c r="I1806" s="1478"/>
      <c r="J1806" s="1478"/>
      <c r="K1806" s="1478"/>
      <c r="L1806" s="1479"/>
    </row>
    <row r="1807" spans="3:12" ht="22.9" customHeight="1">
      <c r="C1807" s="1398" t="s">
        <v>5159</v>
      </c>
      <c r="D1807" s="1154">
        <v>8</v>
      </c>
      <c r="E1807" s="1154" t="s">
        <v>707</v>
      </c>
      <c r="F1807" s="1154" t="s">
        <v>708</v>
      </c>
      <c r="G1807" s="1477" t="s">
        <v>15046</v>
      </c>
      <c r="H1807" s="1478"/>
      <c r="I1807" s="1478"/>
      <c r="J1807" s="1478"/>
      <c r="K1807" s="1478"/>
      <c r="L1807" s="1479"/>
    </row>
    <row r="1808" spans="3:12" ht="22.9" customHeight="1">
      <c r="C1808" s="1398" t="s">
        <v>5160</v>
      </c>
      <c r="D1808" s="1154">
        <v>8</v>
      </c>
      <c r="E1808" s="1154" t="s">
        <v>707</v>
      </c>
      <c r="F1808" s="1154" t="s">
        <v>708</v>
      </c>
      <c r="G1808" s="1477" t="s">
        <v>15046</v>
      </c>
      <c r="H1808" s="1478"/>
      <c r="I1808" s="1478"/>
      <c r="J1808" s="1478"/>
      <c r="K1808" s="1478"/>
      <c r="L1808" s="1479"/>
    </row>
    <row r="1809" spans="3:12" ht="22.9" customHeight="1">
      <c r="C1809" s="1398" t="s">
        <v>5161</v>
      </c>
      <c r="D1809" s="1154">
        <v>8</v>
      </c>
      <c r="E1809" s="1154" t="s">
        <v>707</v>
      </c>
      <c r="F1809" s="1154" t="s">
        <v>708</v>
      </c>
      <c r="G1809" s="1477" t="s">
        <v>15046</v>
      </c>
      <c r="H1809" s="1478"/>
      <c r="I1809" s="1478"/>
      <c r="J1809" s="1478"/>
      <c r="K1809" s="1478"/>
      <c r="L1809" s="1479"/>
    </row>
    <row r="1810" spans="3:12" ht="22.9" customHeight="1">
      <c r="C1810" s="1398" t="s">
        <v>5162</v>
      </c>
      <c r="D1810" s="1154">
        <v>8</v>
      </c>
      <c r="E1810" s="1154" t="s">
        <v>707</v>
      </c>
      <c r="F1810" s="1154" t="s">
        <v>708</v>
      </c>
      <c r="G1810" s="1477" t="s">
        <v>15046</v>
      </c>
      <c r="H1810" s="1478"/>
      <c r="I1810" s="1478"/>
      <c r="J1810" s="1478"/>
      <c r="K1810" s="1478"/>
      <c r="L1810" s="1479"/>
    </row>
    <row r="1811" spans="3:12" ht="22.9" customHeight="1">
      <c r="C1811" s="1398" t="s">
        <v>5163</v>
      </c>
      <c r="D1811" s="1154">
        <v>8</v>
      </c>
      <c r="E1811" s="1154" t="s">
        <v>707</v>
      </c>
      <c r="F1811" s="1154" t="s">
        <v>708</v>
      </c>
      <c r="G1811" s="1477" t="s">
        <v>15046</v>
      </c>
      <c r="H1811" s="1478"/>
      <c r="I1811" s="1478"/>
      <c r="J1811" s="1478"/>
      <c r="K1811" s="1478"/>
      <c r="L1811" s="1479"/>
    </row>
    <row r="1812" spans="3:12" ht="22.9" customHeight="1">
      <c r="C1812" s="1398" t="s">
        <v>5164</v>
      </c>
      <c r="D1812" s="1154">
        <v>8</v>
      </c>
      <c r="E1812" s="1154" t="s">
        <v>707</v>
      </c>
      <c r="F1812" s="1154" t="s">
        <v>708</v>
      </c>
      <c r="G1812" s="1477" t="s">
        <v>15046</v>
      </c>
      <c r="H1812" s="1478"/>
      <c r="I1812" s="1478"/>
      <c r="J1812" s="1478"/>
      <c r="K1812" s="1478"/>
      <c r="L1812" s="1479"/>
    </row>
    <row r="1813" spans="3:12" ht="22.9" customHeight="1">
      <c r="C1813" s="1398" t="s">
        <v>5165</v>
      </c>
      <c r="D1813" s="1154">
        <v>8</v>
      </c>
      <c r="E1813" s="1154" t="s">
        <v>707</v>
      </c>
      <c r="F1813" s="1154" t="s">
        <v>708</v>
      </c>
      <c r="G1813" s="1477" t="s">
        <v>15046</v>
      </c>
      <c r="H1813" s="1478"/>
      <c r="I1813" s="1478"/>
      <c r="J1813" s="1478"/>
      <c r="K1813" s="1478"/>
      <c r="L1813" s="1479"/>
    </row>
    <row r="1814" spans="3:12" ht="22.9" customHeight="1">
      <c r="C1814" s="1398" t="s">
        <v>5166</v>
      </c>
      <c r="D1814" s="1154">
        <v>8</v>
      </c>
      <c r="E1814" s="1154" t="s">
        <v>707</v>
      </c>
      <c r="F1814" s="1154" t="s">
        <v>708</v>
      </c>
      <c r="G1814" s="1477" t="s">
        <v>15046</v>
      </c>
      <c r="H1814" s="1478"/>
      <c r="I1814" s="1478"/>
      <c r="J1814" s="1478"/>
      <c r="K1814" s="1478"/>
      <c r="L1814" s="1479"/>
    </row>
    <row r="1815" spans="3:12" ht="22.9" customHeight="1">
      <c r="C1815" s="1398" t="s">
        <v>5167</v>
      </c>
      <c r="D1815" s="1154">
        <v>8</v>
      </c>
      <c r="E1815" s="1154" t="s">
        <v>707</v>
      </c>
      <c r="F1815" s="1154" t="s">
        <v>708</v>
      </c>
      <c r="G1815" s="1477" t="s">
        <v>15046</v>
      </c>
      <c r="H1815" s="1478"/>
      <c r="I1815" s="1478"/>
      <c r="J1815" s="1478"/>
      <c r="K1815" s="1478"/>
      <c r="L1815" s="1479"/>
    </row>
    <row r="1816" spans="3:12" ht="22.9" customHeight="1">
      <c r="C1816" s="1398" t="s">
        <v>5168</v>
      </c>
      <c r="D1816" s="1154">
        <v>8</v>
      </c>
      <c r="E1816" s="1154" t="s">
        <v>707</v>
      </c>
      <c r="F1816" s="1154" t="s">
        <v>708</v>
      </c>
      <c r="G1816" s="1477" t="s">
        <v>15046</v>
      </c>
      <c r="H1816" s="1478"/>
      <c r="I1816" s="1478"/>
      <c r="J1816" s="1478"/>
      <c r="K1816" s="1478"/>
      <c r="L1816" s="1479"/>
    </row>
    <row r="1817" spans="3:12" ht="22.9" customHeight="1">
      <c r="C1817" s="1398" t="s">
        <v>5169</v>
      </c>
      <c r="D1817" s="1154">
        <v>8</v>
      </c>
      <c r="E1817" s="1154" t="s">
        <v>707</v>
      </c>
      <c r="F1817" s="1154" t="s">
        <v>708</v>
      </c>
      <c r="G1817" s="1477" t="s">
        <v>15046</v>
      </c>
      <c r="H1817" s="1478"/>
      <c r="I1817" s="1478"/>
      <c r="J1817" s="1478"/>
      <c r="K1817" s="1478"/>
      <c r="L1817" s="1479"/>
    </row>
    <row r="1818" spans="3:12" ht="22.9" customHeight="1">
      <c r="C1818" s="1398" t="s">
        <v>5170</v>
      </c>
      <c r="D1818" s="1154">
        <v>8</v>
      </c>
      <c r="E1818" s="1154" t="s">
        <v>707</v>
      </c>
      <c r="F1818" s="1154" t="s">
        <v>708</v>
      </c>
      <c r="G1818" s="1477" t="s">
        <v>15046</v>
      </c>
      <c r="H1818" s="1478"/>
      <c r="I1818" s="1478"/>
      <c r="J1818" s="1478"/>
      <c r="K1818" s="1478"/>
      <c r="L1818" s="1479"/>
    </row>
    <row r="1819" spans="3:12" ht="22.9" customHeight="1">
      <c r="C1819" s="1398" t="s">
        <v>5171</v>
      </c>
      <c r="D1819" s="1154">
        <v>8</v>
      </c>
      <c r="E1819" s="1154" t="s">
        <v>707</v>
      </c>
      <c r="F1819" s="1154" t="s">
        <v>708</v>
      </c>
      <c r="G1819" s="1477" t="s">
        <v>15046</v>
      </c>
      <c r="H1819" s="1478"/>
      <c r="I1819" s="1478"/>
      <c r="J1819" s="1478"/>
      <c r="K1819" s="1478"/>
      <c r="L1819" s="1479"/>
    </row>
    <row r="1820" spans="3:12" ht="22.9" customHeight="1">
      <c r="C1820" s="1398" t="s">
        <v>5172</v>
      </c>
      <c r="D1820" s="1154">
        <v>8</v>
      </c>
      <c r="E1820" s="1154" t="s">
        <v>707</v>
      </c>
      <c r="F1820" s="1154" t="s">
        <v>708</v>
      </c>
      <c r="G1820" s="1477" t="s">
        <v>15046</v>
      </c>
      <c r="H1820" s="1478"/>
      <c r="I1820" s="1478"/>
      <c r="J1820" s="1478"/>
      <c r="K1820" s="1478"/>
      <c r="L1820" s="1479"/>
    </row>
    <row r="1821" spans="3:12" ht="22.9" customHeight="1">
      <c r="C1821" s="1398" t="s">
        <v>5173</v>
      </c>
      <c r="D1821" s="1154">
        <v>8</v>
      </c>
      <c r="E1821" s="1154" t="s">
        <v>707</v>
      </c>
      <c r="F1821" s="1154" t="s">
        <v>708</v>
      </c>
      <c r="G1821" s="1477" t="s">
        <v>15046</v>
      </c>
      <c r="H1821" s="1478"/>
      <c r="I1821" s="1478"/>
      <c r="J1821" s="1478"/>
      <c r="K1821" s="1478"/>
      <c r="L1821" s="1479"/>
    </row>
    <row r="1822" spans="3:12" ht="22.9" customHeight="1">
      <c r="C1822" s="1398" t="s">
        <v>5174</v>
      </c>
      <c r="D1822" s="1154">
        <v>8</v>
      </c>
      <c r="E1822" s="1154" t="s">
        <v>707</v>
      </c>
      <c r="F1822" s="1154" t="s">
        <v>708</v>
      </c>
      <c r="G1822" s="1477" t="s">
        <v>15046</v>
      </c>
      <c r="H1822" s="1478"/>
      <c r="I1822" s="1478"/>
      <c r="J1822" s="1478"/>
      <c r="K1822" s="1478"/>
      <c r="L1822" s="1479"/>
    </row>
    <row r="1823" spans="3:12" ht="22.9" customHeight="1">
      <c r="C1823" s="1398" t="s">
        <v>5175</v>
      </c>
      <c r="D1823" s="1154">
        <v>8</v>
      </c>
      <c r="E1823" s="1154" t="s">
        <v>707</v>
      </c>
      <c r="F1823" s="1154" t="s">
        <v>708</v>
      </c>
      <c r="G1823" s="1477" t="s">
        <v>15046</v>
      </c>
      <c r="H1823" s="1478"/>
      <c r="I1823" s="1478"/>
      <c r="J1823" s="1478"/>
      <c r="K1823" s="1478"/>
      <c r="L1823" s="1479"/>
    </row>
    <row r="1824" spans="3:12" ht="22.9" customHeight="1">
      <c r="C1824" s="1398" t="s">
        <v>5176</v>
      </c>
      <c r="D1824" s="1154">
        <v>8</v>
      </c>
      <c r="E1824" s="1154" t="s">
        <v>707</v>
      </c>
      <c r="F1824" s="1154" t="s">
        <v>708</v>
      </c>
      <c r="G1824" s="1477" t="s">
        <v>15046</v>
      </c>
      <c r="H1824" s="1478"/>
      <c r="I1824" s="1478"/>
      <c r="J1824" s="1478"/>
      <c r="K1824" s="1478"/>
      <c r="L1824" s="1479"/>
    </row>
    <row r="1825" spans="3:12" ht="22.9" customHeight="1">
      <c r="C1825" s="1398" t="s">
        <v>5177</v>
      </c>
      <c r="D1825" s="1154">
        <v>8</v>
      </c>
      <c r="E1825" s="1154" t="s">
        <v>707</v>
      </c>
      <c r="F1825" s="1154" t="s">
        <v>708</v>
      </c>
      <c r="G1825" s="1477" t="s">
        <v>15046</v>
      </c>
      <c r="H1825" s="1478"/>
      <c r="I1825" s="1478"/>
      <c r="J1825" s="1478"/>
      <c r="K1825" s="1478"/>
      <c r="L1825" s="1479"/>
    </row>
    <row r="1826" spans="3:12" ht="22.9" customHeight="1">
      <c r="C1826" s="1398" t="s">
        <v>5178</v>
      </c>
      <c r="D1826" s="1154">
        <v>8</v>
      </c>
      <c r="E1826" s="1154" t="s">
        <v>707</v>
      </c>
      <c r="F1826" s="1154" t="s">
        <v>708</v>
      </c>
      <c r="G1826" s="1477" t="s">
        <v>15046</v>
      </c>
      <c r="H1826" s="1478"/>
      <c r="I1826" s="1478"/>
      <c r="J1826" s="1478"/>
      <c r="K1826" s="1478"/>
      <c r="L1826" s="1479"/>
    </row>
    <row r="1827" spans="3:12" ht="22.9" customHeight="1">
      <c r="C1827" s="1398" t="s">
        <v>5179</v>
      </c>
      <c r="D1827" s="1154">
        <v>8</v>
      </c>
      <c r="E1827" s="1154" t="s">
        <v>707</v>
      </c>
      <c r="F1827" s="1154" t="s">
        <v>708</v>
      </c>
      <c r="G1827" s="1477" t="s">
        <v>15046</v>
      </c>
      <c r="H1827" s="1478"/>
      <c r="I1827" s="1478"/>
      <c r="J1827" s="1478"/>
      <c r="K1827" s="1478"/>
      <c r="L1827" s="1479"/>
    </row>
    <row r="1828" spans="3:12" ht="22.9" customHeight="1">
      <c r="C1828" s="1398" t="s">
        <v>5180</v>
      </c>
      <c r="D1828" s="1154">
        <v>8</v>
      </c>
      <c r="E1828" s="1154" t="s">
        <v>707</v>
      </c>
      <c r="F1828" s="1154" t="s">
        <v>708</v>
      </c>
      <c r="G1828" s="1477" t="s">
        <v>15046</v>
      </c>
      <c r="H1828" s="1478"/>
      <c r="I1828" s="1478"/>
      <c r="J1828" s="1478"/>
      <c r="K1828" s="1478"/>
      <c r="L1828" s="1479"/>
    </row>
    <row r="1829" spans="3:12" ht="22.9" customHeight="1">
      <c r="C1829" s="1398" t="s">
        <v>5181</v>
      </c>
      <c r="D1829" s="1154">
        <v>8</v>
      </c>
      <c r="E1829" s="1154" t="s">
        <v>707</v>
      </c>
      <c r="F1829" s="1154" t="s">
        <v>708</v>
      </c>
      <c r="G1829" s="1477" t="s">
        <v>15046</v>
      </c>
      <c r="H1829" s="1478"/>
      <c r="I1829" s="1478"/>
      <c r="J1829" s="1478"/>
      <c r="K1829" s="1478"/>
      <c r="L1829" s="1479"/>
    </row>
    <row r="1830" spans="3:12" ht="22.9" customHeight="1">
      <c r="C1830" s="1398" t="s">
        <v>5182</v>
      </c>
      <c r="D1830" s="1154">
        <v>8</v>
      </c>
      <c r="E1830" s="1154" t="s">
        <v>707</v>
      </c>
      <c r="F1830" s="1154" t="s">
        <v>708</v>
      </c>
      <c r="G1830" s="1477" t="s">
        <v>15046</v>
      </c>
      <c r="H1830" s="1478"/>
      <c r="I1830" s="1478"/>
      <c r="J1830" s="1478"/>
      <c r="K1830" s="1478"/>
      <c r="L1830" s="1479"/>
    </row>
    <row r="1831" spans="3:12" ht="22.9" customHeight="1">
      <c r="C1831" s="1398" t="s">
        <v>5183</v>
      </c>
      <c r="D1831" s="1154">
        <v>8</v>
      </c>
      <c r="E1831" s="1154" t="s">
        <v>707</v>
      </c>
      <c r="F1831" s="1154" t="s">
        <v>708</v>
      </c>
      <c r="G1831" s="1477" t="s">
        <v>15046</v>
      </c>
      <c r="H1831" s="1478"/>
      <c r="I1831" s="1478"/>
      <c r="J1831" s="1478"/>
      <c r="K1831" s="1478"/>
      <c r="L1831" s="1479"/>
    </row>
    <row r="1832" spans="3:12" ht="22.9" customHeight="1">
      <c r="C1832" s="1398" t="s">
        <v>5184</v>
      </c>
      <c r="D1832" s="1154">
        <v>8</v>
      </c>
      <c r="E1832" s="1154" t="s">
        <v>707</v>
      </c>
      <c r="F1832" s="1154" t="s">
        <v>708</v>
      </c>
      <c r="G1832" s="1477" t="s">
        <v>15046</v>
      </c>
      <c r="H1832" s="1478"/>
      <c r="I1832" s="1478"/>
      <c r="J1832" s="1478"/>
      <c r="K1832" s="1478"/>
      <c r="L1832" s="1479"/>
    </row>
    <row r="1833" spans="3:12" ht="22.9" customHeight="1">
      <c r="C1833" s="1398" t="s">
        <v>5185</v>
      </c>
      <c r="D1833" s="1154">
        <v>8</v>
      </c>
      <c r="E1833" s="1154" t="s">
        <v>707</v>
      </c>
      <c r="F1833" s="1154" t="s">
        <v>708</v>
      </c>
      <c r="G1833" s="1477" t="s">
        <v>15046</v>
      </c>
      <c r="H1833" s="1478"/>
      <c r="I1833" s="1478"/>
      <c r="J1833" s="1478"/>
      <c r="K1833" s="1478"/>
      <c r="L1833" s="1479"/>
    </row>
    <row r="1834" spans="3:12" ht="22.9" customHeight="1">
      <c r="C1834" s="1398" t="s">
        <v>5186</v>
      </c>
      <c r="D1834" s="1154">
        <v>8</v>
      </c>
      <c r="E1834" s="1154" t="s">
        <v>707</v>
      </c>
      <c r="F1834" s="1154" t="s">
        <v>708</v>
      </c>
      <c r="G1834" s="1477" t="s">
        <v>15046</v>
      </c>
      <c r="H1834" s="1478"/>
      <c r="I1834" s="1478"/>
      <c r="J1834" s="1478"/>
      <c r="K1834" s="1478"/>
      <c r="L1834" s="1479"/>
    </row>
    <row r="1835" spans="3:12" ht="22.9" customHeight="1">
      <c r="C1835" s="1398" t="s">
        <v>5187</v>
      </c>
      <c r="D1835" s="1154">
        <v>8</v>
      </c>
      <c r="E1835" s="1154" t="s">
        <v>707</v>
      </c>
      <c r="F1835" s="1154" t="s">
        <v>708</v>
      </c>
      <c r="G1835" s="1477" t="s">
        <v>15046</v>
      </c>
      <c r="H1835" s="1478"/>
      <c r="I1835" s="1478"/>
      <c r="J1835" s="1478"/>
      <c r="K1835" s="1478"/>
      <c r="L1835" s="1479"/>
    </row>
    <row r="1836" spans="3:12" ht="22.9" customHeight="1">
      <c r="C1836" s="1398" t="s">
        <v>5188</v>
      </c>
      <c r="D1836" s="1154">
        <v>8</v>
      </c>
      <c r="E1836" s="1154" t="s">
        <v>707</v>
      </c>
      <c r="F1836" s="1154" t="s">
        <v>708</v>
      </c>
      <c r="G1836" s="1477" t="s">
        <v>15046</v>
      </c>
      <c r="H1836" s="1478"/>
      <c r="I1836" s="1478"/>
      <c r="J1836" s="1478"/>
      <c r="K1836" s="1478"/>
      <c r="L1836" s="1479"/>
    </row>
    <row r="1837" spans="3:12">
      <c r="C1837" s="873" t="s">
        <v>14435</v>
      </c>
      <c r="D1837" s="1131">
        <f>SUM(D922:D1836)</f>
        <v>7188</v>
      </c>
      <c r="E1837" s="116"/>
      <c r="F1837" s="116"/>
      <c r="G1837" s="116"/>
      <c r="H1837" s="116"/>
      <c r="I1837" s="116"/>
      <c r="J1837" s="116"/>
      <c r="K1837" s="116"/>
      <c r="L1837" s="116"/>
    </row>
  </sheetData>
  <mergeCells count="1813">
    <mergeCell ref="G1832:L1832"/>
    <mergeCell ref="G1833:L1833"/>
    <mergeCell ref="G1834:L1834"/>
    <mergeCell ref="G1835:L1835"/>
    <mergeCell ref="G1836:L1836"/>
    <mergeCell ref="G1637:L1637"/>
    <mergeCell ref="G1638:L1638"/>
    <mergeCell ref="G1639:L1639"/>
    <mergeCell ref="G1773:L1773"/>
    <mergeCell ref="G1826:L1826"/>
    <mergeCell ref="G1812:L1812"/>
    <mergeCell ref="G1813:L1813"/>
    <mergeCell ref="G1825:L1825"/>
    <mergeCell ref="G1814:L1814"/>
    <mergeCell ref="G1815:L1815"/>
    <mergeCell ref="G1816:L1816"/>
    <mergeCell ref="G1817:L1817"/>
    <mergeCell ref="G1818:L1818"/>
    <mergeCell ref="G1819:L1819"/>
    <mergeCell ref="G1827:L1827"/>
    <mergeCell ref="G1828:L1828"/>
    <mergeCell ref="G1829:L1829"/>
    <mergeCell ref="G1830:L1830"/>
    <mergeCell ref="G1831:L1831"/>
    <mergeCell ref="G1820:L1820"/>
    <mergeCell ref="G1821:L1821"/>
    <mergeCell ref="G1822:L1822"/>
    <mergeCell ref="G1823:L1823"/>
    <mergeCell ref="G1824:L1824"/>
    <mergeCell ref="G1795:L1795"/>
    <mergeCell ref="G1796:L1796"/>
    <mergeCell ref="G1797:L1797"/>
    <mergeCell ref="G1798:L1798"/>
    <mergeCell ref="G1799:L1799"/>
    <mergeCell ref="G1800:L1800"/>
    <mergeCell ref="G1801:L1801"/>
    <mergeCell ref="G1802:L1802"/>
    <mergeCell ref="G1803:L1803"/>
    <mergeCell ref="G1804:L1804"/>
    <mergeCell ref="G1805:L1805"/>
    <mergeCell ref="G1806:L1806"/>
    <mergeCell ref="G1807:L1807"/>
    <mergeCell ref="G1808:L1808"/>
    <mergeCell ref="G1809:L1809"/>
    <mergeCell ref="G1810:L1810"/>
    <mergeCell ref="G1811:L1811"/>
    <mergeCell ref="G1778:L1778"/>
    <mergeCell ref="G1779:L1779"/>
    <mergeCell ref="G1780:L1780"/>
    <mergeCell ref="G1781:L1781"/>
    <mergeCell ref="G1782:L1782"/>
    <mergeCell ref="G1783:L1783"/>
    <mergeCell ref="G1784:L1784"/>
    <mergeCell ref="G1785:L1785"/>
    <mergeCell ref="G1786:L1786"/>
    <mergeCell ref="G1787:L1787"/>
    <mergeCell ref="G1788:L1788"/>
    <mergeCell ref="G1789:L1789"/>
    <mergeCell ref="G1790:L1790"/>
    <mergeCell ref="G1791:L1791"/>
    <mergeCell ref="G1792:L1792"/>
    <mergeCell ref="G1793:L1793"/>
    <mergeCell ref="G1794:L1794"/>
    <mergeCell ref="G1756:L1756"/>
    <mergeCell ref="G1757:L1757"/>
    <mergeCell ref="G1758:L1758"/>
    <mergeCell ref="G1759:L1759"/>
    <mergeCell ref="G1771:L1771"/>
    <mergeCell ref="G1760:L1760"/>
    <mergeCell ref="G1761:L1761"/>
    <mergeCell ref="G1762:L1762"/>
    <mergeCell ref="G1763:L1763"/>
    <mergeCell ref="G1764:L1764"/>
    <mergeCell ref="G1765:L1765"/>
    <mergeCell ref="G1772:L1772"/>
    <mergeCell ref="G1774:L1774"/>
    <mergeCell ref="G1775:L1775"/>
    <mergeCell ref="G1776:L1776"/>
    <mergeCell ref="G1777:L1777"/>
    <mergeCell ref="G1766:L1766"/>
    <mergeCell ref="G1767:L1767"/>
    <mergeCell ref="G1768:L1768"/>
    <mergeCell ref="G1769:L1769"/>
    <mergeCell ref="G1770:L1770"/>
    <mergeCell ref="G1739:L1739"/>
    <mergeCell ref="G1740:L1740"/>
    <mergeCell ref="G1741:L1741"/>
    <mergeCell ref="G1742:L1742"/>
    <mergeCell ref="G1743:L1743"/>
    <mergeCell ref="G1744:L1744"/>
    <mergeCell ref="G1745:L1745"/>
    <mergeCell ref="G1746:L1746"/>
    <mergeCell ref="G1747:L1747"/>
    <mergeCell ref="G1748:L1748"/>
    <mergeCell ref="G1749:L1749"/>
    <mergeCell ref="G1750:L1750"/>
    <mergeCell ref="G1751:L1751"/>
    <mergeCell ref="G1752:L1752"/>
    <mergeCell ref="G1753:L1753"/>
    <mergeCell ref="G1754:L1754"/>
    <mergeCell ref="G1755:L1755"/>
    <mergeCell ref="G1722:L1722"/>
    <mergeCell ref="G1723:L1723"/>
    <mergeCell ref="G1724:L1724"/>
    <mergeCell ref="G1725:L1725"/>
    <mergeCell ref="G1726:L1726"/>
    <mergeCell ref="G1727:L1727"/>
    <mergeCell ref="G1728:L1728"/>
    <mergeCell ref="G1729:L1729"/>
    <mergeCell ref="G1730:L1730"/>
    <mergeCell ref="G1731:L1731"/>
    <mergeCell ref="G1732:L1732"/>
    <mergeCell ref="G1733:L1733"/>
    <mergeCell ref="G1734:L1734"/>
    <mergeCell ref="G1735:L1735"/>
    <mergeCell ref="G1736:L1736"/>
    <mergeCell ref="G1737:L1737"/>
    <mergeCell ref="G1738:L1738"/>
    <mergeCell ref="G1705:L1705"/>
    <mergeCell ref="G1706:L1706"/>
    <mergeCell ref="G1707:L1707"/>
    <mergeCell ref="G1708:L1708"/>
    <mergeCell ref="G1709:L1709"/>
    <mergeCell ref="G1710:L1710"/>
    <mergeCell ref="G1711:L1711"/>
    <mergeCell ref="G1712:L1712"/>
    <mergeCell ref="G1713:L1713"/>
    <mergeCell ref="G1714:L1714"/>
    <mergeCell ref="G1715:L1715"/>
    <mergeCell ref="G1716:L1716"/>
    <mergeCell ref="G1717:L1717"/>
    <mergeCell ref="G1718:L1718"/>
    <mergeCell ref="G1719:L1719"/>
    <mergeCell ref="G1720:L1720"/>
    <mergeCell ref="G1721:L1721"/>
    <mergeCell ref="G1688:L1688"/>
    <mergeCell ref="G1689:L1689"/>
    <mergeCell ref="G1690:L1690"/>
    <mergeCell ref="G1691:L1691"/>
    <mergeCell ref="G1692:L1692"/>
    <mergeCell ref="G1693:L1693"/>
    <mergeCell ref="G1694:L1694"/>
    <mergeCell ref="G1695:L1695"/>
    <mergeCell ref="G1696:L1696"/>
    <mergeCell ref="G1697:L1697"/>
    <mergeCell ref="G1698:L1698"/>
    <mergeCell ref="G1699:L1699"/>
    <mergeCell ref="G1700:L1700"/>
    <mergeCell ref="G1701:L1701"/>
    <mergeCell ref="G1702:L1702"/>
    <mergeCell ref="G1703:L1703"/>
    <mergeCell ref="G1704:L1704"/>
    <mergeCell ref="G1671:L1671"/>
    <mergeCell ref="G1672:L1672"/>
    <mergeCell ref="G1673:L1673"/>
    <mergeCell ref="G1674:L1674"/>
    <mergeCell ref="G1675:L1675"/>
    <mergeCell ref="G1676:L1676"/>
    <mergeCell ref="G1677:L1677"/>
    <mergeCell ref="G1678:L1678"/>
    <mergeCell ref="G1679:L1679"/>
    <mergeCell ref="G1680:L1680"/>
    <mergeCell ref="G1681:L1681"/>
    <mergeCell ref="G1682:L1682"/>
    <mergeCell ref="G1683:L1683"/>
    <mergeCell ref="G1684:L1684"/>
    <mergeCell ref="G1685:L1685"/>
    <mergeCell ref="G1686:L1686"/>
    <mergeCell ref="G1687:L1687"/>
    <mergeCell ref="G1654:L1654"/>
    <mergeCell ref="G1655:L1655"/>
    <mergeCell ref="G1656:L1656"/>
    <mergeCell ref="G1657:L1657"/>
    <mergeCell ref="G1658:L1658"/>
    <mergeCell ref="G1659:L1659"/>
    <mergeCell ref="G1660:L1660"/>
    <mergeCell ref="G1661:L1661"/>
    <mergeCell ref="G1662:L1662"/>
    <mergeCell ref="G1663:L1663"/>
    <mergeCell ref="G1664:L1664"/>
    <mergeCell ref="G1665:L1665"/>
    <mergeCell ref="G1666:L1666"/>
    <mergeCell ref="G1667:L1667"/>
    <mergeCell ref="G1668:L1668"/>
    <mergeCell ref="G1669:L1669"/>
    <mergeCell ref="G1670:L1670"/>
    <mergeCell ref="G1640:L1640"/>
    <mergeCell ref="G1641:L1641"/>
    <mergeCell ref="G1642:L1642"/>
    <mergeCell ref="G1643:L1643"/>
    <mergeCell ref="G1644:L1644"/>
    <mergeCell ref="G1645:L1645"/>
    <mergeCell ref="G1646:L1646"/>
    <mergeCell ref="G1647:L1647"/>
    <mergeCell ref="G1648:L1648"/>
    <mergeCell ref="G1649:L1649"/>
    <mergeCell ref="G1650:L1650"/>
    <mergeCell ref="G1636:L1636"/>
    <mergeCell ref="G1628:L1628"/>
    <mergeCell ref="G1629:L1629"/>
    <mergeCell ref="G1651:L1651"/>
    <mergeCell ref="G1652:L1652"/>
    <mergeCell ref="G1653:L1653"/>
    <mergeCell ref="G1606:L1606"/>
    <mergeCell ref="G1607:L1607"/>
    <mergeCell ref="G1608:L1608"/>
    <mergeCell ref="G1620:L1620"/>
    <mergeCell ref="G1609:L1609"/>
    <mergeCell ref="G1610:L1610"/>
    <mergeCell ref="G1611:L1611"/>
    <mergeCell ref="G1612:L1612"/>
    <mergeCell ref="G1613:L1613"/>
    <mergeCell ref="G1614:L1614"/>
    <mergeCell ref="G1621:L1621"/>
    <mergeCell ref="G1622:L1622"/>
    <mergeCell ref="G1623:L1623"/>
    <mergeCell ref="G1624:L1624"/>
    <mergeCell ref="G1625:L1625"/>
    <mergeCell ref="G1615:L1615"/>
    <mergeCell ref="G1616:L1616"/>
    <mergeCell ref="G1617:L1617"/>
    <mergeCell ref="G1618:L1618"/>
    <mergeCell ref="G1619:L1619"/>
    <mergeCell ref="G1589:L1589"/>
    <mergeCell ref="G1590:L1590"/>
    <mergeCell ref="G1591:L1591"/>
    <mergeCell ref="G1592:L1592"/>
    <mergeCell ref="G1593:L1593"/>
    <mergeCell ref="G1594:L1594"/>
    <mergeCell ref="G1595:L1595"/>
    <mergeCell ref="G1596:L1596"/>
    <mergeCell ref="G1597:L1597"/>
    <mergeCell ref="G1598:L1598"/>
    <mergeCell ref="G1599:L1599"/>
    <mergeCell ref="G1600:L1600"/>
    <mergeCell ref="G1601:L1601"/>
    <mergeCell ref="G1602:L1602"/>
    <mergeCell ref="G1603:L1603"/>
    <mergeCell ref="G1604:L1604"/>
    <mergeCell ref="G1605:L1605"/>
    <mergeCell ref="G1572:L1572"/>
    <mergeCell ref="G1573:L1573"/>
    <mergeCell ref="G1574:L1574"/>
    <mergeCell ref="G1575:L1575"/>
    <mergeCell ref="G1576:L1576"/>
    <mergeCell ref="G1577:L1577"/>
    <mergeCell ref="G1578:L1578"/>
    <mergeCell ref="G1579:L1579"/>
    <mergeCell ref="G1580:L1580"/>
    <mergeCell ref="G1581:L1581"/>
    <mergeCell ref="G1582:L1582"/>
    <mergeCell ref="G1583:L1583"/>
    <mergeCell ref="G1584:L1584"/>
    <mergeCell ref="G1585:L1585"/>
    <mergeCell ref="G1586:L1586"/>
    <mergeCell ref="G1587:L1587"/>
    <mergeCell ref="G1588:L1588"/>
    <mergeCell ref="G1555:L1555"/>
    <mergeCell ref="G1556:L1556"/>
    <mergeCell ref="G1557:L1557"/>
    <mergeCell ref="G1558:L1558"/>
    <mergeCell ref="G1559:L1559"/>
    <mergeCell ref="G1560:L1560"/>
    <mergeCell ref="G1561:L1561"/>
    <mergeCell ref="G1562:L1562"/>
    <mergeCell ref="G1563:L1563"/>
    <mergeCell ref="G1564:L1564"/>
    <mergeCell ref="G1565:L1565"/>
    <mergeCell ref="G1566:L1566"/>
    <mergeCell ref="G1567:L1567"/>
    <mergeCell ref="G1568:L1568"/>
    <mergeCell ref="G1569:L1569"/>
    <mergeCell ref="G1570:L1570"/>
    <mergeCell ref="G1571:L1571"/>
    <mergeCell ref="G1538:L1538"/>
    <mergeCell ref="G1539:L1539"/>
    <mergeCell ref="G1540:L1540"/>
    <mergeCell ref="G1541:L1541"/>
    <mergeCell ref="G1542:L1542"/>
    <mergeCell ref="G1543:L1543"/>
    <mergeCell ref="G1544:L1544"/>
    <mergeCell ref="G1545:L1545"/>
    <mergeCell ref="G1546:L1546"/>
    <mergeCell ref="G1547:L1547"/>
    <mergeCell ref="G1548:L1548"/>
    <mergeCell ref="G1549:L1549"/>
    <mergeCell ref="G1550:L1550"/>
    <mergeCell ref="G1551:L1551"/>
    <mergeCell ref="G1552:L1552"/>
    <mergeCell ref="G1553:L1553"/>
    <mergeCell ref="G1554:L1554"/>
    <mergeCell ref="G1521:L1521"/>
    <mergeCell ref="G1522:L1522"/>
    <mergeCell ref="G1523:L1523"/>
    <mergeCell ref="G1524:L1524"/>
    <mergeCell ref="G1525:L1525"/>
    <mergeCell ref="G1526:L1526"/>
    <mergeCell ref="G1527:L1527"/>
    <mergeCell ref="G1528:L1528"/>
    <mergeCell ref="G1529:L1529"/>
    <mergeCell ref="G1530:L1530"/>
    <mergeCell ref="G1531:L1531"/>
    <mergeCell ref="G1532:L1532"/>
    <mergeCell ref="G1533:L1533"/>
    <mergeCell ref="G1534:L1534"/>
    <mergeCell ref="G1535:L1535"/>
    <mergeCell ref="G1536:L1536"/>
    <mergeCell ref="G1537:L1537"/>
    <mergeCell ref="G1504:L1504"/>
    <mergeCell ref="G1505:L1505"/>
    <mergeCell ref="G1506:L1506"/>
    <mergeCell ref="G1507:L1507"/>
    <mergeCell ref="G1508:L1508"/>
    <mergeCell ref="G1509:L1509"/>
    <mergeCell ref="G1510:L1510"/>
    <mergeCell ref="G1511:L1511"/>
    <mergeCell ref="G1512:L1512"/>
    <mergeCell ref="G1513:L1513"/>
    <mergeCell ref="G1514:L1514"/>
    <mergeCell ref="G1515:L1515"/>
    <mergeCell ref="G1516:L1516"/>
    <mergeCell ref="G1517:L1517"/>
    <mergeCell ref="G1518:L1518"/>
    <mergeCell ref="G1519:L1519"/>
    <mergeCell ref="G1520:L1520"/>
    <mergeCell ref="G1487:L1487"/>
    <mergeCell ref="G1488:L1488"/>
    <mergeCell ref="G1489:L1489"/>
    <mergeCell ref="G1490:L1490"/>
    <mergeCell ref="G1491:L1491"/>
    <mergeCell ref="G1492:L1492"/>
    <mergeCell ref="G1493:L1493"/>
    <mergeCell ref="G1494:L1494"/>
    <mergeCell ref="G1495:L1495"/>
    <mergeCell ref="G1496:L1496"/>
    <mergeCell ref="G1497:L1497"/>
    <mergeCell ref="G1498:L1498"/>
    <mergeCell ref="G1499:L1499"/>
    <mergeCell ref="G1500:L1500"/>
    <mergeCell ref="G1501:L1501"/>
    <mergeCell ref="G1502:L1502"/>
    <mergeCell ref="G1503:L1503"/>
    <mergeCell ref="G1470:L1470"/>
    <mergeCell ref="G1471:L1471"/>
    <mergeCell ref="G1472:L1472"/>
    <mergeCell ref="G1473:L1473"/>
    <mergeCell ref="G1474:L1474"/>
    <mergeCell ref="G1475:L1475"/>
    <mergeCell ref="G1476:L1476"/>
    <mergeCell ref="G1477:L1477"/>
    <mergeCell ref="G1478:L1478"/>
    <mergeCell ref="G1479:L1479"/>
    <mergeCell ref="G1480:L1480"/>
    <mergeCell ref="G1481:L1481"/>
    <mergeCell ref="G1482:L1482"/>
    <mergeCell ref="G1483:L1483"/>
    <mergeCell ref="G1484:L1484"/>
    <mergeCell ref="G1485:L1485"/>
    <mergeCell ref="G1486:L1486"/>
    <mergeCell ref="G1453:L1453"/>
    <mergeCell ref="G1454:L1454"/>
    <mergeCell ref="G1455:L1455"/>
    <mergeCell ref="G1456:L1456"/>
    <mergeCell ref="G1457:L1457"/>
    <mergeCell ref="G1458:L1458"/>
    <mergeCell ref="G1459:L1459"/>
    <mergeCell ref="G1460:L1460"/>
    <mergeCell ref="G1461:L1461"/>
    <mergeCell ref="G1462:L1462"/>
    <mergeCell ref="G1463:L1463"/>
    <mergeCell ref="G1464:L1464"/>
    <mergeCell ref="G1465:L1465"/>
    <mergeCell ref="G1466:L1466"/>
    <mergeCell ref="G1467:L1467"/>
    <mergeCell ref="G1468:L1468"/>
    <mergeCell ref="G1469:L1469"/>
    <mergeCell ref="G1436:L1436"/>
    <mergeCell ref="G1437:L1437"/>
    <mergeCell ref="G1438:L1438"/>
    <mergeCell ref="G1439:L1439"/>
    <mergeCell ref="G1440:L1440"/>
    <mergeCell ref="G1441:L1441"/>
    <mergeCell ref="G1442:L1442"/>
    <mergeCell ref="G1443:L1443"/>
    <mergeCell ref="G1444:L1444"/>
    <mergeCell ref="G1445:L1445"/>
    <mergeCell ref="G1446:L1446"/>
    <mergeCell ref="G1447:L1447"/>
    <mergeCell ref="G1448:L1448"/>
    <mergeCell ref="G1449:L1449"/>
    <mergeCell ref="G1450:L1450"/>
    <mergeCell ref="G1451:L1451"/>
    <mergeCell ref="G1452:L1452"/>
    <mergeCell ref="G1419:L1419"/>
    <mergeCell ref="G1420:L1420"/>
    <mergeCell ref="G1421:L1421"/>
    <mergeCell ref="G1422:L1422"/>
    <mergeCell ref="G1423:L1423"/>
    <mergeCell ref="G1424:L1424"/>
    <mergeCell ref="G1425:L1425"/>
    <mergeCell ref="G1426:L1426"/>
    <mergeCell ref="G1427:L1427"/>
    <mergeCell ref="G1428:L1428"/>
    <mergeCell ref="G1429:L1429"/>
    <mergeCell ref="G1430:L1430"/>
    <mergeCell ref="G1431:L1431"/>
    <mergeCell ref="G1432:L1432"/>
    <mergeCell ref="G1433:L1433"/>
    <mergeCell ref="G1434:L1434"/>
    <mergeCell ref="G1435:L1435"/>
    <mergeCell ref="G1402:L1402"/>
    <mergeCell ref="G1403:L1403"/>
    <mergeCell ref="G1404:L1404"/>
    <mergeCell ref="G1405:L1405"/>
    <mergeCell ref="G1406:L1406"/>
    <mergeCell ref="G1407:L1407"/>
    <mergeCell ref="G1408:L1408"/>
    <mergeCell ref="G1409:L1409"/>
    <mergeCell ref="G1410:L1410"/>
    <mergeCell ref="G1411:L1411"/>
    <mergeCell ref="G1412:L1412"/>
    <mergeCell ref="G1413:L1413"/>
    <mergeCell ref="G1414:L1414"/>
    <mergeCell ref="G1415:L1415"/>
    <mergeCell ref="G1416:L1416"/>
    <mergeCell ref="G1417:L1417"/>
    <mergeCell ref="G1418:L1418"/>
    <mergeCell ref="G1385:L1385"/>
    <mergeCell ref="G1386:L1386"/>
    <mergeCell ref="G1387:L1387"/>
    <mergeCell ref="G1388:L1388"/>
    <mergeCell ref="G1389:L1389"/>
    <mergeCell ref="G1390:L1390"/>
    <mergeCell ref="G1391:L1391"/>
    <mergeCell ref="G1392:L1392"/>
    <mergeCell ref="G1393:L1393"/>
    <mergeCell ref="G1394:L1394"/>
    <mergeCell ref="G1395:L1395"/>
    <mergeCell ref="G1396:L1396"/>
    <mergeCell ref="G1397:L1397"/>
    <mergeCell ref="G1398:L1398"/>
    <mergeCell ref="G1399:L1399"/>
    <mergeCell ref="G1400:L1400"/>
    <mergeCell ref="G1401:L1401"/>
    <mergeCell ref="G1368:L1368"/>
    <mergeCell ref="G1369:L1369"/>
    <mergeCell ref="G1370:L1370"/>
    <mergeCell ref="G1371:L1371"/>
    <mergeCell ref="G1372:L1372"/>
    <mergeCell ref="G1373:L1373"/>
    <mergeCell ref="G1374:L1374"/>
    <mergeCell ref="G1375:L1375"/>
    <mergeCell ref="G1376:L1376"/>
    <mergeCell ref="G1377:L1377"/>
    <mergeCell ref="G1378:L1378"/>
    <mergeCell ref="G1379:L1379"/>
    <mergeCell ref="G1380:L1380"/>
    <mergeCell ref="G1381:L1381"/>
    <mergeCell ref="G1382:L1382"/>
    <mergeCell ref="G1383:L1383"/>
    <mergeCell ref="G1384:L1384"/>
    <mergeCell ref="G1351:L1351"/>
    <mergeCell ref="G1352:L1352"/>
    <mergeCell ref="G1353:L1353"/>
    <mergeCell ref="G1354:L1354"/>
    <mergeCell ref="G1355:L1355"/>
    <mergeCell ref="G1356:L1356"/>
    <mergeCell ref="G1357:L1357"/>
    <mergeCell ref="G1358:L1358"/>
    <mergeCell ref="G1359:L1359"/>
    <mergeCell ref="G1360:L1360"/>
    <mergeCell ref="G1361:L1361"/>
    <mergeCell ref="G1362:L1362"/>
    <mergeCell ref="G1363:L1363"/>
    <mergeCell ref="G1364:L1364"/>
    <mergeCell ref="G1365:L1365"/>
    <mergeCell ref="G1366:L1366"/>
    <mergeCell ref="G1367:L1367"/>
    <mergeCell ref="G1334:L1334"/>
    <mergeCell ref="G1335:L1335"/>
    <mergeCell ref="G1336:L1336"/>
    <mergeCell ref="G1337:L1337"/>
    <mergeCell ref="G1338:L1338"/>
    <mergeCell ref="G1339:L1339"/>
    <mergeCell ref="G1340:L1340"/>
    <mergeCell ref="G1341:L1341"/>
    <mergeCell ref="G1342:L1342"/>
    <mergeCell ref="G1343:L1343"/>
    <mergeCell ref="G1344:L1344"/>
    <mergeCell ref="G1345:L1345"/>
    <mergeCell ref="G1346:L1346"/>
    <mergeCell ref="G1347:L1347"/>
    <mergeCell ref="G1348:L1348"/>
    <mergeCell ref="G1349:L1349"/>
    <mergeCell ref="G1350:L1350"/>
    <mergeCell ref="G1317:L1317"/>
    <mergeCell ref="G1318:L1318"/>
    <mergeCell ref="G1319:L1319"/>
    <mergeCell ref="G1320:L1320"/>
    <mergeCell ref="G1321:L1321"/>
    <mergeCell ref="G1322:L1322"/>
    <mergeCell ref="G1323:L1323"/>
    <mergeCell ref="G1324:L1324"/>
    <mergeCell ref="G1325:L1325"/>
    <mergeCell ref="G1326:L1326"/>
    <mergeCell ref="G1327:L1327"/>
    <mergeCell ref="G1328:L1328"/>
    <mergeCell ref="G1329:L1329"/>
    <mergeCell ref="G1330:L1330"/>
    <mergeCell ref="G1331:L1331"/>
    <mergeCell ref="G1332:L1332"/>
    <mergeCell ref="G1333:L1333"/>
    <mergeCell ref="G1300:L1300"/>
    <mergeCell ref="G1301:L1301"/>
    <mergeCell ref="G1302:L1302"/>
    <mergeCell ref="G1303:L1303"/>
    <mergeCell ref="G1304:L1304"/>
    <mergeCell ref="G1305:L1305"/>
    <mergeCell ref="G1306:L1306"/>
    <mergeCell ref="G1307:L1307"/>
    <mergeCell ref="G1308:L1308"/>
    <mergeCell ref="G1309:L1309"/>
    <mergeCell ref="G1310:L1310"/>
    <mergeCell ref="G1311:L1311"/>
    <mergeCell ref="G1312:L1312"/>
    <mergeCell ref="G1313:L1313"/>
    <mergeCell ref="G1314:L1314"/>
    <mergeCell ref="G1315:L1315"/>
    <mergeCell ref="G1316:L1316"/>
    <mergeCell ref="G1283:L1283"/>
    <mergeCell ref="G1284:L1284"/>
    <mergeCell ref="G1285:L1285"/>
    <mergeCell ref="G1286:L1286"/>
    <mergeCell ref="G1287:L1287"/>
    <mergeCell ref="G1288:L1288"/>
    <mergeCell ref="G1289:L1289"/>
    <mergeCell ref="G1290:L1290"/>
    <mergeCell ref="G1291:L1291"/>
    <mergeCell ref="G1292:L1292"/>
    <mergeCell ref="G1293:L1293"/>
    <mergeCell ref="G1294:L1294"/>
    <mergeCell ref="G1295:L1295"/>
    <mergeCell ref="G1296:L1296"/>
    <mergeCell ref="G1297:L1297"/>
    <mergeCell ref="G1298:L1298"/>
    <mergeCell ref="G1299:L1299"/>
    <mergeCell ref="G1266:L1266"/>
    <mergeCell ref="G1267:L1267"/>
    <mergeCell ref="G1268:L1268"/>
    <mergeCell ref="G1269:L1269"/>
    <mergeCell ref="G1270:L1270"/>
    <mergeCell ref="G1271:L1271"/>
    <mergeCell ref="G1272:L1272"/>
    <mergeCell ref="G1273:L1273"/>
    <mergeCell ref="G1274:L1274"/>
    <mergeCell ref="G1275:L1275"/>
    <mergeCell ref="G1276:L1276"/>
    <mergeCell ref="G1277:L1277"/>
    <mergeCell ref="G1278:L1278"/>
    <mergeCell ref="G1279:L1279"/>
    <mergeCell ref="G1280:L1280"/>
    <mergeCell ref="G1281:L1281"/>
    <mergeCell ref="G1282:L1282"/>
    <mergeCell ref="G1249:L1249"/>
    <mergeCell ref="G1250:L1250"/>
    <mergeCell ref="G1251:L1251"/>
    <mergeCell ref="G1252:L1252"/>
    <mergeCell ref="G1253:L1253"/>
    <mergeCell ref="G1254:L1254"/>
    <mergeCell ref="G1255:L1255"/>
    <mergeCell ref="G1256:L1256"/>
    <mergeCell ref="G1257:L1257"/>
    <mergeCell ref="G1258:L1258"/>
    <mergeCell ref="G1259:L1259"/>
    <mergeCell ref="G1260:L1260"/>
    <mergeCell ref="G1261:L1261"/>
    <mergeCell ref="G1262:L1262"/>
    <mergeCell ref="G1263:L1263"/>
    <mergeCell ref="G1264:L1264"/>
    <mergeCell ref="G1265:L1265"/>
    <mergeCell ref="G1232:L1232"/>
    <mergeCell ref="G1233:L1233"/>
    <mergeCell ref="G1234:L1234"/>
    <mergeCell ref="G1235:L1235"/>
    <mergeCell ref="G1236:L1236"/>
    <mergeCell ref="G1237:L1237"/>
    <mergeCell ref="G1238:L1238"/>
    <mergeCell ref="G1239:L1239"/>
    <mergeCell ref="G1240:L1240"/>
    <mergeCell ref="G1241:L1241"/>
    <mergeCell ref="G1242:L1242"/>
    <mergeCell ref="G1243:L1243"/>
    <mergeCell ref="G1244:L1244"/>
    <mergeCell ref="G1245:L1245"/>
    <mergeCell ref="G1246:L1246"/>
    <mergeCell ref="G1247:L1247"/>
    <mergeCell ref="G1248:L1248"/>
    <mergeCell ref="G1215:L1215"/>
    <mergeCell ref="G1216:L1216"/>
    <mergeCell ref="G1217:L1217"/>
    <mergeCell ref="G1218:L1218"/>
    <mergeCell ref="G1219:L1219"/>
    <mergeCell ref="G1220:L1220"/>
    <mergeCell ref="G1221:L1221"/>
    <mergeCell ref="G1222:L1222"/>
    <mergeCell ref="G1223:L1223"/>
    <mergeCell ref="G1224:L1224"/>
    <mergeCell ref="G1225:L1225"/>
    <mergeCell ref="G1226:L1226"/>
    <mergeCell ref="G1227:L1227"/>
    <mergeCell ref="G1228:L1228"/>
    <mergeCell ref="G1229:L1229"/>
    <mergeCell ref="G1230:L1230"/>
    <mergeCell ref="G1231:L1231"/>
    <mergeCell ref="G1198:L1198"/>
    <mergeCell ref="G1199:L1199"/>
    <mergeCell ref="G1200:L1200"/>
    <mergeCell ref="G1201:L1201"/>
    <mergeCell ref="G1202:L1202"/>
    <mergeCell ref="G1203:L1203"/>
    <mergeCell ref="G1204:L1204"/>
    <mergeCell ref="G1205:L1205"/>
    <mergeCell ref="G1206:L1206"/>
    <mergeCell ref="G1207:L1207"/>
    <mergeCell ref="G1208:L1208"/>
    <mergeCell ref="G1209:L1209"/>
    <mergeCell ref="G1210:L1210"/>
    <mergeCell ref="G1211:L1211"/>
    <mergeCell ref="G1212:L1212"/>
    <mergeCell ref="G1213:L1213"/>
    <mergeCell ref="G1214:L1214"/>
    <mergeCell ref="G1181:L1181"/>
    <mergeCell ref="G1182:L1182"/>
    <mergeCell ref="G1183:L1183"/>
    <mergeCell ref="G1184:L1184"/>
    <mergeCell ref="G1185:L1185"/>
    <mergeCell ref="G1186:L1186"/>
    <mergeCell ref="G1187:L1187"/>
    <mergeCell ref="G1188:L1188"/>
    <mergeCell ref="G1189:L1189"/>
    <mergeCell ref="G1190:L1190"/>
    <mergeCell ref="G1191:L1191"/>
    <mergeCell ref="G1192:L1192"/>
    <mergeCell ref="G1193:L1193"/>
    <mergeCell ref="G1194:L1194"/>
    <mergeCell ref="G1195:L1195"/>
    <mergeCell ref="G1196:L1196"/>
    <mergeCell ref="G1197:L1197"/>
    <mergeCell ref="G1164:L1164"/>
    <mergeCell ref="G1165:L1165"/>
    <mergeCell ref="G1166:L1166"/>
    <mergeCell ref="G1167:L1167"/>
    <mergeCell ref="G1168:L1168"/>
    <mergeCell ref="G1169:L1169"/>
    <mergeCell ref="G1170:L1170"/>
    <mergeCell ref="G1171:L1171"/>
    <mergeCell ref="G1172:L1172"/>
    <mergeCell ref="G1173:L1173"/>
    <mergeCell ref="G1174:L1174"/>
    <mergeCell ref="G1175:L1175"/>
    <mergeCell ref="G1176:L1176"/>
    <mergeCell ref="G1177:L1177"/>
    <mergeCell ref="G1178:L1178"/>
    <mergeCell ref="G1179:L1179"/>
    <mergeCell ref="G1180:L1180"/>
    <mergeCell ref="G1147:L1147"/>
    <mergeCell ref="G1148:L1148"/>
    <mergeCell ref="G1149:L1149"/>
    <mergeCell ref="G1150:L1150"/>
    <mergeCell ref="G1151:L1151"/>
    <mergeCell ref="G1152:L1152"/>
    <mergeCell ref="G1153:L1153"/>
    <mergeCell ref="G1154:L1154"/>
    <mergeCell ref="G1155:L1155"/>
    <mergeCell ref="G1156:L1156"/>
    <mergeCell ref="G1157:L1157"/>
    <mergeCell ref="G1158:L1158"/>
    <mergeCell ref="G1159:L1159"/>
    <mergeCell ref="G1160:L1160"/>
    <mergeCell ref="G1161:L1161"/>
    <mergeCell ref="G1162:L1162"/>
    <mergeCell ref="G1163:L1163"/>
    <mergeCell ref="G1130:L1130"/>
    <mergeCell ref="G1131:L1131"/>
    <mergeCell ref="G1132:L1132"/>
    <mergeCell ref="G1133:L1133"/>
    <mergeCell ref="G1134:L1134"/>
    <mergeCell ref="G1135:L1135"/>
    <mergeCell ref="G1136:L1136"/>
    <mergeCell ref="G1137:L1137"/>
    <mergeCell ref="G1138:L1138"/>
    <mergeCell ref="G1139:L1139"/>
    <mergeCell ref="G1140:L1140"/>
    <mergeCell ref="G1141:L1141"/>
    <mergeCell ref="G1142:L1142"/>
    <mergeCell ref="G1143:L1143"/>
    <mergeCell ref="G1144:L1144"/>
    <mergeCell ref="G1145:L1145"/>
    <mergeCell ref="G1146:L1146"/>
    <mergeCell ref="G1113:L1113"/>
    <mergeCell ref="G1114:L1114"/>
    <mergeCell ref="G1115:L1115"/>
    <mergeCell ref="G1116:L1116"/>
    <mergeCell ref="G1117:L1117"/>
    <mergeCell ref="G1118:L1118"/>
    <mergeCell ref="G1119:L1119"/>
    <mergeCell ref="G1120:L1120"/>
    <mergeCell ref="G1121:L1121"/>
    <mergeCell ref="G1122:L1122"/>
    <mergeCell ref="G1123:L1123"/>
    <mergeCell ref="G1124:L1124"/>
    <mergeCell ref="G1125:L1125"/>
    <mergeCell ref="G1126:L1126"/>
    <mergeCell ref="G1127:L1127"/>
    <mergeCell ref="G1128:L1128"/>
    <mergeCell ref="G1129:L1129"/>
    <mergeCell ref="G1096:L1096"/>
    <mergeCell ref="G1097:L1097"/>
    <mergeCell ref="G1098:L1098"/>
    <mergeCell ref="G1099:L1099"/>
    <mergeCell ref="G1100:L1100"/>
    <mergeCell ref="G1101:L1101"/>
    <mergeCell ref="G1102:L1102"/>
    <mergeCell ref="G1103:L1103"/>
    <mergeCell ref="G1104:L1104"/>
    <mergeCell ref="G1105:L1105"/>
    <mergeCell ref="G1106:L1106"/>
    <mergeCell ref="G1107:L1107"/>
    <mergeCell ref="G1108:L1108"/>
    <mergeCell ref="G1109:L1109"/>
    <mergeCell ref="G1110:L1110"/>
    <mergeCell ref="G1111:L1111"/>
    <mergeCell ref="G1112:L1112"/>
    <mergeCell ref="G1079:L1079"/>
    <mergeCell ref="G1080:L1080"/>
    <mergeCell ref="G1081:L1081"/>
    <mergeCell ref="G1082:L1082"/>
    <mergeCell ref="G1083:L1083"/>
    <mergeCell ref="G1084:L1084"/>
    <mergeCell ref="G1085:L1085"/>
    <mergeCell ref="G1086:L1086"/>
    <mergeCell ref="G1087:L1087"/>
    <mergeCell ref="G1088:L1088"/>
    <mergeCell ref="G1089:L1089"/>
    <mergeCell ref="G1090:L1090"/>
    <mergeCell ref="G1091:L1091"/>
    <mergeCell ref="G1092:L1092"/>
    <mergeCell ref="G1093:L1093"/>
    <mergeCell ref="G1094:L1094"/>
    <mergeCell ref="G1095:L1095"/>
    <mergeCell ref="G1062:L1062"/>
    <mergeCell ref="G1063:L1063"/>
    <mergeCell ref="G1064:L1064"/>
    <mergeCell ref="G1065:L1065"/>
    <mergeCell ref="G1066:L1066"/>
    <mergeCell ref="G1067:L1067"/>
    <mergeCell ref="G1068:L1068"/>
    <mergeCell ref="G1069:L1069"/>
    <mergeCell ref="G1070:L1070"/>
    <mergeCell ref="G1071:L1071"/>
    <mergeCell ref="G1072:L1072"/>
    <mergeCell ref="G1073:L1073"/>
    <mergeCell ref="G1074:L1074"/>
    <mergeCell ref="G1075:L1075"/>
    <mergeCell ref="G1076:L1076"/>
    <mergeCell ref="G1077:L1077"/>
    <mergeCell ref="G1078:L1078"/>
    <mergeCell ref="G1045:L1045"/>
    <mergeCell ref="G1046:L1046"/>
    <mergeCell ref="G1047:L1047"/>
    <mergeCell ref="G1048:L1048"/>
    <mergeCell ref="G1049:L1049"/>
    <mergeCell ref="G1050:L1050"/>
    <mergeCell ref="G1051:L1051"/>
    <mergeCell ref="G1052:L1052"/>
    <mergeCell ref="G1053:L1053"/>
    <mergeCell ref="G1054:L1054"/>
    <mergeCell ref="G1055:L1055"/>
    <mergeCell ref="G1056:L1056"/>
    <mergeCell ref="G1057:L1057"/>
    <mergeCell ref="G1058:L1058"/>
    <mergeCell ref="G1059:L1059"/>
    <mergeCell ref="G1060:L1060"/>
    <mergeCell ref="G1061:L1061"/>
    <mergeCell ref="G1028:L1028"/>
    <mergeCell ref="G1029:L1029"/>
    <mergeCell ref="G1030:L1030"/>
    <mergeCell ref="G1031:L1031"/>
    <mergeCell ref="G1032:L1032"/>
    <mergeCell ref="G1033:L1033"/>
    <mergeCell ref="G1034:L1034"/>
    <mergeCell ref="G1035:L1035"/>
    <mergeCell ref="G1036:L1036"/>
    <mergeCell ref="G1037:L1037"/>
    <mergeCell ref="G1038:L1038"/>
    <mergeCell ref="G1039:L1039"/>
    <mergeCell ref="G1040:L1040"/>
    <mergeCell ref="G1041:L1041"/>
    <mergeCell ref="G1042:L1042"/>
    <mergeCell ref="G1043:L1043"/>
    <mergeCell ref="G1044:L1044"/>
    <mergeCell ref="G1011:L1011"/>
    <mergeCell ref="G1012:L1012"/>
    <mergeCell ref="G1013:L1013"/>
    <mergeCell ref="G1014:L1014"/>
    <mergeCell ref="G1015:L1015"/>
    <mergeCell ref="G1016:L1016"/>
    <mergeCell ref="G1017:L1017"/>
    <mergeCell ref="G1018:L1018"/>
    <mergeCell ref="G1019:L1019"/>
    <mergeCell ref="G1020:L1020"/>
    <mergeCell ref="G1021:L1021"/>
    <mergeCell ref="G1022:L1022"/>
    <mergeCell ref="G1023:L1023"/>
    <mergeCell ref="G1024:L1024"/>
    <mergeCell ref="G1025:L1025"/>
    <mergeCell ref="G1026:L1026"/>
    <mergeCell ref="G1027:L1027"/>
    <mergeCell ref="G994:L994"/>
    <mergeCell ref="G995:L995"/>
    <mergeCell ref="G996:L996"/>
    <mergeCell ref="G997:L997"/>
    <mergeCell ref="G998:L998"/>
    <mergeCell ref="G999:L999"/>
    <mergeCell ref="G1000:L1000"/>
    <mergeCell ref="G1001:L1001"/>
    <mergeCell ref="G1002:L1002"/>
    <mergeCell ref="G1003:L1003"/>
    <mergeCell ref="G1004:L1004"/>
    <mergeCell ref="G1005:L1005"/>
    <mergeCell ref="G1006:L1006"/>
    <mergeCell ref="G1007:L1007"/>
    <mergeCell ref="G1008:L1008"/>
    <mergeCell ref="G1009:L1009"/>
    <mergeCell ref="G1010:L1010"/>
    <mergeCell ref="G977:L977"/>
    <mergeCell ref="G978:L978"/>
    <mergeCell ref="G979:L979"/>
    <mergeCell ref="G980:L980"/>
    <mergeCell ref="G981:L981"/>
    <mergeCell ref="G982:L982"/>
    <mergeCell ref="G983:L983"/>
    <mergeCell ref="G984:L984"/>
    <mergeCell ref="G985:L985"/>
    <mergeCell ref="G986:L986"/>
    <mergeCell ref="G987:L987"/>
    <mergeCell ref="G988:L988"/>
    <mergeCell ref="G989:L989"/>
    <mergeCell ref="G990:L990"/>
    <mergeCell ref="G991:L991"/>
    <mergeCell ref="G992:L992"/>
    <mergeCell ref="G993:L993"/>
    <mergeCell ref="G960:L960"/>
    <mergeCell ref="G961:L961"/>
    <mergeCell ref="G962:L962"/>
    <mergeCell ref="G963:L963"/>
    <mergeCell ref="G964:L964"/>
    <mergeCell ref="G965:L965"/>
    <mergeCell ref="G966:L966"/>
    <mergeCell ref="G967:L967"/>
    <mergeCell ref="G968:L968"/>
    <mergeCell ref="G969:L969"/>
    <mergeCell ref="G970:L970"/>
    <mergeCell ref="G971:L971"/>
    <mergeCell ref="G972:L972"/>
    <mergeCell ref="G973:L973"/>
    <mergeCell ref="G974:L974"/>
    <mergeCell ref="G975:L975"/>
    <mergeCell ref="G976:L976"/>
    <mergeCell ref="G930:L930"/>
    <mergeCell ref="G934:L934"/>
    <mergeCell ref="G1630:L1630"/>
    <mergeCell ref="G1631:L1631"/>
    <mergeCell ref="G1632:L1632"/>
    <mergeCell ref="G1633:L1633"/>
    <mergeCell ref="G921:L921"/>
    <mergeCell ref="G922:L922"/>
    <mergeCell ref="G923:L923"/>
    <mergeCell ref="G924:L924"/>
    <mergeCell ref="G1626:L1626"/>
    <mergeCell ref="G1627:L1627"/>
    <mergeCell ref="G1634:L1634"/>
    <mergeCell ref="G1635:L1635"/>
    <mergeCell ref="G942:L942"/>
    <mergeCell ref="G943:L943"/>
    <mergeCell ref="G944:L944"/>
    <mergeCell ref="G945:L945"/>
    <mergeCell ref="G946:L946"/>
    <mergeCell ref="G947:L947"/>
    <mergeCell ref="G948:L948"/>
    <mergeCell ref="G949:L949"/>
    <mergeCell ref="G950:L950"/>
    <mergeCell ref="G951:L951"/>
    <mergeCell ref="G952:L952"/>
    <mergeCell ref="G953:L953"/>
    <mergeCell ref="G954:L954"/>
    <mergeCell ref="G955:L955"/>
    <mergeCell ref="G956:L956"/>
    <mergeCell ref="G957:L957"/>
    <mergeCell ref="G958:L958"/>
    <mergeCell ref="G959:L959"/>
    <mergeCell ref="G925:L925"/>
    <mergeCell ref="G926:L926"/>
    <mergeCell ref="G931:L931"/>
    <mergeCell ref="G932:L932"/>
    <mergeCell ref="G933:L933"/>
    <mergeCell ref="G935:L935"/>
    <mergeCell ref="G936:L936"/>
    <mergeCell ref="G937:L937"/>
    <mergeCell ref="G938:L938"/>
    <mergeCell ref="G939:L939"/>
    <mergeCell ref="G940:L940"/>
    <mergeCell ref="G941:L941"/>
    <mergeCell ref="C900:J900"/>
    <mergeCell ref="C901:J901"/>
    <mergeCell ref="C902:J902"/>
    <mergeCell ref="C903:J903"/>
    <mergeCell ref="C904:J904"/>
    <mergeCell ref="C905:J905"/>
    <mergeCell ref="C906:J906"/>
    <mergeCell ref="C907:J907"/>
    <mergeCell ref="C908:J908"/>
    <mergeCell ref="C909:J909"/>
    <mergeCell ref="C910:J910"/>
    <mergeCell ref="C911:J911"/>
    <mergeCell ref="C912:J912"/>
    <mergeCell ref="C913:J913"/>
    <mergeCell ref="C914:J914"/>
    <mergeCell ref="C915:J915"/>
    <mergeCell ref="C916:J916"/>
    <mergeCell ref="G927:L927"/>
    <mergeCell ref="G928:L928"/>
    <mergeCell ref="G929:L929"/>
    <mergeCell ref="C883:J883"/>
    <mergeCell ref="C884:J884"/>
    <mergeCell ref="C885:J885"/>
    <mergeCell ref="C886:J886"/>
    <mergeCell ref="C887:J887"/>
    <mergeCell ref="C888:J888"/>
    <mergeCell ref="C889:J889"/>
    <mergeCell ref="C890:J890"/>
    <mergeCell ref="C891:J891"/>
    <mergeCell ref="C892:J892"/>
    <mergeCell ref="C893:J893"/>
    <mergeCell ref="C894:J894"/>
    <mergeCell ref="C895:J895"/>
    <mergeCell ref="C896:J896"/>
    <mergeCell ref="C897:J897"/>
    <mergeCell ref="C898:J898"/>
    <mergeCell ref="C899:J899"/>
    <mergeCell ref="C866:J866"/>
    <mergeCell ref="C867:J867"/>
    <mergeCell ref="C868:J868"/>
    <mergeCell ref="C869:J869"/>
    <mergeCell ref="C870:J870"/>
    <mergeCell ref="C871:J871"/>
    <mergeCell ref="C872:J872"/>
    <mergeCell ref="C873:J873"/>
    <mergeCell ref="C874:J874"/>
    <mergeCell ref="C875:J875"/>
    <mergeCell ref="C876:J876"/>
    <mergeCell ref="C877:J877"/>
    <mergeCell ref="C878:J878"/>
    <mergeCell ref="C879:J879"/>
    <mergeCell ref="C880:J880"/>
    <mergeCell ref="C881:J881"/>
    <mergeCell ref="C882:J882"/>
    <mergeCell ref="C849:J849"/>
    <mergeCell ref="C850:J850"/>
    <mergeCell ref="C851:J851"/>
    <mergeCell ref="C852:J852"/>
    <mergeCell ref="C853:J853"/>
    <mergeCell ref="C854:J854"/>
    <mergeCell ref="C855:J855"/>
    <mergeCell ref="C856:J856"/>
    <mergeCell ref="C857:J857"/>
    <mergeCell ref="C858:J858"/>
    <mergeCell ref="C859:J859"/>
    <mergeCell ref="C860:J860"/>
    <mergeCell ref="C861:J861"/>
    <mergeCell ref="C862:J862"/>
    <mergeCell ref="C863:J863"/>
    <mergeCell ref="C864:J864"/>
    <mergeCell ref="C865:J865"/>
    <mergeCell ref="C832:J832"/>
    <mergeCell ref="C833:J833"/>
    <mergeCell ref="C834:J834"/>
    <mergeCell ref="C835:J835"/>
    <mergeCell ref="C836:J836"/>
    <mergeCell ref="C837:J837"/>
    <mergeCell ref="C838:J838"/>
    <mergeCell ref="C839:J839"/>
    <mergeCell ref="C840:J840"/>
    <mergeCell ref="C841:J841"/>
    <mergeCell ref="C842:J842"/>
    <mergeCell ref="C843:J843"/>
    <mergeCell ref="C844:J844"/>
    <mergeCell ref="C845:J845"/>
    <mergeCell ref="C846:J846"/>
    <mergeCell ref="C847:J847"/>
    <mergeCell ref="C848:J848"/>
    <mergeCell ref="C815:J815"/>
    <mergeCell ref="C816:J816"/>
    <mergeCell ref="C817:J817"/>
    <mergeCell ref="C818:J818"/>
    <mergeCell ref="C819:J819"/>
    <mergeCell ref="C820:J820"/>
    <mergeCell ref="C821:J821"/>
    <mergeCell ref="C822:J822"/>
    <mergeCell ref="C823:J823"/>
    <mergeCell ref="C824:J824"/>
    <mergeCell ref="C825:J825"/>
    <mergeCell ref="C826:J826"/>
    <mergeCell ref="C827:J827"/>
    <mergeCell ref="C828:J828"/>
    <mergeCell ref="C829:J829"/>
    <mergeCell ref="C830:J830"/>
    <mergeCell ref="C831:J831"/>
    <mergeCell ref="C798:J798"/>
    <mergeCell ref="C799:J799"/>
    <mergeCell ref="C800:J800"/>
    <mergeCell ref="C801:J801"/>
    <mergeCell ref="C802:J802"/>
    <mergeCell ref="C803:J803"/>
    <mergeCell ref="C804:J804"/>
    <mergeCell ref="C805:J805"/>
    <mergeCell ref="C806:J806"/>
    <mergeCell ref="C807:J807"/>
    <mergeCell ref="C808:J808"/>
    <mergeCell ref="C809:J809"/>
    <mergeCell ref="C810:J810"/>
    <mergeCell ref="C811:J811"/>
    <mergeCell ref="C812:J812"/>
    <mergeCell ref="C813:J813"/>
    <mergeCell ref="C814:J814"/>
    <mergeCell ref="C781:J781"/>
    <mergeCell ref="C782:J782"/>
    <mergeCell ref="C783:J783"/>
    <mergeCell ref="C784:J784"/>
    <mergeCell ref="C785:J785"/>
    <mergeCell ref="C786:J786"/>
    <mergeCell ref="C787:J787"/>
    <mergeCell ref="C788:J788"/>
    <mergeCell ref="C789:J789"/>
    <mergeCell ref="C790:J790"/>
    <mergeCell ref="C791:J791"/>
    <mergeCell ref="C792:J792"/>
    <mergeCell ref="C793:J793"/>
    <mergeCell ref="C794:J794"/>
    <mergeCell ref="C795:J795"/>
    <mergeCell ref="C796:J796"/>
    <mergeCell ref="C797:J797"/>
    <mergeCell ref="C764:J764"/>
    <mergeCell ref="C765:J765"/>
    <mergeCell ref="C766:J766"/>
    <mergeCell ref="C767:J767"/>
    <mergeCell ref="C768:J768"/>
    <mergeCell ref="C769:J769"/>
    <mergeCell ref="C770:J770"/>
    <mergeCell ref="C771:J771"/>
    <mergeCell ref="C772:J772"/>
    <mergeCell ref="C773:J773"/>
    <mergeCell ref="C774:J774"/>
    <mergeCell ref="C775:J775"/>
    <mergeCell ref="C776:J776"/>
    <mergeCell ref="C777:J777"/>
    <mergeCell ref="C778:J778"/>
    <mergeCell ref="C779:J779"/>
    <mergeCell ref="C780:J780"/>
    <mergeCell ref="C747:J747"/>
    <mergeCell ref="C748:J748"/>
    <mergeCell ref="C749:J749"/>
    <mergeCell ref="C750:J750"/>
    <mergeCell ref="C751:J751"/>
    <mergeCell ref="C752:J752"/>
    <mergeCell ref="C753:J753"/>
    <mergeCell ref="C754:J754"/>
    <mergeCell ref="C755:J755"/>
    <mergeCell ref="C756:J756"/>
    <mergeCell ref="C757:J757"/>
    <mergeCell ref="C758:J758"/>
    <mergeCell ref="C759:J759"/>
    <mergeCell ref="C760:J760"/>
    <mergeCell ref="C761:J761"/>
    <mergeCell ref="C762:J762"/>
    <mergeCell ref="C763:J763"/>
    <mergeCell ref="C730:J730"/>
    <mergeCell ref="C731:J731"/>
    <mergeCell ref="C732:J732"/>
    <mergeCell ref="C733:J733"/>
    <mergeCell ref="C734:J734"/>
    <mergeCell ref="C735:J735"/>
    <mergeCell ref="C736:J736"/>
    <mergeCell ref="C737:J737"/>
    <mergeCell ref="C738:J738"/>
    <mergeCell ref="C739:J739"/>
    <mergeCell ref="C740:J740"/>
    <mergeCell ref="C741:J741"/>
    <mergeCell ref="C742:J742"/>
    <mergeCell ref="C743:J743"/>
    <mergeCell ref="C744:J744"/>
    <mergeCell ref="C745:J745"/>
    <mergeCell ref="C746:J746"/>
    <mergeCell ref="C713:J713"/>
    <mergeCell ref="C714:J714"/>
    <mergeCell ref="C715:J715"/>
    <mergeCell ref="C716:J716"/>
    <mergeCell ref="C717:J717"/>
    <mergeCell ref="C718:J718"/>
    <mergeCell ref="C719:J719"/>
    <mergeCell ref="C720:J720"/>
    <mergeCell ref="C721:J721"/>
    <mergeCell ref="C722:J722"/>
    <mergeCell ref="C723:J723"/>
    <mergeCell ref="C724:J724"/>
    <mergeCell ref="C725:J725"/>
    <mergeCell ref="C726:J726"/>
    <mergeCell ref="C727:J727"/>
    <mergeCell ref="C728:J728"/>
    <mergeCell ref="C729:J729"/>
    <mergeCell ref="C696:J696"/>
    <mergeCell ref="C697:J697"/>
    <mergeCell ref="C698:J698"/>
    <mergeCell ref="C699:J699"/>
    <mergeCell ref="C700:J700"/>
    <mergeCell ref="C701:J701"/>
    <mergeCell ref="C702:J702"/>
    <mergeCell ref="C703:J703"/>
    <mergeCell ref="C704:J704"/>
    <mergeCell ref="C705:J705"/>
    <mergeCell ref="C706:J706"/>
    <mergeCell ref="C707:J707"/>
    <mergeCell ref="C708:J708"/>
    <mergeCell ref="C709:J709"/>
    <mergeCell ref="C710:J710"/>
    <mergeCell ref="C711:J711"/>
    <mergeCell ref="C712:J712"/>
    <mergeCell ref="C679:J679"/>
    <mergeCell ref="C680:J680"/>
    <mergeCell ref="C681:J681"/>
    <mergeCell ref="C682:J682"/>
    <mergeCell ref="C683:J683"/>
    <mergeCell ref="C684:J684"/>
    <mergeCell ref="C685:J685"/>
    <mergeCell ref="C686:J686"/>
    <mergeCell ref="C687:J687"/>
    <mergeCell ref="C688:J688"/>
    <mergeCell ref="C689:J689"/>
    <mergeCell ref="C690:J690"/>
    <mergeCell ref="C691:J691"/>
    <mergeCell ref="C692:J692"/>
    <mergeCell ref="C693:J693"/>
    <mergeCell ref="C694:J694"/>
    <mergeCell ref="C695:J695"/>
    <mergeCell ref="C662:J662"/>
    <mergeCell ref="C663:J663"/>
    <mergeCell ref="C664:J664"/>
    <mergeCell ref="C665:J665"/>
    <mergeCell ref="C666:J666"/>
    <mergeCell ref="C667:J667"/>
    <mergeCell ref="C668:J668"/>
    <mergeCell ref="C669:J669"/>
    <mergeCell ref="C670:J670"/>
    <mergeCell ref="C671:J671"/>
    <mergeCell ref="C672:J672"/>
    <mergeCell ref="C673:J673"/>
    <mergeCell ref="C674:J674"/>
    <mergeCell ref="C675:J675"/>
    <mergeCell ref="C676:J676"/>
    <mergeCell ref="C677:J677"/>
    <mergeCell ref="C678:J678"/>
    <mergeCell ref="C645:J645"/>
    <mergeCell ref="C646:J646"/>
    <mergeCell ref="C647:J647"/>
    <mergeCell ref="C648:J648"/>
    <mergeCell ref="C649:J649"/>
    <mergeCell ref="C650:J650"/>
    <mergeCell ref="C651:J651"/>
    <mergeCell ref="C652:J652"/>
    <mergeCell ref="C653:J653"/>
    <mergeCell ref="C654:J654"/>
    <mergeCell ref="C655:J655"/>
    <mergeCell ref="C656:J656"/>
    <mergeCell ref="C657:J657"/>
    <mergeCell ref="C658:J658"/>
    <mergeCell ref="C659:J659"/>
    <mergeCell ref="C660:J660"/>
    <mergeCell ref="C661:J661"/>
    <mergeCell ref="C628:J628"/>
    <mergeCell ref="C629:J629"/>
    <mergeCell ref="C630:J630"/>
    <mergeCell ref="C631:J631"/>
    <mergeCell ref="C632:J632"/>
    <mergeCell ref="C633:J633"/>
    <mergeCell ref="C634:J634"/>
    <mergeCell ref="C635:J635"/>
    <mergeCell ref="C636:J636"/>
    <mergeCell ref="C637:J637"/>
    <mergeCell ref="C638:J638"/>
    <mergeCell ref="C639:J639"/>
    <mergeCell ref="C640:J640"/>
    <mergeCell ref="C641:J641"/>
    <mergeCell ref="C642:J642"/>
    <mergeCell ref="C643:J643"/>
    <mergeCell ref="C644:J644"/>
    <mergeCell ref="C611:J611"/>
    <mergeCell ref="C612:J612"/>
    <mergeCell ref="C613:J613"/>
    <mergeCell ref="C614:J614"/>
    <mergeCell ref="C615:J615"/>
    <mergeCell ref="C616:J616"/>
    <mergeCell ref="C617:J617"/>
    <mergeCell ref="C618:J618"/>
    <mergeCell ref="C619:J619"/>
    <mergeCell ref="C620:J620"/>
    <mergeCell ref="C621:J621"/>
    <mergeCell ref="C622:J622"/>
    <mergeCell ref="C623:J623"/>
    <mergeCell ref="C624:J624"/>
    <mergeCell ref="C625:J625"/>
    <mergeCell ref="C626:J626"/>
    <mergeCell ref="C627:J627"/>
    <mergeCell ref="C594:J594"/>
    <mergeCell ref="C595:J595"/>
    <mergeCell ref="C596:J596"/>
    <mergeCell ref="C597:J597"/>
    <mergeCell ref="C598:J598"/>
    <mergeCell ref="C599:J599"/>
    <mergeCell ref="C600:J600"/>
    <mergeCell ref="C601:J601"/>
    <mergeCell ref="C602:J602"/>
    <mergeCell ref="C603:J603"/>
    <mergeCell ref="C604:J604"/>
    <mergeCell ref="C605:J605"/>
    <mergeCell ref="C606:J606"/>
    <mergeCell ref="C607:J607"/>
    <mergeCell ref="C608:J608"/>
    <mergeCell ref="C609:J609"/>
    <mergeCell ref="C610:J610"/>
    <mergeCell ref="C577:J577"/>
    <mergeCell ref="C578:J578"/>
    <mergeCell ref="C579:J579"/>
    <mergeCell ref="C580:J580"/>
    <mergeCell ref="C581:J581"/>
    <mergeCell ref="C582:J582"/>
    <mergeCell ref="C583:J583"/>
    <mergeCell ref="C584:J584"/>
    <mergeCell ref="C585:J585"/>
    <mergeCell ref="C586:J586"/>
    <mergeCell ref="C587:J587"/>
    <mergeCell ref="C588:J588"/>
    <mergeCell ref="C589:J589"/>
    <mergeCell ref="C590:J590"/>
    <mergeCell ref="C591:J591"/>
    <mergeCell ref="C592:J592"/>
    <mergeCell ref="C593:J593"/>
    <mergeCell ref="C560:J560"/>
    <mergeCell ref="C561:J561"/>
    <mergeCell ref="C562:J562"/>
    <mergeCell ref="C563:J563"/>
    <mergeCell ref="C564:J564"/>
    <mergeCell ref="C565:J565"/>
    <mergeCell ref="C566:J566"/>
    <mergeCell ref="C567:J567"/>
    <mergeCell ref="C568:J568"/>
    <mergeCell ref="C569:J569"/>
    <mergeCell ref="C570:J570"/>
    <mergeCell ref="C571:J571"/>
    <mergeCell ref="C572:J572"/>
    <mergeCell ref="C573:J573"/>
    <mergeCell ref="C574:J574"/>
    <mergeCell ref="C575:J575"/>
    <mergeCell ref="C576:J576"/>
    <mergeCell ref="C543:J543"/>
    <mergeCell ref="C544:J544"/>
    <mergeCell ref="C545:J545"/>
    <mergeCell ref="C546:J546"/>
    <mergeCell ref="C547:J547"/>
    <mergeCell ref="C548:J548"/>
    <mergeCell ref="C549:J549"/>
    <mergeCell ref="C550:J550"/>
    <mergeCell ref="C551:J551"/>
    <mergeCell ref="C552:J552"/>
    <mergeCell ref="C553:J553"/>
    <mergeCell ref="C554:J554"/>
    <mergeCell ref="C555:J555"/>
    <mergeCell ref="C556:J556"/>
    <mergeCell ref="C557:J557"/>
    <mergeCell ref="C558:J558"/>
    <mergeCell ref="C559:J559"/>
    <mergeCell ref="C526:J526"/>
    <mergeCell ref="C527:J527"/>
    <mergeCell ref="C528:J528"/>
    <mergeCell ref="C529:J529"/>
    <mergeCell ref="C530:J530"/>
    <mergeCell ref="C531:J531"/>
    <mergeCell ref="C532:J532"/>
    <mergeCell ref="C533:J533"/>
    <mergeCell ref="C534:J534"/>
    <mergeCell ref="C535:J535"/>
    <mergeCell ref="C536:J536"/>
    <mergeCell ref="C537:J537"/>
    <mergeCell ref="C538:J538"/>
    <mergeCell ref="C539:J539"/>
    <mergeCell ref="C540:J540"/>
    <mergeCell ref="C541:J541"/>
    <mergeCell ref="C542:J542"/>
    <mergeCell ref="C509:J509"/>
    <mergeCell ref="C510:J510"/>
    <mergeCell ref="C511:J511"/>
    <mergeCell ref="C512:J512"/>
    <mergeCell ref="C513:J513"/>
    <mergeCell ref="C514:J514"/>
    <mergeCell ref="C515:J515"/>
    <mergeCell ref="C516:J516"/>
    <mergeCell ref="C517:J517"/>
    <mergeCell ref="C518:J518"/>
    <mergeCell ref="C519:J519"/>
    <mergeCell ref="C520:J520"/>
    <mergeCell ref="C521:J521"/>
    <mergeCell ref="C522:J522"/>
    <mergeCell ref="C523:J523"/>
    <mergeCell ref="C524:J524"/>
    <mergeCell ref="C525:J525"/>
    <mergeCell ref="C492:J492"/>
    <mergeCell ref="C493:J493"/>
    <mergeCell ref="C494:J494"/>
    <mergeCell ref="C495:J495"/>
    <mergeCell ref="C496:J496"/>
    <mergeCell ref="C497:J497"/>
    <mergeCell ref="C498:J498"/>
    <mergeCell ref="C499:J499"/>
    <mergeCell ref="C500:J500"/>
    <mergeCell ref="C501:J501"/>
    <mergeCell ref="C502:J502"/>
    <mergeCell ref="C503:J503"/>
    <mergeCell ref="C504:J504"/>
    <mergeCell ref="C505:J505"/>
    <mergeCell ref="C506:J506"/>
    <mergeCell ref="C507:J507"/>
    <mergeCell ref="C508:J508"/>
    <mergeCell ref="C475:J475"/>
    <mergeCell ref="C476:J476"/>
    <mergeCell ref="C477:J477"/>
    <mergeCell ref="C478:J478"/>
    <mergeCell ref="C479:J479"/>
    <mergeCell ref="C480:J480"/>
    <mergeCell ref="C481:J481"/>
    <mergeCell ref="C482:J482"/>
    <mergeCell ref="C483:J483"/>
    <mergeCell ref="C484:J484"/>
    <mergeCell ref="C485:J485"/>
    <mergeCell ref="C486:J486"/>
    <mergeCell ref="C487:J487"/>
    <mergeCell ref="C488:J488"/>
    <mergeCell ref="C489:J489"/>
    <mergeCell ref="C490:J490"/>
    <mergeCell ref="C491:J491"/>
    <mergeCell ref="C458:J458"/>
    <mergeCell ref="C459:J459"/>
    <mergeCell ref="C460:J460"/>
    <mergeCell ref="C461:J461"/>
    <mergeCell ref="C462:J462"/>
    <mergeCell ref="C463:J463"/>
    <mergeCell ref="C464:J464"/>
    <mergeCell ref="C465:J465"/>
    <mergeCell ref="C466:J466"/>
    <mergeCell ref="C467:J467"/>
    <mergeCell ref="C468:J468"/>
    <mergeCell ref="C469:J469"/>
    <mergeCell ref="C470:J470"/>
    <mergeCell ref="C471:J471"/>
    <mergeCell ref="C472:J472"/>
    <mergeCell ref="C473:J473"/>
    <mergeCell ref="C474:J474"/>
    <mergeCell ref="C441:J441"/>
    <mergeCell ref="C442:J442"/>
    <mergeCell ref="C443:J443"/>
    <mergeCell ref="C444:J444"/>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24:J424"/>
    <mergeCell ref="C425:J425"/>
    <mergeCell ref="C426:J426"/>
    <mergeCell ref="C427:J427"/>
    <mergeCell ref="C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07:J407"/>
    <mergeCell ref="C408:J408"/>
    <mergeCell ref="C409:J409"/>
    <mergeCell ref="C410:J410"/>
    <mergeCell ref="C411:J411"/>
    <mergeCell ref="C412:J412"/>
    <mergeCell ref="C413:J413"/>
    <mergeCell ref="C414:J414"/>
    <mergeCell ref="C415:J415"/>
    <mergeCell ref="C416:J416"/>
    <mergeCell ref="C417:J417"/>
    <mergeCell ref="C418:J418"/>
    <mergeCell ref="C419:J419"/>
    <mergeCell ref="C420:J420"/>
    <mergeCell ref="C421:J421"/>
    <mergeCell ref="C422:J422"/>
    <mergeCell ref="C423:J423"/>
    <mergeCell ref="C390:J390"/>
    <mergeCell ref="C391:J391"/>
    <mergeCell ref="C392:J392"/>
    <mergeCell ref="C393:J393"/>
    <mergeCell ref="C394:J394"/>
    <mergeCell ref="C395:J395"/>
    <mergeCell ref="C396:J396"/>
    <mergeCell ref="C397:J397"/>
    <mergeCell ref="C398:J398"/>
    <mergeCell ref="C399:J399"/>
    <mergeCell ref="C400:J400"/>
    <mergeCell ref="C401:J401"/>
    <mergeCell ref="C402:J402"/>
    <mergeCell ref="C403:J403"/>
    <mergeCell ref="C404:J404"/>
    <mergeCell ref="C405:J405"/>
    <mergeCell ref="C406:J406"/>
    <mergeCell ref="C373:J373"/>
    <mergeCell ref="C374:J374"/>
    <mergeCell ref="C375:J375"/>
    <mergeCell ref="C376:J376"/>
    <mergeCell ref="C377:J377"/>
    <mergeCell ref="C378:J378"/>
    <mergeCell ref="C379:J379"/>
    <mergeCell ref="C380:J380"/>
    <mergeCell ref="C381:J381"/>
    <mergeCell ref="C382:J382"/>
    <mergeCell ref="C383:J383"/>
    <mergeCell ref="C384:J384"/>
    <mergeCell ref="C385:J385"/>
    <mergeCell ref="C386:J386"/>
    <mergeCell ref="C387:J387"/>
    <mergeCell ref="C388:J388"/>
    <mergeCell ref="C389:J389"/>
    <mergeCell ref="C356:J356"/>
    <mergeCell ref="C357:J357"/>
    <mergeCell ref="C358:J358"/>
    <mergeCell ref="C359:J359"/>
    <mergeCell ref="C360:J360"/>
    <mergeCell ref="C361:J361"/>
    <mergeCell ref="C362:J362"/>
    <mergeCell ref="C363:J363"/>
    <mergeCell ref="C364:J364"/>
    <mergeCell ref="C365:J365"/>
    <mergeCell ref="C366:J366"/>
    <mergeCell ref="C367:J367"/>
    <mergeCell ref="C368:J368"/>
    <mergeCell ref="C369:J369"/>
    <mergeCell ref="C370:J370"/>
    <mergeCell ref="C371:J371"/>
    <mergeCell ref="C372:J372"/>
    <mergeCell ref="C339:J339"/>
    <mergeCell ref="C340:J340"/>
    <mergeCell ref="C341:J341"/>
    <mergeCell ref="C342:J342"/>
    <mergeCell ref="C343:J343"/>
    <mergeCell ref="C344:J344"/>
    <mergeCell ref="C345:J345"/>
    <mergeCell ref="C346:J346"/>
    <mergeCell ref="C347:J347"/>
    <mergeCell ref="C348:J348"/>
    <mergeCell ref="C349:J349"/>
    <mergeCell ref="C350:J350"/>
    <mergeCell ref="C351:J351"/>
    <mergeCell ref="C352:J352"/>
    <mergeCell ref="C353:J353"/>
    <mergeCell ref="C354:J354"/>
    <mergeCell ref="C355:J355"/>
    <mergeCell ref="C322:J322"/>
    <mergeCell ref="C323:J323"/>
    <mergeCell ref="C324:J324"/>
    <mergeCell ref="C325:J325"/>
    <mergeCell ref="C326:J326"/>
    <mergeCell ref="C327:J327"/>
    <mergeCell ref="C328:J328"/>
    <mergeCell ref="C329:J329"/>
    <mergeCell ref="C330:J330"/>
    <mergeCell ref="C331:J331"/>
    <mergeCell ref="C332:J332"/>
    <mergeCell ref="C333:J333"/>
    <mergeCell ref="C334:J334"/>
    <mergeCell ref="C335:J335"/>
    <mergeCell ref="C336:J336"/>
    <mergeCell ref="C337:J337"/>
    <mergeCell ref="C338:J338"/>
    <mergeCell ref="C305:J305"/>
    <mergeCell ref="C306:J306"/>
    <mergeCell ref="C307:J307"/>
    <mergeCell ref="C308:J308"/>
    <mergeCell ref="C309:J309"/>
    <mergeCell ref="C310:J310"/>
    <mergeCell ref="C311:J311"/>
    <mergeCell ref="C312:J312"/>
    <mergeCell ref="C313:J313"/>
    <mergeCell ref="C314:J314"/>
    <mergeCell ref="C315:J315"/>
    <mergeCell ref="C316:J316"/>
    <mergeCell ref="C317:J317"/>
    <mergeCell ref="C318:J318"/>
    <mergeCell ref="C319:J319"/>
    <mergeCell ref="C320:J320"/>
    <mergeCell ref="C321:J321"/>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1:J301"/>
    <mergeCell ref="C302:J302"/>
    <mergeCell ref="C303:J303"/>
    <mergeCell ref="C304:J304"/>
    <mergeCell ref="C271:J271"/>
    <mergeCell ref="C272:J272"/>
    <mergeCell ref="C273:J273"/>
    <mergeCell ref="C274:J274"/>
    <mergeCell ref="C275:J275"/>
    <mergeCell ref="C276:J276"/>
    <mergeCell ref="C277:J277"/>
    <mergeCell ref="C278:J278"/>
    <mergeCell ref="C279:J279"/>
    <mergeCell ref="C280:J280"/>
    <mergeCell ref="C281:J281"/>
    <mergeCell ref="C282:J282"/>
    <mergeCell ref="C283:J283"/>
    <mergeCell ref="C284:J284"/>
    <mergeCell ref="C285:J285"/>
    <mergeCell ref="C286:J286"/>
    <mergeCell ref="C287:J287"/>
    <mergeCell ref="C254:J254"/>
    <mergeCell ref="C255:J255"/>
    <mergeCell ref="C256:J256"/>
    <mergeCell ref="C257:J257"/>
    <mergeCell ref="C258:J258"/>
    <mergeCell ref="C259:J259"/>
    <mergeCell ref="C260:J260"/>
    <mergeCell ref="C261:J261"/>
    <mergeCell ref="C262:J262"/>
    <mergeCell ref="C263:J263"/>
    <mergeCell ref="C264:J264"/>
    <mergeCell ref="C265:J265"/>
    <mergeCell ref="C266:J266"/>
    <mergeCell ref="C267:J267"/>
    <mergeCell ref="C268:J268"/>
    <mergeCell ref="C269:J269"/>
    <mergeCell ref="C270:J270"/>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49:J249"/>
    <mergeCell ref="C250:J250"/>
    <mergeCell ref="C251:J251"/>
    <mergeCell ref="C252:J252"/>
    <mergeCell ref="C253:J253"/>
    <mergeCell ref="C220:J220"/>
    <mergeCell ref="C221:J221"/>
    <mergeCell ref="C222:J222"/>
    <mergeCell ref="C223:J223"/>
    <mergeCell ref="C224:J224"/>
    <mergeCell ref="C225:J225"/>
    <mergeCell ref="C226:J226"/>
    <mergeCell ref="C227:J227"/>
    <mergeCell ref="C228:J228"/>
    <mergeCell ref="C229:J229"/>
    <mergeCell ref="C230:J230"/>
    <mergeCell ref="C231:J231"/>
    <mergeCell ref="C232:J232"/>
    <mergeCell ref="C233:J233"/>
    <mergeCell ref="C234:J234"/>
    <mergeCell ref="C235:J235"/>
    <mergeCell ref="C236:J236"/>
    <mergeCell ref="C203:J203"/>
    <mergeCell ref="C204:J204"/>
    <mergeCell ref="C205:J205"/>
    <mergeCell ref="C206:J206"/>
    <mergeCell ref="C207:J207"/>
    <mergeCell ref="C208:J208"/>
    <mergeCell ref="C209:J209"/>
    <mergeCell ref="C210:J210"/>
    <mergeCell ref="C211:J211"/>
    <mergeCell ref="C212:J212"/>
    <mergeCell ref="C213:J213"/>
    <mergeCell ref="C214:J214"/>
    <mergeCell ref="C215:J215"/>
    <mergeCell ref="C216:J216"/>
    <mergeCell ref="C217:J217"/>
    <mergeCell ref="C218:J218"/>
    <mergeCell ref="C219:J219"/>
    <mergeCell ref="C186:J186"/>
    <mergeCell ref="C187:J187"/>
    <mergeCell ref="C188:J188"/>
    <mergeCell ref="C189:J189"/>
    <mergeCell ref="C190:J190"/>
    <mergeCell ref="C191:J191"/>
    <mergeCell ref="C192:J192"/>
    <mergeCell ref="C193:J193"/>
    <mergeCell ref="C194:J194"/>
    <mergeCell ref="C195:J195"/>
    <mergeCell ref="C196:J196"/>
    <mergeCell ref="C197:J197"/>
    <mergeCell ref="C198:J198"/>
    <mergeCell ref="C199:J199"/>
    <mergeCell ref="C200:J200"/>
    <mergeCell ref="C201:J201"/>
    <mergeCell ref="C202:J202"/>
    <mergeCell ref="C169:J169"/>
    <mergeCell ref="C170:J170"/>
    <mergeCell ref="C171:J171"/>
    <mergeCell ref="C172:J172"/>
    <mergeCell ref="C173:J173"/>
    <mergeCell ref="C174:J174"/>
    <mergeCell ref="C175:J175"/>
    <mergeCell ref="C176:J176"/>
    <mergeCell ref="C177:J177"/>
    <mergeCell ref="C178:J178"/>
    <mergeCell ref="C179:J179"/>
    <mergeCell ref="C180:J180"/>
    <mergeCell ref="C181:J181"/>
    <mergeCell ref="C182:J182"/>
    <mergeCell ref="C183:J183"/>
    <mergeCell ref="C184:J184"/>
    <mergeCell ref="C185:J185"/>
    <mergeCell ref="C152:J152"/>
    <mergeCell ref="C153:J153"/>
    <mergeCell ref="C154:J154"/>
    <mergeCell ref="C155:J155"/>
    <mergeCell ref="C156:J156"/>
    <mergeCell ref="C157:J157"/>
    <mergeCell ref="C158:J158"/>
    <mergeCell ref="C159:J159"/>
    <mergeCell ref="C160:J160"/>
    <mergeCell ref="C161:J161"/>
    <mergeCell ref="C162:J162"/>
    <mergeCell ref="C163:J163"/>
    <mergeCell ref="C164:J164"/>
    <mergeCell ref="C165:J165"/>
    <mergeCell ref="C166:J166"/>
    <mergeCell ref="C167:J167"/>
    <mergeCell ref="C168:J168"/>
    <mergeCell ref="C135:J135"/>
    <mergeCell ref="C136:J136"/>
    <mergeCell ref="C137:J137"/>
    <mergeCell ref="C138:J138"/>
    <mergeCell ref="C139:J139"/>
    <mergeCell ref="C140:J140"/>
    <mergeCell ref="C141:J141"/>
    <mergeCell ref="C142:J142"/>
    <mergeCell ref="C143:J143"/>
    <mergeCell ref="C144:J144"/>
    <mergeCell ref="C145:J145"/>
    <mergeCell ref="C146:J146"/>
    <mergeCell ref="C147:J147"/>
    <mergeCell ref="C148:J148"/>
    <mergeCell ref="C149:J149"/>
    <mergeCell ref="C150:J150"/>
    <mergeCell ref="C151:J151"/>
    <mergeCell ref="C118:J118"/>
    <mergeCell ref="C119:J119"/>
    <mergeCell ref="C120:J120"/>
    <mergeCell ref="C121:J121"/>
    <mergeCell ref="C122:J122"/>
    <mergeCell ref="C123:J123"/>
    <mergeCell ref="C124:J124"/>
    <mergeCell ref="C125:J125"/>
    <mergeCell ref="C126:J126"/>
    <mergeCell ref="C127:J127"/>
    <mergeCell ref="C128:J128"/>
    <mergeCell ref="C129:J129"/>
    <mergeCell ref="C130:J130"/>
    <mergeCell ref="C131:J131"/>
    <mergeCell ref="C132:J132"/>
    <mergeCell ref="C133:J133"/>
    <mergeCell ref="C134:J134"/>
    <mergeCell ref="C101:J101"/>
    <mergeCell ref="C102:J102"/>
    <mergeCell ref="C103:J103"/>
    <mergeCell ref="C104:J104"/>
    <mergeCell ref="C105:J105"/>
    <mergeCell ref="C106:J106"/>
    <mergeCell ref="C107:J107"/>
    <mergeCell ref="C108:J108"/>
    <mergeCell ref="C109:J109"/>
    <mergeCell ref="C110:J110"/>
    <mergeCell ref="C111:J111"/>
    <mergeCell ref="C112:J112"/>
    <mergeCell ref="C113:J113"/>
    <mergeCell ref="C114:J114"/>
    <mergeCell ref="C115:J115"/>
    <mergeCell ref="C116:J116"/>
    <mergeCell ref="C117:J117"/>
    <mergeCell ref="C84:J84"/>
    <mergeCell ref="C85:J85"/>
    <mergeCell ref="C86:J86"/>
    <mergeCell ref="C87:J87"/>
    <mergeCell ref="C88:J88"/>
    <mergeCell ref="C89:J89"/>
    <mergeCell ref="C90:J90"/>
    <mergeCell ref="C91:J91"/>
    <mergeCell ref="C92:J92"/>
    <mergeCell ref="C93:J93"/>
    <mergeCell ref="C94:J94"/>
    <mergeCell ref="C95:J95"/>
    <mergeCell ref="C96:J96"/>
    <mergeCell ref="C97:J97"/>
    <mergeCell ref="C98:J98"/>
    <mergeCell ref="C99:J99"/>
    <mergeCell ref="C100:J100"/>
    <mergeCell ref="C67:J67"/>
    <mergeCell ref="C68:J68"/>
    <mergeCell ref="C69:J69"/>
    <mergeCell ref="C70:J70"/>
    <mergeCell ref="C71:J71"/>
    <mergeCell ref="C72:J72"/>
    <mergeCell ref="C73:J73"/>
    <mergeCell ref="C74:J74"/>
    <mergeCell ref="C75:J75"/>
    <mergeCell ref="C76:J76"/>
    <mergeCell ref="C77:J77"/>
    <mergeCell ref="C78:J78"/>
    <mergeCell ref="C79:J79"/>
    <mergeCell ref="C80:J80"/>
    <mergeCell ref="C81:J81"/>
    <mergeCell ref="C82:J82"/>
    <mergeCell ref="C83:J83"/>
    <mergeCell ref="E5:F5"/>
    <mergeCell ref="C21:J21"/>
    <mergeCell ref="C22:J22"/>
    <mergeCell ref="C23:J23"/>
    <mergeCell ref="C24:J24"/>
    <mergeCell ref="C25:J25"/>
    <mergeCell ref="C26:J26"/>
    <mergeCell ref="C27:J27"/>
    <mergeCell ref="C28:J28"/>
    <mergeCell ref="C29:J29"/>
    <mergeCell ref="C30:J30"/>
    <mergeCell ref="C31:J31"/>
    <mergeCell ref="C32:J32"/>
    <mergeCell ref="C33:J33"/>
    <mergeCell ref="C34:J34"/>
    <mergeCell ref="C35:J35"/>
    <mergeCell ref="C36:J36"/>
    <mergeCell ref="C54:J54"/>
    <mergeCell ref="C55:J55"/>
    <mergeCell ref="C56:J56"/>
    <mergeCell ref="C57:J57"/>
    <mergeCell ref="C58:J58"/>
    <mergeCell ref="C59:J59"/>
    <mergeCell ref="C60:J60"/>
    <mergeCell ref="C61:J61"/>
    <mergeCell ref="C62:J62"/>
    <mergeCell ref="C63:J63"/>
    <mergeCell ref="C64:J64"/>
    <mergeCell ref="C65:J65"/>
    <mergeCell ref="C66:J66"/>
    <mergeCell ref="C37:J37"/>
    <mergeCell ref="C38:J38"/>
    <mergeCell ref="C39:J39"/>
    <mergeCell ref="C40:J40"/>
    <mergeCell ref="C41:J41"/>
    <mergeCell ref="C42:J42"/>
    <mergeCell ref="C43:J43"/>
    <mergeCell ref="C44:J44"/>
    <mergeCell ref="C45:J45"/>
    <mergeCell ref="C46:J46"/>
    <mergeCell ref="C47:J47"/>
    <mergeCell ref="C48:J48"/>
    <mergeCell ref="C49:J49"/>
    <mergeCell ref="C50:J50"/>
    <mergeCell ref="C51:J51"/>
    <mergeCell ref="C52:J52"/>
    <mergeCell ref="C53:J53"/>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M383"/>
  <sheetViews>
    <sheetView zoomScaleNormal="100" workbookViewId="0"/>
  </sheetViews>
  <sheetFormatPr defaultRowHeight="12"/>
  <cols>
    <col min="1" max="2" width="9" style="164"/>
    <col min="3" max="10" width="13.375" style="164" customWidth="1"/>
    <col min="11" max="12" width="9" style="164"/>
    <col min="13" max="13" width="9" style="118"/>
    <col min="14" max="16384" width="9" style="164"/>
  </cols>
  <sheetData>
    <row r="1" spans="1:13">
      <c r="A1" s="635"/>
      <c r="B1" s="635"/>
      <c r="C1" s="635"/>
      <c r="D1" s="661"/>
      <c r="E1" s="635"/>
      <c r="F1" s="635"/>
      <c r="G1" s="635"/>
      <c r="H1" s="635"/>
      <c r="I1" s="635"/>
      <c r="J1" s="635"/>
      <c r="K1" s="635"/>
      <c r="L1" s="635"/>
    </row>
    <row r="2" spans="1:13">
      <c r="A2" s="635"/>
      <c r="B2" s="637" t="s">
        <v>5190</v>
      </c>
      <c r="C2" s="55"/>
      <c r="D2" s="655" t="s">
        <v>5189</v>
      </c>
      <c r="E2" s="638"/>
      <c r="F2" s="661" t="s">
        <v>15259</v>
      </c>
      <c r="G2" s="638"/>
      <c r="H2" s="638"/>
      <c r="I2" s="638"/>
      <c r="J2" s="638"/>
      <c r="K2" s="639"/>
      <c r="L2" s="635"/>
    </row>
    <row r="3" spans="1:13" ht="12.75" thickBot="1">
      <c r="A3" s="635"/>
      <c r="B3" s="637"/>
      <c r="C3" s="638"/>
      <c r="D3" s="638"/>
      <c r="E3" s="638"/>
      <c r="F3" s="638"/>
      <c r="G3" s="638"/>
      <c r="H3" s="638"/>
      <c r="I3" s="638"/>
      <c r="J3" s="638"/>
      <c r="K3" s="639"/>
      <c r="L3" s="635"/>
    </row>
    <row r="4" spans="1:13" ht="12.75" thickBot="1">
      <c r="A4" s="635"/>
      <c r="B4" s="640" t="s">
        <v>2</v>
      </c>
      <c r="C4" s="641" t="s">
        <v>3</v>
      </c>
      <c r="D4" s="641" t="s">
        <v>4</v>
      </c>
      <c r="E4" s="641" t="s">
        <v>5</v>
      </c>
      <c r="F4" s="641" t="s">
        <v>6</v>
      </c>
      <c r="G4" s="641" t="s">
        <v>7</v>
      </c>
      <c r="H4" s="641" t="s">
        <v>8</v>
      </c>
      <c r="I4" s="641" t="s">
        <v>9</v>
      </c>
      <c r="J4" s="642" t="s">
        <v>10</v>
      </c>
      <c r="K4" s="643" t="s">
        <v>815</v>
      </c>
      <c r="L4" s="644" t="s">
        <v>2</v>
      </c>
      <c r="M4" s="1254" t="s">
        <v>13574</v>
      </c>
    </row>
    <row r="5" spans="1:13" ht="12.75" thickTop="1">
      <c r="A5" s="636">
        <v>0</v>
      </c>
      <c r="B5" s="645" t="s">
        <v>12</v>
      </c>
      <c r="C5" s="660" t="s">
        <v>5191</v>
      </c>
      <c r="D5" s="657" t="s">
        <v>5192</v>
      </c>
      <c r="E5" s="657" t="s">
        <v>5193</v>
      </c>
      <c r="F5" s="657" t="s">
        <v>5194</v>
      </c>
      <c r="G5" s="657" t="s">
        <v>5195</v>
      </c>
      <c r="H5" s="657" t="s">
        <v>5196</v>
      </c>
      <c r="I5" s="657" t="s">
        <v>5197</v>
      </c>
      <c r="J5" s="658" t="s">
        <v>5198</v>
      </c>
      <c r="K5" s="646" t="s">
        <v>16</v>
      </c>
      <c r="L5" s="647" t="s">
        <v>12</v>
      </c>
    </row>
    <row r="6" spans="1:13">
      <c r="A6" s="636">
        <v>1</v>
      </c>
      <c r="B6" s="645" t="s">
        <v>17</v>
      </c>
      <c r="C6" s="653" t="s">
        <v>13</v>
      </c>
      <c r="D6" s="654" t="s">
        <v>13</v>
      </c>
      <c r="E6" s="654" t="s">
        <v>13</v>
      </c>
      <c r="F6" s="654" t="s">
        <v>13</v>
      </c>
      <c r="G6" s="654" t="s">
        <v>13</v>
      </c>
      <c r="H6" s="659" t="s">
        <v>13</v>
      </c>
      <c r="I6" s="1724" t="s">
        <v>5199</v>
      </c>
      <c r="J6" s="1725"/>
      <c r="K6" s="646" t="s">
        <v>16</v>
      </c>
      <c r="L6" s="647" t="s">
        <v>17</v>
      </c>
    </row>
    <row r="7" spans="1:13">
      <c r="A7" s="636">
        <v>2</v>
      </c>
      <c r="B7" s="645" t="s">
        <v>19</v>
      </c>
      <c r="C7" s="1723" t="s">
        <v>5200</v>
      </c>
      <c r="D7" s="1724"/>
      <c r="E7" s="1724"/>
      <c r="F7" s="1724"/>
      <c r="G7" s="1724"/>
      <c r="H7" s="1724"/>
      <c r="I7" s="1724"/>
      <c r="J7" s="1725"/>
      <c r="K7" s="646" t="s">
        <v>201</v>
      </c>
      <c r="L7" s="647" t="s">
        <v>19</v>
      </c>
    </row>
    <row r="8" spans="1:13">
      <c r="A8" s="636">
        <v>3</v>
      </c>
      <c r="B8" s="645" t="s">
        <v>20</v>
      </c>
      <c r="C8" s="1723" t="s">
        <v>5201</v>
      </c>
      <c r="D8" s="1724"/>
      <c r="E8" s="1724"/>
      <c r="F8" s="1724"/>
      <c r="G8" s="1724"/>
      <c r="H8" s="1724"/>
      <c r="I8" s="1724"/>
      <c r="J8" s="1725"/>
      <c r="K8" s="646" t="s">
        <v>201</v>
      </c>
      <c r="L8" s="647" t="s">
        <v>20</v>
      </c>
    </row>
    <row r="9" spans="1:13">
      <c r="A9" s="636">
        <v>4</v>
      </c>
      <c r="B9" s="645" t="s">
        <v>23</v>
      </c>
      <c r="C9" s="1723" t="s">
        <v>5202</v>
      </c>
      <c r="D9" s="1724"/>
      <c r="E9" s="1724"/>
      <c r="F9" s="1724"/>
      <c r="G9" s="1724"/>
      <c r="H9" s="1724"/>
      <c r="I9" s="1724"/>
      <c r="J9" s="1725"/>
      <c r="K9" s="646" t="s">
        <v>201</v>
      </c>
      <c r="L9" s="647" t="s">
        <v>23</v>
      </c>
    </row>
    <row r="10" spans="1:13">
      <c r="A10" s="636">
        <v>5</v>
      </c>
      <c r="B10" s="645" t="s">
        <v>28</v>
      </c>
      <c r="C10" s="1723" t="s">
        <v>5203</v>
      </c>
      <c r="D10" s="1724"/>
      <c r="E10" s="1724"/>
      <c r="F10" s="1724"/>
      <c r="G10" s="1724"/>
      <c r="H10" s="1724"/>
      <c r="I10" s="1724"/>
      <c r="J10" s="1725"/>
      <c r="K10" s="646" t="s">
        <v>201</v>
      </c>
      <c r="L10" s="647" t="s">
        <v>28</v>
      </c>
    </row>
    <row r="11" spans="1:13">
      <c r="A11" s="636">
        <v>6</v>
      </c>
      <c r="B11" s="645" t="s">
        <v>33</v>
      </c>
      <c r="C11" s="1723" t="s">
        <v>5204</v>
      </c>
      <c r="D11" s="1724"/>
      <c r="E11" s="1724"/>
      <c r="F11" s="1724"/>
      <c r="G11" s="1724"/>
      <c r="H11" s="1724"/>
      <c r="I11" s="1724"/>
      <c r="J11" s="1725"/>
      <c r="K11" s="646" t="s">
        <v>16</v>
      </c>
      <c r="L11" s="647" t="s">
        <v>33</v>
      </c>
    </row>
    <row r="12" spans="1:13">
      <c r="A12" s="636">
        <v>7</v>
      </c>
      <c r="B12" s="645" t="s">
        <v>37</v>
      </c>
      <c r="C12" s="653" t="s">
        <v>13</v>
      </c>
      <c r="D12" s="654" t="s">
        <v>13</v>
      </c>
      <c r="E12" s="654" t="s">
        <v>13</v>
      </c>
      <c r="F12" s="654" t="s">
        <v>13</v>
      </c>
      <c r="G12" s="654" t="s">
        <v>13</v>
      </c>
      <c r="H12" s="1726" t="s">
        <v>5205</v>
      </c>
      <c r="I12" s="1726"/>
      <c r="J12" s="1727"/>
      <c r="K12" s="646" t="s">
        <v>267</v>
      </c>
      <c r="L12" s="647" t="s">
        <v>37</v>
      </c>
      <c r="M12" s="118" t="str">
        <f>LEFT(DEC2HEX(TimingFormat!$D$16/2-1,4),2)</f>
        <v>03</v>
      </c>
    </row>
    <row r="13" spans="1:13">
      <c r="A13" s="636">
        <v>8</v>
      </c>
      <c r="B13" s="645" t="s">
        <v>42</v>
      </c>
      <c r="C13" s="1723" t="s">
        <v>5206</v>
      </c>
      <c r="D13" s="1724"/>
      <c r="E13" s="1724"/>
      <c r="F13" s="1724"/>
      <c r="G13" s="1724"/>
      <c r="H13" s="1724"/>
      <c r="I13" s="1724"/>
      <c r="J13" s="1725"/>
      <c r="K13" s="646" t="s">
        <v>1613</v>
      </c>
      <c r="L13" s="647" t="s">
        <v>42</v>
      </c>
      <c r="M13" s="118" t="str">
        <f>RIGHT(DEC2HEX(TimingFormat!$D$16/2-1,4),2)</f>
        <v>BF</v>
      </c>
    </row>
    <row r="14" spans="1:13">
      <c r="A14" s="636">
        <v>9</v>
      </c>
      <c r="B14" s="645" t="s">
        <v>47</v>
      </c>
      <c r="C14" s="653" t="s">
        <v>13</v>
      </c>
      <c r="D14" s="654" t="s">
        <v>13</v>
      </c>
      <c r="E14" s="654" t="s">
        <v>13</v>
      </c>
      <c r="F14" s="654" t="s">
        <v>13</v>
      </c>
      <c r="G14" s="654" t="s">
        <v>13</v>
      </c>
      <c r="H14" s="1726" t="s">
        <v>5207</v>
      </c>
      <c r="I14" s="1726"/>
      <c r="J14" s="1727"/>
      <c r="K14" s="646" t="s">
        <v>858</v>
      </c>
      <c r="L14" s="647" t="s">
        <v>47</v>
      </c>
      <c r="M14" s="118" t="str">
        <f>LEFT(DEC2HEX(TimingFormat!$D$28-1,4),2)</f>
        <v>04</v>
      </c>
    </row>
    <row r="15" spans="1:13">
      <c r="A15" s="636">
        <v>10</v>
      </c>
      <c r="B15" s="645" t="s">
        <v>49</v>
      </c>
      <c r="C15" s="1723" t="s">
        <v>5208</v>
      </c>
      <c r="D15" s="1724"/>
      <c r="E15" s="1724"/>
      <c r="F15" s="1724"/>
      <c r="G15" s="1724"/>
      <c r="H15" s="1724"/>
      <c r="I15" s="1724"/>
      <c r="J15" s="1725"/>
      <c r="K15" s="646" t="s">
        <v>1958</v>
      </c>
      <c r="L15" s="647" t="s">
        <v>49</v>
      </c>
      <c r="M15" s="118" t="str">
        <f>RIGHT(DEC2HEX(TimingFormat!$D$28-1,4),2)</f>
        <v>37</v>
      </c>
    </row>
    <row r="16" spans="1:13">
      <c r="A16" s="636">
        <v>11</v>
      </c>
      <c r="B16" s="645" t="s">
        <v>51</v>
      </c>
      <c r="C16" s="653" t="s">
        <v>13</v>
      </c>
      <c r="D16" s="654" t="s">
        <v>13</v>
      </c>
      <c r="E16" s="654" t="s">
        <v>13</v>
      </c>
      <c r="F16" s="654" t="s">
        <v>13</v>
      </c>
      <c r="G16" s="654" t="s">
        <v>13</v>
      </c>
      <c r="H16" s="1726" t="s">
        <v>5209</v>
      </c>
      <c r="I16" s="1726"/>
      <c r="J16" s="1727"/>
      <c r="K16" s="646" t="s">
        <v>16</v>
      </c>
      <c r="L16" s="647" t="s">
        <v>51</v>
      </c>
    </row>
    <row r="17" spans="1:12">
      <c r="A17" s="636">
        <v>12</v>
      </c>
      <c r="B17" s="645" t="s">
        <v>52</v>
      </c>
      <c r="C17" s="1723" t="s">
        <v>5210</v>
      </c>
      <c r="D17" s="1724"/>
      <c r="E17" s="1724"/>
      <c r="F17" s="1724"/>
      <c r="G17" s="1724"/>
      <c r="H17" s="1724"/>
      <c r="I17" s="1724"/>
      <c r="J17" s="1725"/>
      <c r="K17" s="646" t="s">
        <v>16</v>
      </c>
      <c r="L17" s="647" t="s">
        <v>52</v>
      </c>
    </row>
    <row r="18" spans="1:12">
      <c r="A18" s="636">
        <v>13</v>
      </c>
      <c r="B18" s="645" t="s">
        <v>54</v>
      </c>
      <c r="C18" s="653" t="s">
        <v>13</v>
      </c>
      <c r="D18" s="654" t="s">
        <v>13</v>
      </c>
      <c r="E18" s="654" t="s">
        <v>13</v>
      </c>
      <c r="F18" s="654" t="s">
        <v>13</v>
      </c>
      <c r="G18" s="654" t="s">
        <v>13</v>
      </c>
      <c r="H18" s="1726" t="s">
        <v>5211</v>
      </c>
      <c r="I18" s="1726"/>
      <c r="J18" s="1727"/>
      <c r="K18" s="646" t="s">
        <v>16</v>
      </c>
      <c r="L18" s="647" t="s">
        <v>54</v>
      </c>
    </row>
    <row r="19" spans="1:12">
      <c r="A19" s="636">
        <v>14</v>
      </c>
      <c r="B19" s="645" t="s">
        <v>55</v>
      </c>
      <c r="C19" s="1723" t="s">
        <v>5212</v>
      </c>
      <c r="D19" s="1724"/>
      <c r="E19" s="1724"/>
      <c r="F19" s="1724"/>
      <c r="G19" s="1724"/>
      <c r="H19" s="1724"/>
      <c r="I19" s="1724"/>
      <c r="J19" s="1725"/>
      <c r="K19" s="646" t="s">
        <v>16</v>
      </c>
      <c r="L19" s="647" t="s">
        <v>55</v>
      </c>
    </row>
    <row r="20" spans="1:12">
      <c r="A20" s="636">
        <v>15</v>
      </c>
      <c r="B20" s="645" t="s">
        <v>56</v>
      </c>
      <c r="C20" s="653" t="s">
        <v>13</v>
      </c>
      <c r="D20" s="654" t="s">
        <v>13</v>
      </c>
      <c r="E20" s="1718" t="s">
        <v>5213</v>
      </c>
      <c r="F20" s="1719"/>
      <c r="G20" s="1719"/>
      <c r="H20" s="1719"/>
      <c r="I20" s="1719"/>
      <c r="J20" s="1720"/>
      <c r="K20" s="646" t="s">
        <v>16</v>
      </c>
      <c r="L20" s="647" t="s">
        <v>56</v>
      </c>
    </row>
    <row r="21" spans="1:12">
      <c r="A21" s="636">
        <v>16</v>
      </c>
      <c r="B21" s="645" t="s">
        <v>57</v>
      </c>
      <c r="C21" s="653" t="s">
        <v>13</v>
      </c>
      <c r="D21" s="654" t="s">
        <v>13</v>
      </c>
      <c r="E21" s="1718" t="s">
        <v>5214</v>
      </c>
      <c r="F21" s="1719"/>
      <c r="G21" s="1719"/>
      <c r="H21" s="1719"/>
      <c r="I21" s="1719"/>
      <c r="J21" s="1720"/>
      <c r="K21" s="646" t="s">
        <v>16</v>
      </c>
      <c r="L21" s="647" t="s">
        <v>57</v>
      </c>
    </row>
    <row r="22" spans="1:12">
      <c r="A22" s="636">
        <v>17</v>
      </c>
      <c r="B22" s="645" t="s">
        <v>59</v>
      </c>
      <c r="C22" s="653" t="s">
        <v>13</v>
      </c>
      <c r="D22" s="654" t="s">
        <v>13</v>
      </c>
      <c r="E22" s="1718" t="s">
        <v>5215</v>
      </c>
      <c r="F22" s="1719"/>
      <c r="G22" s="1719"/>
      <c r="H22" s="1719"/>
      <c r="I22" s="1719"/>
      <c r="J22" s="1720"/>
      <c r="K22" s="646" t="s">
        <v>16</v>
      </c>
      <c r="L22" s="647" t="s">
        <v>59</v>
      </c>
    </row>
    <row r="23" spans="1:12">
      <c r="A23" s="636">
        <v>18</v>
      </c>
      <c r="B23" s="645" t="s">
        <v>64</v>
      </c>
      <c r="C23" s="653" t="s">
        <v>13</v>
      </c>
      <c r="D23" s="654" t="s">
        <v>13</v>
      </c>
      <c r="E23" s="1718" t="s">
        <v>5216</v>
      </c>
      <c r="F23" s="1719"/>
      <c r="G23" s="1719"/>
      <c r="H23" s="1719"/>
      <c r="I23" s="1719"/>
      <c r="J23" s="1720"/>
      <c r="K23" s="646" t="s">
        <v>16</v>
      </c>
      <c r="L23" s="647" t="s">
        <v>64</v>
      </c>
    </row>
    <row r="24" spans="1:12">
      <c r="A24" s="636">
        <v>19</v>
      </c>
      <c r="B24" s="645" t="s">
        <v>65</v>
      </c>
      <c r="C24" s="653" t="s">
        <v>13</v>
      </c>
      <c r="D24" s="654" t="s">
        <v>13</v>
      </c>
      <c r="E24" s="1718" t="s">
        <v>5217</v>
      </c>
      <c r="F24" s="1719"/>
      <c r="G24" s="1719"/>
      <c r="H24" s="1719"/>
      <c r="I24" s="1719"/>
      <c r="J24" s="1720"/>
      <c r="K24" s="646" t="s">
        <v>16</v>
      </c>
      <c r="L24" s="647" t="s">
        <v>65</v>
      </c>
    </row>
    <row r="25" spans="1:12">
      <c r="A25" s="636">
        <v>20</v>
      </c>
      <c r="B25" s="645" t="s">
        <v>66</v>
      </c>
      <c r="C25" s="653" t="s">
        <v>13</v>
      </c>
      <c r="D25" s="654" t="s">
        <v>13</v>
      </c>
      <c r="E25" s="1718" t="s">
        <v>5218</v>
      </c>
      <c r="F25" s="1719"/>
      <c r="G25" s="1719"/>
      <c r="H25" s="1719"/>
      <c r="I25" s="1719"/>
      <c r="J25" s="1720"/>
      <c r="K25" s="646" t="s">
        <v>16</v>
      </c>
      <c r="L25" s="647" t="s">
        <v>66</v>
      </c>
    </row>
    <row r="26" spans="1:12">
      <c r="A26" s="636">
        <v>21</v>
      </c>
      <c r="B26" s="645" t="s">
        <v>67</v>
      </c>
      <c r="C26" s="653" t="s">
        <v>13</v>
      </c>
      <c r="D26" s="654" t="s">
        <v>13</v>
      </c>
      <c r="E26" s="1718" t="s">
        <v>5219</v>
      </c>
      <c r="F26" s="1719"/>
      <c r="G26" s="1719"/>
      <c r="H26" s="1719"/>
      <c r="I26" s="1719"/>
      <c r="J26" s="1720"/>
      <c r="K26" s="646" t="s">
        <v>16</v>
      </c>
      <c r="L26" s="647" t="s">
        <v>67</v>
      </c>
    </row>
    <row r="27" spans="1:12">
      <c r="A27" s="636">
        <v>22</v>
      </c>
      <c r="B27" s="645" t="s">
        <v>68</v>
      </c>
      <c r="C27" s="653" t="s">
        <v>13</v>
      </c>
      <c r="D27" s="654" t="s">
        <v>13</v>
      </c>
      <c r="E27" s="1718" t="s">
        <v>5220</v>
      </c>
      <c r="F27" s="1719"/>
      <c r="G27" s="1719"/>
      <c r="H27" s="1719"/>
      <c r="I27" s="1719"/>
      <c r="J27" s="1720"/>
      <c r="K27" s="646" t="s">
        <v>16</v>
      </c>
      <c r="L27" s="647" t="s">
        <v>68</v>
      </c>
    </row>
    <row r="28" spans="1:12">
      <c r="A28" s="636">
        <v>23</v>
      </c>
      <c r="B28" s="645" t="s">
        <v>69</v>
      </c>
      <c r="C28" s="653" t="s">
        <v>13</v>
      </c>
      <c r="D28" s="654" t="s">
        <v>13</v>
      </c>
      <c r="E28" s="1718" t="s">
        <v>5221</v>
      </c>
      <c r="F28" s="1719"/>
      <c r="G28" s="1719"/>
      <c r="H28" s="1719"/>
      <c r="I28" s="1719"/>
      <c r="J28" s="1720"/>
      <c r="K28" s="646" t="s">
        <v>16</v>
      </c>
      <c r="L28" s="647" t="s">
        <v>69</v>
      </c>
    </row>
    <row r="29" spans="1:12">
      <c r="A29" s="636">
        <v>24</v>
      </c>
      <c r="B29" s="645" t="s">
        <v>70</v>
      </c>
      <c r="C29" s="653" t="s">
        <v>13</v>
      </c>
      <c r="D29" s="654" t="s">
        <v>13</v>
      </c>
      <c r="E29" s="1718" t="s">
        <v>5222</v>
      </c>
      <c r="F29" s="1719"/>
      <c r="G29" s="1719"/>
      <c r="H29" s="1719"/>
      <c r="I29" s="1719"/>
      <c r="J29" s="1720"/>
      <c r="K29" s="646" t="s">
        <v>16</v>
      </c>
      <c r="L29" s="647" t="s">
        <v>70</v>
      </c>
    </row>
    <row r="30" spans="1:12">
      <c r="A30" s="636">
        <v>25</v>
      </c>
      <c r="B30" s="645" t="s">
        <v>71</v>
      </c>
      <c r="C30" s="653" t="s">
        <v>13</v>
      </c>
      <c r="D30" s="654" t="s">
        <v>13</v>
      </c>
      <c r="E30" s="1718" t="s">
        <v>5223</v>
      </c>
      <c r="F30" s="1719"/>
      <c r="G30" s="1719"/>
      <c r="H30" s="1719"/>
      <c r="I30" s="1719"/>
      <c r="J30" s="1720"/>
      <c r="K30" s="646" t="s">
        <v>16</v>
      </c>
      <c r="L30" s="647" t="s">
        <v>71</v>
      </c>
    </row>
    <row r="31" spans="1:12">
      <c r="A31" s="636">
        <v>26</v>
      </c>
      <c r="B31" s="645" t="s">
        <v>72</v>
      </c>
      <c r="C31" s="653" t="s">
        <v>13</v>
      </c>
      <c r="D31" s="654" t="s">
        <v>13</v>
      </c>
      <c r="E31" s="1718" t="s">
        <v>5224</v>
      </c>
      <c r="F31" s="1719"/>
      <c r="G31" s="1719"/>
      <c r="H31" s="1719"/>
      <c r="I31" s="1719"/>
      <c r="J31" s="1720"/>
      <c r="K31" s="646" t="s">
        <v>16</v>
      </c>
      <c r="L31" s="647" t="s">
        <v>72</v>
      </c>
    </row>
    <row r="32" spans="1:12">
      <c r="A32" s="636">
        <v>27</v>
      </c>
      <c r="B32" s="645" t="s">
        <v>74</v>
      </c>
      <c r="C32" s="653" t="s">
        <v>13</v>
      </c>
      <c r="D32" s="654" t="s">
        <v>13</v>
      </c>
      <c r="E32" s="654" t="s">
        <v>13</v>
      </c>
      <c r="F32" s="654" t="s">
        <v>13</v>
      </c>
      <c r="G32" s="654" t="s">
        <v>13</v>
      </c>
      <c r="H32" s="1726" t="s">
        <v>5225</v>
      </c>
      <c r="I32" s="1726"/>
      <c r="J32" s="1727"/>
      <c r="K32" s="646" t="s">
        <v>16</v>
      </c>
      <c r="L32" s="647" t="s">
        <v>74</v>
      </c>
    </row>
    <row r="33" spans="1:12">
      <c r="A33" s="636">
        <v>28</v>
      </c>
      <c r="B33" s="645" t="s">
        <v>75</v>
      </c>
      <c r="C33" s="1723" t="s">
        <v>5226</v>
      </c>
      <c r="D33" s="1724"/>
      <c r="E33" s="1724"/>
      <c r="F33" s="1724"/>
      <c r="G33" s="1724"/>
      <c r="H33" s="1724"/>
      <c r="I33" s="1724"/>
      <c r="J33" s="1725"/>
      <c r="K33" s="646" t="s">
        <v>16</v>
      </c>
      <c r="L33" s="647" t="s">
        <v>75</v>
      </c>
    </row>
    <row r="34" spans="1:12">
      <c r="A34" s="636">
        <v>29</v>
      </c>
      <c r="B34" s="645" t="s">
        <v>77</v>
      </c>
      <c r="C34" s="653" t="s">
        <v>13</v>
      </c>
      <c r="D34" s="654" t="s">
        <v>13</v>
      </c>
      <c r="E34" s="654" t="s">
        <v>13</v>
      </c>
      <c r="F34" s="654" t="s">
        <v>13</v>
      </c>
      <c r="G34" s="654" t="s">
        <v>13</v>
      </c>
      <c r="H34" s="1726" t="s">
        <v>5227</v>
      </c>
      <c r="I34" s="1726"/>
      <c r="J34" s="1727"/>
      <c r="K34" s="646" t="s">
        <v>16</v>
      </c>
      <c r="L34" s="647" t="s">
        <v>77</v>
      </c>
    </row>
    <row r="35" spans="1:12">
      <c r="A35" s="636">
        <v>30</v>
      </c>
      <c r="B35" s="645" t="s">
        <v>78</v>
      </c>
      <c r="C35" s="1723" t="s">
        <v>5228</v>
      </c>
      <c r="D35" s="1724"/>
      <c r="E35" s="1724"/>
      <c r="F35" s="1724"/>
      <c r="G35" s="1724"/>
      <c r="H35" s="1724"/>
      <c r="I35" s="1724"/>
      <c r="J35" s="1725"/>
      <c r="K35" s="646" t="s">
        <v>16</v>
      </c>
      <c r="L35" s="647" t="s">
        <v>78</v>
      </c>
    </row>
    <row r="36" spans="1:12">
      <c r="A36" s="636">
        <v>31</v>
      </c>
      <c r="B36" s="645" t="s">
        <v>79</v>
      </c>
      <c r="C36" s="653" t="s">
        <v>13</v>
      </c>
      <c r="D36" s="654" t="s">
        <v>13</v>
      </c>
      <c r="E36" s="1718" t="s">
        <v>5229</v>
      </c>
      <c r="F36" s="1719"/>
      <c r="G36" s="1719"/>
      <c r="H36" s="1719"/>
      <c r="I36" s="1719"/>
      <c r="J36" s="1720"/>
      <c r="K36" s="646" t="s">
        <v>16</v>
      </c>
      <c r="L36" s="647" t="s">
        <v>79</v>
      </c>
    </row>
    <row r="37" spans="1:12">
      <c r="A37" s="636">
        <v>32</v>
      </c>
      <c r="B37" s="645" t="s">
        <v>81</v>
      </c>
      <c r="C37" s="653" t="s">
        <v>13</v>
      </c>
      <c r="D37" s="654" t="s">
        <v>13</v>
      </c>
      <c r="E37" s="1718" t="s">
        <v>5230</v>
      </c>
      <c r="F37" s="1719"/>
      <c r="G37" s="1719"/>
      <c r="H37" s="1719"/>
      <c r="I37" s="1719"/>
      <c r="J37" s="1720"/>
      <c r="K37" s="646" t="s">
        <v>16</v>
      </c>
      <c r="L37" s="647" t="s">
        <v>81</v>
      </c>
    </row>
    <row r="38" spans="1:12">
      <c r="A38" s="636">
        <v>33</v>
      </c>
      <c r="B38" s="645" t="s">
        <v>82</v>
      </c>
      <c r="C38" s="653" t="s">
        <v>13</v>
      </c>
      <c r="D38" s="654" t="s">
        <v>13</v>
      </c>
      <c r="E38" s="1718" t="s">
        <v>5231</v>
      </c>
      <c r="F38" s="1719"/>
      <c r="G38" s="1719"/>
      <c r="H38" s="1719"/>
      <c r="I38" s="1719"/>
      <c r="J38" s="1720"/>
      <c r="K38" s="646" t="s">
        <v>16</v>
      </c>
      <c r="L38" s="647" t="s">
        <v>82</v>
      </c>
    </row>
    <row r="39" spans="1:12">
      <c r="A39" s="636">
        <v>34</v>
      </c>
      <c r="B39" s="645" t="s">
        <v>83</v>
      </c>
      <c r="C39" s="653" t="s">
        <v>13</v>
      </c>
      <c r="D39" s="654" t="s">
        <v>13</v>
      </c>
      <c r="E39" s="1718" t="s">
        <v>5232</v>
      </c>
      <c r="F39" s="1719"/>
      <c r="G39" s="1719"/>
      <c r="H39" s="1719"/>
      <c r="I39" s="1719"/>
      <c r="J39" s="1720"/>
      <c r="K39" s="646" t="s">
        <v>16</v>
      </c>
      <c r="L39" s="647" t="s">
        <v>83</v>
      </c>
    </row>
    <row r="40" spans="1:12">
      <c r="A40" s="636">
        <v>35</v>
      </c>
      <c r="B40" s="645" t="s">
        <v>85</v>
      </c>
      <c r="C40" s="653" t="s">
        <v>13</v>
      </c>
      <c r="D40" s="654" t="s">
        <v>13</v>
      </c>
      <c r="E40" s="1718" t="s">
        <v>5233</v>
      </c>
      <c r="F40" s="1719"/>
      <c r="G40" s="1719"/>
      <c r="H40" s="1719"/>
      <c r="I40" s="1719"/>
      <c r="J40" s="1720"/>
      <c r="K40" s="646" t="s">
        <v>16</v>
      </c>
      <c r="L40" s="647" t="s">
        <v>85</v>
      </c>
    </row>
    <row r="41" spans="1:12">
      <c r="A41" s="636">
        <v>36</v>
      </c>
      <c r="B41" s="645" t="s">
        <v>86</v>
      </c>
      <c r="C41" s="653" t="s">
        <v>13</v>
      </c>
      <c r="D41" s="654" t="s">
        <v>13</v>
      </c>
      <c r="E41" s="1718" t="s">
        <v>5234</v>
      </c>
      <c r="F41" s="1719"/>
      <c r="G41" s="1719"/>
      <c r="H41" s="1719"/>
      <c r="I41" s="1719"/>
      <c r="J41" s="1720"/>
      <c r="K41" s="646" t="s">
        <v>16</v>
      </c>
      <c r="L41" s="647" t="s">
        <v>86</v>
      </c>
    </row>
    <row r="42" spans="1:12">
      <c r="A42" s="636">
        <v>37</v>
      </c>
      <c r="B42" s="645" t="s">
        <v>88</v>
      </c>
      <c r="C42" s="653" t="s">
        <v>13</v>
      </c>
      <c r="D42" s="654" t="s">
        <v>13</v>
      </c>
      <c r="E42" s="1718" t="s">
        <v>5235</v>
      </c>
      <c r="F42" s="1719"/>
      <c r="G42" s="1719"/>
      <c r="H42" s="1719"/>
      <c r="I42" s="1719"/>
      <c r="J42" s="1720"/>
      <c r="K42" s="646" t="s">
        <v>16</v>
      </c>
      <c r="L42" s="647" t="s">
        <v>88</v>
      </c>
    </row>
    <row r="43" spans="1:12">
      <c r="A43" s="636">
        <v>38</v>
      </c>
      <c r="B43" s="645" t="s">
        <v>89</v>
      </c>
      <c r="C43" s="653" t="s">
        <v>13</v>
      </c>
      <c r="D43" s="654" t="s">
        <v>13</v>
      </c>
      <c r="E43" s="1718" t="s">
        <v>5236</v>
      </c>
      <c r="F43" s="1719"/>
      <c r="G43" s="1719"/>
      <c r="H43" s="1719"/>
      <c r="I43" s="1719"/>
      <c r="J43" s="1720"/>
      <c r="K43" s="646" t="s">
        <v>16</v>
      </c>
      <c r="L43" s="647" t="s">
        <v>89</v>
      </c>
    </row>
    <row r="44" spans="1:12">
      <c r="A44" s="636">
        <v>39</v>
      </c>
      <c r="B44" s="645" t="s">
        <v>91</v>
      </c>
      <c r="C44" s="653" t="s">
        <v>13</v>
      </c>
      <c r="D44" s="654" t="s">
        <v>13</v>
      </c>
      <c r="E44" s="1718" t="s">
        <v>5237</v>
      </c>
      <c r="F44" s="1719"/>
      <c r="G44" s="1719"/>
      <c r="H44" s="1719"/>
      <c r="I44" s="1719"/>
      <c r="J44" s="1720"/>
      <c r="K44" s="646" t="s">
        <v>16</v>
      </c>
      <c r="L44" s="647" t="s">
        <v>91</v>
      </c>
    </row>
    <row r="45" spans="1:12">
      <c r="A45" s="636">
        <v>40</v>
      </c>
      <c r="B45" s="645" t="s">
        <v>92</v>
      </c>
      <c r="C45" s="653" t="s">
        <v>13</v>
      </c>
      <c r="D45" s="654" t="s">
        <v>13</v>
      </c>
      <c r="E45" s="1718" t="s">
        <v>5238</v>
      </c>
      <c r="F45" s="1719"/>
      <c r="G45" s="1719"/>
      <c r="H45" s="1719"/>
      <c r="I45" s="1719"/>
      <c r="J45" s="1720"/>
      <c r="K45" s="646" t="s">
        <v>16</v>
      </c>
      <c r="L45" s="647" t="s">
        <v>92</v>
      </c>
    </row>
    <row r="46" spans="1:12">
      <c r="A46" s="636">
        <v>41</v>
      </c>
      <c r="B46" s="645" t="s">
        <v>94</v>
      </c>
      <c r="C46" s="653" t="s">
        <v>13</v>
      </c>
      <c r="D46" s="654" t="s">
        <v>13</v>
      </c>
      <c r="E46" s="1718" t="s">
        <v>5239</v>
      </c>
      <c r="F46" s="1719"/>
      <c r="G46" s="1719"/>
      <c r="H46" s="1719"/>
      <c r="I46" s="1719"/>
      <c r="J46" s="1720"/>
      <c r="K46" s="646" t="s">
        <v>16</v>
      </c>
      <c r="L46" s="647" t="s">
        <v>94</v>
      </c>
    </row>
    <row r="47" spans="1:12">
      <c r="A47" s="636">
        <v>42</v>
      </c>
      <c r="B47" s="645" t="s">
        <v>95</v>
      </c>
      <c r="C47" s="653" t="s">
        <v>13</v>
      </c>
      <c r="D47" s="654" t="s">
        <v>13</v>
      </c>
      <c r="E47" s="1718" t="s">
        <v>5240</v>
      </c>
      <c r="F47" s="1719"/>
      <c r="G47" s="1719"/>
      <c r="H47" s="1719"/>
      <c r="I47" s="1719"/>
      <c r="J47" s="1720"/>
      <c r="K47" s="646" t="s">
        <v>16</v>
      </c>
      <c r="L47" s="647" t="s">
        <v>95</v>
      </c>
    </row>
    <row r="48" spans="1:12">
      <c r="A48" s="636">
        <v>43</v>
      </c>
      <c r="B48" s="645" t="s">
        <v>97</v>
      </c>
      <c r="C48" s="653" t="s">
        <v>13</v>
      </c>
      <c r="D48" s="654" t="s">
        <v>13</v>
      </c>
      <c r="E48" s="654" t="s">
        <v>13</v>
      </c>
      <c r="F48" s="654" t="s">
        <v>13</v>
      </c>
      <c r="G48" s="654" t="s">
        <v>13</v>
      </c>
      <c r="H48" s="1721" t="s">
        <v>5241</v>
      </c>
      <c r="I48" s="1721"/>
      <c r="J48" s="1722"/>
      <c r="K48" s="646" t="s">
        <v>16</v>
      </c>
      <c r="L48" s="647" t="s">
        <v>97</v>
      </c>
    </row>
    <row r="49" spans="1:12">
      <c r="A49" s="636">
        <v>44</v>
      </c>
      <c r="B49" s="645" t="s">
        <v>98</v>
      </c>
      <c r="C49" s="1723" t="s">
        <v>5242</v>
      </c>
      <c r="D49" s="1724"/>
      <c r="E49" s="1724"/>
      <c r="F49" s="1724"/>
      <c r="G49" s="1724"/>
      <c r="H49" s="1724"/>
      <c r="I49" s="1724"/>
      <c r="J49" s="1725"/>
      <c r="K49" s="646" t="s">
        <v>16</v>
      </c>
      <c r="L49" s="647" t="s">
        <v>98</v>
      </c>
    </row>
    <row r="50" spans="1:12">
      <c r="A50" s="636">
        <v>45</v>
      </c>
      <c r="B50" s="645" t="s">
        <v>100</v>
      </c>
      <c r="C50" s="653" t="s">
        <v>13</v>
      </c>
      <c r="D50" s="654" t="s">
        <v>13</v>
      </c>
      <c r="E50" s="654" t="s">
        <v>13</v>
      </c>
      <c r="F50" s="654" t="s">
        <v>13</v>
      </c>
      <c r="G50" s="654" t="s">
        <v>13</v>
      </c>
      <c r="H50" s="1721" t="s">
        <v>5243</v>
      </c>
      <c r="I50" s="1721"/>
      <c r="J50" s="1722"/>
      <c r="K50" s="646" t="s">
        <v>16</v>
      </c>
      <c r="L50" s="647" t="s">
        <v>100</v>
      </c>
    </row>
    <row r="51" spans="1:12">
      <c r="A51" s="636">
        <v>46</v>
      </c>
      <c r="B51" s="645" t="s">
        <v>102</v>
      </c>
      <c r="C51" s="1723" t="s">
        <v>5244</v>
      </c>
      <c r="D51" s="1724"/>
      <c r="E51" s="1724"/>
      <c r="F51" s="1724"/>
      <c r="G51" s="1724"/>
      <c r="H51" s="1724"/>
      <c r="I51" s="1724"/>
      <c r="J51" s="1725"/>
      <c r="K51" s="646" t="s">
        <v>16</v>
      </c>
      <c r="L51" s="647" t="s">
        <v>102</v>
      </c>
    </row>
    <row r="52" spans="1:12">
      <c r="A52" s="636">
        <v>47</v>
      </c>
      <c r="B52" s="645" t="s">
        <v>104</v>
      </c>
      <c r="C52" s="653" t="s">
        <v>13</v>
      </c>
      <c r="D52" s="654" t="s">
        <v>13</v>
      </c>
      <c r="E52" s="1718" t="s">
        <v>5245</v>
      </c>
      <c r="F52" s="1719"/>
      <c r="G52" s="1719"/>
      <c r="H52" s="1719"/>
      <c r="I52" s="1719"/>
      <c r="J52" s="1720"/>
      <c r="K52" s="646" t="s">
        <v>16</v>
      </c>
      <c r="L52" s="647" t="s">
        <v>104</v>
      </c>
    </row>
    <row r="53" spans="1:12">
      <c r="A53" s="636">
        <v>48</v>
      </c>
      <c r="B53" s="645" t="s">
        <v>106</v>
      </c>
      <c r="C53" s="653" t="s">
        <v>13</v>
      </c>
      <c r="D53" s="654" t="s">
        <v>13</v>
      </c>
      <c r="E53" s="1718" t="s">
        <v>5246</v>
      </c>
      <c r="F53" s="1719"/>
      <c r="G53" s="1719"/>
      <c r="H53" s="1719"/>
      <c r="I53" s="1719"/>
      <c r="J53" s="1720"/>
      <c r="K53" s="646" t="s">
        <v>16</v>
      </c>
      <c r="L53" s="647" t="s">
        <v>106</v>
      </c>
    </row>
    <row r="54" spans="1:12">
      <c r="A54" s="636">
        <v>49</v>
      </c>
      <c r="B54" s="645" t="s">
        <v>108</v>
      </c>
      <c r="C54" s="653" t="s">
        <v>13</v>
      </c>
      <c r="D54" s="654" t="s">
        <v>13</v>
      </c>
      <c r="E54" s="1718" t="s">
        <v>5247</v>
      </c>
      <c r="F54" s="1719"/>
      <c r="G54" s="1719"/>
      <c r="H54" s="1719"/>
      <c r="I54" s="1719"/>
      <c r="J54" s="1720"/>
      <c r="K54" s="646" t="s">
        <v>16</v>
      </c>
      <c r="L54" s="647" t="s">
        <v>108</v>
      </c>
    </row>
    <row r="55" spans="1:12">
      <c r="A55" s="636">
        <v>50</v>
      </c>
      <c r="B55" s="645" t="s">
        <v>110</v>
      </c>
      <c r="C55" s="653" t="s">
        <v>13</v>
      </c>
      <c r="D55" s="654" t="s">
        <v>13</v>
      </c>
      <c r="E55" s="1718" t="s">
        <v>5248</v>
      </c>
      <c r="F55" s="1719"/>
      <c r="G55" s="1719"/>
      <c r="H55" s="1719"/>
      <c r="I55" s="1719"/>
      <c r="J55" s="1720"/>
      <c r="K55" s="646" t="s">
        <v>16</v>
      </c>
      <c r="L55" s="647" t="s">
        <v>110</v>
      </c>
    </row>
    <row r="56" spans="1:12">
      <c r="A56" s="636">
        <v>51</v>
      </c>
      <c r="B56" s="645" t="s">
        <v>112</v>
      </c>
      <c r="C56" s="653" t="s">
        <v>13</v>
      </c>
      <c r="D56" s="654" t="s">
        <v>13</v>
      </c>
      <c r="E56" s="1718" t="s">
        <v>5249</v>
      </c>
      <c r="F56" s="1719"/>
      <c r="G56" s="1719"/>
      <c r="H56" s="1719"/>
      <c r="I56" s="1719"/>
      <c r="J56" s="1720"/>
      <c r="K56" s="646" t="s">
        <v>16</v>
      </c>
      <c r="L56" s="647" t="s">
        <v>112</v>
      </c>
    </row>
    <row r="57" spans="1:12">
      <c r="A57" s="636">
        <v>52</v>
      </c>
      <c r="B57" s="645" t="s">
        <v>114</v>
      </c>
      <c r="C57" s="653" t="s">
        <v>13</v>
      </c>
      <c r="D57" s="654" t="s">
        <v>13</v>
      </c>
      <c r="E57" s="1718" t="s">
        <v>5250</v>
      </c>
      <c r="F57" s="1719"/>
      <c r="G57" s="1719"/>
      <c r="H57" s="1719"/>
      <c r="I57" s="1719"/>
      <c r="J57" s="1720"/>
      <c r="K57" s="646" t="s">
        <v>16</v>
      </c>
      <c r="L57" s="647" t="s">
        <v>114</v>
      </c>
    </row>
    <row r="58" spans="1:12">
      <c r="A58" s="636">
        <v>53</v>
      </c>
      <c r="B58" s="645" t="s">
        <v>115</v>
      </c>
      <c r="C58" s="653" t="s">
        <v>13</v>
      </c>
      <c r="D58" s="654" t="s">
        <v>13</v>
      </c>
      <c r="E58" s="1718" t="s">
        <v>5251</v>
      </c>
      <c r="F58" s="1719"/>
      <c r="G58" s="1719"/>
      <c r="H58" s="1719"/>
      <c r="I58" s="1719"/>
      <c r="J58" s="1720"/>
      <c r="K58" s="646" t="s">
        <v>16</v>
      </c>
      <c r="L58" s="647" t="s">
        <v>115</v>
      </c>
    </row>
    <row r="59" spans="1:12">
      <c r="A59" s="636">
        <v>54</v>
      </c>
      <c r="B59" s="645" t="s">
        <v>116</v>
      </c>
      <c r="C59" s="653" t="s">
        <v>13</v>
      </c>
      <c r="D59" s="654" t="s">
        <v>13</v>
      </c>
      <c r="E59" s="1718" t="s">
        <v>5252</v>
      </c>
      <c r="F59" s="1719"/>
      <c r="G59" s="1719"/>
      <c r="H59" s="1719"/>
      <c r="I59" s="1719"/>
      <c r="J59" s="1720"/>
      <c r="K59" s="646" t="s">
        <v>16</v>
      </c>
      <c r="L59" s="647" t="s">
        <v>116</v>
      </c>
    </row>
    <row r="60" spans="1:12">
      <c r="A60" s="636">
        <v>55</v>
      </c>
      <c r="B60" s="645" t="s">
        <v>118</v>
      </c>
      <c r="C60" s="653" t="s">
        <v>13</v>
      </c>
      <c r="D60" s="654" t="s">
        <v>13</v>
      </c>
      <c r="E60" s="1718" t="s">
        <v>5253</v>
      </c>
      <c r="F60" s="1719"/>
      <c r="G60" s="1719"/>
      <c r="H60" s="1719"/>
      <c r="I60" s="1719"/>
      <c r="J60" s="1720"/>
      <c r="K60" s="646" t="s">
        <v>16</v>
      </c>
      <c r="L60" s="647" t="s">
        <v>118</v>
      </c>
    </row>
    <row r="61" spans="1:12">
      <c r="A61" s="636">
        <v>56</v>
      </c>
      <c r="B61" s="645" t="s">
        <v>120</v>
      </c>
      <c r="C61" s="653" t="s">
        <v>13</v>
      </c>
      <c r="D61" s="654" t="s">
        <v>13</v>
      </c>
      <c r="E61" s="1718" t="s">
        <v>5254</v>
      </c>
      <c r="F61" s="1719"/>
      <c r="G61" s="1719"/>
      <c r="H61" s="1719"/>
      <c r="I61" s="1719"/>
      <c r="J61" s="1720"/>
      <c r="K61" s="646" t="s">
        <v>16</v>
      </c>
      <c r="L61" s="647" t="s">
        <v>120</v>
      </c>
    </row>
    <row r="62" spans="1:12">
      <c r="A62" s="636">
        <v>57</v>
      </c>
      <c r="B62" s="645" t="s">
        <v>122</v>
      </c>
      <c r="C62" s="653" t="s">
        <v>13</v>
      </c>
      <c r="D62" s="654" t="s">
        <v>13</v>
      </c>
      <c r="E62" s="1718" t="s">
        <v>5255</v>
      </c>
      <c r="F62" s="1719"/>
      <c r="G62" s="1719"/>
      <c r="H62" s="1719"/>
      <c r="I62" s="1719"/>
      <c r="J62" s="1720"/>
      <c r="K62" s="646" t="s">
        <v>16</v>
      </c>
      <c r="L62" s="647" t="s">
        <v>122</v>
      </c>
    </row>
    <row r="63" spans="1:12">
      <c r="A63" s="636">
        <v>58</v>
      </c>
      <c r="B63" s="645" t="s">
        <v>124</v>
      </c>
      <c r="C63" s="653" t="s">
        <v>13</v>
      </c>
      <c r="D63" s="654" t="s">
        <v>13</v>
      </c>
      <c r="E63" s="1718" t="s">
        <v>5256</v>
      </c>
      <c r="F63" s="1719"/>
      <c r="G63" s="1719"/>
      <c r="H63" s="1719"/>
      <c r="I63" s="1719"/>
      <c r="J63" s="1720"/>
      <c r="K63" s="646" t="s">
        <v>16</v>
      </c>
      <c r="L63" s="647" t="s">
        <v>124</v>
      </c>
    </row>
    <row r="64" spans="1:12">
      <c r="A64" s="636">
        <v>59</v>
      </c>
      <c r="B64" s="645" t="s">
        <v>126</v>
      </c>
      <c r="C64" s="653" t="s">
        <v>13</v>
      </c>
      <c r="D64" s="654" t="s">
        <v>13</v>
      </c>
      <c r="E64" s="654" t="s">
        <v>13</v>
      </c>
      <c r="F64" s="654" t="s">
        <v>13</v>
      </c>
      <c r="G64" s="654" t="s">
        <v>13</v>
      </c>
      <c r="H64" s="1721" t="s">
        <v>5257</v>
      </c>
      <c r="I64" s="1721"/>
      <c r="J64" s="1722"/>
      <c r="K64" s="646" t="s">
        <v>16</v>
      </c>
      <c r="L64" s="647" t="s">
        <v>126</v>
      </c>
    </row>
    <row r="65" spans="1:12">
      <c r="A65" s="636">
        <v>60</v>
      </c>
      <c r="B65" s="645" t="s">
        <v>128</v>
      </c>
      <c r="C65" s="1723" t="s">
        <v>5258</v>
      </c>
      <c r="D65" s="1724"/>
      <c r="E65" s="1724"/>
      <c r="F65" s="1724"/>
      <c r="G65" s="1724"/>
      <c r="H65" s="1724"/>
      <c r="I65" s="1724"/>
      <c r="J65" s="1725"/>
      <c r="K65" s="646" t="s">
        <v>16</v>
      </c>
      <c r="L65" s="647" t="s">
        <v>128</v>
      </c>
    </row>
    <row r="66" spans="1:12">
      <c r="A66" s="636">
        <v>61</v>
      </c>
      <c r="B66" s="645" t="s">
        <v>130</v>
      </c>
      <c r="C66" s="653" t="s">
        <v>13</v>
      </c>
      <c r="D66" s="654" t="s">
        <v>13</v>
      </c>
      <c r="E66" s="654" t="s">
        <v>13</v>
      </c>
      <c r="F66" s="654" t="s">
        <v>13</v>
      </c>
      <c r="G66" s="654" t="s">
        <v>13</v>
      </c>
      <c r="H66" s="1721" t="s">
        <v>5259</v>
      </c>
      <c r="I66" s="1721"/>
      <c r="J66" s="1722"/>
      <c r="K66" s="646" t="s">
        <v>16</v>
      </c>
      <c r="L66" s="647" t="s">
        <v>130</v>
      </c>
    </row>
    <row r="67" spans="1:12">
      <c r="A67" s="636">
        <v>62</v>
      </c>
      <c r="B67" s="645" t="s">
        <v>132</v>
      </c>
      <c r="C67" s="1723" t="s">
        <v>5260</v>
      </c>
      <c r="D67" s="1724"/>
      <c r="E67" s="1724"/>
      <c r="F67" s="1724"/>
      <c r="G67" s="1724"/>
      <c r="H67" s="1724"/>
      <c r="I67" s="1724"/>
      <c r="J67" s="1725"/>
      <c r="K67" s="646" t="s">
        <v>16</v>
      </c>
      <c r="L67" s="647" t="s">
        <v>132</v>
      </c>
    </row>
    <row r="68" spans="1:12">
      <c r="A68" s="636">
        <v>63</v>
      </c>
      <c r="B68" s="645" t="s">
        <v>134</v>
      </c>
      <c r="C68" s="653" t="s">
        <v>13</v>
      </c>
      <c r="D68" s="654" t="s">
        <v>13</v>
      </c>
      <c r="E68" s="1718" t="s">
        <v>5261</v>
      </c>
      <c r="F68" s="1719"/>
      <c r="G68" s="1719"/>
      <c r="H68" s="1719"/>
      <c r="I68" s="1719"/>
      <c r="J68" s="1720"/>
      <c r="K68" s="646" t="s">
        <v>16</v>
      </c>
      <c r="L68" s="647" t="s">
        <v>134</v>
      </c>
    </row>
    <row r="69" spans="1:12">
      <c r="A69" s="636">
        <v>64</v>
      </c>
      <c r="B69" s="645" t="s">
        <v>136</v>
      </c>
      <c r="C69" s="653" t="s">
        <v>13</v>
      </c>
      <c r="D69" s="654" t="s">
        <v>13</v>
      </c>
      <c r="E69" s="1718" t="s">
        <v>5262</v>
      </c>
      <c r="F69" s="1719"/>
      <c r="G69" s="1719"/>
      <c r="H69" s="1719"/>
      <c r="I69" s="1719"/>
      <c r="J69" s="1720"/>
      <c r="K69" s="646" t="s">
        <v>16</v>
      </c>
      <c r="L69" s="647" t="s">
        <v>136</v>
      </c>
    </row>
    <row r="70" spans="1:12">
      <c r="A70" s="636">
        <v>65</v>
      </c>
      <c r="B70" s="645" t="s">
        <v>138</v>
      </c>
      <c r="C70" s="653" t="s">
        <v>13</v>
      </c>
      <c r="D70" s="654" t="s">
        <v>13</v>
      </c>
      <c r="E70" s="1718" t="s">
        <v>5263</v>
      </c>
      <c r="F70" s="1719"/>
      <c r="G70" s="1719"/>
      <c r="H70" s="1719"/>
      <c r="I70" s="1719"/>
      <c r="J70" s="1720"/>
      <c r="K70" s="646" t="s">
        <v>16</v>
      </c>
      <c r="L70" s="647" t="s">
        <v>138</v>
      </c>
    </row>
    <row r="71" spans="1:12">
      <c r="A71" s="636">
        <v>66</v>
      </c>
      <c r="B71" s="645" t="s">
        <v>140</v>
      </c>
      <c r="C71" s="653" t="s">
        <v>13</v>
      </c>
      <c r="D71" s="654" t="s">
        <v>13</v>
      </c>
      <c r="E71" s="1718" t="s">
        <v>5264</v>
      </c>
      <c r="F71" s="1719"/>
      <c r="G71" s="1719"/>
      <c r="H71" s="1719"/>
      <c r="I71" s="1719"/>
      <c r="J71" s="1720"/>
      <c r="K71" s="646" t="s">
        <v>16</v>
      </c>
      <c r="L71" s="647" t="s">
        <v>140</v>
      </c>
    </row>
    <row r="72" spans="1:12">
      <c r="A72" s="636">
        <v>67</v>
      </c>
      <c r="B72" s="645" t="s">
        <v>142</v>
      </c>
      <c r="C72" s="653" t="s">
        <v>13</v>
      </c>
      <c r="D72" s="654" t="s">
        <v>13</v>
      </c>
      <c r="E72" s="1718" t="s">
        <v>5265</v>
      </c>
      <c r="F72" s="1719"/>
      <c r="G72" s="1719"/>
      <c r="H72" s="1719"/>
      <c r="I72" s="1719"/>
      <c r="J72" s="1720"/>
      <c r="K72" s="646" t="s">
        <v>16</v>
      </c>
      <c r="L72" s="647" t="s">
        <v>142</v>
      </c>
    </row>
    <row r="73" spans="1:12">
      <c r="A73" s="636">
        <v>68</v>
      </c>
      <c r="B73" s="645" t="s">
        <v>144</v>
      </c>
      <c r="C73" s="653" t="s">
        <v>13</v>
      </c>
      <c r="D73" s="654" t="s">
        <v>13</v>
      </c>
      <c r="E73" s="1718" t="s">
        <v>5266</v>
      </c>
      <c r="F73" s="1719"/>
      <c r="G73" s="1719"/>
      <c r="H73" s="1719"/>
      <c r="I73" s="1719"/>
      <c r="J73" s="1720"/>
      <c r="K73" s="646" t="s">
        <v>16</v>
      </c>
      <c r="L73" s="647" t="s">
        <v>144</v>
      </c>
    </row>
    <row r="74" spans="1:12">
      <c r="A74" s="636">
        <v>69</v>
      </c>
      <c r="B74" s="645" t="s">
        <v>146</v>
      </c>
      <c r="C74" s="653" t="s">
        <v>13</v>
      </c>
      <c r="D74" s="654" t="s">
        <v>13</v>
      </c>
      <c r="E74" s="1718" t="s">
        <v>5267</v>
      </c>
      <c r="F74" s="1719"/>
      <c r="G74" s="1719"/>
      <c r="H74" s="1719"/>
      <c r="I74" s="1719"/>
      <c r="J74" s="1720"/>
      <c r="K74" s="646" t="s">
        <v>16</v>
      </c>
      <c r="L74" s="647" t="s">
        <v>146</v>
      </c>
    </row>
    <row r="75" spans="1:12">
      <c r="A75" s="636">
        <v>70</v>
      </c>
      <c r="B75" s="645" t="s">
        <v>148</v>
      </c>
      <c r="C75" s="653" t="s">
        <v>13</v>
      </c>
      <c r="D75" s="654" t="s">
        <v>13</v>
      </c>
      <c r="E75" s="1718" t="s">
        <v>5268</v>
      </c>
      <c r="F75" s="1719"/>
      <c r="G75" s="1719"/>
      <c r="H75" s="1719"/>
      <c r="I75" s="1719"/>
      <c r="J75" s="1720"/>
      <c r="K75" s="646" t="s">
        <v>16</v>
      </c>
      <c r="L75" s="647" t="s">
        <v>148</v>
      </c>
    </row>
    <row r="76" spans="1:12">
      <c r="A76" s="636">
        <v>71</v>
      </c>
      <c r="B76" s="645" t="s">
        <v>150</v>
      </c>
      <c r="C76" s="653" t="s">
        <v>13</v>
      </c>
      <c r="D76" s="654" t="s">
        <v>13</v>
      </c>
      <c r="E76" s="1718" t="s">
        <v>5269</v>
      </c>
      <c r="F76" s="1719"/>
      <c r="G76" s="1719"/>
      <c r="H76" s="1719"/>
      <c r="I76" s="1719"/>
      <c r="J76" s="1720"/>
      <c r="K76" s="646" t="s">
        <v>16</v>
      </c>
      <c r="L76" s="647" t="s">
        <v>150</v>
      </c>
    </row>
    <row r="77" spans="1:12">
      <c r="A77" s="636">
        <v>72</v>
      </c>
      <c r="B77" s="645" t="s">
        <v>152</v>
      </c>
      <c r="C77" s="653" t="s">
        <v>13</v>
      </c>
      <c r="D77" s="654" t="s">
        <v>13</v>
      </c>
      <c r="E77" s="1718" t="s">
        <v>5270</v>
      </c>
      <c r="F77" s="1719"/>
      <c r="G77" s="1719"/>
      <c r="H77" s="1719"/>
      <c r="I77" s="1719"/>
      <c r="J77" s="1720"/>
      <c r="K77" s="646" t="s">
        <v>16</v>
      </c>
      <c r="L77" s="647" t="s">
        <v>152</v>
      </c>
    </row>
    <row r="78" spans="1:12">
      <c r="A78" s="636">
        <v>73</v>
      </c>
      <c r="B78" s="645" t="s">
        <v>153</v>
      </c>
      <c r="C78" s="653" t="s">
        <v>13</v>
      </c>
      <c r="D78" s="654" t="s">
        <v>13</v>
      </c>
      <c r="E78" s="1718" t="s">
        <v>5271</v>
      </c>
      <c r="F78" s="1719"/>
      <c r="G78" s="1719"/>
      <c r="H78" s="1719"/>
      <c r="I78" s="1719"/>
      <c r="J78" s="1720"/>
      <c r="K78" s="646" t="s">
        <v>16</v>
      </c>
      <c r="L78" s="647" t="s">
        <v>153</v>
      </c>
    </row>
    <row r="79" spans="1:12">
      <c r="A79" s="636">
        <v>74</v>
      </c>
      <c r="B79" s="645" t="s">
        <v>154</v>
      </c>
      <c r="C79" s="653" t="s">
        <v>13</v>
      </c>
      <c r="D79" s="654" t="s">
        <v>13</v>
      </c>
      <c r="E79" s="1718" t="s">
        <v>5272</v>
      </c>
      <c r="F79" s="1719"/>
      <c r="G79" s="1719"/>
      <c r="H79" s="1719"/>
      <c r="I79" s="1719"/>
      <c r="J79" s="1720"/>
      <c r="K79" s="646" t="s">
        <v>16</v>
      </c>
      <c r="L79" s="647" t="s">
        <v>154</v>
      </c>
    </row>
    <row r="80" spans="1:12">
      <c r="A80" s="636">
        <v>75</v>
      </c>
      <c r="B80" s="645" t="s">
        <v>157</v>
      </c>
      <c r="C80" s="653" t="s">
        <v>13</v>
      </c>
      <c r="D80" s="654" t="s">
        <v>13</v>
      </c>
      <c r="E80" s="654" t="s">
        <v>13</v>
      </c>
      <c r="F80" s="654" t="s">
        <v>13</v>
      </c>
      <c r="G80" s="654" t="s">
        <v>13</v>
      </c>
      <c r="H80" s="1721" t="s">
        <v>5273</v>
      </c>
      <c r="I80" s="1721"/>
      <c r="J80" s="1722"/>
      <c r="K80" s="646" t="s">
        <v>16</v>
      </c>
      <c r="L80" s="647" t="s">
        <v>157</v>
      </c>
    </row>
    <row r="81" spans="1:12">
      <c r="A81" s="636">
        <v>76</v>
      </c>
      <c r="B81" s="645" t="s">
        <v>160</v>
      </c>
      <c r="C81" s="1723" t="s">
        <v>5274</v>
      </c>
      <c r="D81" s="1724"/>
      <c r="E81" s="1724"/>
      <c r="F81" s="1724"/>
      <c r="G81" s="1724"/>
      <c r="H81" s="1724"/>
      <c r="I81" s="1724"/>
      <c r="J81" s="1725"/>
      <c r="K81" s="646" t="s">
        <v>16</v>
      </c>
      <c r="L81" s="647" t="s">
        <v>160</v>
      </c>
    </row>
    <row r="82" spans="1:12">
      <c r="A82" s="636">
        <v>77</v>
      </c>
      <c r="B82" s="645" t="s">
        <v>162</v>
      </c>
      <c r="C82" s="653" t="s">
        <v>13</v>
      </c>
      <c r="D82" s="654" t="s">
        <v>13</v>
      </c>
      <c r="E82" s="654" t="s">
        <v>13</v>
      </c>
      <c r="F82" s="654" t="s">
        <v>13</v>
      </c>
      <c r="G82" s="654" t="s">
        <v>13</v>
      </c>
      <c r="H82" s="1721" t="s">
        <v>5275</v>
      </c>
      <c r="I82" s="1721"/>
      <c r="J82" s="1722"/>
      <c r="K82" s="646" t="s">
        <v>16</v>
      </c>
      <c r="L82" s="647" t="s">
        <v>162</v>
      </c>
    </row>
    <row r="83" spans="1:12">
      <c r="A83" s="636">
        <v>78</v>
      </c>
      <c r="B83" s="645" t="s">
        <v>165</v>
      </c>
      <c r="C83" s="1723" t="s">
        <v>5276</v>
      </c>
      <c r="D83" s="1724"/>
      <c r="E83" s="1724"/>
      <c r="F83" s="1724"/>
      <c r="G83" s="1724"/>
      <c r="H83" s="1724"/>
      <c r="I83" s="1724"/>
      <c r="J83" s="1725"/>
      <c r="K83" s="646" t="s">
        <v>16</v>
      </c>
      <c r="L83" s="647" t="s">
        <v>165</v>
      </c>
    </row>
    <row r="84" spans="1:12">
      <c r="A84" s="636">
        <v>79</v>
      </c>
      <c r="B84" s="645" t="s">
        <v>171</v>
      </c>
      <c r="C84" s="653" t="s">
        <v>13</v>
      </c>
      <c r="D84" s="654" t="s">
        <v>13</v>
      </c>
      <c r="E84" s="1718" t="s">
        <v>5277</v>
      </c>
      <c r="F84" s="1719"/>
      <c r="G84" s="1719"/>
      <c r="H84" s="1719"/>
      <c r="I84" s="1719"/>
      <c r="J84" s="1720"/>
      <c r="K84" s="646" t="s">
        <v>16</v>
      </c>
      <c r="L84" s="647" t="s">
        <v>171</v>
      </c>
    </row>
    <row r="85" spans="1:12">
      <c r="A85" s="636">
        <v>80</v>
      </c>
      <c r="B85" s="645" t="s">
        <v>174</v>
      </c>
      <c r="C85" s="653" t="s">
        <v>13</v>
      </c>
      <c r="D85" s="654" t="s">
        <v>13</v>
      </c>
      <c r="E85" s="1718" t="s">
        <v>5278</v>
      </c>
      <c r="F85" s="1719"/>
      <c r="G85" s="1719"/>
      <c r="H85" s="1719"/>
      <c r="I85" s="1719"/>
      <c r="J85" s="1720"/>
      <c r="K85" s="646" t="s">
        <v>16</v>
      </c>
      <c r="L85" s="647" t="s">
        <v>174</v>
      </c>
    </row>
    <row r="86" spans="1:12">
      <c r="A86" s="636">
        <v>81</v>
      </c>
      <c r="B86" s="645" t="s">
        <v>176</v>
      </c>
      <c r="C86" s="653" t="s">
        <v>13</v>
      </c>
      <c r="D86" s="654" t="s">
        <v>13</v>
      </c>
      <c r="E86" s="1718" t="s">
        <v>5279</v>
      </c>
      <c r="F86" s="1719"/>
      <c r="G86" s="1719"/>
      <c r="H86" s="1719"/>
      <c r="I86" s="1719"/>
      <c r="J86" s="1720"/>
      <c r="K86" s="646" t="s">
        <v>16</v>
      </c>
      <c r="L86" s="647" t="s">
        <v>176</v>
      </c>
    </row>
    <row r="87" spans="1:12">
      <c r="A87" s="636">
        <v>82</v>
      </c>
      <c r="B87" s="645" t="s">
        <v>178</v>
      </c>
      <c r="C87" s="653" t="s">
        <v>13</v>
      </c>
      <c r="D87" s="654" t="s">
        <v>13</v>
      </c>
      <c r="E87" s="1718" t="s">
        <v>5280</v>
      </c>
      <c r="F87" s="1719"/>
      <c r="G87" s="1719"/>
      <c r="H87" s="1719"/>
      <c r="I87" s="1719"/>
      <c r="J87" s="1720"/>
      <c r="K87" s="646" t="s">
        <v>16</v>
      </c>
      <c r="L87" s="647" t="s">
        <v>178</v>
      </c>
    </row>
    <row r="88" spans="1:12">
      <c r="A88" s="636">
        <v>83</v>
      </c>
      <c r="B88" s="645" t="s">
        <v>182</v>
      </c>
      <c r="C88" s="653" t="s">
        <v>13</v>
      </c>
      <c r="D88" s="654" t="s">
        <v>13</v>
      </c>
      <c r="E88" s="1718" t="s">
        <v>5281</v>
      </c>
      <c r="F88" s="1719"/>
      <c r="G88" s="1719"/>
      <c r="H88" s="1719"/>
      <c r="I88" s="1719"/>
      <c r="J88" s="1720"/>
      <c r="K88" s="646" t="s">
        <v>16</v>
      </c>
      <c r="L88" s="647" t="s">
        <v>182</v>
      </c>
    </row>
    <row r="89" spans="1:12">
      <c r="A89" s="636">
        <v>84</v>
      </c>
      <c r="B89" s="645" t="s">
        <v>184</v>
      </c>
      <c r="C89" s="653" t="s">
        <v>13</v>
      </c>
      <c r="D89" s="654" t="s">
        <v>13</v>
      </c>
      <c r="E89" s="1718" t="s">
        <v>5282</v>
      </c>
      <c r="F89" s="1719"/>
      <c r="G89" s="1719"/>
      <c r="H89" s="1719"/>
      <c r="I89" s="1719"/>
      <c r="J89" s="1720"/>
      <c r="K89" s="646" t="s">
        <v>16</v>
      </c>
      <c r="L89" s="647" t="s">
        <v>184</v>
      </c>
    </row>
    <row r="90" spans="1:12">
      <c r="A90" s="636">
        <v>85</v>
      </c>
      <c r="B90" s="645" t="s">
        <v>185</v>
      </c>
      <c r="C90" s="653" t="s">
        <v>13</v>
      </c>
      <c r="D90" s="654" t="s">
        <v>13</v>
      </c>
      <c r="E90" s="1718" t="s">
        <v>5283</v>
      </c>
      <c r="F90" s="1719"/>
      <c r="G90" s="1719"/>
      <c r="H90" s="1719"/>
      <c r="I90" s="1719"/>
      <c r="J90" s="1720"/>
      <c r="K90" s="646" t="s">
        <v>16</v>
      </c>
      <c r="L90" s="647" t="s">
        <v>185</v>
      </c>
    </row>
    <row r="91" spans="1:12">
      <c r="A91" s="636">
        <v>86</v>
      </c>
      <c r="B91" s="645" t="s">
        <v>186</v>
      </c>
      <c r="C91" s="653" t="s">
        <v>13</v>
      </c>
      <c r="D91" s="654" t="s">
        <v>13</v>
      </c>
      <c r="E91" s="1718" t="s">
        <v>5284</v>
      </c>
      <c r="F91" s="1719"/>
      <c r="G91" s="1719"/>
      <c r="H91" s="1719"/>
      <c r="I91" s="1719"/>
      <c r="J91" s="1720"/>
      <c r="K91" s="646" t="s">
        <v>16</v>
      </c>
      <c r="L91" s="647" t="s">
        <v>186</v>
      </c>
    </row>
    <row r="92" spans="1:12">
      <c r="A92" s="636">
        <v>87</v>
      </c>
      <c r="B92" s="645" t="s">
        <v>187</v>
      </c>
      <c r="C92" s="653" t="s">
        <v>13</v>
      </c>
      <c r="D92" s="654" t="s">
        <v>13</v>
      </c>
      <c r="E92" s="1718" t="s">
        <v>5285</v>
      </c>
      <c r="F92" s="1719"/>
      <c r="G92" s="1719"/>
      <c r="H92" s="1719"/>
      <c r="I92" s="1719"/>
      <c r="J92" s="1720"/>
      <c r="K92" s="646" t="s">
        <v>16</v>
      </c>
      <c r="L92" s="647" t="s">
        <v>187</v>
      </c>
    </row>
    <row r="93" spans="1:12">
      <c r="A93" s="636">
        <v>88</v>
      </c>
      <c r="B93" s="645" t="s">
        <v>188</v>
      </c>
      <c r="C93" s="653" t="s">
        <v>13</v>
      </c>
      <c r="D93" s="654" t="s">
        <v>13</v>
      </c>
      <c r="E93" s="1718" t="s">
        <v>5286</v>
      </c>
      <c r="F93" s="1719"/>
      <c r="G93" s="1719"/>
      <c r="H93" s="1719"/>
      <c r="I93" s="1719"/>
      <c r="J93" s="1720"/>
      <c r="K93" s="646" t="s">
        <v>16</v>
      </c>
      <c r="L93" s="647" t="s">
        <v>188</v>
      </c>
    </row>
    <row r="94" spans="1:12">
      <c r="A94" s="636">
        <v>89</v>
      </c>
      <c r="B94" s="645" t="s">
        <v>189</v>
      </c>
      <c r="C94" s="653" t="s">
        <v>13</v>
      </c>
      <c r="D94" s="654" t="s">
        <v>13</v>
      </c>
      <c r="E94" s="1718" t="s">
        <v>5287</v>
      </c>
      <c r="F94" s="1719"/>
      <c r="G94" s="1719"/>
      <c r="H94" s="1719"/>
      <c r="I94" s="1719"/>
      <c r="J94" s="1720"/>
      <c r="K94" s="646" t="s">
        <v>16</v>
      </c>
      <c r="L94" s="647" t="s">
        <v>189</v>
      </c>
    </row>
    <row r="95" spans="1:12">
      <c r="A95" s="636">
        <v>90</v>
      </c>
      <c r="B95" s="645" t="s">
        <v>190</v>
      </c>
      <c r="C95" s="653" t="s">
        <v>13</v>
      </c>
      <c r="D95" s="654" t="s">
        <v>13</v>
      </c>
      <c r="E95" s="1718" t="s">
        <v>5288</v>
      </c>
      <c r="F95" s="1719"/>
      <c r="G95" s="1719"/>
      <c r="H95" s="1719"/>
      <c r="I95" s="1719"/>
      <c r="J95" s="1720"/>
      <c r="K95" s="646" t="s">
        <v>16</v>
      </c>
      <c r="L95" s="647" t="s">
        <v>190</v>
      </c>
    </row>
    <row r="96" spans="1:12">
      <c r="A96" s="636">
        <v>91</v>
      </c>
      <c r="B96" s="645" t="s">
        <v>191</v>
      </c>
      <c r="C96" s="653" t="s">
        <v>13</v>
      </c>
      <c r="D96" s="654" t="s">
        <v>13</v>
      </c>
      <c r="E96" s="654" t="s">
        <v>13</v>
      </c>
      <c r="F96" s="654" t="s">
        <v>13</v>
      </c>
      <c r="G96" s="654" t="s">
        <v>13</v>
      </c>
      <c r="H96" s="1721" t="s">
        <v>5289</v>
      </c>
      <c r="I96" s="1721"/>
      <c r="J96" s="1722"/>
      <c r="K96" s="646" t="s">
        <v>16</v>
      </c>
      <c r="L96" s="647" t="s">
        <v>191</v>
      </c>
    </row>
    <row r="97" spans="1:12">
      <c r="A97" s="636">
        <v>92</v>
      </c>
      <c r="B97" s="645" t="s">
        <v>192</v>
      </c>
      <c r="C97" s="1723" t="s">
        <v>5290</v>
      </c>
      <c r="D97" s="1724"/>
      <c r="E97" s="1724"/>
      <c r="F97" s="1724"/>
      <c r="G97" s="1724"/>
      <c r="H97" s="1724"/>
      <c r="I97" s="1724"/>
      <c r="J97" s="1725"/>
      <c r="K97" s="646" t="s">
        <v>16</v>
      </c>
      <c r="L97" s="647" t="s">
        <v>192</v>
      </c>
    </row>
    <row r="98" spans="1:12">
      <c r="A98" s="636">
        <v>93</v>
      </c>
      <c r="B98" s="645" t="s">
        <v>193</v>
      </c>
      <c r="C98" s="653" t="s">
        <v>13</v>
      </c>
      <c r="D98" s="654" t="s">
        <v>13</v>
      </c>
      <c r="E98" s="654" t="s">
        <v>13</v>
      </c>
      <c r="F98" s="654" t="s">
        <v>13</v>
      </c>
      <c r="G98" s="654" t="s">
        <v>13</v>
      </c>
      <c r="H98" s="1721" t="s">
        <v>5291</v>
      </c>
      <c r="I98" s="1721"/>
      <c r="J98" s="1722"/>
      <c r="K98" s="646" t="s">
        <v>16</v>
      </c>
      <c r="L98" s="647" t="s">
        <v>193</v>
      </c>
    </row>
    <row r="99" spans="1:12">
      <c r="A99" s="636">
        <v>94</v>
      </c>
      <c r="B99" s="645" t="s">
        <v>194</v>
      </c>
      <c r="C99" s="1723" t="s">
        <v>5292</v>
      </c>
      <c r="D99" s="1724"/>
      <c r="E99" s="1724"/>
      <c r="F99" s="1724"/>
      <c r="G99" s="1724"/>
      <c r="H99" s="1724"/>
      <c r="I99" s="1724"/>
      <c r="J99" s="1725"/>
      <c r="K99" s="646" t="s">
        <v>16</v>
      </c>
      <c r="L99" s="647" t="s">
        <v>194</v>
      </c>
    </row>
    <row r="100" spans="1:12">
      <c r="A100" s="636">
        <v>95</v>
      </c>
      <c r="B100" s="645" t="s">
        <v>195</v>
      </c>
      <c r="C100" s="653" t="s">
        <v>13</v>
      </c>
      <c r="D100" s="654" t="s">
        <v>13</v>
      </c>
      <c r="E100" s="1718" t="s">
        <v>5293</v>
      </c>
      <c r="F100" s="1719"/>
      <c r="G100" s="1719"/>
      <c r="H100" s="1719"/>
      <c r="I100" s="1719"/>
      <c r="J100" s="1720"/>
      <c r="K100" s="646" t="s">
        <v>16</v>
      </c>
      <c r="L100" s="647" t="s">
        <v>195</v>
      </c>
    </row>
    <row r="101" spans="1:12">
      <c r="A101" s="636">
        <v>96</v>
      </c>
      <c r="B101" s="645" t="s">
        <v>196</v>
      </c>
      <c r="C101" s="653" t="s">
        <v>13</v>
      </c>
      <c r="D101" s="654" t="s">
        <v>13</v>
      </c>
      <c r="E101" s="1718" t="s">
        <v>5294</v>
      </c>
      <c r="F101" s="1719"/>
      <c r="G101" s="1719"/>
      <c r="H101" s="1719"/>
      <c r="I101" s="1719"/>
      <c r="J101" s="1720"/>
      <c r="K101" s="646" t="s">
        <v>16</v>
      </c>
      <c r="L101" s="647" t="s">
        <v>196</v>
      </c>
    </row>
    <row r="102" spans="1:12">
      <c r="A102" s="636">
        <v>97</v>
      </c>
      <c r="B102" s="645" t="s">
        <v>202</v>
      </c>
      <c r="C102" s="653" t="s">
        <v>13</v>
      </c>
      <c r="D102" s="654" t="s">
        <v>13</v>
      </c>
      <c r="E102" s="1718" t="s">
        <v>5295</v>
      </c>
      <c r="F102" s="1719"/>
      <c r="G102" s="1719"/>
      <c r="H102" s="1719"/>
      <c r="I102" s="1719"/>
      <c r="J102" s="1720"/>
      <c r="K102" s="646" t="s">
        <v>16</v>
      </c>
      <c r="L102" s="647" t="s">
        <v>202</v>
      </c>
    </row>
    <row r="103" spans="1:12">
      <c r="A103" s="636">
        <v>98</v>
      </c>
      <c r="B103" s="645" t="s">
        <v>211</v>
      </c>
      <c r="C103" s="653" t="s">
        <v>13</v>
      </c>
      <c r="D103" s="654" t="s">
        <v>13</v>
      </c>
      <c r="E103" s="1718" t="s">
        <v>5296</v>
      </c>
      <c r="F103" s="1719"/>
      <c r="G103" s="1719"/>
      <c r="H103" s="1719"/>
      <c r="I103" s="1719"/>
      <c r="J103" s="1720"/>
      <c r="K103" s="646" t="s">
        <v>16</v>
      </c>
      <c r="L103" s="647" t="s">
        <v>211</v>
      </c>
    </row>
    <row r="104" spans="1:12">
      <c r="A104" s="636">
        <v>99</v>
      </c>
      <c r="B104" s="645" t="s">
        <v>220</v>
      </c>
      <c r="C104" s="653" t="s">
        <v>13</v>
      </c>
      <c r="D104" s="654" t="s">
        <v>13</v>
      </c>
      <c r="E104" s="1718" t="s">
        <v>5297</v>
      </c>
      <c r="F104" s="1719"/>
      <c r="G104" s="1719"/>
      <c r="H104" s="1719"/>
      <c r="I104" s="1719"/>
      <c r="J104" s="1720"/>
      <c r="K104" s="646" t="s">
        <v>16</v>
      </c>
      <c r="L104" s="647" t="s">
        <v>220</v>
      </c>
    </row>
    <row r="105" spans="1:12">
      <c r="A105" s="636">
        <v>100</v>
      </c>
      <c r="B105" s="645" t="s">
        <v>229</v>
      </c>
      <c r="C105" s="653" t="s">
        <v>13</v>
      </c>
      <c r="D105" s="654" t="s">
        <v>13</v>
      </c>
      <c r="E105" s="1718" t="s">
        <v>5298</v>
      </c>
      <c r="F105" s="1719"/>
      <c r="G105" s="1719"/>
      <c r="H105" s="1719"/>
      <c r="I105" s="1719"/>
      <c r="J105" s="1720"/>
      <c r="K105" s="646" t="s">
        <v>16</v>
      </c>
      <c r="L105" s="647" t="s">
        <v>229</v>
      </c>
    </row>
    <row r="106" spans="1:12">
      <c r="A106" s="636">
        <v>101</v>
      </c>
      <c r="B106" s="645" t="s">
        <v>238</v>
      </c>
      <c r="C106" s="653" t="s">
        <v>13</v>
      </c>
      <c r="D106" s="654" t="s">
        <v>13</v>
      </c>
      <c r="E106" s="1718" t="s">
        <v>5299</v>
      </c>
      <c r="F106" s="1719"/>
      <c r="G106" s="1719"/>
      <c r="H106" s="1719"/>
      <c r="I106" s="1719"/>
      <c r="J106" s="1720"/>
      <c r="K106" s="646" t="s">
        <v>16</v>
      </c>
      <c r="L106" s="647" t="s">
        <v>238</v>
      </c>
    </row>
    <row r="107" spans="1:12">
      <c r="A107" s="636">
        <v>102</v>
      </c>
      <c r="B107" s="645" t="s">
        <v>247</v>
      </c>
      <c r="C107" s="653" t="s">
        <v>13</v>
      </c>
      <c r="D107" s="654" t="s">
        <v>13</v>
      </c>
      <c r="E107" s="1718" t="s">
        <v>5300</v>
      </c>
      <c r="F107" s="1719"/>
      <c r="G107" s="1719"/>
      <c r="H107" s="1719"/>
      <c r="I107" s="1719"/>
      <c r="J107" s="1720"/>
      <c r="K107" s="646" t="s">
        <v>16</v>
      </c>
      <c r="L107" s="647" t="s">
        <v>247</v>
      </c>
    </row>
    <row r="108" spans="1:12">
      <c r="A108" s="636">
        <v>103</v>
      </c>
      <c r="B108" s="645" t="s">
        <v>256</v>
      </c>
      <c r="C108" s="653" t="s">
        <v>13</v>
      </c>
      <c r="D108" s="654" t="s">
        <v>13</v>
      </c>
      <c r="E108" s="1718" t="s">
        <v>5301</v>
      </c>
      <c r="F108" s="1719"/>
      <c r="G108" s="1719"/>
      <c r="H108" s="1719"/>
      <c r="I108" s="1719"/>
      <c r="J108" s="1720"/>
      <c r="K108" s="646" t="s">
        <v>16</v>
      </c>
      <c r="L108" s="647" t="s">
        <v>256</v>
      </c>
    </row>
    <row r="109" spans="1:12">
      <c r="A109" s="636">
        <v>104</v>
      </c>
      <c r="B109" s="645" t="s">
        <v>260</v>
      </c>
      <c r="C109" s="653" t="s">
        <v>13</v>
      </c>
      <c r="D109" s="654" t="s">
        <v>13</v>
      </c>
      <c r="E109" s="1718" t="s">
        <v>5302</v>
      </c>
      <c r="F109" s="1719"/>
      <c r="G109" s="1719"/>
      <c r="H109" s="1719"/>
      <c r="I109" s="1719"/>
      <c r="J109" s="1720"/>
      <c r="K109" s="646" t="s">
        <v>16</v>
      </c>
      <c r="L109" s="647" t="s">
        <v>260</v>
      </c>
    </row>
    <row r="110" spans="1:12">
      <c r="A110" s="636">
        <v>105</v>
      </c>
      <c r="B110" s="645" t="s">
        <v>262</v>
      </c>
      <c r="C110" s="653" t="s">
        <v>13</v>
      </c>
      <c r="D110" s="654" t="s">
        <v>13</v>
      </c>
      <c r="E110" s="1718" t="s">
        <v>5303</v>
      </c>
      <c r="F110" s="1719"/>
      <c r="G110" s="1719"/>
      <c r="H110" s="1719"/>
      <c r="I110" s="1719"/>
      <c r="J110" s="1720"/>
      <c r="K110" s="646" t="s">
        <v>16</v>
      </c>
      <c r="L110" s="647" t="s">
        <v>262</v>
      </c>
    </row>
    <row r="111" spans="1:12">
      <c r="A111" s="636">
        <v>106</v>
      </c>
      <c r="B111" s="645" t="s">
        <v>263</v>
      </c>
      <c r="C111" s="653" t="s">
        <v>13</v>
      </c>
      <c r="D111" s="654" t="s">
        <v>13</v>
      </c>
      <c r="E111" s="1718" t="s">
        <v>5304</v>
      </c>
      <c r="F111" s="1719"/>
      <c r="G111" s="1719"/>
      <c r="H111" s="1719"/>
      <c r="I111" s="1719"/>
      <c r="J111" s="1720"/>
      <c r="K111" s="646" t="s">
        <v>16</v>
      </c>
      <c r="L111" s="647" t="s">
        <v>263</v>
      </c>
    </row>
    <row r="112" spans="1:12">
      <c r="A112" s="636">
        <v>107</v>
      </c>
      <c r="B112" s="645" t="s">
        <v>264</v>
      </c>
      <c r="C112" s="653" t="s">
        <v>13</v>
      </c>
      <c r="D112" s="654" t="s">
        <v>13</v>
      </c>
      <c r="E112" s="654" t="s">
        <v>13</v>
      </c>
      <c r="F112" s="654" t="s">
        <v>13</v>
      </c>
      <c r="G112" s="654" t="s">
        <v>13</v>
      </c>
      <c r="H112" s="1721" t="s">
        <v>5305</v>
      </c>
      <c r="I112" s="1721"/>
      <c r="J112" s="1722"/>
      <c r="K112" s="646" t="s">
        <v>16</v>
      </c>
      <c r="L112" s="647" t="s">
        <v>264</v>
      </c>
    </row>
    <row r="113" spans="1:12">
      <c r="A113" s="636">
        <v>108</v>
      </c>
      <c r="B113" s="645" t="s">
        <v>266</v>
      </c>
      <c r="C113" s="1723" t="s">
        <v>5306</v>
      </c>
      <c r="D113" s="1724"/>
      <c r="E113" s="1724"/>
      <c r="F113" s="1724"/>
      <c r="G113" s="1724"/>
      <c r="H113" s="1724"/>
      <c r="I113" s="1724"/>
      <c r="J113" s="1725"/>
      <c r="K113" s="646" t="s">
        <v>16</v>
      </c>
      <c r="L113" s="647" t="s">
        <v>266</v>
      </c>
    </row>
    <row r="114" spans="1:12">
      <c r="A114" s="636">
        <v>109</v>
      </c>
      <c r="B114" s="645" t="s">
        <v>268</v>
      </c>
      <c r="C114" s="653" t="s">
        <v>13</v>
      </c>
      <c r="D114" s="654" t="s">
        <v>13</v>
      </c>
      <c r="E114" s="654" t="s">
        <v>13</v>
      </c>
      <c r="F114" s="654" t="s">
        <v>13</v>
      </c>
      <c r="G114" s="654" t="s">
        <v>13</v>
      </c>
      <c r="H114" s="1721" t="s">
        <v>5307</v>
      </c>
      <c r="I114" s="1721"/>
      <c r="J114" s="1722"/>
      <c r="K114" s="646" t="s">
        <v>16</v>
      </c>
      <c r="L114" s="647" t="s">
        <v>268</v>
      </c>
    </row>
    <row r="115" spans="1:12">
      <c r="A115" s="636">
        <v>110</v>
      </c>
      <c r="B115" s="645" t="s">
        <v>269</v>
      </c>
      <c r="C115" s="1723" t="s">
        <v>5308</v>
      </c>
      <c r="D115" s="1724"/>
      <c r="E115" s="1724"/>
      <c r="F115" s="1724"/>
      <c r="G115" s="1724"/>
      <c r="H115" s="1724"/>
      <c r="I115" s="1724"/>
      <c r="J115" s="1725"/>
      <c r="K115" s="646" t="s">
        <v>16</v>
      </c>
      <c r="L115" s="647" t="s">
        <v>269</v>
      </c>
    </row>
    <row r="116" spans="1:12">
      <c r="A116" s="636">
        <v>111</v>
      </c>
      <c r="B116" s="645" t="s">
        <v>271</v>
      </c>
      <c r="C116" s="653" t="s">
        <v>13</v>
      </c>
      <c r="D116" s="654" t="s">
        <v>13</v>
      </c>
      <c r="E116" s="1718" t="s">
        <v>5309</v>
      </c>
      <c r="F116" s="1719"/>
      <c r="G116" s="1719"/>
      <c r="H116" s="1719"/>
      <c r="I116" s="1719"/>
      <c r="J116" s="1720"/>
      <c r="K116" s="646" t="s">
        <v>16</v>
      </c>
      <c r="L116" s="647" t="s">
        <v>271</v>
      </c>
    </row>
    <row r="117" spans="1:12">
      <c r="A117" s="636">
        <v>112</v>
      </c>
      <c r="B117" s="645" t="s">
        <v>273</v>
      </c>
      <c r="C117" s="653" t="s">
        <v>13</v>
      </c>
      <c r="D117" s="654" t="s">
        <v>13</v>
      </c>
      <c r="E117" s="1718" t="s">
        <v>5310</v>
      </c>
      <c r="F117" s="1719"/>
      <c r="G117" s="1719"/>
      <c r="H117" s="1719"/>
      <c r="I117" s="1719"/>
      <c r="J117" s="1720"/>
      <c r="K117" s="646" t="s">
        <v>16</v>
      </c>
      <c r="L117" s="647" t="s">
        <v>273</v>
      </c>
    </row>
    <row r="118" spans="1:12">
      <c r="A118" s="636">
        <v>113</v>
      </c>
      <c r="B118" s="645" t="s">
        <v>275</v>
      </c>
      <c r="C118" s="653" t="s">
        <v>13</v>
      </c>
      <c r="D118" s="654" t="s">
        <v>13</v>
      </c>
      <c r="E118" s="1718" t="s">
        <v>5311</v>
      </c>
      <c r="F118" s="1719"/>
      <c r="G118" s="1719"/>
      <c r="H118" s="1719"/>
      <c r="I118" s="1719"/>
      <c r="J118" s="1720"/>
      <c r="K118" s="646" t="s">
        <v>16</v>
      </c>
      <c r="L118" s="647" t="s">
        <v>275</v>
      </c>
    </row>
    <row r="119" spans="1:12">
      <c r="A119" s="636">
        <v>114</v>
      </c>
      <c r="B119" s="645" t="s">
        <v>277</v>
      </c>
      <c r="C119" s="653" t="s">
        <v>13</v>
      </c>
      <c r="D119" s="654" t="s">
        <v>13</v>
      </c>
      <c r="E119" s="1718" t="s">
        <v>5312</v>
      </c>
      <c r="F119" s="1719"/>
      <c r="G119" s="1719"/>
      <c r="H119" s="1719"/>
      <c r="I119" s="1719"/>
      <c r="J119" s="1720"/>
      <c r="K119" s="646" t="s">
        <v>16</v>
      </c>
      <c r="L119" s="647" t="s">
        <v>277</v>
      </c>
    </row>
    <row r="120" spans="1:12">
      <c r="A120" s="636">
        <v>115</v>
      </c>
      <c r="B120" s="645" t="s">
        <v>279</v>
      </c>
      <c r="C120" s="653" t="s">
        <v>13</v>
      </c>
      <c r="D120" s="654" t="s">
        <v>13</v>
      </c>
      <c r="E120" s="1718" t="s">
        <v>5313</v>
      </c>
      <c r="F120" s="1719"/>
      <c r="G120" s="1719"/>
      <c r="H120" s="1719"/>
      <c r="I120" s="1719"/>
      <c r="J120" s="1720"/>
      <c r="K120" s="646" t="s">
        <v>16</v>
      </c>
      <c r="L120" s="647" t="s">
        <v>279</v>
      </c>
    </row>
    <row r="121" spans="1:12">
      <c r="A121" s="636">
        <v>116</v>
      </c>
      <c r="B121" s="645" t="s">
        <v>281</v>
      </c>
      <c r="C121" s="653" t="s">
        <v>13</v>
      </c>
      <c r="D121" s="654" t="s">
        <v>13</v>
      </c>
      <c r="E121" s="1718" t="s">
        <v>5314</v>
      </c>
      <c r="F121" s="1719"/>
      <c r="G121" s="1719"/>
      <c r="H121" s="1719"/>
      <c r="I121" s="1719"/>
      <c r="J121" s="1720"/>
      <c r="K121" s="646" t="s">
        <v>16</v>
      </c>
      <c r="L121" s="647" t="s">
        <v>281</v>
      </c>
    </row>
    <row r="122" spans="1:12">
      <c r="A122" s="636">
        <v>117</v>
      </c>
      <c r="B122" s="645" t="s">
        <v>283</v>
      </c>
      <c r="C122" s="653" t="s">
        <v>13</v>
      </c>
      <c r="D122" s="654" t="s">
        <v>13</v>
      </c>
      <c r="E122" s="1718" t="s">
        <v>5315</v>
      </c>
      <c r="F122" s="1719"/>
      <c r="G122" s="1719"/>
      <c r="H122" s="1719"/>
      <c r="I122" s="1719"/>
      <c r="J122" s="1720"/>
      <c r="K122" s="646" t="s">
        <v>16</v>
      </c>
      <c r="L122" s="647" t="s">
        <v>283</v>
      </c>
    </row>
    <row r="123" spans="1:12">
      <c r="A123" s="636">
        <v>118</v>
      </c>
      <c r="B123" s="645" t="s">
        <v>285</v>
      </c>
      <c r="C123" s="653" t="s">
        <v>13</v>
      </c>
      <c r="D123" s="654" t="s">
        <v>13</v>
      </c>
      <c r="E123" s="1718" t="s">
        <v>5316</v>
      </c>
      <c r="F123" s="1719"/>
      <c r="G123" s="1719"/>
      <c r="H123" s="1719"/>
      <c r="I123" s="1719"/>
      <c r="J123" s="1720"/>
      <c r="K123" s="646" t="s">
        <v>16</v>
      </c>
      <c r="L123" s="647" t="s">
        <v>285</v>
      </c>
    </row>
    <row r="124" spans="1:12">
      <c r="A124" s="636">
        <v>119</v>
      </c>
      <c r="B124" s="645" t="s">
        <v>287</v>
      </c>
      <c r="C124" s="653" t="s">
        <v>13</v>
      </c>
      <c r="D124" s="654" t="s">
        <v>13</v>
      </c>
      <c r="E124" s="1718" t="s">
        <v>5317</v>
      </c>
      <c r="F124" s="1719"/>
      <c r="G124" s="1719"/>
      <c r="H124" s="1719"/>
      <c r="I124" s="1719"/>
      <c r="J124" s="1720"/>
      <c r="K124" s="646" t="s">
        <v>16</v>
      </c>
      <c r="L124" s="647" t="s">
        <v>287</v>
      </c>
    </row>
    <row r="125" spans="1:12">
      <c r="A125" s="636">
        <v>120</v>
      </c>
      <c r="B125" s="645" t="s">
        <v>289</v>
      </c>
      <c r="C125" s="653" t="s">
        <v>13</v>
      </c>
      <c r="D125" s="654" t="s">
        <v>13</v>
      </c>
      <c r="E125" s="1718" t="s">
        <v>5318</v>
      </c>
      <c r="F125" s="1719"/>
      <c r="G125" s="1719"/>
      <c r="H125" s="1719"/>
      <c r="I125" s="1719"/>
      <c r="J125" s="1720"/>
      <c r="K125" s="646" t="s">
        <v>16</v>
      </c>
      <c r="L125" s="647" t="s">
        <v>289</v>
      </c>
    </row>
    <row r="126" spans="1:12">
      <c r="A126" s="636">
        <v>121</v>
      </c>
      <c r="B126" s="645" t="s">
        <v>291</v>
      </c>
      <c r="C126" s="653" t="s">
        <v>13</v>
      </c>
      <c r="D126" s="654" t="s">
        <v>13</v>
      </c>
      <c r="E126" s="1718" t="s">
        <v>5319</v>
      </c>
      <c r="F126" s="1719"/>
      <c r="G126" s="1719"/>
      <c r="H126" s="1719"/>
      <c r="I126" s="1719"/>
      <c r="J126" s="1720"/>
      <c r="K126" s="646" t="s">
        <v>16</v>
      </c>
      <c r="L126" s="647" t="s">
        <v>291</v>
      </c>
    </row>
    <row r="127" spans="1:12">
      <c r="A127" s="636">
        <v>122</v>
      </c>
      <c r="B127" s="645" t="s">
        <v>293</v>
      </c>
      <c r="C127" s="653" t="s">
        <v>13</v>
      </c>
      <c r="D127" s="654" t="s">
        <v>13</v>
      </c>
      <c r="E127" s="1718" t="s">
        <v>5320</v>
      </c>
      <c r="F127" s="1719"/>
      <c r="G127" s="1719"/>
      <c r="H127" s="1719"/>
      <c r="I127" s="1719"/>
      <c r="J127" s="1720"/>
      <c r="K127" s="646" t="s">
        <v>16</v>
      </c>
      <c r="L127" s="647" t="s">
        <v>293</v>
      </c>
    </row>
    <row r="128" spans="1:12">
      <c r="A128" s="636">
        <v>123</v>
      </c>
      <c r="B128" s="645" t="s">
        <v>295</v>
      </c>
      <c r="C128" s="653" t="s">
        <v>13</v>
      </c>
      <c r="D128" s="654" t="s">
        <v>13</v>
      </c>
      <c r="E128" s="654" t="s">
        <v>13</v>
      </c>
      <c r="F128" s="654" t="s">
        <v>13</v>
      </c>
      <c r="G128" s="654" t="s">
        <v>13</v>
      </c>
      <c r="H128" s="1721" t="s">
        <v>5321</v>
      </c>
      <c r="I128" s="1721"/>
      <c r="J128" s="1722"/>
      <c r="K128" s="646" t="s">
        <v>16</v>
      </c>
      <c r="L128" s="647" t="s">
        <v>295</v>
      </c>
    </row>
    <row r="129" spans="1:12">
      <c r="A129" s="636">
        <v>124</v>
      </c>
      <c r="B129" s="645" t="s">
        <v>297</v>
      </c>
      <c r="C129" s="1723" t="s">
        <v>5322</v>
      </c>
      <c r="D129" s="1724"/>
      <c r="E129" s="1724"/>
      <c r="F129" s="1724"/>
      <c r="G129" s="1724"/>
      <c r="H129" s="1724"/>
      <c r="I129" s="1724"/>
      <c r="J129" s="1725"/>
      <c r="K129" s="646" t="s">
        <v>16</v>
      </c>
      <c r="L129" s="647" t="s">
        <v>297</v>
      </c>
    </row>
    <row r="130" spans="1:12">
      <c r="A130" s="636">
        <v>125</v>
      </c>
      <c r="B130" s="645" t="s">
        <v>299</v>
      </c>
      <c r="C130" s="653" t="s">
        <v>13</v>
      </c>
      <c r="D130" s="654" t="s">
        <v>13</v>
      </c>
      <c r="E130" s="654" t="s">
        <v>13</v>
      </c>
      <c r="F130" s="654" t="s">
        <v>13</v>
      </c>
      <c r="G130" s="654" t="s">
        <v>13</v>
      </c>
      <c r="H130" s="1721" t="s">
        <v>5323</v>
      </c>
      <c r="I130" s="1721"/>
      <c r="J130" s="1722"/>
      <c r="K130" s="646" t="s">
        <v>16</v>
      </c>
      <c r="L130" s="647" t="s">
        <v>299</v>
      </c>
    </row>
    <row r="131" spans="1:12">
      <c r="A131" s="636">
        <v>126</v>
      </c>
      <c r="B131" s="645" t="s">
        <v>301</v>
      </c>
      <c r="C131" s="1723" t="s">
        <v>5324</v>
      </c>
      <c r="D131" s="1724"/>
      <c r="E131" s="1724"/>
      <c r="F131" s="1724"/>
      <c r="G131" s="1724"/>
      <c r="H131" s="1724"/>
      <c r="I131" s="1724"/>
      <c r="J131" s="1725"/>
      <c r="K131" s="646" t="s">
        <v>16</v>
      </c>
      <c r="L131" s="647" t="s">
        <v>301</v>
      </c>
    </row>
    <row r="132" spans="1:12">
      <c r="A132" s="636">
        <v>127</v>
      </c>
      <c r="B132" s="645" t="s">
        <v>303</v>
      </c>
      <c r="C132" s="653" t="s">
        <v>13</v>
      </c>
      <c r="D132" s="654" t="s">
        <v>13</v>
      </c>
      <c r="E132" s="1718" t="s">
        <v>5325</v>
      </c>
      <c r="F132" s="1719"/>
      <c r="G132" s="1719"/>
      <c r="H132" s="1719"/>
      <c r="I132" s="1719"/>
      <c r="J132" s="1720"/>
      <c r="K132" s="646" t="s">
        <v>16</v>
      </c>
      <c r="L132" s="647" t="s">
        <v>303</v>
      </c>
    </row>
    <row r="133" spans="1:12">
      <c r="A133" s="636">
        <v>128</v>
      </c>
      <c r="B133" s="645" t="s">
        <v>305</v>
      </c>
      <c r="C133" s="653" t="s">
        <v>13</v>
      </c>
      <c r="D133" s="654" t="s">
        <v>13</v>
      </c>
      <c r="E133" s="1718" t="s">
        <v>5326</v>
      </c>
      <c r="F133" s="1719"/>
      <c r="G133" s="1719"/>
      <c r="H133" s="1719"/>
      <c r="I133" s="1719"/>
      <c r="J133" s="1720"/>
      <c r="K133" s="646" t="s">
        <v>16</v>
      </c>
      <c r="L133" s="647" t="s">
        <v>305</v>
      </c>
    </row>
    <row r="134" spans="1:12">
      <c r="A134" s="636">
        <v>129</v>
      </c>
      <c r="B134" s="645" t="s">
        <v>306</v>
      </c>
      <c r="C134" s="653" t="s">
        <v>13</v>
      </c>
      <c r="D134" s="654" t="s">
        <v>13</v>
      </c>
      <c r="E134" s="1718" t="s">
        <v>5327</v>
      </c>
      <c r="F134" s="1719"/>
      <c r="G134" s="1719"/>
      <c r="H134" s="1719"/>
      <c r="I134" s="1719"/>
      <c r="J134" s="1720"/>
      <c r="K134" s="646" t="s">
        <v>16</v>
      </c>
      <c r="L134" s="647" t="s">
        <v>306</v>
      </c>
    </row>
    <row r="135" spans="1:12">
      <c r="A135" s="636">
        <v>130</v>
      </c>
      <c r="B135" s="645" t="s">
        <v>307</v>
      </c>
      <c r="C135" s="653" t="s">
        <v>13</v>
      </c>
      <c r="D135" s="654" t="s">
        <v>13</v>
      </c>
      <c r="E135" s="1718" t="s">
        <v>5328</v>
      </c>
      <c r="F135" s="1719"/>
      <c r="G135" s="1719"/>
      <c r="H135" s="1719"/>
      <c r="I135" s="1719"/>
      <c r="J135" s="1720"/>
      <c r="K135" s="646" t="s">
        <v>16</v>
      </c>
      <c r="L135" s="647" t="s">
        <v>307</v>
      </c>
    </row>
    <row r="136" spans="1:12">
      <c r="A136" s="636">
        <v>131</v>
      </c>
      <c r="B136" s="645" t="s">
        <v>308</v>
      </c>
      <c r="C136" s="653" t="s">
        <v>13</v>
      </c>
      <c r="D136" s="654" t="s">
        <v>13</v>
      </c>
      <c r="E136" s="1718" t="s">
        <v>5329</v>
      </c>
      <c r="F136" s="1719"/>
      <c r="G136" s="1719"/>
      <c r="H136" s="1719"/>
      <c r="I136" s="1719"/>
      <c r="J136" s="1720"/>
      <c r="K136" s="646" t="s">
        <v>16</v>
      </c>
      <c r="L136" s="647" t="s">
        <v>308</v>
      </c>
    </row>
    <row r="137" spans="1:12">
      <c r="A137" s="636">
        <v>132</v>
      </c>
      <c r="B137" s="645" t="s">
        <v>309</v>
      </c>
      <c r="C137" s="653" t="s">
        <v>13</v>
      </c>
      <c r="D137" s="654" t="s">
        <v>13</v>
      </c>
      <c r="E137" s="1718" t="s">
        <v>5330</v>
      </c>
      <c r="F137" s="1719"/>
      <c r="G137" s="1719"/>
      <c r="H137" s="1719"/>
      <c r="I137" s="1719"/>
      <c r="J137" s="1720"/>
      <c r="K137" s="646" t="s">
        <v>16</v>
      </c>
      <c r="L137" s="647" t="s">
        <v>309</v>
      </c>
    </row>
    <row r="138" spans="1:12">
      <c r="A138" s="636">
        <v>133</v>
      </c>
      <c r="B138" s="645" t="s">
        <v>312</v>
      </c>
      <c r="C138" s="653" t="s">
        <v>13</v>
      </c>
      <c r="D138" s="654" t="s">
        <v>13</v>
      </c>
      <c r="E138" s="1718" t="s">
        <v>5331</v>
      </c>
      <c r="F138" s="1719"/>
      <c r="G138" s="1719"/>
      <c r="H138" s="1719"/>
      <c r="I138" s="1719"/>
      <c r="J138" s="1720"/>
      <c r="K138" s="646" t="s">
        <v>16</v>
      </c>
      <c r="L138" s="647" t="s">
        <v>312</v>
      </c>
    </row>
    <row r="139" spans="1:12">
      <c r="A139" s="636">
        <v>134</v>
      </c>
      <c r="B139" s="645" t="s">
        <v>313</v>
      </c>
      <c r="C139" s="653" t="s">
        <v>13</v>
      </c>
      <c r="D139" s="654" t="s">
        <v>13</v>
      </c>
      <c r="E139" s="1718" t="s">
        <v>5332</v>
      </c>
      <c r="F139" s="1719"/>
      <c r="G139" s="1719"/>
      <c r="H139" s="1719"/>
      <c r="I139" s="1719"/>
      <c r="J139" s="1720"/>
      <c r="K139" s="646" t="s">
        <v>16</v>
      </c>
      <c r="L139" s="647" t="s">
        <v>313</v>
      </c>
    </row>
    <row r="140" spans="1:12">
      <c r="A140" s="636">
        <v>135</v>
      </c>
      <c r="B140" s="645" t="s">
        <v>314</v>
      </c>
      <c r="C140" s="653" t="s">
        <v>13</v>
      </c>
      <c r="D140" s="654" t="s">
        <v>13</v>
      </c>
      <c r="E140" s="1718" t="s">
        <v>5333</v>
      </c>
      <c r="F140" s="1719"/>
      <c r="G140" s="1719"/>
      <c r="H140" s="1719"/>
      <c r="I140" s="1719"/>
      <c r="J140" s="1720"/>
      <c r="K140" s="646" t="s">
        <v>16</v>
      </c>
      <c r="L140" s="647" t="s">
        <v>314</v>
      </c>
    </row>
    <row r="141" spans="1:12">
      <c r="A141" s="636">
        <v>136</v>
      </c>
      <c r="B141" s="645" t="s">
        <v>315</v>
      </c>
      <c r="C141" s="653" t="s">
        <v>13</v>
      </c>
      <c r="D141" s="654" t="s">
        <v>13</v>
      </c>
      <c r="E141" s="1718" t="s">
        <v>5334</v>
      </c>
      <c r="F141" s="1719"/>
      <c r="G141" s="1719"/>
      <c r="H141" s="1719"/>
      <c r="I141" s="1719"/>
      <c r="J141" s="1720"/>
      <c r="K141" s="646" t="s">
        <v>16</v>
      </c>
      <c r="L141" s="647" t="s">
        <v>315</v>
      </c>
    </row>
    <row r="142" spans="1:12">
      <c r="A142" s="636">
        <v>137</v>
      </c>
      <c r="B142" s="645" t="s">
        <v>319</v>
      </c>
      <c r="C142" s="653" t="s">
        <v>13</v>
      </c>
      <c r="D142" s="654" t="s">
        <v>13</v>
      </c>
      <c r="E142" s="1718" t="s">
        <v>5335</v>
      </c>
      <c r="F142" s="1719"/>
      <c r="G142" s="1719"/>
      <c r="H142" s="1719"/>
      <c r="I142" s="1719"/>
      <c r="J142" s="1720"/>
      <c r="K142" s="646" t="s">
        <v>16</v>
      </c>
      <c r="L142" s="647" t="s">
        <v>319</v>
      </c>
    </row>
    <row r="143" spans="1:12">
      <c r="A143" s="636">
        <v>138</v>
      </c>
      <c r="B143" s="645" t="s">
        <v>320</v>
      </c>
      <c r="C143" s="653" t="s">
        <v>13</v>
      </c>
      <c r="D143" s="654" t="s">
        <v>13</v>
      </c>
      <c r="E143" s="1718" t="s">
        <v>5336</v>
      </c>
      <c r="F143" s="1719"/>
      <c r="G143" s="1719"/>
      <c r="H143" s="1719"/>
      <c r="I143" s="1719"/>
      <c r="J143" s="1720"/>
      <c r="K143" s="646" t="s">
        <v>16</v>
      </c>
      <c r="L143" s="647" t="s">
        <v>320</v>
      </c>
    </row>
    <row r="144" spans="1:12">
      <c r="A144" s="636">
        <v>139</v>
      </c>
      <c r="B144" s="645" t="s">
        <v>321</v>
      </c>
      <c r="C144" s="653" t="s">
        <v>13</v>
      </c>
      <c r="D144" s="654" t="s">
        <v>13</v>
      </c>
      <c r="E144" s="654" t="s">
        <v>13</v>
      </c>
      <c r="F144" s="654" t="s">
        <v>13</v>
      </c>
      <c r="G144" s="654" t="s">
        <v>13</v>
      </c>
      <c r="H144" s="654" t="s">
        <v>13</v>
      </c>
      <c r="I144" s="654" t="s">
        <v>13</v>
      </c>
      <c r="J144" s="656" t="s">
        <v>13</v>
      </c>
      <c r="K144" s="646" t="s">
        <v>16</v>
      </c>
      <c r="L144" s="647" t="s">
        <v>321</v>
      </c>
    </row>
    <row r="145" spans="1:12">
      <c r="A145" s="636">
        <v>140</v>
      </c>
      <c r="B145" s="645" t="s">
        <v>322</v>
      </c>
      <c r="C145" s="653" t="s">
        <v>13</v>
      </c>
      <c r="D145" s="654" t="s">
        <v>13</v>
      </c>
      <c r="E145" s="654" t="s">
        <v>13</v>
      </c>
      <c r="F145" s="654" t="s">
        <v>13</v>
      </c>
      <c r="G145" s="654" t="s">
        <v>13</v>
      </c>
      <c r="H145" s="654" t="s">
        <v>13</v>
      </c>
      <c r="I145" s="654" t="s">
        <v>13</v>
      </c>
      <c r="J145" s="656" t="s">
        <v>13</v>
      </c>
      <c r="K145" s="646" t="s">
        <v>16</v>
      </c>
      <c r="L145" s="647" t="s">
        <v>322</v>
      </c>
    </row>
    <row r="146" spans="1:12">
      <c r="A146" s="636">
        <v>141</v>
      </c>
      <c r="B146" s="645" t="s">
        <v>323</v>
      </c>
      <c r="C146" s="653" t="s">
        <v>13</v>
      </c>
      <c r="D146" s="654" t="s">
        <v>13</v>
      </c>
      <c r="E146" s="654" t="s">
        <v>13</v>
      </c>
      <c r="F146" s="654" t="s">
        <v>13</v>
      </c>
      <c r="G146" s="654" t="s">
        <v>13</v>
      </c>
      <c r="H146" s="654" t="s">
        <v>13</v>
      </c>
      <c r="I146" s="654" t="s">
        <v>13</v>
      </c>
      <c r="J146" s="656" t="s">
        <v>13</v>
      </c>
      <c r="K146" s="646" t="s">
        <v>16</v>
      </c>
      <c r="L146" s="647" t="s">
        <v>323</v>
      </c>
    </row>
    <row r="147" spans="1:12">
      <c r="A147" s="636">
        <v>142</v>
      </c>
      <c r="B147" s="645" t="s">
        <v>324</v>
      </c>
      <c r="C147" s="653" t="s">
        <v>13</v>
      </c>
      <c r="D147" s="654" t="s">
        <v>13</v>
      </c>
      <c r="E147" s="654" t="s">
        <v>13</v>
      </c>
      <c r="F147" s="654" t="s">
        <v>13</v>
      </c>
      <c r="G147" s="654" t="s">
        <v>13</v>
      </c>
      <c r="H147" s="654" t="s">
        <v>13</v>
      </c>
      <c r="I147" s="654" t="s">
        <v>13</v>
      </c>
      <c r="J147" s="656" t="s">
        <v>13</v>
      </c>
      <c r="K147" s="646" t="s">
        <v>16</v>
      </c>
      <c r="L147" s="647" t="s">
        <v>324</v>
      </c>
    </row>
    <row r="148" spans="1:12">
      <c r="A148" s="636">
        <v>143</v>
      </c>
      <c r="B148" s="645" t="s">
        <v>325</v>
      </c>
      <c r="C148" s="653" t="s">
        <v>13</v>
      </c>
      <c r="D148" s="654" t="s">
        <v>13</v>
      </c>
      <c r="E148" s="654" t="s">
        <v>13</v>
      </c>
      <c r="F148" s="654" t="s">
        <v>13</v>
      </c>
      <c r="G148" s="654" t="s">
        <v>13</v>
      </c>
      <c r="H148" s="654" t="s">
        <v>13</v>
      </c>
      <c r="I148" s="654" t="s">
        <v>13</v>
      </c>
      <c r="J148" s="656" t="s">
        <v>13</v>
      </c>
      <c r="K148" s="646" t="s">
        <v>16</v>
      </c>
      <c r="L148" s="647" t="s">
        <v>325</v>
      </c>
    </row>
    <row r="149" spans="1:12">
      <c r="A149" s="636">
        <v>144</v>
      </c>
      <c r="B149" s="645" t="s">
        <v>326</v>
      </c>
      <c r="C149" s="653" t="s">
        <v>13</v>
      </c>
      <c r="D149" s="654" t="s">
        <v>13</v>
      </c>
      <c r="E149" s="654" t="s">
        <v>13</v>
      </c>
      <c r="F149" s="654" t="s">
        <v>13</v>
      </c>
      <c r="G149" s="654" t="s">
        <v>13</v>
      </c>
      <c r="H149" s="654" t="s">
        <v>13</v>
      </c>
      <c r="I149" s="654" t="s">
        <v>13</v>
      </c>
      <c r="J149" s="656" t="s">
        <v>13</v>
      </c>
      <c r="K149" s="646" t="s">
        <v>16</v>
      </c>
      <c r="L149" s="647" t="s">
        <v>326</v>
      </c>
    </row>
    <row r="150" spans="1:12">
      <c r="A150" s="636">
        <v>145</v>
      </c>
      <c r="B150" s="645" t="s">
        <v>328</v>
      </c>
      <c r="C150" s="653" t="s">
        <v>13</v>
      </c>
      <c r="D150" s="654" t="s">
        <v>13</v>
      </c>
      <c r="E150" s="654" t="s">
        <v>13</v>
      </c>
      <c r="F150" s="654" t="s">
        <v>13</v>
      </c>
      <c r="G150" s="654" t="s">
        <v>13</v>
      </c>
      <c r="H150" s="654" t="s">
        <v>13</v>
      </c>
      <c r="I150" s="654" t="s">
        <v>13</v>
      </c>
      <c r="J150" s="656" t="s">
        <v>13</v>
      </c>
      <c r="K150" s="646" t="s">
        <v>16</v>
      </c>
      <c r="L150" s="647" t="s">
        <v>328</v>
      </c>
    </row>
    <row r="151" spans="1:12">
      <c r="A151" s="636">
        <v>146</v>
      </c>
      <c r="B151" s="645" t="s">
        <v>330</v>
      </c>
      <c r="C151" s="653" t="s">
        <v>13</v>
      </c>
      <c r="D151" s="654" t="s">
        <v>13</v>
      </c>
      <c r="E151" s="654" t="s">
        <v>13</v>
      </c>
      <c r="F151" s="654" t="s">
        <v>13</v>
      </c>
      <c r="G151" s="654" t="s">
        <v>13</v>
      </c>
      <c r="H151" s="654" t="s">
        <v>13</v>
      </c>
      <c r="I151" s="654" t="s">
        <v>13</v>
      </c>
      <c r="J151" s="656" t="s">
        <v>13</v>
      </c>
      <c r="K151" s="646" t="s">
        <v>16</v>
      </c>
      <c r="L151" s="647" t="s">
        <v>330</v>
      </c>
    </row>
    <row r="152" spans="1:12">
      <c r="A152" s="636">
        <v>147</v>
      </c>
      <c r="B152" s="645" t="s">
        <v>331</v>
      </c>
      <c r="C152" s="653" t="s">
        <v>13</v>
      </c>
      <c r="D152" s="654" t="s">
        <v>13</v>
      </c>
      <c r="E152" s="654" t="s">
        <v>13</v>
      </c>
      <c r="F152" s="654" t="s">
        <v>13</v>
      </c>
      <c r="G152" s="654" t="s">
        <v>13</v>
      </c>
      <c r="H152" s="654" t="s">
        <v>13</v>
      </c>
      <c r="I152" s="654" t="s">
        <v>13</v>
      </c>
      <c r="J152" s="656" t="s">
        <v>13</v>
      </c>
      <c r="K152" s="646" t="s">
        <v>16</v>
      </c>
      <c r="L152" s="647" t="s">
        <v>331</v>
      </c>
    </row>
    <row r="153" spans="1:12">
      <c r="A153" s="636">
        <v>148</v>
      </c>
      <c r="B153" s="645" t="s">
        <v>332</v>
      </c>
      <c r="C153" s="653" t="s">
        <v>13</v>
      </c>
      <c r="D153" s="654" t="s">
        <v>13</v>
      </c>
      <c r="E153" s="654" t="s">
        <v>13</v>
      </c>
      <c r="F153" s="654" t="s">
        <v>13</v>
      </c>
      <c r="G153" s="654" t="s">
        <v>13</v>
      </c>
      <c r="H153" s="654" t="s">
        <v>13</v>
      </c>
      <c r="I153" s="654" t="s">
        <v>13</v>
      </c>
      <c r="J153" s="656" t="s">
        <v>13</v>
      </c>
      <c r="K153" s="646" t="s">
        <v>16</v>
      </c>
      <c r="L153" s="647" t="s">
        <v>332</v>
      </c>
    </row>
    <row r="154" spans="1:12">
      <c r="A154" s="636">
        <v>149</v>
      </c>
      <c r="B154" s="645" t="s">
        <v>333</v>
      </c>
      <c r="C154" s="653" t="s">
        <v>13</v>
      </c>
      <c r="D154" s="654" t="s">
        <v>13</v>
      </c>
      <c r="E154" s="654" t="s">
        <v>13</v>
      </c>
      <c r="F154" s="654" t="s">
        <v>13</v>
      </c>
      <c r="G154" s="654" t="s">
        <v>13</v>
      </c>
      <c r="H154" s="654" t="s">
        <v>13</v>
      </c>
      <c r="I154" s="654" t="s">
        <v>13</v>
      </c>
      <c r="J154" s="656" t="s">
        <v>13</v>
      </c>
      <c r="K154" s="646" t="s">
        <v>16</v>
      </c>
      <c r="L154" s="647" t="s">
        <v>333</v>
      </c>
    </row>
    <row r="155" spans="1:12">
      <c r="A155" s="636">
        <v>150</v>
      </c>
      <c r="B155" s="645" t="s">
        <v>334</v>
      </c>
      <c r="C155" s="653" t="s">
        <v>13</v>
      </c>
      <c r="D155" s="654" t="s">
        <v>13</v>
      </c>
      <c r="E155" s="654" t="s">
        <v>13</v>
      </c>
      <c r="F155" s="654" t="s">
        <v>13</v>
      </c>
      <c r="G155" s="654" t="s">
        <v>13</v>
      </c>
      <c r="H155" s="654" t="s">
        <v>13</v>
      </c>
      <c r="I155" s="654" t="s">
        <v>13</v>
      </c>
      <c r="J155" s="656" t="s">
        <v>13</v>
      </c>
      <c r="K155" s="646" t="s">
        <v>16</v>
      </c>
      <c r="L155" s="647" t="s">
        <v>334</v>
      </c>
    </row>
    <row r="156" spans="1:12">
      <c r="A156" s="636">
        <v>151</v>
      </c>
      <c r="B156" s="645" t="s">
        <v>335</v>
      </c>
      <c r="C156" s="653" t="s">
        <v>13</v>
      </c>
      <c r="D156" s="654" t="s">
        <v>13</v>
      </c>
      <c r="E156" s="654" t="s">
        <v>13</v>
      </c>
      <c r="F156" s="654" t="s">
        <v>13</v>
      </c>
      <c r="G156" s="654" t="s">
        <v>13</v>
      </c>
      <c r="H156" s="654" t="s">
        <v>13</v>
      </c>
      <c r="I156" s="654" t="s">
        <v>13</v>
      </c>
      <c r="J156" s="656" t="s">
        <v>13</v>
      </c>
      <c r="K156" s="646" t="s">
        <v>16</v>
      </c>
      <c r="L156" s="647" t="s">
        <v>335</v>
      </c>
    </row>
    <row r="157" spans="1:12">
      <c r="A157" s="636">
        <v>152</v>
      </c>
      <c r="B157" s="645" t="s">
        <v>336</v>
      </c>
      <c r="C157" s="653" t="s">
        <v>13</v>
      </c>
      <c r="D157" s="654" t="s">
        <v>13</v>
      </c>
      <c r="E157" s="654" t="s">
        <v>13</v>
      </c>
      <c r="F157" s="654" t="s">
        <v>13</v>
      </c>
      <c r="G157" s="654" t="s">
        <v>13</v>
      </c>
      <c r="H157" s="654" t="s">
        <v>13</v>
      </c>
      <c r="I157" s="654" t="s">
        <v>13</v>
      </c>
      <c r="J157" s="656" t="s">
        <v>13</v>
      </c>
      <c r="K157" s="646" t="s">
        <v>16</v>
      </c>
      <c r="L157" s="647" t="s">
        <v>336</v>
      </c>
    </row>
    <row r="158" spans="1:12">
      <c r="A158" s="636">
        <v>153</v>
      </c>
      <c r="B158" s="645" t="s">
        <v>337</v>
      </c>
      <c r="C158" s="653" t="s">
        <v>13</v>
      </c>
      <c r="D158" s="654" t="s">
        <v>13</v>
      </c>
      <c r="E158" s="654" t="s">
        <v>13</v>
      </c>
      <c r="F158" s="654" t="s">
        <v>13</v>
      </c>
      <c r="G158" s="654" t="s">
        <v>13</v>
      </c>
      <c r="H158" s="654" t="s">
        <v>13</v>
      </c>
      <c r="I158" s="654" t="s">
        <v>13</v>
      </c>
      <c r="J158" s="656" t="s">
        <v>13</v>
      </c>
      <c r="K158" s="646" t="s">
        <v>16</v>
      </c>
      <c r="L158" s="647" t="s">
        <v>337</v>
      </c>
    </row>
    <row r="159" spans="1:12">
      <c r="A159" s="636">
        <v>154</v>
      </c>
      <c r="B159" s="645" t="s">
        <v>338</v>
      </c>
      <c r="C159" s="653" t="s">
        <v>13</v>
      </c>
      <c r="D159" s="654" t="s">
        <v>13</v>
      </c>
      <c r="E159" s="654" t="s">
        <v>13</v>
      </c>
      <c r="F159" s="654" t="s">
        <v>13</v>
      </c>
      <c r="G159" s="654" t="s">
        <v>13</v>
      </c>
      <c r="H159" s="654" t="s">
        <v>13</v>
      </c>
      <c r="I159" s="654" t="s">
        <v>13</v>
      </c>
      <c r="J159" s="656" t="s">
        <v>13</v>
      </c>
      <c r="K159" s="646" t="s">
        <v>16</v>
      </c>
      <c r="L159" s="647" t="s">
        <v>338</v>
      </c>
    </row>
    <row r="160" spans="1:12">
      <c r="A160" s="636">
        <v>155</v>
      </c>
      <c r="B160" s="645" t="s">
        <v>339</v>
      </c>
      <c r="C160" s="653" t="s">
        <v>13</v>
      </c>
      <c r="D160" s="654" t="s">
        <v>13</v>
      </c>
      <c r="E160" s="654" t="s">
        <v>13</v>
      </c>
      <c r="F160" s="654" t="s">
        <v>13</v>
      </c>
      <c r="G160" s="654" t="s">
        <v>13</v>
      </c>
      <c r="H160" s="654" t="s">
        <v>13</v>
      </c>
      <c r="I160" s="654" t="s">
        <v>13</v>
      </c>
      <c r="J160" s="656" t="s">
        <v>13</v>
      </c>
      <c r="K160" s="646" t="s">
        <v>16</v>
      </c>
      <c r="L160" s="647" t="s">
        <v>339</v>
      </c>
    </row>
    <row r="161" spans="1:12">
      <c r="A161" s="636">
        <v>156</v>
      </c>
      <c r="B161" s="645" t="s">
        <v>340</v>
      </c>
      <c r="C161" s="653" t="s">
        <v>13</v>
      </c>
      <c r="D161" s="654" t="s">
        <v>13</v>
      </c>
      <c r="E161" s="654" t="s">
        <v>13</v>
      </c>
      <c r="F161" s="654" t="s">
        <v>13</v>
      </c>
      <c r="G161" s="654" t="s">
        <v>13</v>
      </c>
      <c r="H161" s="654" t="s">
        <v>13</v>
      </c>
      <c r="I161" s="654" t="s">
        <v>13</v>
      </c>
      <c r="J161" s="656" t="s">
        <v>13</v>
      </c>
      <c r="K161" s="646" t="s">
        <v>16</v>
      </c>
      <c r="L161" s="647" t="s">
        <v>340</v>
      </c>
    </row>
    <row r="162" spans="1:12">
      <c r="A162" s="636">
        <v>157</v>
      </c>
      <c r="B162" s="645" t="s">
        <v>341</v>
      </c>
      <c r="C162" s="653" t="s">
        <v>13</v>
      </c>
      <c r="D162" s="654" t="s">
        <v>13</v>
      </c>
      <c r="E162" s="654" t="s">
        <v>13</v>
      </c>
      <c r="F162" s="654" t="s">
        <v>13</v>
      </c>
      <c r="G162" s="654" t="s">
        <v>13</v>
      </c>
      <c r="H162" s="654" t="s">
        <v>13</v>
      </c>
      <c r="I162" s="654" t="s">
        <v>13</v>
      </c>
      <c r="J162" s="656" t="s">
        <v>13</v>
      </c>
      <c r="K162" s="646" t="s">
        <v>16</v>
      </c>
      <c r="L162" s="647" t="s">
        <v>341</v>
      </c>
    </row>
    <row r="163" spans="1:12">
      <c r="A163" s="636">
        <v>158</v>
      </c>
      <c r="B163" s="645" t="s">
        <v>342</v>
      </c>
      <c r="C163" s="653" t="s">
        <v>13</v>
      </c>
      <c r="D163" s="654" t="s">
        <v>13</v>
      </c>
      <c r="E163" s="654" t="s">
        <v>13</v>
      </c>
      <c r="F163" s="654" t="s">
        <v>13</v>
      </c>
      <c r="G163" s="654" t="s">
        <v>13</v>
      </c>
      <c r="H163" s="654" t="s">
        <v>13</v>
      </c>
      <c r="I163" s="654" t="s">
        <v>13</v>
      </c>
      <c r="J163" s="656" t="s">
        <v>13</v>
      </c>
      <c r="K163" s="646" t="s">
        <v>16</v>
      </c>
      <c r="L163" s="647" t="s">
        <v>342</v>
      </c>
    </row>
    <row r="164" spans="1:12">
      <c r="A164" s="636">
        <v>159</v>
      </c>
      <c r="B164" s="645" t="s">
        <v>343</v>
      </c>
      <c r="C164" s="653" t="s">
        <v>13</v>
      </c>
      <c r="D164" s="654" t="s">
        <v>13</v>
      </c>
      <c r="E164" s="654" t="s">
        <v>13</v>
      </c>
      <c r="F164" s="654" t="s">
        <v>13</v>
      </c>
      <c r="G164" s="654" t="s">
        <v>13</v>
      </c>
      <c r="H164" s="654" t="s">
        <v>13</v>
      </c>
      <c r="I164" s="654" t="s">
        <v>13</v>
      </c>
      <c r="J164" s="656" t="s">
        <v>13</v>
      </c>
      <c r="K164" s="646" t="s">
        <v>16</v>
      </c>
      <c r="L164" s="647" t="s">
        <v>343</v>
      </c>
    </row>
    <row r="165" spans="1:12">
      <c r="A165" s="636">
        <v>160</v>
      </c>
      <c r="B165" s="645" t="s">
        <v>344</v>
      </c>
      <c r="C165" s="653" t="s">
        <v>13</v>
      </c>
      <c r="D165" s="654" t="s">
        <v>13</v>
      </c>
      <c r="E165" s="654" t="s">
        <v>13</v>
      </c>
      <c r="F165" s="654" t="s">
        <v>13</v>
      </c>
      <c r="G165" s="654" t="s">
        <v>13</v>
      </c>
      <c r="H165" s="654" t="s">
        <v>13</v>
      </c>
      <c r="I165" s="654" t="s">
        <v>13</v>
      </c>
      <c r="J165" s="656" t="s">
        <v>13</v>
      </c>
      <c r="K165" s="646" t="s">
        <v>16</v>
      </c>
      <c r="L165" s="647" t="s">
        <v>344</v>
      </c>
    </row>
    <row r="166" spans="1:12">
      <c r="A166" s="636">
        <v>161</v>
      </c>
      <c r="B166" s="645" t="s">
        <v>351</v>
      </c>
      <c r="C166" s="653" t="s">
        <v>13</v>
      </c>
      <c r="D166" s="654" t="s">
        <v>13</v>
      </c>
      <c r="E166" s="654" t="s">
        <v>13</v>
      </c>
      <c r="F166" s="654" t="s">
        <v>13</v>
      </c>
      <c r="G166" s="654" t="s">
        <v>13</v>
      </c>
      <c r="H166" s="654" t="s">
        <v>13</v>
      </c>
      <c r="I166" s="654" t="s">
        <v>13</v>
      </c>
      <c r="J166" s="656" t="s">
        <v>13</v>
      </c>
      <c r="K166" s="646" t="s">
        <v>16</v>
      </c>
      <c r="L166" s="647" t="s">
        <v>351</v>
      </c>
    </row>
    <row r="167" spans="1:12">
      <c r="A167" s="636">
        <v>162</v>
      </c>
      <c r="B167" s="645" t="s">
        <v>352</v>
      </c>
      <c r="C167" s="653" t="s">
        <v>13</v>
      </c>
      <c r="D167" s="654" t="s">
        <v>13</v>
      </c>
      <c r="E167" s="654" t="s">
        <v>13</v>
      </c>
      <c r="F167" s="654" t="s">
        <v>13</v>
      </c>
      <c r="G167" s="654" t="s">
        <v>13</v>
      </c>
      <c r="H167" s="654" t="s">
        <v>13</v>
      </c>
      <c r="I167" s="654" t="s">
        <v>13</v>
      </c>
      <c r="J167" s="656" t="s">
        <v>13</v>
      </c>
      <c r="K167" s="646" t="s">
        <v>16</v>
      </c>
      <c r="L167" s="647" t="s">
        <v>352</v>
      </c>
    </row>
    <row r="168" spans="1:12">
      <c r="A168" s="636">
        <v>163</v>
      </c>
      <c r="B168" s="645" t="s">
        <v>353</v>
      </c>
      <c r="C168" s="653" t="s">
        <v>13</v>
      </c>
      <c r="D168" s="654" t="s">
        <v>13</v>
      </c>
      <c r="E168" s="654" t="s">
        <v>13</v>
      </c>
      <c r="F168" s="654" t="s">
        <v>13</v>
      </c>
      <c r="G168" s="654" t="s">
        <v>13</v>
      </c>
      <c r="H168" s="654" t="s">
        <v>13</v>
      </c>
      <c r="I168" s="654" t="s">
        <v>13</v>
      </c>
      <c r="J168" s="656" t="s">
        <v>13</v>
      </c>
      <c r="K168" s="646" t="s">
        <v>16</v>
      </c>
      <c r="L168" s="647" t="s">
        <v>353</v>
      </c>
    </row>
    <row r="169" spans="1:12">
      <c r="A169" s="636">
        <v>164</v>
      </c>
      <c r="B169" s="645" t="s">
        <v>354</v>
      </c>
      <c r="C169" s="653" t="s">
        <v>13</v>
      </c>
      <c r="D169" s="654" t="s">
        <v>13</v>
      </c>
      <c r="E169" s="654" t="s">
        <v>13</v>
      </c>
      <c r="F169" s="654" t="s">
        <v>13</v>
      </c>
      <c r="G169" s="654" t="s">
        <v>13</v>
      </c>
      <c r="H169" s="654" t="s">
        <v>13</v>
      </c>
      <c r="I169" s="654" t="s">
        <v>13</v>
      </c>
      <c r="J169" s="656" t="s">
        <v>13</v>
      </c>
      <c r="K169" s="646" t="s">
        <v>16</v>
      </c>
      <c r="L169" s="647" t="s">
        <v>354</v>
      </c>
    </row>
    <row r="170" spans="1:12">
      <c r="A170" s="636">
        <v>165</v>
      </c>
      <c r="B170" s="645" t="s">
        <v>355</v>
      </c>
      <c r="C170" s="653" t="s">
        <v>13</v>
      </c>
      <c r="D170" s="654" t="s">
        <v>13</v>
      </c>
      <c r="E170" s="654" t="s">
        <v>13</v>
      </c>
      <c r="F170" s="654" t="s">
        <v>13</v>
      </c>
      <c r="G170" s="654" t="s">
        <v>13</v>
      </c>
      <c r="H170" s="654" t="s">
        <v>13</v>
      </c>
      <c r="I170" s="654" t="s">
        <v>13</v>
      </c>
      <c r="J170" s="656" t="s">
        <v>13</v>
      </c>
      <c r="K170" s="646" t="s">
        <v>16</v>
      </c>
      <c r="L170" s="647" t="s">
        <v>355</v>
      </c>
    </row>
    <row r="171" spans="1:12">
      <c r="A171" s="636">
        <v>166</v>
      </c>
      <c r="B171" s="645" t="s">
        <v>356</v>
      </c>
      <c r="C171" s="653" t="s">
        <v>13</v>
      </c>
      <c r="D171" s="654" t="s">
        <v>13</v>
      </c>
      <c r="E171" s="654" t="s">
        <v>13</v>
      </c>
      <c r="F171" s="654" t="s">
        <v>13</v>
      </c>
      <c r="G171" s="654" t="s">
        <v>13</v>
      </c>
      <c r="H171" s="654" t="s">
        <v>13</v>
      </c>
      <c r="I171" s="654" t="s">
        <v>13</v>
      </c>
      <c r="J171" s="656" t="s">
        <v>13</v>
      </c>
      <c r="K171" s="646" t="s">
        <v>16</v>
      </c>
      <c r="L171" s="647" t="s">
        <v>356</v>
      </c>
    </row>
    <row r="172" spans="1:12">
      <c r="A172" s="636">
        <v>167</v>
      </c>
      <c r="B172" s="645" t="s">
        <v>357</v>
      </c>
      <c r="C172" s="653" t="s">
        <v>13</v>
      </c>
      <c r="D172" s="654" t="s">
        <v>13</v>
      </c>
      <c r="E172" s="654" t="s">
        <v>13</v>
      </c>
      <c r="F172" s="654" t="s">
        <v>13</v>
      </c>
      <c r="G172" s="654" t="s">
        <v>13</v>
      </c>
      <c r="H172" s="654" t="s">
        <v>13</v>
      </c>
      <c r="I172" s="654" t="s">
        <v>13</v>
      </c>
      <c r="J172" s="656" t="s">
        <v>13</v>
      </c>
      <c r="K172" s="646" t="s">
        <v>16</v>
      </c>
      <c r="L172" s="647" t="s">
        <v>357</v>
      </c>
    </row>
    <row r="173" spans="1:12">
      <c r="A173" s="636">
        <v>168</v>
      </c>
      <c r="B173" s="645" t="s">
        <v>358</v>
      </c>
      <c r="C173" s="653" t="s">
        <v>13</v>
      </c>
      <c r="D173" s="654" t="s">
        <v>13</v>
      </c>
      <c r="E173" s="654" t="s">
        <v>13</v>
      </c>
      <c r="F173" s="654" t="s">
        <v>13</v>
      </c>
      <c r="G173" s="654" t="s">
        <v>13</v>
      </c>
      <c r="H173" s="654" t="s">
        <v>13</v>
      </c>
      <c r="I173" s="654" t="s">
        <v>13</v>
      </c>
      <c r="J173" s="656" t="s">
        <v>13</v>
      </c>
      <c r="K173" s="646" t="s">
        <v>16</v>
      </c>
      <c r="L173" s="647" t="s">
        <v>358</v>
      </c>
    </row>
    <row r="174" spans="1:12">
      <c r="A174" s="636">
        <v>169</v>
      </c>
      <c r="B174" s="645" t="s">
        <v>359</v>
      </c>
      <c r="C174" s="653" t="s">
        <v>13</v>
      </c>
      <c r="D174" s="654" t="s">
        <v>13</v>
      </c>
      <c r="E174" s="654" t="s">
        <v>13</v>
      </c>
      <c r="F174" s="654" t="s">
        <v>13</v>
      </c>
      <c r="G174" s="654" t="s">
        <v>13</v>
      </c>
      <c r="H174" s="654" t="s">
        <v>13</v>
      </c>
      <c r="I174" s="654" t="s">
        <v>13</v>
      </c>
      <c r="J174" s="656" t="s">
        <v>13</v>
      </c>
      <c r="K174" s="646" t="s">
        <v>16</v>
      </c>
      <c r="L174" s="647" t="s">
        <v>359</v>
      </c>
    </row>
    <row r="175" spans="1:12">
      <c r="A175" s="636">
        <v>170</v>
      </c>
      <c r="B175" s="645" t="s">
        <v>360</v>
      </c>
      <c r="C175" s="653" t="s">
        <v>13</v>
      </c>
      <c r="D175" s="654" t="s">
        <v>13</v>
      </c>
      <c r="E175" s="654" t="s">
        <v>13</v>
      </c>
      <c r="F175" s="654" t="s">
        <v>13</v>
      </c>
      <c r="G175" s="654" t="s">
        <v>13</v>
      </c>
      <c r="H175" s="654" t="s">
        <v>13</v>
      </c>
      <c r="I175" s="654" t="s">
        <v>13</v>
      </c>
      <c r="J175" s="656" t="s">
        <v>13</v>
      </c>
      <c r="K175" s="646" t="s">
        <v>16</v>
      </c>
      <c r="L175" s="647" t="s">
        <v>360</v>
      </c>
    </row>
    <row r="176" spans="1:12">
      <c r="A176" s="636">
        <v>171</v>
      </c>
      <c r="B176" s="645" t="s">
        <v>361</v>
      </c>
      <c r="C176" s="653" t="s">
        <v>13</v>
      </c>
      <c r="D176" s="654" t="s">
        <v>13</v>
      </c>
      <c r="E176" s="654" t="s">
        <v>13</v>
      </c>
      <c r="F176" s="654" t="s">
        <v>13</v>
      </c>
      <c r="G176" s="654" t="s">
        <v>13</v>
      </c>
      <c r="H176" s="654" t="s">
        <v>13</v>
      </c>
      <c r="I176" s="654" t="s">
        <v>13</v>
      </c>
      <c r="J176" s="656" t="s">
        <v>13</v>
      </c>
      <c r="K176" s="646" t="s">
        <v>16</v>
      </c>
      <c r="L176" s="647" t="s">
        <v>361</v>
      </c>
    </row>
    <row r="177" spans="1:12">
      <c r="A177" s="636">
        <v>172</v>
      </c>
      <c r="B177" s="645" t="s">
        <v>362</v>
      </c>
      <c r="C177" s="653" t="s">
        <v>13</v>
      </c>
      <c r="D177" s="654" t="s">
        <v>13</v>
      </c>
      <c r="E177" s="654" t="s">
        <v>13</v>
      </c>
      <c r="F177" s="654" t="s">
        <v>13</v>
      </c>
      <c r="G177" s="654" t="s">
        <v>13</v>
      </c>
      <c r="H177" s="654" t="s">
        <v>13</v>
      </c>
      <c r="I177" s="654" t="s">
        <v>13</v>
      </c>
      <c r="J177" s="656" t="s">
        <v>13</v>
      </c>
      <c r="K177" s="646" t="s">
        <v>16</v>
      </c>
      <c r="L177" s="647" t="s">
        <v>362</v>
      </c>
    </row>
    <row r="178" spans="1:12">
      <c r="A178" s="636">
        <v>173</v>
      </c>
      <c r="B178" s="645" t="s">
        <v>363</v>
      </c>
      <c r="C178" s="653" t="s">
        <v>13</v>
      </c>
      <c r="D178" s="654" t="s">
        <v>13</v>
      </c>
      <c r="E178" s="654" t="s">
        <v>13</v>
      </c>
      <c r="F178" s="654" t="s">
        <v>13</v>
      </c>
      <c r="G178" s="654" t="s">
        <v>13</v>
      </c>
      <c r="H178" s="654" t="s">
        <v>13</v>
      </c>
      <c r="I178" s="654" t="s">
        <v>13</v>
      </c>
      <c r="J178" s="656" t="s">
        <v>13</v>
      </c>
      <c r="K178" s="646" t="s">
        <v>16</v>
      </c>
      <c r="L178" s="647" t="s">
        <v>363</v>
      </c>
    </row>
    <row r="179" spans="1:12">
      <c r="A179" s="636">
        <v>174</v>
      </c>
      <c r="B179" s="645" t="s">
        <v>364</v>
      </c>
      <c r="C179" s="653" t="s">
        <v>13</v>
      </c>
      <c r="D179" s="654" t="s">
        <v>13</v>
      </c>
      <c r="E179" s="654" t="s">
        <v>13</v>
      </c>
      <c r="F179" s="654" t="s">
        <v>13</v>
      </c>
      <c r="G179" s="654" t="s">
        <v>13</v>
      </c>
      <c r="H179" s="654" t="s">
        <v>13</v>
      </c>
      <c r="I179" s="654" t="s">
        <v>13</v>
      </c>
      <c r="J179" s="656" t="s">
        <v>13</v>
      </c>
      <c r="K179" s="646" t="s">
        <v>16</v>
      </c>
      <c r="L179" s="647" t="s">
        <v>364</v>
      </c>
    </row>
    <row r="180" spans="1:12">
      <c r="A180" s="636">
        <v>175</v>
      </c>
      <c r="B180" s="645" t="s">
        <v>365</v>
      </c>
      <c r="C180" s="653" t="s">
        <v>13</v>
      </c>
      <c r="D180" s="654" t="s">
        <v>13</v>
      </c>
      <c r="E180" s="654" t="s">
        <v>13</v>
      </c>
      <c r="F180" s="654" t="s">
        <v>13</v>
      </c>
      <c r="G180" s="654" t="s">
        <v>13</v>
      </c>
      <c r="H180" s="654" t="s">
        <v>13</v>
      </c>
      <c r="I180" s="654" t="s">
        <v>13</v>
      </c>
      <c r="J180" s="656" t="s">
        <v>13</v>
      </c>
      <c r="K180" s="646" t="s">
        <v>16</v>
      </c>
      <c r="L180" s="647" t="s">
        <v>365</v>
      </c>
    </row>
    <row r="181" spans="1:12">
      <c r="A181" s="636">
        <v>176</v>
      </c>
      <c r="B181" s="645" t="s">
        <v>366</v>
      </c>
      <c r="C181" s="653" t="s">
        <v>13</v>
      </c>
      <c r="D181" s="654" t="s">
        <v>13</v>
      </c>
      <c r="E181" s="654" t="s">
        <v>13</v>
      </c>
      <c r="F181" s="654" t="s">
        <v>13</v>
      </c>
      <c r="G181" s="654" t="s">
        <v>13</v>
      </c>
      <c r="H181" s="654" t="s">
        <v>13</v>
      </c>
      <c r="I181" s="654" t="s">
        <v>13</v>
      </c>
      <c r="J181" s="656" t="s">
        <v>13</v>
      </c>
      <c r="K181" s="646" t="s">
        <v>16</v>
      </c>
      <c r="L181" s="647" t="s">
        <v>366</v>
      </c>
    </row>
    <row r="182" spans="1:12">
      <c r="A182" s="636">
        <v>177</v>
      </c>
      <c r="B182" s="645" t="s">
        <v>367</v>
      </c>
      <c r="C182" s="653" t="s">
        <v>13</v>
      </c>
      <c r="D182" s="654" t="s">
        <v>13</v>
      </c>
      <c r="E182" s="654" t="s">
        <v>13</v>
      </c>
      <c r="F182" s="654" t="s">
        <v>13</v>
      </c>
      <c r="G182" s="654" t="s">
        <v>13</v>
      </c>
      <c r="H182" s="654" t="s">
        <v>13</v>
      </c>
      <c r="I182" s="654" t="s">
        <v>13</v>
      </c>
      <c r="J182" s="656" t="s">
        <v>13</v>
      </c>
      <c r="K182" s="646" t="s">
        <v>16</v>
      </c>
      <c r="L182" s="647" t="s">
        <v>367</v>
      </c>
    </row>
    <row r="183" spans="1:12">
      <c r="A183" s="636">
        <v>178</v>
      </c>
      <c r="B183" s="645" t="s">
        <v>368</v>
      </c>
      <c r="C183" s="653" t="s">
        <v>13</v>
      </c>
      <c r="D183" s="654" t="s">
        <v>13</v>
      </c>
      <c r="E183" s="654" t="s">
        <v>13</v>
      </c>
      <c r="F183" s="654" t="s">
        <v>13</v>
      </c>
      <c r="G183" s="654" t="s">
        <v>13</v>
      </c>
      <c r="H183" s="654" t="s">
        <v>13</v>
      </c>
      <c r="I183" s="654" t="s">
        <v>13</v>
      </c>
      <c r="J183" s="656" t="s">
        <v>13</v>
      </c>
      <c r="K183" s="646" t="s">
        <v>16</v>
      </c>
      <c r="L183" s="647" t="s">
        <v>368</v>
      </c>
    </row>
    <row r="184" spans="1:12">
      <c r="A184" s="636">
        <v>179</v>
      </c>
      <c r="B184" s="645" t="s">
        <v>369</v>
      </c>
      <c r="C184" s="653" t="s">
        <v>13</v>
      </c>
      <c r="D184" s="654" t="s">
        <v>13</v>
      </c>
      <c r="E184" s="654" t="s">
        <v>13</v>
      </c>
      <c r="F184" s="654" t="s">
        <v>13</v>
      </c>
      <c r="G184" s="654" t="s">
        <v>13</v>
      </c>
      <c r="H184" s="654" t="s">
        <v>13</v>
      </c>
      <c r="I184" s="654" t="s">
        <v>13</v>
      </c>
      <c r="J184" s="656" t="s">
        <v>13</v>
      </c>
      <c r="K184" s="646" t="s">
        <v>16</v>
      </c>
      <c r="L184" s="647" t="s">
        <v>369</v>
      </c>
    </row>
    <row r="185" spans="1:12">
      <c r="A185" s="636">
        <v>180</v>
      </c>
      <c r="B185" s="645" t="s">
        <v>370</v>
      </c>
      <c r="C185" s="653" t="s">
        <v>13</v>
      </c>
      <c r="D185" s="654" t="s">
        <v>13</v>
      </c>
      <c r="E185" s="654" t="s">
        <v>13</v>
      </c>
      <c r="F185" s="654" t="s">
        <v>13</v>
      </c>
      <c r="G185" s="654" t="s">
        <v>13</v>
      </c>
      <c r="H185" s="654" t="s">
        <v>13</v>
      </c>
      <c r="I185" s="654" t="s">
        <v>13</v>
      </c>
      <c r="J185" s="656" t="s">
        <v>13</v>
      </c>
      <c r="K185" s="646" t="s">
        <v>16</v>
      </c>
      <c r="L185" s="647" t="s">
        <v>370</v>
      </c>
    </row>
    <row r="186" spans="1:12">
      <c r="A186" s="636">
        <v>181</v>
      </c>
      <c r="B186" s="645" t="s">
        <v>371</v>
      </c>
      <c r="C186" s="653" t="s">
        <v>13</v>
      </c>
      <c r="D186" s="654" t="s">
        <v>13</v>
      </c>
      <c r="E186" s="654" t="s">
        <v>13</v>
      </c>
      <c r="F186" s="654" t="s">
        <v>13</v>
      </c>
      <c r="G186" s="654" t="s">
        <v>13</v>
      </c>
      <c r="H186" s="654" t="s">
        <v>13</v>
      </c>
      <c r="I186" s="654" t="s">
        <v>13</v>
      </c>
      <c r="J186" s="656" t="s">
        <v>13</v>
      </c>
      <c r="K186" s="646" t="s">
        <v>16</v>
      </c>
      <c r="L186" s="647" t="s">
        <v>371</v>
      </c>
    </row>
    <row r="187" spans="1:12">
      <c r="A187" s="636">
        <v>182</v>
      </c>
      <c r="B187" s="645" t="s">
        <v>372</v>
      </c>
      <c r="C187" s="653" t="s">
        <v>13</v>
      </c>
      <c r="D187" s="654" t="s">
        <v>13</v>
      </c>
      <c r="E187" s="654" t="s">
        <v>13</v>
      </c>
      <c r="F187" s="654" t="s">
        <v>13</v>
      </c>
      <c r="G187" s="654" t="s">
        <v>13</v>
      </c>
      <c r="H187" s="654" t="s">
        <v>13</v>
      </c>
      <c r="I187" s="654" t="s">
        <v>13</v>
      </c>
      <c r="J187" s="656" t="s">
        <v>13</v>
      </c>
      <c r="K187" s="646" t="s">
        <v>16</v>
      </c>
      <c r="L187" s="647" t="s">
        <v>372</v>
      </c>
    </row>
    <row r="188" spans="1:12">
      <c r="A188" s="636">
        <v>183</v>
      </c>
      <c r="B188" s="645" t="s">
        <v>373</v>
      </c>
      <c r="C188" s="653" t="s">
        <v>13</v>
      </c>
      <c r="D188" s="654" t="s">
        <v>13</v>
      </c>
      <c r="E188" s="654" t="s">
        <v>13</v>
      </c>
      <c r="F188" s="654" t="s">
        <v>13</v>
      </c>
      <c r="G188" s="654" t="s">
        <v>13</v>
      </c>
      <c r="H188" s="654" t="s">
        <v>13</v>
      </c>
      <c r="I188" s="654" t="s">
        <v>13</v>
      </c>
      <c r="J188" s="656" t="s">
        <v>13</v>
      </c>
      <c r="K188" s="646" t="s">
        <v>16</v>
      </c>
      <c r="L188" s="647" t="s">
        <v>373</v>
      </c>
    </row>
    <row r="189" spans="1:12">
      <c r="A189" s="636">
        <v>184</v>
      </c>
      <c r="B189" s="645" t="s">
        <v>374</v>
      </c>
      <c r="C189" s="653" t="s">
        <v>13</v>
      </c>
      <c r="D189" s="654" t="s">
        <v>13</v>
      </c>
      <c r="E189" s="654" t="s">
        <v>13</v>
      </c>
      <c r="F189" s="654" t="s">
        <v>13</v>
      </c>
      <c r="G189" s="654" t="s">
        <v>13</v>
      </c>
      <c r="H189" s="654" t="s">
        <v>13</v>
      </c>
      <c r="I189" s="654" t="s">
        <v>13</v>
      </c>
      <c r="J189" s="656" t="s">
        <v>13</v>
      </c>
      <c r="K189" s="646" t="s">
        <v>16</v>
      </c>
      <c r="L189" s="647" t="s">
        <v>374</v>
      </c>
    </row>
    <row r="190" spans="1:12">
      <c r="A190" s="636">
        <v>185</v>
      </c>
      <c r="B190" s="645" t="s">
        <v>375</v>
      </c>
      <c r="C190" s="653" t="s">
        <v>13</v>
      </c>
      <c r="D190" s="654" t="s">
        <v>13</v>
      </c>
      <c r="E190" s="654" t="s">
        <v>13</v>
      </c>
      <c r="F190" s="654" t="s">
        <v>13</v>
      </c>
      <c r="G190" s="654" t="s">
        <v>13</v>
      </c>
      <c r="H190" s="654" t="s">
        <v>13</v>
      </c>
      <c r="I190" s="654" t="s">
        <v>13</v>
      </c>
      <c r="J190" s="656" t="s">
        <v>13</v>
      </c>
      <c r="K190" s="646" t="s">
        <v>16</v>
      </c>
      <c r="L190" s="647" t="s">
        <v>375</v>
      </c>
    </row>
    <row r="191" spans="1:12">
      <c r="A191" s="636">
        <v>186</v>
      </c>
      <c r="B191" s="645" t="s">
        <v>376</v>
      </c>
      <c r="C191" s="653" t="s">
        <v>13</v>
      </c>
      <c r="D191" s="654" t="s">
        <v>13</v>
      </c>
      <c r="E191" s="654" t="s">
        <v>13</v>
      </c>
      <c r="F191" s="654" t="s">
        <v>13</v>
      </c>
      <c r="G191" s="654" t="s">
        <v>13</v>
      </c>
      <c r="H191" s="654" t="s">
        <v>13</v>
      </c>
      <c r="I191" s="654" t="s">
        <v>13</v>
      </c>
      <c r="J191" s="656" t="s">
        <v>13</v>
      </c>
      <c r="K191" s="646" t="s">
        <v>16</v>
      </c>
      <c r="L191" s="647" t="s">
        <v>376</v>
      </c>
    </row>
    <row r="192" spans="1:12">
      <c r="A192" s="636">
        <v>187</v>
      </c>
      <c r="B192" s="645" t="s">
        <v>377</v>
      </c>
      <c r="C192" s="653" t="s">
        <v>13</v>
      </c>
      <c r="D192" s="654" t="s">
        <v>13</v>
      </c>
      <c r="E192" s="654" t="s">
        <v>13</v>
      </c>
      <c r="F192" s="654" t="s">
        <v>13</v>
      </c>
      <c r="G192" s="654" t="s">
        <v>13</v>
      </c>
      <c r="H192" s="654" t="s">
        <v>13</v>
      </c>
      <c r="I192" s="654" t="s">
        <v>13</v>
      </c>
      <c r="J192" s="656" t="s">
        <v>13</v>
      </c>
      <c r="K192" s="646" t="s">
        <v>16</v>
      </c>
      <c r="L192" s="647" t="s">
        <v>377</v>
      </c>
    </row>
    <row r="193" spans="1:12">
      <c r="A193" s="636">
        <v>188</v>
      </c>
      <c r="B193" s="645" t="s">
        <v>378</v>
      </c>
      <c r="C193" s="653" t="s">
        <v>13</v>
      </c>
      <c r="D193" s="654" t="s">
        <v>13</v>
      </c>
      <c r="E193" s="654" t="s">
        <v>13</v>
      </c>
      <c r="F193" s="654" t="s">
        <v>13</v>
      </c>
      <c r="G193" s="654" t="s">
        <v>13</v>
      </c>
      <c r="H193" s="654" t="s">
        <v>13</v>
      </c>
      <c r="I193" s="654" t="s">
        <v>13</v>
      </c>
      <c r="J193" s="656" t="s">
        <v>13</v>
      </c>
      <c r="K193" s="646" t="s">
        <v>16</v>
      </c>
      <c r="L193" s="647" t="s">
        <v>378</v>
      </c>
    </row>
    <row r="194" spans="1:12">
      <c r="A194" s="636">
        <v>189</v>
      </c>
      <c r="B194" s="645" t="s">
        <v>379</v>
      </c>
      <c r="C194" s="653" t="s">
        <v>13</v>
      </c>
      <c r="D194" s="654" t="s">
        <v>13</v>
      </c>
      <c r="E194" s="654" t="s">
        <v>13</v>
      </c>
      <c r="F194" s="654" t="s">
        <v>13</v>
      </c>
      <c r="G194" s="654" t="s">
        <v>13</v>
      </c>
      <c r="H194" s="654" t="s">
        <v>13</v>
      </c>
      <c r="I194" s="654" t="s">
        <v>13</v>
      </c>
      <c r="J194" s="656" t="s">
        <v>13</v>
      </c>
      <c r="K194" s="646" t="s">
        <v>16</v>
      </c>
      <c r="L194" s="647" t="s">
        <v>379</v>
      </c>
    </row>
    <row r="195" spans="1:12">
      <c r="A195" s="636">
        <v>190</v>
      </c>
      <c r="B195" s="645" t="s">
        <v>380</v>
      </c>
      <c r="C195" s="653" t="s">
        <v>13</v>
      </c>
      <c r="D195" s="654" t="s">
        <v>13</v>
      </c>
      <c r="E195" s="654" t="s">
        <v>13</v>
      </c>
      <c r="F195" s="654" t="s">
        <v>13</v>
      </c>
      <c r="G195" s="654" t="s">
        <v>13</v>
      </c>
      <c r="H195" s="654" t="s">
        <v>13</v>
      </c>
      <c r="I195" s="654" t="s">
        <v>13</v>
      </c>
      <c r="J195" s="656" t="s">
        <v>13</v>
      </c>
      <c r="K195" s="646" t="s">
        <v>16</v>
      </c>
      <c r="L195" s="647" t="s">
        <v>380</v>
      </c>
    </row>
    <row r="196" spans="1:12">
      <c r="A196" s="636">
        <v>191</v>
      </c>
      <c r="B196" s="645" t="s">
        <v>381</v>
      </c>
      <c r="C196" s="653" t="s">
        <v>13</v>
      </c>
      <c r="D196" s="654" t="s">
        <v>13</v>
      </c>
      <c r="E196" s="654" t="s">
        <v>13</v>
      </c>
      <c r="F196" s="654" t="s">
        <v>13</v>
      </c>
      <c r="G196" s="654" t="s">
        <v>13</v>
      </c>
      <c r="H196" s="654" t="s">
        <v>13</v>
      </c>
      <c r="I196" s="654" t="s">
        <v>13</v>
      </c>
      <c r="J196" s="656" t="s">
        <v>13</v>
      </c>
      <c r="K196" s="646" t="s">
        <v>16</v>
      </c>
      <c r="L196" s="647" t="s">
        <v>381</v>
      </c>
    </row>
    <row r="197" spans="1:12">
      <c r="A197" s="636">
        <v>192</v>
      </c>
      <c r="B197" s="645" t="s">
        <v>382</v>
      </c>
      <c r="C197" s="653" t="s">
        <v>13</v>
      </c>
      <c r="D197" s="654" t="s">
        <v>13</v>
      </c>
      <c r="E197" s="654" t="s">
        <v>13</v>
      </c>
      <c r="F197" s="654" t="s">
        <v>13</v>
      </c>
      <c r="G197" s="654" t="s">
        <v>13</v>
      </c>
      <c r="H197" s="654" t="s">
        <v>13</v>
      </c>
      <c r="I197" s="654" t="s">
        <v>13</v>
      </c>
      <c r="J197" s="656" t="s">
        <v>13</v>
      </c>
      <c r="K197" s="646" t="s">
        <v>16</v>
      </c>
      <c r="L197" s="647" t="s">
        <v>382</v>
      </c>
    </row>
    <row r="198" spans="1:12">
      <c r="A198" s="636">
        <v>193</v>
      </c>
      <c r="B198" s="645" t="s">
        <v>383</v>
      </c>
      <c r="C198" s="653" t="s">
        <v>13</v>
      </c>
      <c r="D198" s="654" t="s">
        <v>13</v>
      </c>
      <c r="E198" s="654" t="s">
        <v>13</v>
      </c>
      <c r="F198" s="654" t="s">
        <v>13</v>
      </c>
      <c r="G198" s="654" t="s">
        <v>13</v>
      </c>
      <c r="H198" s="654" t="s">
        <v>13</v>
      </c>
      <c r="I198" s="654" t="s">
        <v>13</v>
      </c>
      <c r="J198" s="656" t="s">
        <v>13</v>
      </c>
      <c r="K198" s="646" t="s">
        <v>16</v>
      </c>
      <c r="L198" s="647" t="s">
        <v>383</v>
      </c>
    </row>
    <row r="199" spans="1:12">
      <c r="A199" s="636">
        <v>194</v>
      </c>
      <c r="B199" s="645" t="s">
        <v>384</v>
      </c>
      <c r="C199" s="653" t="s">
        <v>13</v>
      </c>
      <c r="D199" s="654" t="s">
        <v>13</v>
      </c>
      <c r="E199" s="654" t="s">
        <v>13</v>
      </c>
      <c r="F199" s="654" t="s">
        <v>13</v>
      </c>
      <c r="G199" s="654" t="s">
        <v>13</v>
      </c>
      <c r="H199" s="654" t="s">
        <v>13</v>
      </c>
      <c r="I199" s="654" t="s">
        <v>13</v>
      </c>
      <c r="J199" s="656" t="s">
        <v>13</v>
      </c>
      <c r="K199" s="646" t="s">
        <v>16</v>
      </c>
      <c r="L199" s="647" t="s">
        <v>384</v>
      </c>
    </row>
    <row r="200" spans="1:12">
      <c r="A200" s="636">
        <v>195</v>
      </c>
      <c r="B200" s="645" t="s">
        <v>385</v>
      </c>
      <c r="C200" s="653" t="s">
        <v>13</v>
      </c>
      <c r="D200" s="654" t="s">
        <v>13</v>
      </c>
      <c r="E200" s="654" t="s">
        <v>13</v>
      </c>
      <c r="F200" s="654" t="s">
        <v>13</v>
      </c>
      <c r="G200" s="654" t="s">
        <v>13</v>
      </c>
      <c r="H200" s="654" t="s">
        <v>13</v>
      </c>
      <c r="I200" s="654" t="s">
        <v>13</v>
      </c>
      <c r="J200" s="656" t="s">
        <v>13</v>
      </c>
      <c r="K200" s="646" t="s">
        <v>16</v>
      </c>
      <c r="L200" s="647" t="s">
        <v>385</v>
      </c>
    </row>
    <row r="201" spans="1:12">
      <c r="A201" s="636">
        <v>196</v>
      </c>
      <c r="B201" s="645" t="s">
        <v>386</v>
      </c>
      <c r="C201" s="653" t="s">
        <v>13</v>
      </c>
      <c r="D201" s="654" t="s">
        <v>13</v>
      </c>
      <c r="E201" s="654" t="s">
        <v>13</v>
      </c>
      <c r="F201" s="654" t="s">
        <v>13</v>
      </c>
      <c r="G201" s="654" t="s">
        <v>13</v>
      </c>
      <c r="H201" s="654" t="s">
        <v>13</v>
      </c>
      <c r="I201" s="654" t="s">
        <v>13</v>
      </c>
      <c r="J201" s="656" t="s">
        <v>13</v>
      </c>
      <c r="K201" s="646" t="s">
        <v>16</v>
      </c>
      <c r="L201" s="647" t="s">
        <v>386</v>
      </c>
    </row>
    <row r="202" spans="1:12">
      <c r="A202" s="636">
        <v>197</v>
      </c>
      <c r="B202" s="645" t="s">
        <v>387</v>
      </c>
      <c r="C202" s="653" t="s">
        <v>13</v>
      </c>
      <c r="D202" s="654" t="s">
        <v>13</v>
      </c>
      <c r="E202" s="654" t="s">
        <v>13</v>
      </c>
      <c r="F202" s="654" t="s">
        <v>13</v>
      </c>
      <c r="G202" s="654" t="s">
        <v>13</v>
      </c>
      <c r="H202" s="654" t="s">
        <v>13</v>
      </c>
      <c r="I202" s="654" t="s">
        <v>13</v>
      </c>
      <c r="J202" s="656" t="s">
        <v>13</v>
      </c>
      <c r="K202" s="646" t="s">
        <v>16</v>
      </c>
      <c r="L202" s="647" t="s">
        <v>387</v>
      </c>
    </row>
    <row r="203" spans="1:12">
      <c r="A203" s="636">
        <v>198</v>
      </c>
      <c r="B203" s="645" t="s">
        <v>388</v>
      </c>
      <c r="C203" s="653" t="s">
        <v>13</v>
      </c>
      <c r="D203" s="654" t="s">
        <v>13</v>
      </c>
      <c r="E203" s="654" t="s">
        <v>13</v>
      </c>
      <c r="F203" s="654" t="s">
        <v>13</v>
      </c>
      <c r="G203" s="654" t="s">
        <v>13</v>
      </c>
      <c r="H203" s="654" t="s">
        <v>13</v>
      </c>
      <c r="I203" s="654" t="s">
        <v>13</v>
      </c>
      <c r="J203" s="656" t="s">
        <v>13</v>
      </c>
      <c r="K203" s="646" t="s">
        <v>16</v>
      </c>
      <c r="L203" s="647" t="s">
        <v>388</v>
      </c>
    </row>
    <row r="204" spans="1:12">
      <c r="A204" s="636">
        <v>199</v>
      </c>
      <c r="B204" s="645" t="s">
        <v>389</v>
      </c>
      <c r="C204" s="653" t="s">
        <v>13</v>
      </c>
      <c r="D204" s="654" t="s">
        <v>13</v>
      </c>
      <c r="E204" s="654" t="s">
        <v>13</v>
      </c>
      <c r="F204" s="654" t="s">
        <v>13</v>
      </c>
      <c r="G204" s="654" t="s">
        <v>13</v>
      </c>
      <c r="H204" s="654" t="s">
        <v>13</v>
      </c>
      <c r="I204" s="654" t="s">
        <v>13</v>
      </c>
      <c r="J204" s="656" t="s">
        <v>13</v>
      </c>
      <c r="K204" s="646" t="s">
        <v>16</v>
      </c>
      <c r="L204" s="647" t="s">
        <v>389</v>
      </c>
    </row>
    <row r="205" spans="1:12">
      <c r="A205" s="636">
        <v>200</v>
      </c>
      <c r="B205" s="645" t="s">
        <v>390</v>
      </c>
      <c r="C205" s="653" t="s">
        <v>13</v>
      </c>
      <c r="D205" s="654" t="s">
        <v>13</v>
      </c>
      <c r="E205" s="654" t="s">
        <v>13</v>
      </c>
      <c r="F205" s="654" t="s">
        <v>13</v>
      </c>
      <c r="G205" s="654" t="s">
        <v>13</v>
      </c>
      <c r="H205" s="654" t="s">
        <v>13</v>
      </c>
      <c r="I205" s="654" t="s">
        <v>13</v>
      </c>
      <c r="J205" s="656" t="s">
        <v>13</v>
      </c>
      <c r="K205" s="646" t="s">
        <v>16</v>
      </c>
      <c r="L205" s="647" t="s">
        <v>390</v>
      </c>
    </row>
    <row r="206" spans="1:12">
      <c r="A206" s="636">
        <v>201</v>
      </c>
      <c r="B206" s="645" t="s">
        <v>391</v>
      </c>
      <c r="C206" s="653" t="s">
        <v>13</v>
      </c>
      <c r="D206" s="654" t="s">
        <v>13</v>
      </c>
      <c r="E206" s="654" t="s">
        <v>13</v>
      </c>
      <c r="F206" s="654" t="s">
        <v>13</v>
      </c>
      <c r="G206" s="654" t="s">
        <v>13</v>
      </c>
      <c r="H206" s="654" t="s">
        <v>13</v>
      </c>
      <c r="I206" s="654" t="s">
        <v>13</v>
      </c>
      <c r="J206" s="656" t="s">
        <v>13</v>
      </c>
      <c r="K206" s="646" t="s">
        <v>16</v>
      </c>
      <c r="L206" s="647" t="s">
        <v>391</v>
      </c>
    </row>
    <row r="207" spans="1:12">
      <c r="A207" s="636">
        <v>202</v>
      </c>
      <c r="B207" s="645" t="s">
        <v>392</v>
      </c>
      <c r="C207" s="653" t="s">
        <v>13</v>
      </c>
      <c r="D207" s="654" t="s">
        <v>13</v>
      </c>
      <c r="E207" s="654" t="s">
        <v>13</v>
      </c>
      <c r="F207" s="654" t="s">
        <v>13</v>
      </c>
      <c r="G207" s="654" t="s">
        <v>13</v>
      </c>
      <c r="H207" s="654" t="s">
        <v>13</v>
      </c>
      <c r="I207" s="654" t="s">
        <v>13</v>
      </c>
      <c r="J207" s="656" t="s">
        <v>13</v>
      </c>
      <c r="K207" s="646" t="s">
        <v>16</v>
      </c>
      <c r="L207" s="647" t="s">
        <v>392</v>
      </c>
    </row>
    <row r="208" spans="1:12">
      <c r="A208" s="636">
        <v>203</v>
      </c>
      <c r="B208" s="645" t="s">
        <v>393</v>
      </c>
      <c r="C208" s="653" t="s">
        <v>13</v>
      </c>
      <c r="D208" s="654" t="s">
        <v>13</v>
      </c>
      <c r="E208" s="654" t="s">
        <v>13</v>
      </c>
      <c r="F208" s="654" t="s">
        <v>13</v>
      </c>
      <c r="G208" s="654" t="s">
        <v>13</v>
      </c>
      <c r="H208" s="654" t="s">
        <v>13</v>
      </c>
      <c r="I208" s="654" t="s">
        <v>13</v>
      </c>
      <c r="J208" s="656" t="s">
        <v>13</v>
      </c>
      <c r="K208" s="646" t="s">
        <v>16</v>
      </c>
      <c r="L208" s="647" t="s">
        <v>393</v>
      </c>
    </row>
    <row r="209" spans="1:12">
      <c r="A209" s="636">
        <v>204</v>
      </c>
      <c r="B209" s="645" t="s">
        <v>394</v>
      </c>
      <c r="C209" s="653" t="s">
        <v>13</v>
      </c>
      <c r="D209" s="654" t="s">
        <v>13</v>
      </c>
      <c r="E209" s="654" t="s">
        <v>13</v>
      </c>
      <c r="F209" s="654" t="s">
        <v>13</v>
      </c>
      <c r="G209" s="654" t="s">
        <v>13</v>
      </c>
      <c r="H209" s="654" t="s">
        <v>13</v>
      </c>
      <c r="I209" s="654" t="s">
        <v>13</v>
      </c>
      <c r="J209" s="656" t="s">
        <v>13</v>
      </c>
      <c r="K209" s="646" t="s">
        <v>16</v>
      </c>
      <c r="L209" s="647" t="s">
        <v>394</v>
      </c>
    </row>
    <row r="210" spans="1:12">
      <c r="A210" s="636">
        <v>205</v>
      </c>
      <c r="B210" s="645" t="s">
        <v>395</v>
      </c>
      <c r="C210" s="653" t="s">
        <v>13</v>
      </c>
      <c r="D210" s="654" t="s">
        <v>13</v>
      </c>
      <c r="E210" s="654" t="s">
        <v>13</v>
      </c>
      <c r="F210" s="654" t="s">
        <v>13</v>
      </c>
      <c r="G210" s="654" t="s">
        <v>13</v>
      </c>
      <c r="H210" s="654" t="s">
        <v>13</v>
      </c>
      <c r="I210" s="654" t="s">
        <v>13</v>
      </c>
      <c r="J210" s="656" t="s">
        <v>13</v>
      </c>
      <c r="K210" s="646" t="s">
        <v>16</v>
      </c>
      <c r="L210" s="647" t="s">
        <v>395</v>
      </c>
    </row>
    <row r="211" spans="1:12">
      <c r="A211" s="636">
        <v>206</v>
      </c>
      <c r="B211" s="645" t="s">
        <v>396</v>
      </c>
      <c r="C211" s="653" t="s">
        <v>13</v>
      </c>
      <c r="D211" s="654" t="s">
        <v>13</v>
      </c>
      <c r="E211" s="654" t="s">
        <v>13</v>
      </c>
      <c r="F211" s="654" t="s">
        <v>13</v>
      </c>
      <c r="G211" s="654" t="s">
        <v>13</v>
      </c>
      <c r="H211" s="654" t="s">
        <v>13</v>
      </c>
      <c r="I211" s="654" t="s">
        <v>13</v>
      </c>
      <c r="J211" s="656" t="s">
        <v>13</v>
      </c>
      <c r="K211" s="646" t="s">
        <v>16</v>
      </c>
      <c r="L211" s="647" t="s">
        <v>396</v>
      </c>
    </row>
    <row r="212" spans="1:12">
      <c r="A212" s="636">
        <v>207</v>
      </c>
      <c r="B212" s="645" t="s">
        <v>397</v>
      </c>
      <c r="C212" s="653" t="s">
        <v>13</v>
      </c>
      <c r="D212" s="654" t="s">
        <v>13</v>
      </c>
      <c r="E212" s="654" t="s">
        <v>13</v>
      </c>
      <c r="F212" s="654" t="s">
        <v>13</v>
      </c>
      <c r="G212" s="654" t="s">
        <v>13</v>
      </c>
      <c r="H212" s="654" t="s">
        <v>13</v>
      </c>
      <c r="I212" s="654" t="s">
        <v>13</v>
      </c>
      <c r="J212" s="656" t="s">
        <v>13</v>
      </c>
      <c r="K212" s="646" t="s">
        <v>16</v>
      </c>
      <c r="L212" s="647" t="s">
        <v>397</v>
      </c>
    </row>
    <row r="213" spans="1:12">
      <c r="A213" s="636">
        <v>208</v>
      </c>
      <c r="B213" s="645" t="s">
        <v>398</v>
      </c>
      <c r="C213" s="653" t="s">
        <v>13</v>
      </c>
      <c r="D213" s="654" t="s">
        <v>13</v>
      </c>
      <c r="E213" s="654" t="s">
        <v>13</v>
      </c>
      <c r="F213" s="654" t="s">
        <v>13</v>
      </c>
      <c r="G213" s="654" t="s">
        <v>13</v>
      </c>
      <c r="H213" s="654" t="s">
        <v>13</v>
      </c>
      <c r="I213" s="654" t="s">
        <v>13</v>
      </c>
      <c r="J213" s="656" t="s">
        <v>13</v>
      </c>
      <c r="K213" s="646" t="s">
        <v>16</v>
      </c>
      <c r="L213" s="647" t="s">
        <v>398</v>
      </c>
    </row>
    <row r="214" spans="1:12">
      <c r="A214" s="636">
        <v>209</v>
      </c>
      <c r="B214" s="645" t="s">
        <v>399</v>
      </c>
      <c r="C214" s="653" t="s">
        <v>13</v>
      </c>
      <c r="D214" s="654" t="s">
        <v>13</v>
      </c>
      <c r="E214" s="654" t="s">
        <v>13</v>
      </c>
      <c r="F214" s="654" t="s">
        <v>13</v>
      </c>
      <c r="G214" s="654" t="s">
        <v>13</v>
      </c>
      <c r="H214" s="654" t="s">
        <v>13</v>
      </c>
      <c r="I214" s="654" t="s">
        <v>13</v>
      </c>
      <c r="J214" s="656" t="s">
        <v>13</v>
      </c>
      <c r="K214" s="646" t="s">
        <v>16</v>
      </c>
      <c r="L214" s="647" t="s">
        <v>399</v>
      </c>
    </row>
    <row r="215" spans="1:12">
      <c r="A215" s="636">
        <v>210</v>
      </c>
      <c r="B215" s="645" t="s">
        <v>400</v>
      </c>
      <c r="C215" s="653" t="s">
        <v>13</v>
      </c>
      <c r="D215" s="654" t="s">
        <v>13</v>
      </c>
      <c r="E215" s="654" t="s">
        <v>13</v>
      </c>
      <c r="F215" s="654" t="s">
        <v>13</v>
      </c>
      <c r="G215" s="654" t="s">
        <v>13</v>
      </c>
      <c r="H215" s="654" t="s">
        <v>13</v>
      </c>
      <c r="I215" s="654" t="s">
        <v>13</v>
      </c>
      <c r="J215" s="656" t="s">
        <v>13</v>
      </c>
      <c r="K215" s="646" t="s">
        <v>16</v>
      </c>
      <c r="L215" s="647" t="s">
        <v>400</v>
      </c>
    </row>
    <row r="216" spans="1:12">
      <c r="A216" s="636">
        <v>211</v>
      </c>
      <c r="B216" s="645" t="s">
        <v>401</v>
      </c>
      <c r="C216" s="653" t="s">
        <v>13</v>
      </c>
      <c r="D216" s="654" t="s">
        <v>13</v>
      </c>
      <c r="E216" s="654" t="s">
        <v>13</v>
      </c>
      <c r="F216" s="654" t="s">
        <v>13</v>
      </c>
      <c r="G216" s="654" t="s">
        <v>13</v>
      </c>
      <c r="H216" s="654" t="s">
        <v>13</v>
      </c>
      <c r="I216" s="654" t="s">
        <v>13</v>
      </c>
      <c r="J216" s="656" t="s">
        <v>13</v>
      </c>
      <c r="K216" s="646" t="s">
        <v>16</v>
      </c>
      <c r="L216" s="647" t="s">
        <v>401</v>
      </c>
    </row>
    <row r="217" spans="1:12">
      <c r="A217" s="636">
        <v>212</v>
      </c>
      <c r="B217" s="645" t="s">
        <v>402</v>
      </c>
      <c r="C217" s="653" t="s">
        <v>13</v>
      </c>
      <c r="D217" s="654" t="s">
        <v>13</v>
      </c>
      <c r="E217" s="654" t="s">
        <v>13</v>
      </c>
      <c r="F217" s="654" t="s">
        <v>13</v>
      </c>
      <c r="G217" s="654" t="s">
        <v>13</v>
      </c>
      <c r="H217" s="654" t="s">
        <v>13</v>
      </c>
      <c r="I217" s="654" t="s">
        <v>13</v>
      </c>
      <c r="J217" s="656" t="s">
        <v>13</v>
      </c>
      <c r="K217" s="646" t="s">
        <v>16</v>
      </c>
      <c r="L217" s="647" t="s">
        <v>402</v>
      </c>
    </row>
    <row r="218" spans="1:12">
      <c r="A218" s="636">
        <v>213</v>
      </c>
      <c r="B218" s="645" t="s">
        <v>403</v>
      </c>
      <c r="C218" s="653" t="s">
        <v>13</v>
      </c>
      <c r="D218" s="654" t="s">
        <v>13</v>
      </c>
      <c r="E218" s="654" t="s">
        <v>13</v>
      </c>
      <c r="F218" s="654" t="s">
        <v>13</v>
      </c>
      <c r="G218" s="654" t="s">
        <v>13</v>
      </c>
      <c r="H218" s="654" t="s">
        <v>13</v>
      </c>
      <c r="I218" s="654" t="s">
        <v>13</v>
      </c>
      <c r="J218" s="656" t="s">
        <v>13</v>
      </c>
      <c r="K218" s="646" t="s">
        <v>16</v>
      </c>
      <c r="L218" s="647" t="s">
        <v>403</v>
      </c>
    </row>
    <row r="219" spans="1:12">
      <c r="A219" s="636">
        <v>214</v>
      </c>
      <c r="B219" s="645" t="s">
        <v>404</v>
      </c>
      <c r="C219" s="653" t="s">
        <v>13</v>
      </c>
      <c r="D219" s="654" t="s">
        <v>13</v>
      </c>
      <c r="E219" s="654" t="s">
        <v>13</v>
      </c>
      <c r="F219" s="654" t="s">
        <v>13</v>
      </c>
      <c r="G219" s="654" t="s">
        <v>13</v>
      </c>
      <c r="H219" s="654" t="s">
        <v>13</v>
      </c>
      <c r="I219" s="654" t="s">
        <v>13</v>
      </c>
      <c r="J219" s="656" t="s">
        <v>13</v>
      </c>
      <c r="K219" s="646" t="s">
        <v>16</v>
      </c>
      <c r="L219" s="647" t="s">
        <v>404</v>
      </c>
    </row>
    <row r="220" spans="1:12">
      <c r="A220" s="636">
        <v>215</v>
      </c>
      <c r="B220" s="645" t="s">
        <v>405</v>
      </c>
      <c r="C220" s="653" t="s">
        <v>13</v>
      </c>
      <c r="D220" s="654" t="s">
        <v>13</v>
      </c>
      <c r="E220" s="654" t="s">
        <v>13</v>
      </c>
      <c r="F220" s="654" t="s">
        <v>13</v>
      </c>
      <c r="G220" s="654" t="s">
        <v>13</v>
      </c>
      <c r="H220" s="654" t="s">
        <v>13</v>
      </c>
      <c r="I220" s="654" t="s">
        <v>13</v>
      </c>
      <c r="J220" s="656" t="s">
        <v>13</v>
      </c>
      <c r="K220" s="646" t="s">
        <v>16</v>
      </c>
      <c r="L220" s="647" t="s">
        <v>405</v>
      </c>
    </row>
    <row r="221" spans="1:12">
      <c r="A221" s="636">
        <v>216</v>
      </c>
      <c r="B221" s="645" t="s">
        <v>406</v>
      </c>
      <c r="C221" s="653" t="s">
        <v>13</v>
      </c>
      <c r="D221" s="654" t="s">
        <v>13</v>
      </c>
      <c r="E221" s="654" t="s">
        <v>13</v>
      </c>
      <c r="F221" s="654" t="s">
        <v>13</v>
      </c>
      <c r="G221" s="654" t="s">
        <v>13</v>
      </c>
      <c r="H221" s="654" t="s">
        <v>13</v>
      </c>
      <c r="I221" s="654" t="s">
        <v>13</v>
      </c>
      <c r="J221" s="656" t="s">
        <v>13</v>
      </c>
      <c r="K221" s="646" t="s">
        <v>16</v>
      </c>
      <c r="L221" s="647" t="s">
        <v>406</v>
      </c>
    </row>
    <row r="222" spans="1:12">
      <c r="A222" s="636">
        <v>217</v>
      </c>
      <c r="B222" s="645" t="s">
        <v>407</v>
      </c>
      <c r="C222" s="653" t="s">
        <v>13</v>
      </c>
      <c r="D222" s="654" t="s">
        <v>13</v>
      </c>
      <c r="E222" s="654" t="s">
        <v>13</v>
      </c>
      <c r="F222" s="654" t="s">
        <v>13</v>
      </c>
      <c r="G222" s="654" t="s">
        <v>13</v>
      </c>
      <c r="H222" s="654" t="s">
        <v>13</v>
      </c>
      <c r="I222" s="654" t="s">
        <v>13</v>
      </c>
      <c r="J222" s="656" t="s">
        <v>13</v>
      </c>
      <c r="K222" s="646" t="s">
        <v>16</v>
      </c>
      <c r="L222" s="647" t="s">
        <v>407</v>
      </c>
    </row>
    <row r="223" spans="1:12">
      <c r="A223" s="636">
        <v>218</v>
      </c>
      <c r="B223" s="645" t="s">
        <v>408</v>
      </c>
      <c r="C223" s="653" t="s">
        <v>13</v>
      </c>
      <c r="D223" s="654" t="s">
        <v>13</v>
      </c>
      <c r="E223" s="654" t="s">
        <v>13</v>
      </c>
      <c r="F223" s="654" t="s">
        <v>13</v>
      </c>
      <c r="G223" s="654" t="s">
        <v>13</v>
      </c>
      <c r="H223" s="654" t="s">
        <v>13</v>
      </c>
      <c r="I223" s="654" t="s">
        <v>13</v>
      </c>
      <c r="J223" s="656" t="s">
        <v>13</v>
      </c>
      <c r="K223" s="646" t="s">
        <v>16</v>
      </c>
      <c r="L223" s="647" t="s">
        <v>408</v>
      </c>
    </row>
    <row r="224" spans="1:12">
      <c r="A224" s="636">
        <v>219</v>
      </c>
      <c r="B224" s="645" t="s">
        <v>409</v>
      </c>
      <c r="C224" s="653" t="s">
        <v>13</v>
      </c>
      <c r="D224" s="654" t="s">
        <v>13</v>
      </c>
      <c r="E224" s="654" t="s">
        <v>13</v>
      </c>
      <c r="F224" s="654" t="s">
        <v>13</v>
      </c>
      <c r="G224" s="654" t="s">
        <v>13</v>
      </c>
      <c r="H224" s="654" t="s">
        <v>13</v>
      </c>
      <c r="I224" s="654" t="s">
        <v>13</v>
      </c>
      <c r="J224" s="656" t="s">
        <v>13</v>
      </c>
      <c r="K224" s="646" t="s">
        <v>16</v>
      </c>
      <c r="L224" s="647" t="s">
        <v>409</v>
      </c>
    </row>
    <row r="225" spans="1:12">
      <c r="A225" s="636">
        <v>220</v>
      </c>
      <c r="B225" s="645" t="s">
        <v>410</v>
      </c>
      <c r="C225" s="653" t="s">
        <v>13</v>
      </c>
      <c r="D225" s="654" t="s">
        <v>13</v>
      </c>
      <c r="E225" s="654" t="s">
        <v>13</v>
      </c>
      <c r="F225" s="654" t="s">
        <v>13</v>
      </c>
      <c r="G225" s="654" t="s">
        <v>13</v>
      </c>
      <c r="H225" s="654" t="s">
        <v>13</v>
      </c>
      <c r="I225" s="654" t="s">
        <v>13</v>
      </c>
      <c r="J225" s="656" t="s">
        <v>13</v>
      </c>
      <c r="K225" s="646" t="s">
        <v>16</v>
      </c>
      <c r="L225" s="647" t="s">
        <v>410</v>
      </c>
    </row>
    <row r="226" spans="1:12">
      <c r="A226" s="636">
        <v>221</v>
      </c>
      <c r="B226" s="645" t="s">
        <v>411</v>
      </c>
      <c r="C226" s="653" t="s">
        <v>13</v>
      </c>
      <c r="D226" s="654" t="s">
        <v>13</v>
      </c>
      <c r="E226" s="654" t="s">
        <v>13</v>
      </c>
      <c r="F226" s="654" t="s">
        <v>13</v>
      </c>
      <c r="G226" s="654" t="s">
        <v>13</v>
      </c>
      <c r="H226" s="654" t="s">
        <v>13</v>
      </c>
      <c r="I226" s="654" t="s">
        <v>13</v>
      </c>
      <c r="J226" s="656" t="s">
        <v>13</v>
      </c>
      <c r="K226" s="646" t="s">
        <v>16</v>
      </c>
      <c r="L226" s="647" t="s">
        <v>411</v>
      </c>
    </row>
    <row r="227" spans="1:12">
      <c r="A227" s="636">
        <v>222</v>
      </c>
      <c r="B227" s="645" t="s">
        <v>412</v>
      </c>
      <c r="C227" s="653" t="s">
        <v>13</v>
      </c>
      <c r="D227" s="654" t="s">
        <v>13</v>
      </c>
      <c r="E227" s="654" t="s">
        <v>13</v>
      </c>
      <c r="F227" s="654" t="s">
        <v>13</v>
      </c>
      <c r="G227" s="654" t="s">
        <v>13</v>
      </c>
      <c r="H227" s="654" t="s">
        <v>13</v>
      </c>
      <c r="I227" s="654" t="s">
        <v>13</v>
      </c>
      <c r="J227" s="656" t="s">
        <v>13</v>
      </c>
      <c r="K227" s="646" t="s">
        <v>16</v>
      </c>
      <c r="L227" s="647" t="s">
        <v>412</v>
      </c>
    </row>
    <row r="228" spans="1:12">
      <c r="A228" s="636">
        <v>223</v>
      </c>
      <c r="B228" s="645" t="s">
        <v>413</v>
      </c>
      <c r="C228" s="653" t="s">
        <v>13</v>
      </c>
      <c r="D228" s="654" t="s">
        <v>13</v>
      </c>
      <c r="E228" s="654" t="s">
        <v>13</v>
      </c>
      <c r="F228" s="654" t="s">
        <v>13</v>
      </c>
      <c r="G228" s="654" t="s">
        <v>13</v>
      </c>
      <c r="H228" s="654" t="s">
        <v>13</v>
      </c>
      <c r="I228" s="654" t="s">
        <v>13</v>
      </c>
      <c r="J228" s="656" t="s">
        <v>13</v>
      </c>
      <c r="K228" s="646" t="s">
        <v>16</v>
      </c>
      <c r="L228" s="647" t="s">
        <v>413</v>
      </c>
    </row>
    <row r="229" spans="1:12">
      <c r="A229" s="636">
        <v>224</v>
      </c>
      <c r="B229" s="645" t="s">
        <v>414</v>
      </c>
      <c r="C229" s="653" t="s">
        <v>13</v>
      </c>
      <c r="D229" s="654" t="s">
        <v>13</v>
      </c>
      <c r="E229" s="654" t="s">
        <v>13</v>
      </c>
      <c r="F229" s="654" t="s">
        <v>13</v>
      </c>
      <c r="G229" s="654" t="s">
        <v>13</v>
      </c>
      <c r="H229" s="654" t="s">
        <v>13</v>
      </c>
      <c r="I229" s="654" t="s">
        <v>13</v>
      </c>
      <c r="J229" s="656" t="s">
        <v>13</v>
      </c>
      <c r="K229" s="646" t="s">
        <v>16</v>
      </c>
      <c r="L229" s="647" t="s">
        <v>414</v>
      </c>
    </row>
    <row r="230" spans="1:12">
      <c r="A230" s="636">
        <v>225</v>
      </c>
      <c r="B230" s="645" t="s">
        <v>415</v>
      </c>
      <c r="C230" s="653" t="s">
        <v>13</v>
      </c>
      <c r="D230" s="654" t="s">
        <v>13</v>
      </c>
      <c r="E230" s="654" t="s">
        <v>13</v>
      </c>
      <c r="F230" s="654" t="s">
        <v>13</v>
      </c>
      <c r="G230" s="654" t="s">
        <v>13</v>
      </c>
      <c r="H230" s="654" t="s">
        <v>13</v>
      </c>
      <c r="I230" s="654" t="s">
        <v>13</v>
      </c>
      <c r="J230" s="656" t="s">
        <v>13</v>
      </c>
      <c r="K230" s="646" t="s">
        <v>16</v>
      </c>
      <c r="L230" s="647" t="s">
        <v>415</v>
      </c>
    </row>
    <row r="231" spans="1:12">
      <c r="A231" s="636">
        <v>226</v>
      </c>
      <c r="B231" s="645" t="s">
        <v>416</v>
      </c>
      <c r="C231" s="653" t="s">
        <v>13</v>
      </c>
      <c r="D231" s="654" t="s">
        <v>13</v>
      </c>
      <c r="E231" s="654" t="s">
        <v>13</v>
      </c>
      <c r="F231" s="654" t="s">
        <v>13</v>
      </c>
      <c r="G231" s="654" t="s">
        <v>13</v>
      </c>
      <c r="H231" s="654" t="s">
        <v>13</v>
      </c>
      <c r="I231" s="654" t="s">
        <v>13</v>
      </c>
      <c r="J231" s="656" t="s">
        <v>13</v>
      </c>
      <c r="K231" s="646" t="s">
        <v>16</v>
      </c>
      <c r="L231" s="647" t="s">
        <v>416</v>
      </c>
    </row>
    <row r="232" spans="1:12">
      <c r="A232" s="636">
        <v>227</v>
      </c>
      <c r="B232" s="645" t="s">
        <v>417</v>
      </c>
      <c r="C232" s="653" t="s">
        <v>13</v>
      </c>
      <c r="D232" s="654" t="s">
        <v>13</v>
      </c>
      <c r="E232" s="654" t="s">
        <v>13</v>
      </c>
      <c r="F232" s="654" t="s">
        <v>13</v>
      </c>
      <c r="G232" s="654" t="s">
        <v>13</v>
      </c>
      <c r="H232" s="654" t="s">
        <v>13</v>
      </c>
      <c r="I232" s="654" t="s">
        <v>13</v>
      </c>
      <c r="J232" s="656" t="s">
        <v>13</v>
      </c>
      <c r="K232" s="646" t="s">
        <v>16</v>
      </c>
      <c r="L232" s="647" t="s">
        <v>417</v>
      </c>
    </row>
    <row r="233" spans="1:12">
      <c r="A233" s="636">
        <v>228</v>
      </c>
      <c r="B233" s="645" t="s">
        <v>418</v>
      </c>
      <c r="C233" s="653" t="s">
        <v>13</v>
      </c>
      <c r="D233" s="654" t="s">
        <v>13</v>
      </c>
      <c r="E233" s="654" t="s">
        <v>13</v>
      </c>
      <c r="F233" s="654" t="s">
        <v>13</v>
      </c>
      <c r="G233" s="654" t="s">
        <v>13</v>
      </c>
      <c r="H233" s="654" t="s">
        <v>13</v>
      </c>
      <c r="I233" s="654" t="s">
        <v>13</v>
      </c>
      <c r="J233" s="656" t="s">
        <v>13</v>
      </c>
      <c r="K233" s="646" t="s">
        <v>16</v>
      </c>
      <c r="L233" s="647" t="s">
        <v>418</v>
      </c>
    </row>
    <row r="234" spans="1:12">
      <c r="A234" s="636">
        <v>229</v>
      </c>
      <c r="B234" s="645" t="s">
        <v>419</v>
      </c>
      <c r="C234" s="653" t="s">
        <v>13</v>
      </c>
      <c r="D234" s="654" t="s">
        <v>13</v>
      </c>
      <c r="E234" s="654" t="s">
        <v>13</v>
      </c>
      <c r="F234" s="654" t="s">
        <v>13</v>
      </c>
      <c r="G234" s="654" t="s">
        <v>13</v>
      </c>
      <c r="H234" s="654" t="s">
        <v>13</v>
      </c>
      <c r="I234" s="654" t="s">
        <v>13</v>
      </c>
      <c r="J234" s="656" t="s">
        <v>13</v>
      </c>
      <c r="K234" s="646" t="s">
        <v>16</v>
      </c>
      <c r="L234" s="647" t="s">
        <v>419</v>
      </c>
    </row>
    <row r="235" spans="1:12">
      <c r="A235" s="636">
        <v>230</v>
      </c>
      <c r="B235" s="645" t="s">
        <v>420</v>
      </c>
      <c r="C235" s="653" t="s">
        <v>13</v>
      </c>
      <c r="D235" s="654" t="s">
        <v>13</v>
      </c>
      <c r="E235" s="654" t="s">
        <v>13</v>
      </c>
      <c r="F235" s="654" t="s">
        <v>13</v>
      </c>
      <c r="G235" s="654" t="s">
        <v>13</v>
      </c>
      <c r="H235" s="654" t="s">
        <v>13</v>
      </c>
      <c r="I235" s="654" t="s">
        <v>13</v>
      </c>
      <c r="J235" s="656" t="s">
        <v>13</v>
      </c>
      <c r="K235" s="646" t="s">
        <v>16</v>
      </c>
      <c r="L235" s="647" t="s">
        <v>420</v>
      </c>
    </row>
    <row r="236" spans="1:12">
      <c r="A236" s="636">
        <v>231</v>
      </c>
      <c r="B236" s="645" t="s">
        <v>421</v>
      </c>
      <c r="C236" s="653" t="s">
        <v>13</v>
      </c>
      <c r="D236" s="654" t="s">
        <v>13</v>
      </c>
      <c r="E236" s="654" t="s">
        <v>13</v>
      </c>
      <c r="F236" s="654" t="s">
        <v>13</v>
      </c>
      <c r="G236" s="654" t="s">
        <v>13</v>
      </c>
      <c r="H236" s="654" t="s">
        <v>13</v>
      </c>
      <c r="I236" s="654" t="s">
        <v>13</v>
      </c>
      <c r="J236" s="656" t="s">
        <v>13</v>
      </c>
      <c r="K236" s="646" t="s">
        <v>16</v>
      </c>
      <c r="L236" s="647" t="s">
        <v>421</v>
      </c>
    </row>
    <row r="237" spans="1:12">
      <c r="A237" s="636">
        <v>232</v>
      </c>
      <c r="B237" s="645" t="s">
        <v>422</v>
      </c>
      <c r="C237" s="653" t="s">
        <v>13</v>
      </c>
      <c r="D237" s="654" t="s">
        <v>13</v>
      </c>
      <c r="E237" s="654" t="s">
        <v>13</v>
      </c>
      <c r="F237" s="654" t="s">
        <v>13</v>
      </c>
      <c r="G237" s="654" t="s">
        <v>13</v>
      </c>
      <c r="H237" s="654" t="s">
        <v>13</v>
      </c>
      <c r="I237" s="654" t="s">
        <v>13</v>
      </c>
      <c r="J237" s="656" t="s">
        <v>13</v>
      </c>
      <c r="K237" s="646" t="s">
        <v>16</v>
      </c>
      <c r="L237" s="647" t="s">
        <v>422</v>
      </c>
    </row>
    <row r="238" spans="1:12">
      <c r="A238" s="636">
        <v>233</v>
      </c>
      <c r="B238" s="645" t="s">
        <v>423</v>
      </c>
      <c r="C238" s="653" t="s">
        <v>13</v>
      </c>
      <c r="D238" s="654" t="s">
        <v>13</v>
      </c>
      <c r="E238" s="654" t="s">
        <v>13</v>
      </c>
      <c r="F238" s="654" t="s">
        <v>13</v>
      </c>
      <c r="G238" s="654" t="s">
        <v>13</v>
      </c>
      <c r="H238" s="654" t="s">
        <v>13</v>
      </c>
      <c r="I238" s="654" t="s">
        <v>13</v>
      </c>
      <c r="J238" s="656" t="s">
        <v>13</v>
      </c>
      <c r="K238" s="646" t="s">
        <v>16</v>
      </c>
      <c r="L238" s="647" t="s">
        <v>423</v>
      </c>
    </row>
    <row r="239" spans="1:12">
      <c r="A239" s="636">
        <v>234</v>
      </c>
      <c r="B239" s="645" t="s">
        <v>424</v>
      </c>
      <c r="C239" s="653" t="s">
        <v>13</v>
      </c>
      <c r="D239" s="654" t="s">
        <v>13</v>
      </c>
      <c r="E239" s="654" t="s">
        <v>13</v>
      </c>
      <c r="F239" s="654" t="s">
        <v>13</v>
      </c>
      <c r="G239" s="654" t="s">
        <v>13</v>
      </c>
      <c r="H239" s="654" t="s">
        <v>13</v>
      </c>
      <c r="I239" s="654" t="s">
        <v>13</v>
      </c>
      <c r="J239" s="656" t="s">
        <v>13</v>
      </c>
      <c r="K239" s="646" t="s">
        <v>16</v>
      </c>
      <c r="L239" s="647" t="s">
        <v>424</v>
      </c>
    </row>
    <row r="240" spans="1:12">
      <c r="A240" s="636">
        <v>235</v>
      </c>
      <c r="B240" s="645" t="s">
        <v>425</v>
      </c>
      <c r="C240" s="653" t="s">
        <v>13</v>
      </c>
      <c r="D240" s="654" t="s">
        <v>13</v>
      </c>
      <c r="E240" s="654" t="s">
        <v>13</v>
      </c>
      <c r="F240" s="654" t="s">
        <v>13</v>
      </c>
      <c r="G240" s="654" t="s">
        <v>13</v>
      </c>
      <c r="H240" s="654" t="s">
        <v>13</v>
      </c>
      <c r="I240" s="654" t="s">
        <v>13</v>
      </c>
      <c r="J240" s="656" t="s">
        <v>13</v>
      </c>
      <c r="K240" s="646" t="s">
        <v>16</v>
      </c>
      <c r="L240" s="647" t="s">
        <v>425</v>
      </c>
    </row>
    <row r="241" spans="1:13">
      <c r="A241" s="636">
        <v>236</v>
      </c>
      <c r="B241" s="645" t="s">
        <v>426</v>
      </c>
      <c r="C241" s="653" t="s">
        <v>13</v>
      </c>
      <c r="D241" s="654" t="s">
        <v>13</v>
      </c>
      <c r="E241" s="654" t="s">
        <v>13</v>
      </c>
      <c r="F241" s="654" t="s">
        <v>13</v>
      </c>
      <c r="G241" s="654" t="s">
        <v>13</v>
      </c>
      <c r="H241" s="654" t="s">
        <v>13</v>
      </c>
      <c r="I241" s="654" t="s">
        <v>13</v>
      </c>
      <c r="J241" s="656" t="s">
        <v>13</v>
      </c>
      <c r="K241" s="646" t="s">
        <v>16</v>
      </c>
      <c r="L241" s="647" t="s">
        <v>426</v>
      </c>
    </row>
    <row r="242" spans="1:13">
      <c r="A242" s="636">
        <v>237</v>
      </c>
      <c r="B242" s="645" t="s">
        <v>427</v>
      </c>
      <c r="C242" s="653" t="s">
        <v>13</v>
      </c>
      <c r="D242" s="654" t="s">
        <v>13</v>
      </c>
      <c r="E242" s="654" t="s">
        <v>13</v>
      </c>
      <c r="F242" s="654" t="s">
        <v>13</v>
      </c>
      <c r="G242" s="654" t="s">
        <v>13</v>
      </c>
      <c r="H242" s="654" t="s">
        <v>13</v>
      </c>
      <c r="I242" s="654" t="s">
        <v>13</v>
      </c>
      <c r="J242" s="656" t="s">
        <v>13</v>
      </c>
      <c r="K242" s="646" t="s">
        <v>16</v>
      </c>
      <c r="L242" s="647" t="s">
        <v>427</v>
      </c>
    </row>
    <row r="243" spans="1:13">
      <c r="A243" s="636">
        <v>238</v>
      </c>
      <c r="B243" s="645" t="s">
        <v>428</v>
      </c>
      <c r="C243" s="653" t="s">
        <v>13</v>
      </c>
      <c r="D243" s="654" t="s">
        <v>13</v>
      </c>
      <c r="E243" s="654" t="s">
        <v>13</v>
      </c>
      <c r="F243" s="654" t="s">
        <v>13</v>
      </c>
      <c r="G243" s="654" t="s">
        <v>13</v>
      </c>
      <c r="H243" s="654" t="s">
        <v>13</v>
      </c>
      <c r="I243" s="654" t="s">
        <v>13</v>
      </c>
      <c r="J243" s="656" t="s">
        <v>13</v>
      </c>
      <c r="K243" s="646" t="s">
        <v>16</v>
      </c>
      <c r="L243" s="647" t="s">
        <v>428</v>
      </c>
    </row>
    <row r="244" spans="1:13">
      <c r="A244" s="636">
        <v>239</v>
      </c>
      <c r="B244" s="645" t="s">
        <v>429</v>
      </c>
      <c r="C244" s="653" t="s">
        <v>13</v>
      </c>
      <c r="D244" s="654" t="s">
        <v>13</v>
      </c>
      <c r="E244" s="654" t="s">
        <v>13</v>
      </c>
      <c r="F244" s="654" t="s">
        <v>13</v>
      </c>
      <c r="G244" s="654" t="s">
        <v>13</v>
      </c>
      <c r="H244" s="654" t="s">
        <v>13</v>
      </c>
      <c r="I244" s="654" t="s">
        <v>13</v>
      </c>
      <c r="J244" s="656" t="s">
        <v>13</v>
      </c>
      <c r="K244" s="646" t="s">
        <v>16</v>
      </c>
      <c r="L244" s="647" t="s">
        <v>429</v>
      </c>
    </row>
    <row r="245" spans="1:13">
      <c r="A245" s="636">
        <v>240</v>
      </c>
      <c r="B245" s="645" t="s">
        <v>430</v>
      </c>
      <c r="C245" s="653" t="s">
        <v>13</v>
      </c>
      <c r="D245" s="654" t="s">
        <v>13</v>
      </c>
      <c r="E245" s="654" t="s">
        <v>13</v>
      </c>
      <c r="F245" s="654" t="s">
        <v>13</v>
      </c>
      <c r="G245" s="654" t="s">
        <v>13</v>
      </c>
      <c r="H245" s="654" t="s">
        <v>13</v>
      </c>
      <c r="I245" s="654" t="s">
        <v>13</v>
      </c>
      <c r="J245" s="656" t="s">
        <v>13</v>
      </c>
      <c r="K245" s="646" t="s">
        <v>16</v>
      </c>
      <c r="L245" s="647" t="s">
        <v>430</v>
      </c>
    </row>
    <row r="246" spans="1:13">
      <c r="A246" s="636">
        <v>241</v>
      </c>
      <c r="B246" s="645" t="s">
        <v>431</v>
      </c>
      <c r="C246" s="653" t="s">
        <v>13</v>
      </c>
      <c r="D246" s="654" t="s">
        <v>13</v>
      </c>
      <c r="E246" s="654" t="s">
        <v>13</v>
      </c>
      <c r="F246" s="654" t="s">
        <v>13</v>
      </c>
      <c r="G246" s="654" t="s">
        <v>13</v>
      </c>
      <c r="H246" s="654" t="s">
        <v>13</v>
      </c>
      <c r="I246" s="654" t="s">
        <v>13</v>
      </c>
      <c r="J246" s="656" t="s">
        <v>13</v>
      </c>
      <c r="K246" s="646" t="s">
        <v>16</v>
      </c>
      <c r="L246" s="647" t="s">
        <v>431</v>
      </c>
    </row>
    <row r="247" spans="1:13" ht="12.75" thickBot="1">
      <c r="A247" s="636">
        <v>242</v>
      </c>
      <c r="B247" s="645" t="s">
        <v>432</v>
      </c>
      <c r="C247" s="653" t="s">
        <v>13</v>
      </c>
      <c r="D247" s="654" t="s">
        <v>13</v>
      </c>
      <c r="E247" s="654" t="s">
        <v>13</v>
      </c>
      <c r="F247" s="654" t="s">
        <v>13</v>
      </c>
      <c r="G247" s="654" t="s">
        <v>13</v>
      </c>
      <c r="H247" s="654" t="s">
        <v>13</v>
      </c>
      <c r="I247" s="654" t="s">
        <v>13</v>
      </c>
      <c r="J247" s="656" t="s">
        <v>13</v>
      </c>
      <c r="K247" s="646" t="s">
        <v>16</v>
      </c>
      <c r="L247" s="647" t="s">
        <v>432</v>
      </c>
    </row>
    <row r="248" spans="1:13" ht="13.5" thickTop="1" thickBot="1">
      <c r="A248" s="635"/>
      <c r="B248" s="648" t="s">
        <v>2</v>
      </c>
      <c r="C248" s="649" t="s">
        <v>3</v>
      </c>
      <c r="D248" s="649" t="s">
        <v>4</v>
      </c>
      <c r="E248" s="649" t="s">
        <v>5</v>
      </c>
      <c r="F248" s="649" t="s">
        <v>6</v>
      </c>
      <c r="G248" s="649" t="s">
        <v>7</v>
      </c>
      <c r="H248" s="649" t="s">
        <v>8</v>
      </c>
      <c r="I248" s="649" t="s">
        <v>9</v>
      </c>
      <c r="J248" s="650" t="s">
        <v>10</v>
      </c>
      <c r="K248" s="651" t="s">
        <v>815</v>
      </c>
      <c r="L248" s="652" t="s">
        <v>2</v>
      </c>
    </row>
    <row r="250" spans="1:13">
      <c r="A250" s="1129"/>
      <c r="B250" s="1129"/>
      <c r="C250" s="1132" t="s">
        <v>6829</v>
      </c>
      <c r="D250" s="1128"/>
      <c r="E250" s="1128"/>
      <c r="F250" s="1128"/>
      <c r="G250" s="1128"/>
      <c r="H250" s="1128"/>
      <c r="I250" s="1128"/>
      <c r="J250" s="1128"/>
      <c r="K250" s="1128"/>
      <c r="L250" s="1128"/>
      <c r="M250" s="164"/>
    </row>
    <row r="251" spans="1:13" ht="13.5">
      <c r="C251" s="1198"/>
      <c r="D251" s="1198"/>
      <c r="E251" s="1198"/>
      <c r="F251" s="1198"/>
      <c r="G251" s="1198"/>
      <c r="H251" s="1198"/>
      <c r="I251" s="1198"/>
      <c r="J251" s="1198"/>
      <c r="K251" s="1198"/>
      <c r="L251" s="1198"/>
      <c r="M251" s="164"/>
    </row>
    <row r="252" spans="1:13">
      <c r="A252" s="1129"/>
      <c r="B252" s="1129"/>
      <c r="C252" s="1393" t="s">
        <v>6830</v>
      </c>
      <c r="D252" s="1383" t="s">
        <v>6831</v>
      </c>
      <c r="E252" s="1383" t="s">
        <v>6832</v>
      </c>
      <c r="F252" s="1383" t="s">
        <v>6833</v>
      </c>
      <c r="G252" s="1474" t="s">
        <v>6834</v>
      </c>
      <c r="H252" s="1475"/>
      <c r="I252" s="1475"/>
      <c r="J252" s="1475"/>
      <c r="K252" s="1475"/>
      <c r="L252" s="1476"/>
      <c r="M252" s="164"/>
    </row>
    <row r="253" spans="1:13" ht="22.15" customHeight="1">
      <c r="A253" s="1129"/>
      <c r="B253" s="1129"/>
      <c r="C253" s="1153" t="s">
        <v>5198</v>
      </c>
      <c r="D253" s="1154">
        <v>1</v>
      </c>
      <c r="E253" s="1154" t="s">
        <v>707</v>
      </c>
      <c r="F253" s="1154" t="s">
        <v>708</v>
      </c>
      <c r="G253" s="1477" t="s">
        <v>15047</v>
      </c>
      <c r="H253" s="1478"/>
      <c r="I253" s="1478"/>
      <c r="J253" s="1478"/>
      <c r="K253" s="1478"/>
      <c r="L253" s="1479"/>
      <c r="M253" s="164"/>
    </row>
    <row r="254" spans="1:13" ht="22.15" customHeight="1">
      <c r="A254" s="1129"/>
      <c r="B254" s="1129"/>
      <c r="C254" s="1153" t="s">
        <v>5197</v>
      </c>
      <c r="D254" s="1154">
        <v>1</v>
      </c>
      <c r="E254" s="1154" t="s">
        <v>707</v>
      </c>
      <c r="F254" s="1154" t="s">
        <v>708</v>
      </c>
      <c r="G254" s="1477" t="s">
        <v>15048</v>
      </c>
      <c r="H254" s="1478"/>
      <c r="I254" s="1478"/>
      <c r="J254" s="1478"/>
      <c r="K254" s="1478"/>
      <c r="L254" s="1479"/>
      <c r="M254" s="164"/>
    </row>
    <row r="255" spans="1:13" ht="22.15" customHeight="1">
      <c r="A255" s="1129"/>
      <c r="B255" s="1129"/>
      <c r="C255" s="1153" t="s">
        <v>5196</v>
      </c>
      <c r="D255" s="1154">
        <v>1</v>
      </c>
      <c r="E255" s="1154" t="s">
        <v>707</v>
      </c>
      <c r="F255" s="1154" t="s">
        <v>708</v>
      </c>
      <c r="G255" s="1480" t="s">
        <v>15049</v>
      </c>
      <c r="H255" s="1481"/>
      <c r="I255" s="1481"/>
      <c r="J255" s="1481"/>
      <c r="K255" s="1481"/>
      <c r="L255" s="1482"/>
      <c r="M255" s="164"/>
    </row>
    <row r="256" spans="1:13" ht="22.15" customHeight="1">
      <c r="A256" s="1129"/>
      <c r="B256" s="1129"/>
      <c r="C256" s="1153" t="s">
        <v>5195</v>
      </c>
      <c r="D256" s="1154">
        <v>1</v>
      </c>
      <c r="E256" s="1154" t="s">
        <v>707</v>
      </c>
      <c r="F256" s="1154" t="s">
        <v>708</v>
      </c>
      <c r="G256" s="1477" t="s">
        <v>15050</v>
      </c>
      <c r="H256" s="1478"/>
      <c r="I256" s="1478"/>
      <c r="J256" s="1478"/>
      <c r="K256" s="1478"/>
      <c r="L256" s="1479"/>
      <c r="M256" s="164"/>
    </row>
    <row r="257" spans="3:13" ht="22.15" customHeight="1">
      <c r="C257" s="1153" t="s">
        <v>5194</v>
      </c>
      <c r="D257" s="1154">
        <v>1</v>
      </c>
      <c r="E257" s="1154" t="s">
        <v>707</v>
      </c>
      <c r="F257" s="1154" t="s">
        <v>708</v>
      </c>
      <c r="G257" s="1477" t="s">
        <v>15051</v>
      </c>
      <c r="H257" s="1478"/>
      <c r="I257" s="1478"/>
      <c r="J257" s="1478"/>
      <c r="K257" s="1478"/>
      <c r="L257" s="1479"/>
      <c r="M257" s="164"/>
    </row>
    <row r="258" spans="3:13" ht="22.15" customHeight="1">
      <c r="C258" s="1153" t="s">
        <v>5193</v>
      </c>
      <c r="D258" s="1154">
        <v>1</v>
      </c>
      <c r="E258" s="1154" t="s">
        <v>707</v>
      </c>
      <c r="F258" s="1154" t="s">
        <v>708</v>
      </c>
      <c r="G258" s="1477" t="s">
        <v>15051</v>
      </c>
      <c r="H258" s="1478"/>
      <c r="I258" s="1478"/>
      <c r="J258" s="1478"/>
      <c r="K258" s="1478"/>
      <c r="L258" s="1479"/>
      <c r="M258" s="164"/>
    </row>
    <row r="259" spans="3:13" ht="22.15" customHeight="1">
      <c r="C259" s="1153" t="s">
        <v>5192</v>
      </c>
      <c r="D259" s="1154">
        <v>1</v>
      </c>
      <c r="E259" s="1154" t="s">
        <v>707</v>
      </c>
      <c r="F259" s="1154" t="s">
        <v>708</v>
      </c>
      <c r="G259" s="1477" t="s">
        <v>15051</v>
      </c>
      <c r="H259" s="1478"/>
      <c r="I259" s="1478"/>
      <c r="J259" s="1478"/>
      <c r="K259" s="1478"/>
      <c r="L259" s="1479"/>
      <c r="M259" s="164"/>
    </row>
    <row r="260" spans="3:13" ht="22.15" customHeight="1">
      <c r="C260" s="1153" t="s">
        <v>5191</v>
      </c>
      <c r="D260" s="1154">
        <v>1</v>
      </c>
      <c r="E260" s="1154" t="s">
        <v>707</v>
      </c>
      <c r="F260" s="1154" t="s">
        <v>708</v>
      </c>
      <c r="G260" s="1477" t="s">
        <v>15051</v>
      </c>
      <c r="H260" s="1478"/>
      <c r="I260" s="1478"/>
      <c r="J260" s="1478"/>
      <c r="K260" s="1478"/>
      <c r="L260" s="1479"/>
      <c r="M260" s="164"/>
    </row>
    <row r="261" spans="3:13" ht="22.15" customHeight="1">
      <c r="C261" s="1153" t="s">
        <v>5337</v>
      </c>
      <c r="D261" s="1154">
        <v>2</v>
      </c>
      <c r="E261" s="1154" t="s">
        <v>707</v>
      </c>
      <c r="F261" s="1154" t="s">
        <v>708</v>
      </c>
      <c r="G261" s="1477" t="s">
        <v>15052</v>
      </c>
      <c r="H261" s="1478"/>
      <c r="I261" s="1478"/>
      <c r="J261" s="1478"/>
      <c r="K261" s="1478"/>
      <c r="L261" s="1479"/>
      <c r="M261" s="164"/>
    </row>
    <row r="262" spans="3:13" ht="22.15" customHeight="1">
      <c r="C262" s="1153" t="s">
        <v>5338</v>
      </c>
      <c r="D262" s="1154">
        <v>8</v>
      </c>
      <c r="E262" s="1154" t="s">
        <v>707</v>
      </c>
      <c r="F262" s="1154" t="s">
        <v>708</v>
      </c>
      <c r="G262" s="1480" t="s">
        <v>15053</v>
      </c>
      <c r="H262" s="1481"/>
      <c r="I262" s="1481"/>
      <c r="J262" s="1481"/>
      <c r="K262" s="1481"/>
      <c r="L262" s="1482"/>
      <c r="M262" s="164"/>
    </row>
    <row r="263" spans="3:13" ht="22.15" customHeight="1">
      <c r="C263" s="835" t="s">
        <v>5339</v>
      </c>
      <c r="D263" s="1154">
        <v>8</v>
      </c>
      <c r="E263" s="1154" t="s">
        <v>707</v>
      </c>
      <c r="F263" s="1154" t="s">
        <v>708</v>
      </c>
      <c r="G263" s="1480" t="s">
        <v>15053</v>
      </c>
      <c r="H263" s="1481"/>
      <c r="I263" s="1481"/>
      <c r="J263" s="1481"/>
      <c r="K263" s="1481"/>
      <c r="L263" s="1482"/>
      <c r="M263" s="164"/>
    </row>
    <row r="264" spans="3:13" ht="22.15" customHeight="1">
      <c r="C264" s="835" t="s">
        <v>5340</v>
      </c>
      <c r="D264" s="1154">
        <v>8</v>
      </c>
      <c r="E264" s="1154" t="s">
        <v>707</v>
      </c>
      <c r="F264" s="1154" t="s">
        <v>708</v>
      </c>
      <c r="G264" s="1480" t="s">
        <v>15053</v>
      </c>
      <c r="H264" s="1481"/>
      <c r="I264" s="1481"/>
      <c r="J264" s="1481"/>
      <c r="K264" s="1481"/>
      <c r="L264" s="1482"/>
      <c r="M264" s="164"/>
    </row>
    <row r="265" spans="3:13" ht="22.15" customHeight="1">
      <c r="C265" s="835" t="s">
        <v>5456</v>
      </c>
      <c r="D265" s="1154">
        <v>8</v>
      </c>
      <c r="E265" s="1154" t="s">
        <v>707</v>
      </c>
      <c r="F265" s="1154" t="s">
        <v>708</v>
      </c>
      <c r="G265" s="1480" t="s">
        <v>15053</v>
      </c>
      <c r="H265" s="1481"/>
      <c r="I265" s="1481"/>
      <c r="J265" s="1481"/>
      <c r="K265" s="1481"/>
      <c r="L265" s="1482"/>
      <c r="M265" s="164"/>
    </row>
    <row r="266" spans="3:13" ht="22.15" customHeight="1">
      <c r="C266" s="835" t="s">
        <v>5341</v>
      </c>
      <c r="D266" s="1154">
        <v>8</v>
      </c>
      <c r="E266" s="1154" t="s">
        <v>707</v>
      </c>
      <c r="F266" s="1154" t="s">
        <v>708</v>
      </c>
      <c r="G266" s="1462" t="s">
        <v>15054</v>
      </c>
      <c r="H266" s="1463"/>
      <c r="I266" s="1463"/>
      <c r="J266" s="1463"/>
      <c r="K266" s="1463"/>
      <c r="L266" s="1464"/>
      <c r="M266" s="164"/>
    </row>
    <row r="267" spans="3:13" ht="22.15" customHeight="1">
      <c r="C267" s="835" t="s">
        <v>5342</v>
      </c>
      <c r="D267" s="1154">
        <v>11</v>
      </c>
      <c r="E267" s="1154" t="s">
        <v>707</v>
      </c>
      <c r="F267" s="1154" t="s">
        <v>708</v>
      </c>
      <c r="G267" s="1462" t="s">
        <v>15055</v>
      </c>
      <c r="H267" s="1463"/>
      <c r="I267" s="1463"/>
      <c r="J267" s="1463"/>
      <c r="K267" s="1463"/>
      <c r="L267" s="1464"/>
      <c r="M267" s="164"/>
    </row>
    <row r="268" spans="3:13" ht="22.15" customHeight="1">
      <c r="C268" s="835" t="s">
        <v>5343</v>
      </c>
      <c r="D268" s="1154">
        <v>11</v>
      </c>
      <c r="E268" s="1154" t="s">
        <v>707</v>
      </c>
      <c r="F268" s="1154" t="s">
        <v>708</v>
      </c>
      <c r="G268" s="1462" t="s">
        <v>15056</v>
      </c>
      <c r="H268" s="1463"/>
      <c r="I268" s="1463"/>
      <c r="J268" s="1463"/>
      <c r="K268" s="1463"/>
      <c r="L268" s="1464"/>
      <c r="M268" s="164"/>
    </row>
    <row r="269" spans="3:13" ht="22.15" customHeight="1">
      <c r="C269" s="835" t="s">
        <v>5344</v>
      </c>
      <c r="D269" s="1154">
        <v>11</v>
      </c>
      <c r="E269" s="1154" t="s">
        <v>707</v>
      </c>
      <c r="F269" s="1154" t="s">
        <v>708</v>
      </c>
      <c r="G269" s="1462" t="s">
        <v>15057</v>
      </c>
      <c r="H269" s="1463"/>
      <c r="I269" s="1463"/>
      <c r="J269" s="1463"/>
      <c r="K269" s="1463"/>
      <c r="L269" s="1464"/>
      <c r="M269" s="164"/>
    </row>
    <row r="270" spans="3:13" ht="22.15" customHeight="1">
      <c r="C270" s="835" t="s">
        <v>5345</v>
      </c>
      <c r="D270" s="1154">
        <v>11</v>
      </c>
      <c r="E270" s="1154" t="s">
        <v>707</v>
      </c>
      <c r="F270" s="1154" t="s">
        <v>708</v>
      </c>
      <c r="G270" s="1462" t="s">
        <v>15058</v>
      </c>
      <c r="H270" s="1463"/>
      <c r="I270" s="1463"/>
      <c r="J270" s="1463"/>
      <c r="K270" s="1463"/>
      <c r="L270" s="1464"/>
      <c r="M270" s="164"/>
    </row>
    <row r="271" spans="3:13" ht="22.15" customHeight="1">
      <c r="C271" s="835" t="s">
        <v>5346</v>
      </c>
      <c r="D271" s="1154">
        <v>11</v>
      </c>
      <c r="E271" s="1154" t="s">
        <v>707</v>
      </c>
      <c r="F271" s="1154" t="s">
        <v>708</v>
      </c>
      <c r="G271" s="1462" t="s">
        <v>15057</v>
      </c>
      <c r="H271" s="1463"/>
      <c r="I271" s="1463"/>
      <c r="J271" s="1463"/>
      <c r="K271" s="1463"/>
      <c r="L271" s="1464"/>
      <c r="M271" s="164"/>
    </row>
    <row r="272" spans="3:13" ht="22.15" customHeight="1">
      <c r="C272" s="835" t="s">
        <v>5347</v>
      </c>
      <c r="D272" s="1154">
        <v>11</v>
      </c>
      <c r="E272" s="1154" t="s">
        <v>707</v>
      </c>
      <c r="F272" s="1154" t="s">
        <v>708</v>
      </c>
      <c r="G272" s="1462" t="s">
        <v>15058</v>
      </c>
      <c r="H272" s="1463"/>
      <c r="I272" s="1463"/>
      <c r="J272" s="1463"/>
      <c r="K272" s="1463"/>
      <c r="L272" s="1464"/>
      <c r="M272" s="164"/>
    </row>
    <row r="273" spans="3:13" ht="22.15" customHeight="1">
      <c r="C273" s="835" t="s">
        <v>5348</v>
      </c>
      <c r="D273" s="1154">
        <v>11</v>
      </c>
      <c r="E273" s="1154" t="s">
        <v>707</v>
      </c>
      <c r="F273" s="1154" t="s">
        <v>708</v>
      </c>
      <c r="G273" s="1462" t="s">
        <v>15057</v>
      </c>
      <c r="H273" s="1463"/>
      <c r="I273" s="1463"/>
      <c r="J273" s="1463"/>
      <c r="K273" s="1463"/>
      <c r="L273" s="1464"/>
      <c r="M273" s="164"/>
    </row>
    <row r="274" spans="3:13" ht="22.15" customHeight="1">
      <c r="C274" s="835" t="s">
        <v>5349</v>
      </c>
      <c r="D274" s="1154">
        <v>11</v>
      </c>
      <c r="E274" s="1154" t="s">
        <v>707</v>
      </c>
      <c r="F274" s="1154" t="s">
        <v>708</v>
      </c>
      <c r="G274" s="1462" t="s">
        <v>15058</v>
      </c>
      <c r="H274" s="1463"/>
      <c r="I274" s="1463"/>
      <c r="J274" s="1463"/>
      <c r="K274" s="1463"/>
      <c r="L274" s="1464"/>
      <c r="M274" s="164"/>
    </row>
    <row r="275" spans="3:13" ht="22.15" customHeight="1">
      <c r="C275" s="835" t="s">
        <v>5350</v>
      </c>
      <c r="D275" s="1154">
        <v>11</v>
      </c>
      <c r="E275" s="1154" t="s">
        <v>707</v>
      </c>
      <c r="F275" s="1154" t="s">
        <v>708</v>
      </c>
      <c r="G275" s="1462" t="s">
        <v>15057</v>
      </c>
      <c r="H275" s="1463"/>
      <c r="I275" s="1463"/>
      <c r="J275" s="1463"/>
      <c r="K275" s="1463"/>
      <c r="L275" s="1464"/>
      <c r="M275" s="164"/>
    </row>
    <row r="276" spans="3:13" ht="22.15" customHeight="1">
      <c r="C276" s="835" t="s">
        <v>5351</v>
      </c>
      <c r="D276" s="1154">
        <v>11</v>
      </c>
      <c r="E276" s="1154" t="s">
        <v>707</v>
      </c>
      <c r="F276" s="1154" t="s">
        <v>708</v>
      </c>
      <c r="G276" s="1462" t="s">
        <v>15058</v>
      </c>
      <c r="H276" s="1463"/>
      <c r="I276" s="1463"/>
      <c r="J276" s="1463"/>
      <c r="K276" s="1463"/>
      <c r="L276" s="1464"/>
      <c r="M276" s="164"/>
    </row>
    <row r="277" spans="3:13" ht="22.15" customHeight="1">
      <c r="C277" s="835" t="s">
        <v>5352</v>
      </c>
      <c r="D277" s="1154">
        <v>11</v>
      </c>
      <c r="E277" s="1154" t="s">
        <v>707</v>
      </c>
      <c r="F277" s="1154" t="s">
        <v>708</v>
      </c>
      <c r="G277" s="1462" t="s">
        <v>15057</v>
      </c>
      <c r="H277" s="1463"/>
      <c r="I277" s="1463"/>
      <c r="J277" s="1463"/>
      <c r="K277" s="1463"/>
      <c r="L277" s="1464"/>
      <c r="M277" s="164"/>
    </row>
    <row r="278" spans="3:13" ht="22.15" customHeight="1">
      <c r="C278" s="835" t="s">
        <v>5353</v>
      </c>
      <c r="D278" s="1154">
        <v>11</v>
      </c>
      <c r="E278" s="1154" t="s">
        <v>707</v>
      </c>
      <c r="F278" s="1154" t="s">
        <v>708</v>
      </c>
      <c r="G278" s="1462" t="s">
        <v>15058</v>
      </c>
      <c r="H278" s="1463"/>
      <c r="I278" s="1463"/>
      <c r="J278" s="1463"/>
      <c r="K278" s="1463"/>
      <c r="L278" s="1464"/>
      <c r="M278" s="164"/>
    </row>
    <row r="279" spans="3:13" ht="22.15" customHeight="1">
      <c r="C279" s="835" t="s">
        <v>5354</v>
      </c>
      <c r="D279" s="1154">
        <v>11</v>
      </c>
      <c r="E279" s="1154" t="s">
        <v>707</v>
      </c>
      <c r="F279" s="1154" t="s">
        <v>708</v>
      </c>
      <c r="G279" s="1462" t="s">
        <v>15057</v>
      </c>
      <c r="H279" s="1463"/>
      <c r="I279" s="1463"/>
      <c r="J279" s="1463"/>
      <c r="K279" s="1463"/>
      <c r="L279" s="1464"/>
      <c r="M279" s="164"/>
    </row>
    <row r="280" spans="3:13" ht="22.15" customHeight="1">
      <c r="C280" s="835" t="s">
        <v>5355</v>
      </c>
      <c r="D280" s="1154">
        <v>11</v>
      </c>
      <c r="E280" s="1154" t="s">
        <v>707</v>
      </c>
      <c r="F280" s="1154" t="s">
        <v>708</v>
      </c>
      <c r="G280" s="1462" t="s">
        <v>15058</v>
      </c>
      <c r="H280" s="1463"/>
      <c r="I280" s="1463"/>
      <c r="J280" s="1463"/>
      <c r="K280" s="1463"/>
      <c r="L280" s="1464"/>
      <c r="M280" s="164"/>
    </row>
    <row r="281" spans="3:13" ht="22.15" customHeight="1">
      <c r="C281" s="835" t="s">
        <v>5356</v>
      </c>
      <c r="D281" s="1154">
        <v>11</v>
      </c>
      <c r="E281" s="1154" t="s">
        <v>707</v>
      </c>
      <c r="F281" s="1154" t="s">
        <v>708</v>
      </c>
      <c r="G281" s="1462" t="s">
        <v>15057</v>
      </c>
      <c r="H281" s="1463"/>
      <c r="I281" s="1463"/>
      <c r="J281" s="1463"/>
      <c r="K281" s="1463"/>
      <c r="L281" s="1464"/>
      <c r="M281" s="164"/>
    </row>
    <row r="282" spans="3:13" ht="22.15" customHeight="1">
      <c r="C282" s="835" t="s">
        <v>5357</v>
      </c>
      <c r="D282" s="1154">
        <v>11</v>
      </c>
      <c r="E282" s="1154" t="s">
        <v>707</v>
      </c>
      <c r="F282" s="1154" t="s">
        <v>708</v>
      </c>
      <c r="G282" s="1462" t="s">
        <v>15058</v>
      </c>
      <c r="H282" s="1463"/>
      <c r="I282" s="1463"/>
      <c r="J282" s="1463"/>
      <c r="K282" s="1463"/>
      <c r="L282" s="1464"/>
      <c r="M282" s="164"/>
    </row>
    <row r="283" spans="3:13" ht="22.15" customHeight="1">
      <c r="C283" s="835" t="s">
        <v>5358</v>
      </c>
      <c r="D283" s="1154">
        <v>11</v>
      </c>
      <c r="E283" s="1154" t="s">
        <v>707</v>
      </c>
      <c r="F283" s="1154" t="s">
        <v>708</v>
      </c>
      <c r="G283" s="1462" t="s">
        <v>15057</v>
      </c>
      <c r="H283" s="1463"/>
      <c r="I283" s="1463"/>
      <c r="J283" s="1463"/>
      <c r="K283" s="1463"/>
      <c r="L283" s="1464"/>
      <c r="M283" s="164"/>
    </row>
    <row r="284" spans="3:13" ht="22.15" customHeight="1">
      <c r="C284" s="835" t="s">
        <v>5359</v>
      </c>
      <c r="D284" s="1154">
        <v>11</v>
      </c>
      <c r="E284" s="1154" t="s">
        <v>707</v>
      </c>
      <c r="F284" s="1154" t="s">
        <v>708</v>
      </c>
      <c r="G284" s="1462" t="s">
        <v>15058</v>
      </c>
      <c r="H284" s="1463"/>
      <c r="I284" s="1463"/>
      <c r="J284" s="1463"/>
      <c r="K284" s="1463"/>
      <c r="L284" s="1464"/>
      <c r="M284" s="164"/>
    </row>
    <row r="285" spans="3:13" ht="22.15" customHeight="1">
      <c r="C285" s="835" t="s">
        <v>5360</v>
      </c>
      <c r="D285" s="1154">
        <v>6</v>
      </c>
      <c r="E285" s="1154" t="s">
        <v>707</v>
      </c>
      <c r="F285" s="1154" t="s">
        <v>708</v>
      </c>
      <c r="G285" s="1462" t="s">
        <v>15059</v>
      </c>
      <c r="H285" s="1463"/>
      <c r="I285" s="1463"/>
      <c r="J285" s="1463"/>
      <c r="K285" s="1463"/>
      <c r="L285" s="1464"/>
      <c r="M285" s="164"/>
    </row>
    <row r="286" spans="3:13" ht="22.15" customHeight="1">
      <c r="C286" s="835" t="s">
        <v>5361</v>
      </c>
      <c r="D286" s="1154">
        <v>6</v>
      </c>
      <c r="E286" s="1154" t="s">
        <v>707</v>
      </c>
      <c r="F286" s="1154" t="s">
        <v>708</v>
      </c>
      <c r="G286" s="1462" t="s">
        <v>15059</v>
      </c>
      <c r="H286" s="1463"/>
      <c r="I286" s="1463"/>
      <c r="J286" s="1463"/>
      <c r="K286" s="1463"/>
      <c r="L286" s="1464"/>
      <c r="M286" s="164"/>
    </row>
    <row r="287" spans="3:13" ht="22.15" customHeight="1">
      <c r="C287" s="835" t="s">
        <v>5362</v>
      </c>
      <c r="D287" s="1154">
        <v>6</v>
      </c>
      <c r="E287" s="1154" t="s">
        <v>707</v>
      </c>
      <c r="F287" s="1154" t="s">
        <v>708</v>
      </c>
      <c r="G287" s="1462" t="s">
        <v>15059</v>
      </c>
      <c r="H287" s="1463"/>
      <c r="I287" s="1463"/>
      <c r="J287" s="1463"/>
      <c r="K287" s="1463"/>
      <c r="L287" s="1464"/>
      <c r="M287" s="164"/>
    </row>
    <row r="288" spans="3:13" ht="22.15" customHeight="1">
      <c r="C288" s="835" t="s">
        <v>5363</v>
      </c>
      <c r="D288" s="1154">
        <v>6</v>
      </c>
      <c r="E288" s="1154" t="s">
        <v>707</v>
      </c>
      <c r="F288" s="1154" t="s">
        <v>708</v>
      </c>
      <c r="G288" s="1462" t="s">
        <v>15059</v>
      </c>
      <c r="H288" s="1463"/>
      <c r="I288" s="1463"/>
      <c r="J288" s="1463"/>
      <c r="K288" s="1463"/>
      <c r="L288" s="1464"/>
      <c r="M288" s="164"/>
    </row>
    <row r="289" spans="3:13" ht="22.15" customHeight="1">
      <c r="C289" s="835" t="s">
        <v>5364</v>
      </c>
      <c r="D289" s="1154">
        <v>6</v>
      </c>
      <c r="E289" s="1154" t="s">
        <v>707</v>
      </c>
      <c r="F289" s="1154" t="s">
        <v>708</v>
      </c>
      <c r="G289" s="1462" t="s">
        <v>15059</v>
      </c>
      <c r="H289" s="1463"/>
      <c r="I289" s="1463"/>
      <c r="J289" s="1463"/>
      <c r="K289" s="1463"/>
      <c r="L289" s="1464"/>
      <c r="M289" s="164"/>
    </row>
    <row r="290" spans="3:13" ht="22.15" customHeight="1">
      <c r="C290" s="1153" t="s">
        <v>5365</v>
      </c>
      <c r="D290" s="1154">
        <v>6</v>
      </c>
      <c r="E290" s="1154" t="s">
        <v>707</v>
      </c>
      <c r="F290" s="1154" t="s">
        <v>708</v>
      </c>
      <c r="G290" s="1462" t="s">
        <v>15059</v>
      </c>
      <c r="H290" s="1463"/>
      <c r="I290" s="1463"/>
      <c r="J290" s="1463"/>
      <c r="K290" s="1463"/>
      <c r="L290" s="1464"/>
      <c r="M290" s="164"/>
    </row>
    <row r="291" spans="3:13" ht="22.15" customHeight="1">
      <c r="C291" s="1153" t="s">
        <v>5366</v>
      </c>
      <c r="D291" s="1154">
        <v>6</v>
      </c>
      <c r="E291" s="1154" t="s">
        <v>707</v>
      </c>
      <c r="F291" s="1154" t="s">
        <v>708</v>
      </c>
      <c r="G291" s="1462" t="s">
        <v>15059</v>
      </c>
      <c r="H291" s="1463"/>
      <c r="I291" s="1463"/>
      <c r="J291" s="1463"/>
      <c r="K291" s="1463"/>
      <c r="L291" s="1464"/>
      <c r="M291" s="164"/>
    </row>
    <row r="292" spans="3:13" ht="22.15" customHeight="1">
      <c r="C292" s="1153" t="s">
        <v>5367</v>
      </c>
      <c r="D292" s="1154">
        <v>6</v>
      </c>
      <c r="E292" s="1154" t="s">
        <v>707</v>
      </c>
      <c r="F292" s="1154" t="s">
        <v>708</v>
      </c>
      <c r="G292" s="1462" t="s">
        <v>15059</v>
      </c>
      <c r="H292" s="1463"/>
      <c r="I292" s="1463"/>
      <c r="J292" s="1463"/>
      <c r="K292" s="1463"/>
      <c r="L292" s="1464"/>
      <c r="M292" s="164"/>
    </row>
    <row r="293" spans="3:13" ht="22.15" customHeight="1">
      <c r="C293" s="1153" t="s">
        <v>5368</v>
      </c>
      <c r="D293" s="1154">
        <v>6</v>
      </c>
      <c r="E293" s="1154" t="s">
        <v>707</v>
      </c>
      <c r="F293" s="1154" t="s">
        <v>708</v>
      </c>
      <c r="G293" s="1462" t="s">
        <v>15059</v>
      </c>
      <c r="H293" s="1463"/>
      <c r="I293" s="1463"/>
      <c r="J293" s="1463"/>
      <c r="K293" s="1463"/>
      <c r="L293" s="1464"/>
      <c r="M293" s="164"/>
    </row>
    <row r="294" spans="3:13" ht="22.15" customHeight="1">
      <c r="C294" s="1153" t="s">
        <v>5369</v>
      </c>
      <c r="D294" s="1154">
        <v>6</v>
      </c>
      <c r="E294" s="1154" t="s">
        <v>707</v>
      </c>
      <c r="F294" s="1154" t="s">
        <v>708</v>
      </c>
      <c r="G294" s="1462" t="s">
        <v>15059</v>
      </c>
      <c r="H294" s="1463"/>
      <c r="I294" s="1463"/>
      <c r="J294" s="1463"/>
      <c r="K294" s="1463"/>
      <c r="L294" s="1464"/>
      <c r="M294" s="164"/>
    </row>
    <row r="295" spans="3:13" ht="22.15" customHeight="1">
      <c r="C295" s="1153" t="s">
        <v>5370</v>
      </c>
      <c r="D295" s="1154">
        <v>6</v>
      </c>
      <c r="E295" s="1154" t="s">
        <v>707</v>
      </c>
      <c r="F295" s="1154" t="s">
        <v>708</v>
      </c>
      <c r="G295" s="1462" t="s">
        <v>15059</v>
      </c>
      <c r="H295" s="1463"/>
      <c r="I295" s="1463"/>
      <c r="J295" s="1463"/>
      <c r="K295" s="1463"/>
      <c r="L295" s="1464"/>
      <c r="M295" s="164"/>
    </row>
    <row r="296" spans="3:13" ht="22.15" customHeight="1">
      <c r="C296" s="1153" t="s">
        <v>5371</v>
      </c>
      <c r="D296" s="1154">
        <v>6</v>
      </c>
      <c r="E296" s="1154" t="s">
        <v>707</v>
      </c>
      <c r="F296" s="1154" t="s">
        <v>708</v>
      </c>
      <c r="G296" s="1462" t="s">
        <v>15059</v>
      </c>
      <c r="H296" s="1463"/>
      <c r="I296" s="1463"/>
      <c r="J296" s="1463"/>
      <c r="K296" s="1463"/>
      <c r="L296" s="1464"/>
      <c r="M296" s="164"/>
    </row>
    <row r="297" spans="3:13" ht="22.15" customHeight="1">
      <c r="C297" s="1153" t="s">
        <v>5372</v>
      </c>
      <c r="D297" s="1154">
        <v>6</v>
      </c>
      <c r="E297" s="1154" t="s">
        <v>707</v>
      </c>
      <c r="F297" s="1154" t="s">
        <v>708</v>
      </c>
      <c r="G297" s="1462" t="s">
        <v>15059</v>
      </c>
      <c r="H297" s="1463"/>
      <c r="I297" s="1463"/>
      <c r="J297" s="1463"/>
      <c r="K297" s="1463"/>
      <c r="L297" s="1464"/>
      <c r="M297" s="164"/>
    </row>
    <row r="298" spans="3:13" ht="22.15" customHeight="1">
      <c r="C298" s="1153" t="s">
        <v>5373</v>
      </c>
      <c r="D298" s="1154">
        <v>6</v>
      </c>
      <c r="E298" s="1154" t="s">
        <v>707</v>
      </c>
      <c r="F298" s="1154" t="s">
        <v>708</v>
      </c>
      <c r="G298" s="1462" t="s">
        <v>15059</v>
      </c>
      <c r="H298" s="1463"/>
      <c r="I298" s="1463"/>
      <c r="J298" s="1463"/>
      <c r="K298" s="1463"/>
      <c r="L298" s="1464"/>
      <c r="M298" s="164"/>
    </row>
    <row r="299" spans="3:13" ht="22.15" customHeight="1">
      <c r="C299" s="1153" t="s">
        <v>5374</v>
      </c>
      <c r="D299" s="1154">
        <v>6</v>
      </c>
      <c r="E299" s="1154" t="s">
        <v>707</v>
      </c>
      <c r="F299" s="1154" t="s">
        <v>708</v>
      </c>
      <c r="G299" s="1462" t="s">
        <v>15059</v>
      </c>
      <c r="H299" s="1463"/>
      <c r="I299" s="1463"/>
      <c r="J299" s="1463"/>
      <c r="K299" s="1463"/>
      <c r="L299" s="1464"/>
      <c r="M299" s="164"/>
    </row>
    <row r="300" spans="3:13" ht="22.15" customHeight="1">
      <c r="C300" s="1153" t="s">
        <v>5375</v>
      </c>
      <c r="D300" s="1154">
        <v>6</v>
      </c>
      <c r="E300" s="1154" t="s">
        <v>707</v>
      </c>
      <c r="F300" s="1154" t="s">
        <v>708</v>
      </c>
      <c r="G300" s="1462" t="s">
        <v>15059</v>
      </c>
      <c r="H300" s="1463"/>
      <c r="I300" s="1463"/>
      <c r="J300" s="1463"/>
      <c r="K300" s="1463"/>
      <c r="L300" s="1464"/>
      <c r="M300" s="164"/>
    </row>
    <row r="301" spans="3:13" ht="22.15" customHeight="1">
      <c r="C301" s="1153" t="s">
        <v>5376</v>
      </c>
      <c r="D301" s="1154">
        <v>6</v>
      </c>
      <c r="E301" s="1154" t="s">
        <v>707</v>
      </c>
      <c r="F301" s="1154" t="s">
        <v>708</v>
      </c>
      <c r="G301" s="1462" t="s">
        <v>15059</v>
      </c>
      <c r="H301" s="1463"/>
      <c r="I301" s="1463"/>
      <c r="J301" s="1463"/>
      <c r="K301" s="1463"/>
      <c r="L301" s="1464"/>
      <c r="M301" s="164"/>
    </row>
    <row r="302" spans="3:13" ht="22.15" customHeight="1">
      <c r="C302" s="1153" t="s">
        <v>5377</v>
      </c>
      <c r="D302" s="1154">
        <v>6</v>
      </c>
      <c r="E302" s="1154" t="s">
        <v>707</v>
      </c>
      <c r="F302" s="1154" t="s">
        <v>708</v>
      </c>
      <c r="G302" s="1462" t="s">
        <v>15059</v>
      </c>
      <c r="H302" s="1463"/>
      <c r="I302" s="1463"/>
      <c r="J302" s="1463"/>
      <c r="K302" s="1463"/>
      <c r="L302" s="1464"/>
      <c r="M302" s="164"/>
    </row>
    <row r="303" spans="3:13" ht="22.15" customHeight="1">
      <c r="C303" s="1153" t="s">
        <v>5378</v>
      </c>
      <c r="D303" s="1154">
        <v>6</v>
      </c>
      <c r="E303" s="1154" t="s">
        <v>707</v>
      </c>
      <c r="F303" s="1154" t="s">
        <v>708</v>
      </c>
      <c r="G303" s="1462" t="s">
        <v>15059</v>
      </c>
      <c r="H303" s="1463"/>
      <c r="I303" s="1463"/>
      <c r="J303" s="1463"/>
      <c r="K303" s="1463"/>
      <c r="L303" s="1464"/>
      <c r="M303" s="164"/>
    </row>
    <row r="304" spans="3:13" ht="22.15" customHeight="1">
      <c r="C304" s="1153" t="s">
        <v>5379</v>
      </c>
      <c r="D304" s="1154">
        <v>6</v>
      </c>
      <c r="E304" s="1154" t="s">
        <v>707</v>
      </c>
      <c r="F304" s="1154" t="s">
        <v>708</v>
      </c>
      <c r="G304" s="1462" t="s">
        <v>15059</v>
      </c>
      <c r="H304" s="1463"/>
      <c r="I304" s="1463"/>
      <c r="J304" s="1463"/>
      <c r="K304" s="1463"/>
      <c r="L304" s="1464"/>
      <c r="M304" s="164"/>
    </row>
    <row r="305" spans="3:13" ht="22.15" customHeight="1">
      <c r="C305" s="1153" t="s">
        <v>5380</v>
      </c>
      <c r="D305" s="1154">
        <v>6</v>
      </c>
      <c r="E305" s="1154" t="s">
        <v>707</v>
      </c>
      <c r="F305" s="1154" t="s">
        <v>708</v>
      </c>
      <c r="G305" s="1462" t="s">
        <v>15059</v>
      </c>
      <c r="H305" s="1463"/>
      <c r="I305" s="1463"/>
      <c r="J305" s="1463"/>
      <c r="K305" s="1463"/>
      <c r="L305" s="1464"/>
      <c r="M305" s="164"/>
    </row>
    <row r="306" spans="3:13" ht="22.15" customHeight="1">
      <c r="C306" s="1153" t="s">
        <v>5381</v>
      </c>
      <c r="D306" s="1154">
        <v>6</v>
      </c>
      <c r="E306" s="1154" t="s">
        <v>707</v>
      </c>
      <c r="F306" s="1154" t="s">
        <v>708</v>
      </c>
      <c r="G306" s="1462" t="s">
        <v>15059</v>
      </c>
      <c r="H306" s="1463"/>
      <c r="I306" s="1463"/>
      <c r="J306" s="1463"/>
      <c r="K306" s="1463"/>
      <c r="L306" s="1464"/>
      <c r="M306" s="164"/>
    </row>
    <row r="307" spans="3:13" ht="22.15" customHeight="1">
      <c r="C307" s="1153" t="s">
        <v>5382</v>
      </c>
      <c r="D307" s="1154">
        <v>6</v>
      </c>
      <c r="E307" s="1154" t="s">
        <v>707</v>
      </c>
      <c r="F307" s="1154" t="s">
        <v>708</v>
      </c>
      <c r="G307" s="1462" t="s">
        <v>15059</v>
      </c>
      <c r="H307" s="1463"/>
      <c r="I307" s="1463"/>
      <c r="J307" s="1463"/>
      <c r="K307" s="1463"/>
      <c r="L307" s="1464"/>
      <c r="M307" s="164"/>
    </row>
    <row r="308" spans="3:13" ht="22.15" customHeight="1">
      <c r="C308" s="1153" t="s">
        <v>5383</v>
      </c>
      <c r="D308" s="1154">
        <v>6</v>
      </c>
      <c r="E308" s="1154" t="s">
        <v>707</v>
      </c>
      <c r="F308" s="1154" t="s">
        <v>708</v>
      </c>
      <c r="G308" s="1462" t="s">
        <v>15059</v>
      </c>
      <c r="H308" s="1463"/>
      <c r="I308" s="1463"/>
      <c r="J308" s="1463"/>
      <c r="K308" s="1463"/>
      <c r="L308" s="1464"/>
      <c r="M308" s="164"/>
    </row>
    <row r="309" spans="3:13" ht="22.15" customHeight="1">
      <c r="C309" s="835" t="s">
        <v>5384</v>
      </c>
      <c r="D309" s="1154">
        <v>6</v>
      </c>
      <c r="E309" s="1154" t="s">
        <v>707</v>
      </c>
      <c r="F309" s="1154" t="s">
        <v>708</v>
      </c>
      <c r="G309" s="1462" t="s">
        <v>15059</v>
      </c>
      <c r="H309" s="1463"/>
      <c r="I309" s="1463"/>
      <c r="J309" s="1463"/>
      <c r="K309" s="1463"/>
      <c r="L309" s="1464"/>
      <c r="M309" s="164"/>
    </row>
    <row r="310" spans="3:13" ht="22.15" customHeight="1">
      <c r="C310" s="835" t="s">
        <v>5385</v>
      </c>
      <c r="D310" s="1154">
        <v>6</v>
      </c>
      <c r="E310" s="1154" t="s">
        <v>707</v>
      </c>
      <c r="F310" s="1154" t="s">
        <v>708</v>
      </c>
      <c r="G310" s="1462" t="s">
        <v>15059</v>
      </c>
      <c r="H310" s="1463"/>
      <c r="I310" s="1463"/>
      <c r="J310" s="1463"/>
      <c r="K310" s="1463"/>
      <c r="L310" s="1464"/>
      <c r="M310" s="164"/>
    </row>
    <row r="311" spans="3:13" ht="22.15" customHeight="1">
      <c r="C311" s="835" t="s">
        <v>5386</v>
      </c>
      <c r="D311" s="1154">
        <v>6</v>
      </c>
      <c r="E311" s="1154" t="s">
        <v>707</v>
      </c>
      <c r="F311" s="1154" t="s">
        <v>708</v>
      </c>
      <c r="G311" s="1462" t="s">
        <v>15059</v>
      </c>
      <c r="H311" s="1463"/>
      <c r="I311" s="1463"/>
      <c r="J311" s="1463"/>
      <c r="K311" s="1463"/>
      <c r="L311" s="1464"/>
      <c r="M311" s="164"/>
    </row>
    <row r="312" spans="3:13" ht="22.15" customHeight="1">
      <c r="C312" s="835" t="s">
        <v>5387</v>
      </c>
      <c r="D312" s="1154">
        <v>6</v>
      </c>
      <c r="E312" s="1154" t="s">
        <v>707</v>
      </c>
      <c r="F312" s="1154" t="s">
        <v>708</v>
      </c>
      <c r="G312" s="1462" t="s">
        <v>15059</v>
      </c>
      <c r="H312" s="1463"/>
      <c r="I312" s="1463"/>
      <c r="J312" s="1463"/>
      <c r="K312" s="1463"/>
      <c r="L312" s="1464"/>
      <c r="M312" s="164"/>
    </row>
    <row r="313" spans="3:13" ht="22.15" customHeight="1">
      <c r="C313" s="835" t="s">
        <v>5388</v>
      </c>
      <c r="D313" s="1154">
        <v>6</v>
      </c>
      <c r="E313" s="1154" t="s">
        <v>707</v>
      </c>
      <c r="F313" s="1154" t="s">
        <v>708</v>
      </c>
      <c r="G313" s="1462" t="s">
        <v>15059</v>
      </c>
      <c r="H313" s="1463"/>
      <c r="I313" s="1463"/>
      <c r="J313" s="1463"/>
      <c r="K313" s="1463"/>
      <c r="L313" s="1464"/>
      <c r="M313" s="164"/>
    </row>
    <row r="314" spans="3:13" ht="22.15" customHeight="1">
      <c r="C314" s="1153" t="s">
        <v>5389</v>
      </c>
      <c r="D314" s="1154">
        <v>6</v>
      </c>
      <c r="E314" s="1154" t="s">
        <v>707</v>
      </c>
      <c r="F314" s="1154" t="s">
        <v>708</v>
      </c>
      <c r="G314" s="1462" t="s">
        <v>15059</v>
      </c>
      <c r="H314" s="1463"/>
      <c r="I314" s="1463"/>
      <c r="J314" s="1463"/>
      <c r="K314" s="1463"/>
      <c r="L314" s="1464"/>
      <c r="M314" s="164"/>
    </row>
    <row r="315" spans="3:13" ht="22.15" customHeight="1">
      <c r="C315" s="1153" t="s">
        <v>5390</v>
      </c>
      <c r="D315" s="1154">
        <v>6</v>
      </c>
      <c r="E315" s="1154" t="s">
        <v>707</v>
      </c>
      <c r="F315" s="1154" t="s">
        <v>708</v>
      </c>
      <c r="G315" s="1462" t="s">
        <v>15059</v>
      </c>
      <c r="H315" s="1463"/>
      <c r="I315" s="1463"/>
      <c r="J315" s="1463"/>
      <c r="K315" s="1463"/>
      <c r="L315" s="1464"/>
      <c r="M315" s="164"/>
    </row>
    <row r="316" spans="3:13" ht="22.15" customHeight="1">
      <c r="C316" s="1153" t="s">
        <v>5391</v>
      </c>
      <c r="D316" s="1154">
        <v>6</v>
      </c>
      <c r="E316" s="1154" t="s">
        <v>707</v>
      </c>
      <c r="F316" s="1154" t="s">
        <v>708</v>
      </c>
      <c r="G316" s="1462" t="s">
        <v>15059</v>
      </c>
      <c r="H316" s="1463"/>
      <c r="I316" s="1463"/>
      <c r="J316" s="1463"/>
      <c r="K316" s="1463"/>
      <c r="L316" s="1464"/>
      <c r="M316" s="164"/>
    </row>
    <row r="317" spans="3:13" ht="22.15" customHeight="1">
      <c r="C317" s="1153" t="s">
        <v>5392</v>
      </c>
      <c r="D317" s="1154">
        <v>6</v>
      </c>
      <c r="E317" s="1154" t="s">
        <v>707</v>
      </c>
      <c r="F317" s="1154" t="s">
        <v>708</v>
      </c>
      <c r="G317" s="1462" t="s">
        <v>15059</v>
      </c>
      <c r="H317" s="1463"/>
      <c r="I317" s="1463"/>
      <c r="J317" s="1463"/>
      <c r="K317" s="1463"/>
      <c r="L317" s="1464"/>
      <c r="M317" s="164"/>
    </row>
    <row r="318" spans="3:13" ht="22.15" customHeight="1">
      <c r="C318" s="1153" t="s">
        <v>5393</v>
      </c>
      <c r="D318" s="1154">
        <v>6</v>
      </c>
      <c r="E318" s="1154" t="s">
        <v>707</v>
      </c>
      <c r="F318" s="1154" t="s">
        <v>708</v>
      </c>
      <c r="G318" s="1462" t="s">
        <v>15059</v>
      </c>
      <c r="H318" s="1463"/>
      <c r="I318" s="1463"/>
      <c r="J318" s="1463"/>
      <c r="K318" s="1463"/>
      <c r="L318" s="1464"/>
      <c r="M318" s="164"/>
    </row>
    <row r="319" spans="3:13" ht="22.15" customHeight="1">
      <c r="C319" s="1153" t="s">
        <v>5394</v>
      </c>
      <c r="D319" s="1154">
        <v>6</v>
      </c>
      <c r="E319" s="1154" t="s">
        <v>707</v>
      </c>
      <c r="F319" s="1154" t="s">
        <v>708</v>
      </c>
      <c r="G319" s="1462" t="s">
        <v>15059</v>
      </c>
      <c r="H319" s="1463"/>
      <c r="I319" s="1463"/>
      <c r="J319" s="1463"/>
      <c r="K319" s="1463"/>
      <c r="L319" s="1464"/>
      <c r="M319" s="164"/>
    </row>
    <row r="320" spans="3:13" ht="22.15" customHeight="1">
      <c r="C320" s="1153" t="s">
        <v>5395</v>
      </c>
      <c r="D320" s="1154">
        <v>6</v>
      </c>
      <c r="E320" s="1154" t="s">
        <v>707</v>
      </c>
      <c r="F320" s="1154" t="s">
        <v>708</v>
      </c>
      <c r="G320" s="1462" t="s">
        <v>15059</v>
      </c>
      <c r="H320" s="1463"/>
      <c r="I320" s="1463"/>
      <c r="J320" s="1463"/>
      <c r="K320" s="1463"/>
      <c r="L320" s="1464"/>
      <c r="M320" s="164"/>
    </row>
    <row r="321" spans="3:13" ht="22.15" customHeight="1">
      <c r="C321" s="1153" t="s">
        <v>5396</v>
      </c>
      <c r="D321" s="1154">
        <v>6</v>
      </c>
      <c r="E321" s="1154" t="s">
        <v>707</v>
      </c>
      <c r="F321" s="1154" t="s">
        <v>708</v>
      </c>
      <c r="G321" s="1462" t="s">
        <v>15059</v>
      </c>
      <c r="H321" s="1463"/>
      <c r="I321" s="1463"/>
      <c r="J321" s="1463"/>
      <c r="K321" s="1463"/>
      <c r="L321" s="1464"/>
      <c r="M321" s="164"/>
    </row>
    <row r="322" spans="3:13" ht="22.15" customHeight="1">
      <c r="C322" s="1153" t="s">
        <v>5397</v>
      </c>
      <c r="D322" s="1154">
        <v>6</v>
      </c>
      <c r="E322" s="1154" t="s">
        <v>707</v>
      </c>
      <c r="F322" s="1154" t="s">
        <v>708</v>
      </c>
      <c r="G322" s="1462" t="s">
        <v>15059</v>
      </c>
      <c r="H322" s="1463"/>
      <c r="I322" s="1463"/>
      <c r="J322" s="1463"/>
      <c r="K322" s="1463"/>
      <c r="L322" s="1464"/>
      <c r="M322" s="164"/>
    </row>
    <row r="323" spans="3:13" ht="22.15" customHeight="1">
      <c r="C323" s="1153" t="s">
        <v>5398</v>
      </c>
      <c r="D323" s="1154">
        <v>6</v>
      </c>
      <c r="E323" s="1154" t="s">
        <v>707</v>
      </c>
      <c r="F323" s="1154" t="s">
        <v>708</v>
      </c>
      <c r="G323" s="1462" t="s">
        <v>15059</v>
      </c>
      <c r="H323" s="1463"/>
      <c r="I323" s="1463"/>
      <c r="J323" s="1463"/>
      <c r="K323" s="1463"/>
      <c r="L323" s="1464"/>
      <c r="M323" s="164"/>
    </row>
    <row r="324" spans="3:13" ht="22.15" customHeight="1">
      <c r="C324" s="1153" t="s">
        <v>5399</v>
      </c>
      <c r="D324" s="1154">
        <v>6</v>
      </c>
      <c r="E324" s="1154" t="s">
        <v>707</v>
      </c>
      <c r="F324" s="1154" t="s">
        <v>708</v>
      </c>
      <c r="G324" s="1462" t="s">
        <v>15059</v>
      </c>
      <c r="H324" s="1463"/>
      <c r="I324" s="1463"/>
      <c r="J324" s="1463"/>
      <c r="K324" s="1463"/>
      <c r="L324" s="1464"/>
      <c r="M324" s="164"/>
    </row>
    <row r="325" spans="3:13" ht="22.15" customHeight="1">
      <c r="C325" s="1153" t="s">
        <v>5400</v>
      </c>
      <c r="D325" s="1154">
        <v>6</v>
      </c>
      <c r="E325" s="1154" t="s">
        <v>707</v>
      </c>
      <c r="F325" s="1154" t="s">
        <v>708</v>
      </c>
      <c r="G325" s="1462" t="s">
        <v>15059</v>
      </c>
      <c r="H325" s="1463"/>
      <c r="I325" s="1463"/>
      <c r="J325" s="1463"/>
      <c r="K325" s="1463"/>
      <c r="L325" s="1464"/>
      <c r="M325" s="164"/>
    </row>
    <row r="326" spans="3:13" ht="22.15" customHeight="1">
      <c r="C326" s="1153" t="s">
        <v>5401</v>
      </c>
      <c r="D326" s="1154">
        <v>6</v>
      </c>
      <c r="E326" s="1154" t="s">
        <v>707</v>
      </c>
      <c r="F326" s="1154" t="s">
        <v>708</v>
      </c>
      <c r="G326" s="1462" t="s">
        <v>15059</v>
      </c>
      <c r="H326" s="1463"/>
      <c r="I326" s="1463"/>
      <c r="J326" s="1463"/>
      <c r="K326" s="1463"/>
      <c r="L326" s="1464"/>
      <c r="M326" s="164"/>
    </row>
    <row r="327" spans="3:13" ht="22.15" customHeight="1">
      <c r="C327" s="1153" t="s">
        <v>5402</v>
      </c>
      <c r="D327" s="1154">
        <v>6</v>
      </c>
      <c r="E327" s="1154" t="s">
        <v>707</v>
      </c>
      <c r="F327" s="1154" t="s">
        <v>708</v>
      </c>
      <c r="G327" s="1462" t="s">
        <v>15059</v>
      </c>
      <c r="H327" s="1463"/>
      <c r="I327" s="1463"/>
      <c r="J327" s="1463"/>
      <c r="K327" s="1463"/>
      <c r="L327" s="1464"/>
      <c r="M327" s="164"/>
    </row>
    <row r="328" spans="3:13" ht="22.15" customHeight="1">
      <c r="C328" s="1153" t="s">
        <v>5403</v>
      </c>
      <c r="D328" s="1154">
        <v>6</v>
      </c>
      <c r="E328" s="1154" t="s">
        <v>707</v>
      </c>
      <c r="F328" s="1154" t="s">
        <v>708</v>
      </c>
      <c r="G328" s="1462" t="s">
        <v>15059</v>
      </c>
      <c r="H328" s="1463"/>
      <c r="I328" s="1463"/>
      <c r="J328" s="1463"/>
      <c r="K328" s="1463"/>
      <c r="L328" s="1464"/>
      <c r="M328" s="164"/>
    </row>
    <row r="329" spans="3:13" ht="22.15" customHeight="1">
      <c r="C329" s="1153" t="s">
        <v>5404</v>
      </c>
      <c r="D329" s="1154">
        <v>6</v>
      </c>
      <c r="E329" s="1154" t="s">
        <v>707</v>
      </c>
      <c r="F329" s="1154" t="s">
        <v>708</v>
      </c>
      <c r="G329" s="1462" t="s">
        <v>15059</v>
      </c>
      <c r="H329" s="1463"/>
      <c r="I329" s="1463"/>
      <c r="J329" s="1463"/>
      <c r="K329" s="1463"/>
      <c r="L329" s="1464"/>
      <c r="M329" s="164"/>
    </row>
    <row r="330" spans="3:13" ht="22.15" customHeight="1">
      <c r="C330" s="1153" t="s">
        <v>5405</v>
      </c>
      <c r="D330" s="1154">
        <v>6</v>
      </c>
      <c r="E330" s="1154" t="s">
        <v>707</v>
      </c>
      <c r="F330" s="1154" t="s">
        <v>708</v>
      </c>
      <c r="G330" s="1462" t="s">
        <v>15059</v>
      </c>
      <c r="H330" s="1463"/>
      <c r="I330" s="1463"/>
      <c r="J330" s="1463"/>
      <c r="K330" s="1463"/>
      <c r="L330" s="1464"/>
      <c r="M330" s="164"/>
    </row>
    <row r="331" spans="3:13" ht="22.15" customHeight="1">
      <c r="C331" s="1153" t="s">
        <v>5406</v>
      </c>
      <c r="D331" s="1154">
        <v>6</v>
      </c>
      <c r="E331" s="1154" t="s">
        <v>707</v>
      </c>
      <c r="F331" s="1154" t="s">
        <v>708</v>
      </c>
      <c r="G331" s="1462" t="s">
        <v>15059</v>
      </c>
      <c r="H331" s="1463"/>
      <c r="I331" s="1463"/>
      <c r="J331" s="1463"/>
      <c r="K331" s="1463"/>
      <c r="L331" s="1464"/>
      <c r="M331" s="164"/>
    </row>
    <row r="332" spans="3:13" ht="22.15" customHeight="1">
      <c r="C332" s="1153" t="s">
        <v>5407</v>
      </c>
      <c r="D332" s="1154">
        <v>6</v>
      </c>
      <c r="E332" s="1154" t="s">
        <v>707</v>
      </c>
      <c r="F332" s="1154" t="s">
        <v>708</v>
      </c>
      <c r="G332" s="1462" t="s">
        <v>15059</v>
      </c>
      <c r="H332" s="1463"/>
      <c r="I332" s="1463"/>
      <c r="J332" s="1463"/>
      <c r="K332" s="1463"/>
      <c r="L332" s="1464"/>
      <c r="M332" s="164"/>
    </row>
    <row r="333" spans="3:13" ht="22.15" customHeight="1">
      <c r="C333" s="835" t="s">
        <v>5408</v>
      </c>
      <c r="D333" s="1154">
        <v>6</v>
      </c>
      <c r="E333" s="1154" t="s">
        <v>707</v>
      </c>
      <c r="F333" s="1154" t="s">
        <v>708</v>
      </c>
      <c r="G333" s="1462" t="s">
        <v>15059</v>
      </c>
      <c r="H333" s="1463"/>
      <c r="I333" s="1463"/>
      <c r="J333" s="1463"/>
      <c r="K333" s="1463"/>
      <c r="L333" s="1464"/>
      <c r="M333" s="164"/>
    </row>
    <row r="334" spans="3:13" ht="22.15" customHeight="1">
      <c r="C334" s="835" t="s">
        <v>5409</v>
      </c>
      <c r="D334" s="1154">
        <v>6</v>
      </c>
      <c r="E334" s="1154" t="s">
        <v>707</v>
      </c>
      <c r="F334" s="1154" t="s">
        <v>708</v>
      </c>
      <c r="G334" s="1462" t="s">
        <v>15059</v>
      </c>
      <c r="H334" s="1463"/>
      <c r="I334" s="1463"/>
      <c r="J334" s="1463"/>
      <c r="K334" s="1463"/>
      <c r="L334" s="1464"/>
      <c r="M334" s="164"/>
    </row>
    <row r="335" spans="3:13" ht="22.15" customHeight="1">
      <c r="C335" s="835" t="s">
        <v>5410</v>
      </c>
      <c r="D335" s="1154">
        <v>6</v>
      </c>
      <c r="E335" s="1154" t="s">
        <v>707</v>
      </c>
      <c r="F335" s="1154" t="s">
        <v>708</v>
      </c>
      <c r="G335" s="1462" t="s">
        <v>15059</v>
      </c>
      <c r="H335" s="1463"/>
      <c r="I335" s="1463"/>
      <c r="J335" s="1463"/>
      <c r="K335" s="1463"/>
      <c r="L335" s="1464"/>
      <c r="M335" s="164"/>
    </row>
    <row r="336" spans="3:13" ht="22.15" customHeight="1">
      <c r="C336" s="835" t="s">
        <v>5411</v>
      </c>
      <c r="D336" s="1154">
        <v>6</v>
      </c>
      <c r="E336" s="1154" t="s">
        <v>707</v>
      </c>
      <c r="F336" s="1154" t="s">
        <v>708</v>
      </c>
      <c r="G336" s="1462" t="s">
        <v>15059</v>
      </c>
      <c r="H336" s="1463"/>
      <c r="I336" s="1463"/>
      <c r="J336" s="1463"/>
      <c r="K336" s="1463"/>
      <c r="L336" s="1464"/>
      <c r="M336" s="164"/>
    </row>
    <row r="337" spans="3:13" ht="22.15" customHeight="1">
      <c r="C337" s="835" t="s">
        <v>5412</v>
      </c>
      <c r="D337" s="1154">
        <v>6</v>
      </c>
      <c r="E337" s="1154" t="s">
        <v>707</v>
      </c>
      <c r="F337" s="1154" t="s">
        <v>708</v>
      </c>
      <c r="G337" s="1462" t="s">
        <v>15059</v>
      </c>
      <c r="H337" s="1463"/>
      <c r="I337" s="1463"/>
      <c r="J337" s="1463"/>
      <c r="K337" s="1463"/>
      <c r="L337" s="1464"/>
      <c r="M337" s="164"/>
    </row>
    <row r="338" spans="3:13" ht="22.15" customHeight="1">
      <c r="C338" s="1153" t="s">
        <v>5413</v>
      </c>
      <c r="D338" s="1154">
        <v>6</v>
      </c>
      <c r="E338" s="1154" t="s">
        <v>707</v>
      </c>
      <c r="F338" s="1154" t="s">
        <v>708</v>
      </c>
      <c r="G338" s="1462" t="s">
        <v>15059</v>
      </c>
      <c r="H338" s="1463"/>
      <c r="I338" s="1463"/>
      <c r="J338" s="1463"/>
      <c r="K338" s="1463"/>
      <c r="L338" s="1464"/>
      <c r="M338" s="164"/>
    </row>
    <row r="339" spans="3:13" ht="22.15" customHeight="1">
      <c r="C339" s="1153" t="s">
        <v>5414</v>
      </c>
      <c r="D339" s="1154">
        <v>6</v>
      </c>
      <c r="E339" s="1154" t="s">
        <v>707</v>
      </c>
      <c r="F339" s="1154" t="s">
        <v>708</v>
      </c>
      <c r="G339" s="1462" t="s">
        <v>15059</v>
      </c>
      <c r="H339" s="1463"/>
      <c r="I339" s="1463"/>
      <c r="J339" s="1463"/>
      <c r="K339" s="1463"/>
      <c r="L339" s="1464"/>
      <c r="M339" s="164"/>
    </row>
    <row r="340" spans="3:13" ht="22.15" customHeight="1">
      <c r="C340" s="1153" t="s">
        <v>5415</v>
      </c>
      <c r="D340" s="1154">
        <v>6</v>
      </c>
      <c r="E340" s="1154" t="s">
        <v>707</v>
      </c>
      <c r="F340" s="1154" t="s">
        <v>708</v>
      </c>
      <c r="G340" s="1462" t="s">
        <v>15059</v>
      </c>
      <c r="H340" s="1463"/>
      <c r="I340" s="1463"/>
      <c r="J340" s="1463"/>
      <c r="K340" s="1463"/>
      <c r="L340" s="1464"/>
      <c r="M340" s="164"/>
    </row>
    <row r="341" spans="3:13" ht="22.15" customHeight="1">
      <c r="C341" s="1153" t="s">
        <v>5416</v>
      </c>
      <c r="D341" s="1154">
        <v>6</v>
      </c>
      <c r="E341" s="1154" t="s">
        <v>707</v>
      </c>
      <c r="F341" s="1154" t="s">
        <v>708</v>
      </c>
      <c r="G341" s="1462" t="s">
        <v>15059</v>
      </c>
      <c r="H341" s="1463"/>
      <c r="I341" s="1463"/>
      <c r="J341" s="1463"/>
      <c r="K341" s="1463"/>
      <c r="L341" s="1464"/>
      <c r="M341" s="164"/>
    </row>
    <row r="342" spans="3:13" ht="22.15" customHeight="1">
      <c r="C342" s="1153" t="s">
        <v>5417</v>
      </c>
      <c r="D342" s="1154">
        <v>6</v>
      </c>
      <c r="E342" s="1154" t="s">
        <v>707</v>
      </c>
      <c r="F342" s="1154" t="s">
        <v>708</v>
      </c>
      <c r="G342" s="1462" t="s">
        <v>15059</v>
      </c>
      <c r="H342" s="1463"/>
      <c r="I342" s="1463"/>
      <c r="J342" s="1463"/>
      <c r="K342" s="1463"/>
      <c r="L342" s="1464"/>
      <c r="M342" s="164"/>
    </row>
    <row r="343" spans="3:13" ht="22.15" customHeight="1">
      <c r="C343" s="1153" t="s">
        <v>5418</v>
      </c>
      <c r="D343" s="1154">
        <v>6</v>
      </c>
      <c r="E343" s="1154" t="s">
        <v>707</v>
      </c>
      <c r="F343" s="1154" t="s">
        <v>708</v>
      </c>
      <c r="G343" s="1462" t="s">
        <v>15059</v>
      </c>
      <c r="H343" s="1463"/>
      <c r="I343" s="1463"/>
      <c r="J343" s="1463"/>
      <c r="K343" s="1463"/>
      <c r="L343" s="1464"/>
      <c r="M343" s="164"/>
    </row>
    <row r="344" spans="3:13" ht="22.15" customHeight="1">
      <c r="C344" s="1153" t="s">
        <v>5419</v>
      </c>
      <c r="D344" s="1154">
        <v>6</v>
      </c>
      <c r="E344" s="1154" t="s">
        <v>707</v>
      </c>
      <c r="F344" s="1154" t="s">
        <v>708</v>
      </c>
      <c r="G344" s="1462" t="s">
        <v>15059</v>
      </c>
      <c r="H344" s="1463"/>
      <c r="I344" s="1463"/>
      <c r="J344" s="1463"/>
      <c r="K344" s="1463"/>
      <c r="L344" s="1464"/>
      <c r="M344" s="164"/>
    </row>
    <row r="345" spans="3:13" ht="22.15" customHeight="1">
      <c r="C345" s="1153" t="s">
        <v>5420</v>
      </c>
      <c r="D345" s="1154">
        <v>6</v>
      </c>
      <c r="E345" s="1154" t="s">
        <v>707</v>
      </c>
      <c r="F345" s="1154" t="s">
        <v>708</v>
      </c>
      <c r="G345" s="1462" t="s">
        <v>15059</v>
      </c>
      <c r="H345" s="1463"/>
      <c r="I345" s="1463"/>
      <c r="J345" s="1463"/>
      <c r="K345" s="1463"/>
      <c r="L345" s="1464"/>
      <c r="M345" s="164"/>
    </row>
    <row r="346" spans="3:13" ht="22.15" customHeight="1">
      <c r="C346" s="1153" t="s">
        <v>5421</v>
      </c>
      <c r="D346" s="1154">
        <v>6</v>
      </c>
      <c r="E346" s="1154" t="s">
        <v>707</v>
      </c>
      <c r="F346" s="1154" t="s">
        <v>708</v>
      </c>
      <c r="G346" s="1462" t="s">
        <v>15059</v>
      </c>
      <c r="H346" s="1463"/>
      <c r="I346" s="1463"/>
      <c r="J346" s="1463"/>
      <c r="K346" s="1463"/>
      <c r="L346" s="1464"/>
      <c r="M346" s="164"/>
    </row>
    <row r="347" spans="3:13" ht="22.15" customHeight="1">
      <c r="C347" s="1153" t="s">
        <v>5422</v>
      </c>
      <c r="D347" s="1154">
        <v>6</v>
      </c>
      <c r="E347" s="1154" t="s">
        <v>707</v>
      </c>
      <c r="F347" s="1154" t="s">
        <v>708</v>
      </c>
      <c r="G347" s="1462" t="s">
        <v>15059</v>
      </c>
      <c r="H347" s="1463"/>
      <c r="I347" s="1463"/>
      <c r="J347" s="1463"/>
      <c r="K347" s="1463"/>
      <c r="L347" s="1464"/>
      <c r="M347" s="164"/>
    </row>
    <row r="348" spans="3:13" ht="22.15" customHeight="1">
      <c r="C348" s="1153" t="s">
        <v>5423</v>
      </c>
      <c r="D348" s="1154">
        <v>6</v>
      </c>
      <c r="E348" s="1154" t="s">
        <v>707</v>
      </c>
      <c r="F348" s="1154" t="s">
        <v>708</v>
      </c>
      <c r="G348" s="1462" t="s">
        <v>15059</v>
      </c>
      <c r="H348" s="1463"/>
      <c r="I348" s="1463"/>
      <c r="J348" s="1463"/>
      <c r="K348" s="1463"/>
      <c r="L348" s="1464"/>
      <c r="M348" s="164"/>
    </row>
    <row r="349" spans="3:13" ht="22.15" customHeight="1">
      <c r="C349" s="1153" t="s">
        <v>5424</v>
      </c>
      <c r="D349" s="1154">
        <v>6</v>
      </c>
      <c r="E349" s="1154" t="s">
        <v>707</v>
      </c>
      <c r="F349" s="1154" t="s">
        <v>708</v>
      </c>
      <c r="G349" s="1462" t="s">
        <v>15059</v>
      </c>
      <c r="H349" s="1463"/>
      <c r="I349" s="1463"/>
      <c r="J349" s="1463"/>
      <c r="K349" s="1463"/>
      <c r="L349" s="1464"/>
      <c r="M349" s="164"/>
    </row>
    <row r="350" spans="3:13" ht="22.15" customHeight="1">
      <c r="C350" s="1153" t="s">
        <v>5425</v>
      </c>
      <c r="D350" s="1154">
        <v>6</v>
      </c>
      <c r="E350" s="1154" t="s">
        <v>707</v>
      </c>
      <c r="F350" s="1154" t="s">
        <v>708</v>
      </c>
      <c r="G350" s="1462" t="s">
        <v>15059</v>
      </c>
      <c r="H350" s="1463"/>
      <c r="I350" s="1463"/>
      <c r="J350" s="1463"/>
      <c r="K350" s="1463"/>
      <c r="L350" s="1464"/>
      <c r="M350" s="164"/>
    </row>
    <row r="351" spans="3:13" ht="22.15" customHeight="1">
      <c r="C351" s="1153" t="s">
        <v>5426</v>
      </c>
      <c r="D351" s="1154">
        <v>6</v>
      </c>
      <c r="E351" s="1154" t="s">
        <v>707</v>
      </c>
      <c r="F351" s="1154" t="s">
        <v>708</v>
      </c>
      <c r="G351" s="1462" t="s">
        <v>15059</v>
      </c>
      <c r="H351" s="1463"/>
      <c r="I351" s="1463"/>
      <c r="J351" s="1463"/>
      <c r="K351" s="1463"/>
      <c r="L351" s="1464"/>
      <c r="M351" s="164"/>
    </row>
    <row r="352" spans="3:13" ht="22.15" customHeight="1">
      <c r="C352" s="1153" t="s">
        <v>5427</v>
      </c>
      <c r="D352" s="1154">
        <v>6</v>
      </c>
      <c r="E352" s="1154" t="s">
        <v>707</v>
      </c>
      <c r="F352" s="1154" t="s">
        <v>708</v>
      </c>
      <c r="G352" s="1462" t="s">
        <v>15059</v>
      </c>
      <c r="H352" s="1463"/>
      <c r="I352" s="1463"/>
      <c r="J352" s="1463"/>
      <c r="K352" s="1463"/>
      <c r="L352" s="1464"/>
      <c r="M352" s="164"/>
    </row>
    <row r="353" spans="3:13" ht="22.15" customHeight="1">
      <c r="C353" s="1153" t="s">
        <v>5428</v>
      </c>
      <c r="D353" s="1154">
        <v>6</v>
      </c>
      <c r="E353" s="1154" t="s">
        <v>707</v>
      </c>
      <c r="F353" s="1154" t="s">
        <v>708</v>
      </c>
      <c r="G353" s="1462" t="s">
        <v>15059</v>
      </c>
      <c r="H353" s="1463"/>
      <c r="I353" s="1463"/>
      <c r="J353" s="1463"/>
      <c r="K353" s="1463"/>
      <c r="L353" s="1464"/>
      <c r="M353" s="164"/>
    </row>
    <row r="354" spans="3:13" ht="22.15" customHeight="1">
      <c r="C354" s="1153" t="s">
        <v>5429</v>
      </c>
      <c r="D354" s="1154">
        <v>6</v>
      </c>
      <c r="E354" s="1154" t="s">
        <v>707</v>
      </c>
      <c r="F354" s="1154" t="s">
        <v>708</v>
      </c>
      <c r="G354" s="1462" t="s">
        <v>15059</v>
      </c>
      <c r="H354" s="1463"/>
      <c r="I354" s="1463"/>
      <c r="J354" s="1463"/>
      <c r="K354" s="1463"/>
      <c r="L354" s="1464"/>
      <c r="M354" s="164"/>
    </row>
    <row r="355" spans="3:13" ht="22.15" customHeight="1">
      <c r="C355" s="1153" t="s">
        <v>5430</v>
      </c>
      <c r="D355" s="1154">
        <v>6</v>
      </c>
      <c r="E355" s="1154" t="s">
        <v>707</v>
      </c>
      <c r="F355" s="1154" t="s">
        <v>708</v>
      </c>
      <c r="G355" s="1462" t="s">
        <v>15059</v>
      </c>
      <c r="H355" s="1463"/>
      <c r="I355" s="1463"/>
      <c r="J355" s="1463"/>
      <c r="K355" s="1463"/>
      <c r="L355" s="1464"/>
      <c r="M355" s="164"/>
    </row>
    <row r="356" spans="3:13" ht="22.15" customHeight="1">
      <c r="C356" s="1153" t="s">
        <v>5431</v>
      </c>
      <c r="D356" s="1154">
        <v>6</v>
      </c>
      <c r="E356" s="1154" t="s">
        <v>707</v>
      </c>
      <c r="F356" s="1154" t="s">
        <v>708</v>
      </c>
      <c r="G356" s="1462" t="s">
        <v>15059</v>
      </c>
      <c r="H356" s="1463"/>
      <c r="I356" s="1463"/>
      <c r="J356" s="1463"/>
      <c r="K356" s="1463"/>
      <c r="L356" s="1464"/>
      <c r="M356" s="164"/>
    </row>
    <row r="357" spans="3:13" ht="22.15" customHeight="1">
      <c r="C357" s="835" t="s">
        <v>5432</v>
      </c>
      <c r="D357" s="1154">
        <v>6</v>
      </c>
      <c r="E357" s="1154" t="s">
        <v>707</v>
      </c>
      <c r="F357" s="1154" t="s">
        <v>708</v>
      </c>
      <c r="G357" s="1462" t="s">
        <v>15059</v>
      </c>
      <c r="H357" s="1463"/>
      <c r="I357" s="1463"/>
      <c r="J357" s="1463"/>
      <c r="K357" s="1463"/>
      <c r="L357" s="1464"/>
      <c r="M357" s="164"/>
    </row>
    <row r="358" spans="3:13" ht="22.15" customHeight="1">
      <c r="C358" s="835" t="s">
        <v>5433</v>
      </c>
      <c r="D358" s="1154">
        <v>6</v>
      </c>
      <c r="E358" s="1154" t="s">
        <v>707</v>
      </c>
      <c r="F358" s="1154" t="s">
        <v>708</v>
      </c>
      <c r="G358" s="1462" t="s">
        <v>15059</v>
      </c>
      <c r="H358" s="1463"/>
      <c r="I358" s="1463"/>
      <c r="J358" s="1463"/>
      <c r="K358" s="1463"/>
      <c r="L358" s="1464"/>
      <c r="M358" s="164"/>
    </row>
    <row r="359" spans="3:13" ht="22.15" customHeight="1">
      <c r="C359" s="835" t="s">
        <v>5434</v>
      </c>
      <c r="D359" s="1154">
        <v>6</v>
      </c>
      <c r="E359" s="1154" t="s">
        <v>707</v>
      </c>
      <c r="F359" s="1154" t="s">
        <v>708</v>
      </c>
      <c r="G359" s="1462" t="s">
        <v>15059</v>
      </c>
      <c r="H359" s="1463"/>
      <c r="I359" s="1463"/>
      <c r="J359" s="1463"/>
      <c r="K359" s="1463"/>
      <c r="L359" s="1464"/>
      <c r="M359" s="164"/>
    </row>
    <row r="360" spans="3:13" ht="22.15" customHeight="1">
      <c r="C360" s="835" t="s">
        <v>5435</v>
      </c>
      <c r="D360" s="1154">
        <v>6</v>
      </c>
      <c r="E360" s="1154" t="s">
        <v>707</v>
      </c>
      <c r="F360" s="1154" t="s">
        <v>708</v>
      </c>
      <c r="G360" s="1462" t="s">
        <v>15059</v>
      </c>
      <c r="H360" s="1463"/>
      <c r="I360" s="1463"/>
      <c r="J360" s="1463"/>
      <c r="K360" s="1463"/>
      <c r="L360" s="1464"/>
      <c r="M360" s="164"/>
    </row>
    <row r="361" spans="3:13" ht="22.15" customHeight="1">
      <c r="C361" s="835" t="s">
        <v>5436</v>
      </c>
      <c r="D361" s="1154">
        <v>6</v>
      </c>
      <c r="E361" s="1154" t="s">
        <v>707</v>
      </c>
      <c r="F361" s="1154" t="s">
        <v>708</v>
      </c>
      <c r="G361" s="1462" t="s">
        <v>15059</v>
      </c>
      <c r="H361" s="1463"/>
      <c r="I361" s="1463"/>
      <c r="J361" s="1463"/>
      <c r="K361" s="1463"/>
      <c r="L361" s="1464"/>
      <c r="M361" s="164"/>
    </row>
    <row r="362" spans="3:13" ht="22.15" customHeight="1">
      <c r="C362" s="1153" t="s">
        <v>5437</v>
      </c>
      <c r="D362" s="1154">
        <v>6</v>
      </c>
      <c r="E362" s="1154" t="s">
        <v>707</v>
      </c>
      <c r="F362" s="1154" t="s">
        <v>708</v>
      </c>
      <c r="G362" s="1462" t="s">
        <v>15059</v>
      </c>
      <c r="H362" s="1463"/>
      <c r="I362" s="1463"/>
      <c r="J362" s="1463"/>
      <c r="K362" s="1463"/>
      <c r="L362" s="1464"/>
      <c r="M362" s="164"/>
    </row>
    <row r="363" spans="3:13" ht="22.15" customHeight="1">
      <c r="C363" s="1153" t="s">
        <v>5438</v>
      </c>
      <c r="D363" s="1154">
        <v>6</v>
      </c>
      <c r="E363" s="1154" t="s">
        <v>707</v>
      </c>
      <c r="F363" s="1154" t="s">
        <v>708</v>
      </c>
      <c r="G363" s="1462" t="s">
        <v>15059</v>
      </c>
      <c r="H363" s="1463"/>
      <c r="I363" s="1463"/>
      <c r="J363" s="1463"/>
      <c r="K363" s="1463"/>
      <c r="L363" s="1464"/>
      <c r="M363" s="164"/>
    </row>
    <row r="364" spans="3:13" ht="22.15" customHeight="1">
      <c r="C364" s="1153" t="s">
        <v>5439</v>
      </c>
      <c r="D364" s="1154">
        <v>6</v>
      </c>
      <c r="E364" s="1154" t="s">
        <v>707</v>
      </c>
      <c r="F364" s="1154" t="s">
        <v>708</v>
      </c>
      <c r="G364" s="1462" t="s">
        <v>15059</v>
      </c>
      <c r="H364" s="1463"/>
      <c r="I364" s="1463"/>
      <c r="J364" s="1463"/>
      <c r="K364" s="1463"/>
      <c r="L364" s="1464"/>
      <c r="M364" s="164"/>
    </row>
    <row r="365" spans="3:13" ht="22.15" customHeight="1">
      <c r="C365" s="1153" t="s">
        <v>5440</v>
      </c>
      <c r="D365" s="1154">
        <v>6</v>
      </c>
      <c r="E365" s="1154" t="s">
        <v>707</v>
      </c>
      <c r="F365" s="1154" t="s">
        <v>708</v>
      </c>
      <c r="G365" s="1462" t="s">
        <v>15059</v>
      </c>
      <c r="H365" s="1463"/>
      <c r="I365" s="1463"/>
      <c r="J365" s="1463"/>
      <c r="K365" s="1463"/>
      <c r="L365" s="1464"/>
      <c r="M365" s="164"/>
    </row>
    <row r="366" spans="3:13" ht="22.15" customHeight="1">
      <c r="C366" s="1153" t="s">
        <v>5441</v>
      </c>
      <c r="D366" s="1154">
        <v>6</v>
      </c>
      <c r="E366" s="1154" t="s">
        <v>707</v>
      </c>
      <c r="F366" s="1154" t="s">
        <v>708</v>
      </c>
      <c r="G366" s="1462" t="s">
        <v>15059</v>
      </c>
      <c r="H366" s="1463"/>
      <c r="I366" s="1463"/>
      <c r="J366" s="1463"/>
      <c r="K366" s="1463"/>
      <c r="L366" s="1464"/>
      <c r="M366" s="164"/>
    </row>
    <row r="367" spans="3:13" ht="22.15" customHeight="1">
      <c r="C367" s="1153" t="s">
        <v>5442</v>
      </c>
      <c r="D367" s="1154">
        <v>6</v>
      </c>
      <c r="E367" s="1154" t="s">
        <v>707</v>
      </c>
      <c r="F367" s="1154" t="s">
        <v>708</v>
      </c>
      <c r="G367" s="1462" t="s">
        <v>15059</v>
      </c>
      <c r="H367" s="1463"/>
      <c r="I367" s="1463"/>
      <c r="J367" s="1463"/>
      <c r="K367" s="1463"/>
      <c r="L367" s="1464"/>
      <c r="M367" s="164"/>
    </row>
    <row r="368" spans="3:13" ht="22.15" customHeight="1">
      <c r="C368" s="1153" t="s">
        <v>5443</v>
      </c>
      <c r="D368" s="1154">
        <v>6</v>
      </c>
      <c r="E368" s="1154" t="s">
        <v>707</v>
      </c>
      <c r="F368" s="1154" t="s">
        <v>708</v>
      </c>
      <c r="G368" s="1462" t="s">
        <v>15059</v>
      </c>
      <c r="H368" s="1463"/>
      <c r="I368" s="1463"/>
      <c r="J368" s="1463"/>
      <c r="K368" s="1463"/>
      <c r="L368" s="1464"/>
      <c r="M368" s="164"/>
    </row>
    <row r="369" spans="3:13" ht="22.15" customHeight="1">
      <c r="C369" s="1153" t="s">
        <v>5444</v>
      </c>
      <c r="D369" s="1154">
        <v>6</v>
      </c>
      <c r="E369" s="1154" t="s">
        <v>707</v>
      </c>
      <c r="F369" s="1154" t="s">
        <v>708</v>
      </c>
      <c r="G369" s="1462" t="s">
        <v>15059</v>
      </c>
      <c r="H369" s="1463"/>
      <c r="I369" s="1463"/>
      <c r="J369" s="1463"/>
      <c r="K369" s="1463"/>
      <c r="L369" s="1464"/>
      <c r="M369" s="164"/>
    </row>
    <row r="370" spans="3:13" ht="22.15" customHeight="1">
      <c r="C370" s="1153" t="s">
        <v>5445</v>
      </c>
      <c r="D370" s="1154">
        <v>6</v>
      </c>
      <c r="E370" s="1154" t="s">
        <v>707</v>
      </c>
      <c r="F370" s="1154" t="s">
        <v>708</v>
      </c>
      <c r="G370" s="1462" t="s">
        <v>15059</v>
      </c>
      <c r="H370" s="1463"/>
      <c r="I370" s="1463"/>
      <c r="J370" s="1463"/>
      <c r="K370" s="1463"/>
      <c r="L370" s="1464"/>
      <c r="M370" s="164"/>
    </row>
    <row r="371" spans="3:13" ht="22.15" customHeight="1">
      <c r="C371" s="1153" t="s">
        <v>5446</v>
      </c>
      <c r="D371" s="1154">
        <v>6</v>
      </c>
      <c r="E371" s="1154" t="s">
        <v>707</v>
      </c>
      <c r="F371" s="1154" t="s">
        <v>708</v>
      </c>
      <c r="G371" s="1462" t="s">
        <v>15059</v>
      </c>
      <c r="H371" s="1463"/>
      <c r="I371" s="1463"/>
      <c r="J371" s="1463"/>
      <c r="K371" s="1463"/>
      <c r="L371" s="1464"/>
      <c r="M371" s="164"/>
    </row>
    <row r="372" spans="3:13" ht="22.15" customHeight="1">
      <c r="C372" s="1153" t="s">
        <v>5447</v>
      </c>
      <c r="D372" s="1154">
        <v>6</v>
      </c>
      <c r="E372" s="1154" t="s">
        <v>707</v>
      </c>
      <c r="F372" s="1154" t="s">
        <v>708</v>
      </c>
      <c r="G372" s="1462" t="s">
        <v>15059</v>
      </c>
      <c r="H372" s="1463"/>
      <c r="I372" s="1463"/>
      <c r="J372" s="1463"/>
      <c r="K372" s="1463"/>
      <c r="L372" s="1464"/>
      <c r="M372" s="164"/>
    </row>
    <row r="373" spans="3:13" ht="22.15" customHeight="1">
      <c r="C373" s="1153" t="s">
        <v>5448</v>
      </c>
      <c r="D373" s="1154">
        <v>6</v>
      </c>
      <c r="E373" s="1154" t="s">
        <v>707</v>
      </c>
      <c r="F373" s="1154" t="s">
        <v>708</v>
      </c>
      <c r="G373" s="1462" t="s">
        <v>15059</v>
      </c>
      <c r="H373" s="1463"/>
      <c r="I373" s="1463"/>
      <c r="J373" s="1463"/>
      <c r="K373" s="1463"/>
      <c r="L373" s="1464"/>
      <c r="M373" s="164"/>
    </row>
    <row r="374" spans="3:13" ht="22.15" customHeight="1">
      <c r="C374" s="1153" t="s">
        <v>5449</v>
      </c>
      <c r="D374" s="1154">
        <v>6</v>
      </c>
      <c r="E374" s="1154" t="s">
        <v>707</v>
      </c>
      <c r="F374" s="1154" t="s">
        <v>708</v>
      </c>
      <c r="G374" s="1462" t="s">
        <v>15059</v>
      </c>
      <c r="H374" s="1463"/>
      <c r="I374" s="1463"/>
      <c r="J374" s="1463"/>
      <c r="K374" s="1463"/>
      <c r="L374" s="1464"/>
      <c r="M374" s="164"/>
    </row>
    <row r="375" spans="3:13" ht="22.15" customHeight="1">
      <c r="C375" s="1153" t="s">
        <v>5450</v>
      </c>
      <c r="D375" s="1154">
        <v>6</v>
      </c>
      <c r="E375" s="1154" t="s">
        <v>707</v>
      </c>
      <c r="F375" s="1154" t="s">
        <v>708</v>
      </c>
      <c r="G375" s="1462" t="s">
        <v>15059</v>
      </c>
      <c r="H375" s="1463"/>
      <c r="I375" s="1463"/>
      <c r="J375" s="1463"/>
      <c r="K375" s="1463"/>
      <c r="L375" s="1464"/>
      <c r="M375" s="164"/>
    </row>
    <row r="376" spans="3:13" ht="22.15" customHeight="1">
      <c r="C376" s="1153" t="s">
        <v>5451</v>
      </c>
      <c r="D376" s="1154">
        <v>6</v>
      </c>
      <c r="E376" s="1154" t="s">
        <v>707</v>
      </c>
      <c r="F376" s="1154" t="s">
        <v>708</v>
      </c>
      <c r="G376" s="1462" t="s">
        <v>15059</v>
      </c>
      <c r="H376" s="1463"/>
      <c r="I376" s="1463"/>
      <c r="J376" s="1463"/>
      <c r="K376" s="1463"/>
      <c r="L376" s="1464"/>
      <c r="M376" s="164"/>
    </row>
    <row r="377" spans="3:13" ht="22.15" customHeight="1">
      <c r="C377" s="1153" t="s">
        <v>5452</v>
      </c>
      <c r="D377" s="1154">
        <v>6</v>
      </c>
      <c r="E377" s="1154" t="s">
        <v>707</v>
      </c>
      <c r="F377" s="1154" t="s">
        <v>708</v>
      </c>
      <c r="G377" s="1462" t="s">
        <v>15059</v>
      </c>
      <c r="H377" s="1463"/>
      <c r="I377" s="1463"/>
      <c r="J377" s="1463"/>
      <c r="K377" s="1463"/>
      <c r="L377" s="1464"/>
      <c r="M377" s="164"/>
    </row>
    <row r="378" spans="3:13" ht="22.15" customHeight="1">
      <c r="C378" s="1153" t="s">
        <v>5453</v>
      </c>
      <c r="D378" s="1154">
        <v>6</v>
      </c>
      <c r="E378" s="1154" t="s">
        <v>707</v>
      </c>
      <c r="F378" s="1154" t="s">
        <v>708</v>
      </c>
      <c r="G378" s="1462" t="s">
        <v>15059</v>
      </c>
      <c r="H378" s="1463"/>
      <c r="I378" s="1463"/>
      <c r="J378" s="1463"/>
      <c r="K378" s="1463"/>
      <c r="L378" s="1464"/>
      <c r="M378" s="164"/>
    </row>
    <row r="379" spans="3:13" ht="22.15" customHeight="1">
      <c r="C379" s="1153" t="s">
        <v>5454</v>
      </c>
      <c r="D379" s="1154">
        <v>6</v>
      </c>
      <c r="E379" s="1154" t="s">
        <v>707</v>
      </c>
      <c r="F379" s="1154" t="s">
        <v>708</v>
      </c>
      <c r="G379" s="1462" t="s">
        <v>15059</v>
      </c>
      <c r="H379" s="1463"/>
      <c r="I379" s="1463"/>
      <c r="J379" s="1463"/>
      <c r="K379" s="1463"/>
      <c r="L379" s="1464"/>
      <c r="M379" s="164"/>
    </row>
    <row r="380" spans="3:13" ht="22.15" customHeight="1">
      <c r="C380" s="1153" t="s">
        <v>5455</v>
      </c>
      <c r="D380" s="1154">
        <v>6</v>
      </c>
      <c r="E380" s="1154" t="s">
        <v>707</v>
      </c>
      <c r="F380" s="1154" t="s">
        <v>708</v>
      </c>
      <c r="G380" s="1462" t="s">
        <v>15059</v>
      </c>
      <c r="H380" s="1463"/>
      <c r="I380" s="1463"/>
      <c r="J380" s="1463"/>
      <c r="K380" s="1463"/>
      <c r="L380" s="1464"/>
      <c r="M380" s="164"/>
    </row>
    <row r="381" spans="3:13">
      <c r="C381" s="873" t="s">
        <v>14435</v>
      </c>
      <c r="D381" s="1131">
        <f>SUM(D253:D380)</f>
        <v>824</v>
      </c>
      <c r="E381" s="116"/>
      <c r="F381" s="116"/>
      <c r="G381" s="116"/>
      <c r="H381" s="116"/>
      <c r="I381" s="116"/>
      <c r="J381" s="116"/>
      <c r="K381" s="116"/>
      <c r="L381" s="116"/>
      <c r="M381" s="164"/>
    </row>
    <row r="382" spans="3:13">
      <c r="M382" s="164"/>
    </row>
    <row r="383" spans="3:13">
      <c r="M383" s="164"/>
    </row>
  </sheetData>
  <mergeCells count="267">
    <mergeCell ref="E58:J58"/>
    <mergeCell ref="E59:J59"/>
    <mergeCell ref="E60:J60"/>
    <mergeCell ref="E61:J61"/>
    <mergeCell ref="E62:J62"/>
    <mergeCell ref="E63:J63"/>
    <mergeCell ref="H64:J64"/>
    <mergeCell ref="E46:J46"/>
    <mergeCell ref="E47:J47"/>
    <mergeCell ref="H50:J50"/>
    <mergeCell ref="H48:J48"/>
    <mergeCell ref="E54:J54"/>
    <mergeCell ref="E55:J55"/>
    <mergeCell ref="E56:J56"/>
    <mergeCell ref="C51:J51"/>
    <mergeCell ref="E57:J57"/>
    <mergeCell ref="G378:L378"/>
    <mergeCell ref="G379:L379"/>
    <mergeCell ref="G380:L380"/>
    <mergeCell ref="G372:L372"/>
    <mergeCell ref="G373:L373"/>
    <mergeCell ref="G374:L374"/>
    <mergeCell ref="G375:L375"/>
    <mergeCell ref="G376:L376"/>
    <mergeCell ref="G377:L377"/>
    <mergeCell ref="I6:J6"/>
    <mergeCell ref="C8:J8"/>
    <mergeCell ref="C7:J7"/>
    <mergeCell ref="C10:J10"/>
    <mergeCell ref="C9:J9"/>
    <mergeCell ref="E27:J27"/>
    <mergeCell ref="C11:J11"/>
    <mergeCell ref="H12:J12"/>
    <mergeCell ref="C13:J13"/>
    <mergeCell ref="H14:J14"/>
    <mergeCell ref="H18:J18"/>
    <mergeCell ref="C19:J19"/>
    <mergeCell ref="C17:J17"/>
    <mergeCell ref="C15:J15"/>
    <mergeCell ref="H16:J16"/>
    <mergeCell ref="E20:J20"/>
    <mergeCell ref="E21:J21"/>
    <mergeCell ref="E22:J22"/>
    <mergeCell ref="E23:J23"/>
    <mergeCell ref="E24:J24"/>
    <mergeCell ref="E25:J25"/>
    <mergeCell ref="E26:J26"/>
    <mergeCell ref="G366:L366"/>
    <mergeCell ref="G367:L367"/>
    <mergeCell ref="G368:L368"/>
    <mergeCell ref="G369:L369"/>
    <mergeCell ref="G370:L370"/>
    <mergeCell ref="G371:L371"/>
    <mergeCell ref="G360:L360"/>
    <mergeCell ref="G361:L361"/>
    <mergeCell ref="G362:L362"/>
    <mergeCell ref="G363:L363"/>
    <mergeCell ref="G364:L364"/>
    <mergeCell ref="G365:L365"/>
    <mergeCell ref="G354:L354"/>
    <mergeCell ref="G355:L355"/>
    <mergeCell ref="G356:L356"/>
    <mergeCell ref="G357:L357"/>
    <mergeCell ref="G358:L358"/>
    <mergeCell ref="G359:L359"/>
    <mergeCell ref="G348:L348"/>
    <mergeCell ref="G349:L349"/>
    <mergeCell ref="G350:L350"/>
    <mergeCell ref="G351:L351"/>
    <mergeCell ref="G352:L352"/>
    <mergeCell ref="G353:L353"/>
    <mergeCell ref="G342:L342"/>
    <mergeCell ref="G343:L343"/>
    <mergeCell ref="G344:L344"/>
    <mergeCell ref="G345:L345"/>
    <mergeCell ref="G346:L346"/>
    <mergeCell ref="G347:L347"/>
    <mergeCell ref="G336:L336"/>
    <mergeCell ref="G337:L337"/>
    <mergeCell ref="G338:L338"/>
    <mergeCell ref="G339:L339"/>
    <mergeCell ref="G340:L340"/>
    <mergeCell ref="G341:L341"/>
    <mergeCell ref="G330:L330"/>
    <mergeCell ref="G331:L331"/>
    <mergeCell ref="G332:L332"/>
    <mergeCell ref="G333:L333"/>
    <mergeCell ref="G334:L334"/>
    <mergeCell ref="G335:L335"/>
    <mergeCell ref="G324:L324"/>
    <mergeCell ref="G325:L325"/>
    <mergeCell ref="G326:L326"/>
    <mergeCell ref="G327:L327"/>
    <mergeCell ref="G328:L328"/>
    <mergeCell ref="G329:L329"/>
    <mergeCell ref="G318:L318"/>
    <mergeCell ref="G319:L319"/>
    <mergeCell ref="G320:L320"/>
    <mergeCell ref="G321:L321"/>
    <mergeCell ref="G322:L322"/>
    <mergeCell ref="G323:L323"/>
    <mergeCell ref="G312:L312"/>
    <mergeCell ref="G313:L313"/>
    <mergeCell ref="G314:L314"/>
    <mergeCell ref="G315:L315"/>
    <mergeCell ref="G316:L316"/>
    <mergeCell ref="G317:L317"/>
    <mergeCell ref="G306:L306"/>
    <mergeCell ref="G307:L307"/>
    <mergeCell ref="G308:L308"/>
    <mergeCell ref="G309:L309"/>
    <mergeCell ref="G310:L310"/>
    <mergeCell ref="G311:L311"/>
    <mergeCell ref="G300:L300"/>
    <mergeCell ref="G301:L301"/>
    <mergeCell ref="G302:L302"/>
    <mergeCell ref="G303:L303"/>
    <mergeCell ref="G304:L304"/>
    <mergeCell ref="G305:L305"/>
    <mergeCell ref="G294:L294"/>
    <mergeCell ref="G295:L295"/>
    <mergeCell ref="G296:L296"/>
    <mergeCell ref="G297:L297"/>
    <mergeCell ref="G298:L298"/>
    <mergeCell ref="G299:L299"/>
    <mergeCell ref="G288:L288"/>
    <mergeCell ref="G289:L289"/>
    <mergeCell ref="G290:L290"/>
    <mergeCell ref="G291:L291"/>
    <mergeCell ref="G292:L292"/>
    <mergeCell ref="G293:L293"/>
    <mergeCell ref="G282:L282"/>
    <mergeCell ref="G283:L283"/>
    <mergeCell ref="G284:L284"/>
    <mergeCell ref="G285:L285"/>
    <mergeCell ref="G286:L286"/>
    <mergeCell ref="G287:L287"/>
    <mergeCell ref="G280:L280"/>
    <mergeCell ref="G281:L281"/>
    <mergeCell ref="G274:L274"/>
    <mergeCell ref="G275:L275"/>
    <mergeCell ref="G276:L276"/>
    <mergeCell ref="G277:L277"/>
    <mergeCell ref="G278:L278"/>
    <mergeCell ref="G279:L279"/>
    <mergeCell ref="G268:L268"/>
    <mergeCell ref="G269:L269"/>
    <mergeCell ref="G270:L270"/>
    <mergeCell ref="G271:L271"/>
    <mergeCell ref="G272:L272"/>
    <mergeCell ref="G273:L273"/>
    <mergeCell ref="G262:L262"/>
    <mergeCell ref="G263:L263"/>
    <mergeCell ref="G264:L264"/>
    <mergeCell ref="G265:L265"/>
    <mergeCell ref="G266:L266"/>
    <mergeCell ref="G267:L267"/>
    <mergeCell ref="E138:J138"/>
    <mergeCell ref="E139:J139"/>
    <mergeCell ref="E140:J140"/>
    <mergeCell ref="E141:J141"/>
    <mergeCell ref="G261:L261"/>
    <mergeCell ref="E142:J142"/>
    <mergeCell ref="E143:J143"/>
    <mergeCell ref="G260:L260"/>
    <mergeCell ref="G254:L254"/>
    <mergeCell ref="G255:L255"/>
    <mergeCell ref="G256:L256"/>
    <mergeCell ref="G257:L257"/>
    <mergeCell ref="G258:L258"/>
    <mergeCell ref="G259:L259"/>
    <mergeCell ref="G252:L252"/>
    <mergeCell ref="G253:L253"/>
    <mergeCell ref="E132:J132"/>
    <mergeCell ref="E133:J133"/>
    <mergeCell ref="E134:J134"/>
    <mergeCell ref="E135:J135"/>
    <mergeCell ref="E136:J136"/>
    <mergeCell ref="E137:J137"/>
    <mergeCell ref="E126:J126"/>
    <mergeCell ref="E127:J127"/>
    <mergeCell ref="E125:J125"/>
    <mergeCell ref="C129:J129"/>
    <mergeCell ref="C131:J131"/>
    <mergeCell ref="H130:J130"/>
    <mergeCell ref="H128:J128"/>
    <mergeCell ref="E92:J92"/>
    <mergeCell ref="E93:J93"/>
    <mergeCell ref="E102:J102"/>
    <mergeCell ref="E109:J109"/>
    <mergeCell ref="C113:J113"/>
    <mergeCell ref="C115:J115"/>
    <mergeCell ref="E110:J110"/>
    <mergeCell ref="E111:J111"/>
    <mergeCell ref="H112:J112"/>
    <mergeCell ref="H114:J114"/>
    <mergeCell ref="E107:J107"/>
    <mergeCell ref="E108:J108"/>
    <mergeCell ref="E105:J105"/>
    <mergeCell ref="E106:J106"/>
    <mergeCell ref="E29:J29"/>
    <mergeCell ref="E30:J30"/>
    <mergeCell ref="E31:J31"/>
    <mergeCell ref="E36:J36"/>
    <mergeCell ref="E37:J37"/>
    <mergeCell ref="E28:J28"/>
    <mergeCell ref="H32:J32"/>
    <mergeCell ref="H66:J66"/>
    <mergeCell ref="C67:J67"/>
    <mergeCell ref="E38:J38"/>
    <mergeCell ref="E43:J43"/>
    <mergeCell ref="E44:J44"/>
    <mergeCell ref="C33:J33"/>
    <mergeCell ref="H34:J34"/>
    <mergeCell ref="E39:J39"/>
    <mergeCell ref="E40:J40"/>
    <mergeCell ref="E52:J52"/>
    <mergeCell ref="E53:J53"/>
    <mergeCell ref="C35:J35"/>
    <mergeCell ref="C49:J49"/>
    <mergeCell ref="C65:J65"/>
    <mergeCell ref="E41:J41"/>
    <mergeCell ref="E42:J42"/>
    <mergeCell ref="E45:J45"/>
    <mergeCell ref="E68:J68"/>
    <mergeCell ref="E69:J69"/>
    <mergeCell ref="E70:J70"/>
    <mergeCell ref="E78:J78"/>
    <mergeCell ref="E79:J79"/>
    <mergeCell ref="H80:J80"/>
    <mergeCell ref="C81:J81"/>
    <mergeCell ref="E75:J75"/>
    <mergeCell ref="E76:J76"/>
    <mergeCell ref="E77:J77"/>
    <mergeCell ref="H82:J82"/>
    <mergeCell ref="E71:J71"/>
    <mergeCell ref="E72:J72"/>
    <mergeCell ref="E73:J73"/>
    <mergeCell ref="E74:J74"/>
    <mergeCell ref="E94:J94"/>
    <mergeCell ref="E95:J95"/>
    <mergeCell ref="E103:J103"/>
    <mergeCell ref="E104:J104"/>
    <mergeCell ref="C99:J99"/>
    <mergeCell ref="H98:J98"/>
    <mergeCell ref="E100:J100"/>
    <mergeCell ref="E101:J101"/>
    <mergeCell ref="E84:J84"/>
    <mergeCell ref="E85:J85"/>
    <mergeCell ref="E86:J86"/>
    <mergeCell ref="E87:J87"/>
    <mergeCell ref="E88:J88"/>
    <mergeCell ref="C83:J83"/>
    <mergeCell ref="E89:J89"/>
    <mergeCell ref="H96:J96"/>
    <mergeCell ref="C97:J97"/>
    <mergeCell ref="E90:J90"/>
    <mergeCell ref="E91:J91"/>
    <mergeCell ref="E120:J120"/>
    <mergeCell ref="E121:J121"/>
    <mergeCell ref="E122:J122"/>
    <mergeCell ref="E123:J123"/>
    <mergeCell ref="E124:J124"/>
    <mergeCell ref="E116:J116"/>
    <mergeCell ref="E117:J117"/>
    <mergeCell ref="E118:J118"/>
    <mergeCell ref="E119:J119"/>
  </mergeCells>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34"/>
  <sheetViews>
    <sheetView zoomScaleNormal="100" workbookViewId="0"/>
  </sheetViews>
  <sheetFormatPr defaultRowHeight="12"/>
  <cols>
    <col min="1" max="2" width="9" style="164"/>
    <col min="3" max="10" width="13.375" style="164" customWidth="1"/>
    <col min="11" max="16384" width="9" style="164"/>
  </cols>
  <sheetData>
    <row r="1" spans="1:12">
      <c r="A1" s="662"/>
      <c r="B1" s="662"/>
      <c r="C1" s="662"/>
      <c r="D1" s="689"/>
      <c r="E1" s="662"/>
      <c r="F1" s="662"/>
      <c r="G1" s="662"/>
      <c r="H1" s="662"/>
      <c r="I1" s="662"/>
      <c r="J1" s="662"/>
      <c r="K1" s="662"/>
      <c r="L1" s="662"/>
    </row>
    <row r="2" spans="1:12">
      <c r="A2" s="662"/>
      <c r="B2" s="664" t="s">
        <v>5458</v>
      </c>
      <c r="C2" s="55"/>
      <c r="D2" s="688" t="s">
        <v>5457</v>
      </c>
      <c r="E2" s="665"/>
      <c r="F2" s="689" t="s">
        <v>15246</v>
      </c>
      <c r="G2" s="665"/>
      <c r="H2" s="665"/>
      <c r="I2" s="665"/>
      <c r="J2" s="665"/>
      <c r="K2" s="666"/>
      <c r="L2" s="662"/>
    </row>
    <row r="3" spans="1:12" ht="12.75" thickBot="1">
      <c r="A3" s="662"/>
      <c r="B3" s="664"/>
      <c r="C3" s="665"/>
      <c r="D3" s="665"/>
      <c r="E3" s="665"/>
      <c r="F3" s="665"/>
      <c r="G3" s="665"/>
      <c r="H3" s="665"/>
      <c r="I3" s="665"/>
      <c r="J3" s="665"/>
      <c r="K3" s="666"/>
      <c r="L3" s="662"/>
    </row>
    <row r="4" spans="1:12" ht="12.75" thickBot="1">
      <c r="A4" s="662"/>
      <c r="B4" s="667" t="s">
        <v>2</v>
      </c>
      <c r="C4" s="668" t="s">
        <v>3</v>
      </c>
      <c r="D4" s="668" t="s">
        <v>4</v>
      </c>
      <c r="E4" s="668" t="s">
        <v>5</v>
      </c>
      <c r="F4" s="668" t="s">
        <v>6</v>
      </c>
      <c r="G4" s="668" t="s">
        <v>7</v>
      </c>
      <c r="H4" s="668" t="s">
        <v>8</v>
      </c>
      <c r="I4" s="668" t="s">
        <v>9</v>
      </c>
      <c r="J4" s="669" t="s">
        <v>10</v>
      </c>
      <c r="K4" s="670" t="s">
        <v>815</v>
      </c>
      <c r="L4" s="671" t="s">
        <v>2</v>
      </c>
    </row>
    <row r="5" spans="1:12" ht="12.75" thickTop="1">
      <c r="A5" s="663">
        <v>0</v>
      </c>
      <c r="B5" s="672" t="s">
        <v>12</v>
      </c>
      <c r="C5" s="680" t="s">
        <v>13</v>
      </c>
      <c r="D5" s="681" t="s">
        <v>5459</v>
      </c>
      <c r="E5" s="1731" t="s">
        <v>5460</v>
      </c>
      <c r="F5" s="1732"/>
      <c r="G5" s="682" t="s">
        <v>13</v>
      </c>
      <c r="H5" s="681" t="s">
        <v>5461</v>
      </c>
      <c r="I5" s="681" t="s">
        <v>5462</v>
      </c>
      <c r="J5" s="683" t="s">
        <v>5463</v>
      </c>
      <c r="K5" s="684" t="s">
        <v>16</v>
      </c>
      <c r="L5" s="673" t="s">
        <v>12</v>
      </c>
    </row>
    <row r="6" spans="1:12">
      <c r="A6" s="663">
        <v>1</v>
      </c>
      <c r="B6" s="672" t="s">
        <v>17</v>
      </c>
      <c r="C6" s="685" t="s">
        <v>13</v>
      </c>
      <c r="D6" s="685" t="s">
        <v>13</v>
      </c>
      <c r="E6" s="685" t="s">
        <v>13</v>
      </c>
      <c r="F6" s="685" t="s">
        <v>13</v>
      </c>
      <c r="G6" s="1733" t="s">
        <v>5464</v>
      </c>
      <c r="H6" s="1729"/>
      <c r="I6" s="1729"/>
      <c r="J6" s="1730"/>
      <c r="K6" s="684" t="s">
        <v>858</v>
      </c>
      <c r="L6" s="673" t="s">
        <v>17</v>
      </c>
    </row>
    <row r="7" spans="1:12">
      <c r="A7" s="663">
        <v>2</v>
      </c>
      <c r="B7" s="674" t="s">
        <v>19</v>
      </c>
      <c r="C7" s="1728" t="s">
        <v>5465</v>
      </c>
      <c r="D7" s="1729"/>
      <c r="E7" s="1729"/>
      <c r="F7" s="1729"/>
      <c r="G7" s="1729"/>
      <c r="H7" s="1729"/>
      <c r="I7" s="1729"/>
      <c r="J7" s="1730"/>
      <c r="K7" s="684" t="s">
        <v>16</v>
      </c>
      <c r="L7" s="673" t="s">
        <v>19</v>
      </c>
    </row>
    <row r="8" spans="1:12">
      <c r="A8" s="663">
        <v>3</v>
      </c>
      <c r="B8" s="674" t="s">
        <v>20</v>
      </c>
      <c r="C8" s="685" t="s">
        <v>13</v>
      </c>
      <c r="D8" s="685" t="s">
        <v>13</v>
      </c>
      <c r="E8" s="685" t="s">
        <v>13</v>
      </c>
      <c r="F8" s="685" t="s">
        <v>13</v>
      </c>
      <c r="G8" s="685" t="s">
        <v>13</v>
      </c>
      <c r="H8" s="1733" t="s">
        <v>5466</v>
      </c>
      <c r="I8" s="1729"/>
      <c r="J8" s="1730"/>
      <c r="K8" s="684" t="s">
        <v>1168</v>
      </c>
      <c r="L8" s="673" t="s">
        <v>20</v>
      </c>
    </row>
    <row r="9" spans="1:12">
      <c r="A9" s="663">
        <v>4</v>
      </c>
      <c r="B9" s="674" t="s">
        <v>23</v>
      </c>
      <c r="C9" s="1728" t="s">
        <v>5467</v>
      </c>
      <c r="D9" s="1729"/>
      <c r="E9" s="1729"/>
      <c r="F9" s="1729"/>
      <c r="G9" s="1729"/>
      <c r="H9" s="1729"/>
      <c r="I9" s="1729"/>
      <c r="J9" s="1730"/>
      <c r="K9" s="684" t="s">
        <v>1170</v>
      </c>
      <c r="L9" s="673" t="s">
        <v>23</v>
      </c>
    </row>
    <row r="10" spans="1:12">
      <c r="A10" s="663">
        <v>5</v>
      </c>
      <c r="B10" s="674" t="s">
        <v>28</v>
      </c>
      <c r="C10" s="687" t="s">
        <v>13</v>
      </c>
      <c r="D10" s="685" t="s">
        <v>13</v>
      </c>
      <c r="E10" s="685" t="s">
        <v>13</v>
      </c>
      <c r="F10" s="685" t="s">
        <v>13</v>
      </c>
      <c r="G10" s="685" t="s">
        <v>13</v>
      </c>
      <c r="H10" s="685" t="s">
        <v>13</v>
      </c>
      <c r="I10" s="685" t="s">
        <v>13</v>
      </c>
      <c r="J10" s="686" t="s">
        <v>13</v>
      </c>
      <c r="K10" s="684" t="s">
        <v>16</v>
      </c>
      <c r="L10" s="673" t="s">
        <v>28</v>
      </c>
    </row>
    <row r="11" spans="1:12">
      <c r="A11" s="663">
        <v>6</v>
      </c>
      <c r="B11" s="674" t="s">
        <v>33</v>
      </c>
      <c r="C11" s="1728" t="s">
        <v>5468</v>
      </c>
      <c r="D11" s="1729"/>
      <c r="E11" s="1729"/>
      <c r="F11" s="1729"/>
      <c r="G11" s="1729"/>
      <c r="H11" s="1729"/>
      <c r="I11" s="1729"/>
      <c r="J11" s="1730"/>
      <c r="K11" s="684" t="s">
        <v>1172</v>
      </c>
      <c r="L11" s="673" t="s">
        <v>33</v>
      </c>
    </row>
    <row r="12" spans="1:12">
      <c r="A12" s="663">
        <v>7</v>
      </c>
      <c r="B12" s="674" t="s">
        <v>37</v>
      </c>
      <c r="C12" s="687" t="s">
        <v>13</v>
      </c>
      <c r="D12" s="685" t="s">
        <v>13</v>
      </c>
      <c r="E12" s="685" t="s">
        <v>13</v>
      </c>
      <c r="F12" s="685" t="s">
        <v>13</v>
      </c>
      <c r="G12" s="685" t="s">
        <v>13</v>
      </c>
      <c r="H12" s="685" t="s">
        <v>13</v>
      </c>
      <c r="I12" s="685" t="s">
        <v>13</v>
      </c>
      <c r="J12" s="686" t="s">
        <v>13</v>
      </c>
      <c r="K12" s="684" t="s">
        <v>16</v>
      </c>
      <c r="L12" s="673" t="s">
        <v>37</v>
      </c>
    </row>
    <row r="13" spans="1:12">
      <c r="A13" s="663">
        <v>8</v>
      </c>
      <c r="B13" s="674" t="s">
        <v>42</v>
      </c>
      <c r="C13" s="687" t="s">
        <v>13</v>
      </c>
      <c r="D13" s="685" t="s">
        <v>13</v>
      </c>
      <c r="E13" s="685" t="s">
        <v>13</v>
      </c>
      <c r="F13" s="685" t="s">
        <v>13</v>
      </c>
      <c r="G13" s="685" t="s">
        <v>13</v>
      </c>
      <c r="H13" s="685" t="s">
        <v>13</v>
      </c>
      <c r="I13" s="685" t="s">
        <v>13</v>
      </c>
      <c r="J13" s="686" t="s">
        <v>13</v>
      </c>
      <c r="K13" s="684" t="s">
        <v>16</v>
      </c>
      <c r="L13" s="673" t="s">
        <v>42</v>
      </c>
    </row>
    <row r="14" spans="1:12">
      <c r="A14" s="663">
        <v>9</v>
      </c>
      <c r="B14" s="674" t="s">
        <v>47</v>
      </c>
      <c r="C14" s="687" t="s">
        <v>13</v>
      </c>
      <c r="D14" s="685" t="s">
        <v>13</v>
      </c>
      <c r="E14" s="685" t="s">
        <v>13</v>
      </c>
      <c r="F14" s="685" t="s">
        <v>13</v>
      </c>
      <c r="G14" s="685" t="s">
        <v>13</v>
      </c>
      <c r="H14" s="685" t="s">
        <v>13</v>
      </c>
      <c r="I14" s="685" t="s">
        <v>13</v>
      </c>
      <c r="J14" s="686" t="s">
        <v>13</v>
      </c>
      <c r="K14" s="684" t="s">
        <v>16</v>
      </c>
      <c r="L14" s="673" t="s">
        <v>47</v>
      </c>
    </row>
    <row r="15" spans="1:12">
      <c r="A15" s="663">
        <v>10</v>
      </c>
      <c r="B15" s="674" t="s">
        <v>49</v>
      </c>
      <c r="C15" s="687" t="s">
        <v>13</v>
      </c>
      <c r="D15" s="685" t="s">
        <v>13</v>
      </c>
      <c r="E15" s="685" t="s">
        <v>13</v>
      </c>
      <c r="F15" s="685" t="s">
        <v>13</v>
      </c>
      <c r="G15" s="685" t="s">
        <v>13</v>
      </c>
      <c r="H15" s="685" t="s">
        <v>13</v>
      </c>
      <c r="I15" s="685" t="s">
        <v>13</v>
      </c>
      <c r="J15" s="686" t="s">
        <v>13</v>
      </c>
      <c r="K15" s="684" t="s">
        <v>16</v>
      </c>
      <c r="L15" s="673" t="s">
        <v>49</v>
      </c>
    </row>
    <row r="16" spans="1:12">
      <c r="A16" s="663">
        <v>11</v>
      </c>
      <c r="B16" s="674" t="s">
        <v>51</v>
      </c>
      <c r="C16" s="687" t="s">
        <v>13</v>
      </c>
      <c r="D16" s="685" t="s">
        <v>13</v>
      </c>
      <c r="E16" s="685" t="s">
        <v>13</v>
      </c>
      <c r="F16" s="685" t="s">
        <v>13</v>
      </c>
      <c r="G16" s="685" t="s">
        <v>13</v>
      </c>
      <c r="H16" s="685" t="s">
        <v>13</v>
      </c>
      <c r="I16" s="685" t="s">
        <v>13</v>
      </c>
      <c r="J16" s="686" t="s">
        <v>13</v>
      </c>
      <c r="K16" s="684" t="s">
        <v>16</v>
      </c>
      <c r="L16" s="673" t="s">
        <v>51</v>
      </c>
    </row>
    <row r="17" spans="1:12">
      <c r="A17" s="663">
        <v>12</v>
      </c>
      <c r="B17" s="674" t="s">
        <v>52</v>
      </c>
      <c r="C17" s="687" t="s">
        <v>13</v>
      </c>
      <c r="D17" s="685" t="s">
        <v>13</v>
      </c>
      <c r="E17" s="685" t="s">
        <v>13</v>
      </c>
      <c r="F17" s="685" t="s">
        <v>13</v>
      </c>
      <c r="G17" s="685" t="s">
        <v>13</v>
      </c>
      <c r="H17" s="685" t="s">
        <v>13</v>
      </c>
      <c r="I17" s="685" t="s">
        <v>13</v>
      </c>
      <c r="J17" s="686" t="s">
        <v>13</v>
      </c>
      <c r="K17" s="684" t="s">
        <v>16</v>
      </c>
      <c r="L17" s="673" t="s">
        <v>52</v>
      </c>
    </row>
    <row r="18" spans="1:12">
      <c r="A18" s="663">
        <v>13</v>
      </c>
      <c r="B18" s="674" t="s">
        <v>54</v>
      </c>
      <c r="C18" s="687" t="s">
        <v>13</v>
      </c>
      <c r="D18" s="685" t="s">
        <v>13</v>
      </c>
      <c r="E18" s="685" t="s">
        <v>13</v>
      </c>
      <c r="F18" s="685" t="s">
        <v>13</v>
      </c>
      <c r="G18" s="685" t="s">
        <v>13</v>
      </c>
      <c r="H18" s="685" t="s">
        <v>13</v>
      </c>
      <c r="I18" s="685" t="s">
        <v>13</v>
      </c>
      <c r="J18" s="686" t="s">
        <v>13</v>
      </c>
      <c r="K18" s="684" t="s">
        <v>16</v>
      </c>
      <c r="L18" s="673" t="s">
        <v>54</v>
      </c>
    </row>
    <row r="19" spans="1:12">
      <c r="A19" s="663">
        <v>14</v>
      </c>
      <c r="B19" s="674" t="s">
        <v>55</v>
      </c>
      <c r="C19" s="687" t="s">
        <v>13</v>
      </c>
      <c r="D19" s="685" t="s">
        <v>13</v>
      </c>
      <c r="E19" s="685" t="s">
        <v>13</v>
      </c>
      <c r="F19" s="685" t="s">
        <v>13</v>
      </c>
      <c r="G19" s="685" t="s">
        <v>13</v>
      </c>
      <c r="H19" s="685" t="s">
        <v>13</v>
      </c>
      <c r="I19" s="685" t="s">
        <v>13</v>
      </c>
      <c r="J19" s="686" t="s">
        <v>13</v>
      </c>
      <c r="K19" s="684" t="s">
        <v>16</v>
      </c>
      <c r="L19" s="673" t="s">
        <v>55</v>
      </c>
    </row>
    <row r="20" spans="1:12" ht="12.75" thickBot="1">
      <c r="A20" s="663">
        <v>15</v>
      </c>
      <c r="B20" s="674" t="s">
        <v>56</v>
      </c>
      <c r="C20" s="687" t="s">
        <v>13</v>
      </c>
      <c r="D20" s="685" t="s">
        <v>13</v>
      </c>
      <c r="E20" s="685" t="s">
        <v>13</v>
      </c>
      <c r="F20" s="685" t="s">
        <v>13</v>
      </c>
      <c r="G20" s="685" t="s">
        <v>13</v>
      </c>
      <c r="H20" s="685" t="s">
        <v>13</v>
      </c>
      <c r="I20" s="685" t="s">
        <v>13</v>
      </c>
      <c r="J20" s="686" t="s">
        <v>13</v>
      </c>
      <c r="K20" s="684" t="s">
        <v>16</v>
      </c>
      <c r="L20" s="673" t="s">
        <v>56</v>
      </c>
    </row>
    <row r="21" spans="1:12" ht="13.5" thickTop="1" thickBot="1">
      <c r="A21" s="662"/>
      <c r="B21" s="675" t="s">
        <v>2</v>
      </c>
      <c r="C21" s="676" t="s">
        <v>3</v>
      </c>
      <c r="D21" s="676" t="s">
        <v>4</v>
      </c>
      <c r="E21" s="676" t="s">
        <v>5</v>
      </c>
      <c r="F21" s="676" t="s">
        <v>6</v>
      </c>
      <c r="G21" s="676" t="s">
        <v>7</v>
      </c>
      <c r="H21" s="676" t="s">
        <v>8</v>
      </c>
      <c r="I21" s="676" t="s">
        <v>9</v>
      </c>
      <c r="J21" s="677" t="s">
        <v>10</v>
      </c>
      <c r="K21" s="678" t="s">
        <v>815</v>
      </c>
      <c r="L21" s="679"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4" t="s">
        <v>6834</v>
      </c>
      <c r="H25" s="1475"/>
      <c r="I25" s="1475"/>
      <c r="J25" s="1475"/>
      <c r="K25" s="1475"/>
      <c r="L25" s="1476"/>
    </row>
    <row r="26" spans="1:12" ht="25.9" customHeight="1">
      <c r="A26" s="1129"/>
      <c r="B26" s="1129"/>
      <c r="C26" s="1153" t="s">
        <v>5469</v>
      </c>
      <c r="D26" s="1154">
        <v>2</v>
      </c>
      <c r="E26" s="1154" t="s">
        <v>707</v>
      </c>
      <c r="F26" s="1154" t="s">
        <v>708</v>
      </c>
      <c r="G26" s="1462" t="s">
        <v>15060</v>
      </c>
      <c r="H26" s="1463"/>
      <c r="I26" s="1463"/>
      <c r="J26" s="1463"/>
      <c r="K26" s="1463"/>
      <c r="L26" s="1464"/>
    </row>
    <row r="27" spans="1:12" ht="12" customHeight="1">
      <c r="A27" s="1129"/>
      <c r="B27" s="1129"/>
      <c r="C27" s="1153" t="s">
        <v>5463</v>
      </c>
      <c r="D27" s="1154">
        <v>1</v>
      </c>
      <c r="E27" s="1154" t="s">
        <v>707</v>
      </c>
      <c r="F27" s="1154" t="s">
        <v>708</v>
      </c>
      <c r="G27" s="1462" t="s">
        <v>15061</v>
      </c>
      <c r="H27" s="1463"/>
      <c r="I27" s="1463"/>
      <c r="J27" s="1463"/>
      <c r="K27" s="1463"/>
      <c r="L27" s="1464"/>
    </row>
    <row r="28" spans="1:12" ht="12" customHeight="1">
      <c r="A28" s="1129"/>
      <c r="B28" s="1129"/>
      <c r="C28" s="1153" t="s">
        <v>5470</v>
      </c>
      <c r="D28" s="1154">
        <v>12</v>
      </c>
      <c r="E28" s="1154" t="s">
        <v>707</v>
      </c>
      <c r="F28" s="1154" t="s">
        <v>708</v>
      </c>
      <c r="G28" s="1462" t="s">
        <v>15062</v>
      </c>
      <c r="H28" s="1463"/>
      <c r="I28" s="1463"/>
      <c r="J28" s="1463"/>
      <c r="K28" s="1463"/>
      <c r="L28" s="1464"/>
    </row>
    <row r="29" spans="1:12" ht="12" customHeight="1">
      <c r="A29" s="1129"/>
      <c r="B29" s="1129"/>
      <c r="C29" s="1153" t="s">
        <v>5471</v>
      </c>
      <c r="D29" s="1154">
        <v>11</v>
      </c>
      <c r="E29" s="1154" t="s">
        <v>707</v>
      </c>
      <c r="F29" s="1154" t="s">
        <v>708</v>
      </c>
      <c r="G29" s="1462" t="s">
        <v>15063</v>
      </c>
      <c r="H29" s="1463"/>
      <c r="I29" s="1463"/>
      <c r="J29" s="1463"/>
      <c r="K29" s="1463"/>
      <c r="L29" s="1464"/>
    </row>
    <row r="30" spans="1:12" ht="30" customHeight="1">
      <c r="A30" s="1129"/>
      <c r="B30" s="1129"/>
      <c r="C30" s="1153" t="s">
        <v>5459</v>
      </c>
      <c r="D30" s="1154">
        <v>1</v>
      </c>
      <c r="E30" s="1154" t="s">
        <v>707</v>
      </c>
      <c r="F30" s="1154" t="s">
        <v>708</v>
      </c>
      <c r="G30" s="1462" t="s">
        <v>15064</v>
      </c>
      <c r="H30" s="1463"/>
      <c r="I30" s="1463"/>
      <c r="J30" s="1463"/>
      <c r="K30" s="1463"/>
      <c r="L30" s="1464"/>
    </row>
    <row r="31" spans="1:12">
      <c r="A31" s="1129"/>
      <c r="B31" s="1129"/>
      <c r="C31" s="1153" t="s">
        <v>5472</v>
      </c>
      <c r="D31" s="1154">
        <v>8</v>
      </c>
      <c r="E31" s="1154" t="s">
        <v>769</v>
      </c>
      <c r="F31" s="1154" t="s">
        <v>708</v>
      </c>
      <c r="G31" s="1462" t="s">
        <v>14608</v>
      </c>
      <c r="H31" s="1463"/>
      <c r="I31" s="1463"/>
      <c r="J31" s="1463"/>
      <c r="K31" s="1463"/>
      <c r="L31" s="1464"/>
    </row>
    <row r="32" spans="1:12" ht="45" customHeight="1">
      <c r="A32" s="1129"/>
      <c r="B32" s="1129"/>
      <c r="C32" s="1153" t="s">
        <v>5462</v>
      </c>
      <c r="D32" s="1154">
        <v>1</v>
      </c>
      <c r="E32" s="1154" t="s">
        <v>707</v>
      </c>
      <c r="F32" s="1154" t="s">
        <v>708</v>
      </c>
      <c r="G32" s="1462" t="s">
        <v>14609</v>
      </c>
      <c r="H32" s="1463"/>
      <c r="I32" s="1463"/>
      <c r="J32" s="1463"/>
      <c r="K32" s="1463"/>
      <c r="L32" s="1464"/>
    </row>
    <row r="33" spans="3:12" ht="12" customHeight="1">
      <c r="C33" s="1153" t="s">
        <v>5461</v>
      </c>
      <c r="D33" s="1154">
        <v>1</v>
      </c>
      <c r="E33" s="1154" t="s">
        <v>707</v>
      </c>
      <c r="F33" s="1154" t="s">
        <v>708</v>
      </c>
      <c r="G33" s="1462" t="s">
        <v>15065</v>
      </c>
      <c r="H33" s="1463"/>
      <c r="I33" s="1463"/>
      <c r="J33" s="1463"/>
      <c r="K33" s="1463"/>
      <c r="L33" s="1464"/>
    </row>
    <row r="34" spans="3:12">
      <c r="C34" s="873" t="s">
        <v>14435</v>
      </c>
      <c r="D34" s="1131">
        <f>SUM(D26:D33)</f>
        <v>37</v>
      </c>
      <c r="E34" s="1129"/>
      <c r="F34" s="1129"/>
      <c r="G34" s="1129"/>
      <c r="H34" s="1129"/>
      <c r="I34" s="1129"/>
      <c r="J34" s="1129"/>
      <c r="K34" s="1129"/>
      <c r="L34" s="1129"/>
    </row>
  </sheetData>
  <mergeCells count="15">
    <mergeCell ref="C11:J11"/>
    <mergeCell ref="E5:F5"/>
    <mergeCell ref="G6:J6"/>
    <mergeCell ref="C7:J7"/>
    <mergeCell ref="H8:J8"/>
    <mergeCell ref="C9:J9"/>
    <mergeCell ref="G31:L31"/>
    <mergeCell ref="G32:L32"/>
    <mergeCell ref="G33:L33"/>
    <mergeCell ref="G25:L25"/>
    <mergeCell ref="G26:L26"/>
    <mergeCell ref="G27:L27"/>
    <mergeCell ref="G28:L28"/>
    <mergeCell ref="G29:L29"/>
    <mergeCell ref="G30:L30"/>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FFFF00"/>
  </sheetPr>
  <dimension ref="A1:V906"/>
  <sheetViews>
    <sheetView zoomScaleNormal="100" workbookViewId="0"/>
  </sheetViews>
  <sheetFormatPr defaultRowHeight="13.5"/>
  <cols>
    <col min="1" max="2" width="9" style="164"/>
    <col min="3" max="10" width="19.375" style="164" customWidth="1"/>
    <col min="11" max="12" width="9" style="164"/>
    <col min="13" max="13" width="9" style="1259"/>
    <col min="14" max="15" width="9" style="164"/>
    <col min="16" max="17" width="9" style="1198"/>
    <col min="18" max="16384" width="9" style="164"/>
  </cols>
  <sheetData>
    <row r="1" spans="1:20">
      <c r="A1" s="942"/>
      <c r="B1" s="942"/>
      <c r="C1" s="942"/>
      <c r="D1" s="963"/>
      <c r="E1" s="942"/>
      <c r="F1" s="942"/>
      <c r="G1" s="942"/>
      <c r="H1" s="942"/>
      <c r="I1" s="942"/>
      <c r="J1" s="942"/>
      <c r="K1" s="942"/>
      <c r="L1" s="942"/>
      <c r="M1" s="1255"/>
      <c r="N1" s="1129"/>
      <c r="O1" s="1129"/>
      <c r="R1" s="1129"/>
    </row>
    <row r="2" spans="1:20">
      <c r="A2" s="942"/>
      <c r="B2" s="944" t="s">
        <v>8448</v>
      </c>
      <c r="C2" s="55"/>
      <c r="D2" s="957" t="s">
        <v>7378</v>
      </c>
      <c r="E2" s="945"/>
      <c r="F2" s="963" t="s">
        <v>7379</v>
      </c>
      <c r="G2" s="945"/>
      <c r="H2" s="945"/>
      <c r="I2" s="945"/>
      <c r="J2" s="945"/>
      <c r="K2" s="946"/>
      <c r="L2" s="942"/>
      <c r="M2" s="1255"/>
      <c r="N2" s="1129"/>
      <c r="O2" s="1129"/>
      <c r="R2" s="1129"/>
    </row>
    <row r="3" spans="1:20" ht="14.25" thickBot="1">
      <c r="A3" s="942"/>
      <c r="B3" s="944"/>
      <c r="C3" s="945"/>
      <c r="D3" s="945"/>
      <c r="E3" s="945"/>
      <c r="F3" s="945"/>
      <c r="G3" s="945"/>
      <c r="H3" s="945"/>
      <c r="I3" s="945"/>
      <c r="J3" s="945"/>
      <c r="K3" s="946"/>
      <c r="L3" s="942"/>
      <c r="M3" s="1255"/>
      <c r="N3" s="1129"/>
      <c r="O3" s="1129"/>
      <c r="R3" s="1129"/>
    </row>
    <row r="4" spans="1:20" ht="24.75" thickBot="1">
      <c r="A4" s="942"/>
      <c r="B4" s="947" t="s">
        <v>2</v>
      </c>
      <c r="C4" s="958" t="s">
        <v>3</v>
      </c>
      <c r="D4" s="958" t="s">
        <v>4</v>
      </c>
      <c r="E4" s="958" t="s">
        <v>5</v>
      </c>
      <c r="F4" s="958" t="s">
        <v>6</v>
      </c>
      <c r="G4" s="958" t="s">
        <v>7</v>
      </c>
      <c r="H4" s="958" t="s">
        <v>8</v>
      </c>
      <c r="I4" s="958" t="s">
        <v>9</v>
      </c>
      <c r="J4" s="959" t="s">
        <v>10</v>
      </c>
      <c r="K4" s="961" t="s">
        <v>6823</v>
      </c>
      <c r="L4" s="948" t="s">
        <v>2</v>
      </c>
      <c r="M4" s="1256" t="s">
        <v>13574</v>
      </c>
      <c r="N4" s="1132"/>
      <c r="O4" s="1240" t="s">
        <v>13572</v>
      </c>
      <c r="R4" s="1129"/>
    </row>
    <row r="5" spans="1:20" ht="14.25" thickTop="1">
      <c r="A5" s="943">
        <v>0</v>
      </c>
      <c r="B5" s="960" t="s">
        <v>12</v>
      </c>
      <c r="C5" s="967" t="s">
        <v>13</v>
      </c>
      <c r="D5" s="966" t="s">
        <v>13</v>
      </c>
      <c r="E5" s="966" t="s">
        <v>13</v>
      </c>
      <c r="F5" s="966" t="s">
        <v>13</v>
      </c>
      <c r="G5" s="966" t="s">
        <v>13</v>
      </c>
      <c r="H5" s="966" t="s">
        <v>13</v>
      </c>
      <c r="I5" s="1734" t="s">
        <v>7380</v>
      </c>
      <c r="J5" s="1735"/>
      <c r="K5" s="941" t="s">
        <v>16</v>
      </c>
      <c r="L5" s="950" t="s">
        <v>12</v>
      </c>
      <c r="M5" s="1256" t="str">
        <f>IF(TimingFormat!E6="P","00",IF(TimingFormat!E6="B","01",IF(TimingFormat!E6="PB","02","EER")))</f>
        <v>00</v>
      </c>
      <c r="N5" s="1129"/>
      <c r="R5" s="1129"/>
    </row>
    <row r="6" spans="1:20">
      <c r="A6" s="943">
        <v>1</v>
      </c>
      <c r="B6" s="960" t="s">
        <v>17</v>
      </c>
      <c r="C6" s="366" t="s">
        <v>13</v>
      </c>
      <c r="D6" s="940" t="s">
        <v>2428</v>
      </c>
      <c r="E6" s="940" t="s">
        <v>2428</v>
      </c>
      <c r="F6" s="940" t="s">
        <v>8449</v>
      </c>
      <c r="G6" s="940" t="s">
        <v>8449</v>
      </c>
      <c r="H6" s="940" t="s">
        <v>2428</v>
      </c>
      <c r="I6" s="1542" t="s">
        <v>7381</v>
      </c>
      <c r="J6" s="1545"/>
      <c r="K6" s="941" t="s">
        <v>16</v>
      </c>
      <c r="L6" s="950" t="s">
        <v>17</v>
      </c>
      <c r="M6" s="1256" t="str">
        <f>IF(TimingFormat!F6="FID0","00",IF(TimingFormat!F6="FID1","01",IF(TimingFormat!F6="EXTOEFID","02","EER")))</f>
        <v>00</v>
      </c>
      <c r="N6" s="1129"/>
      <c r="R6" s="1129"/>
    </row>
    <row r="7" spans="1:20">
      <c r="A7" s="943">
        <v>2</v>
      </c>
      <c r="B7" s="960" t="s">
        <v>19</v>
      </c>
      <c r="C7" s="366" t="s">
        <v>13</v>
      </c>
      <c r="D7" s="940" t="s">
        <v>2428</v>
      </c>
      <c r="E7" s="940" t="s">
        <v>2428</v>
      </c>
      <c r="F7" s="940" t="s">
        <v>8449</v>
      </c>
      <c r="G7" s="940" t="s">
        <v>8449</v>
      </c>
      <c r="H7" s="940" t="s">
        <v>2428</v>
      </c>
      <c r="I7" s="1542" t="s">
        <v>7382</v>
      </c>
      <c r="J7" s="1545"/>
      <c r="K7" s="941" t="s">
        <v>16</v>
      </c>
      <c r="L7" s="950" t="s">
        <v>19</v>
      </c>
      <c r="M7" s="1256" t="s">
        <v>16</v>
      </c>
      <c r="N7" s="1129"/>
      <c r="R7" s="1129"/>
    </row>
    <row r="8" spans="1:20">
      <c r="A8" s="943">
        <v>3</v>
      </c>
      <c r="B8" s="960" t="s">
        <v>20</v>
      </c>
      <c r="C8" s="366" t="s">
        <v>13</v>
      </c>
      <c r="D8" s="940" t="s">
        <v>2428</v>
      </c>
      <c r="E8" s="940" t="s">
        <v>2428</v>
      </c>
      <c r="F8" s="940" t="s">
        <v>8449</v>
      </c>
      <c r="G8" s="940" t="s">
        <v>8449</v>
      </c>
      <c r="H8" s="940" t="s">
        <v>2428</v>
      </c>
      <c r="I8" s="940" t="s">
        <v>2428</v>
      </c>
      <c r="J8" s="997" t="s">
        <v>7383</v>
      </c>
      <c r="K8" s="941" t="s">
        <v>16</v>
      </c>
      <c r="L8" s="950" t="s">
        <v>20</v>
      </c>
      <c r="M8" s="1256" t="s">
        <v>16</v>
      </c>
      <c r="N8" s="1129"/>
      <c r="R8" s="1129"/>
    </row>
    <row r="9" spans="1:20">
      <c r="A9" s="943">
        <v>4</v>
      </c>
      <c r="B9" s="960" t="s">
        <v>23</v>
      </c>
      <c r="C9" s="366" t="s">
        <v>13</v>
      </c>
      <c r="D9" s="940" t="s">
        <v>2428</v>
      </c>
      <c r="E9" s="940" t="s">
        <v>2428</v>
      </c>
      <c r="F9" s="940" t="s">
        <v>8449</v>
      </c>
      <c r="G9" s="940" t="s">
        <v>8449</v>
      </c>
      <c r="H9" s="940" t="s">
        <v>2428</v>
      </c>
      <c r="I9" s="940" t="s">
        <v>2428</v>
      </c>
      <c r="J9" s="997" t="s">
        <v>7384</v>
      </c>
      <c r="K9" s="941" t="s">
        <v>819</v>
      </c>
      <c r="L9" s="950" t="s">
        <v>23</v>
      </c>
      <c r="M9" s="1256" t="s">
        <v>819</v>
      </c>
      <c r="N9" s="1129"/>
      <c r="R9" s="1129"/>
    </row>
    <row r="10" spans="1:20">
      <c r="A10" s="943">
        <v>5</v>
      </c>
      <c r="B10" s="960" t="s">
        <v>28</v>
      </c>
      <c r="C10" s="366" t="s">
        <v>13</v>
      </c>
      <c r="D10" s="940" t="s">
        <v>2428</v>
      </c>
      <c r="E10" s="940" t="s">
        <v>2428</v>
      </c>
      <c r="F10" s="1542" t="s">
        <v>7385</v>
      </c>
      <c r="G10" s="1545"/>
      <c r="H10" s="1545"/>
      <c r="I10" s="1545"/>
      <c r="J10" s="1545"/>
      <c r="K10" s="941" t="s">
        <v>267</v>
      </c>
      <c r="L10" s="950" t="s">
        <v>28</v>
      </c>
      <c r="M10" s="1256" t="str">
        <f>DEC2HEX(TimingFormat!G6,2)</f>
        <v>07</v>
      </c>
      <c r="N10" s="1129"/>
      <c r="R10" s="1129"/>
    </row>
    <row r="11" spans="1:20">
      <c r="A11" s="943">
        <v>6</v>
      </c>
      <c r="B11" s="960" t="s">
        <v>33</v>
      </c>
      <c r="C11" s="366" t="s">
        <v>13</v>
      </c>
      <c r="D11" s="940" t="s">
        <v>2428</v>
      </c>
      <c r="E11" s="940" t="s">
        <v>2428</v>
      </c>
      <c r="F11" s="1542" t="s">
        <v>7386</v>
      </c>
      <c r="G11" s="1545"/>
      <c r="H11" s="1545"/>
      <c r="I11" s="1545"/>
      <c r="J11" s="1545"/>
      <c r="K11" s="941" t="s">
        <v>7387</v>
      </c>
      <c r="L11" s="950" t="s">
        <v>33</v>
      </c>
      <c r="M11" s="1256" t="str">
        <f>DEC2HEX(TimingFormat!H6,2)</f>
        <v>0B</v>
      </c>
      <c r="N11" s="1129"/>
      <c r="R11" s="1275" t="s">
        <v>13580</v>
      </c>
      <c r="S11" s="1275"/>
      <c r="T11" s="1275"/>
    </row>
    <row r="12" spans="1:20">
      <c r="A12" s="943">
        <v>7</v>
      </c>
      <c r="B12" s="949" t="s">
        <v>37</v>
      </c>
      <c r="C12" s="1547" t="s">
        <v>7388</v>
      </c>
      <c r="D12" s="1545"/>
      <c r="E12" s="1545"/>
      <c r="F12" s="1545"/>
      <c r="G12" s="1545"/>
      <c r="H12" s="1545"/>
      <c r="I12" s="1545"/>
      <c r="J12" s="1546"/>
      <c r="K12" s="965" t="s">
        <v>7389</v>
      </c>
      <c r="L12" s="950" t="s">
        <v>37</v>
      </c>
      <c r="M12" s="1256" t="str">
        <f>RIGHT(DEC2HEX(R12-1,4),2)</f>
        <v>DF</v>
      </c>
      <c r="N12" s="1129"/>
      <c r="R12" s="1276">
        <f>TimingFormat!E14</f>
        <v>2272</v>
      </c>
      <c r="S12" s="1275"/>
      <c r="T12" s="1275"/>
    </row>
    <row r="13" spans="1:20">
      <c r="A13" s="943">
        <v>8</v>
      </c>
      <c r="B13" s="949" t="s">
        <v>42</v>
      </c>
      <c r="C13" s="367" t="s">
        <v>13</v>
      </c>
      <c r="D13" s="940" t="s">
        <v>2428</v>
      </c>
      <c r="E13" s="940" t="s">
        <v>2428</v>
      </c>
      <c r="F13" s="940" t="s">
        <v>8449</v>
      </c>
      <c r="G13" s="1542" t="s">
        <v>7390</v>
      </c>
      <c r="H13" s="1545"/>
      <c r="I13" s="1545"/>
      <c r="J13" s="1546"/>
      <c r="K13" s="965" t="s">
        <v>1216</v>
      </c>
      <c r="L13" s="950" t="s">
        <v>42</v>
      </c>
      <c r="M13" s="1256" t="str">
        <f>LEFT(DEC2HEX(R12-1,4),2)</f>
        <v>08</v>
      </c>
      <c r="N13" s="1129"/>
      <c r="R13" s="1276"/>
      <c r="S13" s="1275"/>
      <c r="T13" s="1275"/>
    </row>
    <row r="14" spans="1:20">
      <c r="A14" s="943">
        <v>9</v>
      </c>
      <c r="B14" s="949" t="s">
        <v>47</v>
      </c>
      <c r="C14" s="1547" t="s">
        <v>7391</v>
      </c>
      <c r="D14" s="1545"/>
      <c r="E14" s="1545"/>
      <c r="F14" s="1545"/>
      <c r="G14" s="1545"/>
      <c r="H14" s="1545"/>
      <c r="I14" s="1545"/>
      <c r="J14" s="1546"/>
      <c r="K14" s="965" t="s">
        <v>7081</v>
      </c>
      <c r="L14" s="950" t="s">
        <v>47</v>
      </c>
      <c r="M14" s="1256" t="str">
        <f>RIGHT(DEC2HEX(R14-1,4),2)</f>
        <v>5F</v>
      </c>
      <c r="N14" s="1129"/>
      <c r="R14" s="1276">
        <f>TimingFormat!E18+TimingFormat!E22+R18/2</f>
        <v>96</v>
      </c>
      <c r="S14" s="1275"/>
      <c r="T14" s="1275"/>
    </row>
    <row r="15" spans="1:20">
      <c r="A15" s="943">
        <v>10</v>
      </c>
      <c r="B15" s="949" t="s">
        <v>49</v>
      </c>
      <c r="C15" s="367" t="s">
        <v>13</v>
      </c>
      <c r="D15" s="940" t="s">
        <v>2428</v>
      </c>
      <c r="E15" s="940" t="s">
        <v>2428</v>
      </c>
      <c r="F15" s="940" t="s">
        <v>8449</v>
      </c>
      <c r="G15" s="1542" t="s">
        <v>7392</v>
      </c>
      <c r="H15" s="1545"/>
      <c r="I15" s="1545"/>
      <c r="J15" s="1546"/>
      <c r="K15" s="965" t="s">
        <v>16</v>
      </c>
      <c r="L15" s="950" t="s">
        <v>49</v>
      </c>
      <c r="M15" s="1256" t="str">
        <f>LEFT(DEC2HEX(R14-1,4),2)</f>
        <v>00</v>
      </c>
      <c r="N15" s="1129"/>
      <c r="R15" s="1276"/>
      <c r="S15" s="1275"/>
      <c r="T15" s="1275"/>
    </row>
    <row r="16" spans="1:20">
      <c r="A16" s="943">
        <v>11</v>
      </c>
      <c r="B16" s="949" t="s">
        <v>51</v>
      </c>
      <c r="C16" s="1547" t="s">
        <v>7393</v>
      </c>
      <c r="D16" s="1545"/>
      <c r="E16" s="1545"/>
      <c r="F16" s="1545"/>
      <c r="G16" s="1545"/>
      <c r="H16" s="1545"/>
      <c r="I16" s="1545"/>
      <c r="J16" s="1546"/>
      <c r="K16" s="965" t="s">
        <v>7389</v>
      </c>
      <c r="L16" s="950" t="s">
        <v>51</v>
      </c>
      <c r="M16" s="1256" t="str">
        <f>RIGHT(DEC2HEX(R16-1,4),2)</f>
        <v>7F</v>
      </c>
      <c r="N16" s="1129"/>
      <c r="R16" s="1276">
        <f>TimingFormat!D16</f>
        <v>1920</v>
      </c>
      <c r="S16" s="1275"/>
      <c r="T16" s="1275"/>
    </row>
    <row r="17" spans="1:20">
      <c r="A17" s="943">
        <v>12</v>
      </c>
      <c r="B17" s="949" t="s">
        <v>52</v>
      </c>
      <c r="C17" s="367" t="s">
        <v>13</v>
      </c>
      <c r="D17" s="940" t="s">
        <v>2428</v>
      </c>
      <c r="E17" s="940" t="s">
        <v>2428</v>
      </c>
      <c r="F17" s="940" t="s">
        <v>8449</v>
      </c>
      <c r="G17" s="1542" t="s">
        <v>7394</v>
      </c>
      <c r="H17" s="1545"/>
      <c r="I17" s="1545"/>
      <c r="J17" s="1546"/>
      <c r="K17" s="965" t="s">
        <v>267</v>
      </c>
      <c r="L17" s="950" t="s">
        <v>52</v>
      </c>
      <c r="M17" s="1256" t="str">
        <f>LEFT(DEC2HEX(R16-1,4),2)</f>
        <v>07</v>
      </c>
      <c r="N17" s="1129"/>
      <c r="R17" s="1276"/>
      <c r="S17" s="1275"/>
      <c r="T17" s="1275"/>
    </row>
    <row r="18" spans="1:20">
      <c r="A18" s="943">
        <v>13</v>
      </c>
      <c r="B18" s="949" t="s">
        <v>54</v>
      </c>
      <c r="C18" s="1547" t="s">
        <v>7395</v>
      </c>
      <c r="D18" s="1545"/>
      <c r="E18" s="1545"/>
      <c r="F18" s="1545"/>
      <c r="G18" s="1545"/>
      <c r="H18" s="1545"/>
      <c r="I18" s="1545"/>
      <c r="J18" s="1546"/>
      <c r="K18" s="965" t="s">
        <v>16</v>
      </c>
      <c r="L18" s="950" t="s">
        <v>54</v>
      </c>
      <c r="M18" s="1256" t="str">
        <f>RIGHT(DEC2HEX(R18,4),2)</f>
        <v>40</v>
      </c>
      <c r="N18" s="1129"/>
      <c r="R18" s="1276">
        <f>TimingFormat!E16-TimingFormat!D16</f>
        <v>64</v>
      </c>
      <c r="S18" s="1275"/>
      <c r="T18" s="1275"/>
    </row>
    <row r="19" spans="1:20">
      <c r="A19" s="943">
        <v>14</v>
      </c>
      <c r="B19" s="949" t="s">
        <v>55</v>
      </c>
      <c r="C19" s="367" t="s">
        <v>13</v>
      </c>
      <c r="D19" s="940" t="s">
        <v>2428</v>
      </c>
      <c r="E19" s="940" t="s">
        <v>2428</v>
      </c>
      <c r="F19" s="940" t="s">
        <v>8449</v>
      </c>
      <c r="G19" s="1542" t="s">
        <v>7396</v>
      </c>
      <c r="H19" s="1545"/>
      <c r="I19" s="1545"/>
      <c r="J19" s="1546"/>
      <c r="K19" s="965" t="s">
        <v>16</v>
      </c>
      <c r="L19" s="950" t="s">
        <v>55</v>
      </c>
      <c r="M19" s="1256" t="str">
        <f>LEFT(DEC2HEX(R18,4),2)</f>
        <v>00</v>
      </c>
      <c r="N19" s="1129"/>
      <c r="R19" s="1276"/>
      <c r="S19" s="1275"/>
      <c r="T19" s="1275"/>
    </row>
    <row r="20" spans="1:20">
      <c r="A20" s="943">
        <v>15</v>
      </c>
      <c r="B20" s="949" t="s">
        <v>56</v>
      </c>
      <c r="C20" s="1547" t="s">
        <v>7397</v>
      </c>
      <c r="D20" s="1545"/>
      <c r="E20" s="1545"/>
      <c r="F20" s="1545"/>
      <c r="G20" s="1545"/>
      <c r="H20" s="1545"/>
      <c r="I20" s="1545"/>
      <c r="J20" s="1546"/>
      <c r="K20" s="965" t="s">
        <v>1545</v>
      </c>
      <c r="L20" s="950" t="s">
        <v>56</v>
      </c>
      <c r="M20" s="1256" t="str">
        <f>RIGHT(DEC2HEX(R20-1,4),2)</f>
        <v>29</v>
      </c>
      <c r="N20" s="1129"/>
      <c r="R20" s="1276">
        <f>TimingFormat!E30+TimingFormat!E34+R24/2</f>
        <v>42</v>
      </c>
      <c r="S20" s="1275"/>
      <c r="T20" s="1275"/>
    </row>
    <row r="21" spans="1:20">
      <c r="A21" s="943">
        <v>16</v>
      </c>
      <c r="B21" s="949" t="s">
        <v>57</v>
      </c>
      <c r="C21" s="367" t="s">
        <v>13</v>
      </c>
      <c r="D21" s="940" t="s">
        <v>2428</v>
      </c>
      <c r="E21" s="940" t="s">
        <v>2428</v>
      </c>
      <c r="F21" s="940" t="s">
        <v>8449</v>
      </c>
      <c r="G21" s="1542" t="s">
        <v>7398</v>
      </c>
      <c r="H21" s="1545"/>
      <c r="I21" s="1545"/>
      <c r="J21" s="1546"/>
      <c r="K21" s="965" t="s">
        <v>16</v>
      </c>
      <c r="L21" s="950" t="s">
        <v>57</v>
      </c>
      <c r="M21" s="1256" t="str">
        <f>LEFT(DEC2HEX(R20-1,4),2)</f>
        <v>00</v>
      </c>
      <c r="N21" s="1129"/>
      <c r="R21" s="1276"/>
      <c r="S21" s="1275"/>
      <c r="T21" s="1275"/>
    </row>
    <row r="22" spans="1:20">
      <c r="A22" s="943">
        <v>17</v>
      </c>
      <c r="B22" s="949" t="s">
        <v>59</v>
      </c>
      <c r="C22" s="1547" t="s">
        <v>7399</v>
      </c>
      <c r="D22" s="1545"/>
      <c r="E22" s="1545"/>
      <c r="F22" s="1545"/>
      <c r="G22" s="1545"/>
      <c r="H22" s="1545"/>
      <c r="I22" s="1545"/>
      <c r="J22" s="1546"/>
      <c r="K22" s="965" t="s">
        <v>7081</v>
      </c>
      <c r="L22" s="950" t="s">
        <v>59</v>
      </c>
      <c r="M22" s="1256" t="str">
        <f>RIGHT(DEC2HEX(R22-1,4),2)</f>
        <v>37</v>
      </c>
      <c r="N22" s="1129"/>
      <c r="R22" s="1276">
        <f>TimingFormat!D28</f>
        <v>1080</v>
      </c>
      <c r="S22" s="1275"/>
      <c r="T22" s="1275"/>
    </row>
    <row r="23" spans="1:20">
      <c r="A23" s="943">
        <v>18</v>
      </c>
      <c r="B23" s="949" t="s">
        <v>64</v>
      </c>
      <c r="C23" s="367" t="s">
        <v>13</v>
      </c>
      <c r="D23" s="940" t="s">
        <v>2428</v>
      </c>
      <c r="E23" s="940" t="s">
        <v>2428</v>
      </c>
      <c r="F23" s="940" t="s">
        <v>8449</v>
      </c>
      <c r="G23" s="1542" t="s">
        <v>7400</v>
      </c>
      <c r="H23" s="1545"/>
      <c r="I23" s="1545"/>
      <c r="J23" s="1546"/>
      <c r="K23" s="965" t="s">
        <v>858</v>
      </c>
      <c r="L23" s="950" t="s">
        <v>64</v>
      </c>
      <c r="M23" s="1256" t="str">
        <f>LEFT(DEC2HEX(R22-1,4),2)</f>
        <v>04</v>
      </c>
      <c r="N23" s="1129"/>
      <c r="R23" s="1276"/>
      <c r="S23" s="1275"/>
      <c r="T23" s="1275"/>
    </row>
    <row r="24" spans="1:20">
      <c r="A24" s="943">
        <v>19</v>
      </c>
      <c r="B24" s="949" t="s">
        <v>65</v>
      </c>
      <c r="C24" s="1547" t="s">
        <v>7401</v>
      </c>
      <c r="D24" s="1545"/>
      <c r="E24" s="1545"/>
      <c r="F24" s="1545"/>
      <c r="G24" s="1545"/>
      <c r="H24" s="1545"/>
      <c r="I24" s="1545"/>
      <c r="J24" s="1546"/>
      <c r="K24" s="965" t="s">
        <v>16</v>
      </c>
      <c r="L24" s="950" t="s">
        <v>65</v>
      </c>
      <c r="M24" s="1256" t="str">
        <f>RIGHT(DEC2HEX(R24,4),2)</f>
        <v>08</v>
      </c>
      <c r="N24" s="1129"/>
      <c r="R24" s="1276">
        <f>TimingFormat!E28-TimingFormat!D28</f>
        <v>8</v>
      </c>
      <c r="S24" s="1275"/>
      <c r="T24" s="1275"/>
    </row>
    <row r="25" spans="1:20">
      <c r="A25" s="943">
        <v>20</v>
      </c>
      <c r="B25" s="949" t="s">
        <v>66</v>
      </c>
      <c r="C25" s="367" t="s">
        <v>13</v>
      </c>
      <c r="D25" s="940" t="s">
        <v>2428</v>
      </c>
      <c r="E25" s="940" t="s">
        <v>2428</v>
      </c>
      <c r="F25" s="940" t="s">
        <v>8449</v>
      </c>
      <c r="G25" s="1542" t="s">
        <v>7402</v>
      </c>
      <c r="H25" s="1545"/>
      <c r="I25" s="1545"/>
      <c r="J25" s="1546"/>
      <c r="K25" s="965" t="s">
        <v>16</v>
      </c>
      <c r="L25" s="950" t="s">
        <v>66</v>
      </c>
      <c r="M25" s="1256" t="str">
        <f>LEFT(DEC2HEX(R24,4),2)</f>
        <v>00</v>
      </c>
      <c r="N25" s="1129"/>
      <c r="R25" s="1276"/>
      <c r="S25" s="1275"/>
      <c r="T25" s="1275"/>
    </row>
    <row r="26" spans="1:20">
      <c r="A26" s="943">
        <v>21</v>
      </c>
      <c r="B26" s="949" t="s">
        <v>67</v>
      </c>
      <c r="C26" s="1547" t="s">
        <v>7403</v>
      </c>
      <c r="D26" s="1545"/>
      <c r="E26" s="1545"/>
      <c r="F26" s="1545"/>
      <c r="G26" s="1545"/>
      <c r="H26" s="1545"/>
      <c r="I26" s="1545"/>
      <c r="J26" s="1546"/>
      <c r="K26" s="965" t="s">
        <v>16</v>
      </c>
      <c r="L26" s="950" t="s">
        <v>67</v>
      </c>
      <c r="M26" s="1256" t="s">
        <v>16</v>
      </c>
      <c r="N26" s="1129"/>
      <c r="R26" s="1276"/>
      <c r="S26" s="1275"/>
      <c r="T26" s="1275"/>
    </row>
    <row r="27" spans="1:20">
      <c r="A27" s="943">
        <v>22</v>
      </c>
      <c r="B27" s="949" t="s">
        <v>68</v>
      </c>
      <c r="C27" s="1547" t="s">
        <v>7404</v>
      </c>
      <c r="D27" s="1545"/>
      <c r="E27" s="1545"/>
      <c r="F27" s="1545"/>
      <c r="G27" s="1545"/>
      <c r="H27" s="1545"/>
      <c r="I27" s="1545"/>
      <c r="J27" s="1546"/>
      <c r="K27" s="965" t="s">
        <v>16</v>
      </c>
      <c r="L27" s="950" t="s">
        <v>68</v>
      </c>
      <c r="M27" s="1256" t="s">
        <v>16</v>
      </c>
      <c r="N27" s="1129"/>
      <c r="R27" s="1276"/>
      <c r="S27" s="1275"/>
      <c r="T27" s="1275"/>
    </row>
    <row r="28" spans="1:20">
      <c r="A28" s="943">
        <v>23</v>
      </c>
      <c r="B28" s="949" t="s">
        <v>69</v>
      </c>
      <c r="C28" s="1547" t="s">
        <v>7405</v>
      </c>
      <c r="D28" s="1545"/>
      <c r="E28" s="1545"/>
      <c r="F28" s="1545"/>
      <c r="G28" s="1545"/>
      <c r="H28" s="1545"/>
      <c r="I28" s="1545"/>
      <c r="J28" s="1546"/>
      <c r="K28" s="965" t="s">
        <v>16</v>
      </c>
      <c r="L28" s="950" t="s">
        <v>69</v>
      </c>
      <c r="M28" s="1256" t="s">
        <v>16</v>
      </c>
      <c r="N28" s="1129"/>
      <c r="R28" s="1276"/>
      <c r="S28" s="1275"/>
      <c r="T28" s="1275"/>
    </row>
    <row r="29" spans="1:20">
      <c r="A29" s="943">
        <v>24</v>
      </c>
      <c r="B29" s="949" t="s">
        <v>70</v>
      </c>
      <c r="C29" s="1547" t="s">
        <v>7406</v>
      </c>
      <c r="D29" s="1545"/>
      <c r="E29" s="1545"/>
      <c r="F29" s="1545"/>
      <c r="G29" s="1545"/>
      <c r="H29" s="1545"/>
      <c r="I29" s="1545"/>
      <c r="J29" s="1546"/>
      <c r="K29" s="965" t="s">
        <v>16</v>
      </c>
      <c r="L29" s="950" t="s">
        <v>70</v>
      </c>
      <c r="M29" s="1256" t="s">
        <v>16</v>
      </c>
      <c r="N29" s="1129"/>
      <c r="R29" s="1276"/>
      <c r="S29" s="1275"/>
      <c r="T29" s="1275"/>
    </row>
    <row r="30" spans="1:20">
      <c r="A30" s="943">
        <v>25</v>
      </c>
      <c r="B30" s="949" t="s">
        <v>71</v>
      </c>
      <c r="C30" s="1547" t="s">
        <v>7407</v>
      </c>
      <c r="D30" s="1545"/>
      <c r="E30" s="1545"/>
      <c r="F30" s="1545"/>
      <c r="G30" s="1545"/>
      <c r="H30" s="1545"/>
      <c r="I30" s="1545"/>
      <c r="J30" s="1546"/>
      <c r="K30" s="965" t="s">
        <v>16</v>
      </c>
      <c r="L30" s="950" t="s">
        <v>71</v>
      </c>
      <c r="M30" s="1256" t="s">
        <v>16</v>
      </c>
      <c r="N30" s="1129"/>
      <c r="R30" s="1276"/>
      <c r="S30" s="1275"/>
      <c r="T30" s="1275"/>
    </row>
    <row r="31" spans="1:20">
      <c r="A31" s="943">
        <v>26</v>
      </c>
      <c r="B31" s="949" t="s">
        <v>72</v>
      </c>
      <c r="C31" s="367" t="s">
        <v>13</v>
      </c>
      <c r="D31" s="940" t="s">
        <v>2428</v>
      </c>
      <c r="E31" s="940" t="s">
        <v>2428</v>
      </c>
      <c r="F31" s="940" t="s">
        <v>8449</v>
      </c>
      <c r="G31" s="940" t="s">
        <v>8449</v>
      </c>
      <c r="H31" s="940" t="s">
        <v>2428</v>
      </c>
      <c r="I31" s="940" t="s">
        <v>2428</v>
      </c>
      <c r="J31" s="962" t="s">
        <v>7408</v>
      </c>
      <c r="K31" s="965" t="s">
        <v>16</v>
      </c>
      <c r="L31" s="950" t="s">
        <v>72</v>
      </c>
      <c r="M31" s="1256" t="s">
        <v>16</v>
      </c>
      <c r="N31" s="1129"/>
      <c r="R31" s="1276"/>
      <c r="S31" s="1275"/>
      <c r="T31" s="1275"/>
    </row>
    <row r="32" spans="1:20">
      <c r="A32" s="943">
        <v>27</v>
      </c>
      <c r="B32" s="949" t="s">
        <v>74</v>
      </c>
      <c r="C32" s="367" t="s">
        <v>13</v>
      </c>
      <c r="D32" s="940" t="s">
        <v>2428</v>
      </c>
      <c r="E32" s="940" t="s">
        <v>2428</v>
      </c>
      <c r="F32" s="940" t="s">
        <v>8449</v>
      </c>
      <c r="G32" s="940" t="s">
        <v>8449</v>
      </c>
      <c r="H32" s="940" t="s">
        <v>2428</v>
      </c>
      <c r="I32" s="940" t="s">
        <v>2428</v>
      </c>
      <c r="J32" s="962" t="s">
        <v>7409</v>
      </c>
      <c r="K32" s="965" t="s">
        <v>16</v>
      </c>
      <c r="L32" s="950" t="s">
        <v>74</v>
      </c>
      <c r="M32" s="1256" t="str">
        <f>IF(TimingFormat!I6="1F","00","01")</f>
        <v>00</v>
      </c>
      <c r="N32" s="1129"/>
      <c r="R32" s="1276"/>
      <c r="S32" s="1275"/>
      <c r="T32" s="1275"/>
    </row>
    <row r="33" spans="1:20">
      <c r="A33" s="943">
        <v>28</v>
      </c>
      <c r="B33" s="949" t="s">
        <v>75</v>
      </c>
      <c r="C33" s="367" t="s">
        <v>13</v>
      </c>
      <c r="D33" s="940" t="s">
        <v>2428</v>
      </c>
      <c r="E33" s="940" t="s">
        <v>2428</v>
      </c>
      <c r="F33" s="940" t="s">
        <v>8449</v>
      </c>
      <c r="G33" s="940" t="s">
        <v>8449</v>
      </c>
      <c r="H33" s="940" t="s">
        <v>2428</v>
      </c>
      <c r="I33" s="940" t="s">
        <v>2428</v>
      </c>
      <c r="J33" s="962" t="s">
        <v>7410</v>
      </c>
      <c r="K33" s="965" t="s">
        <v>16</v>
      </c>
      <c r="L33" s="950" t="s">
        <v>75</v>
      </c>
      <c r="M33" s="1256" t="str">
        <f>IF(TimingFormat!J6="FID0","00",IF(TimingFormat!J6="FID1","01","02"))</f>
        <v>00</v>
      </c>
      <c r="N33" s="1129"/>
      <c r="R33" s="1276"/>
      <c r="S33" s="1275"/>
      <c r="T33" s="1275"/>
    </row>
    <row r="34" spans="1:20">
      <c r="A34" s="943">
        <v>29</v>
      </c>
      <c r="B34" s="949" t="s">
        <v>77</v>
      </c>
      <c r="C34" s="367" t="s">
        <v>13</v>
      </c>
      <c r="D34" s="940" t="s">
        <v>2428</v>
      </c>
      <c r="E34" s="940" t="s">
        <v>2428</v>
      </c>
      <c r="F34" s="940" t="s">
        <v>8449</v>
      </c>
      <c r="G34" s="940" t="s">
        <v>8449</v>
      </c>
      <c r="H34" s="1542" t="s">
        <v>7411</v>
      </c>
      <c r="I34" s="1545"/>
      <c r="J34" s="1546"/>
      <c r="K34" s="965" t="s">
        <v>16</v>
      </c>
      <c r="L34" s="950" t="s">
        <v>77</v>
      </c>
      <c r="M34" s="1256" t="str">
        <f t="shared" ref="M34:M57" ca="1" si="0">IF(R34="R","00",IF(R34="G","01",IF(R34="B","02",IF(R34="W","03",IF(R34="A","04",IF(R34=0,"00","ERR"))))))</f>
        <v>00</v>
      </c>
      <c r="N34" s="1129"/>
      <c r="R34" s="1277" t="str">
        <f ca="1">OFFSET(TimingFormat!$F$38,0,S34,1,1)</f>
        <v>R</v>
      </c>
      <c r="S34" s="1275">
        <v>0</v>
      </c>
      <c r="T34" s="1275"/>
    </row>
    <row r="35" spans="1:20">
      <c r="A35" s="943">
        <v>30</v>
      </c>
      <c r="B35" s="949" t="s">
        <v>78</v>
      </c>
      <c r="C35" s="367" t="s">
        <v>13</v>
      </c>
      <c r="D35" s="940" t="s">
        <v>2428</v>
      </c>
      <c r="E35" s="940" t="s">
        <v>2428</v>
      </c>
      <c r="F35" s="940" t="s">
        <v>8449</v>
      </c>
      <c r="G35" s="940" t="s">
        <v>8449</v>
      </c>
      <c r="H35" s="1542" t="s">
        <v>7412</v>
      </c>
      <c r="I35" s="1545"/>
      <c r="J35" s="1546"/>
      <c r="K35" s="965" t="s">
        <v>16</v>
      </c>
      <c r="L35" s="950" t="s">
        <v>78</v>
      </c>
      <c r="M35" s="1256" t="str">
        <f t="shared" ca="1" si="0"/>
        <v>00</v>
      </c>
      <c r="N35" s="1129"/>
      <c r="R35" s="1277" t="str">
        <f ca="1">OFFSET(TimingFormat!$F$38,0,S35,1,1)</f>
        <v>R</v>
      </c>
      <c r="S35" s="1275">
        <v>1</v>
      </c>
      <c r="T35" s="1275"/>
    </row>
    <row r="36" spans="1:20">
      <c r="A36" s="943">
        <v>31</v>
      </c>
      <c r="B36" s="949" t="s">
        <v>79</v>
      </c>
      <c r="C36" s="367" t="s">
        <v>13</v>
      </c>
      <c r="D36" s="940" t="s">
        <v>2428</v>
      </c>
      <c r="E36" s="940" t="s">
        <v>2428</v>
      </c>
      <c r="F36" s="940" t="s">
        <v>8449</v>
      </c>
      <c r="G36" s="940" t="s">
        <v>8449</v>
      </c>
      <c r="H36" s="1542" t="s">
        <v>7413</v>
      </c>
      <c r="I36" s="1545"/>
      <c r="J36" s="1546"/>
      <c r="K36" s="965" t="s">
        <v>819</v>
      </c>
      <c r="L36" s="950" t="s">
        <v>79</v>
      </c>
      <c r="M36" s="1256" t="str">
        <f t="shared" ca="1" si="0"/>
        <v>01</v>
      </c>
      <c r="N36" s="1129"/>
      <c r="R36" s="1277" t="str">
        <f ca="1">OFFSET(TimingFormat!$F$38,0,S36,1,1)</f>
        <v>G</v>
      </c>
      <c r="S36" s="1275">
        <v>2</v>
      </c>
      <c r="T36" s="1275"/>
    </row>
    <row r="37" spans="1:20">
      <c r="A37" s="943">
        <v>32</v>
      </c>
      <c r="B37" s="949" t="s">
        <v>81</v>
      </c>
      <c r="C37" s="367" t="s">
        <v>13</v>
      </c>
      <c r="D37" s="940" t="s">
        <v>2428</v>
      </c>
      <c r="E37" s="940" t="s">
        <v>2428</v>
      </c>
      <c r="F37" s="940" t="s">
        <v>8449</v>
      </c>
      <c r="G37" s="940" t="s">
        <v>8449</v>
      </c>
      <c r="H37" s="1542" t="s">
        <v>7414</v>
      </c>
      <c r="I37" s="1545"/>
      <c r="J37" s="1546"/>
      <c r="K37" s="965" t="s">
        <v>819</v>
      </c>
      <c r="L37" s="950" t="s">
        <v>81</v>
      </c>
      <c r="M37" s="1256" t="str">
        <f t="shared" ca="1" si="0"/>
        <v>01</v>
      </c>
      <c r="N37" s="1129"/>
      <c r="R37" s="1277" t="str">
        <f ca="1">OFFSET(TimingFormat!$F$38,0,S37,1,1)</f>
        <v>G</v>
      </c>
      <c r="S37" s="1275">
        <v>3</v>
      </c>
      <c r="T37" s="1275"/>
    </row>
    <row r="38" spans="1:20">
      <c r="A38" s="943">
        <v>33</v>
      </c>
      <c r="B38" s="949" t="s">
        <v>82</v>
      </c>
      <c r="C38" s="367" t="s">
        <v>13</v>
      </c>
      <c r="D38" s="940" t="s">
        <v>2428</v>
      </c>
      <c r="E38" s="940" t="s">
        <v>2428</v>
      </c>
      <c r="F38" s="940" t="s">
        <v>8449</v>
      </c>
      <c r="G38" s="940" t="s">
        <v>8449</v>
      </c>
      <c r="H38" s="1542" t="s">
        <v>7415</v>
      </c>
      <c r="I38" s="1545"/>
      <c r="J38" s="1546"/>
      <c r="K38" s="965" t="s">
        <v>1168</v>
      </c>
      <c r="L38" s="950" t="s">
        <v>82</v>
      </c>
      <c r="M38" s="1256" t="str">
        <f t="shared" ca="1" si="0"/>
        <v>02</v>
      </c>
      <c r="N38" s="1129"/>
      <c r="R38" s="1277" t="str">
        <f ca="1">OFFSET(TimingFormat!$F$38,0,S38,1,1)</f>
        <v>B</v>
      </c>
      <c r="S38" s="1275">
        <v>4</v>
      </c>
      <c r="T38" s="1275"/>
    </row>
    <row r="39" spans="1:20">
      <c r="A39" s="943">
        <v>34</v>
      </c>
      <c r="B39" s="949" t="s">
        <v>83</v>
      </c>
      <c r="C39" s="367" t="s">
        <v>13</v>
      </c>
      <c r="D39" s="940" t="s">
        <v>2428</v>
      </c>
      <c r="E39" s="940" t="s">
        <v>2428</v>
      </c>
      <c r="F39" s="940" t="s">
        <v>8449</v>
      </c>
      <c r="G39" s="940" t="s">
        <v>8449</v>
      </c>
      <c r="H39" s="1542" t="s">
        <v>7416</v>
      </c>
      <c r="I39" s="1545"/>
      <c r="J39" s="1546"/>
      <c r="K39" s="965" t="s">
        <v>1168</v>
      </c>
      <c r="L39" s="950" t="s">
        <v>83</v>
      </c>
      <c r="M39" s="1256" t="str">
        <f t="shared" ca="1" si="0"/>
        <v>02</v>
      </c>
      <c r="N39" s="1129"/>
      <c r="R39" s="1277" t="str">
        <f ca="1">OFFSET(TimingFormat!$F$38,0,S39,1,1)</f>
        <v>B</v>
      </c>
      <c r="S39" s="1275">
        <v>5</v>
      </c>
      <c r="T39" s="1275"/>
    </row>
    <row r="40" spans="1:20">
      <c r="A40" s="943">
        <v>35</v>
      </c>
      <c r="B40" s="949" t="s">
        <v>85</v>
      </c>
      <c r="C40" s="367" t="s">
        <v>13</v>
      </c>
      <c r="D40" s="940" t="s">
        <v>2428</v>
      </c>
      <c r="E40" s="940" t="s">
        <v>2428</v>
      </c>
      <c r="F40" s="940" t="s">
        <v>8449</v>
      </c>
      <c r="G40" s="940" t="s">
        <v>8449</v>
      </c>
      <c r="H40" s="1542" t="s">
        <v>7417</v>
      </c>
      <c r="I40" s="1545"/>
      <c r="J40" s="1546"/>
      <c r="K40" s="965" t="s">
        <v>819</v>
      </c>
      <c r="L40" s="950" t="s">
        <v>85</v>
      </c>
      <c r="M40" s="1256" t="str">
        <f t="shared" ca="1" si="0"/>
        <v>01</v>
      </c>
      <c r="N40" s="1129"/>
      <c r="R40" s="1277" t="str">
        <f ca="1">OFFSET(TimingFormat!$F$38,0,S40,1,1)</f>
        <v>G</v>
      </c>
      <c r="S40" s="1275">
        <v>6</v>
      </c>
      <c r="T40" s="1275"/>
    </row>
    <row r="41" spans="1:20">
      <c r="A41" s="943">
        <v>36</v>
      </c>
      <c r="B41" s="949" t="s">
        <v>86</v>
      </c>
      <c r="C41" s="367" t="s">
        <v>13</v>
      </c>
      <c r="D41" s="940" t="s">
        <v>2428</v>
      </c>
      <c r="E41" s="940" t="s">
        <v>2428</v>
      </c>
      <c r="F41" s="940" t="s">
        <v>8449</v>
      </c>
      <c r="G41" s="940" t="s">
        <v>8449</v>
      </c>
      <c r="H41" s="1542" t="s">
        <v>7418</v>
      </c>
      <c r="I41" s="1545"/>
      <c r="J41" s="1546"/>
      <c r="K41" s="965" t="s">
        <v>819</v>
      </c>
      <c r="L41" s="950" t="s">
        <v>86</v>
      </c>
      <c r="M41" s="1256" t="str">
        <f t="shared" ca="1" si="0"/>
        <v>01</v>
      </c>
      <c r="N41" s="1129"/>
      <c r="R41" s="1277" t="str">
        <f ca="1">OFFSET(TimingFormat!$F$38,0,S41,1,1)</f>
        <v>G</v>
      </c>
      <c r="S41" s="1275">
        <v>7</v>
      </c>
      <c r="T41" s="1275"/>
    </row>
    <row r="42" spans="1:20">
      <c r="A42" s="943">
        <v>37</v>
      </c>
      <c r="B42" s="949" t="s">
        <v>88</v>
      </c>
      <c r="C42" s="367" t="s">
        <v>13</v>
      </c>
      <c r="D42" s="940" t="s">
        <v>2428</v>
      </c>
      <c r="E42" s="940" t="s">
        <v>2428</v>
      </c>
      <c r="F42" s="940" t="s">
        <v>8449</v>
      </c>
      <c r="G42" s="940" t="s">
        <v>8449</v>
      </c>
      <c r="H42" s="1542" t="s">
        <v>7419</v>
      </c>
      <c r="I42" s="1545"/>
      <c r="J42" s="1546"/>
      <c r="K42" s="965" t="s">
        <v>16</v>
      </c>
      <c r="L42" s="950" t="s">
        <v>88</v>
      </c>
      <c r="M42" s="1256" t="str">
        <f t="shared" ca="1" si="0"/>
        <v>00</v>
      </c>
      <c r="N42" s="1129"/>
      <c r="R42" s="1277">
        <f ca="1">OFFSET(TimingFormat!$F$38,0,S42,1,1)</f>
        <v>0</v>
      </c>
      <c r="S42" s="1275">
        <v>8</v>
      </c>
      <c r="T42" s="1275"/>
    </row>
    <row r="43" spans="1:20">
      <c r="A43" s="943">
        <v>38</v>
      </c>
      <c r="B43" s="949" t="s">
        <v>89</v>
      </c>
      <c r="C43" s="367" t="s">
        <v>13</v>
      </c>
      <c r="D43" s="940" t="s">
        <v>2428</v>
      </c>
      <c r="E43" s="940" t="s">
        <v>2428</v>
      </c>
      <c r="F43" s="940" t="s">
        <v>8449</v>
      </c>
      <c r="G43" s="940" t="s">
        <v>8449</v>
      </c>
      <c r="H43" s="1542" t="s">
        <v>7420</v>
      </c>
      <c r="I43" s="1545"/>
      <c r="J43" s="1546"/>
      <c r="K43" s="965" t="s">
        <v>16</v>
      </c>
      <c r="L43" s="950" t="s">
        <v>89</v>
      </c>
      <c r="M43" s="1256" t="str">
        <f t="shared" ca="1" si="0"/>
        <v>00</v>
      </c>
      <c r="N43" s="1129"/>
      <c r="R43" s="1277">
        <f ca="1">OFFSET(TimingFormat!$F$38,0,S43,1,1)</f>
        <v>0</v>
      </c>
      <c r="S43" s="1275">
        <v>9</v>
      </c>
      <c r="T43" s="1275"/>
    </row>
    <row r="44" spans="1:20">
      <c r="A44" s="943">
        <v>39</v>
      </c>
      <c r="B44" s="949" t="s">
        <v>91</v>
      </c>
      <c r="C44" s="367" t="s">
        <v>13</v>
      </c>
      <c r="D44" s="940" t="s">
        <v>2428</v>
      </c>
      <c r="E44" s="940" t="s">
        <v>2428</v>
      </c>
      <c r="F44" s="940" t="s">
        <v>8449</v>
      </c>
      <c r="G44" s="940" t="s">
        <v>8449</v>
      </c>
      <c r="H44" s="1542" t="s">
        <v>7421</v>
      </c>
      <c r="I44" s="1545"/>
      <c r="J44" s="1546"/>
      <c r="K44" s="965" t="s">
        <v>16</v>
      </c>
      <c r="L44" s="950" t="s">
        <v>91</v>
      </c>
      <c r="M44" s="1256" t="str">
        <f t="shared" ca="1" si="0"/>
        <v>00</v>
      </c>
      <c r="N44" s="1129"/>
      <c r="R44" s="1277">
        <f ca="1">OFFSET(TimingFormat!$F$38,0,S44,1,1)</f>
        <v>0</v>
      </c>
      <c r="S44" s="1275">
        <v>10</v>
      </c>
      <c r="T44" s="1275"/>
    </row>
    <row r="45" spans="1:20">
      <c r="A45" s="943">
        <v>40</v>
      </c>
      <c r="B45" s="949" t="s">
        <v>92</v>
      </c>
      <c r="C45" s="367" t="s">
        <v>13</v>
      </c>
      <c r="D45" s="940" t="s">
        <v>2428</v>
      </c>
      <c r="E45" s="940" t="s">
        <v>2428</v>
      </c>
      <c r="F45" s="940" t="s">
        <v>8449</v>
      </c>
      <c r="G45" s="940" t="s">
        <v>8449</v>
      </c>
      <c r="H45" s="1542" t="s">
        <v>7422</v>
      </c>
      <c r="I45" s="1545"/>
      <c r="J45" s="1546"/>
      <c r="K45" s="965" t="s">
        <v>16</v>
      </c>
      <c r="L45" s="950" t="s">
        <v>92</v>
      </c>
      <c r="M45" s="1256" t="str">
        <f t="shared" ca="1" si="0"/>
        <v>00</v>
      </c>
      <c r="N45" s="1129"/>
      <c r="R45" s="1277">
        <f ca="1">OFFSET(TimingFormat!$F$38,0,S45,1,1)</f>
        <v>0</v>
      </c>
      <c r="S45" s="1275">
        <v>11</v>
      </c>
      <c r="T45" s="1275"/>
    </row>
    <row r="46" spans="1:20">
      <c r="A46" s="943">
        <v>41</v>
      </c>
      <c r="B46" s="949" t="s">
        <v>94</v>
      </c>
      <c r="C46" s="367" t="s">
        <v>13</v>
      </c>
      <c r="D46" s="940" t="s">
        <v>2428</v>
      </c>
      <c r="E46" s="940" t="s">
        <v>2428</v>
      </c>
      <c r="F46" s="940" t="s">
        <v>8449</v>
      </c>
      <c r="G46" s="940" t="s">
        <v>8449</v>
      </c>
      <c r="H46" s="1542" t="s">
        <v>7423</v>
      </c>
      <c r="I46" s="1545"/>
      <c r="J46" s="1546"/>
      <c r="K46" s="965" t="s">
        <v>16</v>
      </c>
      <c r="L46" s="950" t="s">
        <v>94</v>
      </c>
      <c r="M46" s="1256" t="str">
        <f t="shared" ca="1" si="0"/>
        <v>00</v>
      </c>
      <c r="N46" s="1129"/>
      <c r="R46" s="1277">
        <f ca="1">OFFSET(TimingFormat!$F$38,0,S46,1,1)</f>
        <v>0</v>
      </c>
      <c r="S46" s="1275">
        <v>12</v>
      </c>
      <c r="T46" s="1275"/>
    </row>
    <row r="47" spans="1:20">
      <c r="A47" s="943">
        <v>42</v>
      </c>
      <c r="B47" s="949" t="s">
        <v>95</v>
      </c>
      <c r="C47" s="367" t="s">
        <v>13</v>
      </c>
      <c r="D47" s="940" t="s">
        <v>2428</v>
      </c>
      <c r="E47" s="940" t="s">
        <v>2428</v>
      </c>
      <c r="F47" s="940" t="s">
        <v>8449</v>
      </c>
      <c r="G47" s="940" t="s">
        <v>8449</v>
      </c>
      <c r="H47" s="1542" t="s">
        <v>7424</v>
      </c>
      <c r="I47" s="1545"/>
      <c r="J47" s="1546"/>
      <c r="K47" s="965" t="s">
        <v>16</v>
      </c>
      <c r="L47" s="950" t="s">
        <v>95</v>
      </c>
      <c r="M47" s="1256" t="str">
        <f t="shared" ca="1" si="0"/>
        <v>00</v>
      </c>
      <c r="N47" s="1129"/>
      <c r="R47" s="1277">
        <f ca="1">OFFSET(TimingFormat!$F$38,0,S47,1,1)</f>
        <v>0</v>
      </c>
      <c r="S47" s="1275">
        <v>13</v>
      </c>
      <c r="T47" s="1275"/>
    </row>
    <row r="48" spans="1:20">
      <c r="A48" s="943">
        <v>43</v>
      </c>
      <c r="B48" s="949" t="s">
        <v>97</v>
      </c>
      <c r="C48" s="367" t="s">
        <v>13</v>
      </c>
      <c r="D48" s="940" t="s">
        <v>2428</v>
      </c>
      <c r="E48" s="940" t="s">
        <v>2428</v>
      </c>
      <c r="F48" s="940" t="s">
        <v>8449</v>
      </c>
      <c r="G48" s="940" t="s">
        <v>8449</v>
      </c>
      <c r="H48" s="1542" t="s">
        <v>7425</v>
      </c>
      <c r="I48" s="1545"/>
      <c r="J48" s="1546"/>
      <c r="K48" s="965" t="s">
        <v>819</v>
      </c>
      <c r="L48" s="950" t="s">
        <v>97</v>
      </c>
      <c r="M48" s="1256" t="str">
        <f t="shared" ca="1" si="0"/>
        <v>00</v>
      </c>
      <c r="N48" s="1129"/>
      <c r="R48" s="1277">
        <f ca="1">OFFSET(TimingFormat!$F$38,0,S48,1,1)</f>
        <v>0</v>
      </c>
      <c r="S48" s="1275">
        <v>14</v>
      </c>
      <c r="T48" s="1275"/>
    </row>
    <row r="49" spans="1:20">
      <c r="A49" s="943">
        <v>44</v>
      </c>
      <c r="B49" s="949" t="s">
        <v>98</v>
      </c>
      <c r="C49" s="367" t="s">
        <v>13</v>
      </c>
      <c r="D49" s="940" t="s">
        <v>2428</v>
      </c>
      <c r="E49" s="940" t="s">
        <v>2428</v>
      </c>
      <c r="F49" s="940" t="s">
        <v>8449</v>
      </c>
      <c r="G49" s="940" t="s">
        <v>8449</v>
      </c>
      <c r="H49" s="1542" t="s">
        <v>7426</v>
      </c>
      <c r="I49" s="1545"/>
      <c r="J49" s="1546"/>
      <c r="K49" s="965" t="s">
        <v>819</v>
      </c>
      <c r="L49" s="950" t="s">
        <v>98</v>
      </c>
      <c r="M49" s="1256" t="str">
        <f t="shared" ca="1" si="0"/>
        <v>00</v>
      </c>
      <c r="N49" s="1129"/>
      <c r="R49" s="1277">
        <f ca="1">OFFSET(TimingFormat!$F$38,0,S49,1,1)</f>
        <v>0</v>
      </c>
      <c r="S49" s="1275">
        <v>15</v>
      </c>
      <c r="T49" s="1275"/>
    </row>
    <row r="50" spans="1:20">
      <c r="A50" s="943">
        <v>45</v>
      </c>
      <c r="B50" s="949" t="s">
        <v>100</v>
      </c>
      <c r="C50" s="367" t="s">
        <v>13</v>
      </c>
      <c r="D50" s="940" t="s">
        <v>2428</v>
      </c>
      <c r="E50" s="940" t="s">
        <v>2428</v>
      </c>
      <c r="F50" s="940" t="s">
        <v>8449</v>
      </c>
      <c r="G50" s="940" t="s">
        <v>8449</v>
      </c>
      <c r="H50" s="1542" t="s">
        <v>7427</v>
      </c>
      <c r="I50" s="1545"/>
      <c r="J50" s="1546"/>
      <c r="K50" s="965" t="s">
        <v>1168</v>
      </c>
      <c r="L50" s="950" t="s">
        <v>100</v>
      </c>
      <c r="M50" s="1256" t="str">
        <f t="shared" ca="1" si="0"/>
        <v>00</v>
      </c>
      <c r="N50" s="1129"/>
      <c r="R50" s="1277">
        <f ca="1">OFFSET(TimingFormat!$F$38,0,S50,1,1)</f>
        <v>0</v>
      </c>
      <c r="S50" s="1275">
        <v>16</v>
      </c>
      <c r="T50" s="1275"/>
    </row>
    <row r="51" spans="1:20">
      <c r="A51" s="943">
        <v>46</v>
      </c>
      <c r="B51" s="949" t="s">
        <v>102</v>
      </c>
      <c r="C51" s="367" t="s">
        <v>13</v>
      </c>
      <c r="D51" s="940" t="s">
        <v>2428</v>
      </c>
      <c r="E51" s="940" t="s">
        <v>2428</v>
      </c>
      <c r="F51" s="940" t="s">
        <v>8449</v>
      </c>
      <c r="G51" s="940" t="s">
        <v>8449</v>
      </c>
      <c r="H51" s="1542" t="s">
        <v>7428</v>
      </c>
      <c r="I51" s="1545"/>
      <c r="J51" s="1546"/>
      <c r="K51" s="965" t="s">
        <v>1168</v>
      </c>
      <c r="L51" s="950" t="s">
        <v>102</v>
      </c>
      <c r="M51" s="1256" t="str">
        <f t="shared" ca="1" si="0"/>
        <v>00</v>
      </c>
      <c r="N51" s="1129"/>
      <c r="R51" s="1277">
        <f ca="1">OFFSET(TimingFormat!$F$38,0,S51,1,1)</f>
        <v>0</v>
      </c>
      <c r="S51" s="1275">
        <v>17</v>
      </c>
      <c r="T51" s="1275"/>
    </row>
    <row r="52" spans="1:20">
      <c r="A52" s="943">
        <v>47</v>
      </c>
      <c r="B52" s="949" t="s">
        <v>104</v>
      </c>
      <c r="C52" s="367" t="s">
        <v>13</v>
      </c>
      <c r="D52" s="940" t="s">
        <v>2428</v>
      </c>
      <c r="E52" s="940" t="s">
        <v>2428</v>
      </c>
      <c r="F52" s="940" t="s">
        <v>8449</v>
      </c>
      <c r="G52" s="940" t="s">
        <v>8449</v>
      </c>
      <c r="H52" s="1542" t="s">
        <v>7429</v>
      </c>
      <c r="I52" s="1545"/>
      <c r="J52" s="1546"/>
      <c r="K52" s="965" t="s">
        <v>819</v>
      </c>
      <c r="L52" s="950" t="s">
        <v>104</v>
      </c>
      <c r="M52" s="1256" t="str">
        <f t="shared" ca="1" si="0"/>
        <v>00</v>
      </c>
      <c r="N52" s="1129"/>
      <c r="R52" s="1277">
        <f ca="1">OFFSET(TimingFormat!$F$38,0,S52,1,1)</f>
        <v>0</v>
      </c>
      <c r="S52" s="1275">
        <v>18</v>
      </c>
      <c r="T52" s="1275"/>
    </row>
    <row r="53" spans="1:20">
      <c r="A53" s="943">
        <v>48</v>
      </c>
      <c r="B53" s="949" t="s">
        <v>106</v>
      </c>
      <c r="C53" s="367" t="s">
        <v>13</v>
      </c>
      <c r="D53" s="940" t="s">
        <v>2428</v>
      </c>
      <c r="E53" s="940" t="s">
        <v>2428</v>
      </c>
      <c r="F53" s="940" t="s">
        <v>8449</v>
      </c>
      <c r="G53" s="940" t="s">
        <v>8449</v>
      </c>
      <c r="H53" s="1542" t="s">
        <v>7430</v>
      </c>
      <c r="I53" s="1545"/>
      <c r="J53" s="1546"/>
      <c r="K53" s="965" t="s">
        <v>819</v>
      </c>
      <c r="L53" s="950" t="s">
        <v>106</v>
      </c>
      <c r="M53" s="1256" t="str">
        <f t="shared" ca="1" si="0"/>
        <v>00</v>
      </c>
      <c r="N53" s="1129"/>
      <c r="R53" s="1277">
        <f ca="1">OFFSET(TimingFormat!$F$38,0,S53,1,1)</f>
        <v>0</v>
      </c>
      <c r="S53" s="1275">
        <v>19</v>
      </c>
      <c r="T53" s="1275"/>
    </row>
    <row r="54" spans="1:20">
      <c r="A54" s="943">
        <v>49</v>
      </c>
      <c r="B54" s="949" t="s">
        <v>108</v>
      </c>
      <c r="C54" s="367" t="s">
        <v>13</v>
      </c>
      <c r="D54" s="940" t="s">
        <v>2428</v>
      </c>
      <c r="E54" s="940" t="s">
        <v>2428</v>
      </c>
      <c r="F54" s="940" t="s">
        <v>8449</v>
      </c>
      <c r="G54" s="940" t="s">
        <v>8449</v>
      </c>
      <c r="H54" s="1542" t="s">
        <v>7431</v>
      </c>
      <c r="I54" s="1545"/>
      <c r="J54" s="1546"/>
      <c r="K54" s="965" t="s">
        <v>16</v>
      </c>
      <c r="L54" s="950" t="s">
        <v>108</v>
      </c>
      <c r="M54" s="1256" t="str">
        <f t="shared" ca="1" si="0"/>
        <v>00</v>
      </c>
      <c r="N54" s="1129"/>
      <c r="R54" s="1277">
        <f ca="1">OFFSET(TimingFormat!$F$38,0,S54,1,1)</f>
        <v>0</v>
      </c>
      <c r="S54" s="1275">
        <v>20</v>
      </c>
      <c r="T54" s="1275"/>
    </row>
    <row r="55" spans="1:20">
      <c r="A55" s="943">
        <v>50</v>
      </c>
      <c r="B55" s="949" t="s">
        <v>110</v>
      </c>
      <c r="C55" s="367" t="s">
        <v>13</v>
      </c>
      <c r="D55" s="940" t="s">
        <v>2428</v>
      </c>
      <c r="E55" s="940" t="s">
        <v>2428</v>
      </c>
      <c r="F55" s="940" t="s">
        <v>8449</v>
      </c>
      <c r="G55" s="940" t="s">
        <v>8449</v>
      </c>
      <c r="H55" s="1542" t="s">
        <v>7432</v>
      </c>
      <c r="I55" s="1545"/>
      <c r="J55" s="1546"/>
      <c r="K55" s="965" t="s">
        <v>16</v>
      </c>
      <c r="L55" s="950" t="s">
        <v>110</v>
      </c>
      <c r="M55" s="1256" t="str">
        <f t="shared" ca="1" si="0"/>
        <v>00</v>
      </c>
      <c r="N55" s="1129"/>
      <c r="R55" s="1277">
        <f ca="1">OFFSET(TimingFormat!$F$38,0,S55,1,1)</f>
        <v>0</v>
      </c>
      <c r="S55" s="1275">
        <v>21</v>
      </c>
      <c r="T55" s="1275"/>
    </row>
    <row r="56" spans="1:20">
      <c r="A56" s="943">
        <v>51</v>
      </c>
      <c r="B56" s="949" t="s">
        <v>112</v>
      </c>
      <c r="C56" s="367" t="s">
        <v>13</v>
      </c>
      <c r="D56" s="940" t="s">
        <v>2428</v>
      </c>
      <c r="E56" s="940" t="s">
        <v>2428</v>
      </c>
      <c r="F56" s="940" t="s">
        <v>8449</v>
      </c>
      <c r="G56" s="940" t="s">
        <v>8449</v>
      </c>
      <c r="H56" s="1542" t="s">
        <v>7433</v>
      </c>
      <c r="I56" s="1545"/>
      <c r="J56" s="1546"/>
      <c r="K56" s="965" t="s">
        <v>16</v>
      </c>
      <c r="L56" s="950" t="s">
        <v>112</v>
      </c>
      <c r="M56" s="1256" t="str">
        <f t="shared" ca="1" si="0"/>
        <v>00</v>
      </c>
      <c r="N56" s="1129"/>
      <c r="R56" s="1277">
        <f ca="1">OFFSET(TimingFormat!$F$38,0,S56,1,1)</f>
        <v>0</v>
      </c>
      <c r="S56" s="1275">
        <v>22</v>
      </c>
      <c r="T56" s="1275"/>
    </row>
    <row r="57" spans="1:20">
      <c r="A57" s="943">
        <v>52</v>
      </c>
      <c r="B57" s="949" t="s">
        <v>114</v>
      </c>
      <c r="C57" s="367" t="s">
        <v>13</v>
      </c>
      <c r="D57" s="940" t="s">
        <v>2428</v>
      </c>
      <c r="E57" s="940" t="s">
        <v>2428</v>
      </c>
      <c r="F57" s="940" t="s">
        <v>8449</v>
      </c>
      <c r="G57" s="940" t="s">
        <v>8449</v>
      </c>
      <c r="H57" s="1542" t="s">
        <v>7434</v>
      </c>
      <c r="I57" s="1545"/>
      <c r="J57" s="1546"/>
      <c r="K57" s="965" t="s">
        <v>16</v>
      </c>
      <c r="L57" s="950" t="s">
        <v>114</v>
      </c>
      <c r="M57" s="1256" t="str">
        <f t="shared" ca="1" si="0"/>
        <v>00</v>
      </c>
      <c r="N57" s="1129"/>
      <c r="R57" s="1277">
        <f ca="1">OFFSET(TimingFormat!$F$38,0,S57,1,1)</f>
        <v>0</v>
      </c>
      <c r="S57" s="1275">
        <v>23</v>
      </c>
      <c r="T57" s="1275"/>
    </row>
    <row r="58" spans="1:20">
      <c r="A58" s="943">
        <v>53</v>
      </c>
      <c r="B58" s="949" t="s">
        <v>115</v>
      </c>
      <c r="C58" s="367" t="s">
        <v>13</v>
      </c>
      <c r="D58" s="940" t="s">
        <v>2428</v>
      </c>
      <c r="E58" s="940" t="s">
        <v>2428</v>
      </c>
      <c r="F58" s="940" t="s">
        <v>8449</v>
      </c>
      <c r="G58" s="940" t="s">
        <v>8449</v>
      </c>
      <c r="H58" s="940" t="s">
        <v>2428</v>
      </c>
      <c r="I58" s="940" t="s">
        <v>2428</v>
      </c>
      <c r="J58" s="962" t="s">
        <v>7435</v>
      </c>
      <c r="K58" s="965" t="s">
        <v>16</v>
      </c>
      <c r="L58" s="950" t="s">
        <v>115</v>
      </c>
      <c r="M58" s="1256" t="str">
        <f t="shared" ref="M58:M81" ca="1" si="1">IF(R58="+","01",IF(R58="-","00",IF(R58=0,"00","ERR")))</f>
        <v>01</v>
      </c>
      <c r="N58" s="1129"/>
      <c r="R58" s="1277" t="str">
        <f ca="1">OFFSET(TimingFormat!$F$39,0,S58,1,1)</f>
        <v>+</v>
      </c>
      <c r="S58" s="1275">
        <v>0</v>
      </c>
      <c r="T58" s="1275"/>
    </row>
    <row r="59" spans="1:20">
      <c r="A59" s="943">
        <v>54</v>
      </c>
      <c r="B59" s="949" t="s">
        <v>116</v>
      </c>
      <c r="C59" s="367" t="s">
        <v>13</v>
      </c>
      <c r="D59" s="940" t="s">
        <v>2428</v>
      </c>
      <c r="E59" s="940" t="s">
        <v>2428</v>
      </c>
      <c r="F59" s="940" t="s">
        <v>8449</v>
      </c>
      <c r="G59" s="940" t="s">
        <v>8449</v>
      </c>
      <c r="H59" s="940" t="s">
        <v>2428</v>
      </c>
      <c r="I59" s="940" t="s">
        <v>2428</v>
      </c>
      <c r="J59" s="962" t="s">
        <v>7436</v>
      </c>
      <c r="K59" s="965" t="s">
        <v>819</v>
      </c>
      <c r="L59" s="950" t="s">
        <v>116</v>
      </c>
      <c r="M59" s="1256" t="str">
        <f t="shared" ca="1" si="1"/>
        <v>00</v>
      </c>
      <c r="N59" s="1129"/>
      <c r="R59" s="1277" t="str">
        <f ca="1">OFFSET(TimingFormat!$F$39,0,S59,1,1)</f>
        <v>-</v>
      </c>
      <c r="S59" s="1275">
        <v>1</v>
      </c>
      <c r="T59" s="1275"/>
    </row>
    <row r="60" spans="1:20">
      <c r="A60" s="943">
        <v>55</v>
      </c>
      <c r="B60" s="949" t="s">
        <v>118</v>
      </c>
      <c r="C60" s="367" t="s">
        <v>13</v>
      </c>
      <c r="D60" s="940" t="s">
        <v>2428</v>
      </c>
      <c r="E60" s="940" t="s">
        <v>2428</v>
      </c>
      <c r="F60" s="940" t="s">
        <v>8449</v>
      </c>
      <c r="G60" s="940" t="s">
        <v>8449</v>
      </c>
      <c r="H60" s="940" t="s">
        <v>2428</v>
      </c>
      <c r="I60" s="940" t="s">
        <v>2428</v>
      </c>
      <c r="J60" s="962" t="s">
        <v>7437</v>
      </c>
      <c r="K60" s="965" t="s">
        <v>16</v>
      </c>
      <c r="L60" s="950" t="s">
        <v>118</v>
      </c>
      <c r="M60" s="1256" t="str">
        <f t="shared" ca="1" si="1"/>
        <v>01</v>
      </c>
      <c r="N60" s="1129"/>
      <c r="R60" s="1277" t="str">
        <f ca="1">OFFSET(TimingFormat!$F$39,0,S60,1,1)</f>
        <v>+</v>
      </c>
      <c r="S60" s="1275">
        <v>2</v>
      </c>
      <c r="T60" s="1275"/>
    </row>
    <row r="61" spans="1:20">
      <c r="A61" s="943">
        <v>56</v>
      </c>
      <c r="B61" s="949" t="s">
        <v>120</v>
      </c>
      <c r="C61" s="367" t="s">
        <v>13</v>
      </c>
      <c r="D61" s="940" t="s">
        <v>2428</v>
      </c>
      <c r="E61" s="940" t="s">
        <v>2428</v>
      </c>
      <c r="F61" s="940" t="s">
        <v>8449</v>
      </c>
      <c r="G61" s="940" t="s">
        <v>8449</v>
      </c>
      <c r="H61" s="940" t="s">
        <v>2428</v>
      </c>
      <c r="I61" s="940" t="s">
        <v>2428</v>
      </c>
      <c r="J61" s="962" t="s">
        <v>7438</v>
      </c>
      <c r="K61" s="965" t="s">
        <v>819</v>
      </c>
      <c r="L61" s="950" t="s">
        <v>120</v>
      </c>
      <c r="M61" s="1256" t="str">
        <f t="shared" ca="1" si="1"/>
        <v>00</v>
      </c>
      <c r="N61" s="1129"/>
      <c r="R61" s="1277" t="str">
        <f ca="1">OFFSET(TimingFormat!$F$39,0,S61,1,1)</f>
        <v>-</v>
      </c>
      <c r="S61" s="1275">
        <v>3</v>
      </c>
      <c r="T61" s="1275"/>
    </row>
    <row r="62" spans="1:20">
      <c r="A62" s="943">
        <v>57</v>
      </c>
      <c r="B62" s="949" t="s">
        <v>122</v>
      </c>
      <c r="C62" s="367" t="s">
        <v>13</v>
      </c>
      <c r="D62" s="940" t="s">
        <v>2428</v>
      </c>
      <c r="E62" s="940" t="s">
        <v>2428</v>
      </c>
      <c r="F62" s="940" t="s">
        <v>8449</v>
      </c>
      <c r="G62" s="940" t="s">
        <v>8449</v>
      </c>
      <c r="H62" s="940" t="s">
        <v>2428</v>
      </c>
      <c r="I62" s="940" t="s">
        <v>2428</v>
      </c>
      <c r="J62" s="962" t="s">
        <v>7439</v>
      </c>
      <c r="K62" s="965" t="s">
        <v>16</v>
      </c>
      <c r="L62" s="950" t="s">
        <v>122</v>
      </c>
      <c r="M62" s="1256" t="str">
        <f t="shared" ca="1" si="1"/>
        <v>01</v>
      </c>
      <c r="N62" s="1129"/>
      <c r="R62" s="1277" t="str">
        <f ca="1">OFFSET(TimingFormat!$F$39,0,S62,1,1)</f>
        <v>+</v>
      </c>
      <c r="S62" s="1275">
        <v>4</v>
      </c>
      <c r="T62" s="1275"/>
    </row>
    <row r="63" spans="1:20">
      <c r="A63" s="943">
        <v>58</v>
      </c>
      <c r="B63" s="949" t="s">
        <v>124</v>
      </c>
      <c r="C63" s="367" t="s">
        <v>13</v>
      </c>
      <c r="D63" s="940" t="s">
        <v>2428</v>
      </c>
      <c r="E63" s="940" t="s">
        <v>2428</v>
      </c>
      <c r="F63" s="940" t="s">
        <v>8449</v>
      </c>
      <c r="G63" s="940" t="s">
        <v>8449</v>
      </c>
      <c r="H63" s="940" t="s">
        <v>2428</v>
      </c>
      <c r="I63" s="940" t="s">
        <v>2428</v>
      </c>
      <c r="J63" s="962" t="s">
        <v>7440</v>
      </c>
      <c r="K63" s="965" t="s">
        <v>819</v>
      </c>
      <c r="L63" s="950" t="s">
        <v>124</v>
      </c>
      <c r="M63" s="1256" t="str">
        <f t="shared" ca="1" si="1"/>
        <v>00</v>
      </c>
      <c r="N63" s="1129"/>
      <c r="R63" s="1277" t="str">
        <f ca="1">OFFSET(TimingFormat!$F$39,0,S63,1,1)</f>
        <v>-</v>
      </c>
      <c r="S63" s="1275">
        <v>5</v>
      </c>
      <c r="T63" s="1275"/>
    </row>
    <row r="64" spans="1:20">
      <c r="A64" s="943">
        <v>59</v>
      </c>
      <c r="B64" s="949" t="s">
        <v>126</v>
      </c>
      <c r="C64" s="367" t="s">
        <v>13</v>
      </c>
      <c r="D64" s="940" t="s">
        <v>2428</v>
      </c>
      <c r="E64" s="940" t="s">
        <v>2428</v>
      </c>
      <c r="F64" s="940" t="s">
        <v>8449</v>
      </c>
      <c r="G64" s="940" t="s">
        <v>8449</v>
      </c>
      <c r="H64" s="940" t="s">
        <v>2428</v>
      </c>
      <c r="I64" s="940" t="s">
        <v>2428</v>
      </c>
      <c r="J64" s="962" t="s">
        <v>7441</v>
      </c>
      <c r="K64" s="965" t="s">
        <v>16</v>
      </c>
      <c r="L64" s="950" t="s">
        <v>126</v>
      </c>
      <c r="M64" s="1256" t="str">
        <f t="shared" ca="1" si="1"/>
        <v>01</v>
      </c>
      <c r="N64" s="1129"/>
      <c r="R64" s="1277" t="str">
        <f ca="1">OFFSET(TimingFormat!$F$39,0,S64,1,1)</f>
        <v>+</v>
      </c>
      <c r="S64" s="1275">
        <v>6</v>
      </c>
      <c r="T64" s="1275"/>
    </row>
    <row r="65" spans="1:20">
      <c r="A65" s="943">
        <v>60</v>
      </c>
      <c r="B65" s="949" t="s">
        <v>128</v>
      </c>
      <c r="C65" s="367" t="s">
        <v>13</v>
      </c>
      <c r="D65" s="940" t="s">
        <v>2428</v>
      </c>
      <c r="E65" s="940" t="s">
        <v>2428</v>
      </c>
      <c r="F65" s="940" t="s">
        <v>8449</v>
      </c>
      <c r="G65" s="940" t="s">
        <v>8449</v>
      </c>
      <c r="H65" s="940" t="s">
        <v>2428</v>
      </c>
      <c r="I65" s="940" t="s">
        <v>2428</v>
      </c>
      <c r="J65" s="962" t="s">
        <v>7442</v>
      </c>
      <c r="K65" s="965" t="s">
        <v>819</v>
      </c>
      <c r="L65" s="950" t="s">
        <v>128</v>
      </c>
      <c r="M65" s="1256" t="str">
        <f t="shared" ca="1" si="1"/>
        <v>00</v>
      </c>
      <c r="N65" s="1129"/>
      <c r="R65" s="1277" t="str">
        <f ca="1">OFFSET(TimingFormat!$F$39,0,S65,1,1)</f>
        <v>-</v>
      </c>
      <c r="S65" s="1275">
        <v>7</v>
      </c>
      <c r="T65" s="1275"/>
    </row>
    <row r="66" spans="1:20">
      <c r="A66" s="943">
        <v>61</v>
      </c>
      <c r="B66" s="949" t="s">
        <v>130</v>
      </c>
      <c r="C66" s="367" t="s">
        <v>13</v>
      </c>
      <c r="D66" s="940" t="s">
        <v>2428</v>
      </c>
      <c r="E66" s="940" t="s">
        <v>2428</v>
      </c>
      <c r="F66" s="940" t="s">
        <v>8449</v>
      </c>
      <c r="G66" s="940" t="s">
        <v>8449</v>
      </c>
      <c r="H66" s="940" t="s">
        <v>2428</v>
      </c>
      <c r="I66" s="940" t="s">
        <v>2428</v>
      </c>
      <c r="J66" s="962" t="s">
        <v>7443</v>
      </c>
      <c r="K66" s="965" t="s">
        <v>16</v>
      </c>
      <c r="L66" s="950" t="s">
        <v>130</v>
      </c>
      <c r="M66" s="1256" t="str">
        <f t="shared" ca="1" si="1"/>
        <v>00</v>
      </c>
      <c r="N66" s="1129"/>
      <c r="R66" s="1277">
        <f ca="1">OFFSET(TimingFormat!$F$39,0,S66,1,1)</f>
        <v>0</v>
      </c>
      <c r="S66" s="1275">
        <v>8</v>
      </c>
      <c r="T66" s="1275"/>
    </row>
    <row r="67" spans="1:20">
      <c r="A67" s="943">
        <v>62</v>
      </c>
      <c r="B67" s="949" t="s">
        <v>132</v>
      </c>
      <c r="C67" s="367" t="s">
        <v>13</v>
      </c>
      <c r="D67" s="940" t="s">
        <v>2428</v>
      </c>
      <c r="E67" s="940" t="s">
        <v>2428</v>
      </c>
      <c r="F67" s="940" t="s">
        <v>8449</v>
      </c>
      <c r="G67" s="940" t="s">
        <v>8449</v>
      </c>
      <c r="H67" s="940" t="s">
        <v>2428</v>
      </c>
      <c r="I67" s="940" t="s">
        <v>2428</v>
      </c>
      <c r="J67" s="962" t="s">
        <v>7444</v>
      </c>
      <c r="K67" s="965" t="s">
        <v>819</v>
      </c>
      <c r="L67" s="950" t="s">
        <v>132</v>
      </c>
      <c r="M67" s="1256" t="str">
        <f t="shared" ca="1" si="1"/>
        <v>00</v>
      </c>
      <c r="N67" s="1129"/>
      <c r="R67" s="1277">
        <f ca="1">OFFSET(TimingFormat!$F$39,0,S67,1,1)</f>
        <v>0</v>
      </c>
      <c r="S67" s="1275">
        <v>9</v>
      </c>
      <c r="T67" s="1275"/>
    </row>
    <row r="68" spans="1:20">
      <c r="A68" s="943">
        <v>63</v>
      </c>
      <c r="B68" s="949" t="s">
        <v>134</v>
      </c>
      <c r="C68" s="367" t="s">
        <v>13</v>
      </c>
      <c r="D68" s="940" t="s">
        <v>2428</v>
      </c>
      <c r="E68" s="940" t="s">
        <v>2428</v>
      </c>
      <c r="F68" s="940" t="s">
        <v>8449</v>
      </c>
      <c r="G68" s="940" t="s">
        <v>8449</v>
      </c>
      <c r="H68" s="940" t="s">
        <v>2428</v>
      </c>
      <c r="I68" s="940" t="s">
        <v>2428</v>
      </c>
      <c r="J68" s="962" t="s">
        <v>7445</v>
      </c>
      <c r="K68" s="965" t="s">
        <v>16</v>
      </c>
      <c r="L68" s="950" t="s">
        <v>134</v>
      </c>
      <c r="M68" s="1256" t="str">
        <f t="shared" ca="1" si="1"/>
        <v>00</v>
      </c>
      <c r="N68" s="1129"/>
      <c r="R68" s="1277">
        <f ca="1">OFFSET(TimingFormat!$F$39,0,S68,1,1)</f>
        <v>0</v>
      </c>
      <c r="S68" s="1275">
        <v>10</v>
      </c>
      <c r="T68" s="1275"/>
    </row>
    <row r="69" spans="1:20">
      <c r="A69" s="943">
        <v>64</v>
      </c>
      <c r="B69" s="949" t="s">
        <v>136</v>
      </c>
      <c r="C69" s="367" t="s">
        <v>13</v>
      </c>
      <c r="D69" s="940" t="s">
        <v>2428</v>
      </c>
      <c r="E69" s="940" t="s">
        <v>2428</v>
      </c>
      <c r="F69" s="940" t="s">
        <v>8449</v>
      </c>
      <c r="G69" s="940" t="s">
        <v>8449</v>
      </c>
      <c r="H69" s="940" t="s">
        <v>2428</v>
      </c>
      <c r="I69" s="940" t="s">
        <v>2428</v>
      </c>
      <c r="J69" s="962" t="s">
        <v>7446</v>
      </c>
      <c r="K69" s="965" t="s">
        <v>819</v>
      </c>
      <c r="L69" s="950" t="s">
        <v>136</v>
      </c>
      <c r="M69" s="1256" t="str">
        <f t="shared" ca="1" si="1"/>
        <v>00</v>
      </c>
      <c r="N69" s="1129"/>
      <c r="R69" s="1277">
        <f ca="1">OFFSET(TimingFormat!$F$39,0,S69,1,1)</f>
        <v>0</v>
      </c>
      <c r="S69" s="1275">
        <v>11</v>
      </c>
      <c r="T69" s="1275"/>
    </row>
    <row r="70" spans="1:20">
      <c r="A70" s="943">
        <v>65</v>
      </c>
      <c r="B70" s="949" t="s">
        <v>138</v>
      </c>
      <c r="C70" s="367" t="s">
        <v>13</v>
      </c>
      <c r="D70" s="940" t="s">
        <v>2428</v>
      </c>
      <c r="E70" s="940" t="s">
        <v>2428</v>
      </c>
      <c r="F70" s="940" t="s">
        <v>8449</v>
      </c>
      <c r="G70" s="940" t="s">
        <v>8449</v>
      </c>
      <c r="H70" s="940" t="s">
        <v>2428</v>
      </c>
      <c r="I70" s="940" t="s">
        <v>2428</v>
      </c>
      <c r="J70" s="962" t="s">
        <v>7447</v>
      </c>
      <c r="K70" s="965" t="s">
        <v>16</v>
      </c>
      <c r="L70" s="950" t="s">
        <v>138</v>
      </c>
      <c r="M70" s="1256" t="str">
        <f t="shared" ca="1" si="1"/>
        <v>00</v>
      </c>
      <c r="N70" s="1129"/>
      <c r="R70" s="1277">
        <f ca="1">OFFSET(TimingFormat!$F$39,0,S70,1,1)</f>
        <v>0</v>
      </c>
      <c r="S70" s="1275">
        <v>12</v>
      </c>
      <c r="T70" s="1275"/>
    </row>
    <row r="71" spans="1:20">
      <c r="A71" s="943">
        <v>66</v>
      </c>
      <c r="B71" s="949" t="s">
        <v>140</v>
      </c>
      <c r="C71" s="367" t="s">
        <v>13</v>
      </c>
      <c r="D71" s="940" t="s">
        <v>2428</v>
      </c>
      <c r="E71" s="940" t="s">
        <v>2428</v>
      </c>
      <c r="F71" s="940" t="s">
        <v>8449</v>
      </c>
      <c r="G71" s="940" t="s">
        <v>8449</v>
      </c>
      <c r="H71" s="940" t="s">
        <v>2428</v>
      </c>
      <c r="I71" s="940" t="s">
        <v>2428</v>
      </c>
      <c r="J71" s="962" t="s">
        <v>7448</v>
      </c>
      <c r="K71" s="965" t="s">
        <v>819</v>
      </c>
      <c r="L71" s="950" t="s">
        <v>140</v>
      </c>
      <c r="M71" s="1256" t="str">
        <f t="shared" ca="1" si="1"/>
        <v>00</v>
      </c>
      <c r="N71" s="1129"/>
      <c r="R71" s="1277">
        <f ca="1">OFFSET(TimingFormat!$F$39,0,S71,1,1)</f>
        <v>0</v>
      </c>
      <c r="S71" s="1275">
        <v>13</v>
      </c>
      <c r="T71" s="1275"/>
    </row>
    <row r="72" spans="1:20">
      <c r="A72" s="943">
        <v>67</v>
      </c>
      <c r="B72" s="949" t="s">
        <v>142</v>
      </c>
      <c r="C72" s="367" t="s">
        <v>13</v>
      </c>
      <c r="D72" s="940" t="s">
        <v>2428</v>
      </c>
      <c r="E72" s="940" t="s">
        <v>2428</v>
      </c>
      <c r="F72" s="940" t="s">
        <v>8449</v>
      </c>
      <c r="G72" s="940" t="s">
        <v>8449</v>
      </c>
      <c r="H72" s="940" t="s">
        <v>2428</v>
      </c>
      <c r="I72" s="940" t="s">
        <v>2428</v>
      </c>
      <c r="J72" s="962" t="s">
        <v>7449</v>
      </c>
      <c r="K72" s="965" t="s">
        <v>16</v>
      </c>
      <c r="L72" s="950" t="s">
        <v>142</v>
      </c>
      <c r="M72" s="1256" t="str">
        <f t="shared" ca="1" si="1"/>
        <v>00</v>
      </c>
      <c r="N72" s="1129"/>
      <c r="R72" s="1277">
        <f ca="1">OFFSET(TimingFormat!$F$39,0,S72,1,1)</f>
        <v>0</v>
      </c>
      <c r="S72" s="1275">
        <v>14</v>
      </c>
      <c r="T72" s="1275"/>
    </row>
    <row r="73" spans="1:20">
      <c r="A73" s="943">
        <v>68</v>
      </c>
      <c r="B73" s="949" t="s">
        <v>144</v>
      </c>
      <c r="C73" s="367" t="s">
        <v>13</v>
      </c>
      <c r="D73" s="940" t="s">
        <v>2428</v>
      </c>
      <c r="E73" s="940" t="s">
        <v>2428</v>
      </c>
      <c r="F73" s="940" t="s">
        <v>8449</v>
      </c>
      <c r="G73" s="940" t="s">
        <v>8449</v>
      </c>
      <c r="H73" s="940" t="s">
        <v>2428</v>
      </c>
      <c r="I73" s="940" t="s">
        <v>2428</v>
      </c>
      <c r="J73" s="962" t="s">
        <v>7450</v>
      </c>
      <c r="K73" s="965" t="s">
        <v>819</v>
      </c>
      <c r="L73" s="950" t="s">
        <v>144</v>
      </c>
      <c r="M73" s="1256" t="str">
        <f t="shared" ca="1" si="1"/>
        <v>00</v>
      </c>
      <c r="N73" s="1129"/>
      <c r="R73" s="1277">
        <f ca="1">OFFSET(TimingFormat!$F$39,0,S73,1,1)</f>
        <v>0</v>
      </c>
      <c r="S73" s="1275">
        <v>15</v>
      </c>
      <c r="T73" s="1275"/>
    </row>
    <row r="74" spans="1:20">
      <c r="A74" s="943">
        <v>69</v>
      </c>
      <c r="B74" s="949" t="s">
        <v>146</v>
      </c>
      <c r="C74" s="367" t="s">
        <v>13</v>
      </c>
      <c r="D74" s="940" t="s">
        <v>2428</v>
      </c>
      <c r="E74" s="940" t="s">
        <v>2428</v>
      </c>
      <c r="F74" s="940" t="s">
        <v>8449</v>
      </c>
      <c r="G74" s="940" t="s">
        <v>8449</v>
      </c>
      <c r="H74" s="940" t="s">
        <v>2428</v>
      </c>
      <c r="I74" s="940" t="s">
        <v>2428</v>
      </c>
      <c r="J74" s="962" t="s">
        <v>7451</v>
      </c>
      <c r="K74" s="965" t="s">
        <v>16</v>
      </c>
      <c r="L74" s="950" t="s">
        <v>146</v>
      </c>
      <c r="M74" s="1256" t="str">
        <f t="shared" ca="1" si="1"/>
        <v>00</v>
      </c>
      <c r="N74" s="1129"/>
      <c r="R74" s="1277">
        <f ca="1">OFFSET(TimingFormat!$F$39,0,S74,1,1)</f>
        <v>0</v>
      </c>
      <c r="S74" s="1275">
        <v>16</v>
      </c>
      <c r="T74" s="1275"/>
    </row>
    <row r="75" spans="1:20">
      <c r="A75" s="943">
        <v>70</v>
      </c>
      <c r="B75" s="949" t="s">
        <v>148</v>
      </c>
      <c r="C75" s="367" t="s">
        <v>13</v>
      </c>
      <c r="D75" s="940" t="s">
        <v>2428</v>
      </c>
      <c r="E75" s="940" t="s">
        <v>2428</v>
      </c>
      <c r="F75" s="940" t="s">
        <v>8449</v>
      </c>
      <c r="G75" s="940" t="s">
        <v>8449</v>
      </c>
      <c r="H75" s="940" t="s">
        <v>2428</v>
      </c>
      <c r="I75" s="940" t="s">
        <v>2428</v>
      </c>
      <c r="J75" s="962" t="s">
        <v>7452</v>
      </c>
      <c r="K75" s="965" t="s">
        <v>819</v>
      </c>
      <c r="L75" s="950" t="s">
        <v>148</v>
      </c>
      <c r="M75" s="1256" t="str">
        <f t="shared" ca="1" si="1"/>
        <v>00</v>
      </c>
      <c r="N75" s="1129"/>
      <c r="R75" s="1277">
        <f ca="1">OFFSET(TimingFormat!$F$39,0,S75,1,1)</f>
        <v>0</v>
      </c>
      <c r="S75" s="1275">
        <v>17</v>
      </c>
      <c r="T75" s="1275"/>
    </row>
    <row r="76" spans="1:20">
      <c r="A76" s="943">
        <v>71</v>
      </c>
      <c r="B76" s="949" t="s">
        <v>150</v>
      </c>
      <c r="C76" s="367" t="s">
        <v>13</v>
      </c>
      <c r="D76" s="940" t="s">
        <v>2428</v>
      </c>
      <c r="E76" s="940" t="s">
        <v>2428</v>
      </c>
      <c r="F76" s="940" t="s">
        <v>8449</v>
      </c>
      <c r="G76" s="940" t="s">
        <v>8449</v>
      </c>
      <c r="H76" s="940" t="s">
        <v>2428</v>
      </c>
      <c r="I76" s="940" t="s">
        <v>2428</v>
      </c>
      <c r="J76" s="962" t="s">
        <v>7453</v>
      </c>
      <c r="K76" s="965" t="s">
        <v>16</v>
      </c>
      <c r="L76" s="950" t="s">
        <v>150</v>
      </c>
      <c r="M76" s="1256" t="str">
        <f t="shared" ca="1" si="1"/>
        <v>00</v>
      </c>
      <c r="N76" s="1129"/>
      <c r="R76" s="1277">
        <f ca="1">OFFSET(TimingFormat!$F$39,0,S76,1,1)</f>
        <v>0</v>
      </c>
      <c r="S76" s="1275">
        <v>18</v>
      </c>
      <c r="T76" s="1275"/>
    </row>
    <row r="77" spans="1:20">
      <c r="A77" s="943">
        <v>72</v>
      </c>
      <c r="B77" s="949" t="s">
        <v>152</v>
      </c>
      <c r="C77" s="367" t="s">
        <v>13</v>
      </c>
      <c r="D77" s="940" t="s">
        <v>2428</v>
      </c>
      <c r="E77" s="940" t="s">
        <v>2428</v>
      </c>
      <c r="F77" s="940" t="s">
        <v>8449</v>
      </c>
      <c r="G77" s="940" t="s">
        <v>8449</v>
      </c>
      <c r="H77" s="940" t="s">
        <v>2428</v>
      </c>
      <c r="I77" s="940" t="s">
        <v>2428</v>
      </c>
      <c r="J77" s="962" t="s">
        <v>7454</v>
      </c>
      <c r="K77" s="965" t="s">
        <v>819</v>
      </c>
      <c r="L77" s="950" t="s">
        <v>152</v>
      </c>
      <c r="M77" s="1256" t="str">
        <f t="shared" ca="1" si="1"/>
        <v>00</v>
      </c>
      <c r="N77" s="1129"/>
      <c r="R77" s="1277">
        <f ca="1">OFFSET(TimingFormat!$F$39,0,S77,1,1)</f>
        <v>0</v>
      </c>
      <c r="S77" s="1275">
        <v>19</v>
      </c>
      <c r="T77" s="1275"/>
    </row>
    <row r="78" spans="1:20">
      <c r="A78" s="943">
        <v>73</v>
      </c>
      <c r="B78" s="949" t="s">
        <v>153</v>
      </c>
      <c r="C78" s="367" t="s">
        <v>13</v>
      </c>
      <c r="D78" s="940" t="s">
        <v>2428</v>
      </c>
      <c r="E78" s="940" t="s">
        <v>2428</v>
      </c>
      <c r="F78" s="940" t="s">
        <v>8449</v>
      </c>
      <c r="G78" s="940" t="s">
        <v>8449</v>
      </c>
      <c r="H78" s="940" t="s">
        <v>2428</v>
      </c>
      <c r="I78" s="940" t="s">
        <v>2428</v>
      </c>
      <c r="J78" s="962" t="s">
        <v>7455</v>
      </c>
      <c r="K78" s="965" t="s">
        <v>16</v>
      </c>
      <c r="L78" s="950" t="s">
        <v>153</v>
      </c>
      <c r="M78" s="1256" t="str">
        <f t="shared" ca="1" si="1"/>
        <v>00</v>
      </c>
      <c r="N78" s="1129"/>
      <c r="R78" s="1277">
        <f ca="1">OFFSET(TimingFormat!$F$39,0,S78,1,1)</f>
        <v>0</v>
      </c>
      <c r="S78" s="1275">
        <v>20</v>
      </c>
      <c r="T78" s="1275"/>
    </row>
    <row r="79" spans="1:20">
      <c r="A79" s="943">
        <v>74</v>
      </c>
      <c r="B79" s="949" t="s">
        <v>154</v>
      </c>
      <c r="C79" s="367" t="s">
        <v>13</v>
      </c>
      <c r="D79" s="940" t="s">
        <v>2428</v>
      </c>
      <c r="E79" s="940" t="s">
        <v>2428</v>
      </c>
      <c r="F79" s="940" t="s">
        <v>8449</v>
      </c>
      <c r="G79" s="940" t="s">
        <v>8449</v>
      </c>
      <c r="H79" s="940" t="s">
        <v>2428</v>
      </c>
      <c r="I79" s="940" t="s">
        <v>2428</v>
      </c>
      <c r="J79" s="962" t="s">
        <v>7456</v>
      </c>
      <c r="K79" s="965" t="s">
        <v>819</v>
      </c>
      <c r="L79" s="950" t="s">
        <v>154</v>
      </c>
      <c r="M79" s="1256" t="str">
        <f t="shared" ca="1" si="1"/>
        <v>00</v>
      </c>
      <c r="N79" s="1129"/>
      <c r="R79" s="1277">
        <f ca="1">OFFSET(TimingFormat!$F$39,0,S79,1,1)</f>
        <v>0</v>
      </c>
      <c r="S79" s="1275">
        <v>21</v>
      </c>
      <c r="T79" s="1275"/>
    </row>
    <row r="80" spans="1:20">
      <c r="A80" s="943">
        <v>75</v>
      </c>
      <c r="B80" s="949" t="s">
        <v>157</v>
      </c>
      <c r="C80" s="367" t="s">
        <v>13</v>
      </c>
      <c r="D80" s="940" t="s">
        <v>2428</v>
      </c>
      <c r="E80" s="940" t="s">
        <v>2428</v>
      </c>
      <c r="F80" s="940" t="s">
        <v>8449</v>
      </c>
      <c r="G80" s="940" t="s">
        <v>8449</v>
      </c>
      <c r="H80" s="940" t="s">
        <v>2428</v>
      </c>
      <c r="I80" s="940" t="s">
        <v>2428</v>
      </c>
      <c r="J80" s="962" t="s">
        <v>7457</v>
      </c>
      <c r="K80" s="965" t="s">
        <v>16</v>
      </c>
      <c r="L80" s="950" t="s">
        <v>157</v>
      </c>
      <c r="M80" s="1256" t="str">
        <f t="shared" ca="1" si="1"/>
        <v>00</v>
      </c>
      <c r="N80" s="1129"/>
      <c r="R80" s="1277">
        <f ca="1">OFFSET(TimingFormat!$F$39,0,S80,1,1)</f>
        <v>0</v>
      </c>
      <c r="S80" s="1275">
        <v>22</v>
      </c>
      <c r="T80" s="1275"/>
    </row>
    <row r="81" spans="1:22">
      <c r="A81" s="943">
        <v>76</v>
      </c>
      <c r="B81" s="949" t="s">
        <v>160</v>
      </c>
      <c r="C81" s="367" t="s">
        <v>13</v>
      </c>
      <c r="D81" s="940" t="s">
        <v>2428</v>
      </c>
      <c r="E81" s="940" t="s">
        <v>2428</v>
      </c>
      <c r="F81" s="940" t="s">
        <v>8449</v>
      </c>
      <c r="G81" s="940" t="s">
        <v>8449</v>
      </c>
      <c r="H81" s="940" t="s">
        <v>2428</v>
      </c>
      <c r="I81" s="940" t="s">
        <v>2428</v>
      </c>
      <c r="J81" s="962" t="s">
        <v>7458</v>
      </c>
      <c r="K81" s="965" t="s">
        <v>819</v>
      </c>
      <c r="L81" s="950" t="s">
        <v>160</v>
      </c>
      <c r="M81" s="1256" t="str">
        <f t="shared" ca="1" si="1"/>
        <v>00</v>
      </c>
      <c r="N81" s="1129"/>
      <c r="R81" s="1277">
        <f ca="1">OFFSET(TimingFormat!$F$39,0,S81,1,1)</f>
        <v>0</v>
      </c>
      <c r="S81" s="1275">
        <v>23</v>
      </c>
      <c r="T81" s="1275"/>
    </row>
    <row r="82" spans="1:22">
      <c r="A82" s="943">
        <v>77</v>
      </c>
      <c r="B82" s="949" t="s">
        <v>162</v>
      </c>
      <c r="C82" s="1547" t="s">
        <v>7459</v>
      </c>
      <c r="D82" s="1545"/>
      <c r="E82" s="1545"/>
      <c r="F82" s="1545"/>
      <c r="G82" s="1545"/>
      <c r="H82" s="1545"/>
      <c r="I82" s="1545"/>
      <c r="J82" s="1546"/>
      <c r="K82" s="965" t="s">
        <v>6925</v>
      </c>
      <c r="L82" s="950" t="s">
        <v>162</v>
      </c>
      <c r="M82" s="1256" t="str">
        <f ca="1">IF(TimingFormat!$I$6="1F",IF(T82="○",K82,IF(R82=0,"00",RIGHT(DEC2HEX(R82-1,4),2))),IF(TimingFormat!$I$6="2F",IF(V82="○",K82,IF(R82=0,"00",RIGHT(DEC2HEX(R82-1,4),2)))))</f>
        <v>02</v>
      </c>
      <c r="N82" s="1129">
        <f ca="1">HEX2DEC(M83&amp;M82)</f>
        <v>1282</v>
      </c>
      <c r="R82" s="1448">
        <f ca="1">IF(MOD(S82,2)=1,"",OFFSET(TimingFormat!$F$26,0,INT(S82/2),1,1))</f>
        <v>1283</v>
      </c>
      <c r="S82" s="1449">
        <v>0</v>
      </c>
      <c r="T82" s="1449" t="str">
        <f>IF(INT(S82/2)&gt;TimingFormat!$G$6,"○","")</f>
        <v/>
      </c>
      <c r="U82" s="1449">
        <v>0</v>
      </c>
      <c r="V82" s="1449" t="str">
        <f>IF(INT(U82/2)&gt;TimingFormat!$G$6,"○","")</f>
        <v/>
      </c>
    </row>
    <row r="83" spans="1:22">
      <c r="A83" s="943">
        <v>78</v>
      </c>
      <c r="B83" s="949" t="s">
        <v>165</v>
      </c>
      <c r="C83" s="367" t="s">
        <v>13</v>
      </c>
      <c r="D83" s="940" t="s">
        <v>2428</v>
      </c>
      <c r="E83" s="940" t="s">
        <v>2428</v>
      </c>
      <c r="F83" s="940" t="s">
        <v>8449</v>
      </c>
      <c r="G83" s="1542" t="s">
        <v>7460</v>
      </c>
      <c r="H83" s="1545"/>
      <c r="I83" s="1545"/>
      <c r="J83" s="1546"/>
      <c r="K83" s="965" t="s">
        <v>858</v>
      </c>
      <c r="L83" s="950" t="s">
        <v>165</v>
      </c>
      <c r="M83" s="1256" t="str">
        <f ca="1">IF(TimingFormat!$I$6="1F",IF(T83="○",K83,IF(R82=0,"00",LEFT(DEC2HEX(R82-1,4),2))),IF(TimingFormat!$I$6="2F",IF(V83="○",K83,IF(R82=0,"00",LEFT(DEC2HEX(R82-1,4),2)))))</f>
        <v>05</v>
      </c>
      <c r="N83" s="1129"/>
      <c r="R83" s="1448" t="str">
        <f ca="1">IF(MOD(S83,2)=1,"",OFFSET(TimingFormat!$F$26,0,INT(S83/2),1,1))</f>
        <v/>
      </c>
      <c r="S83" s="1449">
        <v>1</v>
      </c>
      <c r="T83" s="1449" t="str">
        <f>IF(INT(S83/2)&gt;TimingFormat!$G$6,"○","")</f>
        <v/>
      </c>
      <c r="U83" s="1449">
        <v>1</v>
      </c>
      <c r="V83" s="1449" t="str">
        <f>IF(INT(U83/2)&gt;TimingFormat!$G$6,"○","")</f>
        <v/>
      </c>
    </row>
    <row r="84" spans="1:22">
      <c r="A84" s="943">
        <v>79</v>
      </c>
      <c r="B84" s="949" t="s">
        <v>171</v>
      </c>
      <c r="C84" s="1547" t="s">
        <v>7461</v>
      </c>
      <c r="D84" s="1545"/>
      <c r="E84" s="1545"/>
      <c r="F84" s="1545"/>
      <c r="G84" s="1545"/>
      <c r="H84" s="1545"/>
      <c r="I84" s="1545"/>
      <c r="J84" s="1546"/>
      <c r="K84" s="965" t="s">
        <v>6925</v>
      </c>
      <c r="L84" s="950" t="s">
        <v>171</v>
      </c>
      <c r="M84" s="1256" t="str">
        <f ca="1">IF(TimingFormat!$I$6="1F",IF(T84="○",K84,IF(R84=0,"00",RIGHT(DEC2HEX(R84-1,4),2))),IF(TimingFormat!$I$6="2F",IF(V84="○",K84,IF(R84=0,"00",RIGHT(DEC2HEX(R84-1,4),2)))))</f>
        <v>02</v>
      </c>
      <c r="N84" s="1129">
        <f t="shared" ref="N84" ca="1" si="2">HEX2DEC(M85&amp;M84)</f>
        <v>1282</v>
      </c>
      <c r="R84" s="1448">
        <f ca="1">IF(MOD(S84,2)=1,"",OFFSET(TimingFormat!$F$26,0,INT(S84/2),1,1))</f>
        <v>1283</v>
      </c>
      <c r="S84" s="1449">
        <v>2</v>
      </c>
      <c r="T84" s="1449" t="str">
        <f>IF(INT(S84/2)&gt;TimingFormat!$G$6,"○","")</f>
        <v/>
      </c>
      <c r="U84" s="1449">
        <v>2</v>
      </c>
      <c r="V84" s="1449" t="str">
        <f>IF(INT(U84/2)&gt;TimingFormat!$G$6,"○","")</f>
        <v/>
      </c>
    </row>
    <row r="85" spans="1:22">
      <c r="A85" s="943">
        <v>80</v>
      </c>
      <c r="B85" s="949" t="s">
        <v>174</v>
      </c>
      <c r="C85" s="367" t="s">
        <v>13</v>
      </c>
      <c r="D85" s="940" t="s">
        <v>2428</v>
      </c>
      <c r="E85" s="940" t="s">
        <v>2428</v>
      </c>
      <c r="F85" s="940" t="s">
        <v>8449</v>
      </c>
      <c r="G85" s="1542" t="s">
        <v>7462</v>
      </c>
      <c r="H85" s="1545"/>
      <c r="I85" s="1545"/>
      <c r="J85" s="1546"/>
      <c r="K85" s="965" t="s">
        <v>858</v>
      </c>
      <c r="L85" s="950" t="s">
        <v>174</v>
      </c>
      <c r="M85" s="1256" t="str">
        <f ca="1">IF(TimingFormat!$I$6="1F",IF(T85="○",K85,IF(R84=0,"00",LEFT(DEC2HEX(R84-1,4),2))),IF(TimingFormat!$I$6="2F",IF(V85="○",K85,IF(R84=0,"00",LEFT(DEC2HEX(R84-1,4),2)))))</f>
        <v>05</v>
      </c>
      <c r="N85" s="1129"/>
      <c r="R85" s="1448" t="str">
        <f ca="1">IF(MOD(S85,2)=1,"",OFFSET(TimingFormat!$F$26,0,INT(S85/2),1,1))</f>
        <v/>
      </c>
      <c r="S85" s="1449">
        <v>3</v>
      </c>
      <c r="T85" s="1449" t="str">
        <f>IF(INT(S85/2)&gt;TimingFormat!$G$6,"○","")</f>
        <v/>
      </c>
      <c r="U85" s="1449">
        <v>3</v>
      </c>
      <c r="V85" s="1449" t="str">
        <f>IF(INT(U85/2)&gt;TimingFormat!$G$6,"○","")</f>
        <v/>
      </c>
    </row>
    <row r="86" spans="1:22">
      <c r="A86" s="943">
        <v>81</v>
      </c>
      <c r="B86" s="949" t="s">
        <v>176</v>
      </c>
      <c r="C86" s="1547" t="s">
        <v>7463</v>
      </c>
      <c r="D86" s="1545"/>
      <c r="E86" s="1545"/>
      <c r="F86" s="1545"/>
      <c r="G86" s="1545"/>
      <c r="H86" s="1545"/>
      <c r="I86" s="1545"/>
      <c r="J86" s="1546"/>
      <c r="K86" s="965" t="s">
        <v>6925</v>
      </c>
      <c r="L86" s="950" t="s">
        <v>176</v>
      </c>
      <c r="M86" s="1256" t="str">
        <f ca="1">IF(TimingFormat!$I$6="1F",IF(T86="○",K86,IF(R86=0,"00",RIGHT(DEC2HEX(R86-1,4),2))),IF(TimingFormat!$I$6="2F",IF(V86="○",K86,IF(R86=0,"00",RIGHT(DEC2HEX(R86-1,4),2)))))</f>
        <v>02</v>
      </c>
      <c r="N86" s="1129">
        <f t="shared" ref="N86" ca="1" si="3">HEX2DEC(M87&amp;M86)</f>
        <v>1282</v>
      </c>
      <c r="R86" s="1448">
        <f ca="1">IF(MOD(S86,2)=1,"",OFFSET(TimingFormat!$F$26,0,INT(S86/2),1,1))</f>
        <v>1283</v>
      </c>
      <c r="S86" s="1449">
        <v>4</v>
      </c>
      <c r="T86" s="1449" t="str">
        <f>IF(INT(S86/2)&gt;TimingFormat!$G$6,"○","")</f>
        <v/>
      </c>
      <c r="U86" s="1449">
        <v>4</v>
      </c>
      <c r="V86" s="1449" t="str">
        <f>IF(INT(U86/2)&gt;TimingFormat!$G$6,"○","")</f>
        <v/>
      </c>
    </row>
    <row r="87" spans="1:22">
      <c r="A87" s="943">
        <v>82</v>
      </c>
      <c r="B87" s="949" t="s">
        <v>178</v>
      </c>
      <c r="C87" s="367" t="s">
        <v>13</v>
      </c>
      <c r="D87" s="940" t="s">
        <v>2428</v>
      </c>
      <c r="E87" s="940" t="s">
        <v>2428</v>
      </c>
      <c r="F87" s="940" t="s">
        <v>8449</v>
      </c>
      <c r="G87" s="1542" t="s">
        <v>7464</v>
      </c>
      <c r="H87" s="1545"/>
      <c r="I87" s="1545"/>
      <c r="J87" s="1546"/>
      <c r="K87" s="965" t="s">
        <v>858</v>
      </c>
      <c r="L87" s="950" t="s">
        <v>178</v>
      </c>
      <c r="M87" s="1256" t="str">
        <f ca="1">IF(TimingFormat!$I$6="1F",IF(T87="○",K87,IF(R86=0,"00",LEFT(DEC2HEX(R86-1,4),2))),IF(TimingFormat!$I$6="2F",IF(V87="○",K87,IF(R86=0,"00",LEFT(DEC2HEX(R86-1,4),2)))))</f>
        <v>05</v>
      </c>
      <c r="N87" s="1129"/>
      <c r="R87" s="1448" t="str">
        <f ca="1">IF(MOD(S87,2)=1,"",OFFSET(TimingFormat!$F$26,0,INT(S87/2),1,1))</f>
        <v/>
      </c>
      <c r="S87" s="1449">
        <v>5</v>
      </c>
      <c r="T87" s="1449" t="str">
        <f>IF(INT(S87/2)&gt;TimingFormat!$G$6,"○","")</f>
        <v/>
      </c>
      <c r="U87" s="1449">
        <v>5</v>
      </c>
      <c r="V87" s="1449" t="str">
        <f>IF(INT(U87/2)&gt;TimingFormat!$G$6,"○","")</f>
        <v/>
      </c>
    </row>
    <row r="88" spans="1:22">
      <c r="A88" s="943">
        <v>83</v>
      </c>
      <c r="B88" s="949" t="s">
        <v>182</v>
      </c>
      <c r="C88" s="1547" t="s">
        <v>7465</v>
      </c>
      <c r="D88" s="1545"/>
      <c r="E88" s="1545"/>
      <c r="F88" s="1545"/>
      <c r="G88" s="1545"/>
      <c r="H88" s="1545"/>
      <c r="I88" s="1545"/>
      <c r="J88" s="1546"/>
      <c r="K88" s="965" t="s">
        <v>6925</v>
      </c>
      <c r="L88" s="950" t="s">
        <v>182</v>
      </c>
      <c r="M88" s="1256" t="str">
        <f ca="1">IF(TimingFormat!$I$6="1F",IF(T88="○",K88,IF(R88=0,"00",RIGHT(DEC2HEX(R88-1,4),2))),IF(TimingFormat!$I$6="2F",IF(V88="○",K88,IF(R88=0,"00",RIGHT(DEC2HEX(R88-1,4),2)))))</f>
        <v>02</v>
      </c>
      <c r="N88" s="1129">
        <f t="shared" ref="N88" ca="1" si="4">HEX2DEC(M89&amp;M88)</f>
        <v>1282</v>
      </c>
      <c r="R88" s="1448">
        <f ca="1">IF(MOD(S88,2)=1,"",OFFSET(TimingFormat!$F$26,0,INT(S88/2),1,1))</f>
        <v>1283</v>
      </c>
      <c r="S88" s="1449">
        <v>6</v>
      </c>
      <c r="T88" s="1449" t="str">
        <f>IF(INT(S88/2)&gt;TimingFormat!$G$6,"○","")</f>
        <v/>
      </c>
      <c r="U88" s="1449">
        <v>6</v>
      </c>
      <c r="V88" s="1449" t="str">
        <f>IF(INT(U88/2)&gt;TimingFormat!$G$6,"○","")</f>
        <v/>
      </c>
    </row>
    <row r="89" spans="1:22">
      <c r="A89" s="943">
        <v>84</v>
      </c>
      <c r="B89" s="949" t="s">
        <v>184</v>
      </c>
      <c r="C89" s="367" t="s">
        <v>13</v>
      </c>
      <c r="D89" s="940" t="s">
        <v>2428</v>
      </c>
      <c r="E89" s="940" t="s">
        <v>2428</v>
      </c>
      <c r="F89" s="940" t="s">
        <v>8449</v>
      </c>
      <c r="G89" s="1542" t="s">
        <v>7466</v>
      </c>
      <c r="H89" s="1545"/>
      <c r="I89" s="1545"/>
      <c r="J89" s="1546"/>
      <c r="K89" s="965" t="s">
        <v>858</v>
      </c>
      <c r="L89" s="950" t="s">
        <v>184</v>
      </c>
      <c r="M89" s="1256" t="str">
        <f ca="1">IF(TimingFormat!$I$6="1F",IF(T89="○",K89,IF(R88=0,"00",LEFT(DEC2HEX(R88-1,4),2))),IF(TimingFormat!$I$6="2F",IF(V89="○",K89,IF(R88=0,"00",LEFT(DEC2HEX(R88-1,4),2)))))</f>
        <v>05</v>
      </c>
      <c r="N89" s="1129"/>
      <c r="R89" s="1448" t="str">
        <f ca="1">IF(MOD(S89,2)=1,"",OFFSET(TimingFormat!$F$26,0,INT(S89/2),1,1))</f>
        <v/>
      </c>
      <c r="S89" s="1449">
        <v>7</v>
      </c>
      <c r="T89" s="1449" t="str">
        <f>IF(INT(S89/2)&gt;TimingFormat!$G$6,"○","")</f>
        <v/>
      </c>
      <c r="U89" s="1449">
        <v>7</v>
      </c>
      <c r="V89" s="1449" t="str">
        <f>IF(INT(U89/2)&gt;TimingFormat!$G$6,"○","")</f>
        <v/>
      </c>
    </row>
    <row r="90" spans="1:22">
      <c r="A90" s="943">
        <v>85</v>
      </c>
      <c r="B90" s="949" t="s">
        <v>185</v>
      </c>
      <c r="C90" s="1547" t="s">
        <v>7467</v>
      </c>
      <c r="D90" s="1545"/>
      <c r="E90" s="1545"/>
      <c r="F90" s="1545"/>
      <c r="G90" s="1545"/>
      <c r="H90" s="1545"/>
      <c r="I90" s="1545"/>
      <c r="J90" s="1546"/>
      <c r="K90" s="965" t="s">
        <v>6925</v>
      </c>
      <c r="L90" s="950" t="s">
        <v>185</v>
      </c>
      <c r="M90" s="1256" t="str">
        <f ca="1">IF(TimingFormat!$I$6="1F",IF(T90="○",K90,IF(R90=0,"00",RIGHT(DEC2HEX(R90-1,4),2))),IF(TimingFormat!$I$6="2F",IF(V90="○",K90,IF(R90=0,"00",RIGHT(DEC2HEX(R90-1,4),2)))))</f>
        <v>02</v>
      </c>
      <c r="N90" s="1129">
        <f t="shared" ref="N90" ca="1" si="5">HEX2DEC(M91&amp;M90)</f>
        <v>1282</v>
      </c>
      <c r="R90" s="1448">
        <f ca="1">IF(MOD(S90,2)=1,"",OFFSET(TimingFormat!$F$26,0,INT(S90/2),1,1))</f>
        <v>1283</v>
      </c>
      <c r="S90" s="1449">
        <v>8</v>
      </c>
      <c r="T90" s="1449" t="str">
        <f>IF(INT(S90/2)&gt;TimingFormat!$G$6,"○","")</f>
        <v/>
      </c>
      <c r="U90" s="1449">
        <v>8</v>
      </c>
      <c r="V90" s="1449" t="str">
        <f>IF(INT(U90/2)&gt;TimingFormat!$G$6,"○","")</f>
        <v/>
      </c>
    </row>
    <row r="91" spans="1:22">
      <c r="A91" s="943">
        <v>86</v>
      </c>
      <c r="B91" s="949" t="s">
        <v>186</v>
      </c>
      <c r="C91" s="367" t="s">
        <v>13</v>
      </c>
      <c r="D91" s="940" t="s">
        <v>2428</v>
      </c>
      <c r="E91" s="940" t="s">
        <v>2428</v>
      </c>
      <c r="F91" s="940" t="s">
        <v>8449</v>
      </c>
      <c r="G91" s="1542" t="s">
        <v>7468</v>
      </c>
      <c r="H91" s="1545"/>
      <c r="I91" s="1545"/>
      <c r="J91" s="1546"/>
      <c r="K91" s="965" t="s">
        <v>858</v>
      </c>
      <c r="L91" s="950" t="s">
        <v>186</v>
      </c>
      <c r="M91" s="1256" t="str">
        <f ca="1">IF(TimingFormat!$I$6="1F",IF(T91="○",K91,IF(R90=0,"00",LEFT(DEC2HEX(R90-1,4),2))),IF(TimingFormat!$I$6="2F",IF(V91="○",K91,IF(R90=0,"00",LEFT(DEC2HEX(R90-1,4),2)))))</f>
        <v>05</v>
      </c>
      <c r="N91" s="1129"/>
      <c r="R91" s="1448" t="str">
        <f ca="1">IF(MOD(S91,2)=1,"",OFFSET(TimingFormat!$F$26,0,INT(S91/2),1,1))</f>
        <v/>
      </c>
      <c r="S91" s="1449">
        <v>9</v>
      </c>
      <c r="T91" s="1449" t="str">
        <f>IF(INT(S91/2)&gt;TimingFormat!$G$6,"○","")</f>
        <v/>
      </c>
      <c r="U91" s="1449">
        <v>9</v>
      </c>
      <c r="V91" s="1449" t="str">
        <f>IF(INT(U91/2)&gt;TimingFormat!$G$6,"○","")</f>
        <v/>
      </c>
    </row>
    <row r="92" spans="1:22">
      <c r="A92" s="943">
        <v>87</v>
      </c>
      <c r="B92" s="949" t="s">
        <v>187</v>
      </c>
      <c r="C92" s="1547" t="s">
        <v>7469</v>
      </c>
      <c r="D92" s="1545"/>
      <c r="E92" s="1545"/>
      <c r="F92" s="1545"/>
      <c r="G92" s="1545"/>
      <c r="H92" s="1545"/>
      <c r="I92" s="1545"/>
      <c r="J92" s="1546"/>
      <c r="K92" s="965" t="s">
        <v>6925</v>
      </c>
      <c r="L92" s="950" t="s">
        <v>187</v>
      </c>
      <c r="M92" s="1256" t="str">
        <f ca="1">IF(TimingFormat!$I$6="1F",IF(T92="○",K92,IF(R92=0,"00",RIGHT(DEC2HEX(R92-1,4),2))),IF(TimingFormat!$I$6="2F",IF(V92="○",K92,IF(R92=0,"00",RIGHT(DEC2HEX(R92-1,4),2)))))</f>
        <v>02</v>
      </c>
      <c r="N92" s="1129">
        <f t="shared" ref="N92" ca="1" si="6">HEX2DEC(M93&amp;M92)</f>
        <v>1282</v>
      </c>
      <c r="R92" s="1448">
        <f ca="1">IF(MOD(S92,2)=1,"",OFFSET(TimingFormat!$F$26,0,INT(S92/2),1,1))</f>
        <v>1283</v>
      </c>
      <c r="S92" s="1449">
        <v>10</v>
      </c>
      <c r="T92" s="1449" t="str">
        <f>IF(INT(S92/2)&gt;TimingFormat!$G$6,"○","")</f>
        <v/>
      </c>
      <c r="U92" s="1449">
        <v>10</v>
      </c>
      <c r="V92" s="1449" t="str">
        <f>IF(INT(U92/2)&gt;TimingFormat!$G$6,"○","")</f>
        <v/>
      </c>
    </row>
    <row r="93" spans="1:22">
      <c r="A93" s="943">
        <v>88</v>
      </c>
      <c r="B93" s="949" t="s">
        <v>188</v>
      </c>
      <c r="C93" s="367" t="s">
        <v>13</v>
      </c>
      <c r="D93" s="940" t="s">
        <v>2428</v>
      </c>
      <c r="E93" s="940" t="s">
        <v>2428</v>
      </c>
      <c r="F93" s="940" t="s">
        <v>8449</v>
      </c>
      <c r="G93" s="1542" t="s">
        <v>7470</v>
      </c>
      <c r="H93" s="1545"/>
      <c r="I93" s="1545"/>
      <c r="J93" s="1546"/>
      <c r="K93" s="965" t="s">
        <v>858</v>
      </c>
      <c r="L93" s="950" t="s">
        <v>188</v>
      </c>
      <c r="M93" s="1256" t="str">
        <f ca="1">IF(TimingFormat!$I$6="1F",IF(T93="○",K93,IF(R92=0,"00",LEFT(DEC2HEX(R92-1,4),2))),IF(TimingFormat!$I$6="2F",IF(V93="○",K93,IF(R92=0,"00",LEFT(DEC2HEX(R92-1,4),2)))))</f>
        <v>05</v>
      </c>
      <c r="N93" s="1129"/>
      <c r="R93" s="1448" t="str">
        <f ca="1">IF(MOD(S93,2)=1,"",OFFSET(TimingFormat!$F$26,0,INT(S93/2),1,1))</f>
        <v/>
      </c>
      <c r="S93" s="1449">
        <v>11</v>
      </c>
      <c r="T93" s="1449" t="str">
        <f>IF(INT(S93/2)&gt;TimingFormat!$G$6,"○","")</f>
        <v/>
      </c>
      <c r="U93" s="1449">
        <v>11</v>
      </c>
      <c r="V93" s="1449" t="str">
        <f>IF(INT(U93/2)&gt;TimingFormat!$G$6,"○","")</f>
        <v/>
      </c>
    </row>
    <row r="94" spans="1:22">
      <c r="A94" s="943">
        <v>89</v>
      </c>
      <c r="B94" s="949" t="s">
        <v>189</v>
      </c>
      <c r="C94" s="1547" t="s">
        <v>7471</v>
      </c>
      <c r="D94" s="1545"/>
      <c r="E94" s="1545"/>
      <c r="F94" s="1545"/>
      <c r="G94" s="1545"/>
      <c r="H94" s="1545"/>
      <c r="I94" s="1545"/>
      <c r="J94" s="1546"/>
      <c r="K94" s="965" t="s">
        <v>6925</v>
      </c>
      <c r="L94" s="950" t="s">
        <v>189</v>
      </c>
      <c r="M94" s="1256" t="str">
        <f ca="1">IF(TimingFormat!$I$6="1F",IF(T94="○",K94,IF(R94=0,"00",RIGHT(DEC2HEX(R94-1,4),2))),IF(TimingFormat!$I$6="2F",IF(V94="○",K94,IF(R94=0,"00",RIGHT(DEC2HEX(R94-1,4),2)))))</f>
        <v>02</v>
      </c>
      <c r="N94" s="1129">
        <f t="shared" ref="N94" ca="1" si="7">HEX2DEC(M95&amp;M94)</f>
        <v>1282</v>
      </c>
      <c r="R94" s="1448">
        <f ca="1">IF(MOD(S94,2)=1,"",OFFSET(TimingFormat!$F$26,0,INT(S94/2),1,1))</f>
        <v>1283</v>
      </c>
      <c r="S94" s="1449">
        <v>12</v>
      </c>
      <c r="T94" s="1449" t="str">
        <f>IF(INT(S94/2)&gt;TimingFormat!$G$6,"○","")</f>
        <v/>
      </c>
      <c r="U94" s="1449">
        <v>12</v>
      </c>
      <c r="V94" s="1449" t="str">
        <f>IF(INT(U94/2)&gt;TimingFormat!$G$6,"○","")</f>
        <v/>
      </c>
    </row>
    <row r="95" spans="1:22">
      <c r="A95" s="943">
        <v>90</v>
      </c>
      <c r="B95" s="949" t="s">
        <v>190</v>
      </c>
      <c r="C95" s="367" t="s">
        <v>13</v>
      </c>
      <c r="D95" s="940" t="s">
        <v>2428</v>
      </c>
      <c r="E95" s="940" t="s">
        <v>2428</v>
      </c>
      <c r="F95" s="940" t="s">
        <v>8449</v>
      </c>
      <c r="G95" s="1542" t="s">
        <v>7472</v>
      </c>
      <c r="H95" s="1545"/>
      <c r="I95" s="1545"/>
      <c r="J95" s="1546"/>
      <c r="K95" s="965" t="s">
        <v>858</v>
      </c>
      <c r="L95" s="950" t="s">
        <v>190</v>
      </c>
      <c r="M95" s="1256" t="str">
        <f ca="1">IF(TimingFormat!$I$6="1F",IF(T95="○",K95,IF(R94=0,"00",LEFT(DEC2HEX(R94-1,4),2))),IF(TimingFormat!$I$6="2F",IF(V95="○",K95,IF(R94=0,"00",LEFT(DEC2HEX(R94-1,4),2)))))</f>
        <v>05</v>
      </c>
      <c r="N95" s="1129"/>
      <c r="R95" s="1448" t="str">
        <f ca="1">IF(MOD(S95,2)=1,"",OFFSET(TimingFormat!$F$26,0,INT(S95/2),1,1))</f>
        <v/>
      </c>
      <c r="S95" s="1449">
        <v>13</v>
      </c>
      <c r="T95" s="1449" t="str">
        <f>IF(INT(S95/2)&gt;TimingFormat!$G$6,"○","")</f>
        <v/>
      </c>
      <c r="U95" s="1449">
        <v>13</v>
      </c>
      <c r="V95" s="1449" t="str">
        <f>IF(INT(U95/2)&gt;TimingFormat!$G$6,"○","")</f>
        <v/>
      </c>
    </row>
    <row r="96" spans="1:22">
      <c r="A96" s="943">
        <v>91</v>
      </c>
      <c r="B96" s="949" t="s">
        <v>191</v>
      </c>
      <c r="C96" s="1547" t="s">
        <v>7473</v>
      </c>
      <c r="D96" s="1545"/>
      <c r="E96" s="1545"/>
      <c r="F96" s="1545"/>
      <c r="G96" s="1545"/>
      <c r="H96" s="1545"/>
      <c r="I96" s="1545"/>
      <c r="J96" s="1546"/>
      <c r="K96" s="965" t="s">
        <v>6925</v>
      </c>
      <c r="L96" s="950" t="s">
        <v>191</v>
      </c>
      <c r="M96" s="1256" t="str">
        <f ca="1">IF(TimingFormat!$I$6="1F",IF(T96="○",K96,IF(R96=0,"00",RIGHT(DEC2HEX(R96-1,4),2))),IF(TimingFormat!$I$6="2F",IF(V96="○",K96,IF(R96=0,"00",RIGHT(DEC2HEX(R96-1,4),2)))))</f>
        <v>02</v>
      </c>
      <c r="N96" s="1129">
        <f t="shared" ref="N96" ca="1" si="8">HEX2DEC(M97&amp;M96)</f>
        <v>1282</v>
      </c>
      <c r="R96" s="1448">
        <f ca="1">IF(MOD(S96,2)=1,"",OFFSET(TimingFormat!$F$26,0,INT(S96/2),1,1))</f>
        <v>1283</v>
      </c>
      <c r="S96" s="1449">
        <v>14</v>
      </c>
      <c r="T96" s="1449" t="str">
        <f>IF(INT(S96/2)&gt;TimingFormat!$G$6,"○","")</f>
        <v/>
      </c>
      <c r="U96" s="1449">
        <v>14</v>
      </c>
      <c r="V96" s="1449" t="str">
        <f>IF(INT(U96/2)&gt;TimingFormat!$G$6,"○","")</f>
        <v/>
      </c>
    </row>
    <row r="97" spans="1:22">
      <c r="A97" s="943">
        <v>92</v>
      </c>
      <c r="B97" s="949" t="s">
        <v>192</v>
      </c>
      <c r="C97" s="367" t="s">
        <v>13</v>
      </c>
      <c r="D97" s="940" t="s">
        <v>2428</v>
      </c>
      <c r="E97" s="940" t="s">
        <v>2428</v>
      </c>
      <c r="F97" s="940" t="s">
        <v>8449</v>
      </c>
      <c r="G97" s="1542" t="s">
        <v>7474</v>
      </c>
      <c r="H97" s="1545"/>
      <c r="I97" s="1545"/>
      <c r="J97" s="1546"/>
      <c r="K97" s="965" t="s">
        <v>858</v>
      </c>
      <c r="L97" s="950" t="s">
        <v>192</v>
      </c>
      <c r="M97" s="1256" t="str">
        <f ca="1">IF(TimingFormat!$I$6="1F",IF(T97="○",K97,IF(R96=0,"00",LEFT(DEC2HEX(R96-1,4),2))),IF(TimingFormat!$I$6="2F",IF(V97="○",K97,IF(R96=0,"00",LEFT(DEC2HEX(R96-1,4),2)))))</f>
        <v>05</v>
      </c>
      <c r="N97" s="1129"/>
      <c r="R97" s="1448" t="str">
        <f ca="1">IF(MOD(S97,2)=1,"",OFFSET(TimingFormat!$F$26,0,INT(S97/2),1,1))</f>
        <v/>
      </c>
      <c r="S97" s="1449">
        <v>15</v>
      </c>
      <c r="T97" s="1449" t="str">
        <f>IF(INT(S97/2)&gt;TimingFormat!$G$6,"○","")</f>
        <v/>
      </c>
      <c r="U97" s="1449">
        <v>15</v>
      </c>
      <c r="V97" s="1449" t="str">
        <f>IF(INT(U97/2)&gt;TimingFormat!$G$6,"○","")</f>
        <v/>
      </c>
    </row>
    <row r="98" spans="1:22">
      <c r="A98" s="943">
        <v>93</v>
      </c>
      <c r="B98" s="949" t="s">
        <v>193</v>
      </c>
      <c r="C98" s="1547" t="s">
        <v>7475</v>
      </c>
      <c r="D98" s="1545"/>
      <c r="E98" s="1545"/>
      <c r="F98" s="1545"/>
      <c r="G98" s="1545"/>
      <c r="H98" s="1545"/>
      <c r="I98" s="1545"/>
      <c r="J98" s="1546"/>
      <c r="K98" s="965" t="s">
        <v>6925</v>
      </c>
      <c r="L98" s="950" t="s">
        <v>193</v>
      </c>
      <c r="M98" s="1256" t="str">
        <f>IF(TimingFormat!$I$6="1F",IF(T98="○",K98,IF(R98=0,"00",RIGHT(DEC2HEX(R98-1,4),2))),IF(TimingFormat!$I$6="2F",IF(V98="○",K98,IF(R98=0,"00",RIGHT(DEC2HEX(R98-1,4),2)))))</f>
        <v>AD</v>
      </c>
      <c r="N98" s="1129">
        <f t="shared" ref="N98" si="9">HEX2DEC(M99&amp;M98)</f>
        <v>1197</v>
      </c>
      <c r="R98" s="1448">
        <f ca="1">IF(MOD(S98,2)=1,"",OFFSET(TimingFormat!$F$26,0,INT(S98/2),1,1))</f>
        <v>0</v>
      </c>
      <c r="S98" s="1449">
        <v>16</v>
      </c>
      <c r="T98" s="1449" t="str">
        <f>IF(INT(S98/2)&gt;TimingFormat!$G$6,"○","")</f>
        <v>○</v>
      </c>
      <c r="U98" s="1449">
        <v>16</v>
      </c>
      <c r="V98" s="1449" t="str">
        <f>IF(INT(U98/2)&gt;TimingFormat!$G$6,"○","")</f>
        <v>○</v>
      </c>
    </row>
    <row r="99" spans="1:22">
      <c r="A99" s="943">
        <v>94</v>
      </c>
      <c r="B99" s="949" t="s">
        <v>194</v>
      </c>
      <c r="C99" s="367" t="s">
        <v>13</v>
      </c>
      <c r="D99" s="940" t="s">
        <v>2428</v>
      </c>
      <c r="E99" s="940" t="s">
        <v>2428</v>
      </c>
      <c r="F99" s="940" t="s">
        <v>8449</v>
      </c>
      <c r="G99" s="1542" t="s">
        <v>7476</v>
      </c>
      <c r="H99" s="1545"/>
      <c r="I99" s="1545"/>
      <c r="J99" s="1546"/>
      <c r="K99" s="965" t="s">
        <v>858</v>
      </c>
      <c r="L99" s="950" t="s">
        <v>194</v>
      </c>
      <c r="M99" s="1256" t="str">
        <f>IF(TimingFormat!$I$6="1F",IF(T99="○",K99,IF(R98=0,"00",LEFT(DEC2HEX(R98-1,4),2))),IF(TimingFormat!$I$6="2F",IF(V99="○",K99,IF(R98=0,"00",LEFT(DEC2HEX(R98-1,4),2)))))</f>
        <v>04</v>
      </c>
      <c r="N99" s="1129"/>
      <c r="R99" s="1448" t="str">
        <f ca="1">IF(MOD(S99,2)=1,"",OFFSET(TimingFormat!$F$26,0,INT(S99/2),1,1))</f>
        <v/>
      </c>
      <c r="S99" s="1449">
        <v>17</v>
      </c>
      <c r="T99" s="1449" t="str">
        <f>IF(INT(S99/2)&gt;TimingFormat!$G$6,"○","")</f>
        <v>○</v>
      </c>
      <c r="U99" s="1449">
        <v>17</v>
      </c>
      <c r="V99" s="1449" t="str">
        <f>IF(INT(U99/2)&gt;TimingFormat!$G$6,"○","")</f>
        <v>○</v>
      </c>
    </row>
    <row r="100" spans="1:22">
      <c r="A100" s="943">
        <v>95</v>
      </c>
      <c r="B100" s="949" t="s">
        <v>195</v>
      </c>
      <c r="C100" s="1547" t="s">
        <v>7477</v>
      </c>
      <c r="D100" s="1545"/>
      <c r="E100" s="1545"/>
      <c r="F100" s="1545"/>
      <c r="G100" s="1545"/>
      <c r="H100" s="1545"/>
      <c r="I100" s="1545"/>
      <c r="J100" s="1546"/>
      <c r="K100" s="965" t="s">
        <v>6925</v>
      </c>
      <c r="L100" s="950" t="s">
        <v>195</v>
      </c>
      <c r="M100" s="1256" t="str">
        <f>IF(TimingFormat!$I$6="1F",IF(T100="○",K100,IF(R100=0,"00",RIGHT(DEC2HEX(R100-1,4),2))),IF(TimingFormat!$I$6="2F",IF(V100="○",K100,IF(R100=0,"00",RIGHT(DEC2HEX(R100-1,4),2)))))</f>
        <v>AD</v>
      </c>
      <c r="N100" s="1129">
        <f t="shared" ref="N100" si="10">HEX2DEC(M101&amp;M100)</f>
        <v>1197</v>
      </c>
      <c r="R100" s="1448">
        <f ca="1">IF(MOD(S100,2)=1,"",OFFSET(TimingFormat!$F$26,0,INT(S100/2),1,1))</f>
        <v>0</v>
      </c>
      <c r="S100" s="1449">
        <v>18</v>
      </c>
      <c r="T100" s="1449" t="str">
        <f>IF(INT(S100/2)&gt;TimingFormat!$G$6,"○","")</f>
        <v>○</v>
      </c>
      <c r="U100" s="1449">
        <v>18</v>
      </c>
      <c r="V100" s="1449" t="str">
        <f>IF(INT(U100/2)&gt;TimingFormat!$G$6,"○","")</f>
        <v>○</v>
      </c>
    </row>
    <row r="101" spans="1:22">
      <c r="A101" s="943">
        <v>96</v>
      </c>
      <c r="B101" s="949" t="s">
        <v>196</v>
      </c>
      <c r="C101" s="367" t="s">
        <v>13</v>
      </c>
      <c r="D101" s="940" t="s">
        <v>2428</v>
      </c>
      <c r="E101" s="940" t="s">
        <v>2428</v>
      </c>
      <c r="F101" s="940" t="s">
        <v>8449</v>
      </c>
      <c r="G101" s="1542" t="s">
        <v>7478</v>
      </c>
      <c r="H101" s="1545"/>
      <c r="I101" s="1545"/>
      <c r="J101" s="1546"/>
      <c r="K101" s="965" t="s">
        <v>858</v>
      </c>
      <c r="L101" s="950" t="s">
        <v>196</v>
      </c>
      <c r="M101" s="1256" t="str">
        <f>IF(TimingFormat!$I$6="1F",IF(T101="○",K101,IF(R100=0,"00",LEFT(DEC2HEX(R100-1,4),2))),IF(TimingFormat!$I$6="2F",IF(V101="○",K101,IF(R100=0,"00",LEFT(DEC2HEX(R100-1,4),2)))))</f>
        <v>04</v>
      </c>
      <c r="N101" s="1129"/>
      <c r="R101" s="1448" t="str">
        <f ca="1">IF(MOD(S101,2)=1,"",OFFSET(TimingFormat!$F$26,0,INT(S101/2),1,1))</f>
        <v/>
      </c>
      <c r="S101" s="1449">
        <v>19</v>
      </c>
      <c r="T101" s="1449" t="str">
        <f>IF(INT(S101/2)&gt;TimingFormat!$G$6,"○","")</f>
        <v>○</v>
      </c>
      <c r="U101" s="1449">
        <v>19</v>
      </c>
      <c r="V101" s="1449" t="str">
        <f>IF(INT(U101/2)&gt;TimingFormat!$G$6,"○","")</f>
        <v>○</v>
      </c>
    </row>
    <row r="102" spans="1:22">
      <c r="A102" s="943">
        <v>97</v>
      </c>
      <c r="B102" s="949" t="s">
        <v>202</v>
      </c>
      <c r="C102" s="1547" t="s">
        <v>7479</v>
      </c>
      <c r="D102" s="1545"/>
      <c r="E102" s="1545"/>
      <c r="F102" s="1545"/>
      <c r="G102" s="1545"/>
      <c r="H102" s="1545"/>
      <c r="I102" s="1545"/>
      <c r="J102" s="1546"/>
      <c r="K102" s="965" t="s">
        <v>6925</v>
      </c>
      <c r="L102" s="950" t="s">
        <v>202</v>
      </c>
      <c r="M102" s="1256" t="str">
        <f>IF(TimingFormat!$I$6="1F",IF(T102="○",K102,IF(R102=0,"00",RIGHT(DEC2HEX(R102-1,4),2))),IF(TimingFormat!$I$6="2F",IF(V102="○",K102,IF(R102=0,"00",RIGHT(DEC2HEX(R102-1,4),2)))))</f>
        <v>AD</v>
      </c>
      <c r="N102" s="1129">
        <f t="shared" ref="N102" si="11">HEX2DEC(M103&amp;M102)</f>
        <v>1197</v>
      </c>
      <c r="R102" s="1448">
        <f ca="1">IF(MOD(S102,2)=1,"",OFFSET(TimingFormat!$F$26,0,INT(S102/2),1,1))</f>
        <v>0</v>
      </c>
      <c r="S102" s="1449">
        <v>20</v>
      </c>
      <c r="T102" s="1449" t="str">
        <f>IF(INT(S102/2)&gt;TimingFormat!$G$6,"○","")</f>
        <v>○</v>
      </c>
      <c r="U102" s="1449">
        <v>20</v>
      </c>
      <c r="V102" s="1449" t="str">
        <f>IF(INT(U102/2)&gt;TimingFormat!$G$6,"○","")</f>
        <v>○</v>
      </c>
    </row>
    <row r="103" spans="1:22">
      <c r="A103" s="943">
        <v>98</v>
      </c>
      <c r="B103" s="949" t="s">
        <v>211</v>
      </c>
      <c r="C103" s="367" t="s">
        <v>13</v>
      </c>
      <c r="D103" s="940" t="s">
        <v>2428</v>
      </c>
      <c r="E103" s="940" t="s">
        <v>2428</v>
      </c>
      <c r="F103" s="940" t="s">
        <v>8449</v>
      </c>
      <c r="G103" s="1542" t="s">
        <v>7480</v>
      </c>
      <c r="H103" s="1545"/>
      <c r="I103" s="1545"/>
      <c r="J103" s="1546"/>
      <c r="K103" s="965" t="s">
        <v>858</v>
      </c>
      <c r="L103" s="950" t="s">
        <v>211</v>
      </c>
      <c r="M103" s="1256" t="str">
        <f>IF(TimingFormat!$I$6="1F",IF(T103="○",K103,IF(R102=0,"00",LEFT(DEC2HEX(R102-1,4),2))),IF(TimingFormat!$I$6="2F",IF(V103="○",K103,IF(R102=0,"00",LEFT(DEC2HEX(R102-1,4),2)))))</f>
        <v>04</v>
      </c>
      <c r="N103" s="1129"/>
      <c r="R103" s="1448" t="str">
        <f ca="1">IF(MOD(S103,2)=1,"",OFFSET(TimingFormat!$F$26,0,INT(S103/2),1,1))</f>
        <v/>
      </c>
      <c r="S103" s="1449">
        <v>21</v>
      </c>
      <c r="T103" s="1449" t="str">
        <f>IF(INT(S103/2)&gt;TimingFormat!$G$6,"○","")</f>
        <v>○</v>
      </c>
      <c r="U103" s="1449">
        <v>21</v>
      </c>
      <c r="V103" s="1449" t="str">
        <f>IF(INT(U103/2)&gt;TimingFormat!$G$6,"○","")</f>
        <v>○</v>
      </c>
    </row>
    <row r="104" spans="1:22">
      <c r="A104" s="943">
        <v>99</v>
      </c>
      <c r="B104" s="949" t="s">
        <v>220</v>
      </c>
      <c r="C104" s="1547" t="s">
        <v>7481</v>
      </c>
      <c r="D104" s="1545"/>
      <c r="E104" s="1545"/>
      <c r="F104" s="1545"/>
      <c r="G104" s="1545"/>
      <c r="H104" s="1545"/>
      <c r="I104" s="1545"/>
      <c r="J104" s="1546"/>
      <c r="K104" s="965" t="s">
        <v>6925</v>
      </c>
      <c r="L104" s="950" t="s">
        <v>220</v>
      </c>
      <c r="M104" s="1256" t="str">
        <f>IF(TimingFormat!$I$6="1F",IF(T104="○",K104,IF(R104=0,"00",RIGHT(DEC2HEX(R104-1,4),2))),IF(TimingFormat!$I$6="2F",IF(V104="○",K104,IF(R104=0,"00",RIGHT(DEC2HEX(R104-1,4),2)))))</f>
        <v>AD</v>
      </c>
      <c r="N104" s="1129">
        <f t="shared" ref="N104" si="12">HEX2DEC(M105&amp;M104)</f>
        <v>1197</v>
      </c>
      <c r="R104" s="1448">
        <f ca="1">IF(MOD(S104,2)=1,"",OFFSET(TimingFormat!$F$26,0,INT(S104/2),1,1))</f>
        <v>0</v>
      </c>
      <c r="S104" s="1449">
        <v>22</v>
      </c>
      <c r="T104" s="1449" t="str">
        <f>IF(INT(S104/2)&gt;TimingFormat!$G$6,"○","")</f>
        <v>○</v>
      </c>
      <c r="U104" s="1449">
        <v>22</v>
      </c>
      <c r="V104" s="1449" t="str">
        <f>IF(INT(U104/2)&gt;TimingFormat!$G$6,"○","")</f>
        <v>○</v>
      </c>
    </row>
    <row r="105" spans="1:22">
      <c r="A105" s="943">
        <v>100</v>
      </c>
      <c r="B105" s="949" t="s">
        <v>229</v>
      </c>
      <c r="C105" s="367" t="s">
        <v>13</v>
      </c>
      <c r="D105" s="940" t="s">
        <v>2428</v>
      </c>
      <c r="E105" s="940" t="s">
        <v>2428</v>
      </c>
      <c r="F105" s="940" t="s">
        <v>8449</v>
      </c>
      <c r="G105" s="1542" t="s">
        <v>7482</v>
      </c>
      <c r="H105" s="1545"/>
      <c r="I105" s="1545"/>
      <c r="J105" s="1546"/>
      <c r="K105" s="965" t="s">
        <v>858</v>
      </c>
      <c r="L105" s="950" t="s">
        <v>229</v>
      </c>
      <c r="M105" s="1256" t="str">
        <f>IF(TimingFormat!$I$6="1F",IF(T105="○",K105,IF(R104=0,"00",LEFT(DEC2HEX(R104-1,4),2))),IF(TimingFormat!$I$6="2F",IF(V105="○",K105,IF(R104=0,"00",LEFT(DEC2HEX(R104-1,4),2)))))</f>
        <v>04</v>
      </c>
      <c r="N105" s="1129"/>
      <c r="R105" s="1448" t="str">
        <f ca="1">IF(MOD(S105,2)=1,"",OFFSET(TimingFormat!$F$26,0,INT(S105/2),1,1))</f>
        <v/>
      </c>
      <c r="S105" s="1449">
        <v>23</v>
      </c>
      <c r="T105" s="1449" t="str">
        <f>IF(INT(S105/2)&gt;TimingFormat!$G$6,"○","")</f>
        <v>○</v>
      </c>
      <c r="U105" s="1449">
        <v>23</v>
      </c>
      <c r="V105" s="1449" t="str">
        <f>IF(INT(U105/2)&gt;TimingFormat!$G$6,"○","")</f>
        <v>○</v>
      </c>
    </row>
    <row r="106" spans="1:22">
      <c r="A106" s="943">
        <v>101</v>
      </c>
      <c r="B106" s="949" t="s">
        <v>238</v>
      </c>
      <c r="C106" s="1547" t="s">
        <v>7483</v>
      </c>
      <c r="D106" s="1545"/>
      <c r="E106" s="1545"/>
      <c r="F106" s="1545"/>
      <c r="G106" s="1545"/>
      <c r="H106" s="1545"/>
      <c r="I106" s="1545"/>
      <c r="J106" s="1546"/>
      <c r="K106" s="965" t="s">
        <v>6925</v>
      </c>
      <c r="L106" s="950" t="s">
        <v>238</v>
      </c>
      <c r="M106" s="1256" t="str">
        <f>IF(TimingFormat!$I$6="1F",IF(T106="○",K106,IF(R106=0,"00",RIGHT(DEC2HEX(R106-1,4),2))),IF(TimingFormat!$I$6="2F",IF(V106="○",K106,IF(R106=0,"00",RIGHT(DEC2HEX(R106-1,4),2)))))</f>
        <v>AD</v>
      </c>
      <c r="N106" s="1129">
        <f t="shared" ref="N106" si="13">HEX2DEC(M107&amp;M106)</f>
        <v>1197</v>
      </c>
      <c r="R106" s="1448">
        <f ca="1">IF(MOD(S106,2)=1,"",OFFSET(TimingFormat!$F$26,0,INT(S106/2),1,1))</f>
        <v>0</v>
      </c>
      <c r="S106" s="1449">
        <v>24</v>
      </c>
      <c r="T106" s="1449" t="str">
        <f>IF(INT(S106/2)&gt;TimingFormat!$G$6,"○","")</f>
        <v>○</v>
      </c>
      <c r="U106" s="1449">
        <v>0</v>
      </c>
      <c r="V106" s="1449" t="str">
        <f>IF(INT(U106/2)&gt;TimingFormat!$G$6,"○","")</f>
        <v/>
      </c>
    </row>
    <row r="107" spans="1:22">
      <c r="A107" s="943">
        <v>102</v>
      </c>
      <c r="B107" s="949" t="s">
        <v>247</v>
      </c>
      <c r="C107" s="367" t="s">
        <v>13</v>
      </c>
      <c r="D107" s="940" t="s">
        <v>2428</v>
      </c>
      <c r="E107" s="940" t="s">
        <v>2428</v>
      </c>
      <c r="F107" s="940" t="s">
        <v>8449</v>
      </c>
      <c r="G107" s="1542" t="s">
        <v>7484</v>
      </c>
      <c r="H107" s="1545"/>
      <c r="I107" s="1545"/>
      <c r="J107" s="1546"/>
      <c r="K107" s="965" t="s">
        <v>858</v>
      </c>
      <c r="L107" s="950" t="s">
        <v>247</v>
      </c>
      <c r="M107" s="1256" t="str">
        <f>IF(TimingFormat!$I$6="1F",IF(T107="○",K107,IF(R106=0,"00",LEFT(DEC2HEX(R106-1,4),2))),IF(TimingFormat!$I$6="2F",IF(V107="○",K107,IF(R106=0,"00",LEFT(DEC2HEX(R106-1,4),2)))))</f>
        <v>04</v>
      </c>
      <c r="N107" s="1129"/>
      <c r="R107" s="1448" t="str">
        <f ca="1">IF(MOD(S107,2)=1,"",OFFSET(TimingFormat!$F$26,0,INT(S107/2),1,1))</f>
        <v/>
      </c>
      <c r="S107" s="1449">
        <v>25</v>
      </c>
      <c r="T107" s="1449" t="str">
        <f>IF(INT(S107/2)&gt;TimingFormat!$G$6,"○","")</f>
        <v>○</v>
      </c>
      <c r="U107" s="1449">
        <v>1</v>
      </c>
      <c r="V107" s="1449" t="str">
        <f>IF(INT(U107/2)&gt;TimingFormat!$G$6,"○","")</f>
        <v/>
      </c>
    </row>
    <row r="108" spans="1:22">
      <c r="A108" s="943">
        <v>103</v>
      </c>
      <c r="B108" s="949" t="s">
        <v>256</v>
      </c>
      <c r="C108" s="1547" t="s">
        <v>7485</v>
      </c>
      <c r="D108" s="1545"/>
      <c r="E108" s="1545"/>
      <c r="F108" s="1545"/>
      <c r="G108" s="1545"/>
      <c r="H108" s="1545"/>
      <c r="I108" s="1545"/>
      <c r="J108" s="1546"/>
      <c r="K108" s="965" t="s">
        <v>6925</v>
      </c>
      <c r="L108" s="950" t="s">
        <v>256</v>
      </c>
      <c r="M108" s="1256" t="str">
        <f>IF(TimingFormat!$I$6="1F",IF(T108="○",K108,IF(R108=0,"00",RIGHT(DEC2HEX(R108-1,4),2))),IF(TimingFormat!$I$6="2F",IF(V108="○",K108,IF(R108=0,"00",RIGHT(DEC2HEX(R108-1,4),2)))))</f>
        <v>AD</v>
      </c>
      <c r="N108" s="1129">
        <f t="shared" ref="N108" si="14">HEX2DEC(M109&amp;M108)</f>
        <v>1197</v>
      </c>
      <c r="R108" s="1448">
        <f ca="1">IF(MOD(S108,2)=1,"",OFFSET(TimingFormat!$F$26,0,INT(S108/2),1,1))</f>
        <v>0</v>
      </c>
      <c r="S108" s="1449">
        <v>26</v>
      </c>
      <c r="T108" s="1449" t="str">
        <f>IF(INT(S108/2)&gt;TimingFormat!$G$6,"○","")</f>
        <v>○</v>
      </c>
      <c r="U108" s="1449">
        <v>2</v>
      </c>
      <c r="V108" s="1449" t="str">
        <f>IF(INT(U108/2)&gt;TimingFormat!$G$6,"○","")</f>
        <v/>
      </c>
    </row>
    <row r="109" spans="1:22">
      <c r="A109" s="943">
        <v>104</v>
      </c>
      <c r="B109" s="949" t="s">
        <v>260</v>
      </c>
      <c r="C109" s="367" t="s">
        <v>13</v>
      </c>
      <c r="D109" s="940" t="s">
        <v>2428</v>
      </c>
      <c r="E109" s="940" t="s">
        <v>2428</v>
      </c>
      <c r="F109" s="940" t="s">
        <v>8449</v>
      </c>
      <c r="G109" s="1542" t="s">
        <v>7486</v>
      </c>
      <c r="H109" s="1545"/>
      <c r="I109" s="1545"/>
      <c r="J109" s="1546"/>
      <c r="K109" s="965" t="s">
        <v>858</v>
      </c>
      <c r="L109" s="950" t="s">
        <v>260</v>
      </c>
      <c r="M109" s="1256" t="str">
        <f>IF(TimingFormat!$I$6="1F",IF(T109="○",K109,IF(R108=0,"00",LEFT(DEC2HEX(R108-1,4),2))),IF(TimingFormat!$I$6="2F",IF(V109="○",K109,IF(R108=0,"00",LEFT(DEC2HEX(R108-1,4),2)))))</f>
        <v>04</v>
      </c>
      <c r="N109" s="1129"/>
      <c r="R109" s="1448" t="str">
        <f ca="1">IF(MOD(S109,2)=1,"",OFFSET(TimingFormat!$F$26,0,INT(S109/2),1,1))</f>
        <v/>
      </c>
      <c r="S109" s="1449">
        <v>27</v>
      </c>
      <c r="T109" s="1449" t="str">
        <f>IF(INT(S109/2)&gt;TimingFormat!$G$6,"○","")</f>
        <v>○</v>
      </c>
      <c r="U109" s="1449">
        <v>3</v>
      </c>
      <c r="V109" s="1449" t="str">
        <f>IF(INT(U109/2)&gt;TimingFormat!$G$6,"○","")</f>
        <v/>
      </c>
    </row>
    <row r="110" spans="1:22">
      <c r="A110" s="943">
        <v>105</v>
      </c>
      <c r="B110" s="949" t="s">
        <v>262</v>
      </c>
      <c r="C110" s="1547" t="s">
        <v>7487</v>
      </c>
      <c r="D110" s="1545"/>
      <c r="E110" s="1545"/>
      <c r="F110" s="1545"/>
      <c r="G110" s="1545"/>
      <c r="H110" s="1545"/>
      <c r="I110" s="1545"/>
      <c r="J110" s="1546"/>
      <c r="K110" s="965" t="s">
        <v>6925</v>
      </c>
      <c r="L110" s="950" t="s">
        <v>262</v>
      </c>
      <c r="M110" s="1256" t="str">
        <f>IF(TimingFormat!$I$6="1F",IF(T110="○",K110,IF(R110=0,"00",RIGHT(DEC2HEX(R110-1,4),2))),IF(TimingFormat!$I$6="2F",IF(V110="○",K110,IF(R110=0,"00",RIGHT(DEC2HEX(R110-1,4),2)))))</f>
        <v>AD</v>
      </c>
      <c r="N110" s="1129">
        <f t="shared" ref="N110" si="15">HEX2DEC(M111&amp;M110)</f>
        <v>1197</v>
      </c>
      <c r="R110" s="1448">
        <f ca="1">IF(MOD(S110,2)=1,"",OFFSET(TimingFormat!$F$26,0,INT(S110/2),1,1))</f>
        <v>0</v>
      </c>
      <c r="S110" s="1449">
        <v>28</v>
      </c>
      <c r="T110" s="1449" t="str">
        <f>IF(INT(S110/2)&gt;TimingFormat!$G$6,"○","")</f>
        <v>○</v>
      </c>
      <c r="U110" s="1449">
        <v>4</v>
      </c>
      <c r="V110" s="1449" t="str">
        <f>IF(INT(U110/2)&gt;TimingFormat!$G$6,"○","")</f>
        <v/>
      </c>
    </row>
    <row r="111" spans="1:22">
      <c r="A111" s="943">
        <v>106</v>
      </c>
      <c r="B111" s="949" t="s">
        <v>263</v>
      </c>
      <c r="C111" s="367" t="s">
        <v>13</v>
      </c>
      <c r="D111" s="940" t="s">
        <v>2428</v>
      </c>
      <c r="E111" s="940" t="s">
        <v>2428</v>
      </c>
      <c r="F111" s="940" t="s">
        <v>8449</v>
      </c>
      <c r="G111" s="1542" t="s">
        <v>7488</v>
      </c>
      <c r="H111" s="1545"/>
      <c r="I111" s="1545"/>
      <c r="J111" s="1546"/>
      <c r="K111" s="965" t="s">
        <v>858</v>
      </c>
      <c r="L111" s="950" t="s">
        <v>263</v>
      </c>
      <c r="M111" s="1256" t="str">
        <f>IF(TimingFormat!$I$6="1F",IF(T111="○",K111,IF(R110=0,"00",LEFT(DEC2HEX(R110-1,4),2))),IF(TimingFormat!$I$6="2F",IF(V111="○",K111,IF(R110=0,"00",LEFT(DEC2HEX(R110-1,4),2)))))</f>
        <v>04</v>
      </c>
      <c r="N111" s="1129"/>
      <c r="R111" s="1448" t="str">
        <f ca="1">IF(MOD(S111,2)=1,"",OFFSET(TimingFormat!$F$26,0,INT(S111/2),1,1))</f>
        <v/>
      </c>
      <c r="S111" s="1449">
        <v>29</v>
      </c>
      <c r="T111" s="1449" t="str">
        <f>IF(INT(S111/2)&gt;TimingFormat!$G$6,"○","")</f>
        <v>○</v>
      </c>
      <c r="U111" s="1449">
        <v>5</v>
      </c>
      <c r="V111" s="1449" t="str">
        <f>IF(INT(U111/2)&gt;TimingFormat!$G$6,"○","")</f>
        <v/>
      </c>
    </row>
    <row r="112" spans="1:22">
      <c r="A112" s="943">
        <v>107</v>
      </c>
      <c r="B112" s="949" t="s">
        <v>264</v>
      </c>
      <c r="C112" s="1547" t="s">
        <v>7489</v>
      </c>
      <c r="D112" s="1545"/>
      <c r="E112" s="1545"/>
      <c r="F112" s="1545"/>
      <c r="G112" s="1545"/>
      <c r="H112" s="1545"/>
      <c r="I112" s="1545"/>
      <c r="J112" s="1546"/>
      <c r="K112" s="965" t="s">
        <v>6925</v>
      </c>
      <c r="L112" s="950" t="s">
        <v>264</v>
      </c>
      <c r="M112" s="1256" t="str">
        <f>IF(TimingFormat!$I$6="1F",IF(T112="○",K112,IF(R112=0,"00",RIGHT(DEC2HEX(R112-1,4),2))),IF(TimingFormat!$I$6="2F",IF(V112="○",K112,IF(R112=0,"00",RIGHT(DEC2HEX(R112-1,4),2)))))</f>
        <v>AD</v>
      </c>
      <c r="N112" s="1129">
        <f t="shared" ref="N112" si="16">HEX2DEC(M113&amp;M112)</f>
        <v>1197</v>
      </c>
      <c r="R112" s="1448">
        <f ca="1">IF(MOD(S112,2)=1,"",OFFSET(TimingFormat!$F$26,0,INT(S112/2),1,1))</f>
        <v>0</v>
      </c>
      <c r="S112" s="1449">
        <v>30</v>
      </c>
      <c r="T112" s="1449" t="str">
        <f>IF(INT(S112/2)&gt;TimingFormat!$G$6,"○","")</f>
        <v>○</v>
      </c>
      <c r="U112" s="1449">
        <v>6</v>
      </c>
      <c r="V112" s="1449" t="str">
        <f>IF(INT(U112/2)&gt;TimingFormat!$G$6,"○","")</f>
        <v/>
      </c>
    </row>
    <row r="113" spans="1:22">
      <c r="A113" s="943">
        <v>108</v>
      </c>
      <c r="B113" s="949" t="s">
        <v>266</v>
      </c>
      <c r="C113" s="367" t="s">
        <v>13</v>
      </c>
      <c r="D113" s="940" t="s">
        <v>2428</v>
      </c>
      <c r="E113" s="940" t="s">
        <v>2428</v>
      </c>
      <c r="F113" s="940" t="s">
        <v>8449</v>
      </c>
      <c r="G113" s="1542" t="s">
        <v>7490</v>
      </c>
      <c r="H113" s="1545"/>
      <c r="I113" s="1545"/>
      <c r="J113" s="1546"/>
      <c r="K113" s="965" t="s">
        <v>858</v>
      </c>
      <c r="L113" s="950" t="s">
        <v>266</v>
      </c>
      <c r="M113" s="1256" t="str">
        <f>IF(TimingFormat!$I$6="1F",IF(T113="○",K113,IF(R112=0,"00",LEFT(DEC2HEX(R112-1,4),2))),IF(TimingFormat!$I$6="2F",IF(V113="○",K113,IF(R112=0,"00",LEFT(DEC2HEX(R112-1,4),2)))))</f>
        <v>04</v>
      </c>
      <c r="N113" s="1129"/>
      <c r="R113" s="1448" t="str">
        <f ca="1">IF(MOD(S113,2)=1,"",OFFSET(TimingFormat!$F$26,0,INT(S113/2),1,1))</f>
        <v/>
      </c>
      <c r="S113" s="1449">
        <v>31</v>
      </c>
      <c r="T113" s="1449" t="str">
        <f>IF(INT(S113/2)&gt;TimingFormat!$G$6,"○","")</f>
        <v>○</v>
      </c>
      <c r="U113" s="1449">
        <v>7</v>
      </c>
      <c r="V113" s="1449" t="str">
        <f>IF(INT(U113/2)&gt;TimingFormat!$G$6,"○","")</f>
        <v/>
      </c>
    </row>
    <row r="114" spans="1:22">
      <c r="A114" s="943">
        <v>109</v>
      </c>
      <c r="B114" s="949" t="s">
        <v>268</v>
      </c>
      <c r="C114" s="1547" t="s">
        <v>7491</v>
      </c>
      <c r="D114" s="1545"/>
      <c r="E114" s="1545"/>
      <c r="F114" s="1545"/>
      <c r="G114" s="1545"/>
      <c r="H114" s="1545"/>
      <c r="I114" s="1545"/>
      <c r="J114" s="1546"/>
      <c r="K114" s="965" t="s">
        <v>6925</v>
      </c>
      <c r="L114" s="950" t="s">
        <v>268</v>
      </c>
      <c r="M114" s="1256" t="str">
        <f>IF(TimingFormat!$I$6="1F",IF(T114="○",K114,IF(R114=0,"00",RIGHT(DEC2HEX(R114-1,4),2))),IF(TimingFormat!$I$6="2F",IF(V114="○",K114,IF(R114=0,"00",RIGHT(DEC2HEX(R114-1,4),2)))))</f>
        <v>AD</v>
      </c>
      <c r="N114" s="1129">
        <f t="shared" ref="N114" si="17">HEX2DEC(M115&amp;M114)</f>
        <v>1197</v>
      </c>
      <c r="R114" s="1448">
        <f ca="1">IF(MOD(S114,2)=1,"",OFFSET(TimingFormat!$F$26,0,INT(S114/2),1,1))</f>
        <v>0</v>
      </c>
      <c r="S114" s="1449">
        <v>32</v>
      </c>
      <c r="T114" s="1449" t="str">
        <f>IF(INT(S114/2)&gt;TimingFormat!$G$6,"○","")</f>
        <v>○</v>
      </c>
      <c r="U114" s="1449">
        <v>8</v>
      </c>
      <c r="V114" s="1449" t="str">
        <f>IF(INT(U114/2)&gt;TimingFormat!$G$6,"○","")</f>
        <v/>
      </c>
    </row>
    <row r="115" spans="1:22">
      <c r="A115" s="943">
        <v>110</v>
      </c>
      <c r="B115" s="949" t="s">
        <v>269</v>
      </c>
      <c r="C115" s="367" t="s">
        <v>13</v>
      </c>
      <c r="D115" s="940" t="s">
        <v>2428</v>
      </c>
      <c r="E115" s="940" t="s">
        <v>2428</v>
      </c>
      <c r="F115" s="940" t="s">
        <v>8449</v>
      </c>
      <c r="G115" s="1542" t="s">
        <v>7492</v>
      </c>
      <c r="H115" s="1545"/>
      <c r="I115" s="1545"/>
      <c r="J115" s="1546"/>
      <c r="K115" s="965" t="s">
        <v>858</v>
      </c>
      <c r="L115" s="950" t="s">
        <v>269</v>
      </c>
      <c r="M115" s="1256" t="str">
        <f>IF(TimingFormat!$I$6="1F",IF(T115="○",K115,IF(R114=0,"00",LEFT(DEC2HEX(R114-1,4),2))),IF(TimingFormat!$I$6="2F",IF(V115="○",K115,IF(R114=0,"00",LEFT(DEC2HEX(R114-1,4),2)))))</f>
        <v>04</v>
      </c>
      <c r="N115" s="1129"/>
      <c r="R115" s="1448" t="str">
        <f ca="1">IF(MOD(S115,2)=1,"",OFFSET(TimingFormat!$F$26,0,INT(S115/2),1,1))</f>
        <v/>
      </c>
      <c r="S115" s="1449">
        <v>33</v>
      </c>
      <c r="T115" s="1449" t="str">
        <f>IF(INT(S115/2)&gt;TimingFormat!$G$6,"○","")</f>
        <v>○</v>
      </c>
      <c r="U115" s="1449">
        <v>9</v>
      </c>
      <c r="V115" s="1449" t="str">
        <f>IF(INT(U115/2)&gt;TimingFormat!$G$6,"○","")</f>
        <v/>
      </c>
    </row>
    <row r="116" spans="1:22">
      <c r="A116" s="943">
        <v>111</v>
      </c>
      <c r="B116" s="949" t="s">
        <v>271</v>
      </c>
      <c r="C116" s="1547" t="s">
        <v>7493</v>
      </c>
      <c r="D116" s="1545"/>
      <c r="E116" s="1545"/>
      <c r="F116" s="1545"/>
      <c r="G116" s="1545"/>
      <c r="H116" s="1545"/>
      <c r="I116" s="1545"/>
      <c r="J116" s="1546"/>
      <c r="K116" s="965" t="s">
        <v>6925</v>
      </c>
      <c r="L116" s="950" t="s">
        <v>271</v>
      </c>
      <c r="M116" s="1256" t="str">
        <f>IF(TimingFormat!$I$6="1F",IF(T116="○",K116,IF(R116=0,"00",RIGHT(DEC2HEX(R116-1,4),2))),IF(TimingFormat!$I$6="2F",IF(V116="○",K116,IF(R116=0,"00",RIGHT(DEC2HEX(R116-1,4),2)))))</f>
        <v>AD</v>
      </c>
      <c r="N116" s="1129">
        <f t="shared" ref="N116" si="18">HEX2DEC(M117&amp;M116)</f>
        <v>1197</v>
      </c>
      <c r="R116" s="1448">
        <f ca="1">IF(MOD(S116,2)=1,"",OFFSET(TimingFormat!$F$26,0,INT(S116/2),1,1))</f>
        <v>0</v>
      </c>
      <c r="S116" s="1449">
        <v>34</v>
      </c>
      <c r="T116" s="1449" t="str">
        <f>IF(INT(S116/2)&gt;TimingFormat!$G$6,"○","")</f>
        <v>○</v>
      </c>
      <c r="U116" s="1449">
        <v>10</v>
      </c>
      <c r="V116" s="1449" t="str">
        <f>IF(INT(U116/2)&gt;TimingFormat!$G$6,"○","")</f>
        <v/>
      </c>
    </row>
    <row r="117" spans="1:22">
      <c r="A117" s="943">
        <v>112</v>
      </c>
      <c r="B117" s="949" t="s">
        <v>273</v>
      </c>
      <c r="C117" s="367" t="s">
        <v>13</v>
      </c>
      <c r="D117" s="940" t="s">
        <v>2428</v>
      </c>
      <c r="E117" s="940" t="s">
        <v>2428</v>
      </c>
      <c r="F117" s="940" t="s">
        <v>8449</v>
      </c>
      <c r="G117" s="1542" t="s">
        <v>7494</v>
      </c>
      <c r="H117" s="1545"/>
      <c r="I117" s="1545"/>
      <c r="J117" s="1546"/>
      <c r="K117" s="965" t="s">
        <v>858</v>
      </c>
      <c r="L117" s="950" t="s">
        <v>273</v>
      </c>
      <c r="M117" s="1256" t="str">
        <f>IF(TimingFormat!$I$6="1F",IF(T117="○",K117,IF(R116=0,"00",LEFT(DEC2HEX(R116-1,4),2))),IF(TimingFormat!$I$6="2F",IF(V117="○",K117,IF(R116=0,"00",LEFT(DEC2HEX(R116-1,4),2)))))</f>
        <v>04</v>
      </c>
      <c r="N117" s="1129"/>
      <c r="R117" s="1448" t="str">
        <f ca="1">IF(MOD(S117,2)=1,"",OFFSET(TimingFormat!$F$26,0,INT(S117/2),1,1))</f>
        <v/>
      </c>
      <c r="S117" s="1449">
        <v>35</v>
      </c>
      <c r="T117" s="1449" t="str">
        <f>IF(INT(S117/2)&gt;TimingFormat!$G$6,"○","")</f>
        <v>○</v>
      </c>
      <c r="U117" s="1449">
        <v>11</v>
      </c>
      <c r="V117" s="1449" t="str">
        <f>IF(INT(U117/2)&gt;TimingFormat!$G$6,"○","")</f>
        <v/>
      </c>
    </row>
    <row r="118" spans="1:22">
      <c r="A118" s="943">
        <v>113</v>
      </c>
      <c r="B118" s="949" t="s">
        <v>275</v>
      </c>
      <c r="C118" s="1547" t="s">
        <v>7495</v>
      </c>
      <c r="D118" s="1545"/>
      <c r="E118" s="1545"/>
      <c r="F118" s="1545"/>
      <c r="G118" s="1545"/>
      <c r="H118" s="1545"/>
      <c r="I118" s="1545"/>
      <c r="J118" s="1546"/>
      <c r="K118" s="965" t="s">
        <v>6925</v>
      </c>
      <c r="L118" s="950" t="s">
        <v>275</v>
      </c>
      <c r="M118" s="1256" t="str">
        <f>IF(TimingFormat!$I$6="1F",IF(T118="○",K118,IF(R118=0,"00",RIGHT(DEC2HEX(R118-1,4),2))),IF(TimingFormat!$I$6="2F",IF(V118="○",K118,IF(R118=0,"00",RIGHT(DEC2HEX(R118-1,4),2)))))</f>
        <v>AD</v>
      </c>
      <c r="N118" s="1129">
        <f t="shared" ref="N118" si="19">HEX2DEC(M119&amp;M118)</f>
        <v>1197</v>
      </c>
      <c r="R118" s="1448">
        <f ca="1">IF(MOD(S118,2)=1,"",OFFSET(TimingFormat!$F$26,0,INT(S118/2),1,1))</f>
        <v>0</v>
      </c>
      <c r="S118" s="1449">
        <v>36</v>
      </c>
      <c r="T118" s="1449" t="str">
        <f>IF(INT(S118/2)&gt;TimingFormat!$G$6,"○","")</f>
        <v>○</v>
      </c>
      <c r="U118" s="1449">
        <v>12</v>
      </c>
      <c r="V118" s="1449" t="str">
        <f>IF(INT(U118/2)&gt;TimingFormat!$G$6,"○","")</f>
        <v/>
      </c>
    </row>
    <row r="119" spans="1:22">
      <c r="A119" s="943">
        <v>114</v>
      </c>
      <c r="B119" s="949" t="s">
        <v>277</v>
      </c>
      <c r="C119" s="367" t="s">
        <v>13</v>
      </c>
      <c r="D119" s="940" t="s">
        <v>2428</v>
      </c>
      <c r="E119" s="940" t="s">
        <v>2428</v>
      </c>
      <c r="F119" s="940" t="s">
        <v>8449</v>
      </c>
      <c r="G119" s="1542" t="s">
        <v>7496</v>
      </c>
      <c r="H119" s="1545"/>
      <c r="I119" s="1545"/>
      <c r="J119" s="1546"/>
      <c r="K119" s="965" t="s">
        <v>858</v>
      </c>
      <c r="L119" s="950" t="s">
        <v>277</v>
      </c>
      <c r="M119" s="1256" t="str">
        <f>IF(TimingFormat!$I$6="1F",IF(T119="○",K119,IF(R118=0,"00",LEFT(DEC2HEX(R118-1,4),2))),IF(TimingFormat!$I$6="2F",IF(V119="○",K119,IF(R118=0,"00",LEFT(DEC2HEX(R118-1,4),2)))))</f>
        <v>04</v>
      </c>
      <c r="N119" s="1129"/>
      <c r="R119" s="1448" t="str">
        <f ca="1">IF(MOD(S119,2)=1,"",OFFSET(TimingFormat!$F$26,0,INT(S119/2),1,1))</f>
        <v/>
      </c>
      <c r="S119" s="1449">
        <v>37</v>
      </c>
      <c r="T119" s="1449" t="str">
        <f>IF(INT(S119/2)&gt;TimingFormat!$G$6,"○","")</f>
        <v>○</v>
      </c>
      <c r="U119" s="1449">
        <v>13</v>
      </c>
      <c r="V119" s="1449" t="str">
        <f>IF(INT(U119/2)&gt;TimingFormat!$G$6,"○","")</f>
        <v/>
      </c>
    </row>
    <row r="120" spans="1:22">
      <c r="A120" s="943">
        <v>115</v>
      </c>
      <c r="B120" s="949" t="s">
        <v>279</v>
      </c>
      <c r="C120" s="1547" t="s">
        <v>7497</v>
      </c>
      <c r="D120" s="1545"/>
      <c r="E120" s="1545"/>
      <c r="F120" s="1545"/>
      <c r="G120" s="1545"/>
      <c r="H120" s="1545"/>
      <c r="I120" s="1545"/>
      <c r="J120" s="1546"/>
      <c r="K120" s="965" t="s">
        <v>6925</v>
      </c>
      <c r="L120" s="950" t="s">
        <v>279</v>
      </c>
      <c r="M120" s="1256" t="str">
        <f>IF(TimingFormat!$I$6="1F",IF(T120="○",K120,IF(R120=0,"00",RIGHT(DEC2HEX(R120-1,4),2))),IF(TimingFormat!$I$6="2F",IF(V120="○",K120,IF(R120=0,"00",RIGHT(DEC2HEX(R120-1,4),2)))))</f>
        <v>AD</v>
      </c>
      <c r="N120" s="1129">
        <f t="shared" ref="N120" si="20">HEX2DEC(M121&amp;M120)</f>
        <v>1197</v>
      </c>
      <c r="R120" s="1448">
        <f ca="1">IF(MOD(S120,2)=1,"",OFFSET(TimingFormat!$F$26,0,INT(S120/2),1,1))</f>
        <v>0</v>
      </c>
      <c r="S120" s="1449">
        <v>38</v>
      </c>
      <c r="T120" s="1449" t="str">
        <f>IF(INT(S120/2)&gt;TimingFormat!$G$6,"○","")</f>
        <v>○</v>
      </c>
      <c r="U120" s="1449">
        <v>14</v>
      </c>
      <c r="V120" s="1449" t="str">
        <f>IF(INT(U120/2)&gt;TimingFormat!$G$6,"○","")</f>
        <v/>
      </c>
    </row>
    <row r="121" spans="1:22">
      <c r="A121" s="943">
        <v>116</v>
      </c>
      <c r="B121" s="949" t="s">
        <v>281</v>
      </c>
      <c r="C121" s="367" t="s">
        <v>13</v>
      </c>
      <c r="D121" s="940" t="s">
        <v>2428</v>
      </c>
      <c r="E121" s="940" t="s">
        <v>2428</v>
      </c>
      <c r="F121" s="940" t="s">
        <v>8449</v>
      </c>
      <c r="G121" s="1542" t="s">
        <v>7498</v>
      </c>
      <c r="H121" s="1545"/>
      <c r="I121" s="1545"/>
      <c r="J121" s="1546"/>
      <c r="K121" s="965" t="s">
        <v>858</v>
      </c>
      <c r="L121" s="950" t="s">
        <v>281</v>
      </c>
      <c r="M121" s="1256" t="str">
        <f>IF(TimingFormat!$I$6="1F",IF(T121="○",K121,IF(R120=0,"00",LEFT(DEC2HEX(R120-1,4),2))),IF(TimingFormat!$I$6="2F",IF(V121="○",K121,IF(R120=0,"00",LEFT(DEC2HEX(R120-1,4),2)))))</f>
        <v>04</v>
      </c>
      <c r="N121" s="1129"/>
      <c r="R121" s="1448" t="str">
        <f ca="1">IF(MOD(S121,2)=1,"",OFFSET(TimingFormat!$F$26,0,INT(S121/2),1,1))</f>
        <v/>
      </c>
      <c r="S121" s="1449">
        <v>39</v>
      </c>
      <c r="T121" s="1449" t="str">
        <f>IF(INT(S121/2)&gt;TimingFormat!$G$6,"○","")</f>
        <v>○</v>
      </c>
      <c r="U121" s="1449">
        <v>15</v>
      </c>
      <c r="V121" s="1449" t="str">
        <f>IF(INT(U121/2)&gt;TimingFormat!$G$6,"○","")</f>
        <v/>
      </c>
    </row>
    <row r="122" spans="1:22">
      <c r="A122" s="943">
        <v>117</v>
      </c>
      <c r="B122" s="949" t="s">
        <v>283</v>
      </c>
      <c r="C122" s="1547" t="s">
        <v>7499</v>
      </c>
      <c r="D122" s="1545"/>
      <c r="E122" s="1545"/>
      <c r="F122" s="1545"/>
      <c r="G122" s="1545"/>
      <c r="H122" s="1545"/>
      <c r="I122" s="1545"/>
      <c r="J122" s="1546"/>
      <c r="K122" s="965" t="s">
        <v>6925</v>
      </c>
      <c r="L122" s="950" t="s">
        <v>283</v>
      </c>
      <c r="M122" s="1256" t="str">
        <f>IF(TimingFormat!$I$6="1F",IF(T122="○",K122,IF(R122=0,"00",RIGHT(DEC2HEX(R122-1,4),2))),IF(TimingFormat!$I$6="2F",IF(V122="○",K122,IF(R122=0,"00",RIGHT(DEC2HEX(R122-1,4),2)))))</f>
        <v>AD</v>
      </c>
      <c r="N122" s="1129">
        <f>HEX2DEC(M123&amp;M122)</f>
        <v>1197</v>
      </c>
      <c r="R122" s="1448">
        <f ca="1">IF(MOD(S122,2)=1,"",OFFSET(TimingFormat!$F$26,0,INT(S122/2),1,1))</f>
        <v>0</v>
      </c>
      <c r="S122" s="1449">
        <v>40</v>
      </c>
      <c r="T122" s="1449" t="str">
        <f>IF(INT(S122/2)&gt;TimingFormat!$G$6,"○","")</f>
        <v>○</v>
      </c>
      <c r="U122" s="1449">
        <v>16</v>
      </c>
      <c r="V122" s="1449" t="str">
        <f>IF(INT(U122/2)&gt;TimingFormat!$G$6,"○","")</f>
        <v>○</v>
      </c>
    </row>
    <row r="123" spans="1:22">
      <c r="A123" s="943">
        <v>118</v>
      </c>
      <c r="B123" s="949" t="s">
        <v>285</v>
      </c>
      <c r="C123" s="367" t="s">
        <v>13</v>
      </c>
      <c r="D123" s="940" t="s">
        <v>2428</v>
      </c>
      <c r="E123" s="940" t="s">
        <v>2428</v>
      </c>
      <c r="F123" s="940" t="s">
        <v>8449</v>
      </c>
      <c r="G123" s="1542" t="s">
        <v>7500</v>
      </c>
      <c r="H123" s="1545"/>
      <c r="I123" s="1545"/>
      <c r="J123" s="1546"/>
      <c r="K123" s="965" t="s">
        <v>858</v>
      </c>
      <c r="L123" s="950" t="s">
        <v>285</v>
      </c>
      <c r="M123" s="1256" t="str">
        <f>IF(TimingFormat!$I$6="1F",IF(T123="○",K123,IF(R122=0,"00",LEFT(DEC2HEX(R122-1,4),2))),IF(TimingFormat!$I$6="2F",IF(V123="○",K123,IF(R122=0,"00",LEFT(DEC2HEX(R122-1,4),2)))))</f>
        <v>04</v>
      </c>
      <c r="N123" s="1129"/>
      <c r="R123" s="1448" t="str">
        <f ca="1">IF(MOD(S123,2)=1,"",OFFSET(TimingFormat!$F$26,0,INT(S123/2),1,1))</f>
        <v/>
      </c>
      <c r="S123" s="1449">
        <v>41</v>
      </c>
      <c r="T123" s="1449" t="str">
        <f>IF(INT(S123/2)&gt;TimingFormat!$G$6,"○","")</f>
        <v>○</v>
      </c>
      <c r="U123" s="1449">
        <v>17</v>
      </c>
      <c r="V123" s="1449" t="str">
        <f>IF(INT(U123/2)&gt;TimingFormat!$G$6,"○","")</f>
        <v>○</v>
      </c>
    </row>
    <row r="124" spans="1:22">
      <c r="A124" s="943">
        <v>119</v>
      </c>
      <c r="B124" s="949" t="s">
        <v>287</v>
      </c>
      <c r="C124" s="1547" t="s">
        <v>7501</v>
      </c>
      <c r="D124" s="1545"/>
      <c r="E124" s="1545"/>
      <c r="F124" s="1545"/>
      <c r="G124" s="1545"/>
      <c r="H124" s="1545"/>
      <c r="I124" s="1545"/>
      <c r="J124" s="1546"/>
      <c r="K124" s="965" t="s">
        <v>6925</v>
      </c>
      <c r="L124" s="950" t="s">
        <v>287</v>
      </c>
      <c r="M124" s="1256" t="str">
        <f>IF(TimingFormat!$I$6="1F",IF(T124="○",K124,IF(R124=0,"00",RIGHT(DEC2HEX(R124-1,4),2))),IF(TimingFormat!$I$6="2F",IF(V124="○",K124,IF(R124=0,"00",RIGHT(DEC2HEX(R124-1,4),2)))))</f>
        <v>AD</v>
      </c>
      <c r="N124" s="1129">
        <f t="shared" ref="N124" si="21">HEX2DEC(M125&amp;M124)</f>
        <v>1197</v>
      </c>
      <c r="R124" s="1448">
        <f ca="1">IF(MOD(S124,2)=1,"",OFFSET(TimingFormat!$F$26,0,INT(S124/2),1,1))</f>
        <v>0</v>
      </c>
      <c r="S124" s="1449">
        <v>42</v>
      </c>
      <c r="T124" s="1449" t="str">
        <f>IF(INT(S124/2)&gt;TimingFormat!$G$6,"○","")</f>
        <v>○</v>
      </c>
      <c r="U124" s="1449">
        <v>18</v>
      </c>
      <c r="V124" s="1449" t="str">
        <f>IF(INT(U124/2)&gt;TimingFormat!$G$6,"○","")</f>
        <v>○</v>
      </c>
    </row>
    <row r="125" spans="1:22">
      <c r="A125" s="943">
        <v>120</v>
      </c>
      <c r="B125" s="949" t="s">
        <v>289</v>
      </c>
      <c r="C125" s="367" t="s">
        <v>13</v>
      </c>
      <c r="D125" s="940" t="s">
        <v>2428</v>
      </c>
      <c r="E125" s="940" t="s">
        <v>2428</v>
      </c>
      <c r="F125" s="940" t="s">
        <v>8449</v>
      </c>
      <c r="G125" s="1542" t="s">
        <v>7502</v>
      </c>
      <c r="H125" s="1545"/>
      <c r="I125" s="1545"/>
      <c r="J125" s="1546"/>
      <c r="K125" s="965" t="s">
        <v>858</v>
      </c>
      <c r="L125" s="950" t="s">
        <v>289</v>
      </c>
      <c r="M125" s="1256" t="str">
        <f>IF(TimingFormat!$I$6="1F",IF(T125="○",K125,IF(R124=0,"00",LEFT(DEC2HEX(R124-1,4),2))),IF(TimingFormat!$I$6="2F",IF(V125="○",K125,IF(R124=0,"00",LEFT(DEC2HEX(R124-1,4),2)))))</f>
        <v>04</v>
      </c>
      <c r="N125" s="1129"/>
      <c r="R125" s="1448" t="str">
        <f ca="1">IF(MOD(S125,2)=1,"",OFFSET(TimingFormat!$F$26,0,INT(S125/2),1,1))</f>
        <v/>
      </c>
      <c r="S125" s="1449">
        <v>43</v>
      </c>
      <c r="T125" s="1449" t="str">
        <f>IF(INT(S125/2)&gt;TimingFormat!$G$6,"○","")</f>
        <v>○</v>
      </c>
      <c r="U125" s="1449">
        <v>19</v>
      </c>
      <c r="V125" s="1449" t="str">
        <f>IF(INT(U125/2)&gt;TimingFormat!$G$6,"○","")</f>
        <v>○</v>
      </c>
    </row>
    <row r="126" spans="1:22">
      <c r="A126" s="943">
        <v>121</v>
      </c>
      <c r="B126" s="949" t="s">
        <v>291</v>
      </c>
      <c r="C126" s="1547" t="s">
        <v>7503</v>
      </c>
      <c r="D126" s="1545"/>
      <c r="E126" s="1545"/>
      <c r="F126" s="1545"/>
      <c r="G126" s="1545"/>
      <c r="H126" s="1545"/>
      <c r="I126" s="1545"/>
      <c r="J126" s="1546"/>
      <c r="K126" s="965" t="s">
        <v>6925</v>
      </c>
      <c r="L126" s="950" t="s">
        <v>291</v>
      </c>
      <c r="M126" s="1256" t="str">
        <f>IF(TimingFormat!$I$6="1F",IF(T126="○",K126,IF(R126=0,"00",RIGHT(DEC2HEX(R126-1,4),2))),IF(TimingFormat!$I$6="2F",IF(V126="○",K126,IF(R126=0,"00",RIGHT(DEC2HEX(R126-1,4),2)))))</f>
        <v>AD</v>
      </c>
      <c r="N126" s="1129">
        <f t="shared" ref="N126" si="22">HEX2DEC(M127&amp;M126)</f>
        <v>1197</v>
      </c>
      <c r="R126" s="1448">
        <f ca="1">IF(MOD(S126,2)=1,"",OFFSET(TimingFormat!$F$26,0,INT(S126/2),1,1))</f>
        <v>0</v>
      </c>
      <c r="S126" s="1449">
        <v>44</v>
      </c>
      <c r="T126" s="1449" t="str">
        <f>IF(INT(S126/2)&gt;TimingFormat!$G$6,"○","")</f>
        <v>○</v>
      </c>
      <c r="U126" s="1449">
        <v>20</v>
      </c>
      <c r="V126" s="1449" t="str">
        <f>IF(INT(U126/2)&gt;TimingFormat!$G$6,"○","")</f>
        <v>○</v>
      </c>
    </row>
    <row r="127" spans="1:22">
      <c r="A127" s="943">
        <v>122</v>
      </c>
      <c r="B127" s="949" t="s">
        <v>293</v>
      </c>
      <c r="C127" s="367" t="s">
        <v>13</v>
      </c>
      <c r="D127" s="940" t="s">
        <v>2428</v>
      </c>
      <c r="E127" s="940" t="s">
        <v>2428</v>
      </c>
      <c r="F127" s="940" t="s">
        <v>8449</v>
      </c>
      <c r="G127" s="1542" t="s">
        <v>7504</v>
      </c>
      <c r="H127" s="1545"/>
      <c r="I127" s="1545"/>
      <c r="J127" s="1546"/>
      <c r="K127" s="965" t="s">
        <v>858</v>
      </c>
      <c r="L127" s="950" t="s">
        <v>293</v>
      </c>
      <c r="M127" s="1256" t="str">
        <f>IF(TimingFormat!$I$6="1F",IF(T127="○",K127,IF(R126=0,"00",LEFT(DEC2HEX(R126-1,4),2))),IF(TimingFormat!$I$6="2F",IF(V127="○",K127,IF(R126=0,"00",LEFT(DEC2HEX(R126-1,4),2)))))</f>
        <v>04</v>
      </c>
      <c r="N127" s="1129"/>
      <c r="R127" s="1448" t="str">
        <f ca="1">IF(MOD(S127,2)=1,"",OFFSET(TimingFormat!$F$26,0,INT(S127/2),1,1))</f>
        <v/>
      </c>
      <c r="S127" s="1449">
        <v>45</v>
      </c>
      <c r="T127" s="1449" t="str">
        <f>IF(INT(S127/2)&gt;TimingFormat!$G$6,"○","")</f>
        <v>○</v>
      </c>
      <c r="U127" s="1449">
        <v>21</v>
      </c>
      <c r="V127" s="1449" t="str">
        <f>IF(INT(U127/2)&gt;TimingFormat!$G$6,"○","")</f>
        <v>○</v>
      </c>
    </row>
    <row r="128" spans="1:22">
      <c r="A128" s="943">
        <v>123</v>
      </c>
      <c r="B128" s="949" t="s">
        <v>295</v>
      </c>
      <c r="C128" s="1547" t="s">
        <v>7505</v>
      </c>
      <c r="D128" s="1545"/>
      <c r="E128" s="1545"/>
      <c r="F128" s="1545"/>
      <c r="G128" s="1545"/>
      <c r="H128" s="1545"/>
      <c r="I128" s="1545"/>
      <c r="J128" s="1546"/>
      <c r="K128" s="965" t="s">
        <v>6925</v>
      </c>
      <c r="L128" s="950" t="s">
        <v>295</v>
      </c>
      <c r="M128" s="1256" t="str">
        <f>IF(TimingFormat!$I$6="1F",IF(T128="○",K128,IF(R128=0,"00",RIGHT(DEC2HEX(R128-1,4),2))),IF(TimingFormat!$I$6="2F",IF(V128="○",K128,IF(R128=0,"00",RIGHT(DEC2HEX(R128-1,4),2)))))</f>
        <v>AD</v>
      </c>
      <c r="N128" s="1129">
        <f t="shared" ref="N128" si="23">HEX2DEC(M129&amp;M128)</f>
        <v>1197</v>
      </c>
      <c r="R128" s="1448">
        <f ca="1">IF(MOD(S128,2)=1,"",OFFSET(TimingFormat!$F$26,0,INT(S128/2),1,1))</f>
        <v>0</v>
      </c>
      <c r="S128" s="1449">
        <v>46</v>
      </c>
      <c r="T128" s="1449" t="str">
        <f>IF(INT(S128/2)&gt;TimingFormat!$G$6,"○","")</f>
        <v>○</v>
      </c>
      <c r="U128" s="1449">
        <v>22</v>
      </c>
      <c r="V128" s="1449" t="str">
        <f>IF(INT(U128/2)&gt;TimingFormat!$G$6,"○","")</f>
        <v>○</v>
      </c>
    </row>
    <row r="129" spans="1:22">
      <c r="A129" s="943">
        <v>124</v>
      </c>
      <c r="B129" s="949" t="s">
        <v>297</v>
      </c>
      <c r="C129" s="367" t="s">
        <v>13</v>
      </c>
      <c r="D129" s="940" t="s">
        <v>2428</v>
      </c>
      <c r="E129" s="940" t="s">
        <v>2428</v>
      </c>
      <c r="F129" s="940" t="s">
        <v>8449</v>
      </c>
      <c r="G129" s="1542" t="s">
        <v>7506</v>
      </c>
      <c r="H129" s="1545"/>
      <c r="I129" s="1545"/>
      <c r="J129" s="1546"/>
      <c r="K129" s="965" t="s">
        <v>858</v>
      </c>
      <c r="L129" s="950" t="s">
        <v>297</v>
      </c>
      <c r="M129" s="1256" t="str">
        <f>IF(TimingFormat!$I$6="1F",IF(T129="○",K129,IF(R128=0,"00",LEFT(DEC2HEX(R128-1,4),2))),IF(TimingFormat!$I$6="2F",IF(V129="○",K129,IF(R128=0,"00",LEFT(DEC2HEX(R128-1,4),2)))))</f>
        <v>04</v>
      </c>
      <c r="N129" s="1129"/>
      <c r="R129" s="1448" t="str">
        <f ca="1">IF(MOD(S129,2)=1,"",OFFSET(TimingFormat!$F$26,0,INT(S129/2),1,1))</f>
        <v/>
      </c>
      <c r="S129" s="1449">
        <v>47</v>
      </c>
      <c r="T129" s="1449" t="str">
        <f>IF(INT(S129/2)&gt;TimingFormat!$G$6,"○","")</f>
        <v>○</v>
      </c>
      <c r="U129" s="1449">
        <v>23</v>
      </c>
      <c r="V129" s="1449" t="str">
        <f>IF(INT(U129/2)&gt;TimingFormat!$G$6,"○","")</f>
        <v>○</v>
      </c>
    </row>
    <row r="130" spans="1:22">
      <c r="A130" s="943">
        <v>125</v>
      </c>
      <c r="B130" s="949" t="s">
        <v>299</v>
      </c>
      <c r="C130" s="367" t="s">
        <v>13</v>
      </c>
      <c r="D130" s="940" t="s">
        <v>2428</v>
      </c>
      <c r="E130" s="940" t="s">
        <v>2428</v>
      </c>
      <c r="F130" s="940" t="s">
        <v>8449</v>
      </c>
      <c r="G130" s="940" t="s">
        <v>8449</v>
      </c>
      <c r="H130" s="1542" t="s">
        <v>7507</v>
      </c>
      <c r="I130" s="1545"/>
      <c r="J130" s="1546"/>
      <c r="K130" s="965" t="s">
        <v>16</v>
      </c>
      <c r="L130" s="950" t="s">
        <v>299</v>
      </c>
      <c r="M130" s="1256" t="str">
        <f t="shared" ref="M130:M161" ca="1" si="24">IF(R130="R","00",IF(R130="G","01",IF(R130="B","02",IF(R130="W","03",IF(R130="A","04",IF(R130=0,"00","ERR"))))))</f>
        <v>00</v>
      </c>
      <c r="N130" s="1129"/>
      <c r="R130" s="1277" t="str">
        <f ca="1">OFFSET(TimingFormat!$F$38,0,S130+26,1,1)</f>
        <v>R</v>
      </c>
      <c r="S130" s="1275">
        <v>0</v>
      </c>
      <c r="T130" s="1275"/>
    </row>
    <row r="131" spans="1:22">
      <c r="A131" s="943">
        <v>126</v>
      </c>
      <c r="B131" s="949" t="s">
        <v>301</v>
      </c>
      <c r="C131" s="367" t="s">
        <v>13</v>
      </c>
      <c r="D131" s="940" t="s">
        <v>2428</v>
      </c>
      <c r="E131" s="940" t="s">
        <v>2428</v>
      </c>
      <c r="F131" s="940" t="s">
        <v>8449</v>
      </c>
      <c r="G131" s="940" t="s">
        <v>8449</v>
      </c>
      <c r="H131" s="1542" t="s">
        <v>7508</v>
      </c>
      <c r="I131" s="1545"/>
      <c r="J131" s="1546"/>
      <c r="K131" s="965" t="s">
        <v>819</v>
      </c>
      <c r="L131" s="950" t="s">
        <v>301</v>
      </c>
      <c r="M131" s="1256" t="str">
        <f t="shared" ca="1" si="24"/>
        <v>01</v>
      </c>
      <c r="N131" s="1129"/>
      <c r="R131" s="1277" t="str">
        <f ca="1">OFFSET(TimingFormat!$F$38,0,S131+26,1,1)</f>
        <v>G</v>
      </c>
      <c r="S131" s="1275">
        <v>1</v>
      </c>
      <c r="T131" s="1275"/>
    </row>
    <row r="132" spans="1:22">
      <c r="A132" s="943">
        <v>127</v>
      </c>
      <c r="B132" s="949" t="s">
        <v>303</v>
      </c>
      <c r="C132" s="367" t="s">
        <v>13</v>
      </c>
      <c r="D132" s="940" t="s">
        <v>2428</v>
      </c>
      <c r="E132" s="940" t="s">
        <v>2428</v>
      </c>
      <c r="F132" s="940" t="s">
        <v>8449</v>
      </c>
      <c r="G132" s="940" t="s">
        <v>8449</v>
      </c>
      <c r="H132" s="1542" t="s">
        <v>7509</v>
      </c>
      <c r="I132" s="1545"/>
      <c r="J132" s="1546"/>
      <c r="K132" s="965" t="s">
        <v>1168</v>
      </c>
      <c r="L132" s="950" t="s">
        <v>303</v>
      </c>
      <c r="M132" s="1256" t="str">
        <f t="shared" ca="1" si="24"/>
        <v>02</v>
      </c>
      <c r="N132" s="1129"/>
      <c r="R132" s="1277" t="str">
        <f ca="1">OFFSET(TimingFormat!$F$38,0,S132+26,1,1)</f>
        <v>B</v>
      </c>
      <c r="S132" s="1275">
        <v>2</v>
      </c>
      <c r="T132" s="1275"/>
    </row>
    <row r="133" spans="1:22">
      <c r="A133" s="943">
        <v>128</v>
      </c>
      <c r="B133" s="949" t="s">
        <v>305</v>
      </c>
      <c r="C133" s="367" t="s">
        <v>13</v>
      </c>
      <c r="D133" s="940" t="s">
        <v>2428</v>
      </c>
      <c r="E133" s="940" t="s">
        <v>2428</v>
      </c>
      <c r="F133" s="940" t="s">
        <v>8449</v>
      </c>
      <c r="G133" s="940" t="s">
        <v>8449</v>
      </c>
      <c r="H133" s="1542" t="s">
        <v>7510</v>
      </c>
      <c r="I133" s="1545"/>
      <c r="J133" s="1546"/>
      <c r="K133" s="965" t="s">
        <v>16</v>
      </c>
      <c r="L133" s="950" t="s">
        <v>305</v>
      </c>
      <c r="M133" s="1256" t="str">
        <f t="shared" ca="1" si="24"/>
        <v>00</v>
      </c>
      <c r="N133" s="1129"/>
      <c r="R133" s="1277" t="str">
        <f ca="1">OFFSET(TimingFormat!$F$38,0,S133+26,1,1)</f>
        <v>R</v>
      </c>
      <c r="S133" s="1275">
        <v>3</v>
      </c>
      <c r="T133" s="1275"/>
    </row>
    <row r="134" spans="1:22">
      <c r="A134" s="943">
        <v>129</v>
      </c>
      <c r="B134" s="949" t="s">
        <v>306</v>
      </c>
      <c r="C134" s="367" t="s">
        <v>13</v>
      </c>
      <c r="D134" s="940" t="s">
        <v>2428</v>
      </c>
      <c r="E134" s="940" t="s">
        <v>2428</v>
      </c>
      <c r="F134" s="940" t="s">
        <v>8449</v>
      </c>
      <c r="G134" s="940" t="s">
        <v>8449</v>
      </c>
      <c r="H134" s="1542" t="s">
        <v>7511</v>
      </c>
      <c r="I134" s="1545"/>
      <c r="J134" s="1546"/>
      <c r="K134" s="965" t="s">
        <v>819</v>
      </c>
      <c r="L134" s="950" t="s">
        <v>306</v>
      </c>
      <c r="M134" s="1256" t="str">
        <f t="shared" ca="1" si="24"/>
        <v>01</v>
      </c>
      <c r="N134" s="1129"/>
      <c r="R134" s="1277" t="str">
        <f ca="1">OFFSET(TimingFormat!$F$38,0,S134+26,1,1)</f>
        <v>G</v>
      </c>
      <c r="S134" s="1275">
        <v>4</v>
      </c>
      <c r="T134" s="1275"/>
    </row>
    <row r="135" spans="1:22">
      <c r="A135" s="943">
        <v>130</v>
      </c>
      <c r="B135" s="949" t="s">
        <v>307</v>
      </c>
      <c r="C135" s="367" t="s">
        <v>13</v>
      </c>
      <c r="D135" s="940" t="s">
        <v>2428</v>
      </c>
      <c r="E135" s="940" t="s">
        <v>2428</v>
      </c>
      <c r="F135" s="940" t="s">
        <v>8449</v>
      </c>
      <c r="G135" s="940" t="s">
        <v>8449</v>
      </c>
      <c r="H135" s="1542" t="s">
        <v>7512</v>
      </c>
      <c r="I135" s="1545"/>
      <c r="J135" s="1546"/>
      <c r="K135" s="965" t="s">
        <v>1168</v>
      </c>
      <c r="L135" s="950" t="s">
        <v>307</v>
      </c>
      <c r="M135" s="1256" t="str">
        <f t="shared" ca="1" si="24"/>
        <v>02</v>
      </c>
      <c r="N135" s="1129"/>
      <c r="R135" s="1277" t="str">
        <f ca="1">OFFSET(TimingFormat!$F$38,0,S135+26,1,1)</f>
        <v>B</v>
      </c>
      <c r="S135" s="1275">
        <v>5</v>
      </c>
      <c r="T135" s="1275"/>
    </row>
    <row r="136" spans="1:22">
      <c r="A136" s="943">
        <v>131</v>
      </c>
      <c r="B136" s="949" t="s">
        <v>308</v>
      </c>
      <c r="C136" s="367" t="s">
        <v>13</v>
      </c>
      <c r="D136" s="940" t="s">
        <v>2428</v>
      </c>
      <c r="E136" s="940" t="s">
        <v>2428</v>
      </c>
      <c r="F136" s="940" t="s">
        <v>8449</v>
      </c>
      <c r="G136" s="940" t="s">
        <v>8449</v>
      </c>
      <c r="H136" s="1542" t="s">
        <v>7513</v>
      </c>
      <c r="I136" s="1545"/>
      <c r="J136" s="1546"/>
      <c r="K136" s="965" t="s">
        <v>16</v>
      </c>
      <c r="L136" s="950" t="s">
        <v>308</v>
      </c>
      <c r="M136" s="1256" t="str">
        <f t="shared" ca="1" si="24"/>
        <v>00</v>
      </c>
      <c r="N136" s="1129"/>
      <c r="R136" s="1277" t="str">
        <f ca="1">OFFSET(TimingFormat!$F$38,0,S136+26,1,1)</f>
        <v>R</v>
      </c>
      <c r="S136" s="1275">
        <v>6</v>
      </c>
      <c r="T136" s="1275"/>
    </row>
    <row r="137" spans="1:22">
      <c r="A137" s="943">
        <v>132</v>
      </c>
      <c r="B137" s="949" t="s">
        <v>309</v>
      </c>
      <c r="C137" s="367" t="s">
        <v>13</v>
      </c>
      <c r="D137" s="940" t="s">
        <v>2428</v>
      </c>
      <c r="E137" s="940" t="s">
        <v>2428</v>
      </c>
      <c r="F137" s="940" t="s">
        <v>8449</v>
      </c>
      <c r="G137" s="940" t="s">
        <v>8449</v>
      </c>
      <c r="H137" s="1542" t="s">
        <v>7514</v>
      </c>
      <c r="I137" s="1545"/>
      <c r="J137" s="1546"/>
      <c r="K137" s="965" t="s">
        <v>819</v>
      </c>
      <c r="L137" s="950" t="s">
        <v>309</v>
      </c>
      <c r="M137" s="1256" t="str">
        <f t="shared" ca="1" si="24"/>
        <v>01</v>
      </c>
      <c r="N137" s="1129"/>
      <c r="R137" s="1277" t="str">
        <f ca="1">OFFSET(TimingFormat!$F$38,0,S137+26,1,1)</f>
        <v>G</v>
      </c>
      <c r="S137" s="1275">
        <v>7</v>
      </c>
      <c r="T137" s="1275"/>
    </row>
    <row r="138" spans="1:22">
      <c r="A138" s="943">
        <v>133</v>
      </c>
      <c r="B138" s="949" t="s">
        <v>312</v>
      </c>
      <c r="C138" s="367" t="s">
        <v>13</v>
      </c>
      <c r="D138" s="940" t="s">
        <v>2428</v>
      </c>
      <c r="E138" s="940" t="s">
        <v>2428</v>
      </c>
      <c r="F138" s="940" t="s">
        <v>8449</v>
      </c>
      <c r="G138" s="940" t="s">
        <v>8449</v>
      </c>
      <c r="H138" s="1542" t="s">
        <v>7515</v>
      </c>
      <c r="I138" s="1545"/>
      <c r="J138" s="1546"/>
      <c r="K138" s="965" t="s">
        <v>1168</v>
      </c>
      <c r="L138" s="950" t="s">
        <v>312</v>
      </c>
      <c r="M138" s="1256" t="str">
        <f t="shared" ca="1" si="24"/>
        <v>02</v>
      </c>
      <c r="N138" s="1129"/>
      <c r="R138" s="1277" t="str">
        <f ca="1">OFFSET(TimingFormat!$F$38,0,S138+26,1,1)</f>
        <v>B</v>
      </c>
      <c r="S138" s="1275">
        <v>8</v>
      </c>
      <c r="T138" s="1275"/>
    </row>
    <row r="139" spans="1:22">
      <c r="A139" s="943">
        <v>134</v>
      </c>
      <c r="B139" s="949" t="s">
        <v>313</v>
      </c>
      <c r="C139" s="367" t="s">
        <v>13</v>
      </c>
      <c r="D139" s="940" t="s">
        <v>2428</v>
      </c>
      <c r="E139" s="940" t="s">
        <v>2428</v>
      </c>
      <c r="F139" s="940" t="s">
        <v>8449</v>
      </c>
      <c r="G139" s="940" t="s">
        <v>8449</v>
      </c>
      <c r="H139" s="1542" t="s">
        <v>7516</v>
      </c>
      <c r="I139" s="1545"/>
      <c r="J139" s="1546"/>
      <c r="K139" s="965" t="s">
        <v>16</v>
      </c>
      <c r="L139" s="950" t="s">
        <v>313</v>
      </c>
      <c r="M139" s="1256" t="str">
        <f t="shared" ca="1" si="24"/>
        <v>00</v>
      </c>
      <c r="N139" s="1129"/>
      <c r="R139" s="1277" t="str">
        <f ca="1">OFFSET(TimingFormat!$F$38,0,S139+26,1,1)</f>
        <v>R</v>
      </c>
      <c r="S139" s="1275">
        <v>9</v>
      </c>
      <c r="T139" s="1275"/>
    </row>
    <row r="140" spans="1:22">
      <c r="A140" s="943">
        <v>135</v>
      </c>
      <c r="B140" s="949" t="s">
        <v>314</v>
      </c>
      <c r="C140" s="367" t="s">
        <v>13</v>
      </c>
      <c r="D140" s="940" t="s">
        <v>2428</v>
      </c>
      <c r="E140" s="940" t="s">
        <v>2428</v>
      </c>
      <c r="F140" s="940" t="s">
        <v>8449</v>
      </c>
      <c r="G140" s="940" t="s">
        <v>8449</v>
      </c>
      <c r="H140" s="1542" t="s">
        <v>7517</v>
      </c>
      <c r="I140" s="1545"/>
      <c r="J140" s="1546"/>
      <c r="K140" s="965" t="s">
        <v>819</v>
      </c>
      <c r="L140" s="950" t="s">
        <v>314</v>
      </c>
      <c r="M140" s="1256" t="str">
        <f t="shared" ca="1" si="24"/>
        <v>01</v>
      </c>
      <c r="N140" s="1129"/>
      <c r="R140" s="1277" t="str">
        <f ca="1">OFFSET(TimingFormat!$F$38,0,S140+26,1,1)</f>
        <v>G</v>
      </c>
      <c r="S140" s="1275">
        <v>10</v>
      </c>
      <c r="T140" s="1275"/>
    </row>
    <row r="141" spans="1:22">
      <c r="A141" s="943">
        <v>136</v>
      </c>
      <c r="B141" s="949" t="s">
        <v>315</v>
      </c>
      <c r="C141" s="367" t="s">
        <v>13</v>
      </c>
      <c r="D141" s="940" t="s">
        <v>2428</v>
      </c>
      <c r="E141" s="940" t="s">
        <v>2428</v>
      </c>
      <c r="F141" s="940" t="s">
        <v>8449</v>
      </c>
      <c r="G141" s="940" t="s">
        <v>8449</v>
      </c>
      <c r="H141" s="1542" t="s">
        <v>7518</v>
      </c>
      <c r="I141" s="1545"/>
      <c r="J141" s="1546"/>
      <c r="K141" s="965" t="s">
        <v>1168</v>
      </c>
      <c r="L141" s="950" t="s">
        <v>315</v>
      </c>
      <c r="M141" s="1256" t="str">
        <f t="shared" ca="1" si="24"/>
        <v>02</v>
      </c>
      <c r="N141" s="1129"/>
      <c r="R141" s="1277" t="str">
        <f ca="1">OFFSET(TimingFormat!$F$38,0,S141+26,1,1)</f>
        <v>B</v>
      </c>
      <c r="S141" s="1275">
        <v>11</v>
      </c>
      <c r="T141" s="1275"/>
    </row>
    <row r="142" spans="1:22">
      <c r="A142" s="943">
        <v>137</v>
      </c>
      <c r="B142" s="949" t="s">
        <v>319</v>
      </c>
      <c r="C142" s="367" t="s">
        <v>13</v>
      </c>
      <c r="D142" s="940" t="s">
        <v>2428</v>
      </c>
      <c r="E142" s="940" t="s">
        <v>2428</v>
      </c>
      <c r="F142" s="940" t="s">
        <v>8449</v>
      </c>
      <c r="G142" s="940" t="s">
        <v>8449</v>
      </c>
      <c r="H142" s="1542" t="s">
        <v>7519</v>
      </c>
      <c r="I142" s="1545"/>
      <c r="J142" s="1546"/>
      <c r="K142" s="965" t="s">
        <v>16</v>
      </c>
      <c r="L142" s="950" t="s">
        <v>319</v>
      </c>
      <c r="M142" s="1256" t="str">
        <f t="shared" ca="1" si="24"/>
        <v>00</v>
      </c>
      <c r="N142" s="1129"/>
      <c r="R142" s="1277">
        <f ca="1">OFFSET(TimingFormat!$F$38,0,S142+26,1,1)</f>
        <v>0</v>
      </c>
      <c r="S142" s="1275">
        <v>12</v>
      </c>
      <c r="T142" s="1275"/>
    </row>
    <row r="143" spans="1:22">
      <c r="A143" s="943">
        <v>138</v>
      </c>
      <c r="B143" s="949" t="s">
        <v>320</v>
      </c>
      <c r="C143" s="367" t="s">
        <v>13</v>
      </c>
      <c r="D143" s="940" t="s">
        <v>2428</v>
      </c>
      <c r="E143" s="940" t="s">
        <v>2428</v>
      </c>
      <c r="F143" s="940" t="s">
        <v>8449</v>
      </c>
      <c r="G143" s="940" t="s">
        <v>8449</v>
      </c>
      <c r="H143" s="1542" t="s">
        <v>7520</v>
      </c>
      <c r="I143" s="1545"/>
      <c r="J143" s="1546"/>
      <c r="K143" s="965" t="s">
        <v>16</v>
      </c>
      <c r="L143" s="950" t="s">
        <v>320</v>
      </c>
      <c r="M143" s="1256" t="str">
        <f t="shared" ca="1" si="24"/>
        <v>00</v>
      </c>
      <c r="N143" s="1129"/>
      <c r="R143" s="1277">
        <f ca="1">OFFSET(TimingFormat!$F$38,0,S143+26,1,1)</f>
        <v>0</v>
      </c>
      <c r="S143" s="1275">
        <v>13</v>
      </c>
      <c r="T143" s="1275"/>
    </row>
    <row r="144" spans="1:22">
      <c r="A144" s="943">
        <v>139</v>
      </c>
      <c r="B144" s="949" t="s">
        <v>321</v>
      </c>
      <c r="C144" s="367" t="s">
        <v>13</v>
      </c>
      <c r="D144" s="940" t="s">
        <v>2428</v>
      </c>
      <c r="E144" s="940" t="s">
        <v>2428</v>
      </c>
      <c r="F144" s="940" t="s">
        <v>8449</v>
      </c>
      <c r="G144" s="940" t="s">
        <v>8449</v>
      </c>
      <c r="H144" s="1542" t="s">
        <v>7521</v>
      </c>
      <c r="I144" s="1545"/>
      <c r="J144" s="1546"/>
      <c r="K144" s="965" t="s">
        <v>16</v>
      </c>
      <c r="L144" s="950" t="s">
        <v>321</v>
      </c>
      <c r="M144" s="1256" t="str">
        <f t="shared" ca="1" si="24"/>
        <v>00</v>
      </c>
      <c r="N144" s="1129"/>
      <c r="R144" s="1277">
        <f ca="1">OFFSET(TimingFormat!$F$38,0,S144+26,1,1)</f>
        <v>0</v>
      </c>
      <c r="S144" s="1275">
        <v>14</v>
      </c>
      <c r="T144" s="1275"/>
    </row>
    <row r="145" spans="1:20">
      <c r="A145" s="943">
        <v>140</v>
      </c>
      <c r="B145" s="949" t="s">
        <v>322</v>
      </c>
      <c r="C145" s="367" t="s">
        <v>13</v>
      </c>
      <c r="D145" s="940" t="s">
        <v>2428</v>
      </c>
      <c r="E145" s="940" t="s">
        <v>2428</v>
      </c>
      <c r="F145" s="940" t="s">
        <v>8449</v>
      </c>
      <c r="G145" s="940" t="s">
        <v>8449</v>
      </c>
      <c r="H145" s="1542" t="s">
        <v>7522</v>
      </c>
      <c r="I145" s="1545"/>
      <c r="J145" s="1546"/>
      <c r="K145" s="965" t="s">
        <v>16</v>
      </c>
      <c r="L145" s="950" t="s">
        <v>322</v>
      </c>
      <c r="M145" s="1256" t="str">
        <f t="shared" ca="1" si="24"/>
        <v>00</v>
      </c>
      <c r="N145" s="1129"/>
      <c r="R145" s="1277">
        <f ca="1">OFFSET(TimingFormat!$F$38,0,S145+26,1,1)</f>
        <v>0</v>
      </c>
      <c r="S145" s="1275">
        <v>15</v>
      </c>
      <c r="T145" s="1275"/>
    </row>
    <row r="146" spans="1:20">
      <c r="A146" s="943">
        <v>141</v>
      </c>
      <c r="B146" s="949" t="s">
        <v>323</v>
      </c>
      <c r="C146" s="367" t="s">
        <v>13</v>
      </c>
      <c r="D146" s="940" t="s">
        <v>2428</v>
      </c>
      <c r="E146" s="940" t="s">
        <v>2428</v>
      </c>
      <c r="F146" s="940" t="s">
        <v>8449</v>
      </c>
      <c r="G146" s="940" t="s">
        <v>8449</v>
      </c>
      <c r="H146" s="1542" t="s">
        <v>7523</v>
      </c>
      <c r="I146" s="1545"/>
      <c r="J146" s="1546"/>
      <c r="K146" s="965" t="s">
        <v>16</v>
      </c>
      <c r="L146" s="950" t="s">
        <v>323</v>
      </c>
      <c r="M146" s="1256" t="str">
        <f t="shared" ca="1" si="24"/>
        <v>00</v>
      </c>
      <c r="N146" s="1129"/>
      <c r="R146" s="1277">
        <f ca="1">OFFSET(TimingFormat!$F$38,0,S146+26,1,1)</f>
        <v>0</v>
      </c>
      <c r="S146" s="1275">
        <v>16</v>
      </c>
      <c r="T146" s="1275"/>
    </row>
    <row r="147" spans="1:20">
      <c r="A147" s="943">
        <v>142</v>
      </c>
      <c r="B147" s="949" t="s">
        <v>324</v>
      </c>
      <c r="C147" s="367" t="s">
        <v>13</v>
      </c>
      <c r="D147" s="940" t="s">
        <v>2428</v>
      </c>
      <c r="E147" s="940" t="s">
        <v>2428</v>
      </c>
      <c r="F147" s="940" t="s">
        <v>8449</v>
      </c>
      <c r="G147" s="940" t="s">
        <v>8449</v>
      </c>
      <c r="H147" s="1542" t="s">
        <v>7524</v>
      </c>
      <c r="I147" s="1545"/>
      <c r="J147" s="1546"/>
      <c r="K147" s="965" t="s">
        <v>819</v>
      </c>
      <c r="L147" s="950" t="s">
        <v>324</v>
      </c>
      <c r="M147" s="1256" t="str">
        <f t="shared" ca="1" si="24"/>
        <v>00</v>
      </c>
      <c r="N147" s="1129"/>
      <c r="R147" s="1277">
        <f ca="1">OFFSET(TimingFormat!$F$38,0,S147+26,1,1)</f>
        <v>0</v>
      </c>
      <c r="S147" s="1275">
        <v>17</v>
      </c>
      <c r="T147" s="1275"/>
    </row>
    <row r="148" spans="1:20">
      <c r="A148" s="943">
        <v>143</v>
      </c>
      <c r="B148" s="949" t="s">
        <v>325</v>
      </c>
      <c r="C148" s="367" t="s">
        <v>13</v>
      </c>
      <c r="D148" s="940" t="s">
        <v>2428</v>
      </c>
      <c r="E148" s="940" t="s">
        <v>2428</v>
      </c>
      <c r="F148" s="940" t="s">
        <v>8449</v>
      </c>
      <c r="G148" s="940" t="s">
        <v>8449</v>
      </c>
      <c r="H148" s="1542" t="s">
        <v>7525</v>
      </c>
      <c r="I148" s="1545"/>
      <c r="J148" s="1546"/>
      <c r="K148" s="965" t="s">
        <v>1168</v>
      </c>
      <c r="L148" s="950" t="s">
        <v>325</v>
      </c>
      <c r="M148" s="1256" t="str">
        <f t="shared" ca="1" si="24"/>
        <v>00</v>
      </c>
      <c r="N148" s="1129"/>
      <c r="R148" s="1277">
        <f ca="1">OFFSET(TimingFormat!$F$38,0,S148+26,1,1)</f>
        <v>0</v>
      </c>
      <c r="S148" s="1275">
        <v>18</v>
      </c>
      <c r="T148" s="1275"/>
    </row>
    <row r="149" spans="1:20">
      <c r="A149" s="943">
        <v>144</v>
      </c>
      <c r="B149" s="949" t="s">
        <v>326</v>
      </c>
      <c r="C149" s="367" t="s">
        <v>13</v>
      </c>
      <c r="D149" s="940" t="s">
        <v>2428</v>
      </c>
      <c r="E149" s="940" t="s">
        <v>2428</v>
      </c>
      <c r="F149" s="940" t="s">
        <v>8449</v>
      </c>
      <c r="G149" s="940" t="s">
        <v>8449</v>
      </c>
      <c r="H149" s="1542" t="s">
        <v>7526</v>
      </c>
      <c r="I149" s="1545"/>
      <c r="J149" s="1546"/>
      <c r="K149" s="965" t="s">
        <v>16</v>
      </c>
      <c r="L149" s="950" t="s">
        <v>326</v>
      </c>
      <c r="M149" s="1256" t="str">
        <f t="shared" ca="1" si="24"/>
        <v>00</v>
      </c>
      <c r="N149" s="1129"/>
      <c r="R149" s="1277">
        <f ca="1">OFFSET(TimingFormat!$F$38,0,S149+26,1,1)</f>
        <v>0</v>
      </c>
      <c r="S149" s="1275">
        <v>19</v>
      </c>
      <c r="T149" s="1275"/>
    </row>
    <row r="150" spans="1:20">
      <c r="A150" s="943">
        <v>145</v>
      </c>
      <c r="B150" s="949" t="s">
        <v>328</v>
      </c>
      <c r="C150" s="367" t="s">
        <v>13</v>
      </c>
      <c r="D150" s="940" t="s">
        <v>2428</v>
      </c>
      <c r="E150" s="940" t="s">
        <v>2428</v>
      </c>
      <c r="F150" s="940" t="s">
        <v>8449</v>
      </c>
      <c r="G150" s="940" t="s">
        <v>8449</v>
      </c>
      <c r="H150" s="1542" t="s">
        <v>7527</v>
      </c>
      <c r="I150" s="1545"/>
      <c r="J150" s="1546"/>
      <c r="K150" s="965" t="s">
        <v>819</v>
      </c>
      <c r="L150" s="950" t="s">
        <v>328</v>
      </c>
      <c r="M150" s="1256" t="str">
        <f t="shared" ca="1" si="24"/>
        <v>00</v>
      </c>
      <c r="N150" s="1129"/>
      <c r="R150" s="1277">
        <f ca="1">OFFSET(TimingFormat!$F$38,0,S150+26,1,1)</f>
        <v>0</v>
      </c>
      <c r="S150" s="1275">
        <v>20</v>
      </c>
      <c r="T150" s="1275"/>
    </row>
    <row r="151" spans="1:20">
      <c r="A151" s="943">
        <v>146</v>
      </c>
      <c r="B151" s="949" t="s">
        <v>330</v>
      </c>
      <c r="C151" s="367" t="s">
        <v>13</v>
      </c>
      <c r="D151" s="940" t="s">
        <v>2428</v>
      </c>
      <c r="E151" s="940" t="s">
        <v>2428</v>
      </c>
      <c r="F151" s="940" t="s">
        <v>8449</v>
      </c>
      <c r="G151" s="940" t="s">
        <v>8449</v>
      </c>
      <c r="H151" s="1542" t="s">
        <v>7528</v>
      </c>
      <c r="I151" s="1545"/>
      <c r="J151" s="1546"/>
      <c r="K151" s="965" t="s">
        <v>1168</v>
      </c>
      <c r="L151" s="950" t="s">
        <v>330</v>
      </c>
      <c r="M151" s="1256" t="str">
        <f t="shared" ca="1" si="24"/>
        <v>00</v>
      </c>
      <c r="N151" s="1129"/>
      <c r="R151" s="1277">
        <f ca="1">OFFSET(TimingFormat!$F$38,0,S151+26,1,1)</f>
        <v>0</v>
      </c>
      <c r="S151" s="1275">
        <v>21</v>
      </c>
      <c r="T151" s="1275"/>
    </row>
    <row r="152" spans="1:20">
      <c r="A152" s="943">
        <v>147</v>
      </c>
      <c r="B152" s="949" t="s">
        <v>331</v>
      </c>
      <c r="C152" s="367" t="s">
        <v>13</v>
      </c>
      <c r="D152" s="940" t="s">
        <v>2428</v>
      </c>
      <c r="E152" s="940" t="s">
        <v>2428</v>
      </c>
      <c r="F152" s="940" t="s">
        <v>8449</v>
      </c>
      <c r="G152" s="940" t="s">
        <v>8449</v>
      </c>
      <c r="H152" s="1542" t="s">
        <v>7529</v>
      </c>
      <c r="I152" s="1545"/>
      <c r="J152" s="1546"/>
      <c r="K152" s="965" t="s">
        <v>16</v>
      </c>
      <c r="L152" s="950" t="s">
        <v>331</v>
      </c>
      <c r="M152" s="1256" t="str">
        <f t="shared" ca="1" si="24"/>
        <v>00</v>
      </c>
      <c r="N152" s="1129"/>
      <c r="R152" s="1277">
        <f ca="1">OFFSET(TimingFormat!$F$38,0,S152+26,1,1)</f>
        <v>0</v>
      </c>
      <c r="S152" s="1275">
        <v>22</v>
      </c>
      <c r="T152" s="1275"/>
    </row>
    <row r="153" spans="1:20">
      <c r="A153" s="943">
        <v>148</v>
      </c>
      <c r="B153" s="949" t="s">
        <v>332</v>
      </c>
      <c r="C153" s="367" t="s">
        <v>13</v>
      </c>
      <c r="D153" s="940" t="s">
        <v>2428</v>
      </c>
      <c r="E153" s="940" t="s">
        <v>2428</v>
      </c>
      <c r="F153" s="940" t="s">
        <v>8449</v>
      </c>
      <c r="G153" s="940" t="s">
        <v>8449</v>
      </c>
      <c r="H153" s="1542" t="s">
        <v>7530</v>
      </c>
      <c r="I153" s="1545"/>
      <c r="J153" s="1546"/>
      <c r="K153" s="965" t="s">
        <v>819</v>
      </c>
      <c r="L153" s="950" t="s">
        <v>332</v>
      </c>
      <c r="M153" s="1256" t="str">
        <f t="shared" ca="1" si="24"/>
        <v>00</v>
      </c>
      <c r="N153" s="1129"/>
      <c r="R153" s="1277">
        <f ca="1">OFFSET(TimingFormat!$F$38,0,S153+26,1,1)</f>
        <v>0</v>
      </c>
      <c r="S153" s="1275">
        <v>23</v>
      </c>
      <c r="T153" s="1275"/>
    </row>
    <row r="154" spans="1:20">
      <c r="A154" s="943">
        <v>149</v>
      </c>
      <c r="B154" s="949" t="s">
        <v>333</v>
      </c>
      <c r="C154" s="367" t="s">
        <v>13</v>
      </c>
      <c r="D154" s="940" t="s">
        <v>2428</v>
      </c>
      <c r="E154" s="940" t="s">
        <v>2428</v>
      </c>
      <c r="F154" s="940" t="s">
        <v>8449</v>
      </c>
      <c r="G154" s="940" t="s">
        <v>8449</v>
      </c>
      <c r="H154" s="1542" t="s">
        <v>7531</v>
      </c>
      <c r="I154" s="1545"/>
      <c r="J154" s="1546"/>
      <c r="K154" s="965" t="s">
        <v>1168</v>
      </c>
      <c r="L154" s="950" t="s">
        <v>333</v>
      </c>
      <c r="M154" s="1256" t="str">
        <f t="shared" ca="1" si="24"/>
        <v>00</v>
      </c>
      <c r="N154" s="1129"/>
      <c r="R154" s="1277">
        <f ca="1">OFFSET(TimingFormat!$F$38,0,S154+26,1,1)</f>
        <v>0</v>
      </c>
      <c r="S154" s="1275">
        <v>24</v>
      </c>
      <c r="T154" s="1275"/>
    </row>
    <row r="155" spans="1:20">
      <c r="A155" s="943">
        <v>150</v>
      </c>
      <c r="B155" s="949" t="s">
        <v>334</v>
      </c>
      <c r="C155" s="367" t="s">
        <v>13</v>
      </c>
      <c r="D155" s="940" t="s">
        <v>2428</v>
      </c>
      <c r="E155" s="940" t="s">
        <v>2428</v>
      </c>
      <c r="F155" s="940" t="s">
        <v>8449</v>
      </c>
      <c r="G155" s="940" t="s">
        <v>8449</v>
      </c>
      <c r="H155" s="1542" t="s">
        <v>7532</v>
      </c>
      <c r="I155" s="1545"/>
      <c r="J155" s="1546"/>
      <c r="K155" s="965" t="s">
        <v>16</v>
      </c>
      <c r="L155" s="950" t="s">
        <v>334</v>
      </c>
      <c r="M155" s="1256" t="str">
        <f t="shared" ca="1" si="24"/>
        <v>00</v>
      </c>
      <c r="N155" s="1129"/>
      <c r="R155" s="1277">
        <f ca="1">OFFSET(TimingFormat!$F$38,0,S155+26,1,1)</f>
        <v>0</v>
      </c>
      <c r="S155" s="1275">
        <v>25</v>
      </c>
      <c r="T155" s="1275"/>
    </row>
    <row r="156" spans="1:20">
      <c r="A156" s="943">
        <v>151</v>
      </c>
      <c r="B156" s="949" t="s">
        <v>335</v>
      </c>
      <c r="C156" s="367" t="s">
        <v>13</v>
      </c>
      <c r="D156" s="940" t="s">
        <v>2428</v>
      </c>
      <c r="E156" s="940" t="s">
        <v>2428</v>
      </c>
      <c r="F156" s="940" t="s">
        <v>8449</v>
      </c>
      <c r="G156" s="940" t="s">
        <v>8449</v>
      </c>
      <c r="H156" s="1542" t="s">
        <v>7533</v>
      </c>
      <c r="I156" s="1545"/>
      <c r="J156" s="1546"/>
      <c r="K156" s="965" t="s">
        <v>819</v>
      </c>
      <c r="L156" s="950" t="s">
        <v>335</v>
      </c>
      <c r="M156" s="1256" t="str">
        <f t="shared" ca="1" si="24"/>
        <v>00</v>
      </c>
      <c r="N156" s="1129"/>
      <c r="R156" s="1277">
        <f ca="1">OFFSET(TimingFormat!$F$38,0,S156+26,1,1)</f>
        <v>0</v>
      </c>
      <c r="S156" s="1275">
        <v>26</v>
      </c>
      <c r="T156" s="1275"/>
    </row>
    <row r="157" spans="1:20">
      <c r="A157" s="943">
        <v>152</v>
      </c>
      <c r="B157" s="949" t="s">
        <v>336</v>
      </c>
      <c r="C157" s="367" t="s">
        <v>13</v>
      </c>
      <c r="D157" s="940" t="s">
        <v>2428</v>
      </c>
      <c r="E157" s="940" t="s">
        <v>2428</v>
      </c>
      <c r="F157" s="940" t="s">
        <v>8449</v>
      </c>
      <c r="G157" s="940" t="s">
        <v>8449</v>
      </c>
      <c r="H157" s="1542" t="s">
        <v>7534</v>
      </c>
      <c r="I157" s="1545"/>
      <c r="J157" s="1546"/>
      <c r="K157" s="965" t="s">
        <v>1168</v>
      </c>
      <c r="L157" s="950" t="s">
        <v>336</v>
      </c>
      <c r="M157" s="1256" t="str">
        <f t="shared" ca="1" si="24"/>
        <v>00</v>
      </c>
      <c r="N157" s="1129"/>
      <c r="R157" s="1277">
        <f ca="1">OFFSET(TimingFormat!$F$38,0,S157+26,1,1)</f>
        <v>0</v>
      </c>
      <c r="S157" s="1275">
        <v>27</v>
      </c>
      <c r="T157" s="1275"/>
    </row>
    <row r="158" spans="1:20">
      <c r="A158" s="943">
        <v>153</v>
      </c>
      <c r="B158" s="949" t="s">
        <v>337</v>
      </c>
      <c r="C158" s="367" t="s">
        <v>13</v>
      </c>
      <c r="D158" s="940" t="s">
        <v>2428</v>
      </c>
      <c r="E158" s="940" t="s">
        <v>2428</v>
      </c>
      <c r="F158" s="940" t="s">
        <v>8449</v>
      </c>
      <c r="G158" s="940" t="s">
        <v>8449</v>
      </c>
      <c r="H158" s="1542" t="s">
        <v>7535</v>
      </c>
      <c r="I158" s="1545"/>
      <c r="J158" s="1546"/>
      <c r="K158" s="965" t="s">
        <v>16</v>
      </c>
      <c r="L158" s="950" t="s">
        <v>337</v>
      </c>
      <c r="M158" s="1256" t="str">
        <f t="shared" ca="1" si="24"/>
        <v>00</v>
      </c>
      <c r="N158" s="1129"/>
      <c r="R158" s="1277">
        <f ca="1">OFFSET(TimingFormat!$F$38,0,S158+26,1,1)</f>
        <v>0</v>
      </c>
      <c r="S158" s="1275">
        <v>28</v>
      </c>
      <c r="T158" s="1275"/>
    </row>
    <row r="159" spans="1:20">
      <c r="A159" s="943">
        <v>154</v>
      </c>
      <c r="B159" s="949" t="s">
        <v>338</v>
      </c>
      <c r="C159" s="367" t="s">
        <v>13</v>
      </c>
      <c r="D159" s="940" t="s">
        <v>2428</v>
      </c>
      <c r="E159" s="940" t="s">
        <v>2428</v>
      </c>
      <c r="F159" s="940" t="s">
        <v>8449</v>
      </c>
      <c r="G159" s="940" t="s">
        <v>8449</v>
      </c>
      <c r="H159" s="1542" t="s">
        <v>7536</v>
      </c>
      <c r="I159" s="1545"/>
      <c r="J159" s="1546"/>
      <c r="K159" s="965" t="s">
        <v>16</v>
      </c>
      <c r="L159" s="950" t="s">
        <v>338</v>
      </c>
      <c r="M159" s="1256" t="str">
        <f t="shared" ca="1" si="24"/>
        <v>00</v>
      </c>
      <c r="N159" s="1129"/>
      <c r="R159" s="1277">
        <f ca="1">OFFSET(TimingFormat!$F$38,0,S159+26,1,1)</f>
        <v>0</v>
      </c>
      <c r="S159" s="1275">
        <v>29</v>
      </c>
      <c r="T159" s="1275"/>
    </row>
    <row r="160" spans="1:20">
      <c r="A160" s="943">
        <v>155</v>
      </c>
      <c r="B160" s="949" t="s">
        <v>339</v>
      </c>
      <c r="C160" s="367" t="s">
        <v>13</v>
      </c>
      <c r="D160" s="940" t="s">
        <v>2428</v>
      </c>
      <c r="E160" s="940" t="s">
        <v>2428</v>
      </c>
      <c r="F160" s="940" t="s">
        <v>8449</v>
      </c>
      <c r="G160" s="940" t="s">
        <v>8449</v>
      </c>
      <c r="H160" s="1542" t="s">
        <v>7537</v>
      </c>
      <c r="I160" s="1545"/>
      <c r="J160" s="1546"/>
      <c r="K160" s="965" t="s">
        <v>16</v>
      </c>
      <c r="L160" s="950" t="s">
        <v>339</v>
      </c>
      <c r="M160" s="1256" t="str">
        <f t="shared" ca="1" si="24"/>
        <v>00</v>
      </c>
      <c r="N160" s="1129"/>
      <c r="R160" s="1277">
        <f ca="1">OFFSET(TimingFormat!$F$38,0,S160+26,1,1)</f>
        <v>0</v>
      </c>
      <c r="S160" s="1275">
        <v>30</v>
      </c>
      <c r="T160" s="1275"/>
    </row>
    <row r="161" spans="1:20">
      <c r="A161" s="943">
        <v>156</v>
      </c>
      <c r="B161" s="949" t="s">
        <v>340</v>
      </c>
      <c r="C161" s="367" t="s">
        <v>13</v>
      </c>
      <c r="D161" s="940" t="s">
        <v>2428</v>
      </c>
      <c r="E161" s="940" t="s">
        <v>2428</v>
      </c>
      <c r="F161" s="940" t="s">
        <v>8449</v>
      </c>
      <c r="G161" s="940" t="s">
        <v>8449</v>
      </c>
      <c r="H161" s="1542" t="s">
        <v>7538</v>
      </c>
      <c r="I161" s="1545"/>
      <c r="J161" s="1546"/>
      <c r="K161" s="965" t="s">
        <v>16</v>
      </c>
      <c r="L161" s="950" t="s">
        <v>340</v>
      </c>
      <c r="M161" s="1256" t="str">
        <f t="shared" ca="1" si="24"/>
        <v>00</v>
      </c>
      <c r="N161" s="1129"/>
      <c r="R161" s="1277">
        <f ca="1">OFFSET(TimingFormat!$F$38,0,S161+26,1,1)</f>
        <v>0</v>
      </c>
      <c r="S161" s="1275">
        <v>31</v>
      </c>
      <c r="T161" s="1275"/>
    </row>
    <row r="162" spans="1:20">
      <c r="A162" s="943">
        <v>157</v>
      </c>
      <c r="B162" s="949" t="s">
        <v>341</v>
      </c>
      <c r="C162" s="367" t="s">
        <v>13</v>
      </c>
      <c r="D162" s="940" t="s">
        <v>2428</v>
      </c>
      <c r="E162" s="940" t="s">
        <v>2428</v>
      </c>
      <c r="F162" s="940" t="s">
        <v>8449</v>
      </c>
      <c r="G162" s="940" t="s">
        <v>8449</v>
      </c>
      <c r="H162" s="940" t="s">
        <v>2428</v>
      </c>
      <c r="I162" s="940" t="s">
        <v>2428</v>
      </c>
      <c r="J162" s="962" t="s">
        <v>7539</v>
      </c>
      <c r="K162" s="965" t="s">
        <v>16</v>
      </c>
      <c r="L162" s="950" t="s">
        <v>341</v>
      </c>
      <c r="M162" s="1256" t="str">
        <f t="shared" ref="M162:M225" ca="1" si="25">IF(R162="+","01",IF(R162="-","00",IF(R162=0,"00","ERR")))</f>
        <v>00</v>
      </c>
      <c r="N162" s="1129"/>
      <c r="R162" s="1277" t="str">
        <f ca="1">OFFSET(TimingFormat!$F$39,0,S162+26,1,1)</f>
        <v>-</v>
      </c>
      <c r="S162" s="1275">
        <v>0</v>
      </c>
      <c r="T162" s="1275"/>
    </row>
    <row r="163" spans="1:20">
      <c r="A163" s="943">
        <v>158</v>
      </c>
      <c r="B163" s="949" t="s">
        <v>342</v>
      </c>
      <c r="C163" s="367" t="s">
        <v>13</v>
      </c>
      <c r="D163" s="940" t="s">
        <v>2428</v>
      </c>
      <c r="E163" s="940" t="s">
        <v>2428</v>
      </c>
      <c r="F163" s="940" t="s">
        <v>8449</v>
      </c>
      <c r="G163" s="940" t="s">
        <v>8449</v>
      </c>
      <c r="H163" s="940" t="s">
        <v>2428</v>
      </c>
      <c r="I163" s="940" t="s">
        <v>2428</v>
      </c>
      <c r="J163" s="962" t="s">
        <v>7540</v>
      </c>
      <c r="K163" s="965" t="s">
        <v>16</v>
      </c>
      <c r="L163" s="950" t="s">
        <v>342</v>
      </c>
      <c r="M163" s="1256" t="str">
        <f t="shared" ca="1" si="25"/>
        <v>00</v>
      </c>
      <c r="N163" s="1129"/>
      <c r="R163" s="1277" t="str">
        <f ca="1">OFFSET(TimingFormat!$F$39,0,S163+26,1,1)</f>
        <v>-</v>
      </c>
      <c r="S163" s="1275">
        <v>1</v>
      </c>
      <c r="T163" s="1275"/>
    </row>
    <row r="164" spans="1:20">
      <c r="A164" s="943">
        <v>159</v>
      </c>
      <c r="B164" s="949" t="s">
        <v>343</v>
      </c>
      <c r="C164" s="367" t="s">
        <v>13</v>
      </c>
      <c r="D164" s="940" t="s">
        <v>2428</v>
      </c>
      <c r="E164" s="940" t="s">
        <v>2428</v>
      </c>
      <c r="F164" s="940" t="s">
        <v>8449</v>
      </c>
      <c r="G164" s="940" t="s">
        <v>8449</v>
      </c>
      <c r="H164" s="940" t="s">
        <v>2428</v>
      </c>
      <c r="I164" s="940" t="s">
        <v>2428</v>
      </c>
      <c r="J164" s="962" t="s">
        <v>7541</v>
      </c>
      <c r="K164" s="965" t="s">
        <v>16</v>
      </c>
      <c r="L164" s="950" t="s">
        <v>343</v>
      </c>
      <c r="M164" s="1256" t="str">
        <f t="shared" ca="1" si="25"/>
        <v>00</v>
      </c>
      <c r="N164" s="1129"/>
      <c r="R164" s="1277" t="str">
        <f ca="1">OFFSET(TimingFormat!$F$39,0,S164+26,1,1)</f>
        <v>-</v>
      </c>
      <c r="S164" s="1275">
        <v>2</v>
      </c>
      <c r="T164" s="1275"/>
    </row>
    <row r="165" spans="1:20">
      <c r="A165" s="943">
        <v>160</v>
      </c>
      <c r="B165" s="949" t="s">
        <v>344</v>
      </c>
      <c r="C165" s="367" t="s">
        <v>13</v>
      </c>
      <c r="D165" s="940" t="s">
        <v>2428</v>
      </c>
      <c r="E165" s="940" t="s">
        <v>2428</v>
      </c>
      <c r="F165" s="940" t="s">
        <v>8449</v>
      </c>
      <c r="G165" s="940" t="s">
        <v>8449</v>
      </c>
      <c r="H165" s="940" t="s">
        <v>2428</v>
      </c>
      <c r="I165" s="940" t="s">
        <v>2428</v>
      </c>
      <c r="J165" s="962" t="s">
        <v>7542</v>
      </c>
      <c r="K165" s="965" t="s">
        <v>16</v>
      </c>
      <c r="L165" s="950" t="s">
        <v>344</v>
      </c>
      <c r="M165" s="1256" t="str">
        <f t="shared" ca="1" si="25"/>
        <v>00</v>
      </c>
      <c r="N165" s="1129"/>
      <c r="R165" s="1277" t="str">
        <f ca="1">OFFSET(TimingFormat!$F$39,0,S165+26,1,1)</f>
        <v>-</v>
      </c>
      <c r="S165" s="1275">
        <v>3</v>
      </c>
      <c r="T165" s="1275"/>
    </row>
    <row r="166" spans="1:20">
      <c r="A166" s="943">
        <v>161</v>
      </c>
      <c r="B166" s="949" t="s">
        <v>351</v>
      </c>
      <c r="C166" s="367" t="s">
        <v>13</v>
      </c>
      <c r="D166" s="940" t="s">
        <v>2428</v>
      </c>
      <c r="E166" s="940" t="s">
        <v>2428</v>
      </c>
      <c r="F166" s="940" t="s">
        <v>8449</v>
      </c>
      <c r="G166" s="940" t="s">
        <v>8449</v>
      </c>
      <c r="H166" s="940" t="s">
        <v>2428</v>
      </c>
      <c r="I166" s="940" t="s">
        <v>2428</v>
      </c>
      <c r="J166" s="962" t="s">
        <v>7543</v>
      </c>
      <c r="K166" s="965" t="s">
        <v>16</v>
      </c>
      <c r="L166" s="950" t="s">
        <v>351</v>
      </c>
      <c r="M166" s="1256" t="str">
        <f t="shared" ca="1" si="25"/>
        <v>00</v>
      </c>
      <c r="N166" s="1129"/>
      <c r="R166" s="1277" t="str">
        <f ca="1">OFFSET(TimingFormat!$F$39,0,S166+26,1,1)</f>
        <v>-</v>
      </c>
      <c r="S166" s="1275">
        <v>4</v>
      </c>
      <c r="T166" s="1275"/>
    </row>
    <row r="167" spans="1:20">
      <c r="A167" s="943">
        <v>162</v>
      </c>
      <c r="B167" s="949" t="s">
        <v>352</v>
      </c>
      <c r="C167" s="367" t="s">
        <v>13</v>
      </c>
      <c r="D167" s="940" t="s">
        <v>2428</v>
      </c>
      <c r="E167" s="940" t="s">
        <v>2428</v>
      </c>
      <c r="F167" s="940" t="s">
        <v>8449</v>
      </c>
      <c r="G167" s="940" t="s">
        <v>8449</v>
      </c>
      <c r="H167" s="940" t="s">
        <v>2428</v>
      </c>
      <c r="I167" s="940" t="s">
        <v>2428</v>
      </c>
      <c r="J167" s="962" t="s">
        <v>7544</v>
      </c>
      <c r="K167" s="965" t="s">
        <v>16</v>
      </c>
      <c r="L167" s="950" t="s">
        <v>352</v>
      </c>
      <c r="M167" s="1256" t="str">
        <f t="shared" ca="1" si="25"/>
        <v>00</v>
      </c>
      <c r="N167" s="1129"/>
      <c r="R167" s="1277" t="str">
        <f ca="1">OFFSET(TimingFormat!$F$39,0,S167+26,1,1)</f>
        <v>-</v>
      </c>
      <c r="S167" s="1275">
        <v>5</v>
      </c>
      <c r="T167" s="1275"/>
    </row>
    <row r="168" spans="1:20">
      <c r="A168" s="943">
        <v>163</v>
      </c>
      <c r="B168" s="949" t="s">
        <v>353</v>
      </c>
      <c r="C168" s="367" t="s">
        <v>13</v>
      </c>
      <c r="D168" s="940" t="s">
        <v>2428</v>
      </c>
      <c r="E168" s="940" t="s">
        <v>2428</v>
      </c>
      <c r="F168" s="940" t="s">
        <v>8449</v>
      </c>
      <c r="G168" s="940" t="s">
        <v>8449</v>
      </c>
      <c r="H168" s="940" t="s">
        <v>2428</v>
      </c>
      <c r="I168" s="940" t="s">
        <v>2428</v>
      </c>
      <c r="J168" s="962" t="s">
        <v>7545</v>
      </c>
      <c r="K168" s="965" t="s">
        <v>819</v>
      </c>
      <c r="L168" s="950" t="s">
        <v>353</v>
      </c>
      <c r="M168" s="1256" t="str">
        <f t="shared" ca="1" si="25"/>
        <v>01</v>
      </c>
      <c r="N168" s="1129"/>
      <c r="R168" s="1277" t="str">
        <f ca="1">OFFSET(TimingFormat!$F$39,0,S168+26,1,1)</f>
        <v>+</v>
      </c>
      <c r="S168" s="1275">
        <v>6</v>
      </c>
      <c r="T168" s="1275"/>
    </row>
    <row r="169" spans="1:20">
      <c r="A169" s="943">
        <v>164</v>
      </c>
      <c r="B169" s="949" t="s">
        <v>354</v>
      </c>
      <c r="C169" s="367" t="s">
        <v>13</v>
      </c>
      <c r="D169" s="940" t="s">
        <v>2428</v>
      </c>
      <c r="E169" s="940" t="s">
        <v>2428</v>
      </c>
      <c r="F169" s="940" t="s">
        <v>8449</v>
      </c>
      <c r="G169" s="940" t="s">
        <v>8449</v>
      </c>
      <c r="H169" s="940" t="s">
        <v>2428</v>
      </c>
      <c r="I169" s="940" t="s">
        <v>2428</v>
      </c>
      <c r="J169" s="962" t="s">
        <v>7546</v>
      </c>
      <c r="K169" s="965" t="s">
        <v>819</v>
      </c>
      <c r="L169" s="950" t="s">
        <v>354</v>
      </c>
      <c r="M169" s="1256" t="str">
        <f t="shared" ca="1" si="25"/>
        <v>01</v>
      </c>
      <c r="N169" s="1129"/>
      <c r="R169" s="1277" t="str">
        <f ca="1">OFFSET(TimingFormat!$F$39,0,S169+26,1,1)</f>
        <v>+</v>
      </c>
      <c r="S169" s="1275">
        <v>7</v>
      </c>
      <c r="T169" s="1275"/>
    </row>
    <row r="170" spans="1:20">
      <c r="A170" s="943">
        <v>165</v>
      </c>
      <c r="B170" s="949" t="s">
        <v>355</v>
      </c>
      <c r="C170" s="367" t="s">
        <v>13</v>
      </c>
      <c r="D170" s="940" t="s">
        <v>2428</v>
      </c>
      <c r="E170" s="940" t="s">
        <v>2428</v>
      </c>
      <c r="F170" s="940" t="s">
        <v>8449</v>
      </c>
      <c r="G170" s="940" t="s">
        <v>8449</v>
      </c>
      <c r="H170" s="940" t="s">
        <v>2428</v>
      </c>
      <c r="I170" s="940" t="s">
        <v>2428</v>
      </c>
      <c r="J170" s="962" t="s">
        <v>7547</v>
      </c>
      <c r="K170" s="965" t="s">
        <v>819</v>
      </c>
      <c r="L170" s="950" t="s">
        <v>355</v>
      </c>
      <c r="M170" s="1256" t="str">
        <f t="shared" ca="1" si="25"/>
        <v>01</v>
      </c>
      <c r="N170" s="1129"/>
      <c r="R170" s="1277" t="str">
        <f ca="1">OFFSET(TimingFormat!$F$39,0,S170+26,1,1)</f>
        <v>+</v>
      </c>
      <c r="S170" s="1275">
        <v>8</v>
      </c>
      <c r="T170" s="1275"/>
    </row>
    <row r="171" spans="1:20">
      <c r="A171" s="943">
        <v>166</v>
      </c>
      <c r="B171" s="949" t="s">
        <v>356</v>
      </c>
      <c r="C171" s="367" t="s">
        <v>13</v>
      </c>
      <c r="D171" s="940" t="s">
        <v>2428</v>
      </c>
      <c r="E171" s="940" t="s">
        <v>2428</v>
      </c>
      <c r="F171" s="940" t="s">
        <v>8449</v>
      </c>
      <c r="G171" s="940" t="s">
        <v>8449</v>
      </c>
      <c r="H171" s="940" t="s">
        <v>2428</v>
      </c>
      <c r="I171" s="940" t="s">
        <v>2428</v>
      </c>
      <c r="J171" s="962" t="s">
        <v>7548</v>
      </c>
      <c r="K171" s="965" t="s">
        <v>819</v>
      </c>
      <c r="L171" s="950" t="s">
        <v>356</v>
      </c>
      <c r="M171" s="1256" t="str">
        <f t="shared" ca="1" si="25"/>
        <v>01</v>
      </c>
      <c r="N171" s="1129"/>
      <c r="R171" s="1277" t="str">
        <f ca="1">OFFSET(TimingFormat!$F$39,0,S171+26,1,1)</f>
        <v>+</v>
      </c>
      <c r="S171" s="1275">
        <v>9</v>
      </c>
      <c r="T171" s="1275"/>
    </row>
    <row r="172" spans="1:20">
      <c r="A172" s="943">
        <v>167</v>
      </c>
      <c r="B172" s="949" t="s">
        <v>357</v>
      </c>
      <c r="C172" s="367" t="s">
        <v>13</v>
      </c>
      <c r="D172" s="940" t="s">
        <v>2428</v>
      </c>
      <c r="E172" s="940" t="s">
        <v>2428</v>
      </c>
      <c r="F172" s="940" t="s">
        <v>8449</v>
      </c>
      <c r="G172" s="940" t="s">
        <v>8449</v>
      </c>
      <c r="H172" s="940" t="s">
        <v>2428</v>
      </c>
      <c r="I172" s="940" t="s">
        <v>2428</v>
      </c>
      <c r="J172" s="962" t="s">
        <v>7549</v>
      </c>
      <c r="K172" s="965" t="s">
        <v>819</v>
      </c>
      <c r="L172" s="950" t="s">
        <v>357</v>
      </c>
      <c r="M172" s="1256" t="str">
        <f t="shared" ca="1" si="25"/>
        <v>01</v>
      </c>
      <c r="N172" s="1129"/>
      <c r="R172" s="1277" t="str">
        <f ca="1">OFFSET(TimingFormat!$F$39,0,S172+26,1,1)</f>
        <v>+</v>
      </c>
      <c r="S172" s="1275">
        <v>10</v>
      </c>
      <c r="T172" s="1275"/>
    </row>
    <row r="173" spans="1:20">
      <c r="A173" s="943">
        <v>168</v>
      </c>
      <c r="B173" s="949" t="s">
        <v>358</v>
      </c>
      <c r="C173" s="367" t="s">
        <v>13</v>
      </c>
      <c r="D173" s="940" t="s">
        <v>2428</v>
      </c>
      <c r="E173" s="940" t="s">
        <v>2428</v>
      </c>
      <c r="F173" s="940" t="s">
        <v>8449</v>
      </c>
      <c r="G173" s="940" t="s">
        <v>8449</v>
      </c>
      <c r="H173" s="940" t="s">
        <v>2428</v>
      </c>
      <c r="I173" s="940" t="s">
        <v>2428</v>
      </c>
      <c r="J173" s="962" t="s">
        <v>7550</v>
      </c>
      <c r="K173" s="965" t="s">
        <v>819</v>
      </c>
      <c r="L173" s="950" t="s">
        <v>358</v>
      </c>
      <c r="M173" s="1256" t="str">
        <f t="shared" ca="1" si="25"/>
        <v>01</v>
      </c>
      <c r="N173" s="1129"/>
      <c r="R173" s="1277" t="str">
        <f ca="1">OFFSET(TimingFormat!$F$39,0,S173+26,1,1)</f>
        <v>+</v>
      </c>
      <c r="S173" s="1275">
        <v>11</v>
      </c>
      <c r="T173" s="1275"/>
    </row>
    <row r="174" spans="1:20">
      <c r="A174" s="943">
        <v>169</v>
      </c>
      <c r="B174" s="949" t="s">
        <v>359</v>
      </c>
      <c r="C174" s="367" t="s">
        <v>13</v>
      </c>
      <c r="D174" s="940" t="s">
        <v>2428</v>
      </c>
      <c r="E174" s="940" t="s">
        <v>2428</v>
      </c>
      <c r="F174" s="940" t="s">
        <v>8449</v>
      </c>
      <c r="G174" s="940" t="s">
        <v>8449</v>
      </c>
      <c r="H174" s="940" t="s">
        <v>2428</v>
      </c>
      <c r="I174" s="940" t="s">
        <v>2428</v>
      </c>
      <c r="J174" s="962" t="s">
        <v>7551</v>
      </c>
      <c r="K174" s="965" t="s">
        <v>16</v>
      </c>
      <c r="L174" s="950" t="s">
        <v>359</v>
      </c>
      <c r="M174" s="1256" t="str">
        <f t="shared" ca="1" si="25"/>
        <v>00</v>
      </c>
      <c r="N174" s="1129"/>
      <c r="R174" s="1277">
        <f ca="1">OFFSET(TimingFormat!$F$39,0,S174+26,1,1)</f>
        <v>0</v>
      </c>
      <c r="S174" s="1275">
        <v>12</v>
      </c>
      <c r="T174" s="1275"/>
    </row>
    <row r="175" spans="1:20">
      <c r="A175" s="943">
        <v>170</v>
      </c>
      <c r="B175" s="949" t="s">
        <v>360</v>
      </c>
      <c r="C175" s="367" t="s">
        <v>13</v>
      </c>
      <c r="D175" s="940" t="s">
        <v>2428</v>
      </c>
      <c r="E175" s="940" t="s">
        <v>2428</v>
      </c>
      <c r="F175" s="940" t="s">
        <v>8449</v>
      </c>
      <c r="G175" s="940" t="s">
        <v>8449</v>
      </c>
      <c r="H175" s="940" t="s">
        <v>2428</v>
      </c>
      <c r="I175" s="940" t="s">
        <v>2428</v>
      </c>
      <c r="J175" s="962" t="s">
        <v>7552</v>
      </c>
      <c r="K175" s="965" t="s">
        <v>16</v>
      </c>
      <c r="L175" s="950" t="s">
        <v>360</v>
      </c>
      <c r="M175" s="1256" t="str">
        <f t="shared" ca="1" si="25"/>
        <v>00</v>
      </c>
      <c r="N175" s="1129"/>
      <c r="R175" s="1277">
        <f ca="1">OFFSET(TimingFormat!$F$39,0,S175+26,1,1)</f>
        <v>0</v>
      </c>
      <c r="S175" s="1275">
        <v>13</v>
      </c>
      <c r="T175" s="1275"/>
    </row>
    <row r="176" spans="1:20">
      <c r="A176" s="943">
        <v>171</v>
      </c>
      <c r="B176" s="949" t="s">
        <v>361</v>
      </c>
      <c r="C176" s="367" t="s">
        <v>13</v>
      </c>
      <c r="D176" s="940" t="s">
        <v>2428</v>
      </c>
      <c r="E176" s="940" t="s">
        <v>2428</v>
      </c>
      <c r="F176" s="940" t="s">
        <v>8449</v>
      </c>
      <c r="G176" s="940" t="s">
        <v>8449</v>
      </c>
      <c r="H176" s="940" t="s">
        <v>2428</v>
      </c>
      <c r="I176" s="940" t="s">
        <v>2428</v>
      </c>
      <c r="J176" s="962" t="s">
        <v>7553</v>
      </c>
      <c r="K176" s="965" t="s">
        <v>16</v>
      </c>
      <c r="L176" s="950" t="s">
        <v>361</v>
      </c>
      <c r="M176" s="1256" t="str">
        <f t="shared" ca="1" si="25"/>
        <v>00</v>
      </c>
      <c r="N176" s="1129"/>
      <c r="R176" s="1277">
        <f ca="1">OFFSET(TimingFormat!$F$39,0,S176+26,1,1)</f>
        <v>0</v>
      </c>
      <c r="S176" s="1275">
        <v>14</v>
      </c>
      <c r="T176" s="1275"/>
    </row>
    <row r="177" spans="1:20">
      <c r="A177" s="943">
        <v>172</v>
      </c>
      <c r="B177" s="949" t="s">
        <v>362</v>
      </c>
      <c r="C177" s="367" t="s">
        <v>13</v>
      </c>
      <c r="D177" s="940" t="s">
        <v>2428</v>
      </c>
      <c r="E177" s="940" t="s">
        <v>2428</v>
      </c>
      <c r="F177" s="940" t="s">
        <v>8449</v>
      </c>
      <c r="G177" s="940" t="s">
        <v>8449</v>
      </c>
      <c r="H177" s="940" t="s">
        <v>2428</v>
      </c>
      <c r="I177" s="940" t="s">
        <v>2428</v>
      </c>
      <c r="J177" s="962" t="s">
        <v>7554</v>
      </c>
      <c r="K177" s="965" t="s">
        <v>16</v>
      </c>
      <c r="L177" s="950" t="s">
        <v>362</v>
      </c>
      <c r="M177" s="1256" t="str">
        <f t="shared" ca="1" si="25"/>
        <v>00</v>
      </c>
      <c r="N177" s="1129"/>
      <c r="R177" s="1277">
        <f ca="1">OFFSET(TimingFormat!$F$39,0,S177+26,1,1)</f>
        <v>0</v>
      </c>
      <c r="S177" s="1275">
        <v>15</v>
      </c>
      <c r="T177" s="1275"/>
    </row>
    <row r="178" spans="1:20">
      <c r="A178" s="943">
        <v>173</v>
      </c>
      <c r="B178" s="949" t="s">
        <v>363</v>
      </c>
      <c r="C178" s="367" t="s">
        <v>13</v>
      </c>
      <c r="D178" s="940" t="s">
        <v>2428</v>
      </c>
      <c r="E178" s="940" t="s">
        <v>2428</v>
      </c>
      <c r="F178" s="940" t="s">
        <v>8449</v>
      </c>
      <c r="G178" s="940" t="s">
        <v>8449</v>
      </c>
      <c r="H178" s="940" t="s">
        <v>2428</v>
      </c>
      <c r="I178" s="940" t="s">
        <v>2428</v>
      </c>
      <c r="J178" s="962" t="s">
        <v>7555</v>
      </c>
      <c r="K178" s="965" t="s">
        <v>16</v>
      </c>
      <c r="L178" s="950" t="s">
        <v>363</v>
      </c>
      <c r="M178" s="1256" t="str">
        <f t="shared" ca="1" si="25"/>
        <v>00</v>
      </c>
      <c r="N178" s="1129"/>
      <c r="R178" s="1277">
        <f ca="1">OFFSET(TimingFormat!$F$39,0,S178+26,1,1)</f>
        <v>0</v>
      </c>
      <c r="S178" s="1275">
        <v>16</v>
      </c>
      <c r="T178" s="1275"/>
    </row>
    <row r="179" spans="1:20">
      <c r="A179" s="943">
        <v>174</v>
      </c>
      <c r="B179" s="949" t="s">
        <v>364</v>
      </c>
      <c r="C179" s="367" t="s">
        <v>13</v>
      </c>
      <c r="D179" s="940" t="s">
        <v>2428</v>
      </c>
      <c r="E179" s="940" t="s">
        <v>2428</v>
      </c>
      <c r="F179" s="940" t="s">
        <v>8449</v>
      </c>
      <c r="G179" s="940" t="s">
        <v>8449</v>
      </c>
      <c r="H179" s="940" t="s">
        <v>2428</v>
      </c>
      <c r="I179" s="940" t="s">
        <v>2428</v>
      </c>
      <c r="J179" s="962" t="s">
        <v>7556</v>
      </c>
      <c r="K179" s="965" t="s">
        <v>16</v>
      </c>
      <c r="L179" s="950" t="s">
        <v>364</v>
      </c>
      <c r="M179" s="1256" t="str">
        <f t="shared" ca="1" si="25"/>
        <v>00</v>
      </c>
      <c r="N179" s="1129"/>
      <c r="R179" s="1277">
        <f ca="1">OFFSET(TimingFormat!$F$39,0,S179+26,1,1)</f>
        <v>0</v>
      </c>
      <c r="S179" s="1275">
        <v>17</v>
      </c>
      <c r="T179" s="1275"/>
    </row>
    <row r="180" spans="1:20">
      <c r="A180" s="943">
        <v>175</v>
      </c>
      <c r="B180" s="949" t="s">
        <v>365</v>
      </c>
      <c r="C180" s="367" t="s">
        <v>13</v>
      </c>
      <c r="D180" s="940" t="s">
        <v>2428</v>
      </c>
      <c r="E180" s="940" t="s">
        <v>2428</v>
      </c>
      <c r="F180" s="940" t="s">
        <v>8449</v>
      </c>
      <c r="G180" s="940" t="s">
        <v>8449</v>
      </c>
      <c r="H180" s="940" t="s">
        <v>2428</v>
      </c>
      <c r="I180" s="940" t="s">
        <v>2428</v>
      </c>
      <c r="J180" s="962" t="s">
        <v>7557</v>
      </c>
      <c r="K180" s="965" t="s">
        <v>16</v>
      </c>
      <c r="L180" s="950" t="s">
        <v>365</v>
      </c>
      <c r="M180" s="1256" t="str">
        <f t="shared" ca="1" si="25"/>
        <v>00</v>
      </c>
      <c r="N180" s="1129"/>
      <c r="R180" s="1277">
        <f ca="1">OFFSET(TimingFormat!$F$39,0,S180+26,1,1)</f>
        <v>0</v>
      </c>
      <c r="S180" s="1275">
        <v>18</v>
      </c>
      <c r="T180" s="1275"/>
    </row>
    <row r="181" spans="1:20">
      <c r="A181" s="943">
        <v>176</v>
      </c>
      <c r="B181" s="949" t="s">
        <v>366</v>
      </c>
      <c r="C181" s="367" t="s">
        <v>13</v>
      </c>
      <c r="D181" s="940" t="s">
        <v>2428</v>
      </c>
      <c r="E181" s="940" t="s">
        <v>2428</v>
      </c>
      <c r="F181" s="940" t="s">
        <v>8449</v>
      </c>
      <c r="G181" s="940" t="s">
        <v>8449</v>
      </c>
      <c r="H181" s="940" t="s">
        <v>2428</v>
      </c>
      <c r="I181" s="940" t="s">
        <v>2428</v>
      </c>
      <c r="J181" s="962" t="s">
        <v>7558</v>
      </c>
      <c r="K181" s="965" t="s">
        <v>16</v>
      </c>
      <c r="L181" s="950" t="s">
        <v>366</v>
      </c>
      <c r="M181" s="1256" t="str">
        <f t="shared" ca="1" si="25"/>
        <v>00</v>
      </c>
      <c r="N181" s="1129"/>
      <c r="R181" s="1277">
        <f ca="1">OFFSET(TimingFormat!$F$39,0,S181+26,1,1)</f>
        <v>0</v>
      </c>
      <c r="S181" s="1275">
        <v>19</v>
      </c>
      <c r="T181" s="1275"/>
    </row>
    <row r="182" spans="1:20">
      <c r="A182" s="943">
        <v>177</v>
      </c>
      <c r="B182" s="949" t="s">
        <v>367</v>
      </c>
      <c r="C182" s="367" t="s">
        <v>13</v>
      </c>
      <c r="D182" s="940" t="s">
        <v>2428</v>
      </c>
      <c r="E182" s="940" t="s">
        <v>2428</v>
      </c>
      <c r="F182" s="940" t="s">
        <v>8449</v>
      </c>
      <c r="G182" s="940" t="s">
        <v>8449</v>
      </c>
      <c r="H182" s="940" t="s">
        <v>2428</v>
      </c>
      <c r="I182" s="940" t="s">
        <v>2428</v>
      </c>
      <c r="J182" s="962" t="s">
        <v>7559</v>
      </c>
      <c r="K182" s="965" t="s">
        <v>16</v>
      </c>
      <c r="L182" s="950" t="s">
        <v>367</v>
      </c>
      <c r="M182" s="1256" t="str">
        <f t="shared" ca="1" si="25"/>
        <v>00</v>
      </c>
      <c r="N182" s="1129"/>
      <c r="R182" s="1277">
        <f ca="1">OFFSET(TimingFormat!$F$39,0,S182+26,1,1)</f>
        <v>0</v>
      </c>
      <c r="S182" s="1275">
        <v>20</v>
      </c>
      <c r="T182" s="1275"/>
    </row>
    <row r="183" spans="1:20">
      <c r="A183" s="943">
        <v>178</v>
      </c>
      <c r="B183" s="949" t="s">
        <v>368</v>
      </c>
      <c r="C183" s="367" t="s">
        <v>13</v>
      </c>
      <c r="D183" s="940" t="s">
        <v>2428</v>
      </c>
      <c r="E183" s="940" t="s">
        <v>2428</v>
      </c>
      <c r="F183" s="940" t="s">
        <v>8449</v>
      </c>
      <c r="G183" s="940" t="s">
        <v>8449</v>
      </c>
      <c r="H183" s="940" t="s">
        <v>2428</v>
      </c>
      <c r="I183" s="940" t="s">
        <v>2428</v>
      </c>
      <c r="J183" s="962" t="s">
        <v>7560</v>
      </c>
      <c r="K183" s="965" t="s">
        <v>16</v>
      </c>
      <c r="L183" s="950" t="s">
        <v>368</v>
      </c>
      <c r="M183" s="1256" t="str">
        <f t="shared" ca="1" si="25"/>
        <v>00</v>
      </c>
      <c r="N183" s="1129"/>
      <c r="R183" s="1277">
        <f ca="1">OFFSET(TimingFormat!$F$39,0,S183+26,1,1)</f>
        <v>0</v>
      </c>
      <c r="S183" s="1275">
        <v>21</v>
      </c>
      <c r="T183" s="1275"/>
    </row>
    <row r="184" spans="1:20">
      <c r="A184" s="943">
        <v>179</v>
      </c>
      <c r="B184" s="949" t="s">
        <v>369</v>
      </c>
      <c r="C184" s="367" t="s">
        <v>13</v>
      </c>
      <c r="D184" s="940" t="s">
        <v>2428</v>
      </c>
      <c r="E184" s="940" t="s">
        <v>2428</v>
      </c>
      <c r="F184" s="940" t="s">
        <v>8449</v>
      </c>
      <c r="G184" s="940" t="s">
        <v>8449</v>
      </c>
      <c r="H184" s="940" t="s">
        <v>2428</v>
      </c>
      <c r="I184" s="940" t="s">
        <v>2428</v>
      </c>
      <c r="J184" s="962" t="s">
        <v>7561</v>
      </c>
      <c r="K184" s="965" t="s">
        <v>819</v>
      </c>
      <c r="L184" s="950" t="s">
        <v>369</v>
      </c>
      <c r="M184" s="1256" t="str">
        <f t="shared" ca="1" si="25"/>
        <v>00</v>
      </c>
      <c r="N184" s="1129"/>
      <c r="R184" s="1277">
        <f ca="1">OFFSET(TimingFormat!$F$39,0,S184+26,1,1)</f>
        <v>0</v>
      </c>
      <c r="S184" s="1275">
        <v>22</v>
      </c>
      <c r="T184" s="1275"/>
    </row>
    <row r="185" spans="1:20">
      <c r="A185" s="943">
        <v>180</v>
      </c>
      <c r="B185" s="949" t="s">
        <v>370</v>
      </c>
      <c r="C185" s="367" t="s">
        <v>13</v>
      </c>
      <c r="D185" s="940" t="s">
        <v>2428</v>
      </c>
      <c r="E185" s="940" t="s">
        <v>2428</v>
      </c>
      <c r="F185" s="940" t="s">
        <v>8449</v>
      </c>
      <c r="G185" s="940" t="s">
        <v>8449</v>
      </c>
      <c r="H185" s="940" t="s">
        <v>2428</v>
      </c>
      <c r="I185" s="940" t="s">
        <v>2428</v>
      </c>
      <c r="J185" s="962" t="s">
        <v>7562</v>
      </c>
      <c r="K185" s="965" t="s">
        <v>819</v>
      </c>
      <c r="L185" s="950" t="s">
        <v>370</v>
      </c>
      <c r="M185" s="1256" t="str">
        <f t="shared" ca="1" si="25"/>
        <v>00</v>
      </c>
      <c r="N185" s="1129"/>
      <c r="R185" s="1277">
        <f ca="1">OFFSET(TimingFormat!$F$39,0,S185+26,1,1)</f>
        <v>0</v>
      </c>
      <c r="S185" s="1275">
        <v>23</v>
      </c>
      <c r="T185" s="1275"/>
    </row>
    <row r="186" spans="1:20">
      <c r="A186" s="943">
        <v>181</v>
      </c>
      <c r="B186" s="949" t="s">
        <v>371</v>
      </c>
      <c r="C186" s="367" t="s">
        <v>13</v>
      </c>
      <c r="D186" s="940" t="s">
        <v>2428</v>
      </c>
      <c r="E186" s="940" t="s">
        <v>2428</v>
      </c>
      <c r="F186" s="940" t="s">
        <v>8449</v>
      </c>
      <c r="G186" s="940" t="s">
        <v>8449</v>
      </c>
      <c r="H186" s="940" t="s">
        <v>2428</v>
      </c>
      <c r="I186" s="940" t="s">
        <v>2428</v>
      </c>
      <c r="J186" s="962" t="s">
        <v>7563</v>
      </c>
      <c r="K186" s="965" t="s">
        <v>819</v>
      </c>
      <c r="L186" s="950" t="s">
        <v>371</v>
      </c>
      <c r="M186" s="1256" t="str">
        <f t="shared" ca="1" si="25"/>
        <v>00</v>
      </c>
      <c r="N186" s="1129"/>
      <c r="R186" s="1277">
        <f ca="1">OFFSET(TimingFormat!$F$39,0,S186+26,1,1)</f>
        <v>0</v>
      </c>
      <c r="S186" s="1275">
        <v>24</v>
      </c>
      <c r="T186" s="1275"/>
    </row>
    <row r="187" spans="1:20">
      <c r="A187" s="943">
        <v>182</v>
      </c>
      <c r="B187" s="949" t="s">
        <v>372</v>
      </c>
      <c r="C187" s="367" t="s">
        <v>13</v>
      </c>
      <c r="D187" s="940" t="s">
        <v>2428</v>
      </c>
      <c r="E187" s="940" t="s">
        <v>2428</v>
      </c>
      <c r="F187" s="940" t="s">
        <v>8449</v>
      </c>
      <c r="G187" s="940" t="s">
        <v>8449</v>
      </c>
      <c r="H187" s="940" t="s">
        <v>2428</v>
      </c>
      <c r="I187" s="940" t="s">
        <v>2428</v>
      </c>
      <c r="J187" s="962" t="s">
        <v>7564</v>
      </c>
      <c r="K187" s="965" t="s">
        <v>819</v>
      </c>
      <c r="L187" s="950" t="s">
        <v>372</v>
      </c>
      <c r="M187" s="1256" t="str">
        <f t="shared" ca="1" si="25"/>
        <v>00</v>
      </c>
      <c r="N187" s="1129"/>
      <c r="R187" s="1277">
        <f ca="1">OFFSET(TimingFormat!$F$39,0,S187+26,1,1)</f>
        <v>0</v>
      </c>
      <c r="S187" s="1275">
        <v>25</v>
      </c>
      <c r="T187" s="1275"/>
    </row>
    <row r="188" spans="1:20">
      <c r="A188" s="943">
        <v>183</v>
      </c>
      <c r="B188" s="949" t="s">
        <v>373</v>
      </c>
      <c r="C188" s="367" t="s">
        <v>13</v>
      </c>
      <c r="D188" s="940" t="s">
        <v>2428</v>
      </c>
      <c r="E188" s="940" t="s">
        <v>2428</v>
      </c>
      <c r="F188" s="940" t="s">
        <v>8449</v>
      </c>
      <c r="G188" s="940" t="s">
        <v>8449</v>
      </c>
      <c r="H188" s="940" t="s">
        <v>2428</v>
      </c>
      <c r="I188" s="940" t="s">
        <v>2428</v>
      </c>
      <c r="J188" s="962" t="s">
        <v>7565</v>
      </c>
      <c r="K188" s="965" t="s">
        <v>819</v>
      </c>
      <c r="L188" s="950" t="s">
        <v>373</v>
      </c>
      <c r="M188" s="1256" t="str">
        <f t="shared" ca="1" si="25"/>
        <v>00</v>
      </c>
      <c r="N188" s="1129"/>
      <c r="R188" s="1277">
        <f ca="1">OFFSET(TimingFormat!$F$39,0,S188+26,1,1)</f>
        <v>0</v>
      </c>
      <c r="S188" s="1275">
        <v>26</v>
      </c>
      <c r="T188" s="1275"/>
    </row>
    <row r="189" spans="1:20">
      <c r="A189" s="943">
        <v>184</v>
      </c>
      <c r="B189" s="949" t="s">
        <v>374</v>
      </c>
      <c r="C189" s="367" t="s">
        <v>13</v>
      </c>
      <c r="D189" s="940" t="s">
        <v>2428</v>
      </c>
      <c r="E189" s="940" t="s">
        <v>2428</v>
      </c>
      <c r="F189" s="940" t="s">
        <v>8449</v>
      </c>
      <c r="G189" s="940" t="s">
        <v>8449</v>
      </c>
      <c r="H189" s="940" t="s">
        <v>2428</v>
      </c>
      <c r="I189" s="940" t="s">
        <v>2428</v>
      </c>
      <c r="J189" s="962" t="s">
        <v>7566</v>
      </c>
      <c r="K189" s="965" t="s">
        <v>819</v>
      </c>
      <c r="L189" s="950" t="s">
        <v>374</v>
      </c>
      <c r="M189" s="1256" t="str">
        <f t="shared" ca="1" si="25"/>
        <v>00</v>
      </c>
      <c r="N189" s="1129"/>
      <c r="R189" s="1277">
        <f ca="1">OFFSET(TimingFormat!$F$39,0,S189+26,1,1)</f>
        <v>0</v>
      </c>
      <c r="S189" s="1275">
        <v>27</v>
      </c>
      <c r="T189" s="1275"/>
    </row>
    <row r="190" spans="1:20">
      <c r="A190" s="943">
        <v>185</v>
      </c>
      <c r="B190" s="949" t="s">
        <v>375</v>
      </c>
      <c r="C190" s="367" t="s">
        <v>13</v>
      </c>
      <c r="D190" s="940" t="s">
        <v>2428</v>
      </c>
      <c r="E190" s="940" t="s">
        <v>2428</v>
      </c>
      <c r="F190" s="940" t="s">
        <v>8449</v>
      </c>
      <c r="G190" s="940" t="s">
        <v>8449</v>
      </c>
      <c r="H190" s="940" t="s">
        <v>2428</v>
      </c>
      <c r="I190" s="940" t="s">
        <v>2428</v>
      </c>
      <c r="J190" s="962" t="s">
        <v>7567</v>
      </c>
      <c r="K190" s="965" t="s">
        <v>16</v>
      </c>
      <c r="L190" s="950" t="s">
        <v>375</v>
      </c>
      <c r="M190" s="1256" t="str">
        <f t="shared" ca="1" si="25"/>
        <v>00</v>
      </c>
      <c r="N190" s="1129"/>
      <c r="R190" s="1277">
        <f ca="1">OFFSET(TimingFormat!$F$39,0,S190+26,1,1)</f>
        <v>0</v>
      </c>
      <c r="S190" s="1275">
        <v>28</v>
      </c>
      <c r="T190" s="1275"/>
    </row>
    <row r="191" spans="1:20">
      <c r="A191" s="943">
        <v>186</v>
      </c>
      <c r="B191" s="949" t="s">
        <v>376</v>
      </c>
      <c r="C191" s="367" t="s">
        <v>13</v>
      </c>
      <c r="D191" s="940" t="s">
        <v>2428</v>
      </c>
      <c r="E191" s="940" t="s">
        <v>2428</v>
      </c>
      <c r="F191" s="940" t="s">
        <v>8449</v>
      </c>
      <c r="G191" s="940" t="s">
        <v>8449</v>
      </c>
      <c r="H191" s="940" t="s">
        <v>2428</v>
      </c>
      <c r="I191" s="940" t="s">
        <v>2428</v>
      </c>
      <c r="J191" s="962" t="s">
        <v>7568</v>
      </c>
      <c r="K191" s="965" t="s">
        <v>16</v>
      </c>
      <c r="L191" s="950" t="s">
        <v>376</v>
      </c>
      <c r="M191" s="1256" t="str">
        <f t="shared" ca="1" si="25"/>
        <v>00</v>
      </c>
      <c r="N191" s="1129"/>
      <c r="R191" s="1277">
        <f ca="1">OFFSET(TimingFormat!$F$39,0,S191+26,1,1)</f>
        <v>0</v>
      </c>
      <c r="S191" s="1275">
        <v>29</v>
      </c>
      <c r="T191" s="1275"/>
    </row>
    <row r="192" spans="1:20">
      <c r="A192" s="943">
        <v>187</v>
      </c>
      <c r="B192" s="949" t="s">
        <v>377</v>
      </c>
      <c r="C192" s="367" t="s">
        <v>13</v>
      </c>
      <c r="D192" s="940" t="s">
        <v>2428</v>
      </c>
      <c r="E192" s="940" t="s">
        <v>2428</v>
      </c>
      <c r="F192" s="940" t="s">
        <v>8449</v>
      </c>
      <c r="G192" s="940" t="s">
        <v>8449</v>
      </c>
      <c r="H192" s="940" t="s">
        <v>2428</v>
      </c>
      <c r="I192" s="940" t="s">
        <v>2428</v>
      </c>
      <c r="J192" s="962" t="s">
        <v>7569</v>
      </c>
      <c r="K192" s="965" t="s">
        <v>16</v>
      </c>
      <c r="L192" s="950" t="s">
        <v>377</v>
      </c>
      <c r="M192" s="1256" t="str">
        <f t="shared" ca="1" si="25"/>
        <v>00</v>
      </c>
      <c r="N192" s="1129"/>
      <c r="R192" s="1277">
        <f ca="1">OFFSET(TimingFormat!$F$39,0,S192+26,1,1)</f>
        <v>0</v>
      </c>
      <c r="S192" s="1275">
        <v>30</v>
      </c>
      <c r="T192" s="1275"/>
    </row>
    <row r="193" spans="1:20">
      <c r="A193" s="943">
        <v>188</v>
      </c>
      <c r="B193" s="949" t="s">
        <v>378</v>
      </c>
      <c r="C193" s="367" t="s">
        <v>13</v>
      </c>
      <c r="D193" s="940" t="s">
        <v>2428</v>
      </c>
      <c r="E193" s="940" t="s">
        <v>2428</v>
      </c>
      <c r="F193" s="940" t="s">
        <v>8449</v>
      </c>
      <c r="G193" s="940" t="s">
        <v>8449</v>
      </c>
      <c r="H193" s="940" t="s">
        <v>2428</v>
      </c>
      <c r="I193" s="940" t="s">
        <v>2428</v>
      </c>
      <c r="J193" s="962" t="s">
        <v>7570</v>
      </c>
      <c r="K193" s="965" t="s">
        <v>16</v>
      </c>
      <c r="L193" s="950" t="s">
        <v>378</v>
      </c>
      <c r="M193" s="1256" t="str">
        <f t="shared" ca="1" si="25"/>
        <v>00</v>
      </c>
      <c r="N193" s="1129"/>
      <c r="R193" s="1277">
        <f ca="1">OFFSET(TimingFormat!$F$39,0,S193+26,1,1)</f>
        <v>0</v>
      </c>
      <c r="S193" s="1275">
        <v>31</v>
      </c>
      <c r="T193" s="1275"/>
    </row>
    <row r="194" spans="1:20">
      <c r="A194" s="943">
        <v>189</v>
      </c>
      <c r="B194" s="949" t="s">
        <v>379</v>
      </c>
      <c r="C194" s="367" t="s">
        <v>13</v>
      </c>
      <c r="D194" s="940" t="s">
        <v>2428</v>
      </c>
      <c r="E194" s="940" t="s">
        <v>2428</v>
      </c>
      <c r="F194" s="940" t="s">
        <v>8449</v>
      </c>
      <c r="G194" s="940" t="s">
        <v>8449</v>
      </c>
      <c r="H194" s="940" t="s">
        <v>2428</v>
      </c>
      <c r="I194" s="940" t="s">
        <v>2428</v>
      </c>
      <c r="J194" s="962" t="s">
        <v>7571</v>
      </c>
      <c r="K194" s="965" t="s">
        <v>16</v>
      </c>
      <c r="L194" s="950" t="s">
        <v>379</v>
      </c>
      <c r="M194" s="1256" t="str">
        <f t="shared" ca="1" si="25"/>
        <v>00</v>
      </c>
      <c r="N194" s="1129"/>
      <c r="R194" s="1277" t="str">
        <f ca="1">OFFSET(TimingFormat!$F$40,0,S194+26,1,1)</f>
        <v>-</v>
      </c>
      <c r="S194" s="1275">
        <v>0</v>
      </c>
      <c r="T194" s="1275"/>
    </row>
    <row r="195" spans="1:20">
      <c r="A195" s="943">
        <v>190</v>
      </c>
      <c r="B195" s="949" t="s">
        <v>380</v>
      </c>
      <c r="C195" s="367" t="s">
        <v>13</v>
      </c>
      <c r="D195" s="940" t="s">
        <v>2428</v>
      </c>
      <c r="E195" s="940" t="s">
        <v>2428</v>
      </c>
      <c r="F195" s="940" t="s">
        <v>8449</v>
      </c>
      <c r="G195" s="940" t="s">
        <v>8449</v>
      </c>
      <c r="H195" s="940" t="s">
        <v>2428</v>
      </c>
      <c r="I195" s="940" t="s">
        <v>2428</v>
      </c>
      <c r="J195" s="962" t="s">
        <v>7572</v>
      </c>
      <c r="K195" s="965" t="s">
        <v>16</v>
      </c>
      <c r="L195" s="950" t="s">
        <v>380</v>
      </c>
      <c r="M195" s="1256" t="str">
        <f t="shared" ca="1" si="25"/>
        <v>01</v>
      </c>
      <c r="N195" s="1129"/>
      <c r="R195" s="1277" t="str">
        <f ca="1">OFFSET(TimingFormat!$F$40,0,S195+26,1,1)</f>
        <v>+</v>
      </c>
      <c r="S195" s="1275">
        <v>1</v>
      </c>
      <c r="T195" s="1275"/>
    </row>
    <row r="196" spans="1:20">
      <c r="A196" s="943">
        <v>191</v>
      </c>
      <c r="B196" s="949" t="s">
        <v>381</v>
      </c>
      <c r="C196" s="367" t="s">
        <v>13</v>
      </c>
      <c r="D196" s="940" t="s">
        <v>2428</v>
      </c>
      <c r="E196" s="940" t="s">
        <v>2428</v>
      </c>
      <c r="F196" s="940" t="s">
        <v>8449</v>
      </c>
      <c r="G196" s="940" t="s">
        <v>8449</v>
      </c>
      <c r="H196" s="940" t="s">
        <v>2428</v>
      </c>
      <c r="I196" s="940" t="s">
        <v>2428</v>
      </c>
      <c r="J196" s="962" t="s">
        <v>7573</v>
      </c>
      <c r="K196" s="965" t="s">
        <v>16</v>
      </c>
      <c r="L196" s="950" t="s">
        <v>381</v>
      </c>
      <c r="M196" s="1256" t="str">
        <f t="shared" ca="1" si="25"/>
        <v>00</v>
      </c>
      <c r="N196" s="1129"/>
      <c r="R196" s="1277" t="str">
        <f ca="1">OFFSET(TimingFormat!$F$40,0,S196+26,1,1)</f>
        <v>-</v>
      </c>
      <c r="S196" s="1275">
        <v>2</v>
      </c>
      <c r="T196" s="1275"/>
    </row>
    <row r="197" spans="1:20">
      <c r="A197" s="943">
        <v>192</v>
      </c>
      <c r="B197" s="949" t="s">
        <v>382</v>
      </c>
      <c r="C197" s="367" t="s">
        <v>13</v>
      </c>
      <c r="D197" s="940" t="s">
        <v>2428</v>
      </c>
      <c r="E197" s="940" t="s">
        <v>2428</v>
      </c>
      <c r="F197" s="940" t="s">
        <v>8449</v>
      </c>
      <c r="G197" s="940" t="s">
        <v>8449</v>
      </c>
      <c r="H197" s="940" t="s">
        <v>2428</v>
      </c>
      <c r="I197" s="940" t="s">
        <v>2428</v>
      </c>
      <c r="J197" s="962" t="s">
        <v>7574</v>
      </c>
      <c r="K197" s="965" t="s">
        <v>819</v>
      </c>
      <c r="L197" s="950" t="s">
        <v>382</v>
      </c>
      <c r="M197" s="1256" t="str">
        <f t="shared" ca="1" si="25"/>
        <v>01</v>
      </c>
      <c r="N197" s="1129"/>
      <c r="R197" s="1277" t="str">
        <f ca="1">OFFSET(TimingFormat!$F$40,0,S197+26,1,1)</f>
        <v>+</v>
      </c>
      <c r="S197" s="1275">
        <v>3</v>
      </c>
      <c r="T197" s="1275"/>
    </row>
    <row r="198" spans="1:20">
      <c r="A198" s="943">
        <v>193</v>
      </c>
      <c r="B198" s="949" t="s">
        <v>383</v>
      </c>
      <c r="C198" s="367" t="s">
        <v>13</v>
      </c>
      <c r="D198" s="940" t="s">
        <v>2428</v>
      </c>
      <c r="E198" s="940" t="s">
        <v>2428</v>
      </c>
      <c r="F198" s="940" t="s">
        <v>8449</v>
      </c>
      <c r="G198" s="940" t="s">
        <v>8449</v>
      </c>
      <c r="H198" s="940" t="s">
        <v>2428</v>
      </c>
      <c r="I198" s="940" t="s">
        <v>2428</v>
      </c>
      <c r="J198" s="962" t="s">
        <v>7575</v>
      </c>
      <c r="K198" s="965" t="s">
        <v>819</v>
      </c>
      <c r="L198" s="950" t="s">
        <v>383</v>
      </c>
      <c r="M198" s="1256" t="str">
        <f t="shared" ca="1" si="25"/>
        <v>00</v>
      </c>
      <c r="N198" s="1129"/>
      <c r="R198" s="1277" t="str">
        <f ca="1">OFFSET(TimingFormat!$F$40,0,S198+26,1,1)</f>
        <v>-</v>
      </c>
      <c r="S198" s="1275">
        <v>4</v>
      </c>
      <c r="T198" s="1275"/>
    </row>
    <row r="199" spans="1:20">
      <c r="A199" s="943">
        <v>194</v>
      </c>
      <c r="B199" s="949" t="s">
        <v>384</v>
      </c>
      <c r="C199" s="367" t="s">
        <v>13</v>
      </c>
      <c r="D199" s="940" t="s">
        <v>2428</v>
      </c>
      <c r="E199" s="940" t="s">
        <v>2428</v>
      </c>
      <c r="F199" s="940" t="s">
        <v>8449</v>
      </c>
      <c r="G199" s="940" t="s">
        <v>8449</v>
      </c>
      <c r="H199" s="940" t="s">
        <v>2428</v>
      </c>
      <c r="I199" s="940" t="s">
        <v>2428</v>
      </c>
      <c r="J199" s="962" t="s">
        <v>7576</v>
      </c>
      <c r="K199" s="965" t="s">
        <v>819</v>
      </c>
      <c r="L199" s="950" t="s">
        <v>384</v>
      </c>
      <c r="M199" s="1256" t="str">
        <f t="shared" ca="1" si="25"/>
        <v>01</v>
      </c>
      <c r="N199" s="1129"/>
      <c r="R199" s="1277" t="str">
        <f ca="1">OFFSET(TimingFormat!$F$40,0,S199+26,1,1)</f>
        <v>+</v>
      </c>
      <c r="S199" s="1275">
        <v>5</v>
      </c>
      <c r="T199" s="1275"/>
    </row>
    <row r="200" spans="1:20">
      <c r="A200" s="943">
        <v>195</v>
      </c>
      <c r="B200" s="949" t="s">
        <v>385</v>
      </c>
      <c r="C200" s="367" t="s">
        <v>13</v>
      </c>
      <c r="D200" s="940" t="s">
        <v>2428</v>
      </c>
      <c r="E200" s="940" t="s">
        <v>2428</v>
      </c>
      <c r="F200" s="940" t="s">
        <v>8449</v>
      </c>
      <c r="G200" s="940" t="s">
        <v>8449</v>
      </c>
      <c r="H200" s="940" t="s">
        <v>2428</v>
      </c>
      <c r="I200" s="940" t="s">
        <v>2428</v>
      </c>
      <c r="J200" s="962" t="s">
        <v>7577</v>
      </c>
      <c r="K200" s="965" t="s">
        <v>16</v>
      </c>
      <c r="L200" s="950" t="s">
        <v>385</v>
      </c>
      <c r="M200" s="1256" t="str">
        <f t="shared" ca="1" si="25"/>
        <v>00</v>
      </c>
      <c r="N200" s="1129"/>
      <c r="R200" s="1277" t="str">
        <f ca="1">OFFSET(TimingFormat!$F$40,0,S200+26,1,1)</f>
        <v>-</v>
      </c>
      <c r="S200" s="1275">
        <v>6</v>
      </c>
      <c r="T200" s="1275"/>
    </row>
    <row r="201" spans="1:20">
      <c r="A201" s="943">
        <v>196</v>
      </c>
      <c r="B201" s="949" t="s">
        <v>386</v>
      </c>
      <c r="C201" s="367" t="s">
        <v>13</v>
      </c>
      <c r="D201" s="940" t="s">
        <v>2428</v>
      </c>
      <c r="E201" s="940" t="s">
        <v>2428</v>
      </c>
      <c r="F201" s="940" t="s">
        <v>8449</v>
      </c>
      <c r="G201" s="940" t="s">
        <v>8449</v>
      </c>
      <c r="H201" s="940" t="s">
        <v>2428</v>
      </c>
      <c r="I201" s="940" t="s">
        <v>2428</v>
      </c>
      <c r="J201" s="962" t="s">
        <v>7578</v>
      </c>
      <c r="K201" s="965" t="s">
        <v>16</v>
      </c>
      <c r="L201" s="950" t="s">
        <v>386</v>
      </c>
      <c r="M201" s="1256" t="str">
        <f t="shared" ca="1" si="25"/>
        <v>01</v>
      </c>
      <c r="N201" s="1129"/>
      <c r="R201" s="1277" t="str">
        <f ca="1">OFFSET(TimingFormat!$F$40,0,S201+26,1,1)</f>
        <v>+</v>
      </c>
      <c r="S201" s="1275">
        <v>7</v>
      </c>
      <c r="T201" s="1275"/>
    </row>
    <row r="202" spans="1:20">
      <c r="A202" s="943">
        <v>197</v>
      </c>
      <c r="B202" s="949" t="s">
        <v>387</v>
      </c>
      <c r="C202" s="367" t="s">
        <v>13</v>
      </c>
      <c r="D202" s="940" t="s">
        <v>2428</v>
      </c>
      <c r="E202" s="940" t="s">
        <v>2428</v>
      </c>
      <c r="F202" s="940" t="s">
        <v>8449</v>
      </c>
      <c r="G202" s="940" t="s">
        <v>8449</v>
      </c>
      <c r="H202" s="940" t="s">
        <v>2428</v>
      </c>
      <c r="I202" s="940" t="s">
        <v>2428</v>
      </c>
      <c r="J202" s="962" t="s">
        <v>7579</v>
      </c>
      <c r="K202" s="965" t="s">
        <v>16</v>
      </c>
      <c r="L202" s="950" t="s">
        <v>387</v>
      </c>
      <c r="M202" s="1256" t="str">
        <f t="shared" ca="1" si="25"/>
        <v>00</v>
      </c>
      <c r="N202" s="1129"/>
      <c r="R202" s="1277" t="str">
        <f ca="1">OFFSET(TimingFormat!$F$40,0,S202+26,1,1)</f>
        <v>-</v>
      </c>
      <c r="S202" s="1275">
        <v>8</v>
      </c>
      <c r="T202" s="1275"/>
    </row>
    <row r="203" spans="1:20">
      <c r="A203" s="943">
        <v>198</v>
      </c>
      <c r="B203" s="949" t="s">
        <v>388</v>
      </c>
      <c r="C203" s="367" t="s">
        <v>13</v>
      </c>
      <c r="D203" s="940" t="s">
        <v>2428</v>
      </c>
      <c r="E203" s="940" t="s">
        <v>2428</v>
      </c>
      <c r="F203" s="940" t="s">
        <v>8449</v>
      </c>
      <c r="G203" s="940" t="s">
        <v>8449</v>
      </c>
      <c r="H203" s="940" t="s">
        <v>2428</v>
      </c>
      <c r="I203" s="940" t="s">
        <v>2428</v>
      </c>
      <c r="J203" s="962" t="s">
        <v>7580</v>
      </c>
      <c r="K203" s="965" t="s">
        <v>819</v>
      </c>
      <c r="L203" s="950" t="s">
        <v>388</v>
      </c>
      <c r="M203" s="1256" t="str">
        <f t="shared" ca="1" si="25"/>
        <v>01</v>
      </c>
      <c r="N203" s="1129"/>
      <c r="R203" s="1277" t="str">
        <f ca="1">OFFSET(TimingFormat!$F$40,0,S203+26,1,1)</f>
        <v>+</v>
      </c>
      <c r="S203" s="1275">
        <v>9</v>
      </c>
      <c r="T203" s="1275"/>
    </row>
    <row r="204" spans="1:20">
      <c r="A204" s="943">
        <v>199</v>
      </c>
      <c r="B204" s="949" t="s">
        <v>389</v>
      </c>
      <c r="C204" s="367" t="s">
        <v>13</v>
      </c>
      <c r="D204" s="940" t="s">
        <v>2428</v>
      </c>
      <c r="E204" s="940" t="s">
        <v>2428</v>
      </c>
      <c r="F204" s="940" t="s">
        <v>8449</v>
      </c>
      <c r="G204" s="940" t="s">
        <v>8449</v>
      </c>
      <c r="H204" s="940" t="s">
        <v>2428</v>
      </c>
      <c r="I204" s="940" t="s">
        <v>2428</v>
      </c>
      <c r="J204" s="962" t="s">
        <v>7581</v>
      </c>
      <c r="K204" s="965" t="s">
        <v>819</v>
      </c>
      <c r="L204" s="950" t="s">
        <v>389</v>
      </c>
      <c r="M204" s="1256" t="str">
        <f t="shared" ca="1" si="25"/>
        <v>00</v>
      </c>
      <c r="N204" s="1129"/>
      <c r="R204" s="1277" t="str">
        <f ca="1">OFFSET(TimingFormat!$F$40,0,S204+26,1,1)</f>
        <v>-</v>
      </c>
      <c r="S204" s="1275">
        <v>10</v>
      </c>
      <c r="T204" s="1275"/>
    </row>
    <row r="205" spans="1:20">
      <c r="A205" s="943">
        <v>200</v>
      </c>
      <c r="B205" s="949" t="s">
        <v>390</v>
      </c>
      <c r="C205" s="367" t="s">
        <v>13</v>
      </c>
      <c r="D205" s="940" t="s">
        <v>2428</v>
      </c>
      <c r="E205" s="940" t="s">
        <v>2428</v>
      </c>
      <c r="F205" s="940" t="s">
        <v>8449</v>
      </c>
      <c r="G205" s="940" t="s">
        <v>8449</v>
      </c>
      <c r="H205" s="940" t="s">
        <v>2428</v>
      </c>
      <c r="I205" s="940" t="s">
        <v>2428</v>
      </c>
      <c r="J205" s="962" t="s">
        <v>7582</v>
      </c>
      <c r="K205" s="965" t="s">
        <v>819</v>
      </c>
      <c r="L205" s="950" t="s">
        <v>390</v>
      </c>
      <c r="M205" s="1256" t="str">
        <f t="shared" ca="1" si="25"/>
        <v>01</v>
      </c>
      <c r="N205" s="1129"/>
      <c r="R205" s="1277" t="str">
        <f ca="1">OFFSET(TimingFormat!$F$40,0,S205+26,1,1)</f>
        <v>+</v>
      </c>
      <c r="S205" s="1275">
        <v>11</v>
      </c>
      <c r="T205" s="1275"/>
    </row>
    <row r="206" spans="1:20">
      <c r="A206" s="943">
        <v>201</v>
      </c>
      <c r="B206" s="949" t="s">
        <v>391</v>
      </c>
      <c r="C206" s="367" t="s">
        <v>13</v>
      </c>
      <c r="D206" s="940" t="s">
        <v>2428</v>
      </c>
      <c r="E206" s="940" t="s">
        <v>2428</v>
      </c>
      <c r="F206" s="940" t="s">
        <v>8449</v>
      </c>
      <c r="G206" s="940" t="s">
        <v>8449</v>
      </c>
      <c r="H206" s="940" t="s">
        <v>2428</v>
      </c>
      <c r="I206" s="940" t="s">
        <v>2428</v>
      </c>
      <c r="J206" s="962" t="s">
        <v>7583</v>
      </c>
      <c r="K206" s="965" t="s">
        <v>16</v>
      </c>
      <c r="L206" s="950" t="s">
        <v>391</v>
      </c>
      <c r="M206" s="1256" t="str">
        <f t="shared" ca="1" si="25"/>
        <v>00</v>
      </c>
      <c r="N206" s="1129"/>
      <c r="R206" s="1277">
        <f ca="1">OFFSET(TimingFormat!$F$40,0,S206+26,1,1)</f>
        <v>0</v>
      </c>
      <c r="S206" s="1275">
        <v>12</v>
      </c>
      <c r="T206" s="1275"/>
    </row>
    <row r="207" spans="1:20">
      <c r="A207" s="943">
        <v>202</v>
      </c>
      <c r="B207" s="949" t="s">
        <v>392</v>
      </c>
      <c r="C207" s="367" t="s">
        <v>13</v>
      </c>
      <c r="D207" s="940" t="s">
        <v>2428</v>
      </c>
      <c r="E207" s="940" t="s">
        <v>2428</v>
      </c>
      <c r="F207" s="940" t="s">
        <v>8449</v>
      </c>
      <c r="G207" s="940" t="s">
        <v>8449</v>
      </c>
      <c r="H207" s="940" t="s">
        <v>2428</v>
      </c>
      <c r="I207" s="940" t="s">
        <v>2428</v>
      </c>
      <c r="J207" s="962" t="s">
        <v>7584</v>
      </c>
      <c r="K207" s="965" t="s">
        <v>16</v>
      </c>
      <c r="L207" s="950" t="s">
        <v>392</v>
      </c>
      <c r="M207" s="1256" t="str">
        <f t="shared" ca="1" si="25"/>
        <v>00</v>
      </c>
      <c r="N207" s="1129"/>
      <c r="R207" s="1277">
        <f ca="1">OFFSET(TimingFormat!$F$40,0,S207+26,1,1)</f>
        <v>0</v>
      </c>
      <c r="S207" s="1275">
        <v>13</v>
      </c>
      <c r="T207" s="1275"/>
    </row>
    <row r="208" spans="1:20">
      <c r="A208" s="943">
        <v>203</v>
      </c>
      <c r="B208" s="949" t="s">
        <v>393</v>
      </c>
      <c r="C208" s="367" t="s">
        <v>13</v>
      </c>
      <c r="D208" s="940" t="s">
        <v>2428</v>
      </c>
      <c r="E208" s="940" t="s">
        <v>2428</v>
      </c>
      <c r="F208" s="940" t="s">
        <v>8449</v>
      </c>
      <c r="G208" s="940" t="s">
        <v>8449</v>
      </c>
      <c r="H208" s="940" t="s">
        <v>2428</v>
      </c>
      <c r="I208" s="940" t="s">
        <v>2428</v>
      </c>
      <c r="J208" s="962" t="s">
        <v>7585</v>
      </c>
      <c r="K208" s="965" t="s">
        <v>16</v>
      </c>
      <c r="L208" s="950" t="s">
        <v>393</v>
      </c>
      <c r="M208" s="1256" t="str">
        <f t="shared" ca="1" si="25"/>
        <v>00</v>
      </c>
      <c r="N208" s="1129"/>
      <c r="R208" s="1277">
        <f ca="1">OFFSET(TimingFormat!$F$40,0,S208+26,1,1)</f>
        <v>0</v>
      </c>
      <c r="S208" s="1275">
        <v>14</v>
      </c>
      <c r="T208" s="1275"/>
    </row>
    <row r="209" spans="1:20">
      <c r="A209" s="943">
        <v>204</v>
      </c>
      <c r="B209" s="949" t="s">
        <v>394</v>
      </c>
      <c r="C209" s="367" t="s">
        <v>13</v>
      </c>
      <c r="D209" s="940" t="s">
        <v>2428</v>
      </c>
      <c r="E209" s="940" t="s">
        <v>2428</v>
      </c>
      <c r="F209" s="940" t="s">
        <v>8449</v>
      </c>
      <c r="G209" s="940" t="s">
        <v>8449</v>
      </c>
      <c r="H209" s="940" t="s">
        <v>2428</v>
      </c>
      <c r="I209" s="940" t="s">
        <v>2428</v>
      </c>
      <c r="J209" s="962" t="s">
        <v>7586</v>
      </c>
      <c r="K209" s="965" t="s">
        <v>16</v>
      </c>
      <c r="L209" s="950" t="s">
        <v>394</v>
      </c>
      <c r="M209" s="1256" t="str">
        <f t="shared" ca="1" si="25"/>
        <v>00</v>
      </c>
      <c r="N209" s="1129"/>
      <c r="R209" s="1277">
        <f ca="1">OFFSET(TimingFormat!$F$40,0,S209+26,1,1)</f>
        <v>0</v>
      </c>
      <c r="S209" s="1275">
        <v>15</v>
      </c>
      <c r="T209" s="1275"/>
    </row>
    <row r="210" spans="1:20">
      <c r="A210" s="943">
        <v>205</v>
      </c>
      <c r="B210" s="949" t="s">
        <v>395</v>
      </c>
      <c r="C210" s="367" t="s">
        <v>13</v>
      </c>
      <c r="D210" s="940" t="s">
        <v>2428</v>
      </c>
      <c r="E210" s="940" t="s">
        <v>2428</v>
      </c>
      <c r="F210" s="940" t="s">
        <v>8449</v>
      </c>
      <c r="G210" s="940" t="s">
        <v>8449</v>
      </c>
      <c r="H210" s="940" t="s">
        <v>2428</v>
      </c>
      <c r="I210" s="940" t="s">
        <v>2428</v>
      </c>
      <c r="J210" s="962" t="s">
        <v>7587</v>
      </c>
      <c r="K210" s="965" t="s">
        <v>16</v>
      </c>
      <c r="L210" s="950" t="s">
        <v>395</v>
      </c>
      <c r="M210" s="1256" t="str">
        <f t="shared" ca="1" si="25"/>
        <v>00</v>
      </c>
      <c r="N210" s="1129"/>
      <c r="R210" s="1277">
        <f ca="1">OFFSET(TimingFormat!$F$40,0,S210+26,1,1)</f>
        <v>0</v>
      </c>
      <c r="S210" s="1275">
        <v>16</v>
      </c>
      <c r="T210" s="1275"/>
    </row>
    <row r="211" spans="1:20">
      <c r="A211" s="943">
        <v>206</v>
      </c>
      <c r="B211" s="949" t="s">
        <v>396</v>
      </c>
      <c r="C211" s="367" t="s">
        <v>13</v>
      </c>
      <c r="D211" s="940" t="s">
        <v>2428</v>
      </c>
      <c r="E211" s="940" t="s">
        <v>2428</v>
      </c>
      <c r="F211" s="940" t="s">
        <v>8449</v>
      </c>
      <c r="G211" s="940" t="s">
        <v>8449</v>
      </c>
      <c r="H211" s="940" t="s">
        <v>2428</v>
      </c>
      <c r="I211" s="940" t="s">
        <v>2428</v>
      </c>
      <c r="J211" s="962" t="s">
        <v>7588</v>
      </c>
      <c r="K211" s="965" t="s">
        <v>16</v>
      </c>
      <c r="L211" s="950" t="s">
        <v>396</v>
      </c>
      <c r="M211" s="1256" t="str">
        <f t="shared" ca="1" si="25"/>
        <v>00</v>
      </c>
      <c r="N211" s="1129"/>
      <c r="R211" s="1277">
        <f ca="1">OFFSET(TimingFormat!$F$40,0,S211+26,1,1)</f>
        <v>0</v>
      </c>
      <c r="S211" s="1275">
        <v>17</v>
      </c>
      <c r="T211" s="1275"/>
    </row>
    <row r="212" spans="1:20">
      <c r="A212" s="943">
        <v>207</v>
      </c>
      <c r="B212" s="949" t="s">
        <v>397</v>
      </c>
      <c r="C212" s="367" t="s">
        <v>13</v>
      </c>
      <c r="D212" s="940" t="s">
        <v>2428</v>
      </c>
      <c r="E212" s="940" t="s">
        <v>2428</v>
      </c>
      <c r="F212" s="940" t="s">
        <v>8449</v>
      </c>
      <c r="G212" s="940" t="s">
        <v>8449</v>
      </c>
      <c r="H212" s="940" t="s">
        <v>2428</v>
      </c>
      <c r="I212" s="940" t="s">
        <v>2428</v>
      </c>
      <c r="J212" s="962" t="s">
        <v>7589</v>
      </c>
      <c r="K212" s="965" t="s">
        <v>16</v>
      </c>
      <c r="L212" s="950" t="s">
        <v>397</v>
      </c>
      <c r="M212" s="1256" t="str">
        <f t="shared" ca="1" si="25"/>
        <v>00</v>
      </c>
      <c r="N212" s="1129"/>
      <c r="R212" s="1277">
        <f ca="1">OFFSET(TimingFormat!$F$40,0,S212+26,1,1)</f>
        <v>0</v>
      </c>
      <c r="S212" s="1275">
        <v>18</v>
      </c>
      <c r="T212" s="1275"/>
    </row>
    <row r="213" spans="1:20">
      <c r="A213" s="943">
        <v>208</v>
      </c>
      <c r="B213" s="949" t="s">
        <v>398</v>
      </c>
      <c r="C213" s="367" t="s">
        <v>13</v>
      </c>
      <c r="D213" s="940" t="s">
        <v>2428</v>
      </c>
      <c r="E213" s="940" t="s">
        <v>2428</v>
      </c>
      <c r="F213" s="940" t="s">
        <v>8449</v>
      </c>
      <c r="G213" s="940" t="s">
        <v>8449</v>
      </c>
      <c r="H213" s="940" t="s">
        <v>2428</v>
      </c>
      <c r="I213" s="940" t="s">
        <v>2428</v>
      </c>
      <c r="J213" s="962" t="s">
        <v>7590</v>
      </c>
      <c r="K213" s="965" t="s">
        <v>819</v>
      </c>
      <c r="L213" s="950" t="s">
        <v>398</v>
      </c>
      <c r="M213" s="1256" t="str">
        <f t="shared" ca="1" si="25"/>
        <v>00</v>
      </c>
      <c r="N213" s="1129"/>
      <c r="R213" s="1277">
        <f ca="1">OFFSET(TimingFormat!$F$40,0,S213+26,1,1)</f>
        <v>0</v>
      </c>
      <c r="S213" s="1275">
        <v>19</v>
      </c>
      <c r="T213" s="1275"/>
    </row>
    <row r="214" spans="1:20">
      <c r="A214" s="943">
        <v>209</v>
      </c>
      <c r="B214" s="949" t="s">
        <v>399</v>
      </c>
      <c r="C214" s="367" t="s">
        <v>13</v>
      </c>
      <c r="D214" s="940" t="s">
        <v>2428</v>
      </c>
      <c r="E214" s="940" t="s">
        <v>2428</v>
      </c>
      <c r="F214" s="940" t="s">
        <v>8449</v>
      </c>
      <c r="G214" s="940" t="s">
        <v>8449</v>
      </c>
      <c r="H214" s="940" t="s">
        <v>2428</v>
      </c>
      <c r="I214" s="940" t="s">
        <v>2428</v>
      </c>
      <c r="J214" s="962" t="s">
        <v>7591</v>
      </c>
      <c r="K214" s="965" t="s">
        <v>819</v>
      </c>
      <c r="L214" s="950" t="s">
        <v>399</v>
      </c>
      <c r="M214" s="1256" t="str">
        <f t="shared" ca="1" si="25"/>
        <v>00</v>
      </c>
      <c r="N214" s="1129"/>
      <c r="R214" s="1277">
        <f ca="1">OFFSET(TimingFormat!$F$40,0,S214+26,1,1)</f>
        <v>0</v>
      </c>
      <c r="S214" s="1275">
        <v>20</v>
      </c>
      <c r="T214" s="1275"/>
    </row>
    <row r="215" spans="1:20">
      <c r="A215" s="943">
        <v>210</v>
      </c>
      <c r="B215" s="949" t="s">
        <v>400</v>
      </c>
      <c r="C215" s="367" t="s">
        <v>13</v>
      </c>
      <c r="D215" s="940" t="s">
        <v>2428</v>
      </c>
      <c r="E215" s="940" t="s">
        <v>2428</v>
      </c>
      <c r="F215" s="940" t="s">
        <v>8449</v>
      </c>
      <c r="G215" s="940" t="s">
        <v>8449</v>
      </c>
      <c r="H215" s="940" t="s">
        <v>2428</v>
      </c>
      <c r="I215" s="940" t="s">
        <v>2428</v>
      </c>
      <c r="J215" s="962" t="s">
        <v>7592</v>
      </c>
      <c r="K215" s="965" t="s">
        <v>819</v>
      </c>
      <c r="L215" s="950" t="s">
        <v>400</v>
      </c>
      <c r="M215" s="1256" t="str">
        <f t="shared" ca="1" si="25"/>
        <v>00</v>
      </c>
      <c r="N215" s="1129"/>
      <c r="R215" s="1277">
        <f ca="1">OFFSET(TimingFormat!$F$40,0,S215+26,1,1)</f>
        <v>0</v>
      </c>
      <c r="S215" s="1275">
        <v>21</v>
      </c>
      <c r="T215" s="1275"/>
    </row>
    <row r="216" spans="1:20">
      <c r="A216" s="943">
        <v>211</v>
      </c>
      <c r="B216" s="949" t="s">
        <v>401</v>
      </c>
      <c r="C216" s="367" t="s">
        <v>13</v>
      </c>
      <c r="D216" s="940" t="s">
        <v>2428</v>
      </c>
      <c r="E216" s="940" t="s">
        <v>2428</v>
      </c>
      <c r="F216" s="940" t="s">
        <v>8449</v>
      </c>
      <c r="G216" s="940" t="s">
        <v>8449</v>
      </c>
      <c r="H216" s="940" t="s">
        <v>2428</v>
      </c>
      <c r="I216" s="940" t="s">
        <v>2428</v>
      </c>
      <c r="J216" s="962" t="s">
        <v>7593</v>
      </c>
      <c r="K216" s="965" t="s">
        <v>16</v>
      </c>
      <c r="L216" s="950" t="s">
        <v>401</v>
      </c>
      <c r="M216" s="1256" t="str">
        <f t="shared" ca="1" si="25"/>
        <v>00</v>
      </c>
      <c r="N216" s="1129"/>
      <c r="R216" s="1277">
        <f ca="1">OFFSET(TimingFormat!$F$40,0,S216+26,1,1)</f>
        <v>0</v>
      </c>
      <c r="S216" s="1275">
        <v>22</v>
      </c>
      <c r="T216" s="1275"/>
    </row>
    <row r="217" spans="1:20">
      <c r="A217" s="943">
        <v>212</v>
      </c>
      <c r="B217" s="949" t="s">
        <v>402</v>
      </c>
      <c r="C217" s="367" t="s">
        <v>13</v>
      </c>
      <c r="D217" s="940" t="s">
        <v>2428</v>
      </c>
      <c r="E217" s="940" t="s">
        <v>2428</v>
      </c>
      <c r="F217" s="940" t="s">
        <v>8449</v>
      </c>
      <c r="G217" s="940" t="s">
        <v>8449</v>
      </c>
      <c r="H217" s="940" t="s">
        <v>2428</v>
      </c>
      <c r="I217" s="940" t="s">
        <v>2428</v>
      </c>
      <c r="J217" s="962" t="s">
        <v>7594</v>
      </c>
      <c r="K217" s="965" t="s">
        <v>16</v>
      </c>
      <c r="L217" s="950" t="s">
        <v>402</v>
      </c>
      <c r="M217" s="1256" t="str">
        <f t="shared" ca="1" si="25"/>
        <v>00</v>
      </c>
      <c r="N217" s="1129"/>
      <c r="R217" s="1277">
        <f ca="1">OFFSET(TimingFormat!$F$40,0,S217+26,1,1)</f>
        <v>0</v>
      </c>
      <c r="S217" s="1275">
        <v>23</v>
      </c>
      <c r="T217" s="1275"/>
    </row>
    <row r="218" spans="1:20">
      <c r="A218" s="943">
        <v>213</v>
      </c>
      <c r="B218" s="949" t="s">
        <v>403</v>
      </c>
      <c r="C218" s="367" t="s">
        <v>13</v>
      </c>
      <c r="D218" s="940" t="s">
        <v>2428</v>
      </c>
      <c r="E218" s="940" t="s">
        <v>2428</v>
      </c>
      <c r="F218" s="940" t="s">
        <v>8449</v>
      </c>
      <c r="G218" s="940" t="s">
        <v>8449</v>
      </c>
      <c r="H218" s="940" t="s">
        <v>2428</v>
      </c>
      <c r="I218" s="940" t="s">
        <v>2428</v>
      </c>
      <c r="J218" s="962" t="s">
        <v>7595</v>
      </c>
      <c r="K218" s="965" t="s">
        <v>16</v>
      </c>
      <c r="L218" s="950" t="s">
        <v>403</v>
      </c>
      <c r="M218" s="1256" t="str">
        <f t="shared" ca="1" si="25"/>
        <v>00</v>
      </c>
      <c r="N218" s="1129"/>
      <c r="R218" s="1277">
        <f ca="1">OFFSET(TimingFormat!$F$40,0,S218+26,1,1)</f>
        <v>0</v>
      </c>
      <c r="S218" s="1275">
        <v>24</v>
      </c>
      <c r="T218" s="1275"/>
    </row>
    <row r="219" spans="1:20">
      <c r="A219" s="943">
        <v>214</v>
      </c>
      <c r="B219" s="949" t="s">
        <v>404</v>
      </c>
      <c r="C219" s="367" t="s">
        <v>13</v>
      </c>
      <c r="D219" s="940" t="s">
        <v>2428</v>
      </c>
      <c r="E219" s="940" t="s">
        <v>2428</v>
      </c>
      <c r="F219" s="940" t="s">
        <v>8449</v>
      </c>
      <c r="G219" s="940" t="s">
        <v>8449</v>
      </c>
      <c r="H219" s="940" t="s">
        <v>2428</v>
      </c>
      <c r="I219" s="940" t="s">
        <v>2428</v>
      </c>
      <c r="J219" s="962" t="s">
        <v>7596</v>
      </c>
      <c r="K219" s="965" t="s">
        <v>819</v>
      </c>
      <c r="L219" s="950" t="s">
        <v>404</v>
      </c>
      <c r="M219" s="1256" t="str">
        <f t="shared" ca="1" si="25"/>
        <v>00</v>
      </c>
      <c r="N219" s="1129"/>
      <c r="R219" s="1277">
        <f ca="1">OFFSET(TimingFormat!$F$40,0,S219+26,1,1)</f>
        <v>0</v>
      </c>
      <c r="S219" s="1275">
        <v>25</v>
      </c>
      <c r="T219" s="1275"/>
    </row>
    <row r="220" spans="1:20">
      <c r="A220" s="943">
        <v>215</v>
      </c>
      <c r="B220" s="949" t="s">
        <v>405</v>
      </c>
      <c r="C220" s="367" t="s">
        <v>13</v>
      </c>
      <c r="D220" s="940" t="s">
        <v>2428</v>
      </c>
      <c r="E220" s="940" t="s">
        <v>2428</v>
      </c>
      <c r="F220" s="940" t="s">
        <v>8449</v>
      </c>
      <c r="G220" s="940" t="s">
        <v>8449</v>
      </c>
      <c r="H220" s="940" t="s">
        <v>2428</v>
      </c>
      <c r="I220" s="940" t="s">
        <v>2428</v>
      </c>
      <c r="J220" s="962" t="s">
        <v>7597</v>
      </c>
      <c r="K220" s="965" t="s">
        <v>819</v>
      </c>
      <c r="L220" s="950" t="s">
        <v>405</v>
      </c>
      <c r="M220" s="1256" t="str">
        <f t="shared" ca="1" si="25"/>
        <v>00</v>
      </c>
      <c r="N220" s="1129"/>
      <c r="R220" s="1277">
        <f ca="1">OFFSET(TimingFormat!$F$40,0,S220+26,1,1)</f>
        <v>0</v>
      </c>
      <c r="S220" s="1275">
        <v>26</v>
      </c>
      <c r="T220" s="1275"/>
    </row>
    <row r="221" spans="1:20">
      <c r="A221" s="943">
        <v>216</v>
      </c>
      <c r="B221" s="949" t="s">
        <v>406</v>
      </c>
      <c r="C221" s="367" t="s">
        <v>13</v>
      </c>
      <c r="D221" s="940" t="s">
        <v>2428</v>
      </c>
      <c r="E221" s="940" t="s">
        <v>2428</v>
      </c>
      <c r="F221" s="940" t="s">
        <v>8449</v>
      </c>
      <c r="G221" s="940" t="s">
        <v>8449</v>
      </c>
      <c r="H221" s="940" t="s">
        <v>2428</v>
      </c>
      <c r="I221" s="940" t="s">
        <v>2428</v>
      </c>
      <c r="J221" s="962" t="s">
        <v>7598</v>
      </c>
      <c r="K221" s="965" t="s">
        <v>819</v>
      </c>
      <c r="L221" s="950" t="s">
        <v>406</v>
      </c>
      <c r="M221" s="1256" t="str">
        <f t="shared" ca="1" si="25"/>
        <v>00</v>
      </c>
      <c r="N221" s="1129"/>
      <c r="R221" s="1277">
        <f ca="1">OFFSET(TimingFormat!$F$40,0,S221+26,1,1)</f>
        <v>0</v>
      </c>
      <c r="S221" s="1275">
        <v>27</v>
      </c>
      <c r="T221" s="1275"/>
    </row>
    <row r="222" spans="1:20">
      <c r="A222" s="943">
        <v>217</v>
      </c>
      <c r="B222" s="949" t="s">
        <v>407</v>
      </c>
      <c r="C222" s="367" t="s">
        <v>13</v>
      </c>
      <c r="D222" s="940" t="s">
        <v>2428</v>
      </c>
      <c r="E222" s="940" t="s">
        <v>2428</v>
      </c>
      <c r="F222" s="940" t="s">
        <v>8449</v>
      </c>
      <c r="G222" s="940" t="s">
        <v>8449</v>
      </c>
      <c r="H222" s="940" t="s">
        <v>2428</v>
      </c>
      <c r="I222" s="940" t="s">
        <v>2428</v>
      </c>
      <c r="J222" s="962" t="s">
        <v>7599</v>
      </c>
      <c r="K222" s="965" t="s">
        <v>16</v>
      </c>
      <c r="L222" s="950" t="s">
        <v>407</v>
      </c>
      <c r="M222" s="1256" t="str">
        <f t="shared" ca="1" si="25"/>
        <v>00</v>
      </c>
      <c r="N222" s="1129"/>
      <c r="R222" s="1277">
        <f ca="1">OFFSET(TimingFormat!$F$40,0,S222+26,1,1)</f>
        <v>0</v>
      </c>
      <c r="S222" s="1275">
        <v>28</v>
      </c>
      <c r="T222" s="1275"/>
    </row>
    <row r="223" spans="1:20">
      <c r="A223" s="943">
        <v>218</v>
      </c>
      <c r="B223" s="949" t="s">
        <v>408</v>
      </c>
      <c r="C223" s="367" t="s">
        <v>13</v>
      </c>
      <c r="D223" s="940" t="s">
        <v>2428</v>
      </c>
      <c r="E223" s="940" t="s">
        <v>2428</v>
      </c>
      <c r="F223" s="940" t="s">
        <v>8449</v>
      </c>
      <c r="G223" s="940" t="s">
        <v>8449</v>
      </c>
      <c r="H223" s="940" t="s">
        <v>2428</v>
      </c>
      <c r="I223" s="940" t="s">
        <v>2428</v>
      </c>
      <c r="J223" s="962" t="s">
        <v>7600</v>
      </c>
      <c r="K223" s="965" t="s">
        <v>16</v>
      </c>
      <c r="L223" s="950" t="s">
        <v>408</v>
      </c>
      <c r="M223" s="1256" t="str">
        <f t="shared" ca="1" si="25"/>
        <v>00</v>
      </c>
      <c r="N223" s="1129"/>
      <c r="R223" s="1277">
        <f ca="1">OFFSET(TimingFormat!$F$40,0,S223+26,1,1)</f>
        <v>0</v>
      </c>
      <c r="S223" s="1275">
        <v>29</v>
      </c>
      <c r="T223" s="1275"/>
    </row>
    <row r="224" spans="1:20">
      <c r="A224" s="943">
        <v>219</v>
      </c>
      <c r="B224" s="949" t="s">
        <v>409</v>
      </c>
      <c r="C224" s="367" t="s">
        <v>13</v>
      </c>
      <c r="D224" s="940" t="s">
        <v>2428</v>
      </c>
      <c r="E224" s="940" t="s">
        <v>2428</v>
      </c>
      <c r="F224" s="940" t="s">
        <v>8449</v>
      </c>
      <c r="G224" s="940" t="s">
        <v>8449</v>
      </c>
      <c r="H224" s="940" t="s">
        <v>2428</v>
      </c>
      <c r="I224" s="940" t="s">
        <v>2428</v>
      </c>
      <c r="J224" s="962" t="s">
        <v>7601</v>
      </c>
      <c r="K224" s="965" t="s">
        <v>16</v>
      </c>
      <c r="L224" s="950" t="s">
        <v>409</v>
      </c>
      <c r="M224" s="1256" t="str">
        <f t="shared" ca="1" si="25"/>
        <v>00</v>
      </c>
      <c r="N224" s="1129"/>
      <c r="R224" s="1277">
        <f ca="1">OFFSET(TimingFormat!$F$40,0,S224+26,1,1)</f>
        <v>0</v>
      </c>
      <c r="S224" s="1275">
        <v>30</v>
      </c>
      <c r="T224" s="1275"/>
    </row>
    <row r="225" spans="1:20">
      <c r="A225" s="943">
        <v>220</v>
      </c>
      <c r="B225" s="949" t="s">
        <v>410</v>
      </c>
      <c r="C225" s="367" t="s">
        <v>13</v>
      </c>
      <c r="D225" s="940" t="s">
        <v>2428</v>
      </c>
      <c r="E225" s="940" t="s">
        <v>2428</v>
      </c>
      <c r="F225" s="940" t="s">
        <v>8449</v>
      </c>
      <c r="G225" s="940" t="s">
        <v>8449</v>
      </c>
      <c r="H225" s="940" t="s">
        <v>2428</v>
      </c>
      <c r="I225" s="940" t="s">
        <v>2428</v>
      </c>
      <c r="J225" s="962" t="s">
        <v>7602</v>
      </c>
      <c r="K225" s="965" t="s">
        <v>16</v>
      </c>
      <c r="L225" s="950" t="s">
        <v>410</v>
      </c>
      <c r="M225" s="1256" t="str">
        <f t="shared" ca="1" si="25"/>
        <v>00</v>
      </c>
      <c r="N225" s="1129"/>
      <c r="R225" s="1277">
        <f ca="1">OFFSET(TimingFormat!$F$40,0,S225+26,1,1)</f>
        <v>0</v>
      </c>
      <c r="S225" s="1275">
        <v>31</v>
      </c>
      <c r="T225" s="1275"/>
    </row>
    <row r="226" spans="1:20">
      <c r="A226" s="943">
        <v>221</v>
      </c>
      <c r="B226" s="949" t="s">
        <v>411</v>
      </c>
      <c r="C226" s="1547" t="s">
        <v>7603</v>
      </c>
      <c r="D226" s="1545"/>
      <c r="E226" s="1545"/>
      <c r="F226" s="1545"/>
      <c r="G226" s="1545"/>
      <c r="H226" s="1545"/>
      <c r="I226" s="1545"/>
      <c r="J226" s="1546"/>
      <c r="K226" s="965" t="s">
        <v>1089</v>
      </c>
      <c r="L226" s="950" t="s">
        <v>411</v>
      </c>
      <c r="M226" s="1256" t="str">
        <f ca="1">IF(T226="○",K226,IF(R226=0,"00",RIGHT(DEC2HEX(R226-1,4),2)))</f>
        <v>2B</v>
      </c>
      <c r="N226" s="1129"/>
      <c r="R226" s="1277">
        <f ca="1">IF(MOD(S226,2)=1,"",OFFSET(TimingFormat!$F$26,0,INT(S226/2)+26,1,1)*2)</f>
        <v>1580</v>
      </c>
      <c r="S226" s="1275">
        <v>0</v>
      </c>
      <c r="T226" s="1275" t="str">
        <f>IF(INT(S226/2)&gt;TimingFormat!$H$6,"○","")</f>
        <v/>
      </c>
    </row>
    <row r="227" spans="1:20">
      <c r="A227" s="943">
        <v>222</v>
      </c>
      <c r="B227" s="949" t="s">
        <v>412</v>
      </c>
      <c r="C227" s="367" t="s">
        <v>13</v>
      </c>
      <c r="D227" s="940" t="s">
        <v>2428</v>
      </c>
      <c r="E227" s="940" t="s">
        <v>2428</v>
      </c>
      <c r="F227" s="940" t="s">
        <v>8449</v>
      </c>
      <c r="G227" s="1542" t="s">
        <v>7604</v>
      </c>
      <c r="H227" s="1545"/>
      <c r="I227" s="1545"/>
      <c r="J227" s="1546"/>
      <c r="K227" s="965" t="s">
        <v>1092</v>
      </c>
      <c r="L227" s="950" t="s">
        <v>412</v>
      </c>
      <c r="M227" s="1256" t="str">
        <f ca="1">IF(T227="○",K227,IF(R226=0,"00",LEFT(DEC2HEX(R226-1,4),2)))</f>
        <v>06</v>
      </c>
      <c r="N227" s="1129"/>
      <c r="R227" s="1277" t="str">
        <f ca="1">IF(MOD(S227,2)=1,"",OFFSET(TimingFormat!$F$26,0,INT(S227/2)+26,1,1)*2)</f>
        <v/>
      </c>
      <c r="S227" s="1275">
        <v>1</v>
      </c>
      <c r="T227" s="1275" t="str">
        <f>IF(INT(S227/2)&gt;TimingFormat!$H$6,"○","")</f>
        <v/>
      </c>
    </row>
    <row r="228" spans="1:20">
      <c r="A228" s="943">
        <v>223</v>
      </c>
      <c r="B228" s="949" t="s">
        <v>413</v>
      </c>
      <c r="C228" s="1547" t="s">
        <v>7605</v>
      </c>
      <c r="D228" s="1545"/>
      <c r="E228" s="1545"/>
      <c r="F228" s="1545"/>
      <c r="G228" s="1545"/>
      <c r="H228" s="1545"/>
      <c r="I228" s="1545"/>
      <c r="J228" s="1546"/>
      <c r="K228" s="965" t="s">
        <v>1089</v>
      </c>
      <c r="L228" s="950" t="s">
        <v>413</v>
      </c>
      <c r="M228" s="1256" t="str">
        <f ca="1">IF(T228="○",K228,IF(R228=0,"00",RIGHT(DEC2HEX(R228-1,4),2)))</f>
        <v>2B</v>
      </c>
      <c r="N228" s="1129"/>
      <c r="R228" s="1277">
        <f ca="1">IF(MOD(S228,2)=1,"",OFFSET(TimingFormat!$F$26,0,INT(S228/2)+26,1,1)*2)</f>
        <v>1580</v>
      </c>
      <c r="S228" s="1275">
        <v>2</v>
      </c>
      <c r="T228" s="1275" t="str">
        <f>IF(INT(S228/2)&gt;TimingFormat!$H$6,"○","")</f>
        <v/>
      </c>
    </row>
    <row r="229" spans="1:20">
      <c r="A229" s="943">
        <v>224</v>
      </c>
      <c r="B229" s="949" t="s">
        <v>414</v>
      </c>
      <c r="C229" s="367" t="s">
        <v>13</v>
      </c>
      <c r="D229" s="940" t="s">
        <v>2428</v>
      </c>
      <c r="E229" s="940" t="s">
        <v>2428</v>
      </c>
      <c r="F229" s="940" t="s">
        <v>8449</v>
      </c>
      <c r="G229" s="1542" t="s">
        <v>7606</v>
      </c>
      <c r="H229" s="1545"/>
      <c r="I229" s="1545"/>
      <c r="J229" s="1546"/>
      <c r="K229" s="965" t="s">
        <v>1092</v>
      </c>
      <c r="L229" s="950" t="s">
        <v>414</v>
      </c>
      <c r="M229" s="1256" t="str">
        <f ca="1">IF(T229="○",K229,IF(R228=0,"00",LEFT(DEC2HEX(R228-1,4),2)))</f>
        <v>06</v>
      </c>
      <c r="N229" s="1129"/>
      <c r="R229" s="1277" t="str">
        <f ca="1">IF(MOD(S229,2)=1,"",OFFSET(TimingFormat!$F$26,0,INT(S229/2)+26,1,1)*2)</f>
        <v/>
      </c>
      <c r="S229" s="1275">
        <v>3</v>
      </c>
      <c r="T229" s="1275" t="str">
        <f>IF(INT(S229/2)&gt;TimingFormat!$H$6,"○","")</f>
        <v/>
      </c>
    </row>
    <row r="230" spans="1:20">
      <c r="A230" s="943">
        <v>225</v>
      </c>
      <c r="B230" s="949" t="s">
        <v>415</v>
      </c>
      <c r="C230" s="1547" t="s">
        <v>7607</v>
      </c>
      <c r="D230" s="1545"/>
      <c r="E230" s="1545"/>
      <c r="F230" s="1545"/>
      <c r="G230" s="1545"/>
      <c r="H230" s="1545"/>
      <c r="I230" s="1545"/>
      <c r="J230" s="1546"/>
      <c r="K230" s="965" t="s">
        <v>1089</v>
      </c>
      <c r="L230" s="950" t="s">
        <v>415</v>
      </c>
      <c r="M230" s="1256" t="str">
        <f ca="1">IF(T230="○",K230,IF(R230=0,"00",RIGHT(DEC2HEX(R230-1,4),2)))</f>
        <v>2B</v>
      </c>
      <c r="N230" s="1129"/>
      <c r="R230" s="1277">
        <f ca="1">IF(MOD(S230,2)=1,"",OFFSET(TimingFormat!$F$26,0,INT(S230/2)+26,1,1)*2)</f>
        <v>1580</v>
      </c>
      <c r="S230" s="1275">
        <v>4</v>
      </c>
      <c r="T230" s="1275" t="str">
        <f>IF(INT(S230/2)&gt;TimingFormat!$H$6,"○","")</f>
        <v/>
      </c>
    </row>
    <row r="231" spans="1:20">
      <c r="A231" s="943">
        <v>226</v>
      </c>
      <c r="B231" s="949" t="s">
        <v>416</v>
      </c>
      <c r="C231" s="367" t="s">
        <v>13</v>
      </c>
      <c r="D231" s="940" t="s">
        <v>2428</v>
      </c>
      <c r="E231" s="940" t="s">
        <v>2428</v>
      </c>
      <c r="F231" s="940" t="s">
        <v>8449</v>
      </c>
      <c r="G231" s="1542" t="s">
        <v>7608</v>
      </c>
      <c r="H231" s="1545"/>
      <c r="I231" s="1545"/>
      <c r="J231" s="1546"/>
      <c r="K231" s="965" t="s">
        <v>1092</v>
      </c>
      <c r="L231" s="950" t="s">
        <v>416</v>
      </c>
      <c r="M231" s="1256" t="str">
        <f ca="1">IF(T231="○",K231,IF(R230=0,"00",LEFT(DEC2HEX(R230-1,4),2)))</f>
        <v>06</v>
      </c>
      <c r="N231" s="1129"/>
      <c r="R231" s="1277" t="str">
        <f ca="1">IF(MOD(S231,2)=1,"",OFFSET(TimingFormat!$F$26,0,INT(S231/2)+26,1,1)*2)</f>
        <v/>
      </c>
      <c r="S231" s="1275">
        <v>5</v>
      </c>
      <c r="T231" s="1275" t="str">
        <f>IF(INT(S231/2)&gt;TimingFormat!$H$6,"○","")</f>
        <v/>
      </c>
    </row>
    <row r="232" spans="1:20">
      <c r="A232" s="943">
        <v>227</v>
      </c>
      <c r="B232" s="949" t="s">
        <v>417</v>
      </c>
      <c r="C232" s="1547" t="s">
        <v>7609</v>
      </c>
      <c r="D232" s="1545"/>
      <c r="E232" s="1545"/>
      <c r="F232" s="1545"/>
      <c r="G232" s="1545"/>
      <c r="H232" s="1545"/>
      <c r="I232" s="1545"/>
      <c r="J232" s="1546"/>
      <c r="K232" s="965" t="s">
        <v>1089</v>
      </c>
      <c r="L232" s="950" t="s">
        <v>417</v>
      </c>
      <c r="M232" s="1256" t="str">
        <f ca="1">IF(T232="○",K232,IF(R232=0,"00",RIGHT(DEC2HEX(R232-1,4),2)))</f>
        <v>2B</v>
      </c>
      <c r="N232" s="1129"/>
      <c r="R232" s="1277">
        <f ca="1">IF(MOD(S232,2)=1,"",OFFSET(TimingFormat!$F$26,0,INT(S232/2)+26,1,1)*2)</f>
        <v>1580</v>
      </c>
      <c r="S232" s="1275">
        <v>6</v>
      </c>
      <c r="T232" s="1275" t="str">
        <f>IF(INT(S232/2)&gt;TimingFormat!$H$6,"○","")</f>
        <v/>
      </c>
    </row>
    <row r="233" spans="1:20">
      <c r="A233" s="943">
        <v>228</v>
      </c>
      <c r="B233" s="949" t="s">
        <v>418</v>
      </c>
      <c r="C233" s="367" t="s">
        <v>13</v>
      </c>
      <c r="D233" s="940" t="s">
        <v>2428</v>
      </c>
      <c r="E233" s="940" t="s">
        <v>2428</v>
      </c>
      <c r="F233" s="940" t="s">
        <v>8449</v>
      </c>
      <c r="G233" s="1542" t="s">
        <v>7610</v>
      </c>
      <c r="H233" s="1545"/>
      <c r="I233" s="1545"/>
      <c r="J233" s="1546"/>
      <c r="K233" s="965" t="s">
        <v>1092</v>
      </c>
      <c r="L233" s="950" t="s">
        <v>418</v>
      </c>
      <c r="M233" s="1256" t="str">
        <f ca="1">IF(T233="○",K233,IF(R232=0,"00",LEFT(DEC2HEX(R232-1,4),2)))</f>
        <v>06</v>
      </c>
      <c r="N233" s="1129"/>
      <c r="R233" s="1277" t="str">
        <f ca="1">IF(MOD(S233,2)=1,"",OFFSET(TimingFormat!$F$26,0,INT(S233/2)+26,1,1)*2)</f>
        <v/>
      </c>
      <c r="S233" s="1275">
        <v>7</v>
      </c>
      <c r="T233" s="1275" t="str">
        <f>IF(INT(S233/2)&gt;TimingFormat!$H$6,"○","")</f>
        <v/>
      </c>
    </row>
    <row r="234" spans="1:20">
      <c r="A234" s="943">
        <v>229</v>
      </c>
      <c r="B234" s="949" t="s">
        <v>419</v>
      </c>
      <c r="C234" s="1547" t="s">
        <v>7611</v>
      </c>
      <c r="D234" s="1545"/>
      <c r="E234" s="1545"/>
      <c r="F234" s="1545"/>
      <c r="G234" s="1545"/>
      <c r="H234" s="1545"/>
      <c r="I234" s="1545"/>
      <c r="J234" s="1546"/>
      <c r="K234" s="965" t="s">
        <v>1089</v>
      </c>
      <c r="L234" s="950" t="s">
        <v>419</v>
      </c>
      <c r="M234" s="1256" t="str">
        <f ca="1">IF(T234="○",K234,IF(R234=0,"00",RIGHT(DEC2HEX(R234-1,4),2)))</f>
        <v>2B</v>
      </c>
      <c r="N234" s="1129"/>
      <c r="R234" s="1277">
        <f ca="1">IF(MOD(S234,2)=1,"",OFFSET(TimingFormat!$F$26,0,INT(S234/2)+26,1,1)*2)</f>
        <v>1580</v>
      </c>
      <c r="S234" s="1275">
        <v>8</v>
      </c>
      <c r="T234" s="1275" t="str">
        <f>IF(INT(S234/2)&gt;TimingFormat!$H$6,"○","")</f>
        <v/>
      </c>
    </row>
    <row r="235" spans="1:20">
      <c r="A235" s="943">
        <v>230</v>
      </c>
      <c r="B235" s="949" t="s">
        <v>420</v>
      </c>
      <c r="C235" s="367" t="s">
        <v>13</v>
      </c>
      <c r="D235" s="940" t="s">
        <v>2428</v>
      </c>
      <c r="E235" s="940" t="s">
        <v>2428</v>
      </c>
      <c r="F235" s="940" t="s">
        <v>8449</v>
      </c>
      <c r="G235" s="1542" t="s">
        <v>7612</v>
      </c>
      <c r="H235" s="1545"/>
      <c r="I235" s="1545"/>
      <c r="J235" s="1546"/>
      <c r="K235" s="965" t="s">
        <v>1092</v>
      </c>
      <c r="L235" s="950" t="s">
        <v>420</v>
      </c>
      <c r="M235" s="1256" t="str">
        <f ca="1">IF(T235="○",K235,IF(R234=0,"00",LEFT(DEC2HEX(R234-1,4),2)))</f>
        <v>06</v>
      </c>
      <c r="N235" s="1129"/>
      <c r="R235" s="1277" t="str">
        <f ca="1">IF(MOD(S235,2)=1,"",OFFSET(TimingFormat!$F$26,0,INT(S235/2)+26,1,1)*2)</f>
        <v/>
      </c>
      <c r="S235" s="1275">
        <v>9</v>
      </c>
      <c r="T235" s="1275" t="str">
        <f>IF(INT(S235/2)&gt;TimingFormat!$H$6,"○","")</f>
        <v/>
      </c>
    </row>
    <row r="236" spans="1:20">
      <c r="A236" s="943">
        <v>231</v>
      </c>
      <c r="B236" s="949" t="s">
        <v>421</v>
      </c>
      <c r="C236" s="1547" t="s">
        <v>7613</v>
      </c>
      <c r="D236" s="1545"/>
      <c r="E236" s="1545"/>
      <c r="F236" s="1545"/>
      <c r="G236" s="1545"/>
      <c r="H236" s="1545"/>
      <c r="I236" s="1545"/>
      <c r="J236" s="1546"/>
      <c r="K236" s="965" t="s">
        <v>1089</v>
      </c>
      <c r="L236" s="950" t="s">
        <v>421</v>
      </c>
      <c r="M236" s="1256" t="str">
        <f ca="1">IF(T236="○",K236,IF(R236=0,"00",RIGHT(DEC2HEX(R236-1,4),2)))</f>
        <v>2B</v>
      </c>
      <c r="N236" s="1129"/>
      <c r="R236" s="1277">
        <f ca="1">IF(MOD(S236,2)=1,"",OFFSET(TimingFormat!$F$26,0,INT(S236/2)+26,1,1)*2)</f>
        <v>1580</v>
      </c>
      <c r="S236" s="1275">
        <v>10</v>
      </c>
      <c r="T236" s="1275" t="str">
        <f>IF(INT(S236/2)&gt;TimingFormat!$H$6,"○","")</f>
        <v/>
      </c>
    </row>
    <row r="237" spans="1:20">
      <c r="A237" s="943">
        <v>232</v>
      </c>
      <c r="B237" s="949" t="s">
        <v>422</v>
      </c>
      <c r="C237" s="367" t="s">
        <v>13</v>
      </c>
      <c r="D237" s="940" t="s">
        <v>2428</v>
      </c>
      <c r="E237" s="940" t="s">
        <v>2428</v>
      </c>
      <c r="F237" s="940" t="s">
        <v>8449</v>
      </c>
      <c r="G237" s="1542" t="s">
        <v>7614</v>
      </c>
      <c r="H237" s="1545"/>
      <c r="I237" s="1545"/>
      <c r="J237" s="1546"/>
      <c r="K237" s="965" t="s">
        <v>1092</v>
      </c>
      <c r="L237" s="950" t="s">
        <v>422</v>
      </c>
      <c r="M237" s="1256" t="str">
        <f ca="1">IF(T237="○",K237,IF(R236=0,"00",LEFT(DEC2HEX(R236-1,4),2)))</f>
        <v>06</v>
      </c>
      <c r="N237" s="1129"/>
      <c r="R237" s="1277" t="str">
        <f ca="1">IF(MOD(S237,2)=1,"",OFFSET(TimingFormat!$F$26,0,INT(S237/2)+26,1,1)*2)</f>
        <v/>
      </c>
      <c r="S237" s="1275">
        <v>11</v>
      </c>
      <c r="T237" s="1275" t="str">
        <f>IF(INT(S237/2)&gt;TimingFormat!$H$6,"○","")</f>
        <v/>
      </c>
    </row>
    <row r="238" spans="1:20">
      <c r="A238" s="943">
        <v>233</v>
      </c>
      <c r="B238" s="949" t="s">
        <v>423</v>
      </c>
      <c r="C238" s="1547" t="s">
        <v>7615</v>
      </c>
      <c r="D238" s="1545"/>
      <c r="E238" s="1545"/>
      <c r="F238" s="1545"/>
      <c r="G238" s="1545"/>
      <c r="H238" s="1545"/>
      <c r="I238" s="1545"/>
      <c r="J238" s="1546"/>
      <c r="K238" s="965" t="s">
        <v>1089</v>
      </c>
      <c r="L238" s="950" t="s">
        <v>423</v>
      </c>
      <c r="M238" s="1256" t="str">
        <f ca="1">IF(T238="○",K238,IF(R238=0,"00",RIGHT(DEC2HEX(R238-1,4),2)))</f>
        <v>2B</v>
      </c>
      <c r="N238" s="1129"/>
      <c r="R238" s="1277">
        <f ca="1">IF(MOD(S238,2)=1,"",OFFSET(TimingFormat!$F$26,0,INT(S238/2)+26,1,1)*2)</f>
        <v>1580</v>
      </c>
      <c r="S238" s="1275">
        <v>12</v>
      </c>
      <c r="T238" s="1275" t="str">
        <f>IF(INT(S238/2)&gt;TimingFormat!$H$6,"○","")</f>
        <v/>
      </c>
    </row>
    <row r="239" spans="1:20">
      <c r="A239" s="943">
        <v>234</v>
      </c>
      <c r="B239" s="949" t="s">
        <v>424</v>
      </c>
      <c r="C239" s="367" t="s">
        <v>13</v>
      </c>
      <c r="D239" s="940" t="s">
        <v>2428</v>
      </c>
      <c r="E239" s="940" t="s">
        <v>2428</v>
      </c>
      <c r="F239" s="940" t="s">
        <v>8449</v>
      </c>
      <c r="G239" s="1542" t="s">
        <v>7616</v>
      </c>
      <c r="H239" s="1545"/>
      <c r="I239" s="1545"/>
      <c r="J239" s="1546"/>
      <c r="K239" s="965" t="s">
        <v>1092</v>
      </c>
      <c r="L239" s="950" t="s">
        <v>424</v>
      </c>
      <c r="M239" s="1256" t="str">
        <f ca="1">IF(T239="○",K239,IF(R238=0,"00",LEFT(DEC2HEX(R238-1,4),2)))</f>
        <v>06</v>
      </c>
      <c r="N239" s="1129"/>
      <c r="R239" s="1277" t="str">
        <f ca="1">IF(MOD(S239,2)=1,"",OFFSET(TimingFormat!$F$26,0,INT(S239/2)+26,1,1)*2)</f>
        <v/>
      </c>
      <c r="S239" s="1275">
        <v>13</v>
      </c>
      <c r="T239" s="1275" t="str">
        <f>IF(INT(S239/2)&gt;TimingFormat!$H$6,"○","")</f>
        <v/>
      </c>
    </row>
    <row r="240" spans="1:20">
      <c r="A240" s="943">
        <v>235</v>
      </c>
      <c r="B240" s="949" t="s">
        <v>425</v>
      </c>
      <c r="C240" s="1547" t="s">
        <v>7617</v>
      </c>
      <c r="D240" s="1545"/>
      <c r="E240" s="1545"/>
      <c r="F240" s="1545"/>
      <c r="G240" s="1545"/>
      <c r="H240" s="1545"/>
      <c r="I240" s="1545"/>
      <c r="J240" s="1546"/>
      <c r="K240" s="965" t="s">
        <v>1089</v>
      </c>
      <c r="L240" s="950" t="s">
        <v>425</v>
      </c>
      <c r="M240" s="1256" t="str">
        <f ca="1">IF(T240="○",K240,IF(R240=0,"00",RIGHT(DEC2HEX(R240-1,4),2)))</f>
        <v>2B</v>
      </c>
      <c r="N240" s="1129"/>
      <c r="R240" s="1277">
        <f ca="1">IF(MOD(S240,2)=1,"",OFFSET(TimingFormat!$F$26,0,INT(S240/2)+26,1,1)*2)</f>
        <v>1580</v>
      </c>
      <c r="S240" s="1275">
        <v>14</v>
      </c>
      <c r="T240" s="1275" t="str">
        <f>IF(INT(S240/2)&gt;TimingFormat!$H$6,"○","")</f>
        <v/>
      </c>
    </row>
    <row r="241" spans="1:20">
      <c r="A241" s="943">
        <v>236</v>
      </c>
      <c r="B241" s="949" t="s">
        <v>426</v>
      </c>
      <c r="C241" s="367" t="s">
        <v>13</v>
      </c>
      <c r="D241" s="940" t="s">
        <v>2428</v>
      </c>
      <c r="E241" s="940" t="s">
        <v>2428</v>
      </c>
      <c r="F241" s="940" t="s">
        <v>8449</v>
      </c>
      <c r="G241" s="1542" t="s">
        <v>7618</v>
      </c>
      <c r="H241" s="1545"/>
      <c r="I241" s="1545"/>
      <c r="J241" s="1546"/>
      <c r="K241" s="965" t="s">
        <v>1092</v>
      </c>
      <c r="L241" s="950" t="s">
        <v>426</v>
      </c>
      <c r="M241" s="1256" t="str">
        <f ca="1">IF(T241="○",K241,IF(R240=0,"00",LEFT(DEC2HEX(R240-1,4),2)))</f>
        <v>06</v>
      </c>
      <c r="N241" s="1129"/>
      <c r="R241" s="1277" t="str">
        <f ca="1">IF(MOD(S241,2)=1,"",OFFSET(TimingFormat!$F$26,0,INT(S241/2)+26,1,1)*2)</f>
        <v/>
      </c>
      <c r="S241" s="1275">
        <v>15</v>
      </c>
      <c r="T241" s="1275" t="str">
        <f>IF(INT(S241/2)&gt;TimingFormat!$H$6,"○","")</f>
        <v/>
      </c>
    </row>
    <row r="242" spans="1:20">
      <c r="A242" s="943">
        <v>237</v>
      </c>
      <c r="B242" s="949" t="s">
        <v>427</v>
      </c>
      <c r="C242" s="1547" t="s">
        <v>7619</v>
      </c>
      <c r="D242" s="1545"/>
      <c r="E242" s="1545"/>
      <c r="F242" s="1545"/>
      <c r="G242" s="1545"/>
      <c r="H242" s="1545"/>
      <c r="I242" s="1545"/>
      <c r="J242" s="1546"/>
      <c r="K242" s="965" t="s">
        <v>1089</v>
      </c>
      <c r="L242" s="950" t="s">
        <v>427</v>
      </c>
      <c r="M242" s="1256" t="str">
        <f ca="1">IF(T242="○",K242,IF(R242=0,"00",RIGHT(DEC2HEX(R242-1,4),2)))</f>
        <v>2B</v>
      </c>
      <c r="N242" s="1129"/>
      <c r="R242" s="1277">
        <f ca="1">IF(MOD(S242,2)=1,"",OFFSET(TimingFormat!$F$26,0,INT(S242/2)+26,1,1)*2)</f>
        <v>1580</v>
      </c>
      <c r="S242" s="1275">
        <v>16</v>
      </c>
      <c r="T242" s="1275" t="str">
        <f>IF(INT(S242/2)&gt;TimingFormat!$H$6,"○","")</f>
        <v/>
      </c>
    </row>
    <row r="243" spans="1:20">
      <c r="A243" s="943">
        <v>238</v>
      </c>
      <c r="B243" s="949" t="s">
        <v>428</v>
      </c>
      <c r="C243" s="367" t="s">
        <v>13</v>
      </c>
      <c r="D243" s="940" t="s">
        <v>2428</v>
      </c>
      <c r="E243" s="940" t="s">
        <v>2428</v>
      </c>
      <c r="F243" s="940" t="s">
        <v>8449</v>
      </c>
      <c r="G243" s="1542" t="s">
        <v>7620</v>
      </c>
      <c r="H243" s="1545"/>
      <c r="I243" s="1545"/>
      <c r="J243" s="1546"/>
      <c r="K243" s="965" t="s">
        <v>1092</v>
      </c>
      <c r="L243" s="950" t="s">
        <v>428</v>
      </c>
      <c r="M243" s="1256" t="str">
        <f ca="1">IF(T243="○",K243,IF(R242=0,"00",LEFT(DEC2HEX(R242-1,4),2)))</f>
        <v>06</v>
      </c>
      <c r="N243" s="1129"/>
      <c r="R243" s="1277" t="str">
        <f ca="1">IF(MOD(S243,2)=1,"",OFFSET(TimingFormat!$F$26,0,INT(S243/2)+26,1,1)*2)</f>
        <v/>
      </c>
      <c r="S243" s="1275">
        <v>17</v>
      </c>
      <c r="T243" s="1275" t="str">
        <f>IF(INT(S243/2)&gt;TimingFormat!$H$6,"○","")</f>
        <v/>
      </c>
    </row>
    <row r="244" spans="1:20">
      <c r="A244" s="943">
        <v>239</v>
      </c>
      <c r="B244" s="949" t="s">
        <v>429</v>
      </c>
      <c r="C244" s="1547" t="s">
        <v>7621</v>
      </c>
      <c r="D244" s="1545"/>
      <c r="E244" s="1545"/>
      <c r="F244" s="1545"/>
      <c r="G244" s="1545"/>
      <c r="H244" s="1545"/>
      <c r="I244" s="1545"/>
      <c r="J244" s="1546"/>
      <c r="K244" s="965" t="s">
        <v>1089</v>
      </c>
      <c r="L244" s="950" t="s">
        <v>429</v>
      </c>
      <c r="M244" s="1256" t="str">
        <f ca="1">IF(T244="○",K244,IF(R244=0,"00",RIGHT(DEC2HEX(R244-1,4),2)))</f>
        <v>2B</v>
      </c>
      <c r="N244" s="1129"/>
      <c r="R244" s="1277">
        <f ca="1">IF(MOD(S244,2)=1,"",OFFSET(TimingFormat!$F$26,0,INT(S244/2)+26,1,1)*2)</f>
        <v>1580</v>
      </c>
      <c r="S244" s="1275">
        <v>18</v>
      </c>
      <c r="T244" s="1275" t="str">
        <f>IF(INT(S244/2)&gt;TimingFormat!$H$6,"○","")</f>
        <v/>
      </c>
    </row>
    <row r="245" spans="1:20">
      <c r="A245" s="943">
        <v>240</v>
      </c>
      <c r="B245" s="949" t="s">
        <v>430</v>
      </c>
      <c r="C245" s="367" t="s">
        <v>13</v>
      </c>
      <c r="D245" s="940" t="s">
        <v>2428</v>
      </c>
      <c r="E245" s="940" t="s">
        <v>2428</v>
      </c>
      <c r="F245" s="940" t="s">
        <v>8449</v>
      </c>
      <c r="G245" s="1542" t="s">
        <v>7622</v>
      </c>
      <c r="H245" s="1545"/>
      <c r="I245" s="1545"/>
      <c r="J245" s="1546"/>
      <c r="K245" s="965" t="s">
        <v>1092</v>
      </c>
      <c r="L245" s="950" t="s">
        <v>430</v>
      </c>
      <c r="M245" s="1256" t="str">
        <f ca="1">IF(T245="○",K245,IF(R244=0,"00",LEFT(DEC2HEX(R244-1,4),2)))</f>
        <v>06</v>
      </c>
      <c r="N245" s="1129"/>
      <c r="R245" s="1277" t="str">
        <f ca="1">IF(MOD(S245,2)=1,"",OFFSET(TimingFormat!$F$26,0,INT(S245/2)+26,1,1)*2)</f>
        <v/>
      </c>
      <c r="S245" s="1275">
        <v>19</v>
      </c>
      <c r="T245" s="1275" t="str">
        <f>IF(INT(S245/2)&gt;TimingFormat!$H$6,"○","")</f>
        <v/>
      </c>
    </row>
    <row r="246" spans="1:20">
      <c r="A246" s="943">
        <v>241</v>
      </c>
      <c r="B246" s="949" t="s">
        <v>431</v>
      </c>
      <c r="C246" s="1547" t="s">
        <v>7623</v>
      </c>
      <c r="D246" s="1545"/>
      <c r="E246" s="1545"/>
      <c r="F246" s="1545"/>
      <c r="G246" s="1545"/>
      <c r="H246" s="1545"/>
      <c r="I246" s="1545"/>
      <c r="J246" s="1546"/>
      <c r="K246" s="965" t="s">
        <v>1089</v>
      </c>
      <c r="L246" s="950" t="s">
        <v>431</v>
      </c>
      <c r="M246" s="1256" t="str">
        <f ca="1">IF(T246="○",K246,IF(R246=0,"00",RIGHT(DEC2HEX(R246-1,4),2)))</f>
        <v>2B</v>
      </c>
      <c r="N246" s="1129"/>
      <c r="R246" s="1277">
        <f ca="1">IF(MOD(S246,2)=1,"",OFFSET(TimingFormat!$F$26,0,INT(S246/2)+26,1,1)*2)</f>
        <v>1580</v>
      </c>
      <c r="S246" s="1275">
        <v>20</v>
      </c>
      <c r="T246" s="1275" t="str">
        <f>IF(INT(S246/2)&gt;TimingFormat!$H$6,"○","")</f>
        <v/>
      </c>
    </row>
    <row r="247" spans="1:20">
      <c r="A247" s="943">
        <v>242</v>
      </c>
      <c r="B247" s="949" t="s">
        <v>432</v>
      </c>
      <c r="C247" s="367" t="s">
        <v>13</v>
      </c>
      <c r="D247" s="940" t="s">
        <v>2428</v>
      </c>
      <c r="E247" s="940" t="s">
        <v>2428</v>
      </c>
      <c r="F247" s="940" t="s">
        <v>8449</v>
      </c>
      <c r="G247" s="1542" t="s">
        <v>7624</v>
      </c>
      <c r="H247" s="1545"/>
      <c r="I247" s="1545"/>
      <c r="J247" s="1546"/>
      <c r="K247" s="965" t="s">
        <v>1092</v>
      </c>
      <c r="L247" s="950" t="s">
        <v>432</v>
      </c>
      <c r="M247" s="1256" t="str">
        <f ca="1">IF(T247="○",K247,IF(R246=0,"00",LEFT(DEC2HEX(R246-1,4),2)))</f>
        <v>06</v>
      </c>
      <c r="N247" s="1129"/>
      <c r="R247" s="1277" t="str">
        <f ca="1">IF(MOD(S247,2)=1,"",OFFSET(TimingFormat!$F$26,0,INT(S247/2)+26,1,1)*2)</f>
        <v/>
      </c>
      <c r="S247" s="1275">
        <v>21</v>
      </c>
      <c r="T247" s="1275" t="str">
        <f>IF(INT(S247/2)&gt;TimingFormat!$H$6,"○","")</f>
        <v/>
      </c>
    </row>
    <row r="248" spans="1:20">
      <c r="A248" s="943">
        <v>243</v>
      </c>
      <c r="B248" s="949" t="s">
        <v>433</v>
      </c>
      <c r="C248" s="1547" t="s">
        <v>7625</v>
      </c>
      <c r="D248" s="1545"/>
      <c r="E248" s="1545"/>
      <c r="F248" s="1545"/>
      <c r="G248" s="1545"/>
      <c r="H248" s="1545"/>
      <c r="I248" s="1545"/>
      <c r="J248" s="1546"/>
      <c r="K248" s="965" t="s">
        <v>1089</v>
      </c>
      <c r="L248" s="950" t="s">
        <v>433</v>
      </c>
      <c r="M248" s="1256" t="str">
        <f ca="1">IF(T248="○",K248,IF(R248=0,"00",RIGHT(DEC2HEX(R248-1,4),2)))</f>
        <v>2B</v>
      </c>
      <c r="N248" s="1129"/>
      <c r="R248" s="1277">
        <f ca="1">IF(MOD(S248,2)=1,"",OFFSET(TimingFormat!$F$26,0,INT(S248/2)+26,1,1)*2)</f>
        <v>1580</v>
      </c>
      <c r="S248" s="1275">
        <v>22</v>
      </c>
      <c r="T248" s="1275" t="str">
        <f>IF(INT(S248/2)&gt;TimingFormat!$H$6,"○","")</f>
        <v/>
      </c>
    </row>
    <row r="249" spans="1:20">
      <c r="A249" s="943">
        <v>244</v>
      </c>
      <c r="B249" s="949" t="s">
        <v>434</v>
      </c>
      <c r="C249" s="367" t="s">
        <v>13</v>
      </c>
      <c r="D249" s="940" t="s">
        <v>2428</v>
      </c>
      <c r="E249" s="940" t="s">
        <v>2428</v>
      </c>
      <c r="F249" s="940" t="s">
        <v>8449</v>
      </c>
      <c r="G249" s="1542" t="s">
        <v>7626</v>
      </c>
      <c r="H249" s="1545"/>
      <c r="I249" s="1545"/>
      <c r="J249" s="1546"/>
      <c r="K249" s="965" t="s">
        <v>1092</v>
      </c>
      <c r="L249" s="950" t="s">
        <v>434</v>
      </c>
      <c r="M249" s="1256" t="str">
        <f ca="1">IF(T249="○",K249,IF(R248=0,"00",LEFT(DEC2HEX(R248-1,4),2)))</f>
        <v>06</v>
      </c>
      <c r="N249" s="1129"/>
      <c r="R249" s="1277" t="str">
        <f ca="1">IF(MOD(S249,2)=1,"",OFFSET(TimingFormat!$F$26,0,INT(S249/2)+26,1,1)*2)</f>
        <v/>
      </c>
      <c r="S249" s="1275">
        <v>23</v>
      </c>
      <c r="T249" s="1275" t="str">
        <f>IF(INT(S249/2)&gt;TimingFormat!$H$6,"○","")</f>
        <v/>
      </c>
    </row>
    <row r="250" spans="1:20">
      <c r="A250" s="943">
        <v>245</v>
      </c>
      <c r="B250" s="949" t="s">
        <v>435</v>
      </c>
      <c r="C250" s="1547" t="s">
        <v>7627</v>
      </c>
      <c r="D250" s="1545"/>
      <c r="E250" s="1545"/>
      <c r="F250" s="1545"/>
      <c r="G250" s="1545"/>
      <c r="H250" s="1545"/>
      <c r="I250" s="1545"/>
      <c r="J250" s="1546"/>
      <c r="K250" s="965" t="s">
        <v>1089</v>
      </c>
      <c r="L250" s="950" t="s">
        <v>435</v>
      </c>
      <c r="M250" s="1256" t="str">
        <f>IF(T250="○",K250,IF(R250=0,"00",RIGHT(DEC2HEX(R250-1,4),2)))</f>
        <v>19</v>
      </c>
      <c r="N250" s="1129"/>
      <c r="R250" s="1277">
        <f ca="1">IF(MOD(S250,2)=1,"",OFFSET(TimingFormat!$F$26,0,INT(S250/2)+26,1,1)*2)</f>
        <v>0</v>
      </c>
      <c r="S250" s="1275">
        <v>24</v>
      </c>
      <c r="T250" s="1275" t="str">
        <f>IF(INT(S250/2)&gt;TimingFormat!$H$6,"○","")</f>
        <v>○</v>
      </c>
    </row>
    <row r="251" spans="1:20">
      <c r="A251" s="943">
        <v>246</v>
      </c>
      <c r="B251" s="949" t="s">
        <v>436</v>
      </c>
      <c r="C251" s="367" t="s">
        <v>13</v>
      </c>
      <c r="D251" s="940" t="s">
        <v>2428</v>
      </c>
      <c r="E251" s="940" t="s">
        <v>2428</v>
      </c>
      <c r="F251" s="940" t="s">
        <v>8449</v>
      </c>
      <c r="G251" s="1542" t="s">
        <v>7628</v>
      </c>
      <c r="H251" s="1545"/>
      <c r="I251" s="1545"/>
      <c r="J251" s="1546"/>
      <c r="K251" s="965" t="s">
        <v>1092</v>
      </c>
      <c r="L251" s="950" t="s">
        <v>436</v>
      </c>
      <c r="M251" s="1256" t="str">
        <f>IF(T251="○",K251,IF(R250=0,"00",LEFT(DEC2HEX(R250-1,4),2)))</f>
        <v>05</v>
      </c>
      <c r="N251" s="1129"/>
      <c r="R251" s="1277" t="str">
        <f ca="1">IF(MOD(S251,2)=1,"",OFFSET(TimingFormat!$F$26,0,INT(S251/2)+26,1,1)*2)</f>
        <v/>
      </c>
      <c r="S251" s="1275">
        <v>25</v>
      </c>
      <c r="T251" s="1275" t="str">
        <f>IF(INT(S251/2)&gt;TimingFormat!$H$6,"○","")</f>
        <v>○</v>
      </c>
    </row>
    <row r="252" spans="1:20">
      <c r="A252" s="943">
        <v>247</v>
      </c>
      <c r="B252" s="949" t="s">
        <v>437</v>
      </c>
      <c r="C252" s="1547" t="s">
        <v>7629</v>
      </c>
      <c r="D252" s="1545"/>
      <c r="E252" s="1545"/>
      <c r="F252" s="1545"/>
      <c r="G252" s="1545"/>
      <c r="H252" s="1545"/>
      <c r="I252" s="1545"/>
      <c r="J252" s="1546"/>
      <c r="K252" s="965" t="s">
        <v>1089</v>
      </c>
      <c r="L252" s="950" t="s">
        <v>437</v>
      </c>
      <c r="M252" s="1256" t="str">
        <f>IF(T252="○",K252,IF(R252=0,"00",RIGHT(DEC2HEX(R252-1,4),2)))</f>
        <v>19</v>
      </c>
      <c r="N252" s="1129"/>
      <c r="R252" s="1277">
        <f ca="1">IF(MOD(S252,2)=1,"",OFFSET(TimingFormat!$F$26,0,INT(S252/2)+26,1,1)*2)</f>
        <v>0</v>
      </c>
      <c r="S252" s="1275">
        <v>26</v>
      </c>
      <c r="T252" s="1275" t="str">
        <f>IF(INT(S252/2)&gt;TimingFormat!$H$6,"○","")</f>
        <v>○</v>
      </c>
    </row>
    <row r="253" spans="1:20">
      <c r="A253" s="943">
        <v>248</v>
      </c>
      <c r="B253" s="949" t="s">
        <v>438</v>
      </c>
      <c r="C253" s="367" t="s">
        <v>13</v>
      </c>
      <c r="D253" s="940" t="s">
        <v>2428</v>
      </c>
      <c r="E253" s="940" t="s">
        <v>2428</v>
      </c>
      <c r="F253" s="940" t="s">
        <v>8449</v>
      </c>
      <c r="G253" s="1542" t="s">
        <v>7630</v>
      </c>
      <c r="H253" s="1545"/>
      <c r="I253" s="1545"/>
      <c r="J253" s="1546"/>
      <c r="K253" s="965" t="s">
        <v>1092</v>
      </c>
      <c r="L253" s="950" t="s">
        <v>438</v>
      </c>
      <c r="M253" s="1256" t="str">
        <f>IF(T253="○",K253,IF(R252=0,"00",LEFT(DEC2HEX(R252-1,4),2)))</f>
        <v>05</v>
      </c>
      <c r="N253" s="1129"/>
      <c r="R253" s="1277" t="str">
        <f ca="1">IF(MOD(S253,2)=1,"",OFFSET(TimingFormat!$F$26,0,INT(S253/2)+26,1,1)*2)</f>
        <v/>
      </c>
      <c r="S253" s="1275">
        <v>27</v>
      </c>
      <c r="T253" s="1275" t="str">
        <f>IF(INT(S253/2)&gt;TimingFormat!$H$6,"○","")</f>
        <v>○</v>
      </c>
    </row>
    <row r="254" spans="1:20">
      <c r="A254" s="943">
        <v>249</v>
      </c>
      <c r="B254" s="949" t="s">
        <v>439</v>
      </c>
      <c r="C254" s="1547" t="s">
        <v>7631</v>
      </c>
      <c r="D254" s="1545"/>
      <c r="E254" s="1545"/>
      <c r="F254" s="1545"/>
      <c r="G254" s="1545"/>
      <c r="H254" s="1545"/>
      <c r="I254" s="1545"/>
      <c r="J254" s="1546"/>
      <c r="K254" s="965" t="s">
        <v>1089</v>
      </c>
      <c r="L254" s="950" t="s">
        <v>439</v>
      </c>
      <c r="M254" s="1256" t="str">
        <f>IF(T254="○",K254,IF(R254=0,"00",RIGHT(DEC2HEX(R254-1,4),2)))</f>
        <v>19</v>
      </c>
      <c r="N254" s="1129"/>
      <c r="R254" s="1277">
        <f ca="1">IF(MOD(S254,2)=1,"",OFFSET(TimingFormat!$F$26,0,INT(S254/2)+26,1,1)*2)</f>
        <v>0</v>
      </c>
      <c r="S254" s="1275">
        <v>28</v>
      </c>
      <c r="T254" s="1275" t="str">
        <f>IF(INT(S254/2)&gt;TimingFormat!$H$6,"○","")</f>
        <v>○</v>
      </c>
    </row>
    <row r="255" spans="1:20">
      <c r="A255" s="943">
        <v>250</v>
      </c>
      <c r="B255" s="949" t="s">
        <v>440</v>
      </c>
      <c r="C255" s="367" t="s">
        <v>13</v>
      </c>
      <c r="D255" s="940" t="s">
        <v>2428</v>
      </c>
      <c r="E255" s="940" t="s">
        <v>2428</v>
      </c>
      <c r="F255" s="940" t="s">
        <v>8449</v>
      </c>
      <c r="G255" s="1542" t="s">
        <v>7632</v>
      </c>
      <c r="H255" s="1545"/>
      <c r="I255" s="1545"/>
      <c r="J255" s="1546"/>
      <c r="K255" s="965" t="s">
        <v>1092</v>
      </c>
      <c r="L255" s="950" t="s">
        <v>440</v>
      </c>
      <c r="M255" s="1256" t="str">
        <f>IF(T255="○",K255,IF(R254=0,"00",LEFT(DEC2HEX(R254-1,4),2)))</f>
        <v>05</v>
      </c>
      <c r="N255" s="1129"/>
      <c r="R255" s="1277" t="str">
        <f ca="1">IF(MOD(S255,2)=1,"",OFFSET(TimingFormat!$F$26,0,INT(S255/2)+26,1,1)*2)</f>
        <v/>
      </c>
      <c r="S255" s="1275">
        <v>29</v>
      </c>
      <c r="T255" s="1275" t="str">
        <f>IF(INT(S255/2)&gt;TimingFormat!$H$6,"○","")</f>
        <v>○</v>
      </c>
    </row>
    <row r="256" spans="1:20">
      <c r="A256" s="943">
        <v>251</v>
      </c>
      <c r="B256" s="949" t="s">
        <v>441</v>
      </c>
      <c r="C256" s="1547" t="s">
        <v>7633</v>
      </c>
      <c r="D256" s="1545"/>
      <c r="E256" s="1545"/>
      <c r="F256" s="1545"/>
      <c r="G256" s="1545"/>
      <c r="H256" s="1545"/>
      <c r="I256" s="1545"/>
      <c r="J256" s="1546"/>
      <c r="K256" s="965" t="s">
        <v>1089</v>
      </c>
      <c r="L256" s="950" t="s">
        <v>441</v>
      </c>
      <c r="M256" s="1256" t="str">
        <f>IF(T256="○",K256,IF(R256=0,"00",RIGHT(DEC2HEX(R256-1,4),2)))</f>
        <v>19</v>
      </c>
      <c r="N256" s="1129"/>
      <c r="R256" s="1277">
        <f ca="1">IF(MOD(S256,2)=1,"",OFFSET(TimingFormat!$F$26,0,INT(S256/2)+26,1,1)*2)</f>
        <v>0</v>
      </c>
      <c r="S256" s="1275">
        <v>30</v>
      </c>
      <c r="T256" s="1275" t="str">
        <f>IF(INT(S256/2)&gt;TimingFormat!$H$6,"○","")</f>
        <v>○</v>
      </c>
    </row>
    <row r="257" spans="1:20">
      <c r="A257" s="943">
        <v>252</v>
      </c>
      <c r="B257" s="949" t="s">
        <v>442</v>
      </c>
      <c r="C257" s="367" t="s">
        <v>13</v>
      </c>
      <c r="D257" s="940" t="s">
        <v>2428</v>
      </c>
      <c r="E257" s="940" t="s">
        <v>2428</v>
      </c>
      <c r="F257" s="940" t="s">
        <v>8449</v>
      </c>
      <c r="G257" s="1542" t="s">
        <v>7634</v>
      </c>
      <c r="H257" s="1545"/>
      <c r="I257" s="1545"/>
      <c r="J257" s="1546"/>
      <c r="K257" s="965" t="s">
        <v>1092</v>
      </c>
      <c r="L257" s="950" t="s">
        <v>442</v>
      </c>
      <c r="M257" s="1256" t="str">
        <f>IF(T257="○",K257,IF(R256=0,"00",LEFT(DEC2HEX(R256-1,4),2)))</f>
        <v>05</v>
      </c>
      <c r="N257" s="1129"/>
      <c r="R257" s="1277" t="str">
        <f ca="1">IF(MOD(S257,2)=1,"",OFFSET(TimingFormat!$F$26,0,INT(S257/2)+26,1,1)*2)</f>
        <v/>
      </c>
      <c r="S257" s="1275">
        <v>31</v>
      </c>
      <c r="T257" s="1275" t="str">
        <f>IF(INT(S257/2)&gt;TimingFormat!$H$6,"○","")</f>
        <v>○</v>
      </c>
    </row>
    <row r="258" spans="1:20">
      <c r="A258" s="943">
        <v>253</v>
      </c>
      <c r="B258" s="949" t="s">
        <v>443</v>
      </c>
      <c r="C258" s="1547" t="s">
        <v>7635</v>
      </c>
      <c r="D258" s="1545"/>
      <c r="E258" s="1545"/>
      <c r="F258" s="1545"/>
      <c r="G258" s="1545"/>
      <c r="H258" s="1545"/>
      <c r="I258" s="1545"/>
      <c r="J258" s="1546"/>
      <c r="K258" s="965" t="s">
        <v>1089</v>
      </c>
      <c r="L258" s="950" t="s">
        <v>443</v>
      </c>
      <c r="M258" s="1256" t="str">
        <f>IF(T258="○",K258,IF(R258=0,"00",RIGHT(DEC2HEX(R258-1,4),2)))</f>
        <v>19</v>
      </c>
      <c r="N258" s="1129"/>
      <c r="R258" s="1277">
        <f ca="1">IF(MOD(S258,2)=1,"",OFFSET(TimingFormat!$F$26,0,INT(S258/2)+26,1,1)*2)</f>
        <v>0</v>
      </c>
      <c r="S258" s="1275">
        <v>32</v>
      </c>
      <c r="T258" s="1275" t="str">
        <f>IF(INT(S258/2)&gt;TimingFormat!$H$6,"○","")</f>
        <v>○</v>
      </c>
    </row>
    <row r="259" spans="1:20">
      <c r="A259" s="943">
        <v>254</v>
      </c>
      <c r="B259" s="949" t="s">
        <v>444</v>
      </c>
      <c r="C259" s="367" t="s">
        <v>13</v>
      </c>
      <c r="D259" s="940" t="s">
        <v>2428</v>
      </c>
      <c r="E259" s="940" t="s">
        <v>2428</v>
      </c>
      <c r="F259" s="940" t="s">
        <v>8449</v>
      </c>
      <c r="G259" s="1542" t="s">
        <v>7636</v>
      </c>
      <c r="H259" s="1545"/>
      <c r="I259" s="1545"/>
      <c r="J259" s="1546"/>
      <c r="K259" s="965" t="s">
        <v>1092</v>
      </c>
      <c r="L259" s="950" t="s">
        <v>444</v>
      </c>
      <c r="M259" s="1256" t="str">
        <f>IF(T259="○",K259,IF(R258=0,"00",LEFT(DEC2HEX(R258-1,4),2)))</f>
        <v>05</v>
      </c>
      <c r="N259" s="1129"/>
      <c r="R259" s="1277" t="str">
        <f ca="1">IF(MOD(S259,2)=1,"",OFFSET(TimingFormat!$F$26,0,INT(S259/2)+26,1,1)*2)</f>
        <v/>
      </c>
      <c r="S259" s="1275">
        <v>33</v>
      </c>
      <c r="T259" s="1275" t="str">
        <f>IF(INT(S259/2)&gt;TimingFormat!$H$6,"○","")</f>
        <v>○</v>
      </c>
    </row>
    <row r="260" spans="1:20">
      <c r="A260" s="943">
        <v>255</v>
      </c>
      <c r="B260" s="949" t="s">
        <v>445</v>
      </c>
      <c r="C260" s="1547" t="s">
        <v>7637</v>
      </c>
      <c r="D260" s="1545"/>
      <c r="E260" s="1545"/>
      <c r="F260" s="1545"/>
      <c r="G260" s="1545"/>
      <c r="H260" s="1545"/>
      <c r="I260" s="1545"/>
      <c r="J260" s="1546"/>
      <c r="K260" s="965" t="s">
        <v>1089</v>
      </c>
      <c r="L260" s="950" t="s">
        <v>445</v>
      </c>
      <c r="M260" s="1256" t="str">
        <f>IF(T260="○",K260,IF(R260=0,"00",RIGHT(DEC2HEX(R260-1,4),2)))</f>
        <v>19</v>
      </c>
      <c r="N260" s="1129"/>
      <c r="R260" s="1277">
        <f ca="1">IF(MOD(S260,2)=1,"",OFFSET(TimingFormat!$F$26,0,INT(S260/2)+26,1,1)*2)</f>
        <v>0</v>
      </c>
      <c r="S260" s="1275">
        <v>34</v>
      </c>
      <c r="T260" s="1275" t="str">
        <f>IF(INT(S260/2)&gt;TimingFormat!$H$6,"○","")</f>
        <v>○</v>
      </c>
    </row>
    <row r="261" spans="1:20">
      <c r="A261" s="943">
        <v>256</v>
      </c>
      <c r="B261" s="949" t="s">
        <v>446</v>
      </c>
      <c r="C261" s="367" t="s">
        <v>13</v>
      </c>
      <c r="D261" s="940" t="s">
        <v>2428</v>
      </c>
      <c r="E261" s="940" t="s">
        <v>2428</v>
      </c>
      <c r="F261" s="940" t="s">
        <v>8449</v>
      </c>
      <c r="G261" s="1542" t="s">
        <v>7638</v>
      </c>
      <c r="H261" s="1545"/>
      <c r="I261" s="1545"/>
      <c r="J261" s="1546"/>
      <c r="K261" s="965" t="s">
        <v>1092</v>
      </c>
      <c r="L261" s="950" t="s">
        <v>446</v>
      </c>
      <c r="M261" s="1256" t="str">
        <f>IF(T261="○",K261,IF(R260=0,"00",LEFT(DEC2HEX(R260-1,4),2)))</f>
        <v>05</v>
      </c>
      <c r="N261" s="1129"/>
      <c r="R261" s="1277" t="str">
        <f ca="1">IF(MOD(S261,2)=1,"",OFFSET(TimingFormat!$F$26,0,INT(S261/2)+26,1,1)*2)</f>
        <v/>
      </c>
      <c r="S261" s="1275">
        <v>35</v>
      </c>
      <c r="T261" s="1275" t="str">
        <f>IF(INT(S261/2)&gt;TimingFormat!$H$6,"○","")</f>
        <v>○</v>
      </c>
    </row>
    <row r="262" spans="1:20">
      <c r="A262" s="943">
        <v>257</v>
      </c>
      <c r="B262" s="949" t="s">
        <v>447</v>
      </c>
      <c r="C262" s="1547" t="s">
        <v>7639</v>
      </c>
      <c r="D262" s="1545"/>
      <c r="E262" s="1545"/>
      <c r="F262" s="1545"/>
      <c r="G262" s="1545"/>
      <c r="H262" s="1545"/>
      <c r="I262" s="1545"/>
      <c r="J262" s="1546"/>
      <c r="K262" s="965" t="s">
        <v>1089</v>
      </c>
      <c r="L262" s="950" t="s">
        <v>447</v>
      </c>
      <c r="M262" s="1256" t="str">
        <f>IF(T262="○",K262,IF(R262=0,"00",RIGHT(DEC2HEX(R262-1,4),2)))</f>
        <v>19</v>
      </c>
      <c r="N262" s="1129"/>
      <c r="R262" s="1277">
        <f ca="1">IF(MOD(S262,2)=1,"",OFFSET(TimingFormat!$F$26,0,INT(S262/2)+26,1,1)*2)</f>
        <v>0</v>
      </c>
      <c r="S262" s="1275">
        <v>36</v>
      </c>
      <c r="T262" s="1275" t="str">
        <f>IF(INT(S262/2)&gt;TimingFormat!$H$6,"○","")</f>
        <v>○</v>
      </c>
    </row>
    <row r="263" spans="1:20">
      <c r="A263" s="943">
        <v>258</v>
      </c>
      <c r="B263" s="949" t="s">
        <v>448</v>
      </c>
      <c r="C263" s="367" t="s">
        <v>13</v>
      </c>
      <c r="D263" s="940" t="s">
        <v>2428</v>
      </c>
      <c r="E263" s="940" t="s">
        <v>2428</v>
      </c>
      <c r="F263" s="940" t="s">
        <v>8449</v>
      </c>
      <c r="G263" s="1542" t="s">
        <v>7640</v>
      </c>
      <c r="H263" s="1545"/>
      <c r="I263" s="1545"/>
      <c r="J263" s="1546"/>
      <c r="K263" s="965" t="s">
        <v>1092</v>
      </c>
      <c r="L263" s="950" t="s">
        <v>448</v>
      </c>
      <c r="M263" s="1256" t="str">
        <f>IF(T263="○",K263,IF(R262=0,"00",LEFT(DEC2HEX(R262-1,4),2)))</f>
        <v>05</v>
      </c>
      <c r="N263" s="1129"/>
      <c r="R263" s="1277" t="str">
        <f ca="1">IF(MOD(S263,2)=1,"",OFFSET(TimingFormat!$F$26,0,INT(S263/2)+26,1,1)*2)</f>
        <v/>
      </c>
      <c r="S263" s="1275">
        <v>37</v>
      </c>
      <c r="T263" s="1275" t="str">
        <f>IF(INT(S263/2)&gt;TimingFormat!$H$6,"○","")</f>
        <v>○</v>
      </c>
    </row>
    <row r="264" spans="1:20">
      <c r="A264" s="943">
        <v>259</v>
      </c>
      <c r="B264" s="949" t="s">
        <v>449</v>
      </c>
      <c r="C264" s="1547" t="s">
        <v>7641</v>
      </c>
      <c r="D264" s="1545"/>
      <c r="E264" s="1545"/>
      <c r="F264" s="1545"/>
      <c r="G264" s="1545"/>
      <c r="H264" s="1545"/>
      <c r="I264" s="1545"/>
      <c r="J264" s="1546"/>
      <c r="K264" s="965" t="s">
        <v>1089</v>
      </c>
      <c r="L264" s="950" t="s">
        <v>449</v>
      </c>
      <c r="M264" s="1256" t="str">
        <f>IF(T264="○",K264,IF(R264=0,"00",RIGHT(DEC2HEX(R264-1,4),2)))</f>
        <v>19</v>
      </c>
      <c r="N264" s="1129"/>
      <c r="R264" s="1277">
        <f ca="1">IF(MOD(S264,2)=1,"",OFFSET(TimingFormat!$F$26,0,INT(S264/2)+26,1,1)*2)</f>
        <v>0</v>
      </c>
      <c r="S264" s="1275">
        <v>38</v>
      </c>
      <c r="T264" s="1275" t="str">
        <f>IF(INT(S264/2)&gt;TimingFormat!$H$6,"○","")</f>
        <v>○</v>
      </c>
    </row>
    <row r="265" spans="1:20">
      <c r="A265" s="943">
        <v>260</v>
      </c>
      <c r="B265" s="949" t="s">
        <v>450</v>
      </c>
      <c r="C265" s="367" t="s">
        <v>13</v>
      </c>
      <c r="D265" s="940" t="s">
        <v>2428</v>
      </c>
      <c r="E265" s="940" t="s">
        <v>2428</v>
      </c>
      <c r="F265" s="940" t="s">
        <v>8449</v>
      </c>
      <c r="G265" s="1542" t="s">
        <v>7642</v>
      </c>
      <c r="H265" s="1545"/>
      <c r="I265" s="1545"/>
      <c r="J265" s="1546"/>
      <c r="K265" s="965" t="s">
        <v>1092</v>
      </c>
      <c r="L265" s="950" t="s">
        <v>450</v>
      </c>
      <c r="M265" s="1256" t="str">
        <f>IF(T265="○",K265,IF(R264=0,"00",LEFT(DEC2HEX(R264-1,4),2)))</f>
        <v>05</v>
      </c>
      <c r="N265" s="1129"/>
      <c r="R265" s="1277" t="str">
        <f ca="1">IF(MOD(S265,2)=1,"",OFFSET(TimingFormat!$F$26,0,INT(S265/2)+26,1,1)*2)</f>
        <v/>
      </c>
      <c r="S265" s="1275">
        <v>39</v>
      </c>
      <c r="T265" s="1275" t="str">
        <f>IF(INT(S265/2)&gt;TimingFormat!$H$6,"○","")</f>
        <v>○</v>
      </c>
    </row>
    <row r="266" spans="1:20">
      <c r="A266" s="943">
        <v>261</v>
      </c>
      <c r="B266" s="949" t="s">
        <v>451</v>
      </c>
      <c r="C266" s="1547" t="s">
        <v>7643</v>
      </c>
      <c r="D266" s="1545"/>
      <c r="E266" s="1545"/>
      <c r="F266" s="1545"/>
      <c r="G266" s="1545"/>
      <c r="H266" s="1545"/>
      <c r="I266" s="1545"/>
      <c r="J266" s="1546"/>
      <c r="K266" s="965" t="s">
        <v>1089</v>
      </c>
      <c r="L266" s="950" t="s">
        <v>451</v>
      </c>
      <c r="M266" s="1256" t="str">
        <f>IF(T266="○",K266,IF(R266=0,"00",RIGHT(DEC2HEX(R266-1,4),2)))</f>
        <v>19</v>
      </c>
      <c r="N266" s="1129"/>
      <c r="R266" s="1277">
        <f ca="1">IF(MOD(S266,2)=1,"",OFFSET(TimingFormat!$F$26,0,INT(S266/2)+26,1,1)*2)</f>
        <v>0</v>
      </c>
      <c r="S266" s="1275">
        <v>40</v>
      </c>
      <c r="T266" s="1275" t="str">
        <f>IF(INT(S266/2)&gt;TimingFormat!$H$6,"○","")</f>
        <v>○</v>
      </c>
    </row>
    <row r="267" spans="1:20">
      <c r="A267" s="943">
        <v>262</v>
      </c>
      <c r="B267" s="949" t="s">
        <v>452</v>
      </c>
      <c r="C267" s="367" t="s">
        <v>13</v>
      </c>
      <c r="D267" s="940" t="s">
        <v>2428</v>
      </c>
      <c r="E267" s="940" t="s">
        <v>2428</v>
      </c>
      <c r="F267" s="940" t="s">
        <v>8449</v>
      </c>
      <c r="G267" s="1542" t="s">
        <v>7644</v>
      </c>
      <c r="H267" s="1545"/>
      <c r="I267" s="1545"/>
      <c r="J267" s="1546"/>
      <c r="K267" s="965" t="s">
        <v>1092</v>
      </c>
      <c r="L267" s="950" t="s">
        <v>452</v>
      </c>
      <c r="M267" s="1256" t="str">
        <f>IF(T267="○",K267,IF(R266=0,"00",LEFT(DEC2HEX(R266-1,4),2)))</f>
        <v>05</v>
      </c>
      <c r="N267" s="1129"/>
      <c r="R267" s="1277" t="str">
        <f ca="1">IF(MOD(S267,2)=1,"",OFFSET(TimingFormat!$F$26,0,INT(S267/2)+26,1,1)*2)</f>
        <v/>
      </c>
      <c r="S267" s="1275">
        <v>41</v>
      </c>
      <c r="T267" s="1275" t="str">
        <f>IF(INT(S267/2)&gt;TimingFormat!$H$6,"○","")</f>
        <v>○</v>
      </c>
    </row>
    <row r="268" spans="1:20">
      <c r="A268" s="943">
        <v>263</v>
      </c>
      <c r="B268" s="949" t="s">
        <v>453</v>
      </c>
      <c r="C268" s="1547" t="s">
        <v>7645</v>
      </c>
      <c r="D268" s="1545"/>
      <c r="E268" s="1545"/>
      <c r="F268" s="1545"/>
      <c r="G268" s="1545"/>
      <c r="H268" s="1545"/>
      <c r="I268" s="1545"/>
      <c r="J268" s="1546"/>
      <c r="K268" s="965" t="s">
        <v>1089</v>
      </c>
      <c r="L268" s="950" t="s">
        <v>453</v>
      </c>
      <c r="M268" s="1256" t="str">
        <f>IF(T268="○",K268,IF(R268=0,"00",RIGHT(DEC2HEX(R268-1,4),2)))</f>
        <v>19</v>
      </c>
      <c r="N268" s="1129"/>
      <c r="R268" s="1277">
        <f ca="1">IF(MOD(S268,2)=1,"",OFFSET(TimingFormat!$F$26,0,INT(S268/2)+26,1,1)*2)</f>
        <v>0</v>
      </c>
      <c r="S268" s="1275">
        <v>42</v>
      </c>
      <c r="T268" s="1275" t="str">
        <f>IF(INT(S268/2)&gt;TimingFormat!$H$6,"○","")</f>
        <v>○</v>
      </c>
    </row>
    <row r="269" spans="1:20">
      <c r="A269" s="943">
        <v>264</v>
      </c>
      <c r="B269" s="949" t="s">
        <v>454</v>
      </c>
      <c r="C269" s="367" t="s">
        <v>13</v>
      </c>
      <c r="D269" s="940" t="s">
        <v>2428</v>
      </c>
      <c r="E269" s="940" t="s">
        <v>2428</v>
      </c>
      <c r="F269" s="940" t="s">
        <v>8449</v>
      </c>
      <c r="G269" s="1542" t="s">
        <v>7646</v>
      </c>
      <c r="H269" s="1545"/>
      <c r="I269" s="1545"/>
      <c r="J269" s="1546"/>
      <c r="K269" s="965" t="s">
        <v>1092</v>
      </c>
      <c r="L269" s="950" t="s">
        <v>454</v>
      </c>
      <c r="M269" s="1256" t="str">
        <f>IF(T269="○",K269,IF(R268=0,"00",LEFT(DEC2HEX(R268-1,4),2)))</f>
        <v>05</v>
      </c>
      <c r="N269" s="1129"/>
      <c r="R269" s="1277" t="str">
        <f ca="1">IF(MOD(S269,2)=1,"",OFFSET(TimingFormat!$F$26,0,INT(S269/2)+26,1,1)*2)</f>
        <v/>
      </c>
      <c r="S269" s="1275">
        <v>43</v>
      </c>
      <c r="T269" s="1275" t="str">
        <f>IF(INT(S269/2)&gt;TimingFormat!$H$6,"○","")</f>
        <v>○</v>
      </c>
    </row>
    <row r="270" spans="1:20">
      <c r="A270" s="943">
        <v>265</v>
      </c>
      <c r="B270" s="949" t="s">
        <v>455</v>
      </c>
      <c r="C270" s="1547" t="s">
        <v>7647</v>
      </c>
      <c r="D270" s="1545"/>
      <c r="E270" s="1545"/>
      <c r="F270" s="1545"/>
      <c r="G270" s="1545"/>
      <c r="H270" s="1545"/>
      <c r="I270" s="1545"/>
      <c r="J270" s="1546"/>
      <c r="K270" s="965" t="s">
        <v>1089</v>
      </c>
      <c r="L270" s="950" t="s">
        <v>455</v>
      </c>
      <c r="M270" s="1256" t="str">
        <f>IF(T270="○",K270,IF(R270=0,"00",RIGHT(DEC2HEX(R270-1,4),2)))</f>
        <v>19</v>
      </c>
      <c r="N270" s="1129"/>
      <c r="R270" s="1277">
        <f ca="1">IF(MOD(S270,2)=1,"",OFFSET(TimingFormat!$F$26,0,INT(S270/2)+26,1,1)*2)</f>
        <v>0</v>
      </c>
      <c r="S270" s="1275">
        <v>44</v>
      </c>
      <c r="T270" s="1275" t="str">
        <f>IF(INT(S270/2)&gt;TimingFormat!$H$6,"○","")</f>
        <v>○</v>
      </c>
    </row>
    <row r="271" spans="1:20">
      <c r="A271" s="943">
        <v>266</v>
      </c>
      <c r="B271" s="949" t="s">
        <v>456</v>
      </c>
      <c r="C271" s="367" t="s">
        <v>13</v>
      </c>
      <c r="D271" s="940" t="s">
        <v>2428</v>
      </c>
      <c r="E271" s="940" t="s">
        <v>2428</v>
      </c>
      <c r="F271" s="940" t="s">
        <v>8449</v>
      </c>
      <c r="G271" s="1542" t="s">
        <v>7648</v>
      </c>
      <c r="H271" s="1545"/>
      <c r="I271" s="1545"/>
      <c r="J271" s="1546"/>
      <c r="K271" s="965" t="s">
        <v>1092</v>
      </c>
      <c r="L271" s="950" t="s">
        <v>456</v>
      </c>
      <c r="M271" s="1256" t="str">
        <f>IF(T271="○",K271,IF(R270=0,"00",LEFT(DEC2HEX(R270-1,4),2)))</f>
        <v>05</v>
      </c>
      <c r="N271" s="1129"/>
      <c r="R271" s="1277" t="str">
        <f ca="1">IF(MOD(S271,2)=1,"",OFFSET(TimingFormat!$F$26,0,INT(S271/2)+26,1,1)*2)</f>
        <v/>
      </c>
      <c r="S271" s="1275">
        <v>45</v>
      </c>
      <c r="T271" s="1275" t="str">
        <f>IF(INT(S271/2)&gt;TimingFormat!$H$6,"○","")</f>
        <v>○</v>
      </c>
    </row>
    <row r="272" spans="1:20">
      <c r="A272" s="943">
        <v>267</v>
      </c>
      <c r="B272" s="949" t="s">
        <v>457</v>
      </c>
      <c r="C272" s="1547" t="s">
        <v>7649</v>
      </c>
      <c r="D272" s="1545"/>
      <c r="E272" s="1545"/>
      <c r="F272" s="1545"/>
      <c r="G272" s="1545"/>
      <c r="H272" s="1545"/>
      <c r="I272" s="1545"/>
      <c r="J272" s="1546"/>
      <c r="K272" s="965" t="s">
        <v>1089</v>
      </c>
      <c r="L272" s="950" t="s">
        <v>457</v>
      </c>
      <c r="M272" s="1256" t="str">
        <f>IF(T272="○",K272,IF(R272=0,"00",RIGHT(DEC2HEX(R272-1,4),2)))</f>
        <v>19</v>
      </c>
      <c r="N272" s="1129"/>
      <c r="R272" s="1277">
        <f ca="1">IF(MOD(S272,2)=1,"",OFFSET(TimingFormat!$F$26,0,INT(S272/2)+26,1,1)*2)</f>
        <v>0</v>
      </c>
      <c r="S272" s="1275">
        <v>46</v>
      </c>
      <c r="T272" s="1275" t="str">
        <f>IF(INT(S272/2)&gt;TimingFormat!$H$6,"○","")</f>
        <v>○</v>
      </c>
    </row>
    <row r="273" spans="1:20">
      <c r="A273" s="943">
        <v>268</v>
      </c>
      <c r="B273" s="949" t="s">
        <v>458</v>
      </c>
      <c r="C273" s="367" t="s">
        <v>13</v>
      </c>
      <c r="D273" s="940" t="s">
        <v>2428</v>
      </c>
      <c r="E273" s="940" t="s">
        <v>2428</v>
      </c>
      <c r="F273" s="940" t="s">
        <v>8449</v>
      </c>
      <c r="G273" s="1542" t="s">
        <v>7650</v>
      </c>
      <c r="H273" s="1545"/>
      <c r="I273" s="1545"/>
      <c r="J273" s="1546"/>
      <c r="K273" s="965" t="s">
        <v>1092</v>
      </c>
      <c r="L273" s="950" t="s">
        <v>458</v>
      </c>
      <c r="M273" s="1256" t="str">
        <f>IF(T273="○",K273,IF(R272=0,"00",LEFT(DEC2HEX(R272-1,4),2)))</f>
        <v>05</v>
      </c>
      <c r="N273" s="1129"/>
      <c r="R273" s="1277" t="str">
        <f ca="1">IF(MOD(S273,2)=1,"",OFFSET(TimingFormat!$F$26,0,INT(S273/2)+26,1,1)*2)</f>
        <v/>
      </c>
      <c r="S273" s="1275">
        <v>47</v>
      </c>
      <c r="T273" s="1275" t="str">
        <f>IF(INT(S273/2)&gt;TimingFormat!$H$6,"○","")</f>
        <v>○</v>
      </c>
    </row>
    <row r="274" spans="1:20">
      <c r="A274" s="943">
        <v>269</v>
      </c>
      <c r="B274" s="949" t="s">
        <v>459</v>
      </c>
      <c r="C274" s="1547" t="s">
        <v>7651</v>
      </c>
      <c r="D274" s="1545"/>
      <c r="E274" s="1545"/>
      <c r="F274" s="1545"/>
      <c r="G274" s="1545"/>
      <c r="H274" s="1545"/>
      <c r="I274" s="1545"/>
      <c r="J274" s="1546"/>
      <c r="K274" s="965" t="s">
        <v>1089</v>
      </c>
      <c r="L274" s="950" t="s">
        <v>459</v>
      </c>
      <c r="M274" s="1256" t="str">
        <f>IF(T274="○",K274,IF(R274=0,"00",RIGHT(DEC2HEX(R274-1,4),2)))</f>
        <v>19</v>
      </c>
      <c r="N274" s="1129"/>
      <c r="R274" s="1277">
        <f ca="1">IF(MOD(S274,2)=1,"",OFFSET(TimingFormat!$F$26,0,INT(S274/2)+26,1,1)*2)</f>
        <v>0</v>
      </c>
      <c r="S274" s="1275">
        <v>48</v>
      </c>
      <c r="T274" s="1275" t="str">
        <f>IF(INT(S274/2)&gt;TimingFormat!$H$6,"○","")</f>
        <v>○</v>
      </c>
    </row>
    <row r="275" spans="1:20">
      <c r="A275" s="943">
        <v>270</v>
      </c>
      <c r="B275" s="949" t="s">
        <v>460</v>
      </c>
      <c r="C275" s="367" t="s">
        <v>13</v>
      </c>
      <c r="D275" s="940" t="s">
        <v>2428</v>
      </c>
      <c r="E275" s="940" t="s">
        <v>2428</v>
      </c>
      <c r="F275" s="940" t="s">
        <v>8449</v>
      </c>
      <c r="G275" s="1542" t="s">
        <v>7652</v>
      </c>
      <c r="H275" s="1545"/>
      <c r="I275" s="1545"/>
      <c r="J275" s="1546"/>
      <c r="K275" s="965" t="s">
        <v>1092</v>
      </c>
      <c r="L275" s="950" t="s">
        <v>460</v>
      </c>
      <c r="M275" s="1256" t="str">
        <f>IF(T275="○",K275,IF(R274=0,"00",LEFT(DEC2HEX(R274-1,4),2)))</f>
        <v>05</v>
      </c>
      <c r="N275" s="1129"/>
      <c r="R275" s="1277" t="str">
        <f ca="1">IF(MOD(S275,2)=1,"",OFFSET(TimingFormat!$F$26,0,INT(S275/2)+26,1,1)*2)</f>
        <v/>
      </c>
      <c r="S275" s="1275">
        <v>49</v>
      </c>
      <c r="T275" s="1275" t="str">
        <f>IF(INT(S275/2)&gt;TimingFormat!$H$6,"○","")</f>
        <v>○</v>
      </c>
    </row>
    <row r="276" spans="1:20">
      <c r="A276" s="943">
        <v>271</v>
      </c>
      <c r="B276" s="949" t="s">
        <v>461</v>
      </c>
      <c r="C276" s="1547" t="s">
        <v>7653</v>
      </c>
      <c r="D276" s="1545"/>
      <c r="E276" s="1545"/>
      <c r="F276" s="1545"/>
      <c r="G276" s="1545"/>
      <c r="H276" s="1545"/>
      <c r="I276" s="1545"/>
      <c r="J276" s="1546"/>
      <c r="K276" s="965" t="s">
        <v>1089</v>
      </c>
      <c r="L276" s="950" t="s">
        <v>461</v>
      </c>
      <c r="M276" s="1256" t="str">
        <f>IF(T276="○",K276,IF(R276=0,"00",RIGHT(DEC2HEX(R276-1,4),2)))</f>
        <v>19</v>
      </c>
      <c r="N276" s="1129"/>
      <c r="R276" s="1277">
        <f ca="1">IF(MOD(S276,2)=1,"",OFFSET(TimingFormat!$F$26,0,INT(S276/2)+26,1,1)*2)</f>
        <v>0</v>
      </c>
      <c r="S276" s="1275">
        <v>50</v>
      </c>
      <c r="T276" s="1275" t="str">
        <f>IF(INT(S276/2)&gt;TimingFormat!$H$6,"○","")</f>
        <v>○</v>
      </c>
    </row>
    <row r="277" spans="1:20">
      <c r="A277" s="943">
        <v>272</v>
      </c>
      <c r="B277" s="949" t="s">
        <v>462</v>
      </c>
      <c r="C277" s="367" t="s">
        <v>13</v>
      </c>
      <c r="D277" s="940" t="s">
        <v>2428</v>
      </c>
      <c r="E277" s="940" t="s">
        <v>2428</v>
      </c>
      <c r="F277" s="940" t="s">
        <v>8449</v>
      </c>
      <c r="G277" s="1542" t="s">
        <v>7654</v>
      </c>
      <c r="H277" s="1545"/>
      <c r="I277" s="1545"/>
      <c r="J277" s="1546"/>
      <c r="K277" s="965" t="s">
        <v>1092</v>
      </c>
      <c r="L277" s="950" t="s">
        <v>462</v>
      </c>
      <c r="M277" s="1256" t="str">
        <f>IF(T277="○",K277,IF(R276=0,"00",LEFT(DEC2HEX(R276-1,4),2)))</f>
        <v>05</v>
      </c>
      <c r="N277" s="1129"/>
      <c r="R277" s="1277" t="str">
        <f ca="1">IF(MOD(S277,2)=1,"",OFFSET(TimingFormat!$F$26,0,INT(S277/2)+26,1,1)*2)</f>
        <v/>
      </c>
      <c r="S277" s="1275">
        <v>51</v>
      </c>
      <c r="T277" s="1275" t="str">
        <f>IF(INT(S277/2)&gt;TimingFormat!$H$6,"○","")</f>
        <v>○</v>
      </c>
    </row>
    <row r="278" spans="1:20">
      <c r="A278" s="943">
        <v>273</v>
      </c>
      <c r="B278" s="949" t="s">
        <v>463</v>
      </c>
      <c r="C278" s="1547" t="s">
        <v>7655</v>
      </c>
      <c r="D278" s="1545"/>
      <c r="E278" s="1545"/>
      <c r="F278" s="1545"/>
      <c r="G278" s="1545"/>
      <c r="H278" s="1545"/>
      <c r="I278" s="1545"/>
      <c r="J278" s="1546"/>
      <c r="K278" s="965" t="s">
        <v>1089</v>
      </c>
      <c r="L278" s="950" t="s">
        <v>463</v>
      </c>
      <c r="M278" s="1256" t="str">
        <f>IF(T278="○",K278,IF(R278=0,"00",RIGHT(DEC2HEX(R278-1,4),2)))</f>
        <v>19</v>
      </c>
      <c r="N278" s="1129"/>
      <c r="R278" s="1277">
        <f ca="1">IF(MOD(S278,2)=1,"",OFFSET(TimingFormat!$F$26,0,INT(S278/2)+26,1,1)*2)</f>
        <v>0</v>
      </c>
      <c r="S278" s="1275">
        <v>52</v>
      </c>
      <c r="T278" s="1275" t="str">
        <f>IF(INT(S278/2)&gt;TimingFormat!$H$6,"○","")</f>
        <v>○</v>
      </c>
    </row>
    <row r="279" spans="1:20">
      <c r="A279" s="943">
        <v>274</v>
      </c>
      <c r="B279" s="949" t="s">
        <v>464</v>
      </c>
      <c r="C279" s="367" t="s">
        <v>13</v>
      </c>
      <c r="D279" s="940" t="s">
        <v>2428</v>
      </c>
      <c r="E279" s="940" t="s">
        <v>2428</v>
      </c>
      <c r="F279" s="940" t="s">
        <v>8449</v>
      </c>
      <c r="G279" s="1542" t="s">
        <v>7656</v>
      </c>
      <c r="H279" s="1545"/>
      <c r="I279" s="1545"/>
      <c r="J279" s="1546"/>
      <c r="K279" s="965" t="s">
        <v>1092</v>
      </c>
      <c r="L279" s="950" t="s">
        <v>464</v>
      </c>
      <c r="M279" s="1256" t="str">
        <f>IF(T279="○",K279,IF(R278=0,"00",LEFT(DEC2HEX(R278-1,4),2)))</f>
        <v>05</v>
      </c>
      <c r="N279" s="1129"/>
      <c r="R279" s="1277" t="str">
        <f ca="1">IF(MOD(S279,2)=1,"",OFFSET(TimingFormat!$F$26,0,INT(S279/2)+26,1,1)*2)</f>
        <v/>
      </c>
      <c r="S279" s="1275">
        <v>53</v>
      </c>
      <c r="T279" s="1275" t="str">
        <f>IF(INT(S279/2)&gt;TimingFormat!$H$6,"○","")</f>
        <v>○</v>
      </c>
    </row>
    <row r="280" spans="1:20">
      <c r="A280" s="943">
        <v>275</v>
      </c>
      <c r="B280" s="949" t="s">
        <v>465</v>
      </c>
      <c r="C280" s="1547" t="s">
        <v>7657</v>
      </c>
      <c r="D280" s="1545"/>
      <c r="E280" s="1545"/>
      <c r="F280" s="1545"/>
      <c r="G280" s="1545"/>
      <c r="H280" s="1545"/>
      <c r="I280" s="1545"/>
      <c r="J280" s="1546"/>
      <c r="K280" s="965" t="s">
        <v>1089</v>
      </c>
      <c r="L280" s="950" t="s">
        <v>465</v>
      </c>
      <c r="M280" s="1256" t="str">
        <f>IF(T280="○",K280,IF(R280=0,"00",RIGHT(DEC2HEX(R280-1,4),2)))</f>
        <v>19</v>
      </c>
      <c r="N280" s="1129"/>
      <c r="R280" s="1277">
        <f ca="1">IF(MOD(S280,2)=1,"",OFFSET(TimingFormat!$F$26,0,INT(S280/2)+26,1,1)*2)</f>
        <v>0</v>
      </c>
      <c r="S280" s="1275">
        <v>54</v>
      </c>
      <c r="T280" s="1275" t="str">
        <f>IF(INT(S280/2)&gt;TimingFormat!$H$6,"○","")</f>
        <v>○</v>
      </c>
    </row>
    <row r="281" spans="1:20">
      <c r="A281" s="943">
        <v>276</v>
      </c>
      <c r="B281" s="949" t="s">
        <v>466</v>
      </c>
      <c r="C281" s="367" t="s">
        <v>13</v>
      </c>
      <c r="D281" s="940" t="s">
        <v>2428</v>
      </c>
      <c r="E281" s="940" t="s">
        <v>2428</v>
      </c>
      <c r="F281" s="940" t="s">
        <v>8449</v>
      </c>
      <c r="G281" s="1542" t="s">
        <v>7658</v>
      </c>
      <c r="H281" s="1545"/>
      <c r="I281" s="1545"/>
      <c r="J281" s="1546"/>
      <c r="K281" s="965" t="s">
        <v>1092</v>
      </c>
      <c r="L281" s="950" t="s">
        <v>466</v>
      </c>
      <c r="M281" s="1256" t="str">
        <f>IF(T281="○",K281,IF(R280=0,"00",LEFT(DEC2HEX(R280-1,4),2)))</f>
        <v>05</v>
      </c>
      <c r="N281" s="1129"/>
      <c r="R281" s="1277" t="str">
        <f ca="1">IF(MOD(S281,2)=1,"",OFFSET(TimingFormat!$F$26,0,INT(S281/2)+26,1,1)*2)</f>
        <v/>
      </c>
      <c r="S281" s="1275">
        <v>55</v>
      </c>
      <c r="T281" s="1275" t="str">
        <f>IF(INT(S281/2)&gt;TimingFormat!$H$6,"○","")</f>
        <v>○</v>
      </c>
    </row>
    <row r="282" spans="1:20">
      <c r="A282" s="943">
        <v>277</v>
      </c>
      <c r="B282" s="949" t="s">
        <v>467</v>
      </c>
      <c r="C282" s="1547" t="s">
        <v>7659</v>
      </c>
      <c r="D282" s="1545"/>
      <c r="E282" s="1545"/>
      <c r="F282" s="1545"/>
      <c r="G282" s="1545"/>
      <c r="H282" s="1545"/>
      <c r="I282" s="1545"/>
      <c r="J282" s="1546"/>
      <c r="K282" s="965" t="s">
        <v>1089</v>
      </c>
      <c r="L282" s="950" t="s">
        <v>467</v>
      </c>
      <c r="M282" s="1256" t="str">
        <f>IF(T282="○",K282,IF(R282=0,"00",RIGHT(DEC2HEX(R282-1,4),2)))</f>
        <v>19</v>
      </c>
      <c r="N282" s="1129"/>
      <c r="R282" s="1277">
        <f ca="1">IF(MOD(S282,2)=1,"",OFFSET(TimingFormat!$F$26,0,INT(S282/2)+26,1,1)*2)</f>
        <v>0</v>
      </c>
      <c r="S282" s="1275">
        <v>56</v>
      </c>
      <c r="T282" s="1275" t="str">
        <f>IF(INT(S282/2)&gt;TimingFormat!$H$6,"○","")</f>
        <v>○</v>
      </c>
    </row>
    <row r="283" spans="1:20">
      <c r="A283" s="943">
        <v>278</v>
      </c>
      <c r="B283" s="949" t="s">
        <v>468</v>
      </c>
      <c r="C283" s="367" t="s">
        <v>13</v>
      </c>
      <c r="D283" s="940" t="s">
        <v>2428</v>
      </c>
      <c r="E283" s="940" t="s">
        <v>2428</v>
      </c>
      <c r="F283" s="940" t="s">
        <v>8449</v>
      </c>
      <c r="G283" s="1542" t="s">
        <v>7660</v>
      </c>
      <c r="H283" s="1545"/>
      <c r="I283" s="1545"/>
      <c r="J283" s="1546"/>
      <c r="K283" s="965" t="s">
        <v>1092</v>
      </c>
      <c r="L283" s="950" t="s">
        <v>468</v>
      </c>
      <c r="M283" s="1256" t="str">
        <f>IF(T283="○",K283,IF(R282=0,"00",LEFT(DEC2HEX(R282-1,4),2)))</f>
        <v>05</v>
      </c>
      <c r="N283" s="1129"/>
      <c r="R283" s="1277" t="str">
        <f ca="1">IF(MOD(S283,2)=1,"",OFFSET(TimingFormat!$F$26,0,INT(S283/2)+26,1,1)*2)</f>
        <v/>
      </c>
      <c r="S283" s="1275">
        <v>57</v>
      </c>
      <c r="T283" s="1275" t="str">
        <f>IF(INT(S283/2)&gt;TimingFormat!$H$6,"○","")</f>
        <v>○</v>
      </c>
    </row>
    <row r="284" spans="1:20">
      <c r="A284" s="943">
        <v>279</v>
      </c>
      <c r="B284" s="949" t="s">
        <v>469</v>
      </c>
      <c r="C284" s="1547" t="s">
        <v>7661</v>
      </c>
      <c r="D284" s="1545"/>
      <c r="E284" s="1545"/>
      <c r="F284" s="1545"/>
      <c r="G284" s="1545"/>
      <c r="H284" s="1545"/>
      <c r="I284" s="1545"/>
      <c r="J284" s="1546"/>
      <c r="K284" s="965" t="s">
        <v>1089</v>
      </c>
      <c r="L284" s="950" t="s">
        <v>469</v>
      </c>
      <c r="M284" s="1256" t="str">
        <f>IF(T284="○",K284,IF(R284=0,"00",RIGHT(DEC2HEX(R284-1,4),2)))</f>
        <v>19</v>
      </c>
      <c r="N284" s="1129"/>
      <c r="R284" s="1277">
        <f ca="1">IF(MOD(S284,2)=1,"",OFFSET(TimingFormat!$F$26,0,INT(S284/2)+26,1,1)*2)</f>
        <v>0</v>
      </c>
      <c r="S284" s="1275">
        <v>58</v>
      </c>
      <c r="T284" s="1275" t="str">
        <f>IF(INT(S284/2)&gt;TimingFormat!$H$6,"○","")</f>
        <v>○</v>
      </c>
    </row>
    <row r="285" spans="1:20">
      <c r="A285" s="943">
        <v>280</v>
      </c>
      <c r="B285" s="949" t="s">
        <v>470</v>
      </c>
      <c r="C285" s="367" t="s">
        <v>13</v>
      </c>
      <c r="D285" s="940" t="s">
        <v>2428</v>
      </c>
      <c r="E285" s="940" t="s">
        <v>2428</v>
      </c>
      <c r="F285" s="940" t="s">
        <v>8449</v>
      </c>
      <c r="G285" s="1542" t="s">
        <v>7662</v>
      </c>
      <c r="H285" s="1545"/>
      <c r="I285" s="1545"/>
      <c r="J285" s="1546"/>
      <c r="K285" s="965" t="s">
        <v>1092</v>
      </c>
      <c r="L285" s="950" t="s">
        <v>470</v>
      </c>
      <c r="M285" s="1256" t="str">
        <f>IF(T285="○",K285,IF(R284=0,"00",LEFT(DEC2HEX(R284-1,4),2)))</f>
        <v>05</v>
      </c>
      <c r="N285" s="1129"/>
      <c r="R285" s="1277" t="str">
        <f ca="1">IF(MOD(S285,2)=1,"",OFFSET(TimingFormat!$F$26,0,INT(S285/2)+26,1,1)*2)</f>
        <v/>
      </c>
      <c r="S285" s="1275">
        <v>59</v>
      </c>
      <c r="T285" s="1275" t="str">
        <f>IF(INT(S285/2)&gt;TimingFormat!$H$6,"○","")</f>
        <v>○</v>
      </c>
    </row>
    <row r="286" spans="1:20">
      <c r="A286" s="943">
        <v>281</v>
      </c>
      <c r="B286" s="949" t="s">
        <v>471</v>
      </c>
      <c r="C286" s="1547" t="s">
        <v>7663</v>
      </c>
      <c r="D286" s="1545"/>
      <c r="E286" s="1545"/>
      <c r="F286" s="1545"/>
      <c r="G286" s="1545"/>
      <c r="H286" s="1545"/>
      <c r="I286" s="1545"/>
      <c r="J286" s="1546"/>
      <c r="K286" s="965" t="s">
        <v>1089</v>
      </c>
      <c r="L286" s="950" t="s">
        <v>471</v>
      </c>
      <c r="M286" s="1256" t="str">
        <f>IF(T286="○",K286,IF(R286=0,"00",RIGHT(DEC2HEX(R286-1,4),2)))</f>
        <v>19</v>
      </c>
      <c r="N286" s="1129"/>
      <c r="R286" s="1277">
        <f ca="1">IF(MOD(S286,2)=1,"",OFFSET(TimingFormat!$F$26,0,INT(S286/2)+26,1,1)*2)</f>
        <v>0</v>
      </c>
      <c r="S286" s="1275">
        <v>60</v>
      </c>
      <c r="T286" s="1275" t="str">
        <f>IF(INT(S286/2)&gt;TimingFormat!$H$6,"○","")</f>
        <v>○</v>
      </c>
    </row>
    <row r="287" spans="1:20">
      <c r="A287" s="943">
        <v>282</v>
      </c>
      <c r="B287" s="949" t="s">
        <v>472</v>
      </c>
      <c r="C287" s="367" t="s">
        <v>13</v>
      </c>
      <c r="D287" s="940" t="s">
        <v>2428</v>
      </c>
      <c r="E287" s="940" t="s">
        <v>2428</v>
      </c>
      <c r="F287" s="940" t="s">
        <v>8449</v>
      </c>
      <c r="G287" s="1542" t="s">
        <v>7664</v>
      </c>
      <c r="H287" s="1545"/>
      <c r="I287" s="1545"/>
      <c r="J287" s="1546"/>
      <c r="K287" s="965" t="s">
        <v>1092</v>
      </c>
      <c r="L287" s="950" t="s">
        <v>472</v>
      </c>
      <c r="M287" s="1256" t="str">
        <f>IF(T287="○",K287,IF(R286=0,"00",LEFT(DEC2HEX(R286-1,4),2)))</f>
        <v>05</v>
      </c>
      <c r="N287" s="1129"/>
      <c r="R287" s="1277" t="str">
        <f ca="1">IF(MOD(S287,2)=1,"",OFFSET(TimingFormat!$F$26,0,INT(S287/2)+26,1,1)*2)</f>
        <v/>
      </c>
      <c r="S287" s="1275">
        <v>61</v>
      </c>
      <c r="T287" s="1275" t="str">
        <f>IF(INT(S287/2)&gt;TimingFormat!$H$6,"○","")</f>
        <v>○</v>
      </c>
    </row>
    <row r="288" spans="1:20">
      <c r="A288" s="943">
        <v>283</v>
      </c>
      <c r="B288" s="949" t="s">
        <v>473</v>
      </c>
      <c r="C288" s="1547" t="s">
        <v>7665</v>
      </c>
      <c r="D288" s="1545"/>
      <c r="E288" s="1545"/>
      <c r="F288" s="1545"/>
      <c r="G288" s="1545"/>
      <c r="H288" s="1545"/>
      <c r="I288" s="1545"/>
      <c r="J288" s="1546"/>
      <c r="K288" s="965" t="s">
        <v>1089</v>
      </c>
      <c r="L288" s="950" t="s">
        <v>473</v>
      </c>
      <c r="M288" s="1256" t="str">
        <f>IF(T288="○",K288,IF(R288=0,"00",RIGHT(DEC2HEX(R288-1,4),2)))</f>
        <v>19</v>
      </c>
      <c r="N288" s="1129"/>
      <c r="R288" s="1277">
        <f ca="1">IF(MOD(S288,2)=1,"",OFFSET(TimingFormat!$F$26,0,INT(S288/2)+26,1,1)*2)</f>
        <v>0</v>
      </c>
      <c r="S288" s="1275">
        <v>62</v>
      </c>
      <c r="T288" s="1275" t="str">
        <f>IF(INT(S288/2)&gt;TimingFormat!$H$6,"○","")</f>
        <v>○</v>
      </c>
    </row>
    <row r="289" spans="1:20">
      <c r="A289" s="943">
        <v>284</v>
      </c>
      <c r="B289" s="949" t="s">
        <v>474</v>
      </c>
      <c r="C289" s="367" t="s">
        <v>13</v>
      </c>
      <c r="D289" s="940" t="s">
        <v>2428</v>
      </c>
      <c r="E289" s="940" t="s">
        <v>2428</v>
      </c>
      <c r="F289" s="940" t="s">
        <v>8449</v>
      </c>
      <c r="G289" s="1542" t="s">
        <v>7666</v>
      </c>
      <c r="H289" s="1545"/>
      <c r="I289" s="1545"/>
      <c r="J289" s="1546"/>
      <c r="K289" s="965" t="s">
        <v>1092</v>
      </c>
      <c r="L289" s="950" t="s">
        <v>474</v>
      </c>
      <c r="M289" s="1256" t="str">
        <f>IF(T289="○",K289,IF(R288=0,"00",LEFT(DEC2HEX(R288-1,4),2)))</f>
        <v>05</v>
      </c>
      <c r="N289" s="1129"/>
      <c r="R289" s="1277" t="str">
        <f ca="1">IF(MOD(S289,2)=1,"",OFFSET(TimingFormat!$F$26,0,INT(S289/2)+26,1,1)*2)</f>
        <v/>
      </c>
      <c r="S289" s="1275">
        <v>63</v>
      </c>
      <c r="T289" s="1275" t="str">
        <f>IF(INT(S289/2)&gt;TimingFormat!$H$6,"○","")</f>
        <v>○</v>
      </c>
    </row>
    <row r="290" spans="1:20">
      <c r="A290" s="943">
        <v>285</v>
      </c>
      <c r="B290" s="949" t="s">
        <v>475</v>
      </c>
      <c r="C290" s="1547" t="s">
        <v>7667</v>
      </c>
      <c r="D290" s="1545"/>
      <c r="E290" s="1545"/>
      <c r="F290" s="1545"/>
      <c r="G290" s="1545"/>
      <c r="H290" s="1545"/>
      <c r="I290" s="1545"/>
      <c r="J290" s="1546"/>
      <c r="K290" s="965" t="s">
        <v>16</v>
      </c>
      <c r="L290" s="950" t="s">
        <v>475</v>
      </c>
      <c r="M290" s="1256" t="s">
        <v>16</v>
      </c>
      <c r="N290" s="1129"/>
      <c r="R290" s="1129"/>
    </row>
    <row r="291" spans="1:20">
      <c r="A291" s="943">
        <v>286</v>
      </c>
      <c r="B291" s="949" t="s">
        <v>476</v>
      </c>
      <c r="C291" s="1547" t="s">
        <v>7668</v>
      </c>
      <c r="D291" s="1545"/>
      <c r="E291" s="1545"/>
      <c r="F291" s="1545"/>
      <c r="G291" s="1545"/>
      <c r="H291" s="1545"/>
      <c r="I291" s="1545"/>
      <c r="J291" s="1546"/>
      <c r="K291" s="965" t="s">
        <v>16</v>
      </c>
      <c r="L291" s="950" t="s">
        <v>476</v>
      </c>
      <c r="M291" s="1256" t="s">
        <v>16</v>
      </c>
      <c r="N291" s="1129"/>
      <c r="R291" s="1129"/>
    </row>
    <row r="292" spans="1:20">
      <c r="A292" s="943">
        <v>287</v>
      </c>
      <c r="B292" s="949" t="s">
        <v>477</v>
      </c>
      <c r="C292" s="367" t="s">
        <v>13</v>
      </c>
      <c r="D292" s="940" t="s">
        <v>2428</v>
      </c>
      <c r="E292" s="940" t="s">
        <v>2428</v>
      </c>
      <c r="F292" s="940" t="s">
        <v>8449</v>
      </c>
      <c r="G292" s="940" t="s">
        <v>8449</v>
      </c>
      <c r="H292" s="940" t="s">
        <v>2428</v>
      </c>
      <c r="I292" s="940" t="s">
        <v>2428</v>
      </c>
      <c r="J292" s="962" t="s">
        <v>7669</v>
      </c>
      <c r="K292" s="965" t="s">
        <v>16</v>
      </c>
      <c r="L292" s="950" t="s">
        <v>477</v>
      </c>
      <c r="M292" s="1256" t="s">
        <v>16</v>
      </c>
      <c r="N292" s="1129"/>
      <c r="R292" s="1129"/>
    </row>
    <row r="293" spans="1:20">
      <c r="A293" s="943">
        <v>288</v>
      </c>
      <c r="B293" s="949" t="s">
        <v>478</v>
      </c>
      <c r="C293" s="367" t="s">
        <v>13</v>
      </c>
      <c r="D293" s="940" t="s">
        <v>2428</v>
      </c>
      <c r="E293" s="940" t="s">
        <v>2428</v>
      </c>
      <c r="F293" s="1542" t="s">
        <v>7670</v>
      </c>
      <c r="G293" s="1545"/>
      <c r="H293" s="1545"/>
      <c r="I293" s="1545"/>
      <c r="J293" s="1546"/>
      <c r="K293" s="965" t="s">
        <v>267</v>
      </c>
      <c r="L293" s="950" t="s">
        <v>478</v>
      </c>
      <c r="M293" s="1256" t="s">
        <v>267</v>
      </c>
      <c r="N293" s="1129"/>
      <c r="R293" s="1129"/>
    </row>
    <row r="294" spans="1:20">
      <c r="A294" s="943">
        <v>289</v>
      </c>
      <c r="B294" s="949" t="s">
        <v>479</v>
      </c>
      <c r="C294" s="367" t="s">
        <v>13</v>
      </c>
      <c r="D294" s="940" t="s">
        <v>2428</v>
      </c>
      <c r="E294" s="940" t="s">
        <v>2428</v>
      </c>
      <c r="F294" s="940" t="s">
        <v>8449</v>
      </c>
      <c r="G294" s="940" t="s">
        <v>8449</v>
      </c>
      <c r="H294" s="1542" t="s">
        <v>7671</v>
      </c>
      <c r="I294" s="1545"/>
      <c r="J294" s="1546"/>
      <c r="K294" s="965" t="s">
        <v>16</v>
      </c>
      <c r="L294" s="950" t="s">
        <v>479</v>
      </c>
      <c r="M294" s="1256" t="s">
        <v>16</v>
      </c>
      <c r="N294" s="1129"/>
      <c r="R294" s="1129"/>
    </row>
    <row r="295" spans="1:20">
      <c r="A295" s="943">
        <v>290</v>
      </c>
      <c r="B295" s="949" t="s">
        <v>480</v>
      </c>
      <c r="C295" s="367" t="s">
        <v>13</v>
      </c>
      <c r="D295" s="940" t="s">
        <v>2428</v>
      </c>
      <c r="E295" s="940" t="s">
        <v>2428</v>
      </c>
      <c r="F295" s="940" t="s">
        <v>8449</v>
      </c>
      <c r="G295" s="940" t="s">
        <v>8449</v>
      </c>
      <c r="H295" s="1542" t="s">
        <v>7672</v>
      </c>
      <c r="I295" s="1545"/>
      <c r="J295" s="1546"/>
      <c r="K295" s="965" t="s">
        <v>16</v>
      </c>
      <c r="L295" s="950" t="s">
        <v>480</v>
      </c>
      <c r="M295" s="1256" t="s">
        <v>16</v>
      </c>
      <c r="N295" s="1129"/>
      <c r="R295" s="1129"/>
    </row>
    <row r="296" spans="1:20">
      <c r="A296" s="943">
        <v>291</v>
      </c>
      <c r="B296" s="949" t="s">
        <v>481</v>
      </c>
      <c r="C296" s="367" t="s">
        <v>13</v>
      </c>
      <c r="D296" s="940" t="s">
        <v>2428</v>
      </c>
      <c r="E296" s="940" t="s">
        <v>2428</v>
      </c>
      <c r="F296" s="940" t="s">
        <v>8449</v>
      </c>
      <c r="G296" s="940" t="s">
        <v>8449</v>
      </c>
      <c r="H296" s="1542" t="s">
        <v>7673</v>
      </c>
      <c r="I296" s="1545"/>
      <c r="J296" s="1546"/>
      <c r="K296" s="965" t="s">
        <v>819</v>
      </c>
      <c r="L296" s="950" t="s">
        <v>481</v>
      </c>
      <c r="M296" s="1256" t="s">
        <v>819</v>
      </c>
      <c r="N296" s="1129"/>
      <c r="R296" s="1129"/>
    </row>
    <row r="297" spans="1:20">
      <c r="A297" s="943">
        <v>292</v>
      </c>
      <c r="B297" s="949" t="s">
        <v>482</v>
      </c>
      <c r="C297" s="367" t="s">
        <v>13</v>
      </c>
      <c r="D297" s="940" t="s">
        <v>2428</v>
      </c>
      <c r="E297" s="940" t="s">
        <v>2428</v>
      </c>
      <c r="F297" s="940" t="s">
        <v>8449</v>
      </c>
      <c r="G297" s="940" t="s">
        <v>8449</v>
      </c>
      <c r="H297" s="1542" t="s">
        <v>7674</v>
      </c>
      <c r="I297" s="1545"/>
      <c r="J297" s="1546"/>
      <c r="K297" s="965" t="s">
        <v>819</v>
      </c>
      <c r="L297" s="950" t="s">
        <v>482</v>
      </c>
      <c r="M297" s="1256" t="s">
        <v>819</v>
      </c>
      <c r="N297" s="1129"/>
      <c r="R297" s="1129"/>
    </row>
    <row r="298" spans="1:20">
      <c r="A298" s="943">
        <v>293</v>
      </c>
      <c r="B298" s="949" t="s">
        <v>483</v>
      </c>
      <c r="C298" s="367" t="s">
        <v>13</v>
      </c>
      <c r="D298" s="940" t="s">
        <v>2428</v>
      </c>
      <c r="E298" s="940" t="s">
        <v>2428</v>
      </c>
      <c r="F298" s="940" t="s">
        <v>8449</v>
      </c>
      <c r="G298" s="940" t="s">
        <v>8449</v>
      </c>
      <c r="H298" s="1542" t="s">
        <v>7675</v>
      </c>
      <c r="I298" s="1545"/>
      <c r="J298" s="1546"/>
      <c r="K298" s="965" t="s">
        <v>1168</v>
      </c>
      <c r="L298" s="950" t="s">
        <v>483</v>
      </c>
      <c r="M298" s="1256" t="s">
        <v>1168</v>
      </c>
      <c r="N298" s="1129"/>
      <c r="R298" s="1129"/>
    </row>
    <row r="299" spans="1:20">
      <c r="A299" s="943">
        <v>294</v>
      </c>
      <c r="B299" s="949" t="s">
        <v>484</v>
      </c>
      <c r="C299" s="367" t="s">
        <v>13</v>
      </c>
      <c r="D299" s="940" t="s">
        <v>2428</v>
      </c>
      <c r="E299" s="940" t="s">
        <v>2428</v>
      </c>
      <c r="F299" s="940" t="s">
        <v>8449</v>
      </c>
      <c r="G299" s="940" t="s">
        <v>8449</v>
      </c>
      <c r="H299" s="1542" t="s">
        <v>7676</v>
      </c>
      <c r="I299" s="1545"/>
      <c r="J299" s="1546"/>
      <c r="K299" s="965" t="s">
        <v>1168</v>
      </c>
      <c r="L299" s="950" t="s">
        <v>484</v>
      </c>
      <c r="M299" s="1256" t="s">
        <v>1168</v>
      </c>
      <c r="N299" s="1129"/>
      <c r="R299" s="1129"/>
    </row>
    <row r="300" spans="1:20">
      <c r="A300" s="943">
        <v>295</v>
      </c>
      <c r="B300" s="949" t="s">
        <v>485</v>
      </c>
      <c r="C300" s="367" t="s">
        <v>13</v>
      </c>
      <c r="D300" s="940" t="s">
        <v>2428</v>
      </c>
      <c r="E300" s="940" t="s">
        <v>2428</v>
      </c>
      <c r="F300" s="940" t="s">
        <v>8449</v>
      </c>
      <c r="G300" s="940" t="s">
        <v>8449</v>
      </c>
      <c r="H300" s="1542" t="s">
        <v>7677</v>
      </c>
      <c r="I300" s="1545"/>
      <c r="J300" s="1546"/>
      <c r="K300" s="965" t="s">
        <v>819</v>
      </c>
      <c r="L300" s="950" t="s">
        <v>485</v>
      </c>
      <c r="M300" s="1256" t="s">
        <v>819</v>
      </c>
      <c r="N300" s="1129"/>
      <c r="R300" s="1129"/>
    </row>
    <row r="301" spans="1:20">
      <c r="A301" s="943">
        <v>296</v>
      </c>
      <c r="B301" s="949" t="s">
        <v>486</v>
      </c>
      <c r="C301" s="367" t="s">
        <v>13</v>
      </c>
      <c r="D301" s="940" t="s">
        <v>2428</v>
      </c>
      <c r="E301" s="940" t="s">
        <v>2428</v>
      </c>
      <c r="F301" s="940" t="s">
        <v>8449</v>
      </c>
      <c r="G301" s="940" t="s">
        <v>8449</v>
      </c>
      <c r="H301" s="1542" t="s">
        <v>7678</v>
      </c>
      <c r="I301" s="1545"/>
      <c r="J301" s="1546"/>
      <c r="K301" s="965" t="s">
        <v>819</v>
      </c>
      <c r="L301" s="950" t="s">
        <v>486</v>
      </c>
      <c r="M301" s="1256" t="s">
        <v>819</v>
      </c>
      <c r="N301" s="1129"/>
      <c r="R301" s="1129"/>
    </row>
    <row r="302" spans="1:20">
      <c r="A302" s="943">
        <v>297</v>
      </c>
      <c r="B302" s="949" t="s">
        <v>487</v>
      </c>
      <c r="C302" s="367" t="s">
        <v>13</v>
      </c>
      <c r="D302" s="940" t="s">
        <v>2428</v>
      </c>
      <c r="E302" s="940" t="s">
        <v>2428</v>
      </c>
      <c r="F302" s="940" t="s">
        <v>8449</v>
      </c>
      <c r="G302" s="940" t="s">
        <v>8449</v>
      </c>
      <c r="H302" s="1542" t="s">
        <v>7679</v>
      </c>
      <c r="I302" s="1545"/>
      <c r="J302" s="1546"/>
      <c r="K302" s="965" t="s">
        <v>16</v>
      </c>
      <c r="L302" s="950" t="s">
        <v>487</v>
      </c>
      <c r="M302" s="1256" t="s">
        <v>16</v>
      </c>
      <c r="N302" s="1129"/>
      <c r="R302" s="1129"/>
    </row>
    <row r="303" spans="1:20">
      <c r="A303" s="943">
        <v>298</v>
      </c>
      <c r="B303" s="949" t="s">
        <v>488</v>
      </c>
      <c r="C303" s="367" t="s">
        <v>13</v>
      </c>
      <c r="D303" s="940" t="s">
        <v>2428</v>
      </c>
      <c r="E303" s="940" t="s">
        <v>2428</v>
      </c>
      <c r="F303" s="940" t="s">
        <v>8449</v>
      </c>
      <c r="G303" s="940" t="s">
        <v>8449</v>
      </c>
      <c r="H303" s="1542" t="s">
        <v>7680</v>
      </c>
      <c r="I303" s="1545"/>
      <c r="J303" s="1546"/>
      <c r="K303" s="965" t="s">
        <v>16</v>
      </c>
      <c r="L303" s="950" t="s">
        <v>488</v>
      </c>
      <c r="M303" s="1256" t="s">
        <v>16</v>
      </c>
      <c r="N303" s="1129"/>
      <c r="R303" s="1129"/>
    </row>
    <row r="304" spans="1:20">
      <c r="A304" s="943">
        <v>299</v>
      </c>
      <c r="B304" s="949" t="s">
        <v>489</v>
      </c>
      <c r="C304" s="367" t="s">
        <v>13</v>
      </c>
      <c r="D304" s="940" t="s">
        <v>2428</v>
      </c>
      <c r="E304" s="940" t="s">
        <v>2428</v>
      </c>
      <c r="F304" s="940" t="s">
        <v>8449</v>
      </c>
      <c r="G304" s="940" t="s">
        <v>8449</v>
      </c>
      <c r="H304" s="1542" t="s">
        <v>7681</v>
      </c>
      <c r="I304" s="1545"/>
      <c r="J304" s="1546"/>
      <c r="K304" s="965" t="s">
        <v>16</v>
      </c>
      <c r="L304" s="950" t="s">
        <v>489</v>
      </c>
      <c r="M304" s="1256" t="s">
        <v>16</v>
      </c>
      <c r="N304" s="1129"/>
      <c r="R304" s="1129"/>
    </row>
    <row r="305" spans="1:18">
      <c r="A305" s="943">
        <v>300</v>
      </c>
      <c r="B305" s="949" t="s">
        <v>490</v>
      </c>
      <c r="C305" s="367" t="s">
        <v>13</v>
      </c>
      <c r="D305" s="940" t="s">
        <v>2428</v>
      </c>
      <c r="E305" s="940" t="s">
        <v>2428</v>
      </c>
      <c r="F305" s="940" t="s">
        <v>8449</v>
      </c>
      <c r="G305" s="940" t="s">
        <v>8449</v>
      </c>
      <c r="H305" s="1542" t="s">
        <v>7682</v>
      </c>
      <c r="I305" s="1545"/>
      <c r="J305" s="1546"/>
      <c r="K305" s="965" t="s">
        <v>16</v>
      </c>
      <c r="L305" s="950" t="s">
        <v>490</v>
      </c>
      <c r="M305" s="1256" t="s">
        <v>16</v>
      </c>
      <c r="N305" s="1129"/>
      <c r="R305" s="1129"/>
    </row>
    <row r="306" spans="1:18">
      <c r="A306" s="943">
        <v>301</v>
      </c>
      <c r="B306" s="949" t="s">
        <v>491</v>
      </c>
      <c r="C306" s="367" t="s">
        <v>13</v>
      </c>
      <c r="D306" s="940" t="s">
        <v>2428</v>
      </c>
      <c r="E306" s="940" t="s">
        <v>2428</v>
      </c>
      <c r="F306" s="940" t="s">
        <v>8449</v>
      </c>
      <c r="G306" s="940" t="s">
        <v>8449</v>
      </c>
      <c r="H306" s="1542" t="s">
        <v>7683</v>
      </c>
      <c r="I306" s="1545"/>
      <c r="J306" s="1546"/>
      <c r="K306" s="965" t="s">
        <v>16</v>
      </c>
      <c r="L306" s="950" t="s">
        <v>491</v>
      </c>
      <c r="M306" s="1256" t="s">
        <v>16</v>
      </c>
      <c r="N306" s="1129"/>
      <c r="R306" s="1129"/>
    </row>
    <row r="307" spans="1:18">
      <c r="A307" s="943">
        <v>302</v>
      </c>
      <c r="B307" s="949" t="s">
        <v>492</v>
      </c>
      <c r="C307" s="367" t="s">
        <v>13</v>
      </c>
      <c r="D307" s="940" t="s">
        <v>2428</v>
      </c>
      <c r="E307" s="940" t="s">
        <v>2428</v>
      </c>
      <c r="F307" s="940" t="s">
        <v>8449</v>
      </c>
      <c r="G307" s="940" t="s">
        <v>8449</v>
      </c>
      <c r="H307" s="1542" t="s">
        <v>7684</v>
      </c>
      <c r="I307" s="1545"/>
      <c r="J307" s="1546"/>
      <c r="K307" s="965" t="s">
        <v>16</v>
      </c>
      <c r="L307" s="950" t="s">
        <v>492</v>
      </c>
      <c r="M307" s="1256" t="s">
        <v>16</v>
      </c>
      <c r="N307" s="1129"/>
      <c r="R307" s="1129"/>
    </row>
    <row r="308" spans="1:18">
      <c r="A308" s="943">
        <v>303</v>
      </c>
      <c r="B308" s="949" t="s">
        <v>493</v>
      </c>
      <c r="C308" s="367" t="s">
        <v>13</v>
      </c>
      <c r="D308" s="940" t="s">
        <v>2428</v>
      </c>
      <c r="E308" s="940" t="s">
        <v>2428</v>
      </c>
      <c r="F308" s="940" t="s">
        <v>8449</v>
      </c>
      <c r="G308" s="940" t="s">
        <v>8449</v>
      </c>
      <c r="H308" s="1542" t="s">
        <v>7685</v>
      </c>
      <c r="I308" s="1545"/>
      <c r="J308" s="1546"/>
      <c r="K308" s="965" t="s">
        <v>819</v>
      </c>
      <c r="L308" s="950" t="s">
        <v>493</v>
      </c>
      <c r="M308" s="1256" t="s">
        <v>819</v>
      </c>
      <c r="N308" s="1129"/>
      <c r="R308" s="1129"/>
    </row>
    <row r="309" spans="1:18">
      <c r="A309" s="943">
        <v>304</v>
      </c>
      <c r="B309" s="949" t="s">
        <v>494</v>
      </c>
      <c r="C309" s="367" t="s">
        <v>13</v>
      </c>
      <c r="D309" s="940" t="s">
        <v>2428</v>
      </c>
      <c r="E309" s="940" t="s">
        <v>2428</v>
      </c>
      <c r="F309" s="940" t="s">
        <v>8449</v>
      </c>
      <c r="G309" s="940" t="s">
        <v>8449</v>
      </c>
      <c r="H309" s="1542" t="s">
        <v>7686</v>
      </c>
      <c r="I309" s="1545"/>
      <c r="J309" s="1546"/>
      <c r="K309" s="965" t="s">
        <v>819</v>
      </c>
      <c r="L309" s="950" t="s">
        <v>494</v>
      </c>
      <c r="M309" s="1256" t="s">
        <v>819</v>
      </c>
      <c r="N309" s="1129"/>
      <c r="R309" s="1129"/>
    </row>
    <row r="310" spans="1:18">
      <c r="A310" s="943">
        <v>305</v>
      </c>
      <c r="B310" s="949" t="s">
        <v>495</v>
      </c>
      <c r="C310" s="367" t="s">
        <v>13</v>
      </c>
      <c r="D310" s="940" t="s">
        <v>2428</v>
      </c>
      <c r="E310" s="940" t="s">
        <v>2428</v>
      </c>
      <c r="F310" s="940" t="s">
        <v>8449</v>
      </c>
      <c r="G310" s="940" t="s">
        <v>8449</v>
      </c>
      <c r="H310" s="1542" t="s">
        <v>7687</v>
      </c>
      <c r="I310" s="1545"/>
      <c r="J310" s="1546"/>
      <c r="K310" s="965" t="s">
        <v>1168</v>
      </c>
      <c r="L310" s="950" t="s">
        <v>495</v>
      </c>
      <c r="M310" s="1256" t="s">
        <v>1168</v>
      </c>
      <c r="N310" s="1129"/>
      <c r="R310" s="1129"/>
    </row>
    <row r="311" spans="1:18">
      <c r="A311" s="943">
        <v>306</v>
      </c>
      <c r="B311" s="949" t="s">
        <v>496</v>
      </c>
      <c r="C311" s="367" t="s">
        <v>13</v>
      </c>
      <c r="D311" s="940" t="s">
        <v>2428</v>
      </c>
      <c r="E311" s="940" t="s">
        <v>2428</v>
      </c>
      <c r="F311" s="940" t="s">
        <v>8449</v>
      </c>
      <c r="G311" s="940" t="s">
        <v>8449</v>
      </c>
      <c r="H311" s="1542" t="s">
        <v>7688</v>
      </c>
      <c r="I311" s="1545"/>
      <c r="J311" s="1546"/>
      <c r="K311" s="965" t="s">
        <v>1168</v>
      </c>
      <c r="L311" s="950" t="s">
        <v>496</v>
      </c>
      <c r="M311" s="1256" t="s">
        <v>1168</v>
      </c>
      <c r="N311" s="1129"/>
      <c r="R311" s="1129"/>
    </row>
    <row r="312" spans="1:18">
      <c r="A312" s="943">
        <v>307</v>
      </c>
      <c r="B312" s="949" t="s">
        <v>497</v>
      </c>
      <c r="C312" s="367" t="s">
        <v>13</v>
      </c>
      <c r="D312" s="940" t="s">
        <v>2428</v>
      </c>
      <c r="E312" s="940" t="s">
        <v>2428</v>
      </c>
      <c r="F312" s="940" t="s">
        <v>8449</v>
      </c>
      <c r="G312" s="940" t="s">
        <v>8449</v>
      </c>
      <c r="H312" s="1542" t="s">
        <v>7689</v>
      </c>
      <c r="I312" s="1545"/>
      <c r="J312" s="1546"/>
      <c r="K312" s="965" t="s">
        <v>819</v>
      </c>
      <c r="L312" s="950" t="s">
        <v>497</v>
      </c>
      <c r="M312" s="1256" t="s">
        <v>819</v>
      </c>
      <c r="N312" s="1129"/>
      <c r="R312" s="1129"/>
    </row>
    <row r="313" spans="1:18">
      <c r="A313" s="943">
        <v>308</v>
      </c>
      <c r="B313" s="949" t="s">
        <v>498</v>
      </c>
      <c r="C313" s="367" t="s">
        <v>13</v>
      </c>
      <c r="D313" s="940" t="s">
        <v>2428</v>
      </c>
      <c r="E313" s="940" t="s">
        <v>2428</v>
      </c>
      <c r="F313" s="940" t="s">
        <v>8449</v>
      </c>
      <c r="G313" s="940" t="s">
        <v>8449</v>
      </c>
      <c r="H313" s="1542" t="s">
        <v>7690</v>
      </c>
      <c r="I313" s="1545"/>
      <c r="J313" s="1546"/>
      <c r="K313" s="965" t="s">
        <v>819</v>
      </c>
      <c r="L313" s="950" t="s">
        <v>498</v>
      </c>
      <c r="M313" s="1256" t="s">
        <v>819</v>
      </c>
      <c r="N313" s="1129"/>
      <c r="R313" s="1129"/>
    </row>
    <row r="314" spans="1:18">
      <c r="A314" s="943">
        <v>309</v>
      </c>
      <c r="B314" s="949" t="s">
        <v>499</v>
      </c>
      <c r="C314" s="367" t="s">
        <v>13</v>
      </c>
      <c r="D314" s="940" t="s">
        <v>2428</v>
      </c>
      <c r="E314" s="940" t="s">
        <v>2428</v>
      </c>
      <c r="F314" s="940" t="s">
        <v>8449</v>
      </c>
      <c r="G314" s="940" t="s">
        <v>8449</v>
      </c>
      <c r="H314" s="1542" t="s">
        <v>7691</v>
      </c>
      <c r="I314" s="1545"/>
      <c r="J314" s="1546"/>
      <c r="K314" s="965" t="s">
        <v>16</v>
      </c>
      <c r="L314" s="950" t="s">
        <v>499</v>
      </c>
      <c r="M314" s="1256" t="s">
        <v>16</v>
      </c>
      <c r="N314" s="1129"/>
      <c r="R314" s="1129"/>
    </row>
    <row r="315" spans="1:18">
      <c r="A315" s="943">
        <v>310</v>
      </c>
      <c r="B315" s="949" t="s">
        <v>500</v>
      </c>
      <c r="C315" s="367" t="s">
        <v>13</v>
      </c>
      <c r="D315" s="940" t="s">
        <v>2428</v>
      </c>
      <c r="E315" s="940" t="s">
        <v>2428</v>
      </c>
      <c r="F315" s="940" t="s">
        <v>8449</v>
      </c>
      <c r="G315" s="940" t="s">
        <v>8449</v>
      </c>
      <c r="H315" s="1542" t="s">
        <v>7692</v>
      </c>
      <c r="I315" s="1545"/>
      <c r="J315" s="1546"/>
      <c r="K315" s="965" t="s">
        <v>16</v>
      </c>
      <c r="L315" s="950" t="s">
        <v>500</v>
      </c>
      <c r="M315" s="1256" t="s">
        <v>16</v>
      </c>
      <c r="N315" s="1129"/>
      <c r="R315" s="1129"/>
    </row>
    <row r="316" spans="1:18">
      <c r="A316" s="943">
        <v>311</v>
      </c>
      <c r="B316" s="949" t="s">
        <v>501</v>
      </c>
      <c r="C316" s="367" t="s">
        <v>13</v>
      </c>
      <c r="D316" s="940" t="s">
        <v>2428</v>
      </c>
      <c r="E316" s="940" t="s">
        <v>2428</v>
      </c>
      <c r="F316" s="940" t="s">
        <v>8449</v>
      </c>
      <c r="G316" s="940" t="s">
        <v>8449</v>
      </c>
      <c r="H316" s="1542" t="s">
        <v>7693</v>
      </c>
      <c r="I316" s="1545"/>
      <c r="J316" s="1546"/>
      <c r="K316" s="965" t="s">
        <v>16</v>
      </c>
      <c r="L316" s="950" t="s">
        <v>501</v>
      </c>
      <c r="M316" s="1256" t="s">
        <v>16</v>
      </c>
      <c r="N316" s="1129"/>
      <c r="R316" s="1129"/>
    </row>
    <row r="317" spans="1:18">
      <c r="A317" s="943">
        <v>312</v>
      </c>
      <c r="B317" s="949" t="s">
        <v>502</v>
      </c>
      <c r="C317" s="367" t="s">
        <v>13</v>
      </c>
      <c r="D317" s="940" t="s">
        <v>2428</v>
      </c>
      <c r="E317" s="940" t="s">
        <v>2428</v>
      </c>
      <c r="F317" s="940" t="s">
        <v>8449</v>
      </c>
      <c r="G317" s="940" t="s">
        <v>8449</v>
      </c>
      <c r="H317" s="1542" t="s">
        <v>7694</v>
      </c>
      <c r="I317" s="1545"/>
      <c r="J317" s="1546"/>
      <c r="K317" s="965" t="s">
        <v>16</v>
      </c>
      <c r="L317" s="950" t="s">
        <v>502</v>
      </c>
      <c r="M317" s="1256" t="s">
        <v>16</v>
      </c>
      <c r="N317" s="1129"/>
      <c r="R317" s="1129"/>
    </row>
    <row r="318" spans="1:18">
      <c r="A318" s="943">
        <v>313</v>
      </c>
      <c r="B318" s="949" t="s">
        <v>503</v>
      </c>
      <c r="C318" s="367" t="s">
        <v>13</v>
      </c>
      <c r="D318" s="940" t="s">
        <v>2428</v>
      </c>
      <c r="E318" s="940" t="s">
        <v>2428</v>
      </c>
      <c r="F318" s="940" t="s">
        <v>8449</v>
      </c>
      <c r="G318" s="940" t="s">
        <v>8449</v>
      </c>
      <c r="H318" s="940" t="s">
        <v>2428</v>
      </c>
      <c r="I318" s="940" t="s">
        <v>2428</v>
      </c>
      <c r="J318" s="962" t="s">
        <v>7695</v>
      </c>
      <c r="K318" s="965" t="s">
        <v>16</v>
      </c>
      <c r="L318" s="950" t="s">
        <v>503</v>
      </c>
      <c r="M318" s="1256" t="s">
        <v>16</v>
      </c>
      <c r="N318" s="1129"/>
      <c r="R318" s="1129"/>
    </row>
    <row r="319" spans="1:18">
      <c r="A319" s="943">
        <v>314</v>
      </c>
      <c r="B319" s="949" t="s">
        <v>504</v>
      </c>
      <c r="C319" s="367" t="s">
        <v>13</v>
      </c>
      <c r="D319" s="940" t="s">
        <v>2428</v>
      </c>
      <c r="E319" s="940" t="s">
        <v>2428</v>
      </c>
      <c r="F319" s="940" t="s">
        <v>8449</v>
      </c>
      <c r="G319" s="940" t="s">
        <v>8449</v>
      </c>
      <c r="H319" s="940" t="s">
        <v>2428</v>
      </c>
      <c r="I319" s="940" t="s">
        <v>2428</v>
      </c>
      <c r="J319" s="962" t="s">
        <v>7696</v>
      </c>
      <c r="K319" s="965" t="s">
        <v>819</v>
      </c>
      <c r="L319" s="950" t="s">
        <v>504</v>
      </c>
      <c r="M319" s="1256" t="s">
        <v>819</v>
      </c>
      <c r="N319" s="1129"/>
      <c r="R319" s="1129"/>
    </row>
    <row r="320" spans="1:18">
      <c r="A320" s="943">
        <v>315</v>
      </c>
      <c r="B320" s="949" t="s">
        <v>505</v>
      </c>
      <c r="C320" s="367" t="s">
        <v>13</v>
      </c>
      <c r="D320" s="940" t="s">
        <v>2428</v>
      </c>
      <c r="E320" s="940" t="s">
        <v>2428</v>
      </c>
      <c r="F320" s="940" t="s">
        <v>8449</v>
      </c>
      <c r="G320" s="940" t="s">
        <v>8449</v>
      </c>
      <c r="H320" s="940" t="s">
        <v>2428</v>
      </c>
      <c r="I320" s="940" t="s">
        <v>2428</v>
      </c>
      <c r="J320" s="962" t="s">
        <v>7697</v>
      </c>
      <c r="K320" s="965" t="s">
        <v>16</v>
      </c>
      <c r="L320" s="950" t="s">
        <v>505</v>
      </c>
      <c r="M320" s="1256" t="s">
        <v>16</v>
      </c>
      <c r="N320" s="1129"/>
      <c r="R320" s="1129"/>
    </row>
    <row r="321" spans="1:18">
      <c r="A321" s="943">
        <v>316</v>
      </c>
      <c r="B321" s="949" t="s">
        <v>506</v>
      </c>
      <c r="C321" s="367" t="s">
        <v>13</v>
      </c>
      <c r="D321" s="940" t="s">
        <v>2428</v>
      </c>
      <c r="E321" s="940" t="s">
        <v>2428</v>
      </c>
      <c r="F321" s="940" t="s">
        <v>8449</v>
      </c>
      <c r="G321" s="940" t="s">
        <v>8449</v>
      </c>
      <c r="H321" s="940" t="s">
        <v>2428</v>
      </c>
      <c r="I321" s="940" t="s">
        <v>2428</v>
      </c>
      <c r="J321" s="962" t="s">
        <v>7698</v>
      </c>
      <c r="K321" s="965" t="s">
        <v>819</v>
      </c>
      <c r="L321" s="950" t="s">
        <v>506</v>
      </c>
      <c r="M321" s="1256" t="s">
        <v>819</v>
      </c>
      <c r="N321" s="1129"/>
      <c r="R321" s="1129"/>
    </row>
    <row r="322" spans="1:18">
      <c r="A322" s="943">
        <v>317</v>
      </c>
      <c r="B322" s="949" t="s">
        <v>507</v>
      </c>
      <c r="C322" s="367" t="s">
        <v>13</v>
      </c>
      <c r="D322" s="940" t="s">
        <v>2428</v>
      </c>
      <c r="E322" s="940" t="s">
        <v>2428</v>
      </c>
      <c r="F322" s="940" t="s">
        <v>8449</v>
      </c>
      <c r="G322" s="940" t="s">
        <v>8449</v>
      </c>
      <c r="H322" s="940" t="s">
        <v>2428</v>
      </c>
      <c r="I322" s="940" t="s">
        <v>2428</v>
      </c>
      <c r="J322" s="962" t="s">
        <v>7699</v>
      </c>
      <c r="K322" s="965" t="s">
        <v>16</v>
      </c>
      <c r="L322" s="950" t="s">
        <v>507</v>
      </c>
      <c r="M322" s="1256" t="s">
        <v>16</v>
      </c>
      <c r="N322" s="1129"/>
      <c r="R322" s="1129"/>
    </row>
    <row r="323" spans="1:18">
      <c r="A323" s="943">
        <v>318</v>
      </c>
      <c r="B323" s="949" t="s">
        <v>508</v>
      </c>
      <c r="C323" s="367" t="s">
        <v>13</v>
      </c>
      <c r="D323" s="940" t="s">
        <v>2428</v>
      </c>
      <c r="E323" s="940" t="s">
        <v>2428</v>
      </c>
      <c r="F323" s="940" t="s">
        <v>8449</v>
      </c>
      <c r="G323" s="940" t="s">
        <v>8449</v>
      </c>
      <c r="H323" s="940" t="s">
        <v>2428</v>
      </c>
      <c r="I323" s="940" t="s">
        <v>2428</v>
      </c>
      <c r="J323" s="962" t="s">
        <v>7700</v>
      </c>
      <c r="K323" s="965" t="s">
        <v>819</v>
      </c>
      <c r="L323" s="950" t="s">
        <v>508</v>
      </c>
      <c r="M323" s="1256" t="s">
        <v>819</v>
      </c>
      <c r="N323" s="1129"/>
      <c r="R323" s="1129"/>
    </row>
    <row r="324" spans="1:18">
      <c r="A324" s="943">
        <v>319</v>
      </c>
      <c r="B324" s="949" t="s">
        <v>509</v>
      </c>
      <c r="C324" s="367" t="s">
        <v>13</v>
      </c>
      <c r="D324" s="940" t="s">
        <v>2428</v>
      </c>
      <c r="E324" s="940" t="s">
        <v>2428</v>
      </c>
      <c r="F324" s="940" t="s">
        <v>8449</v>
      </c>
      <c r="G324" s="940" t="s">
        <v>8449</v>
      </c>
      <c r="H324" s="940" t="s">
        <v>2428</v>
      </c>
      <c r="I324" s="940" t="s">
        <v>2428</v>
      </c>
      <c r="J324" s="962" t="s">
        <v>7701</v>
      </c>
      <c r="K324" s="965" t="s">
        <v>16</v>
      </c>
      <c r="L324" s="950" t="s">
        <v>509</v>
      </c>
      <c r="M324" s="1256" t="s">
        <v>16</v>
      </c>
      <c r="N324" s="1129"/>
      <c r="R324" s="1129"/>
    </row>
    <row r="325" spans="1:18">
      <c r="A325" s="943">
        <v>320</v>
      </c>
      <c r="B325" s="949" t="s">
        <v>510</v>
      </c>
      <c r="C325" s="367" t="s">
        <v>13</v>
      </c>
      <c r="D325" s="940" t="s">
        <v>2428</v>
      </c>
      <c r="E325" s="940" t="s">
        <v>2428</v>
      </c>
      <c r="F325" s="940" t="s">
        <v>8449</v>
      </c>
      <c r="G325" s="940" t="s">
        <v>8449</v>
      </c>
      <c r="H325" s="940" t="s">
        <v>2428</v>
      </c>
      <c r="I325" s="940" t="s">
        <v>2428</v>
      </c>
      <c r="J325" s="962" t="s">
        <v>7702</v>
      </c>
      <c r="K325" s="965" t="s">
        <v>819</v>
      </c>
      <c r="L325" s="950" t="s">
        <v>510</v>
      </c>
      <c r="M325" s="1256" t="s">
        <v>819</v>
      </c>
      <c r="N325" s="1129"/>
      <c r="R325" s="1129"/>
    </row>
    <row r="326" spans="1:18">
      <c r="A326" s="943">
        <v>321</v>
      </c>
      <c r="B326" s="949" t="s">
        <v>511</v>
      </c>
      <c r="C326" s="367" t="s">
        <v>13</v>
      </c>
      <c r="D326" s="940" t="s">
        <v>2428</v>
      </c>
      <c r="E326" s="940" t="s">
        <v>2428</v>
      </c>
      <c r="F326" s="940" t="s">
        <v>8449</v>
      </c>
      <c r="G326" s="940" t="s">
        <v>8449</v>
      </c>
      <c r="H326" s="940" t="s">
        <v>2428</v>
      </c>
      <c r="I326" s="940" t="s">
        <v>2428</v>
      </c>
      <c r="J326" s="962" t="s">
        <v>7703</v>
      </c>
      <c r="K326" s="965" t="s">
        <v>16</v>
      </c>
      <c r="L326" s="950" t="s">
        <v>511</v>
      </c>
      <c r="M326" s="1256" t="s">
        <v>16</v>
      </c>
      <c r="N326" s="1129"/>
      <c r="R326" s="1129"/>
    </row>
    <row r="327" spans="1:18">
      <c r="A327" s="943">
        <v>322</v>
      </c>
      <c r="B327" s="949" t="s">
        <v>512</v>
      </c>
      <c r="C327" s="367" t="s">
        <v>13</v>
      </c>
      <c r="D327" s="940" t="s">
        <v>2428</v>
      </c>
      <c r="E327" s="940" t="s">
        <v>2428</v>
      </c>
      <c r="F327" s="940" t="s">
        <v>8449</v>
      </c>
      <c r="G327" s="940" t="s">
        <v>8449</v>
      </c>
      <c r="H327" s="940" t="s">
        <v>2428</v>
      </c>
      <c r="I327" s="940" t="s">
        <v>2428</v>
      </c>
      <c r="J327" s="962" t="s">
        <v>7704</v>
      </c>
      <c r="K327" s="965" t="s">
        <v>819</v>
      </c>
      <c r="L327" s="950" t="s">
        <v>512</v>
      </c>
      <c r="M327" s="1256" t="s">
        <v>819</v>
      </c>
      <c r="N327" s="1129"/>
      <c r="R327" s="1129"/>
    </row>
    <row r="328" spans="1:18">
      <c r="A328" s="943">
        <v>323</v>
      </c>
      <c r="B328" s="949" t="s">
        <v>513</v>
      </c>
      <c r="C328" s="367" t="s">
        <v>13</v>
      </c>
      <c r="D328" s="940" t="s">
        <v>2428</v>
      </c>
      <c r="E328" s="940" t="s">
        <v>2428</v>
      </c>
      <c r="F328" s="940" t="s">
        <v>8449</v>
      </c>
      <c r="G328" s="940" t="s">
        <v>8449</v>
      </c>
      <c r="H328" s="940" t="s">
        <v>2428</v>
      </c>
      <c r="I328" s="940" t="s">
        <v>2428</v>
      </c>
      <c r="J328" s="962" t="s">
        <v>7705</v>
      </c>
      <c r="K328" s="965" t="s">
        <v>16</v>
      </c>
      <c r="L328" s="950" t="s">
        <v>513</v>
      </c>
      <c r="M328" s="1256" t="s">
        <v>16</v>
      </c>
      <c r="N328" s="1129"/>
      <c r="R328" s="1129"/>
    </row>
    <row r="329" spans="1:18">
      <c r="A329" s="943">
        <v>324</v>
      </c>
      <c r="B329" s="949" t="s">
        <v>514</v>
      </c>
      <c r="C329" s="367" t="s">
        <v>13</v>
      </c>
      <c r="D329" s="940" t="s">
        <v>2428</v>
      </c>
      <c r="E329" s="940" t="s">
        <v>2428</v>
      </c>
      <c r="F329" s="940" t="s">
        <v>8449</v>
      </c>
      <c r="G329" s="940" t="s">
        <v>8449</v>
      </c>
      <c r="H329" s="940" t="s">
        <v>2428</v>
      </c>
      <c r="I329" s="940" t="s">
        <v>2428</v>
      </c>
      <c r="J329" s="962" t="s">
        <v>7706</v>
      </c>
      <c r="K329" s="965" t="s">
        <v>819</v>
      </c>
      <c r="L329" s="950" t="s">
        <v>514</v>
      </c>
      <c r="M329" s="1256" t="s">
        <v>819</v>
      </c>
      <c r="N329" s="1129"/>
      <c r="R329" s="1129"/>
    </row>
    <row r="330" spans="1:18">
      <c r="A330" s="943">
        <v>325</v>
      </c>
      <c r="B330" s="949" t="s">
        <v>515</v>
      </c>
      <c r="C330" s="367" t="s">
        <v>13</v>
      </c>
      <c r="D330" s="940" t="s">
        <v>2428</v>
      </c>
      <c r="E330" s="940" t="s">
        <v>2428</v>
      </c>
      <c r="F330" s="940" t="s">
        <v>8449</v>
      </c>
      <c r="G330" s="940" t="s">
        <v>8449</v>
      </c>
      <c r="H330" s="940" t="s">
        <v>2428</v>
      </c>
      <c r="I330" s="940" t="s">
        <v>2428</v>
      </c>
      <c r="J330" s="962" t="s">
        <v>7707</v>
      </c>
      <c r="K330" s="965" t="s">
        <v>16</v>
      </c>
      <c r="L330" s="950" t="s">
        <v>515</v>
      </c>
      <c r="M330" s="1256" t="s">
        <v>16</v>
      </c>
      <c r="N330" s="1129"/>
      <c r="R330" s="1129"/>
    </row>
    <row r="331" spans="1:18">
      <c r="A331" s="943">
        <v>326</v>
      </c>
      <c r="B331" s="949" t="s">
        <v>516</v>
      </c>
      <c r="C331" s="367" t="s">
        <v>13</v>
      </c>
      <c r="D331" s="940" t="s">
        <v>2428</v>
      </c>
      <c r="E331" s="940" t="s">
        <v>2428</v>
      </c>
      <c r="F331" s="940" t="s">
        <v>8449</v>
      </c>
      <c r="G331" s="940" t="s">
        <v>8449</v>
      </c>
      <c r="H331" s="940" t="s">
        <v>2428</v>
      </c>
      <c r="I331" s="940" t="s">
        <v>2428</v>
      </c>
      <c r="J331" s="962" t="s">
        <v>7708</v>
      </c>
      <c r="K331" s="965" t="s">
        <v>819</v>
      </c>
      <c r="L331" s="950" t="s">
        <v>516</v>
      </c>
      <c r="M331" s="1256" t="s">
        <v>819</v>
      </c>
      <c r="N331" s="1129"/>
      <c r="R331" s="1129"/>
    </row>
    <row r="332" spans="1:18">
      <c r="A332" s="943">
        <v>327</v>
      </c>
      <c r="B332" s="949" t="s">
        <v>517</v>
      </c>
      <c r="C332" s="367" t="s">
        <v>13</v>
      </c>
      <c r="D332" s="940" t="s">
        <v>2428</v>
      </c>
      <c r="E332" s="940" t="s">
        <v>2428</v>
      </c>
      <c r="F332" s="940" t="s">
        <v>8449</v>
      </c>
      <c r="G332" s="940" t="s">
        <v>8449</v>
      </c>
      <c r="H332" s="940" t="s">
        <v>2428</v>
      </c>
      <c r="I332" s="940" t="s">
        <v>2428</v>
      </c>
      <c r="J332" s="962" t="s">
        <v>7709</v>
      </c>
      <c r="K332" s="965" t="s">
        <v>16</v>
      </c>
      <c r="L332" s="950" t="s">
        <v>517</v>
      </c>
      <c r="M332" s="1256" t="s">
        <v>16</v>
      </c>
      <c r="N332" s="1129"/>
      <c r="R332" s="1129"/>
    </row>
    <row r="333" spans="1:18">
      <c r="A333" s="943">
        <v>328</v>
      </c>
      <c r="B333" s="949" t="s">
        <v>518</v>
      </c>
      <c r="C333" s="367" t="s">
        <v>13</v>
      </c>
      <c r="D333" s="940" t="s">
        <v>2428</v>
      </c>
      <c r="E333" s="940" t="s">
        <v>2428</v>
      </c>
      <c r="F333" s="940" t="s">
        <v>8449</v>
      </c>
      <c r="G333" s="940" t="s">
        <v>8449</v>
      </c>
      <c r="H333" s="940" t="s">
        <v>2428</v>
      </c>
      <c r="I333" s="940" t="s">
        <v>2428</v>
      </c>
      <c r="J333" s="962" t="s">
        <v>7710</v>
      </c>
      <c r="K333" s="965" t="s">
        <v>819</v>
      </c>
      <c r="L333" s="950" t="s">
        <v>518</v>
      </c>
      <c r="M333" s="1256" t="s">
        <v>819</v>
      </c>
      <c r="N333" s="1129"/>
      <c r="R333" s="1129"/>
    </row>
    <row r="334" spans="1:18">
      <c r="A334" s="943">
        <v>329</v>
      </c>
      <c r="B334" s="949" t="s">
        <v>519</v>
      </c>
      <c r="C334" s="367" t="s">
        <v>13</v>
      </c>
      <c r="D334" s="940" t="s">
        <v>2428</v>
      </c>
      <c r="E334" s="940" t="s">
        <v>2428</v>
      </c>
      <c r="F334" s="940" t="s">
        <v>8449</v>
      </c>
      <c r="G334" s="940" t="s">
        <v>8449</v>
      </c>
      <c r="H334" s="940" t="s">
        <v>2428</v>
      </c>
      <c r="I334" s="940" t="s">
        <v>2428</v>
      </c>
      <c r="J334" s="962" t="s">
        <v>7711</v>
      </c>
      <c r="K334" s="965" t="s">
        <v>16</v>
      </c>
      <c r="L334" s="950" t="s">
        <v>519</v>
      </c>
      <c r="M334" s="1256" t="s">
        <v>16</v>
      </c>
      <c r="N334" s="1129"/>
      <c r="R334" s="1129"/>
    </row>
    <row r="335" spans="1:18">
      <c r="A335" s="943">
        <v>330</v>
      </c>
      <c r="B335" s="949" t="s">
        <v>520</v>
      </c>
      <c r="C335" s="367" t="s">
        <v>13</v>
      </c>
      <c r="D335" s="940" t="s">
        <v>2428</v>
      </c>
      <c r="E335" s="940" t="s">
        <v>2428</v>
      </c>
      <c r="F335" s="940" t="s">
        <v>8449</v>
      </c>
      <c r="G335" s="940" t="s">
        <v>8449</v>
      </c>
      <c r="H335" s="940" t="s">
        <v>2428</v>
      </c>
      <c r="I335" s="940" t="s">
        <v>2428</v>
      </c>
      <c r="J335" s="962" t="s">
        <v>7712</v>
      </c>
      <c r="K335" s="965" t="s">
        <v>819</v>
      </c>
      <c r="L335" s="950" t="s">
        <v>520</v>
      </c>
      <c r="M335" s="1256" t="s">
        <v>819</v>
      </c>
      <c r="N335" s="1129"/>
      <c r="R335" s="1129"/>
    </row>
    <row r="336" spans="1:18">
      <c r="A336" s="943">
        <v>331</v>
      </c>
      <c r="B336" s="949" t="s">
        <v>521</v>
      </c>
      <c r="C336" s="367" t="s">
        <v>13</v>
      </c>
      <c r="D336" s="940" t="s">
        <v>2428</v>
      </c>
      <c r="E336" s="940" t="s">
        <v>2428</v>
      </c>
      <c r="F336" s="940" t="s">
        <v>8449</v>
      </c>
      <c r="G336" s="940" t="s">
        <v>8449</v>
      </c>
      <c r="H336" s="940" t="s">
        <v>2428</v>
      </c>
      <c r="I336" s="940" t="s">
        <v>2428</v>
      </c>
      <c r="J336" s="962" t="s">
        <v>7713</v>
      </c>
      <c r="K336" s="965" t="s">
        <v>16</v>
      </c>
      <c r="L336" s="950" t="s">
        <v>521</v>
      </c>
      <c r="M336" s="1256" t="s">
        <v>16</v>
      </c>
      <c r="N336" s="1129"/>
      <c r="R336" s="1129"/>
    </row>
    <row r="337" spans="1:18">
      <c r="A337" s="943">
        <v>332</v>
      </c>
      <c r="B337" s="949" t="s">
        <v>522</v>
      </c>
      <c r="C337" s="367" t="s">
        <v>13</v>
      </c>
      <c r="D337" s="940" t="s">
        <v>2428</v>
      </c>
      <c r="E337" s="940" t="s">
        <v>2428</v>
      </c>
      <c r="F337" s="940" t="s">
        <v>8449</v>
      </c>
      <c r="G337" s="940" t="s">
        <v>8449</v>
      </c>
      <c r="H337" s="940" t="s">
        <v>2428</v>
      </c>
      <c r="I337" s="940" t="s">
        <v>2428</v>
      </c>
      <c r="J337" s="962" t="s">
        <v>7714</v>
      </c>
      <c r="K337" s="965" t="s">
        <v>819</v>
      </c>
      <c r="L337" s="950" t="s">
        <v>522</v>
      </c>
      <c r="M337" s="1256" t="s">
        <v>819</v>
      </c>
      <c r="N337" s="1129"/>
      <c r="R337" s="1129"/>
    </row>
    <row r="338" spans="1:18">
      <c r="A338" s="943">
        <v>333</v>
      </c>
      <c r="B338" s="949" t="s">
        <v>523</v>
      </c>
      <c r="C338" s="367" t="s">
        <v>13</v>
      </c>
      <c r="D338" s="940" t="s">
        <v>2428</v>
      </c>
      <c r="E338" s="940" t="s">
        <v>2428</v>
      </c>
      <c r="F338" s="940" t="s">
        <v>8449</v>
      </c>
      <c r="G338" s="940" t="s">
        <v>8449</v>
      </c>
      <c r="H338" s="940" t="s">
        <v>2428</v>
      </c>
      <c r="I338" s="940" t="s">
        <v>2428</v>
      </c>
      <c r="J338" s="962" t="s">
        <v>7715</v>
      </c>
      <c r="K338" s="965" t="s">
        <v>16</v>
      </c>
      <c r="L338" s="950" t="s">
        <v>523</v>
      </c>
      <c r="M338" s="1256" t="s">
        <v>16</v>
      </c>
      <c r="N338" s="1129"/>
      <c r="R338" s="1129"/>
    </row>
    <row r="339" spans="1:18">
      <c r="A339" s="943">
        <v>334</v>
      </c>
      <c r="B339" s="949" t="s">
        <v>524</v>
      </c>
      <c r="C339" s="367" t="s">
        <v>13</v>
      </c>
      <c r="D339" s="940" t="s">
        <v>2428</v>
      </c>
      <c r="E339" s="940" t="s">
        <v>2428</v>
      </c>
      <c r="F339" s="940" t="s">
        <v>8449</v>
      </c>
      <c r="G339" s="940" t="s">
        <v>8449</v>
      </c>
      <c r="H339" s="940" t="s">
        <v>2428</v>
      </c>
      <c r="I339" s="940" t="s">
        <v>2428</v>
      </c>
      <c r="J339" s="962" t="s">
        <v>7716</v>
      </c>
      <c r="K339" s="965" t="s">
        <v>819</v>
      </c>
      <c r="L339" s="950" t="s">
        <v>524</v>
      </c>
      <c r="M339" s="1256" t="s">
        <v>819</v>
      </c>
      <c r="N339" s="1129"/>
      <c r="R339" s="1129"/>
    </row>
    <row r="340" spans="1:18">
      <c r="A340" s="943">
        <v>335</v>
      </c>
      <c r="B340" s="949" t="s">
        <v>525</v>
      </c>
      <c r="C340" s="367" t="s">
        <v>13</v>
      </c>
      <c r="D340" s="940" t="s">
        <v>2428</v>
      </c>
      <c r="E340" s="940" t="s">
        <v>2428</v>
      </c>
      <c r="F340" s="940" t="s">
        <v>8449</v>
      </c>
      <c r="G340" s="940" t="s">
        <v>8449</v>
      </c>
      <c r="H340" s="940" t="s">
        <v>2428</v>
      </c>
      <c r="I340" s="940" t="s">
        <v>2428</v>
      </c>
      <c r="J340" s="962" t="s">
        <v>7717</v>
      </c>
      <c r="K340" s="965" t="s">
        <v>16</v>
      </c>
      <c r="L340" s="950" t="s">
        <v>525</v>
      </c>
      <c r="M340" s="1256" t="s">
        <v>16</v>
      </c>
      <c r="N340" s="1129"/>
      <c r="R340" s="1129"/>
    </row>
    <row r="341" spans="1:18">
      <c r="A341" s="943">
        <v>336</v>
      </c>
      <c r="B341" s="949" t="s">
        <v>526</v>
      </c>
      <c r="C341" s="367" t="s">
        <v>13</v>
      </c>
      <c r="D341" s="940" t="s">
        <v>2428</v>
      </c>
      <c r="E341" s="940" t="s">
        <v>2428</v>
      </c>
      <c r="F341" s="940" t="s">
        <v>8449</v>
      </c>
      <c r="G341" s="940" t="s">
        <v>8449</v>
      </c>
      <c r="H341" s="940" t="s">
        <v>2428</v>
      </c>
      <c r="I341" s="940" t="s">
        <v>2428</v>
      </c>
      <c r="J341" s="962" t="s">
        <v>7718</v>
      </c>
      <c r="K341" s="965" t="s">
        <v>819</v>
      </c>
      <c r="L341" s="950" t="s">
        <v>526</v>
      </c>
      <c r="M341" s="1256" t="s">
        <v>819</v>
      </c>
      <c r="N341" s="1129"/>
      <c r="R341" s="1129"/>
    </row>
    <row r="342" spans="1:18">
      <c r="A342" s="943">
        <v>337</v>
      </c>
      <c r="B342" s="949" t="s">
        <v>527</v>
      </c>
      <c r="C342" s="1547" t="s">
        <v>7719</v>
      </c>
      <c r="D342" s="1545"/>
      <c r="E342" s="1545"/>
      <c r="F342" s="1545"/>
      <c r="G342" s="1545"/>
      <c r="H342" s="1545"/>
      <c r="I342" s="1545"/>
      <c r="J342" s="1546"/>
      <c r="K342" s="965" t="s">
        <v>6925</v>
      </c>
      <c r="L342" s="950" t="s">
        <v>527</v>
      </c>
      <c r="M342" s="1256" t="s">
        <v>6925</v>
      </c>
      <c r="N342" s="1129"/>
      <c r="R342" s="1129"/>
    </row>
    <row r="343" spans="1:18">
      <c r="A343" s="943">
        <v>338</v>
      </c>
      <c r="B343" s="949" t="s">
        <v>528</v>
      </c>
      <c r="C343" s="367" t="s">
        <v>13</v>
      </c>
      <c r="D343" s="940" t="s">
        <v>2428</v>
      </c>
      <c r="E343" s="940" t="s">
        <v>2428</v>
      </c>
      <c r="F343" s="940" t="s">
        <v>8449</v>
      </c>
      <c r="G343" s="1542" t="s">
        <v>7720</v>
      </c>
      <c r="H343" s="1545"/>
      <c r="I343" s="1545"/>
      <c r="J343" s="1546"/>
      <c r="K343" s="965" t="s">
        <v>858</v>
      </c>
      <c r="L343" s="950" t="s">
        <v>528</v>
      </c>
      <c r="M343" s="1256" t="s">
        <v>858</v>
      </c>
      <c r="N343" s="1129"/>
      <c r="R343" s="1129"/>
    </row>
    <row r="344" spans="1:18">
      <c r="A344" s="943">
        <v>339</v>
      </c>
      <c r="B344" s="949" t="s">
        <v>529</v>
      </c>
      <c r="C344" s="1547" t="s">
        <v>7721</v>
      </c>
      <c r="D344" s="1545"/>
      <c r="E344" s="1545"/>
      <c r="F344" s="1545"/>
      <c r="G344" s="1545"/>
      <c r="H344" s="1545"/>
      <c r="I344" s="1545"/>
      <c r="J344" s="1546"/>
      <c r="K344" s="965" t="s">
        <v>6925</v>
      </c>
      <c r="L344" s="950" t="s">
        <v>529</v>
      </c>
      <c r="M344" s="1256" t="s">
        <v>6925</v>
      </c>
      <c r="N344" s="1129"/>
      <c r="R344" s="1129"/>
    </row>
    <row r="345" spans="1:18">
      <c r="A345" s="943">
        <v>340</v>
      </c>
      <c r="B345" s="949" t="s">
        <v>530</v>
      </c>
      <c r="C345" s="367" t="s">
        <v>13</v>
      </c>
      <c r="D345" s="940" t="s">
        <v>2428</v>
      </c>
      <c r="E345" s="940" t="s">
        <v>2428</v>
      </c>
      <c r="F345" s="940" t="s">
        <v>8449</v>
      </c>
      <c r="G345" s="1542" t="s">
        <v>7722</v>
      </c>
      <c r="H345" s="1545"/>
      <c r="I345" s="1545"/>
      <c r="J345" s="1546"/>
      <c r="K345" s="965" t="s">
        <v>858</v>
      </c>
      <c r="L345" s="950" t="s">
        <v>530</v>
      </c>
      <c r="M345" s="1256" t="s">
        <v>858</v>
      </c>
      <c r="N345" s="1129"/>
      <c r="R345" s="1129"/>
    </row>
    <row r="346" spans="1:18">
      <c r="A346" s="943">
        <v>341</v>
      </c>
      <c r="B346" s="949" t="s">
        <v>531</v>
      </c>
      <c r="C346" s="1547" t="s">
        <v>7723</v>
      </c>
      <c r="D346" s="1545"/>
      <c r="E346" s="1545"/>
      <c r="F346" s="1545"/>
      <c r="G346" s="1545"/>
      <c r="H346" s="1545"/>
      <c r="I346" s="1545"/>
      <c r="J346" s="1546"/>
      <c r="K346" s="965" t="s">
        <v>6925</v>
      </c>
      <c r="L346" s="950" t="s">
        <v>531</v>
      </c>
      <c r="M346" s="1256" t="s">
        <v>6925</v>
      </c>
      <c r="N346" s="1129"/>
      <c r="R346" s="1129"/>
    </row>
    <row r="347" spans="1:18">
      <c r="A347" s="943">
        <v>342</v>
      </c>
      <c r="B347" s="949" t="s">
        <v>532</v>
      </c>
      <c r="C347" s="367" t="s">
        <v>13</v>
      </c>
      <c r="D347" s="940" t="s">
        <v>2428</v>
      </c>
      <c r="E347" s="940" t="s">
        <v>2428</v>
      </c>
      <c r="F347" s="940" t="s">
        <v>8449</v>
      </c>
      <c r="G347" s="1542" t="s">
        <v>7724</v>
      </c>
      <c r="H347" s="1545"/>
      <c r="I347" s="1545"/>
      <c r="J347" s="1546"/>
      <c r="K347" s="965" t="s">
        <v>858</v>
      </c>
      <c r="L347" s="950" t="s">
        <v>532</v>
      </c>
      <c r="M347" s="1256" t="s">
        <v>858</v>
      </c>
      <c r="N347" s="1129"/>
      <c r="R347" s="1129"/>
    </row>
    <row r="348" spans="1:18">
      <c r="A348" s="943">
        <v>343</v>
      </c>
      <c r="B348" s="949" t="s">
        <v>533</v>
      </c>
      <c r="C348" s="1547" t="s">
        <v>7725</v>
      </c>
      <c r="D348" s="1545"/>
      <c r="E348" s="1545"/>
      <c r="F348" s="1545"/>
      <c r="G348" s="1545"/>
      <c r="H348" s="1545"/>
      <c r="I348" s="1545"/>
      <c r="J348" s="1546"/>
      <c r="K348" s="965" t="s">
        <v>6925</v>
      </c>
      <c r="L348" s="950" t="s">
        <v>533</v>
      </c>
      <c r="M348" s="1256" t="s">
        <v>6925</v>
      </c>
      <c r="N348" s="1129"/>
      <c r="R348" s="1129"/>
    </row>
    <row r="349" spans="1:18">
      <c r="A349" s="943">
        <v>344</v>
      </c>
      <c r="B349" s="949" t="s">
        <v>534</v>
      </c>
      <c r="C349" s="367" t="s">
        <v>13</v>
      </c>
      <c r="D349" s="940" t="s">
        <v>2428</v>
      </c>
      <c r="E349" s="940" t="s">
        <v>2428</v>
      </c>
      <c r="F349" s="940" t="s">
        <v>8449</v>
      </c>
      <c r="G349" s="1542" t="s">
        <v>7726</v>
      </c>
      <c r="H349" s="1545"/>
      <c r="I349" s="1545"/>
      <c r="J349" s="1546"/>
      <c r="K349" s="965" t="s">
        <v>858</v>
      </c>
      <c r="L349" s="950" t="s">
        <v>534</v>
      </c>
      <c r="M349" s="1256" t="s">
        <v>858</v>
      </c>
      <c r="N349" s="1129"/>
      <c r="R349" s="1129"/>
    </row>
    <row r="350" spans="1:18">
      <c r="A350" s="943">
        <v>345</v>
      </c>
      <c r="B350" s="949" t="s">
        <v>535</v>
      </c>
      <c r="C350" s="1547" t="s">
        <v>7727</v>
      </c>
      <c r="D350" s="1545"/>
      <c r="E350" s="1545"/>
      <c r="F350" s="1545"/>
      <c r="G350" s="1545"/>
      <c r="H350" s="1545"/>
      <c r="I350" s="1545"/>
      <c r="J350" s="1546"/>
      <c r="K350" s="965" t="s">
        <v>6925</v>
      </c>
      <c r="L350" s="950" t="s">
        <v>535</v>
      </c>
      <c r="M350" s="1256" t="s">
        <v>6925</v>
      </c>
      <c r="N350" s="1129"/>
      <c r="R350" s="1129"/>
    </row>
    <row r="351" spans="1:18">
      <c r="A351" s="943">
        <v>346</v>
      </c>
      <c r="B351" s="949" t="s">
        <v>536</v>
      </c>
      <c r="C351" s="367" t="s">
        <v>13</v>
      </c>
      <c r="D351" s="940" t="s">
        <v>2428</v>
      </c>
      <c r="E351" s="940" t="s">
        <v>2428</v>
      </c>
      <c r="F351" s="940" t="s">
        <v>8449</v>
      </c>
      <c r="G351" s="1542" t="s">
        <v>7728</v>
      </c>
      <c r="H351" s="1545"/>
      <c r="I351" s="1545"/>
      <c r="J351" s="1546"/>
      <c r="K351" s="965" t="s">
        <v>858</v>
      </c>
      <c r="L351" s="950" t="s">
        <v>536</v>
      </c>
      <c r="M351" s="1256" t="s">
        <v>858</v>
      </c>
      <c r="N351" s="1129"/>
      <c r="R351" s="1129"/>
    </row>
    <row r="352" spans="1:18">
      <c r="A352" s="943">
        <v>347</v>
      </c>
      <c r="B352" s="949" t="s">
        <v>537</v>
      </c>
      <c r="C352" s="1547" t="s">
        <v>7729</v>
      </c>
      <c r="D352" s="1545"/>
      <c r="E352" s="1545"/>
      <c r="F352" s="1545"/>
      <c r="G352" s="1545"/>
      <c r="H352" s="1545"/>
      <c r="I352" s="1545"/>
      <c r="J352" s="1546"/>
      <c r="K352" s="965" t="s">
        <v>6925</v>
      </c>
      <c r="L352" s="950" t="s">
        <v>537</v>
      </c>
      <c r="M352" s="1256" t="s">
        <v>6925</v>
      </c>
      <c r="N352" s="1129"/>
      <c r="R352" s="1129"/>
    </row>
    <row r="353" spans="1:18">
      <c r="A353" s="943">
        <v>348</v>
      </c>
      <c r="B353" s="949" t="s">
        <v>538</v>
      </c>
      <c r="C353" s="367" t="s">
        <v>13</v>
      </c>
      <c r="D353" s="940" t="s">
        <v>2428</v>
      </c>
      <c r="E353" s="940" t="s">
        <v>2428</v>
      </c>
      <c r="F353" s="940" t="s">
        <v>8449</v>
      </c>
      <c r="G353" s="1542" t="s">
        <v>7730</v>
      </c>
      <c r="H353" s="1545"/>
      <c r="I353" s="1545"/>
      <c r="J353" s="1546"/>
      <c r="K353" s="965" t="s">
        <v>858</v>
      </c>
      <c r="L353" s="950" t="s">
        <v>538</v>
      </c>
      <c r="M353" s="1256" t="s">
        <v>858</v>
      </c>
      <c r="N353" s="1129"/>
      <c r="R353" s="1129"/>
    </row>
    <row r="354" spans="1:18">
      <c r="A354" s="943">
        <v>349</v>
      </c>
      <c r="B354" s="949" t="s">
        <v>539</v>
      </c>
      <c r="C354" s="1547" t="s">
        <v>7731</v>
      </c>
      <c r="D354" s="1545"/>
      <c r="E354" s="1545"/>
      <c r="F354" s="1545"/>
      <c r="G354" s="1545"/>
      <c r="H354" s="1545"/>
      <c r="I354" s="1545"/>
      <c r="J354" s="1546"/>
      <c r="K354" s="965" t="s">
        <v>6925</v>
      </c>
      <c r="L354" s="950" t="s">
        <v>539</v>
      </c>
      <c r="M354" s="1256" t="s">
        <v>6925</v>
      </c>
      <c r="N354" s="1129"/>
      <c r="R354" s="1129"/>
    </row>
    <row r="355" spans="1:18">
      <c r="A355" s="943">
        <v>350</v>
      </c>
      <c r="B355" s="949" t="s">
        <v>540</v>
      </c>
      <c r="C355" s="367" t="s">
        <v>13</v>
      </c>
      <c r="D355" s="940" t="s">
        <v>2428</v>
      </c>
      <c r="E355" s="940" t="s">
        <v>2428</v>
      </c>
      <c r="F355" s="940" t="s">
        <v>8449</v>
      </c>
      <c r="G355" s="1542" t="s">
        <v>7732</v>
      </c>
      <c r="H355" s="1545"/>
      <c r="I355" s="1545"/>
      <c r="J355" s="1546"/>
      <c r="K355" s="965" t="s">
        <v>858</v>
      </c>
      <c r="L355" s="950" t="s">
        <v>540</v>
      </c>
      <c r="M355" s="1256" t="s">
        <v>858</v>
      </c>
      <c r="N355" s="1129"/>
      <c r="R355" s="1129"/>
    </row>
    <row r="356" spans="1:18">
      <c r="A356" s="943">
        <v>351</v>
      </c>
      <c r="B356" s="949" t="s">
        <v>541</v>
      </c>
      <c r="C356" s="1547" t="s">
        <v>7733</v>
      </c>
      <c r="D356" s="1545"/>
      <c r="E356" s="1545"/>
      <c r="F356" s="1545"/>
      <c r="G356" s="1545"/>
      <c r="H356" s="1545"/>
      <c r="I356" s="1545"/>
      <c r="J356" s="1546"/>
      <c r="K356" s="965" t="s">
        <v>6925</v>
      </c>
      <c r="L356" s="950" t="s">
        <v>541</v>
      </c>
      <c r="M356" s="1256" t="s">
        <v>6925</v>
      </c>
      <c r="N356" s="1129"/>
      <c r="R356" s="1129"/>
    </row>
    <row r="357" spans="1:18">
      <c r="A357" s="943">
        <v>352</v>
      </c>
      <c r="B357" s="949" t="s">
        <v>542</v>
      </c>
      <c r="C357" s="367" t="s">
        <v>13</v>
      </c>
      <c r="D357" s="940" t="s">
        <v>2428</v>
      </c>
      <c r="E357" s="940" t="s">
        <v>2428</v>
      </c>
      <c r="F357" s="940" t="s">
        <v>8449</v>
      </c>
      <c r="G357" s="1542" t="s">
        <v>7734</v>
      </c>
      <c r="H357" s="1545"/>
      <c r="I357" s="1545"/>
      <c r="J357" s="1546"/>
      <c r="K357" s="965" t="s">
        <v>858</v>
      </c>
      <c r="L357" s="950" t="s">
        <v>542</v>
      </c>
      <c r="M357" s="1256" t="s">
        <v>858</v>
      </c>
      <c r="N357" s="1129"/>
      <c r="R357" s="1129"/>
    </row>
    <row r="358" spans="1:18">
      <c r="A358" s="943">
        <v>353</v>
      </c>
      <c r="B358" s="949" t="s">
        <v>543</v>
      </c>
      <c r="C358" s="1547" t="s">
        <v>7735</v>
      </c>
      <c r="D358" s="1545"/>
      <c r="E358" s="1545"/>
      <c r="F358" s="1545"/>
      <c r="G358" s="1545"/>
      <c r="H358" s="1545"/>
      <c r="I358" s="1545"/>
      <c r="J358" s="1546"/>
      <c r="K358" s="965" t="s">
        <v>6925</v>
      </c>
      <c r="L358" s="950" t="s">
        <v>543</v>
      </c>
      <c r="M358" s="1256" t="s">
        <v>6925</v>
      </c>
      <c r="N358" s="1129"/>
      <c r="R358" s="1129"/>
    </row>
    <row r="359" spans="1:18">
      <c r="A359" s="943">
        <v>354</v>
      </c>
      <c r="B359" s="949" t="s">
        <v>544</v>
      </c>
      <c r="C359" s="367" t="s">
        <v>13</v>
      </c>
      <c r="D359" s="940" t="s">
        <v>2428</v>
      </c>
      <c r="E359" s="940" t="s">
        <v>2428</v>
      </c>
      <c r="F359" s="940" t="s">
        <v>8449</v>
      </c>
      <c r="G359" s="1542" t="s">
        <v>7736</v>
      </c>
      <c r="H359" s="1545"/>
      <c r="I359" s="1545"/>
      <c r="J359" s="1546"/>
      <c r="K359" s="965" t="s">
        <v>858</v>
      </c>
      <c r="L359" s="950" t="s">
        <v>544</v>
      </c>
      <c r="M359" s="1256" t="s">
        <v>858</v>
      </c>
      <c r="N359" s="1129"/>
      <c r="R359" s="1129"/>
    </row>
    <row r="360" spans="1:18">
      <c r="A360" s="943">
        <v>355</v>
      </c>
      <c r="B360" s="949" t="s">
        <v>545</v>
      </c>
      <c r="C360" s="1547" t="s">
        <v>7737</v>
      </c>
      <c r="D360" s="1545"/>
      <c r="E360" s="1545"/>
      <c r="F360" s="1545"/>
      <c r="G360" s="1545"/>
      <c r="H360" s="1545"/>
      <c r="I360" s="1545"/>
      <c r="J360" s="1546"/>
      <c r="K360" s="965" t="s">
        <v>6925</v>
      </c>
      <c r="L360" s="950" t="s">
        <v>545</v>
      </c>
      <c r="M360" s="1256" t="s">
        <v>6925</v>
      </c>
      <c r="N360" s="1129"/>
      <c r="R360" s="1129"/>
    </row>
    <row r="361" spans="1:18">
      <c r="A361" s="943">
        <v>356</v>
      </c>
      <c r="B361" s="949" t="s">
        <v>546</v>
      </c>
      <c r="C361" s="367" t="s">
        <v>13</v>
      </c>
      <c r="D361" s="940" t="s">
        <v>2428</v>
      </c>
      <c r="E361" s="940" t="s">
        <v>2428</v>
      </c>
      <c r="F361" s="940" t="s">
        <v>8449</v>
      </c>
      <c r="G361" s="1542" t="s">
        <v>7738</v>
      </c>
      <c r="H361" s="1545"/>
      <c r="I361" s="1545"/>
      <c r="J361" s="1546"/>
      <c r="K361" s="965" t="s">
        <v>858</v>
      </c>
      <c r="L361" s="950" t="s">
        <v>546</v>
      </c>
      <c r="M361" s="1256" t="s">
        <v>858</v>
      </c>
      <c r="N361" s="1129"/>
      <c r="R361" s="1129"/>
    </row>
    <row r="362" spans="1:18">
      <c r="A362" s="943">
        <v>357</v>
      </c>
      <c r="B362" s="949" t="s">
        <v>547</v>
      </c>
      <c r="C362" s="1547" t="s">
        <v>7739</v>
      </c>
      <c r="D362" s="1545"/>
      <c r="E362" s="1545"/>
      <c r="F362" s="1545"/>
      <c r="G362" s="1545"/>
      <c r="H362" s="1545"/>
      <c r="I362" s="1545"/>
      <c r="J362" s="1546"/>
      <c r="K362" s="965" t="s">
        <v>6925</v>
      </c>
      <c r="L362" s="950" t="s">
        <v>547</v>
      </c>
      <c r="M362" s="1256" t="s">
        <v>6925</v>
      </c>
      <c r="N362" s="1129"/>
      <c r="R362" s="1129"/>
    </row>
    <row r="363" spans="1:18">
      <c r="A363" s="943">
        <v>358</v>
      </c>
      <c r="B363" s="949" t="s">
        <v>548</v>
      </c>
      <c r="C363" s="367" t="s">
        <v>13</v>
      </c>
      <c r="D363" s="940" t="s">
        <v>2428</v>
      </c>
      <c r="E363" s="940" t="s">
        <v>2428</v>
      </c>
      <c r="F363" s="940" t="s">
        <v>8449</v>
      </c>
      <c r="G363" s="1542" t="s">
        <v>7740</v>
      </c>
      <c r="H363" s="1545"/>
      <c r="I363" s="1545"/>
      <c r="J363" s="1546"/>
      <c r="K363" s="965" t="s">
        <v>858</v>
      </c>
      <c r="L363" s="950" t="s">
        <v>548</v>
      </c>
      <c r="M363" s="1256" t="s">
        <v>858</v>
      </c>
      <c r="N363" s="1129"/>
      <c r="R363" s="1129"/>
    </row>
    <row r="364" spans="1:18">
      <c r="A364" s="943">
        <v>359</v>
      </c>
      <c r="B364" s="949" t="s">
        <v>549</v>
      </c>
      <c r="C364" s="1547" t="s">
        <v>7741</v>
      </c>
      <c r="D364" s="1545"/>
      <c r="E364" s="1545"/>
      <c r="F364" s="1545"/>
      <c r="G364" s="1545"/>
      <c r="H364" s="1545"/>
      <c r="I364" s="1545"/>
      <c r="J364" s="1546"/>
      <c r="K364" s="965" t="s">
        <v>6925</v>
      </c>
      <c r="L364" s="950" t="s">
        <v>549</v>
      </c>
      <c r="M364" s="1256" t="s">
        <v>6925</v>
      </c>
      <c r="N364" s="1129"/>
      <c r="R364" s="1129"/>
    </row>
    <row r="365" spans="1:18">
      <c r="A365" s="943">
        <v>360</v>
      </c>
      <c r="B365" s="949" t="s">
        <v>550</v>
      </c>
      <c r="C365" s="367" t="s">
        <v>13</v>
      </c>
      <c r="D365" s="940" t="s">
        <v>2428</v>
      </c>
      <c r="E365" s="940" t="s">
        <v>2428</v>
      </c>
      <c r="F365" s="940" t="s">
        <v>8449</v>
      </c>
      <c r="G365" s="1542" t="s">
        <v>7742</v>
      </c>
      <c r="H365" s="1545"/>
      <c r="I365" s="1545"/>
      <c r="J365" s="1546"/>
      <c r="K365" s="965" t="s">
        <v>858</v>
      </c>
      <c r="L365" s="950" t="s">
        <v>550</v>
      </c>
      <c r="M365" s="1256" t="s">
        <v>858</v>
      </c>
      <c r="N365" s="1129"/>
      <c r="R365" s="1129"/>
    </row>
    <row r="366" spans="1:18">
      <c r="A366" s="943">
        <v>361</v>
      </c>
      <c r="B366" s="949" t="s">
        <v>551</v>
      </c>
      <c r="C366" s="1547" t="s">
        <v>7743</v>
      </c>
      <c r="D366" s="1545"/>
      <c r="E366" s="1545"/>
      <c r="F366" s="1545"/>
      <c r="G366" s="1545"/>
      <c r="H366" s="1545"/>
      <c r="I366" s="1545"/>
      <c r="J366" s="1546"/>
      <c r="K366" s="965" t="s">
        <v>6925</v>
      </c>
      <c r="L366" s="950" t="s">
        <v>551</v>
      </c>
      <c r="M366" s="1256" t="s">
        <v>6925</v>
      </c>
      <c r="N366" s="1129"/>
      <c r="R366" s="1129"/>
    </row>
    <row r="367" spans="1:18">
      <c r="A367" s="943">
        <v>362</v>
      </c>
      <c r="B367" s="949" t="s">
        <v>552</v>
      </c>
      <c r="C367" s="367" t="s">
        <v>13</v>
      </c>
      <c r="D367" s="940" t="s">
        <v>2428</v>
      </c>
      <c r="E367" s="940" t="s">
        <v>2428</v>
      </c>
      <c r="F367" s="940" t="s">
        <v>8449</v>
      </c>
      <c r="G367" s="1542" t="s">
        <v>7744</v>
      </c>
      <c r="H367" s="1545"/>
      <c r="I367" s="1545"/>
      <c r="J367" s="1546"/>
      <c r="K367" s="965" t="s">
        <v>858</v>
      </c>
      <c r="L367" s="950" t="s">
        <v>552</v>
      </c>
      <c r="M367" s="1256" t="s">
        <v>858</v>
      </c>
      <c r="N367" s="1129"/>
      <c r="R367" s="1129"/>
    </row>
    <row r="368" spans="1:18">
      <c r="A368" s="943">
        <v>363</v>
      </c>
      <c r="B368" s="949" t="s">
        <v>553</v>
      </c>
      <c r="C368" s="1547" t="s">
        <v>7745</v>
      </c>
      <c r="D368" s="1545"/>
      <c r="E368" s="1545"/>
      <c r="F368" s="1545"/>
      <c r="G368" s="1545"/>
      <c r="H368" s="1545"/>
      <c r="I368" s="1545"/>
      <c r="J368" s="1546"/>
      <c r="K368" s="965" t="s">
        <v>6925</v>
      </c>
      <c r="L368" s="950" t="s">
        <v>553</v>
      </c>
      <c r="M368" s="1256" t="s">
        <v>6925</v>
      </c>
      <c r="N368" s="1129"/>
      <c r="R368" s="1129"/>
    </row>
    <row r="369" spans="1:18">
      <c r="A369" s="943">
        <v>364</v>
      </c>
      <c r="B369" s="949" t="s">
        <v>554</v>
      </c>
      <c r="C369" s="367" t="s">
        <v>13</v>
      </c>
      <c r="D369" s="940" t="s">
        <v>2428</v>
      </c>
      <c r="E369" s="940" t="s">
        <v>2428</v>
      </c>
      <c r="F369" s="940" t="s">
        <v>8449</v>
      </c>
      <c r="G369" s="1542" t="s">
        <v>7746</v>
      </c>
      <c r="H369" s="1545"/>
      <c r="I369" s="1545"/>
      <c r="J369" s="1546"/>
      <c r="K369" s="965" t="s">
        <v>858</v>
      </c>
      <c r="L369" s="950" t="s">
        <v>554</v>
      </c>
      <c r="M369" s="1256" t="s">
        <v>858</v>
      </c>
      <c r="N369" s="1129"/>
      <c r="R369" s="1129"/>
    </row>
    <row r="370" spans="1:18">
      <c r="A370" s="943">
        <v>365</v>
      </c>
      <c r="B370" s="949" t="s">
        <v>555</v>
      </c>
      <c r="C370" s="1547" t="s">
        <v>7747</v>
      </c>
      <c r="D370" s="1545"/>
      <c r="E370" s="1545"/>
      <c r="F370" s="1545"/>
      <c r="G370" s="1545"/>
      <c r="H370" s="1545"/>
      <c r="I370" s="1545"/>
      <c r="J370" s="1546"/>
      <c r="K370" s="965" t="s">
        <v>6925</v>
      </c>
      <c r="L370" s="950" t="s">
        <v>555</v>
      </c>
      <c r="M370" s="1256" t="s">
        <v>6925</v>
      </c>
      <c r="N370" s="1129"/>
      <c r="R370" s="1129"/>
    </row>
    <row r="371" spans="1:18">
      <c r="A371" s="943">
        <v>366</v>
      </c>
      <c r="B371" s="949" t="s">
        <v>556</v>
      </c>
      <c r="C371" s="367" t="s">
        <v>13</v>
      </c>
      <c r="D371" s="940" t="s">
        <v>2428</v>
      </c>
      <c r="E371" s="940" t="s">
        <v>2428</v>
      </c>
      <c r="F371" s="940" t="s">
        <v>8449</v>
      </c>
      <c r="G371" s="1542" t="s">
        <v>7748</v>
      </c>
      <c r="H371" s="1545"/>
      <c r="I371" s="1545"/>
      <c r="J371" s="1546"/>
      <c r="K371" s="965" t="s">
        <v>858</v>
      </c>
      <c r="L371" s="950" t="s">
        <v>556</v>
      </c>
      <c r="M371" s="1256" t="s">
        <v>858</v>
      </c>
      <c r="N371" s="1129"/>
      <c r="R371" s="1129"/>
    </row>
    <row r="372" spans="1:18">
      <c r="A372" s="943">
        <v>367</v>
      </c>
      <c r="B372" s="949" t="s">
        <v>557</v>
      </c>
      <c r="C372" s="1547" t="s">
        <v>7749</v>
      </c>
      <c r="D372" s="1545"/>
      <c r="E372" s="1545"/>
      <c r="F372" s="1545"/>
      <c r="G372" s="1545"/>
      <c r="H372" s="1545"/>
      <c r="I372" s="1545"/>
      <c r="J372" s="1546"/>
      <c r="K372" s="965" t="s">
        <v>6925</v>
      </c>
      <c r="L372" s="950" t="s">
        <v>557</v>
      </c>
      <c r="M372" s="1256" t="s">
        <v>6925</v>
      </c>
      <c r="N372" s="1129"/>
      <c r="R372" s="1129"/>
    </row>
    <row r="373" spans="1:18">
      <c r="A373" s="943">
        <v>368</v>
      </c>
      <c r="B373" s="949" t="s">
        <v>558</v>
      </c>
      <c r="C373" s="367" t="s">
        <v>13</v>
      </c>
      <c r="D373" s="940" t="s">
        <v>2428</v>
      </c>
      <c r="E373" s="940" t="s">
        <v>2428</v>
      </c>
      <c r="F373" s="940" t="s">
        <v>8449</v>
      </c>
      <c r="G373" s="1542" t="s">
        <v>7750</v>
      </c>
      <c r="H373" s="1545"/>
      <c r="I373" s="1545"/>
      <c r="J373" s="1546"/>
      <c r="K373" s="965" t="s">
        <v>858</v>
      </c>
      <c r="L373" s="950" t="s">
        <v>558</v>
      </c>
      <c r="M373" s="1256" t="s">
        <v>858</v>
      </c>
      <c r="N373" s="1129"/>
      <c r="R373" s="1129"/>
    </row>
    <row r="374" spans="1:18">
      <c r="A374" s="943">
        <v>369</v>
      </c>
      <c r="B374" s="949" t="s">
        <v>559</v>
      </c>
      <c r="C374" s="1547" t="s">
        <v>7751</v>
      </c>
      <c r="D374" s="1545"/>
      <c r="E374" s="1545"/>
      <c r="F374" s="1545"/>
      <c r="G374" s="1545"/>
      <c r="H374" s="1545"/>
      <c r="I374" s="1545"/>
      <c r="J374" s="1546"/>
      <c r="K374" s="965" t="s">
        <v>6925</v>
      </c>
      <c r="L374" s="950" t="s">
        <v>559</v>
      </c>
      <c r="M374" s="1256" t="s">
        <v>6925</v>
      </c>
      <c r="N374" s="1129"/>
      <c r="R374" s="1129"/>
    </row>
    <row r="375" spans="1:18">
      <c r="A375" s="943">
        <v>370</v>
      </c>
      <c r="B375" s="949" t="s">
        <v>560</v>
      </c>
      <c r="C375" s="367" t="s">
        <v>13</v>
      </c>
      <c r="D375" s="940" t="s">
        <v>2428</v>
      </c>
      <c r="E375" s="940" t="s">
        <v>2428</v>
      </c>
      <c r="F375" s="940" t="s">
        <v>8449</v>
      </c>
      <c r="G375" s="1542" t="s">
        <v>7752</v>
      </c>
      <c r="H375" s="1545"/>
      <c r="I375" s="1545"/>
      <c r="J375" s="1546"/>
      <c r="K375" s="965" t="s">
        <v>858</v>
      </c>
      <c r="L375" s="950" t="s">
        <v>560</v>
      </c>
      <c r="M375" s="1256" t="s">
        <v>858</v>
      </c>
      <c r="N375" s="1129"/>
      <c r="R375" s="1129"/>
    </row>
    <row r="376" spans="1:18">
      <c r="A376" s="943">
        <v>371</v>
      </c>
      <c r="B376" s="949" t="s">
        <v>561</v>
      </c>
      <c r="C376" s="1547" t="s">
        <v>7753</v>
      </c>
      <c r="D376" s="1545"/>
      <c r="E376" s="1545"/>
      <c r="F376" s="1545"/>
      <c r="G376" s="1545"/>
      <c r="H376" s="1545"/>
      <c r="I376" s="1545"/>
      <c r="J376" s="1546"/>
      <c r="K376" s="965" t="s">
        <v>6925</v>
      </c>
      <c r="L376" s="950" t="s">
        <v>561</v>
      </c>
      <c r="M376" s="1256" t="s">
        <v>6925</v>
      </c>
      <c r="N376" s="1129"/>
      <c r="R376" s="1129"/>
    </row>
    <row r="377" spans="1:18">
      <c r="A377" s="943">
        <v>372</v>
      </c>
      <c r="B377" s="949" t="s">
        <v>562</v>
      </c>
      <c r="C377" s="367" t="s">
        <v>13</v>
      </c>
      <c r="D377" s="940" t="s">
        <v>2428</v>
      </c>
      <c r="E377" s="940" t="s">
        <v>2428</v>
      </c>
      <c r="F377" s="940" t="s">
        <v>8449</v>
      </c>
      <c r="G377" s="1542" t="s">
        <v>7754</v>
      </c>
      <c r="H377" s="1545"/>
      <c r="I377" s="1545"/>
      <c r="J377" s="1546"/>
      <c r="K377" s="965" t="s">
        <v>858</v>
      </c>
      <c r="L377" s="950" t="s">
        <v>562</v>
      </c>
      <c r="M377" s="1256" t="s">
        <v>858</v>
      </c>
      <c r="N377" s="1129"/>
      <c r="R377" s="1129"/>
    </row>
    <row r="378" spans="1:18">
      <c r="A378" s="943">
        <v>373</v>
      </c>
      <c r="B378" s="949" t="s">
        <v>563</v>
      </c>
      <c r="C378" s="1547" t="s">
        <v>7755</v>
      </c>
      <c r="D378" s="1545"/>
      <c r="E378" s="1545"/>
      <c r="F378" s="1545"/>
      <c r="G378" s="1545"/>
      <c r="H378" s="1545"/>
      <c r="I378" s="1545"/>
      <c r="J378" s="1546"/>
      <c r="K378" s="965" t="s">
        <v>6925</v>
      </c>
      <c r="L378" s="950" t="s">
        <v>563</v>
      </c>
      <c r="M378" s="1256" t="s">
        <v>6925</v>
      </c>
      <c r="N378" s="1129"/>
      <c r="R378" s="1129"/>
    </row>
    <row r="379" spans="1:18">
      <c r="A379" s="943">
        <v>374</v>
      </c>
      <c r="B379" s="949" t="s">
        <v>564</v>
      </c>
      <c r="C379" s="367" t="s">
        <v>13</v>
      </c>
      <c r="D379" s="940" t="s">
        <v>2428</v>
      </c>
      <c r="E379" s="940" t="s">
        <v>2428</v>
      </c>
      <c r="F379" s="940" t="s">
        <v>8449</v>
      </c>
      <c r="G379" s="1542" t="s">
        <v>7756</v>
      </c>
      <c r="H379" s="1545"/>
      <c r="I379" s="1545"/>
      <c r="J379" s="1546"/>
      <c r="K379" s="965" t="s">
        <v>858</v>
      </c>
      <c r="L379" s="950" t="s">
        <v>564</v>
      </c>
      <c r="M379" s="1256" t="s">
        <v>858</v>
      </c>
      <c r="N379" s="1129"/>
      <c r="R379" s="1129"/>
    </row>
    <row r="380" spans="1:18">
      <c r="A380" s="943">
        <v>375</v>
      </c>
      <c r="B380" s="949" t="s">
        <v>565</v>
      </c>
      <c r="C380" s="1547" t="s">
        <v>7757</v>
      </c>
      <c r="D380" s="1545"/>
      <c r="E380" s="1545"/>
      <c r="F380" s="1545"/>
      <c r="G380" s="1545"/>
      <c r="H380" s="1545"/>
      <c r="I380" s="1545"/>
      <c r="J380" s="1546"/>
      <c r="K380" s="965" t="s">
        <v>6925</v>
      </c>
      <c r="L380" s="950" t="s">
        <v>565</v>
      </c>
      <c r="M380" s="1256" t="s">
        <v>6925</v>
      </c>
      <c r="N380" s="1129"/>
      <c r="R380" s="1129"/>
    </row>
    <row r="381" spans="1:18">
      <c r="A381" s="943">
        <v>376</v>
      </c>
      <c r="B381" s="949" t="s">
        <v>566</v>
      </c>
      <c r="C381" s="367" t="s">
        <v>13</v>
      </c>
      <c r="D381" s="940" t="s">
        <v>2428</v>
      </c>
      <c r="E381" s="940" t="s">
        <v>2428</v>
      </c>
      <c r="F381" s="940" t="s">
        <v>8449</v>
      </c>
      <c r="G381" s="1542" t="s">
        <v>7758</v>
      </c>
      <c r="H381" s="1545"/>
      <c r="I381" s="1545"/>
      <c r="J381" s="1546"/>
      <c r="K381" s="965" t="s">
        <v>858</v>
      </c>
      <c r="L381" s="950" t="s">
        <v>566</v>
      </c>
      <c r="M381" s="1256" t="s">
        <v>858</v>
      </c>
      <c r="N381" s="1129"/>
      <c r="R381" s="1129"/>
    </row>
    <row r="382" spans="1:18">
      <c r="A382" s="943">
        <v>377</v>
      </c>
      <c r="B382" s="949" t="s">
        <v>567</v>
      </c>
      <c r="C382" s="1547" t="s">
        <v>7759</v>
      </c>
      <c r="D382" s="1545"/>
      <c r="E382" s="1545"/>
      <c r="F382" s="1545"/>
      <c r="G382" s="1545"/>
      <c r="H382" s="1545"/>
      <c r="I382" s="1545"/>
      <c r="J382" s="1546"/>
      <c r="K382" s="965" t="s">
        <v>6925</v>
      </c>
      <c r="L382" s="950" t="s">
        <v>567</v>
      </c>
      <c r="M382" s="1256" t="s">
        <v>6925</v>
      </c>
      <c r="N382" s="1129"/>
      <c r="R382" s="1129"/>
    </row>
    <row r="383" spans="1:18">
      <c r="A383" s="943">
        <v>378</v>
      </c>
      <c r="B383" s="949" t="s">
        <v>568</v>
      </c>
      <c r="C383" s="367" t="s">
        <v>13</v>
      </c>
      <c r="D383" s="940" t="s">
        <v>2428</v>
      </c>
      <c r="E383" s="940" t="s">
        <v>2428</v>
      </c>
      <c r="F383" s="940" t="s">
        <v>8449</v>
      </c>
      <c r="G383" s="1542" t="s">
        <v>7760</v>
      </c>
      <c r="H383" s="1545"/>
      <c r="I383" s="1545"/>
      <c r="J383" s="1546"/>
      <c r="K383" s="965" t="s">
        <v>858</v>
      </c>
      <c r="L383" s="950" t="s">
        <v>568</v>
      </c>
      <c r="M383" s="1256" t="s">
        <v>858</v>
      </c>
      <c r="N383" s="1129"/>
      <c r="R383" s="1129"/>
    </row>
    <row r="384" spans="1:18">
      <c r="A384" s="943">
        <v>379</v>
      </c>
      <c r="B384" s="949" t="s">
        <v>569</v>
      </c>
      <c r="C384" s="1547" t="s">
        <v>7761</v>
      </c>
      <c r="D384" s="1545"/>
      <c r="E384" s="1545"/>
      <c r="F384" s="1545"/>
      <c r="G384" s="1545"/>
      <c r="H384" s="1545"/>
      <c r="I384" s="1545"/>
      <c r="J384" s="1546"/>
      <c r="K384" s="965" t="s">
        <v>6925</v>
      </c>
      <c r="L384" s="950" t="s">
        <v>569</v>
      </c>
      <c r="M384" s="1256" t="s">
        <v>6925</v>
      </c>
      <c r="N384" s="1129"/>
      <c r="R384" s="1129"/>
    </row>
    <row r="385" spans="1:18">
      <c r="A385" s="943">
        <v>380</v>
      </c>
      <c r="B385" s="949" t="s">
        <v>570</v>
      </c>
      <c r="C385" s="367" t="s">
        <v>13</v>
      </c>
      <c r="D385" s="940" t="s">
        <v>2428</v>
      </c>
      <c r="E385" s="940" t="s">
        <v>2428</v>
      </c>
      <c r="F385" s="940" t="s">
        <v>8449</v>
      </c>
      <c r="G385" s="1542" t="s">
        <v>7762</v>
      </c>
      <c r="H385" s="1545"/>
      <c r="I385" s="1545"/>
      <c r="J385" s="1546"/>
      <c r="K385" s="965" t="s">
        <v>858</v>
      </c>
      <c r="L385" s="950" t="s">
        <v>570</v>
      </c>
      <c r="M385" s="1256" t="s">
        <v>858</v>
      </c>
      <c r="N385" s="1129"/>
      <c r="R385" s="1129"/>
    </row>
    <row r="386" spans="1:18">
      <c r="A386" s="943">
        <v>381</v>
      </c>
      <c r="B386" s="949" t="s">
        <v>571</v>
      </c>
      <c r="C386" s="1547" t="s">
        <v>7763</v>
      </c>
      <c r="D386" s="1545"/>
      <c r="E386" s="1545"/>
      <c r="F386" s="1545"/>
      <c r="G386" s="1545"/>
      <c r="H386" s="1545"/>
      <c r="I386" s="1545"/>
      <c r="J386" s="1546"/>
      <c r="K386" s="965" t="s">
        <v>6925</v>
      </c>
      <c r="L386" s="950" t="s">
        <v>571</v>
      </c>
      <c r="M386" s="1256" t="s">
        <v>6925</v>
      </c>
      <c r="N386" s="1129"/>
      <c r="R386" s="1129"/>
    </row>
    <row r="387" spans="1:18">
      <c r="A387" s="943">
        <v>382</v>
      </c>
      <c r="B387" s="949" t="s">
        <v>572</v>
      </c>
      <c r="C387" s="367" t="s">
        <v>13</v>
      </c>
      <c r="D387" s="940" t="s">
        <v>2428</v>
      </c>
      <c r="E387" s="940" t="s">
        <v>2428</v>
      </c>
      <c r="F387" s="940" t="s">
        <v>8449</v>
      </c>
      <c r="G387" s="1542" t="s">
        <v>7764</v>
      </c>
      <c r="H387" s="1545"/>
      <c r="I387" s="1545"/>
      <c r="J387" s="1546"/>
      <c r="K387" s="965" t="s">
        <v>858</v>
      </c>
      <c r="L387" s="950" t="s">
        <v>572</v>
      </c>
      <c r="M387" s="1256" t="s">
        <v>858</v>
      </c>
      <c r="N387" s="1129"/>
      <c r="R387" s="1129"/>
    </row>
    <row r="388" spans="1:18">
      <c r="A388" s="943">
        <v>383</v>
      </c>
      <c r="B388" s="949" t="s">
        <v>573</v>
      </c>
      <c r="C388" s="1547" t="s">
        <v>7765</v>
      </c>
      <c r="D388" s="1545"/>
      <c r="E388" s="1545"/>
      <c r="F388" s="1545"/>
      <c r="G388" s="1545"/>
      <c r="H388" s="1545"/>
      <c r="I388" s="1545"/>
      <c r="J388" s="1546"/>
      <c r="K388" s="965" t="s">
        <v>6925</v>
      </c>
      <c r="L388" s="950" t="s">
        <v>573</v>
      </c>
      <c r="M388" s="1256" t="s">
        <v>6925</v>
      </c>
      <c r="N388" s="1129"/>
      <c r="R388" s="1129"/>
    </row>
    <row r="389" spans="1:18">
      <c r="A389" s="943">
        <v>384</v>
      </c>
      <c r="B389" s="949" t="s">
        <v>574</v>
      </c>
      <c r="C389" s="367" t="s">
        <v>13</v>
      </c>
      <c r="D389" s="940" t="s">
        <v>2428</v>
      </c>
      <c r="E389" s="940" t="s">
        <v>2428</v>
      </c>
      <c r="F389" s="940" t="s">
        <v>8449</v>
      </c>
      <c r="G389" s="1542" t="s">
        <v>7766</v>
      </c>
      <c r="H389" s="1545"/>
      <c r="I389" s="1545"/>
      <c r="J389" s="1546"/>
      <c r="K389" s="965" t="s">
        <v>858</v>
      </c>
      <c r="L389" s="950" t="s">
        <v>574</v>
      </c>
      <c r="M389" s="1256" t="s">
        <v>858</v>
      </c>
      <c r="N389" s="1129"/>
      <c r="R389" s="1129"/>
    </row>
    <row r="390" spans="1:18">
      <c r="A390" s="943">
        <v>385</v>
      </c>
      <c r="B390" s="949" t="s">
        <v>575</v>
      </c>
      <c r="C390" s="367" t="s">
        <v>13</v>
      </c>
      <c r="D390" s="940" t="s">
        <v>2428</v>
      </c>
      <c r="E390" s="940" t="s">
        <v>2428</v>
      </c>
      <c r="F390" s="940" t="s">
        <v>8449</v>
      </c>
      <c r="G390" s="940" t="s">
        <v>8449</v>
      </c>
      <c r="H390" s="940" t="s">
        <v>2428</v>
      </c>
      <c r="I390" s="940" t="s">
        <v>2428</v>
      </c>
      <c r="J390" s="962" t="s">
        <v>7767</v>
      </c>
      <c r="K390" s="965" t="s">
        <v>16</v>
      </c>
      <c r="L390" s="950" t="s">
        <v>575</v>
      </c>
      <c r="M390" s="1256" t="s">
        <v>16</v>
      </c>
      <c r="N390" s="1129"/>
      <c r="R390" s="1129"/>
    </row>
    <row r="391" spans="1:18">
      <c r="A391" s="943">
        <v>386</v>
      </c>
      <c r="B391" s="949" t="s">
        <v>576</v>
      </c>
      <c r="C391" s="367" t="s">
        <v>13</v>
      </c>
      <c r="D391" s="940" t="s">
        <v>2428</v>
      </c>
      <c r="E391" s="940" t="s">
        <v>2428</v>
      </c>
      <c r="F391" s="940" t="s">
        <v>8449</v>
      </c>
      <c r="G391" s="940" t="s">
        <v>8449</v>
      </c>
      <c r="H391" s="940" t="s">
        <v>2428</v>
      </c>
      <c r="I391" s="940" t="s">
        <v>2428</v>
      </c>
      <c r="J391" s="962" t="s">
        <v>7768</v>
      </c>
      <c r="K391" s="965" t="s">
        <v>16</v>
      </c>
      <c r="L391" s="950" t="s">
        <v>576</v>
      </c>
      <c r="M391" s="1256" t="s">
        <v>16</v>
      </c>
      <c r="N391" s="1129"/>
      <c r="R391" s="1129"/>
    </row>
    <row r="392" spans="1:18">
      <c r="A392" s="943">
        <v>387</v>
      </c>
      <c r="B392" s="949" t="s">
        <v>577</v>
      </c>
      <c r="C392" s="367" t="s">
        <v>13</v>
      </c>
      <c r="D392" s="940" t="s">
        <v>2428</v>
      </c>
      <c r="E392" s="940" t="s">
        <v>2428</v>
      </c>
      <c r="F392" s="940" t="s">
        <v>8449</v>
      </c>
      <c r="G392" s="940" t="s">
        <v>8449</v>
      </c>
      <c r="H392" s="940" t="s">
        <v>2428</v>
      </c>
      <c r="I392" s="940" t="s">
        <v>2428</v>
      </c>
      <c r="J392" s="962" t="s">
        <v>7769</v>
      </c>
      <c r="K392" s="965" t="s">
        <v>16</v>
      </c>
      <c r="L392" s="950" t="s">
        <v>577</v>
      </c>
      <c r="M392" s="1256" t="s">
        <v>16</v>
      </c>
      <c r="N392" s="1129"/>
      <c r="R392" s="1129"/>
    </row>
    <row r="393" spans="1:18">
      <c r="A393" s="943">
        <v>388</v>
      </c>
      <c r="B393" s="949" t="s">
        <v>578</v>
      </c>
      <c r="C393" s="367" t="s">
        <v>13</v>
      </c>
      <c r="D393" s="940" t="s">
        <v>2428</v>
      </c>
      <c r="E393" s="940" t="s">
        <v>2428</v>
      </c>
      <c r="F393" s="940" t="s">
        <v>8449</v>
      </c>
      <c r="G393" s="940" t="s">
        <v>8449</v>
      </c>
      <c r="H393" s="940" t="s">
        <v>2428</v>
      </c>
      <c r="I393" s="940" t="s">
        <v>2428</v>
      </c>
      <c r="J393" s="962" t="s">
        <v>7770</v>
      </c>
      <c r="K393" s="965" t="s">
        <v>16</v>
      </c>
      <c r="L393" s="950" t="s">
        <v>578</v>
      </c>
      <c r="M393" s="1256" t="s">
        <v>16</v>
      </c>
      <c r="N393" s="1129"/>
      <c r="R393" s="1129"/>
    </row>
    <row r="394" spans="1:18">
      <c r="A394" s="943">
        <v>389</v>
      </c>
      <c r="B394" s="949" t="s">
        <v>579</v>
      </c>
      <c r="C394" s="367" t="s">
        <v>13</v>
      </c>
      <c r="D394" s="940" t="s">
        <v>2428</v>
      </c>
      <c r="E394" s="940" t="s">
        <v>2428</v>
      </c>
      <c r="F394" s="940" t="s">
        <v>8449</v>
      </c>
      <c r="G394" s="940" t="s">
        <v>8449</v>
      </c>
      <c r="H394" s="940" t="s">
        <v>2428</v>
      </c>
      <c r="I394" s="940" t="s">
        <v>2428</v>
      </c>
      <c r="J394" s="962" t="s">
        <v>7771</v>
      </c>
      <c r="K394" s="965" t="s">
        <v>16</v>
      </c>
      <c r="L394" s="950" t="s">
        <v>579</v>
      </c>
      <c r="M394" s="1256" t="s">
        <v>16</v>
      </c>
      <c r="N394" s="1129"/>
      <c r="R394" s="1129"/>
    </row>
    <row r="395" spans="1:18">
      <c r="A395" s="943">
        <v>390</v>
      </c>
      <c r="B395" s="949" t="s">
        <v>580</v>
      </c>
      <c r="C395" s="367" t="s">
        <v>13</v>
      </c>
      <c r="D395" s="940" t="s">
        <v>2428</v>
      </c>
      <c r="E395" s="940" t="s">
        <v>2428</v>
      </c>
      <c r="F395" s="940" t="s">
        <v>8449</v>
      </c>
      <c r="G395" s="940" t="s">
        <v>8449</v>
      </c>
      <c r="H395" s="940" t="s">
        <v>2428</v>
      </c>
      <c r="I395" s="940" t="s">
        <v>2428</v>
      </c>
      <c r="J395" s="962" t="s">
        <v>7772</v>
      </c>
      <c r="K395" s="965" t="s">
        <v>16</v>
      </c>
      <c r="L395" s="950" t="s">
        <v>580</v>
      </c>
      <c r="M395" s="1256" t="s">
        <v>16</v>
      </c>
      <c r="N395" s="1129"/>
      <c r="R395" s="1129"/>
    </row>
    <row r="396" spans="1:18">
      <c r="A396" s="943">
        <v>391</v>
      </c>
      <c r="B396" s="949" t="s">
        <v>581</v>
      </c>
      <c r="C396" s="367" t="s">
        <v>13</v>
      </c>
      <c r="D396" s="940" t="s">
        <v>2428</v>
      </c>
      <c r="E396" s="940" t="s">
        <v>2428</v>
      </c>
      <c r="F396" s="940" t="s">
        <v>8449</v>
      </c>
      <c r="G396" s="940" t="s">
        <v>8449</v>
      </c>
      <c r="H396" s="940" t="s">
        <v>2428</v>
      </c>
      <c r="I396" s="940" t="s">
        <v>2428</v>
      </c>
      <c r="J396" s="962" t="s">
        <v>7773</v>
      </c>
      <c r="K396" s="965" t="s">
        <v>16</v>
      </c>
      <c r="L396" s="950" t="s">
        <v>581</v>
      </c>
      <c r="M396" s="1256" t="s">
        <v>16</v>
      </c>
      <c r="N396" s="1129"/>
      <c r="R396" s="1129"/>
    </row>
    <row r="397" spans="1:18">
      <c r="A397" s="943">
        <v>392</v>
      </c>
      <c r="B397" s="949" t="s">
        <v>582</v>
      </c>
      <c r="C397" s="367" t="s">
        <v>13</v>
      </c>
      <c r="D397" s="940" t="s">
        <v>2428</v>
      </c>
      <c r="E397" s="940" t="s">
        <v>2428</v>
      </c>
      <c r="F397" s="940" t="s">
        <v>8449</v>
      </c>
      <c r="G397" s="940" t="s">
        <v>8449</v>
      </c>
      <c r="H397" s="940" t="s">
        <v>2428</v>
      </c>
      <c r="I397" s="940" t="s">
        <v>2428</v>
      </c>
      <c r="J397" s="962" t="s">
        <v>7774</v>
      </c>
      <c r="K397" s="965" t="s">
        <v>819</v>
      </c>
      <c r="L397" s="950" t="s">
        <v>582</v>
      </c>
      <c r="M397" s="1256" t="str">
        <f>IF(TimingFormat!C58="valid","01",IF(TimingFormat!C58="invalid","00","EER"))</f>
        <v>00</v>
      </c>
      <c r="N397" s="1129"/>
      <c r="R397" s="1129"/>
    </row>
    <row r="398" spans="1:18">
      <c r="A398" s="943">
        <v>393</v>
      </c>
      <c r="B398" s="949" t="s">
        <v>583</v>
      </c>
      <c r="C398" s="367" t="s">
        <v>13</v>
      </c>
      <c r="D398" s="940" t="s">
        <v>2428</v>
      </c>
      <c r="E398" s="940" t="s">
        <v>2428</v>
      </c>
      <c r="F398" s="940" t="s">
        <v>8449</v>
      </c>
      <c r="G398" s="940" t="s">
        <v>8449</v>
      </c>
      <c r="H398" s="940" t="s">
        <v>2428</v>
      </c>
      <c r="I398" s="940" t="s">
        <v>2428</v>
      </c>
      <c r="J398" s="962" t="s">
        <v>7775</v>
      </c>
      <c r="K398" s="965" t="s">
        <v>819</v>
      </c>
      <c r="L398" s="950" t="s">
        <v>583</v>
      </c>
      <c r="M398" s="1256" t="str">
        <f>IF(TimingFormat!C59="high mute","01","00")</f>
        <v>00</v>
      </c>
      <c r="N398" s="1129"/>
      <c r="R398" s="1129"/>
    </row>
    <row r="399" spans="1:18">
      <c r="A399" s="943">
        <v>394</v>
      </c>
      <c r="B399" s="949" t="s">
        <v>584</v>
      </c>
      <c r="C399" s="1547" t="s">
        <v>7776</v>
      </c>
      <c r="D399" s="1545"/>
      <c r="E399" s="1545"/>
      <c r="F399" s="1545"/>
      <c r="G399" s="1545"/>
      <c r="H399" s="1545"/>
      <c r="I399" s="1545"/>
      <c r="J399" s="1546"/>
      <c r="K399" s="965" t="s">
        <v>16</v>
      </c>
      <c r="L399" s="950" t="s">
        <v>584</v>
      </c>
      <c r="M399" s="1256" t="s">
        <v>16</v>
      </c>
      <c r="N399" s="1129"/>
      <c r="R399" s="1129"/>
    </row>
    <row r="400" spans="1:18">
      <c r="A400" s="943">
        <v>395</v>
      </c>
      <c r="B400" s="949" t="s">
        <v>585</v>
      </c>
      <c r="C400" s="1547" t="s">
        <v>7777</v>
      </c>
      <c r="D400" s="1545"/>
      <c r="E400" s="1545"/>
      <c r="F400" s="1545"/>
      <c r="G400" s="1545"/>
      <c r="H400" s="1545"/>
      <c r="I400" s="1545"/>
      <c r="J400" s="1546"/>
      <c r="K400" s="965" t="s">
        <v>16</v>
      </c>
      <c r="L400" s="950" t="s">
        <v>585</v>
      </c>
      <c r="M400" s="1256" t="s">
        <v>16</v>
      </c>
      <c r="N400" s="1129"/>
      <c r="R400" s="1129"/>
    </row>
    <row r="401" spans="1:18">
      <c r="A401" s="943">
        <v>396</v>
      </c>
      <c r="B401" s="949" t="s">
        <v>586</v>
      </c>
      <c r="C401" s="1547" t="s">
        <v>7778</v>
      </c>
      <c r="D401" s="1545"/>
      <c r="E401" s="1545"/>
      <c r="F401" s="1545"/>
      <c r="G401" s="1545"/>
      <c r="H401" s="1545"/>
      <c r="I401" s="1545"/>
      <c r="J401" s="1546"/>
      <c r="K401" s="965" t="s">
        <v>16</v>
      </c>
      <c r="L401" s="950" t="s">
        <v>586</v>
      </c>
      <c r="M401" s="1256" t="s">
        <v>16</v>
      </c>
      <c r="N401" s="1129"/>
      <c r="R401" s="1129"/>
    </row>
    <row r="402" spans="1:18">
      <c r="A402" s="943">
        <v>397</v>
      </c>
      <c r="B402" s="949" t="s">
        <v>587</v>
      </c>
      <c r="C402" s="1547" t="s">
        <v>7779</v>
      </c>
      <c r="D402" s="1545"/>
      <c r="E402" s="1545"/>
      <c r="F402" s="1545"/>
      <c r="G402" s="1545"/>
      <c r="H402" s="1545"/>
      <c r="I402" s="1545"/>
      <c r="J402" s="1546"/>
      <c r="K402" s="965" t="s">
        <v>16</v>
      </c>
      <c r="L402" s="950" t="s">
        <v>587</v>
      </c>
      <c r="M402" s="1256" t="s">
        <v>16</v>
      </c>
      <c r="N402" s="1129"/>
      <c r="R402" s="1129"/>
    </row>
    <row r="403" spans="1:18">
      <c r="A403" s="943">
        <v>398</v>
      </c>
      <c r="B403" s="949" t="s">
        <v>588</v>
      </c>
      <c r="C403" s="1547" t="s">
        <v>7780</v>
      </c>
      <c r="D403" s="1545"/>
      <c r="E403" s="1545"/>
      <c r="F403" s="1545"/>
      <c r="G403" s="1545"/>
      <c r="H403" s="1545"/>
      <c r="I403" s="1545"/>
      <c r="J403" s="1546"/>
      <c r="K403" s="965" t="s">
        <v>16</v>
      </c>
      <c r="L403" s="950" t="s">
        <v>588</v>
      </c>
      <c r="M403" s="1256" t="s">
        <v>16</v>
      </c>
      <c r="N403" s="1129"/>
      <c r="R403" s="1129"/>
    </row>
    <row r="404" spans="1:18">
      <c r="A404" s="943">
        <v>399</v>
      </c>
      <c r="B404" s="949" t="s">
        <v>589</v>
      </c>
      <c r="C404" s="367" t="s">
        <v>13</v>
      </c>
      <c r="D404" s="940" t="s">
        <v>2428</v>
      </c>
      <c r="E404" s="940" t="s">
        <v>2428</v>
      </c>
      <c r="F404" s="940" t="s">
        <v>8449</v>
      </c>
      <c r="G404" s="940" t="s">
        <v>8449</v>
      </c>
      <c r="H404" s="940" t="s">
        <v>2428</v>
      </c>
      <c r="I404" s="1542" t="s">
        <v>7781</v>
      </c>
      <c r="J404" s="1546"/>
      <c r="K404" s="965" t="s">
        <v>16</v>
      </c>
      <c r="L404" s="950" t="s">
        <v>589</v>
      </c>
      <c r="M404" s="1256" t="str">
        <f>IF(TimingFormat!C57="Internal","00",IF(TimingFormat!C57="FID0_external","01",IF(TimingFormat!C57="FID0&amp;1_external","02","ERR")))</f>
        <v>00</v>
      </c>
      <c r="N404" s="1129"/>
      <c r="R404" s="1129"/>
    </row>
    <row r="405" spans="1:18">
      <c r="A405" s="943">
        <v>400</v>
      </c>
      <c r="B405" s="949" t="s">
        <v>590</v>
      </c>
      <c r="C405" s="367" t="s">
        <v>13</v>
      </c>
      <c r="D405" s="940" t="s">
        <v>2428</v>
      </c>
      <c r="E405" s="940" t="s">
        <v>2428</v>
      </c>
      <c r="F405" s="940" t="s">
        <v>8449</v>
      </c>
      <c r="G405" s="940" t="s">
        <v>8449</v>
      </c>
      <c r="H405" s="940" t="s">
        <v>2428</v>
      </c>
      <c r="I405" s="940" t="s">
        <v>2428</v>
      </c>
      <c r="J405" s="962" t="s">
        <v>13500</v>
      </c>
      <c r="K405" s="965" t="s">
        <v>16</v>
      </c>
      <c r="L405" s="950" t="s">
        <v>590</v>
      </c>
      <c r="M405" s="1286" t="s">
        <v>12993</v>
      </c>
      <c r="N405" s="1282" t="str">
        <f>IF(TimingFormat!D6="Frame lock","00",IF(TimingFormat!D6="Free run","01","EER"))</f>
        <v>00</v>
      </c>
      <c r="O405" s="1278" t="s">
        <v>15270</v>
      </c>
      <c r="R405" s="1129"/>
    </row>
    <row r="406" spans="1:18">
      <c r="A406" s="943">
        <v>401</v>
      </c>
      <c r="B406" s="949" t="s">
        <v>591</v>
      </c>
      <c r="C406" s="367" t="s">
        <v>13</v>
      </c>
      <c r="D406" s="940" t="s">
        <v>2428</v>
      </c>
      <c r="E406" s="940" t="s">
        <v>2428</v>
      </c>
      <c r="F406" s="940" t="s">
        <v>8449</v>
      </c>
      <c r="G406" s="940" t="s">
        <v>8449</v>
      </c>
      <c r="H406" s="940" t="s">
        <v>2428</v>
      </c>
      <c r="I406" s="940" t="s">
        <v>2428</v>
      </c>
      <c r="J406" s="962" t="s">
        <v>7783</v>
      </c>
      <c r="K406" s="965" t="s">
        <v>819</v>
      </c>
      <c r="L406" s="950" t="s">
        <v>591</v>
      </c>
      <c r="M406" s="1256" t="s">
        <v>819</v>
      </c>
      <c r="N406" s="1129"/>
      <c r="R406" s="1275" t="s">
        <v>13580</v>
      </c>
    </row>
    <row r="407" spans="1:18">
      <c r="A407" s="943">
        <v>402</v>
      </c>
      <c r="B407" s="949" t="s">
        <v>592</v>
      </c>
      <c r="C407" s="1547" t="s">
        <v>7784</v>
      </c>
      <c r="D407" s="1545"/>
      <c r="E407" s="1545"/>
      <c r="F407" s="1545"/>
      <c r="G407" s="1545"/>
      <c r="H407" s="1545"/>
      <c r="I407" s="1545"/>
      <c r="J407" s="1546"/>
      <c r="K407" s="965" t="s">
        <v>6476</v>
      </c>
      <c r="L407" s="950" t="s">
        <v>592</v>
      </c>
      <c r="M407" s="1256" t="str">
        <f>RIGHT(DEC2HEX(R407-1,4),2)</f>
        <v>61</v>
      </c>
      <c r="N407" s="1129"/>
      <c r="R407" s="1276">
        <f>TimingFormat!D26-3</f>
        <v>1122</v>
      </c>
    </row>
    <row r="408" spans="1:18">
      <c r="A408" s="943">
        <v>403</v>
      </c>
      <c r="B408" s="949" t="s">
        <v>593</v>
      </c>
      <c r="C408" s="367" t="s">
        <v>13</v>
      </c>
      <c r="D408" s="940" t="s">
        <v>2428</v>
      </c>
      <c r="E408" s="940" t="s">
        <v>2428</v>
      </c>
      <c r="F408" s="1542" t="s">
        <v>7785</v>
      </c>
      <c r="G408" s="1545"/>
      <c r="H408" s="1545"/>
      <c r="I408" s="1545"/>
      <c r="J408" s="1546"/>
      <c r="K408" s="965" t="s">
        <v>858</v>
      </c>
      <c r="L408" s="950" t="s">
        <v>593</v>
      </c>
      <c r="M408" s="1256" t="str">
        <f>LEFT(DEC2HEX(R407-1,4),2)</f>
        <v>04</v>
      </c>
      <c r="N408" s="1129"/>
      <c r="R408" s="1276"/>
    </row>
    <row r="409" spans="1:18">
      <c r="A409" s="943">
        <v>404</v>
      </c>
      <c r="B409" s="949" t="s">
        <v>594</v>
      </c>
      <c r="C409" s="1547" t="s">
        <v>7786</v>
      </c>
      <c r="D409" s="1545"/>
      <c r="E409" s="1545"/>
      <c r="F409" s="1545"/>
      <c r="G409" s="1545"/>
      <c r="H409" s="1545"/>
      <c r="I409" s="1545"/>
      <c r="J409" s="1546"/>
      <c r="K409" s="965" t="s">
        <v>7787</v>
      </c>
      <c r="L409" s="950" t="s">
        <v>594</v>
      </c>
      <c r="M409" s="1256" t="str">
        <f>RIGHT(DEC2HEX(R409-1,4),2)</f>
        <v>6E</v>
      </c>
      <c r="N409" s="1129"/>
      <c r="R409" s="1276">
        <f>TimingFormat!D26+10</f>
        <v>1135</v>
      </c>
    </row>
    <row r="410" spans="1:18">
      <c r="A410" s="943">
        <v>405</v>
      </c>
      <c r="B410" s="949" t="s">
        <v>595</v>
      </c>
      <c r="C410" s="367" t="s">
        <v>13</v>
      </c>
      <c r="D410" s="940" t="s">
        <v>2428</v>
      </c>
      <c r="E410" s="940" t="s">
        <v>2428</v>
      </c>
      <c r="F410" s="1542" t="s">
        <v>7788</v>
      </c>
      <c r="G410" s="1545"/>
      <c r="H410" s="1545"/>
      <c r="I410" s="1545"/>
      <c r="J410" s="1546"/>
      <c r="K410" s="965" t="s">
        <v>1216</v>
      </c>
      <c r="L410" s="950" t="s">
        <v>595</v>
      </c>
      <c r="M410" s="1256" t="str">
        <f>LEFT(DEC2HEX(R409-1,4),2)</f>
        <v>04</v>
      </c>
      <c r="N410" s="1129"/>
      <c r="R410" s="1129"/>
    </row>
    <row r="411" spans="1:18">
      <c r="A411" s="943">
        <v>406</v>
      </c>
      <c r="B411" s="949" t="s">
        <v>596</v>
      </c>
      <c r="C411" s="367" t="s">
        <v>13</v>
      </c>
      <c r="D411" s="940" t="s">
        <v>2428</v>
      </c>
      <c r="E411" s="940" t="s">
        <v>2428</v>
      </c>
      <c r="F411" s="940" t="s">
        <v>8449</v>
      </c>
      <c r="G411" s="940" t="s">
        <v>8449</v>
      </c>
      <c r="H411" s="940" t="s">
        <v>2428</v>
      </c>
      <c r="I411" s="1559" t="s">
        <v>7789</v>
      </c>
      <c r="J411" s="1565"/>
      <c r="K411" s="965" t="s">
        <v>16</v>
      </c>
      <c r="L411" s="950" t="s">
        <v>596</v>
      </c>
      <c r="M411" s="1256" t="s">
        <v>16</v>
      </c>
      <c r="N411" s="1129"/>
      <c r="R411" s="1129"/>
    </row>
    <row r="412" spans="1:18">
      <c r="A412" s="943">
        <v>407</v>
      </c>
      <c r="B412" s="949" t="s">
        <v>597</v>
      </c>
      <c r="C412" s="367" t="s">
        <v>13</v>
      </c>
      <c r="D412" s="940" t="s">
        <v>2428</v>
      </c>
      <c r="E412" s="940" t="s">
        <v>2428</v>
      </c>
      <c r="F412" s="940" t="s">
        <v>8449</v>
      </c>
      <c r="G412" s="940" t="s">
        <v>8449</v>
      </c>
      <c r="H412" s="940" t="s">
        <v>2428</v>
      </c>
      <c r="I412" s="940" t="s">
        <v>2428</v>
      </c>
      <c r="J412" s="962" t="s">
        <v>7790</v>
      </c>
      <c r="K412" s="965" t="s">
        <v>16</v>
      </c>
      <c r="L412" s="950" t="s">
        <v>597</v>
      </c>
      <c r="M412" s="1256" t="s">
        <v>16</v>
      </c>
      <c r="N412" s="1129"/>
      <c r="R412" s="1129"/>
    </row>
    <row r="413" spans="1:18">
      <c r="A413" s="943">
        <v>408</v>
      </c>
      <c r="B413" s="949" t="s">
        <v>598</v>
      </c>
      <c r="C413" s="367" t="s">
        <v>13</v>
      </c>
      <c r="D413" s="940" t="s">
        <v>2428</v>
      </c>
      <c r="E413" s="940" t="s">
        <v>2428</v>
      </c>
      <c r="F413" s="940" t="s">
        <v>8449</v>
      </c>
      <c r="G413" s="940" t="s">
        <v>8449</v>
      </c>
      <c r="H413" s="940" t="s">
        <v>2428</v>
      </c>
      <c r="I413" s="940" t="s">
        <v>2428</v>
      </c>
      <c r="J413" s="962" t="s">
        <v>7791</v>
      </c>
      <c r="K413" s="965" t="s">
        <v>16</v>
      </c>
      <c r="L413" s="950" t="s">
        <v>598</v>
      </c>
      <c r="M413" s="1256" t="s">
        <v>16</v>
      </c>
      <c r="N413" s="1129"/>
      <c r="R413" s="1129"/>
    </row>
    <row r="414" spans="1:18">
      <c r="A414" s="943">
        <v>409</v>
      </c>
      <c r="B414" s="949" t="s">
        <v>599</v>
      </c>
      <c r="C414" s="367" t="s">
        <v>13</v>
      </c>
      <c r="D414" s="940" t="s">
        <v>2428</v>
      </c>
      <c r="E414" s="940" t="s">
        <v>2428</v>
      </c>
      <c r="F414" s="940" t="s">
        <v>8449</v>
      </c>
      <c r="G414" s="940" t="s">
        <v>8449</v>
      </c>
      <c r="H414" s="940" t="s">
        <v>2428</v>
      </c>
      <c r="I414" s="940" t="s">
        <v>2428</v>
      </c>
      <c r="J414" s="962" t="s">
        <v>7792</v>
      </c>
      <c r="K414" s="965" t="s">
        <v>16</v>
      </c>
      <c r="L414" s="950" t="s">
        <v>599</v>
      </c>
      <c r="M414" s="1256" t="s">
        <v>16</v>
      </c>
      <c r="N414" s="1129"/>
      <c r="R414" s="1129"/>
    </row>
    <row r="415" spans="1:18">
      <c r="A415" s="943">
        <v>410</v>
      </c>
      <c r="B415" s="949" t="s">
        <v>600</v>
      </c>
      <c r="C415" s="367" t="s">
        <v>13</v>
      </c>
      <c r="D415" s="940" t="s">
        <v>2428</v>
      </c>
      <c r="E415" s="940" t="s">
        <v>2428</v>
      </c>
      <c r="F415" s="940" t="s">
        <v>8449</v>
      </c>
      <c r="G415" s="940" t="s">
        <v>8449</v>
      </c>
      <c r="H415" s="940" t="s">
        <v>2428</v>
      </c>
      <c r="I415" s="940" t="s">
        <v>2428</v>
      </c>
      <c r="J415" s="962" t="s">
        <v>7793</v>
      </c>
      <c r="K415" s="965" t="s">
        <v>16</v>
      </c>
      <c r="L415" s="950" t="s">
        <v>600</v>
      </c>
      <c r="M415" s="1256" t="s">
        <v>16</v>
      </c>
      <c r="N415" s="1129"/>
      <c r="R415" s="1129"/>
    </row>
    <row r="416" spans="1:18">
      <c r="A416" s="943">
        <v>411</v>
      </c>
      <c r="B416" s="949" t="s">
        <v>601</v>
      </c>
      <c r="C416" s="367" t="s">
        <v>13</v>
      </c>
      <c r="D416" s="940" t="s">
        <v>2428</v>
      </c>
      <c r="E416" s="940" t="s">
        <v>2428</v>
      </c>
      <c r="F416" s="940" t="s">
        <v>8449</v>
      </c>
      <c r="G416" s="940" t="s">
        <v>8449</v>
      </c>
      <c r="H416" s="940" t="s">
        <v>2428</v>
      </c>
      <c r="I416" s="1542" t="s">
        <v>7794</v>
      </c>
      <c r="J416" s="1546"/>
      <c r="K416" s="965" t="s">
        <v>16</v>
      </c>
      <c r="L416" s="950" t="s">
        <v>601</v>
      </c>
      <c r="M416" s="1256" t="s">
        <v>16</v>
      </c>
      <c r="N416" s="1129"/>
      <c r="R416" s="1129"/>
    </row>
    <row r="417" spans="1:19">
      <c r="A417" s="943">
        <v>412</v>
      </c>
      <c r="B417" s="949" t="s">
        <v>602</v>
      </c>
      <c r="C417" s="367" t="s">
        <v>13</v>
      </c>
      <c r="D417" s="940" t="s">
        <v>2428</v>
      </c>
      <c r="E417" s="940" t="s">
        <v>2428</v>
      </c>
      <c r="F417" s="940" t="s">
        <v>8449</v>
      </c>
      <c r="G417" s="940" t="s">
        <v>8449</v>
      </c>
      <c r="H417" s="940" t="s">
        <v>2428</v>
      </c>
      <c r="I417" s="940" t="s">
        <v>2428</v>
      </c>
      <c r="J417" s="962" t="s">
        <v>7795</v>
      </c>
      <c r="K417" s="965" t="s">
        <v>16</v>
      </c>
      <c r="L417" s="950" t="s">
        <v>602</v>
      </c>
      <c r="M417" s="1256" t="s">
        <v>16</v>
      </c>
      <c r="N417" s="1129"/>
      <c r="R417" s="1129"/>
    </row>
    <row r="418" spans="1:19">
      <c r="A418" s="943">
        <v>413</v>
      </c>
      <c r="B418" s="949" t="s">
        <v>603</v>
      </c>
      <c r="C418" s="367" t="s">
        <v>13</v>
      </c>
      <c r="D418" s="940" t="s">
        <v>2428</v>
      </c>
      <c r="E418" s="940" t="s">
        <v>2428</v>
      </c>
      <c r="F418" s="940" t="s">
        <v>8449</v>
      </c>
      <c r="G418" s="940" t="s">
        <v>8449</v>
      </c>
      <c r="H418" s="940" t="s">
        <v>2428</v>
      </c>
      <c r="I418" s="940" t="s">
        <v>2428</v>
      </c>
      <c r="J418" s="962" t="s">
        <v>7796</v>
      </c>
      <c r="K418" s="965" t="s">
        <v>16</v>
      </c>
      <c r="L418" s="950" t="s">
        <v>603</v>
      </c>
      <c r="M418" s="1256" t="s">
        <v>16</v>
      </c>
      <c r="N418" s="1129"/>
      <c r="R418" s="1129"/>
    </row>
    <row r="419" spans="1:19">
      <c r="A419" s="943">
        <v>414</v>
      </c>
      <c r="B419" s="949" t="s">
        <v>604</v>
      </c>
      <c r="C419" s="1547" t="s">
        <v>7797</v>
      </c>
      <c r="D419" s="1545"/>
      <c r="E419" s="1545"/>
      <c r="F419" s="1545"/>
      <c r="G419" s="1545"/>
      <c r="H419" s="1545"/>
      <c r="I419" s="1545"/>
      <c r="J419" s="1546"/>
      <c r="K419" s="965" t="s">
        <v>16</v>
      </c>
      <c r="L419" s="950" t="s">
        <v>604</v>
      </c>
      <c r="M419" s="1256" t="s">
        <v>16</v>
      </c>
      <c r="N419" s="1129"/>
      <c r="R419" s="1129"/>
    </row>
    <row r="420" spans="1:19">
      <c r="A420" s="943">
        <v>415</v>
      </c>
      <c r="B420" s="949" t="s">
        <v>605</v>
      </c>
      <c r="C420" s="1547" t="s">
        <v>7798</v>
      </c>
      <c r="D420" s="1545"/>
      <c r="E420" s="1545"/>
      <c r="F420" s="1545"/>
      <c r="G420" s="1545"/>
      <c r="H420" s="1545"/>
      <c r="I420" s="1545"/>
      <c r="J420" s="1546"/>
      <c r="K420" s="965" t="s">
        <v>16</v>
      </c>
      <c r="L420" s="950" t="s">
        <v>605</v>
      </c>
      <c r="M420" s="1256" t="s">
        <v>16</v>
      </c>
      <c r="N420" s="1129"/>
      <c r="R420" s="1129"/>
    </row>
    <row r="421" spans="1:19">
      <c r="A421" s="943">
        <v>416</v>
      </c>
      <c r="B421" s="949" t="s">
        <v>606</v>
      </c>
      <c r="C421" s="367" t="s">
        <v>13</v>
      </c>
      <c r="D421" s="940" t="s">
        <v>2428</v>
      </c>
      <c r="E421" s="940" t="s">
        <v>2428</v>
      </c>
      <c r="F421" s="940" t="s">
        <v>8449</v>
      </c>
      <c r="G421" s="940" t="s">
        <v>8449</v>
      </c>
      <c r="H421" s="940" t="s">
        <v>2428</v>
      </c>
      <c r="I421" s="940" t="s">
        <v>2428</v>
      </c>
      <c r="J421" s="962" t="s">
        <v>7799</v>
      </c>
      <c r="K421" s="965" t="s">
        <v>16</v>
      </c>
      <c r="L421" s="950" t="s">
        <v>606</v>
      </c>
      <c r="M421" s="1256" t="s">
        <v>16</v>
      </c>
      <c r="N421" s="1129"/>
      <c r="R421" s="1129"/>
    </row>
    <row r="422" spans="1:19">
      <c r="A422" s="943">
        <v>417</v>
      </c>
      <c r="B422" s="949" t="s">
        <v>607</v>
      </c>
      <c r="C422" s="367" t="s">
        <v>13</v>
      </c>
      <c r="D422" s="940" t="s">
        <v>2428</v>
      </c>
      <c r="E422" s="940" t="s">
        <v>2428</v>
      </c>
      <c r="F422" s="940" t="s">
        <v>8449</v>
      </c>
      <c r="G422" s="940" t="s">
        <v>8449</v>
      </c>
      <c r="H422" s="940" t="s">
        <v>2428</v>
      </c>
      <c r="I422" s="940" t="s">
        <v>2428</v>
      </c>
      <c r="J422" s="962" t="s">
        <v>7800</v>
      </c>
      <c r="K422" s="965" t="s">
        <v>819</v>
      </c>
      <c r="L422" s="950" t="s">
        <v>607</v>
      </c>
      <c r="M422" s="1256" t="s">
        <v>819</v>
      </c>
      <c r="N422" s="1129"/>
      <c r="R422" s="1129"/>
    </row>
    <row r="423" spans="1:19">
      <c r="A423" s="943">
        <v>418</v>
      </c>
      <c r="B423" s="949" t="s">
        <v>608</v>
      </c>
      <c r="C423" s="367" t="s">
        <v>13</v>
      </c>
      <c r="D423" s="940" t="s">
        <v>2428</v>
      </c>
      <c r="E423" s="940" t="s">
        <v>2428</v>
      </c>
      <c r="F423" s="940" t="s">
        <v>8449</v>
      </c>
      <c r="G423" s="940" t="s">
        <v>8449</v>
      </c>
      <c r="H423" s="940" t="s">
        <v>2428</v>
      </c>
      <c r="I423" s="940" t="s">
        <v>2428</v>
      </c>
      <c r="J423" s="962" t="s">
        <v>7801</v>
      </c>
      <c r="K423" s="965" t="s">
        <v>16</v>
      </c>
      <c r="L423" s="950" t="s">
        <v>608</v>
      </c>
      <c r="M423" s="1256" t="s">
        <v>819</v>
      </c>
      <c r="N423" s="1129"/>
      <c r="R423" s="1129"/>
    </row>
    <row r="424" spans="1:19">
      <c r="A424" s="943">
        <v>419</v>
      </c>
      <c r="B424" s="949" t="s">
        <v>609</v>
      </c>
      <c r="C424" s="367" t="s">
        <v>13</v>
      </c>
      <c r="D424" s="940" t="s">
        <v>2428</v>
      </c>
      <c r="E424" s="940" t="s">
        <v>2428</v>
      </c>
      <c r="F424" s="940" t="s">
        <v>8449</v>
      </c>
      <c r="G424" s="940" t="s">
        <v>8449</v>
      </c>
      <c r="H424" s="940" t="s">
        <v>2428</v>
      </c>
      <c r="I424" s="1542" t="s">
        <v>7802</v>
      </c>
      <c r="J424" s="1550"/>
      <c r="K424" s="965" t="s">
        <v>1168</v>
      </c>
      <c r="L424" s="950" t="s">
        <v>609</v>
      </c>
      <c r="M424" s="1256" t="s">
        <v>1168</v>
      </c>
      <c r="N424" s="1129"/>
      <c r="R424" s="1129"/>
    </row>
    <row r="425" spans="1:19">
      <c r="A425" s="943">
        <v>420</v>
      </c>
      <c r="B425" s="949" t="s">
        <v>610</v>
      </c>
      <c r="C425" s="367" t="s">
        <v>13</v>
      </c>
      <c r="D425" s="940" t="s">
        <v>2428</v>
      </c>
      <c r="E425" s="940" t="s">
        <v>2428</v>
      </c>
      <c r="F425" s="940" t="s">
        <v>8449</v>
      </c>
      <c r="G425" s="940" t="s">
        <v>8449</v>
      </c>
      <c r="H425" s="940" t="s">
        <v>2428</v>
      </c>
      <c r="I425" s="1542" t="s">
        <v>7803</v>
      </c>
      <c r="J425" s="1550"/>
      <c r="K425" s="965" t="s">
        <v>1168</v>
      </c>
      <c r="L425" s="950" t="s">
        <v>610</v>
      </c>
      <c r="M425" s="1256" t="s">
        <v>1168</v>
      </c>
      <c r="N425" s="1129"/>
      <c r="R425" s="1129"/>
    </row>
    <row r="426" spans="1:19">
      <c r="A426" s="943">
        <v>421</v>
      </c>
      <c r="B426" s="949" t="s">
        <v>611</v>
      </c>
      <c r="C426" s="367" t="s">
        <v>13</v>
      </c>
      <c r="D426" s="940" t="s">
        <v>2428</v>
      </c>
      <c r="E426" s="940" t="s">
        <v>2428</v>
      </c>
      <c r="F426" s="940" t="s">
        <v>8449</v>
      </c>
      <c r="G426" s="940" t="s">
        <v>8449</v>
      </c>
      <c r="H426" s="940" t="s">
        <v>2428</v>
      </c>
      <c r="I426" s="1542" t="s">
        <v>7804</v>
      </c>
      <c r="J426" s="1550"/>
      <c r="K426" s="965" t="s">
        <v>1168</v>
      </c>
      <c r="L426" s="950" t="s">
        <v>611</v>
      </c>
      <c r="M426" s="1256" t="s">
        <v>1168</v>
      </c>
      <c r="N426" s="1129"/>
      <c r="R426" s="1129"/>
    </row>
    <row r="427" spans="1:19">
      <c r="A427" s="943">
        <v>422</v>
      </c>
      <c r="B427" s="949" t="s">
        <v>612</v>
      </c>
      <c r="C427" s="367" t="s">
        <v>13</v>
      </c>
      <c r="D427" s="940" t="s">
        <v>2428</v>
      </c>
      <c r="E427" s="940" t="s">
        <v>2428</v>
      </c>
      <c r="F427" s="940" t="s">
        <v>8449</v>
      </c>
      <c r="G427" s="940" t="s">
        <v>8449</v>
      </c>
      <c r="H427" s="940" t="s">
        <v>2428</v>
      </c>
      <c r="I427" s="1542" t="s">
        <v>7805</v>
      </c>
      <c r="J427" s="1550"/>
      <c r="K427" s="965" t="s">
        <v>1168</v>
      </c>
      <c r="L427" s="950" t="s">
        <v>612</v>
      </c>
      <c r="M427" s="1256" t="s">
        <v>1168</v>
      </c>
      <c r="N427" s="1129"/>
      <c r="R427" s="1129"/>
    </row>
    <row r="428" spans="1:19">
      <c r="A428" s="943">
        <v>423</v>
      </c>
      <c r="B428" s="949" t="s">
        <v>613</v>
      </c>
      <c r="C428" s="367" t="s">
        <v>13</v>
      </c>
      <c r="D428" s="940" t="s">
        <v>2428</v>
      </c>
      <c r="E428" s="940" t="s">
        <v>2428</v>
      </c>
      <c r="F428" s="940" t="s">
        <v>8449</v>
      </c>
      <c r="G428" s="940" t="s">
        <v>8449</v>
      </c>
      <c r="H428" s="940" t="s">
        <v>2428</v>
      </c>
      <c r="I428" s="1542" t="s">
        <v>7806</v>
      </c>
      <c r="J428" s="1550"/>
      <c r="K428" s="965" t="s">
        <v>1168</v>
      </c>
      <c r="L428" s="950" t="s">
        <v>613</v>
      </c>
      <c r="M428" s="1256" t="s">
        <v>1168</v>
      </c>
      <c r="N428" s="1129"/>
      <c r="R428" s="1129"/>
    </row>
    <row r="429" spans="1:19">
      <c r="A429" s="943">
        <v>424</v>
      </c>
      <c r="B429" s="949" t="s">
        <v>614</v>
      </c>
      <c r="C429" s="1547" t="s">
        <v>7807</v>
      </c>
      <c r="D429" s="1542"/>
      <c r="E429" s="1542"/>
      <c r="F429" s="1542"/>
      <c r="G429" s="1542"/>
      <c r="H429" s="1542"/>
      <c r="I429" s="1542"/>
      <c r="J429" s="1550"/>
      <c r="K429" s="965" t="s">
        <v>16</v>
      </c>
      <c r="L429" s="950" t="s">
        <v>614</v>
      </c>
      <c r="M429" s="1256" t="s">
        <v>16</v>
      </c>
      <c r="N429" s="1129"/>
      <c r="R429" s="1129"/>
      <c r="S429" s="1178"/>
    </row>
    <row r="430" spans="1:19">
      <c r="A430" s="943">
        <v>425</v>
      </c>
      <c r="B430" s="949" t="s">
        <v>615</v>
      </c>
      <c r="C430" s="1547" t="s">
        <v>7808</v>
      </c>
      <c r="D430" s="1542"/>
      <c r="E430" s="1542"/>
      <c r="F430" s="1542"/>
      <c r="G430" s="1542"/>
      <c r="H430" s="1542"/>
      <c r="I430" s="1542"/>
      <c r="J430" s="1550"/>
      <c r="K430" s="965" t="s">
        <v>16</v>
      </c>
      <c r="L430" s="950" t="s">
        <v>615</v>
      </c>
      <c r="M430" s="1256" t="s">
        <v>858</v>
      </c>
      <c r="N430" s="1129"/>
      <c r="R430" s="1129"/>
      <c r="S430" s="1178"/>
    </row>
    <row r="431" spans="1:19">
      <c r="A431" s="943">
        <v>426</v>
      </c>
      <c r="B431" s="949" t="s">
        <v>616</v>
      </c>
      <c r="C431" s="1547" t="s">
        <v>7809</v>
      </c>
      <c r="D431" s="1542"/>
      <c r="E431" s="1542"/>
      <c r="F431" s="1542"/>
      <c r="G431" s="1542"/>
      <c r="H431" s="1542"/>
      <c r="I431" s="1542"/>
      <c r="J431" s="1550"/>
      <c r="K431" s="965" t="s">
        <v>16</v>
      </c>
      <c r="L431" s="950" t="s">
        <v>616</v>
      </c>
      <c r="M431" s="1256" t="s">
        <v>16</v>
      </c>
      <c r="N431" s="1129"/>
      <c r="R431" s="1129"/>
    </row>
    <row r="432" spans="1:19">
      <c r="A432" s="943">
        <v>427</v>
      </c>
      <c r="B432" s="949" t="s">
        <v>617</v>
      </c>
      <c r="C432" s="1547" t="s">
        <v>7810</v>
      </c>
      <c r="D432" s="1542"/>
      <c r="E432" s="1542"/>
      <c r="F432" s="1542"/>
      <c r="G432" s="1542"/>
      <c r="H432" s="1542"/>
      <c r="I432" s="1542"/>
      <c r="J432" s="1550"/>
      <c r="K432" s="965" t="s">
        <v>16</v>
      </c>
      <c r="L432" s="950" t="s">
        <v>617</v>
      </c>
      <c r="M432" s="1256" t="s">
        <v>58</v>
      </c>
      <c r="N432" s="1129"/>
      <c r="R432" s="1129"/>
    </row>
    <row r="433" spans="1:18">
      <c r="A433" s="943">
        <v>428</v>
      </c>
      <c r="B433" s="949" t="s">
        <v>618</v>
      </c>
      <c r="C433" s="1547" t="s">
        <v>7811</v>
      </c>
      <c r="D433" s="1542"/>
      <c r="E433" s="1542"/>
      <c r="F433" s="1542"/>
      <c r="G433" s="1542"/>
      <c r="H433" s="1542"/>
      <c r="I433" s="1542"/>
      <c r="J433" s="1550"/>
      <c r="K433" s="965" t="s">
        <v>16</v>
      </c>
      <c r="L433" s="950" t="s">
        <v>618</v>
      </c>
      <c r="M433" s="1256" t="s">
        <v>858</v>
      </c>
      <c r="N433" s="1129"/>
      <c r="R433" s="1129"/>
    </row>
    <row r="434" spans="1:18">
      <c r="A434" s="943">
        <v>429</v>
      </c>
      <c r="B434" s="949" t="s">
        <v>619</v>
      </c>
      <c r="C434" s="1547" t="s">
        <v>7812</v>
      </c>
      <c r="D434" s="1542"/>
      <c r="E434" s="1542"/>
      <c r="F434" s="1542"/>
      <c r="G434" s="1542"/>
      <c r="H434" s="1542"/>
      <c r="I434" s="1542"/>
      <c r="J434" s="1550"/>
      <c r="K434" s="965" t="s">
        <v>16</v>
      </c>
      <c r="L434" s="950" t="s">
        <v>619</v>
      </c>
      <c r="M434" s="1256" t="s">
        <v>16</v>
      </c>
      <c r="N434" s="1129"/>
      <c r="R434" s="1129"/>
    </row>
    <row r="435" spans="1:18">
      <c r="A435" s="943">
        <v>430</v>
      </c>
      <c r="B435" s="949" t="s">
        <v>620</v>
      </c>
      <c r="C435" s="1547" t="s">
        <v>7813</v>
      </c>
      <c r="D435" s="1542"/>
      <c r="E435" s="1542"/>
      <c r="F435" s="1542"/>
      <c r="G435" s="1542"/>
      <c r="H435" s="1542"/>
      <c r="I435" s="1542"/>
      <c r="J435" s="1550"/>
      <c r="K435" s="965" t="s">
        <v>16</v>
      </c>
      <c r="L435" s="950" t="s">
        <v>620</v>
      </c>
      <c r="M435" s="1256" t="s">
        <v>819</v>
      </c>
      <c r="N435" s="1129"/>
      <c r="R435" s="1129"/>
    </row>
    <row r="436" spans="1:18">
      <c r="A436" s="943">
        <v>431</v>
      </c>
      <c r="B436" s="949" t="s">
        <v>621</v>
      </c>
      <c r="C436" s="1547" t="s">
        <v>7814</v>
      </c>
      <c r="D436" s="1542"/>
      <c r="E436" s="1542"/>
      <c r="F436" s="1542"/>
      <c r="G436" s="1542"/>
      <c r="H436" s="1542"/>
      <c r="I436" s="1542"/>
      <c r="J436" s="1550"/>
      <c r="K436" s="965" t="s">
        <v>16</v>
      </c>
      <c r="L436" s="950" t="s">
        <v>621</v>
      </c>
      <c r="M436" s="1256" t="s">
        <v>16</v>
      </c>
      <c r="N436" s="1129"/>
      <c r="R436" s="1129"/>
    </row>
    <row r="437" spans="1:18">
      <c r="A437" s="943">
        <v>432</v>
      </c>
      <c r="B437" s="949" t="s">
        <v>622</v>
      </c>
      <c r="C437" s="1547" t="s">
        <v>7815</v>
      </c>
      <c r="D437" s="1542"/>
      <c r="E437" s="1542"/>
      <c r="F437" s="1542"/>
      <c r="G437" s="1542"/>
      <c r="H437" s="1542"/>
      <c r="I437" s="1542"/>
      <c r="J437" s="1550"/>
      <c r="K437" s="965" t="s">
        <v>16</v>
      </c>
      <c r="L437" s="950" t="s">
        <v>622</v>
      </c>
      <c r="M437" s="1256" t="s">
        <v>58</v>
      </c>
      <c r="N437" s="1129"/>
      <c r="R437" s="1129"/>
    </row>
    <row r="438" spans="1:18">
      <c r="A438" s="943">
        <v>433</v>
      </c>
      <c r="B438" s="949" t="s">
        <v>623</v>
      </c>
      <c r="C438" s="1547" t="s">
        <v>7816</v>
      </c>
      <c r="D438" s="1542"/>
      <c r="E438" s="1542"/>
      <c r="F438" s="1542"/>
      <c r="G438" s="1542"/>
      <c r="H438" s="1542"/>
      <c r="I438" s="1542"/>
      <c r="J438" s="1550"/>
      <c r="K438" s="965" t="s">
        <v>16</v>
      </c>
      <c r="L438" s="950" t="s">
        <v>623</v>
      </c>
      <c r="M438" s="1256" t="s">
        <v>16</v>
      </c>
      <c r="N438" s="1129"/>
      <c r="R438" s="1129"/>
    </row>
    <row r="439" spans="1:18">
      <c r="A439" s="943">
        <v>434</v>
      </c>
      <c r="B439" s="949" t="s">
        <v>624</v>
      </c>
      <c r="C439" s="1547" t="s">
        <v>7817</v>
      </c>
      <c r="D439" s="1542"/>
      <c r="E439" s="1542"/>
      <c r="F439" s="1542"/>
      <c r="G439" s="1542"/>
      <c r="H439" s="1542"/>
      <c r="I439" s="1542"/>
      <c r="J439" s="1550"/>
      <c r="K439" s="965" t="s">
        <v>16</v>
      </c>
      <c r="L439" s="950" t="s">
        <v>624</v>
      </c>
      <c r="M439" s="1256" t="s">
        <v>854</v>
      </c>
      <c r="N439" s="1129"/>
      <c r="R439" s="1129"/>
    </row>
    <row r="440" spans="1:18">
      <c r="A440" s="943">
        <v>435</v>
      </c>
      <c r="B440" s="949" t="s">
        <v>625</v>
      </c>
      <c r="C440" s="1547" t="s">
        <v>7818</v>
      </c>
      <c r="D440" s="1542"/>
      <c r="E440" s="1542"/>
      <c r="F440" s="1542"/>
      <c r="G440" s="1542"/>
      <c r="H440" s="1542"/>
      <c r="I440" s="1542"/>
      <c r="J440" s="1550"/>
      <c r="K440" s="965" t="s">
        <v>16</v>
      </c>
      <c r="L440" s="950" t="s">
        <v>625</v>
      </c>
      <c r="M440" s="1256" t="s">
        <v>16</v>
      </c>
      <c r="N440" s="1129"/>
      <c r="R440" s="1129"/>
    </row>
    <row r="441" spans="1:18">
      <c r="A441" s="943">
        <v>436</v>
      </c>
      <c r="B441" s="949" t="s">
        <v>626</v>
      </c>
      <c r="C441" s="1547" t="s">
        <v>7819</v>
      </c>
      <c r="D441" s="1542"/>
      <c r="E441" s="1542"/>
      <c r="F441" s="1542"/>
      <c r="G441" s="1542"/>
      <c r="H441" s="1542"/>
      <c r="I441" s="1542"/>
      <c r="J441" s="1550"/>
      <c r="K441" s="965" t="s">
        <v>16</v>
      </c>
      <c r="L441" s="950" t="s">
        <v>626</v>
      </c>
      <c r="M441" s="1256" t="s">
        <v>1600</v>
      </c>
      <c r="N441" s="1129"/>
      <c r="R441" s="1129"/>
    </row>
    <row r="442" spans="1:18">
      <c r="A442" s="943">
        <v>437</v>
      </c>
      <c r="B442" s="949" t="s">
        <v>627</v>
      </c>
      <c r="C442" s="1547" t="s">
        <v>7820</v>
      </c>
      <c r="D442" s="1542"/>
      <c r="E442" s="1542"/>
      <c r="F442" s="1542"/>
      <c r="G442" s="1542"/>
      <c r="H442" s="1542"/>
      <c r="I442" s="1542"/>
      <c r="J442" s="1550"/>
      <c r="K442" s="965" t="s">
        <v>16</v>
      </c>
      <c r="L442" s="950" t="s">
        <v>627</v>
      </c>
      <c r="M442" s="1256" t="s">
        <v>16</v>
      </c>
      <c r="N442" s="1129"/>
      <c r="R442" s="1129"/>
    </row>
    <row r="443" spans="1:18">
      <c r="A443" s="943">
        <v>438</v>
      </c>
      <c r="B443" s="949" t="s">
        <v>628</v>
      </c>
      <c r="C443" s="1547" t="s">
        <v>7821</v>
      </c>
      <c r="D443" s="1542"/>
      <c r="E443" s="1542"/>
      <c r="F443" s="1542"/>
      <c r="G443" s="1542"/>
      <c r="H443" s="1542"/>
      <c r="I443" s="1542"/>
      <c r="J443" s="1550"/>
      <c r="K443" s="965" t="s">
        <v>16</v>
      </c>
      <c r="L443" s="950" t="s">
        <v>628</v>
      </c>
      <c r="M443" s="1256" t="s">
        <v>16</v>
      </c>
      <c r="N443" s="1129"/>
      <c r="R443" s="1129"/>
    </row>
    <row r="444" spans="1:18">
      <c r="A444" s="943">
        <v>439</v>
      </c>
      <c r="B444" s="949" t="s">
        <v>629</v>
      </c>
      <c r="C444" s="1547" t="s">
        <v>7822</v>
      </c>
      <c r="D444" s="1542"/>
      <c r="E444" s="1542"/>
      <c r="F444" s="1542"/>
      <c r="G444" s="1542"/>
      <c r="H444" s="1542"/>
      <c r="I444" s="1542"/>
      <c r="J444" s="1550"/>
      <c r="K444" s="965" t="s">
        <v>16</v>
      </c>
      <c r="L444" s="950" t="s">
        <v>629</v>
      </c>
      <c r="M444" s="1256" t="s">
        <v>854</v>
      </c>
      <c r="N444" s="1129"/>
      <c r="R444" s="1129"/>
    </row>
    <row r="445" spans="1:18">
      <c r="A445" s="943">
        <v>440</v>
      </c>
      <c r="B445" s="949" t="s">
        <v>630</v>
      </c>
      <c r="C445" s="1547" t="s">
        <v>7823</v>
      </c>
      <c r="D445" s="1542"/>
      <c r="E445" s="1542"/>
      <c r="F445" s="1542"/>
      <c r="G445" s="1542"/>
      <c r="H445" s="1542"/>
      <c r="I445" s="1542"/>
      <c r="J445" s="1550"/>
      <c r="K445" s="965" t="s">
        <v>16</v>
      </c>
      <c r="L445" s="950" t="s">
        <v>630</v>
      </c>
      <c r="M445" s="1256" t="s">
        <v>16</v>
      </c>
      <c r="N445" s="1129"/>
      <c r="R445" s="1129"/>
    </row>
    <row r="446" spans="1:18">
      <c r="A446" s="943">
        <v>441</v>
      </c>
      <c r="B446" s="949" t="s">
        <v>631</v>
      </c>
      <c r="C446" s="1547" t="s">
        <v>7824</v>
      </c>
      <c r="D446" s="1542"/>
      <c r="E446" s="1542"/>
      <c r="F446" s="1542"/>
      <c r="G446" s="1542"/>
      <c r="H446" s="1542"/>
      <c r="I446" s="1542"/>
      <c r="J446" s="1550"/>
      <c r="K446" s="965" t="s">
        <v>16</v>
      </c>
      <c r="L446" s="950" t="s">
        <v>631</v>
      </c>
      <c r="M446" s="1256" t="s">
        <v>1216</v>
      </c>
      <c r="N446" s="1129"/>
      <c r="R446" s="1129"/>
    </row>
    <row r="447" spans="1:18">
      <c r="A447" s="943">
        <v>442</v>
      </c>
      <c r="B447" s="949" t="s">
        <v>632</v>
      </c>
      <c r="C447" s="1547" t="s">
        <v>7825</v>
      </c>
      <c r="D447" s="1542"/>
      <c r="E447" s="1542"/>
      <c r="F447" s="1542"/>
      <c r="G447" s="1542"/>
      <c r="H447" s="1542"/>
      <c r="I447" s="1542"/>
      <c r="J447" s="1550"/>
      <c r="K447" s="965" t="s">
        <v>16</v>
      </c>
      <c r="L447" s="950" t="s">
        <v>632</v>
      </c>
      <c r="M447" s="1256" t="s">
        <v>265</v>
      </c>
      <c r="N447" s="1129"/>
      <c r="R447" s="1129"/>
    </row>
    <row r="448" spans="1:18">
      <c r="A448" s="943">
        <v>443</v>
      </c>
      <c r="B448" s="949" t="s">
        <v>633</v>
      </c>
      <c r="C448" s="1547" t="s">
        <v>7826</v>
      </c>
      <c r="D448" s="1542"/>
      <c r="E448" s="1542"/>
      <c r="F448" s="1542"/>
      <c r="G448" s="1542"/>
      <c r="H448" s="1542"/>
      <c r="I448" s="1542"/>
      <c r="J448" s="1550"/>
      <c r="K448" s="965" t="s">
        <v>16</v>
      </c>
      <c r="L448" s="950" t="s">
        <v>633</v>
      </c>
      <c r="M448" s="1256" t="s">
        <v>16</v>
      </c>
      <c r="N448" s="1129"/>
      <c r="R448" s="1129"/>
    </row>
    <row r="449" spans="1:18">
      <c r="A449" s="943">
        <v>444</v>
      </c>
      <c r="B449" s="949" t="s">
        <v>634</v>
      </c>
      <c r="C449" s="1547" t="s">
        <v>7827</v>
      </c>
      <c r="D449" s="1542"/>
      <c r="E449" s="1542"/>
      <c r="F449" s="1542"/>
      <c r="G449" s="1542"/>
      <c r="H449" s="1542"/>
      <c r="I449" s="1542"/>
      <c r="J449" s="1550"/>
      <c r="K449" s="965" t="s">
        <v>16</v>
      </c>
      <c r="L449" s="950" t="s">
        <v>634</v>
      </c>
      <c r="M449" s="1256" t="s">
        <v>1216</v>
      </c>
      <c r="N449" s="1129"/>
      <c r="R449" s="1129"/>
    </row>
    <row r="450" spans="1:18">
      <c r="A450" s="943">
        <v>445</v>
      </c>
      <c r="B450" s="949" t="s">
        <v>635</v>
      </c>
      <c r="C450" s="1547" t="s">
        <v>7828</v>
      </c>
      <c r="D450" s="1542"/>
      <c r="E450" s="1542"/>
      <c r="F450" s="1542"/>
      <c r="G450" s="1542"/>
      <c r="H450" s="1542"/>
      <c r="I450" s="1542"/>
      <c r="J450" s="1550"/>
      <c r="K450" s="965" t="s">
        <v>16</v>
      </c>
      <c r="L450" s="950" t="s">
        <v>635</v>
      </c>
      <c r="M450" s="1256" t="s">
        <v>16</v>
      </c>
      <c r="N450" s="1129"/>
      <c r="R450" s="1129"/>
    </row>
    <row r="451" spans="1:18">
      <c r="A451" s="943">
        <v>446</v>
      </c>
      <c r="B451" s="949" t="s">
        <v>636</v>
      </c>
      <c r="C451" s="1547" t="s">
        <v>7829</v>
      </c>
      <c r="D451" s="1542"/>
      <c r="E451" s="1542"/>
      <c r="F451" s="1542"/>
      <c r="G451" s="1542"/>
      <c r="H451" s="1542"/>
      <c r="I451" s="1542"/>
      <c r="J451" s="1550"/>
      <c r="K451" s="965" t="s">
        <v>16</v>
      </c>
      <c r="L451" s="950" t="s">
        <v>636</v>
      </c>
      <c r="M451" s="1256" t="s">
        <v>1168</v>
      </c>
      <c r="N451" s="1129"/>
      <c r="R451" s="1129"/>
    </row>
    <row r="452" spans="1:18">
      <c r="A452" s="943">
        <v>447</v>
      </c>
      <c r="B452" s="949" t="s">
        <v>637</v>
      </c>
      <c r="C452" s="1547" t="s">
        <v>7830</v>
      </c>
      <c r="D452" s="1542"/>
      <c r="E452" s="1542"/>
      <c r="F452" s="1542"/>
      <c r="G452" s="1542"/>
      <c r="H452" s="1542"/>
      <c r="I452" s="1542"/>
      <c r="J452" s="1550"/>
      <c r="K452" s="965" t="s">
        <v>16</v>
      </c>
      <c r="L452" s="950" t="s">
        <v>637</v>
      </c>
      <c r="M452" s="1256" t="s">
        <v>16</v>
      </c>
      <c r="N452" s="1129"/>
      <c r="R452" s="1129"/>
    </row>
    <row r="453" spans="1:18">
      <c r="A453" s="943">
        <v>448</v>
      </c>
      <c r="B453" s="949" t="s">
        <v>638</v>
      </c>
      <c r="C453" s="1547" t="s">
        <v>7831</v>
      </c>
      <c r="D453" s="1542"/>
      <c r="E453" s="1542"/>
      <c r="F453" s="1542"/>
      <c r="G453" s="1542"/>
      <c r="H453" s="1542"/>
      <c r="I453" s="1542"/>
      <c r="J453" s="1550"/>
      <c r="K453" s="965" t="s">
        <v>16</v>
      </c>
      <c r="L453" s="950" t="s">
        <v>638</v>
      </c>
      <c r="M453" s="1256" t="s">
        <v>16</v>
      </c>
      <c r="N453" s="1129"/>
      <c r="R453" s="1129"/>
    </row>
    <row r="454" spans="1:18">
      <c r="A454" s="943">
        <v>449</v>
      </c>
      <c r="B454" s="949" t="s">
        <v>639</v>
      </c>
      <c r="C454" s="1547" t="s">
        <v>7832</v>
      </c>
      <c r="D454" s="1542"/>
      <c r="E454" s="1542"/>
      <c r="F454" s="1542"/>
      <c r="G454" s="1542"/>
      <c r="H454" s="1542"/>
      <c r="I454" s="1542"/>
      <c r="J454" s="1550"/>
      <c r="K454" s="965" t="s">
        <v>16</v>
      </c>
      <c r="L454" s="950" t="s">
        <v>639</v>
      </c>
      <c r="M454" s="1256" t="s">
        <v>819</v>
      </c>
      <c r="N454" s="1129"/>
      <c r="R454" s="1129"/>
    </row>
    <row r="455" spans="1:18">
      <c r="A455" s="943">
        <v>450</v>
      </c>
      <c r="B455" s="949" t="s">
        <v>640</v>
      </c>
      <c r="C455" s="1547" t="s">
        <v>7833</v>
      </c>
      <c r="D455" s="1542"/>
      <c r="E455" s="1542"/>
      <c r="F455" s="1542"/>
      <c r="G455" s="1542"/>
      <c r="H455" s="1542"/>
      <c r="I455" s="1542"/>
      <c r="J455" s="1550"/>
      <c r="K455" s="965" t="s">
        <v>16</v>
      </c>
      <c r="L455" s="950" t="s">
        <v>640</v>
      </c>
      <c r="M455" s="1256" t="s">
        <v>16</v>
      </c>
      <c r="N455" s="1129"/>
      <c r="R455" s="1129"/>
    </row>
    <row r="456" spans="1:18">
      <c r="A456" s="943">
        <v>451</v>
      </c>
      <c r="B456" s="949" t="s">
        <v>641</v>
      </c>
      <c r="C456" s="1547" t="s">
        <v>7834</v>
      </c>
      <c r="D456" s="1542"/>
      <c r="E456" s="1542"/>
      <c r="F456" s="1542"/>
      <c r="G456" s="1542"/>
      <c r="H456" s="1542"/>
      <c r="I456" s="1542"/>
      <c r="J456" s="1550"/>
      <c r="K456" s="965" t="s">
        <v>16</v>
      </c>
      <c r="L456" s="950" t="s">
        <v>641</v>
      </c>
      <c r="M456" s="1256" t="s">
        <v>1168</v>
      </c>
      <c r="N456" s="1129"/>
      <c r="R456" s="1129"/>
    </row>
    <row r="457" spans="1:18">
      <c r="A457" s="943">
        <v>452</v>
      </c>
      <c r="B457" s="949" t="s">
        <v>642</v>
      </c>
      <c r="C457" s="1547" t="s">
        <v>7835</v>
      </c>
      <c r="D457" s="1542"/>
      <c r="E457" s="1542"/>
      <c r="F457" s="1542"/>
      <c r="G457" s="1542"/>
      <c r="H457" s="1542"/>
      <c r="I457" s="1542"/>
      <c r="J457" s="1550"/>
      <c r="K457" s="965" t="s">
        <v>16</v>
      </c>
      <c r="L457" s="950" t="s">
        <v>642</v>
      </c>
      <c r="M457" s="1256" t="s">
        <v>16</v>
      </c>
      <c r="N457" s="1129"/>
      <c r="R457" s="1129"/>
    </row>
    <row r="458" spans="1:18">
      <c r="A458" s="943">
        <v>453</v>
      </c>
      <c r="B458" s="949" t="s">
        <v>643</v>
      </c>
      <c r="C458" s="1547" t="s">
        <v>7836</v>
      </c>
      <c r="D458" s="1542"/>
      <c r="E458" s="1542"/>
      <c r="F458" s="1542"/>
      <c r="G458" s="1542"/>
      <c r="H458" s="1542"/>
      <c r="I458" s="1542"/>
      <c r="J458" s="1550"/>
      <c r="K458" s="965" t="s">
        <v>16</v>
      </c>
      <c r="L458" s="950" t="s">
        <v>643</v>
      </c>
      <c r="M458" s="1256" t="s">
        <v>16</v>
      </c>
      <c r="N458" s="1129"/>
      <c r="R458" s="1129"/>
    </row>
    <row r="459" spans="1:18">
      <c r="A459" s="943">
        <v>454</v>
      </c>
      <c r="B459" s="949" t="s">
        <v>644</v>
      </c>
      <c r="C459" s="1547" t="s">
        <v>7837</v>
      </c>
      <c r="D459" s="1542"/>
      <c r="E459" s="1542"/>
      <c r="F459" s="1542"/>
      <c r="G459" s="1542"/>
      <c r="H459" s="1542"/>
      <c r="I459" s="1542"/>
      <c r="J459" s="1550"/>
      <c r="K459" s="965" t="s">
        <v>16</v>
      </c>
      <c r="L459" s="950" t="s">
        <v>644</v>
      </c>
      <c r="M459" s="1256" t="s">
        <v>16</v>
      </c>
      <c r="N459" s="1129"/>
      <c r="R459" s="1129"/>
    </row>
    <row r="460" spans="1:18">
      <c r="A460" s="943">
        <v>455</v>
      </c>
      <c r="B460" s="949" t="s">
        <v>645</v>
      </c>
      <c r="C460" s="1547" t="s">
        <v>7838</v>
      </c>
      <c r="D460" s="1542"/>
      <c r="E460" s="1542"/>
      <c r="F460" s="1542"/>
      <c r="G460" s="1542"/>
      <c r="H460" s="1542"/>
      <c r="I460" s="1542"/>
      <c r="J460" s="1550"/>
      <c r="K460" s="965" t="s">
        <v>16</v>
      </c>
      <c r="L460" s="950" t="s">
        <v>645</v>
      </c>
      <c r="M460" s="1256" t="s">
        <v>16</v>
      </c>
      <c r="N460" s="1129"/>
      <c r="R460" s="1129"/>
    </row>
    <row r="461" spans="1:18">
      <c r="A461" s="943">
        <v>456</v>
      </c>
      <c r="B461" s="949" t="s">
        <v>646</v>
      </c>
      <c r="C461" s="1547" t="s">
        <v>7839</v>
      </c>
      <c r="D461" s="1542"/>
      <c r="E461" s="1542"/>
      <c r="F461" s="1542"/>
      <c r="G461" s="1542"/>
      <c r="H461" s="1542"/>
      <c r="I461" s="1542"/>
      <c r="J461" s="1550"/>
      <c r="K461" s="965" t="s">
        <v>16</v>
      </c>
      <c r="L461" s="950" t="s">
        <v>646</v>
      </c>
      <c r="M461" s="1256" t="s">
        <v>16</v>
      </c>
      <c r="N461" s="1129"/>
      <c r="R461" s="1129"/>
    </row>
    <row r="462" spans="1:18">
      <c r="A462" s="943">
        <v>457</v>
      </c>
      <c r="B462" s="949" t="s">
        <v>647</v>
      </c>
      <c r="C462" s="1547" t="s">
        <v>7840</v>
      </c>
      <c r="D462" s="1542"/>
      <c r="E462" s="1542"/>
      <c r="F462" s="1542"/>
      <c r="G462" s="1542"/>
      <c r="H462" s="1542"/>
      <c r="I462" s="1542"/>
      <c r="J462" s="1550"/>
      <c r="K462" s="965" t="s">
        <v>16</v>
      </c>
      <c r="L462" s="950" t="s">
        <v>647</v>
      </c>
      <c r="M462" s="1256" t="s">
        <v>16</v>
      </c>
      <c r="N462" s="1129"/>
      <c r="R462" s="1129"/>
    </row>
    <row r="463" spans="1:18">
      <c r="A463" s="943">
        <v>458</v>
      </c>
      <c r="B463" s="949" t="s">
        <v>648</v>
      </c>
      <c r="C463" s="1547" t="s">
        <v>7841</v>
      </c>
      <c r="D463" s="1542"/>
      <c r="E463" s="1542"/>
      <c r="F463" s="1542"/>
      <c r="G463" s="1542"/>
      <c r="H463" s="1542"/>
      <c r="I463" s="1542"/>
      <c r="J463" s="1550"/>
      <c r="K463" s="965" t="s">
        <v>16</v>
      </c>
      <c r="L463" s="950" t="s">
        <v>648</v>
      </c>
      <c r="M463" s="1256" t="s">
        <v>16</v>
      </c>
      <c r="N463" s="1129"/>
      <c r="R463" s="1129"/>
    </row>
    <row r="464" spans="1:18">
      <c r="A464" s="943">
        <v>459</v>
      </c>
      <c r="B464" s="949" t="s">
        <v>649</v>
      </c>
      <c r="C464" s="1547" t="s">
        <v>7842</v>
      </c>
      <c r="D464" s="1542"/>
      <c r="E464" s="1542"/>
      <c r="F464" s="1542"/>
      <c r="G464" s="1542"/>
      <c r="H464" s="1542"/>
      <c r="I464" s="1542"/>
      <c r="J464" s="1550"/>
      <c r="K464" s="965" t="s">
        <v>16</v>
      </c>
      <c r="L464" s="950" t="s">
        <v>649</v>
      </c>
      <c r="M464" s="1256" t="s">
        <v>1600</v>
      </c>
      <c r="N464" s="1129"/>
      <c r="R464" s="1129"/>
    </row>
    <row r="465" spans="1:18">
      <c r="A465" s="943">
        <v>460</v>
      </c>
      <c r="B465" s="949" t="s">
        <v>650</v>
      </c>
      <c r="C465" s="1547" t="s">
        <v>7843</v>
      </c>
      <c r="D465" s="1542"/>
      <c r="E465" s="1542"/>
      <c r="F465" s="1542"/>
      <c r="G465" s="1542"/>
      <c r="H465" s="1542"/>
      <c r="I465" s="1542"/>
      <c r="J465" s="1550"/>
      <c r="K465" s="965" t="s">
        <v>1600</v>
      </c>
      <c r="L465" s="950" t="s">
        <v>650</v>
      </c>
      <c r="M465" s="1256" t="s">
        <v>7081</v>
      </c>
      <c r="N465" s="1129"/>
      <c r="R465" s="1129"/>
    </row>
    <row r="466" spans="1:18">
      <c r="A466" s="943">
        <v>461</v>
      </c>
      <c r="B466" s="949" t="s">
        <v>651</v>
      </c>
      <c r="C466" s="1547" t="s">
        <v>7844</v>
      </c>
      <c r="D466" s="1542"/>
      <c r="E466" s="1542"/>
      <c r="F466" s="1542"/>
      <c r="G466" s="1542"/>
      <c r="H466" s="1542"/>
      <c r="I466" s="1542"/>
      <c r="J466" s="1550"/>
      <c r="K466" s="965" t="s">
        <v>267</v>
      </c>
      <c r="L466" s="950" t="s">
        <v>651</v>
      </c>
      <c r="M466" s="1256" t="s">
        <v>267</v>
      </c>
      <c r="N466" s="1129"/>
      <c r="R466" s="1129"/>
    </row>
    <row r="467" spans="1:18">
      <c r="A467" s="943">
        <v>462</v>
      </c>
      <c r="B467" s="949" t="s">
        <v>652</v>
      </c>
      <c r="C467" s="1547" t="s">
        <v>7845</v>
      </c>
      <c r="D467" s="1542"/>
      <c r="E467" s="1542"/>
      <c r="F467" s="1542"/>
      <c r="G467" s="1542"/>
      <c r="H467" s="1542"/>
      <c r="I467" s="1542"/>
      <c r="J467" s="1550"/>
      <c r="K467" s="965" t="s">
        <v>16</v>
      </c>
      <c r="L467" s="950" t="s">
        <v>652</v>
      </c>
      <c r="M467" s="1256" t="s">
        <v>265</v>
      </c>
      <c r="N467" s="1129"/>
      <c r="R467" s="1129"/>
    </row>
    <row r="468" spans="1:18">
      <c r="A468" s="943">
        <v>463</v>
      </c>
      <c r="B468" s="949" t="s">
        <v>653</v>
      </c>
      <c r="C468" s="1547" t="s">
        <v>7846</v>
      </c>
      <c r="D468" s="1542"/>
      <c r="E468" s="1542"/>
      <c r="F468" s="1542"/>
      <c r="G468" s="1542"/>
      <c r="H468" s="1542"/>
      <c r="I468" s="1542"/>
      <c r="J468" s="1550"/>
      <c r="K468" s="965" t="s">
        <v>265</v>
      </c>
      <c r="L468" s="950" t="s">
        <v>653</v>
      </c>
      <c r="M468" s="1256" t="s">
        <v>1613</v>
      </c>
      <c r="N468" s="1129"/>
      <c r="R468" s="1129"/>
    </row>
    <row r="469" spans="1:18">
      <c r="A469" s="943">
        <v>464</v>
      </c>
      <c r="B469" s="949" t="s">
        <v>654</v>
      </c>
      <c r="C469" s="1547" t="s">
        <v>7847</v>
      </c>
      <c r="D469" s="1542"/>
      <c r="E469" s="1542"/>
      <c r="F469" s="1542"/>
      <c r="G469" s="1542"/>
      <c r="H469" s="1542"/>
      <c r="I469" s="1542"/>
      <c r="J469" s="1550"/>
      <c r="K469" s="965" t="s">
        <v>2401</v>
      </c>
      <c r="L469" s="950" t="s">
        <v>654</v>
      </c>
      <c r="M469" s="1256" t="s">
        <v>2401</v>
      </c>
      <c r="N469" s="1129"/>
      <c r="R469" s="1129"/>
    </row>
    <row r="470" spans="1:18">
      <c r="A470" s="943">
        <v>465</v>
      </c>
      <c r="B470" s="949" t="s">
        <v>655</v>
      </c>
      <c r="C470" s="1547" t="s">
        <v>7848</v>
      </c>
      <c r="D470" s="1542"/>
      <c r="E470" s="1542"/>
      <c r="F470" s="1542"/>
      <c r="G470" s="1542"/>
      <c r="H470" s="1542"/>
      <c r="I470" s="1542"/>
      <c r="J470" s="1550"/>
      <c r="K470" s="965" t="s">
        <v>16</v>
      </c>
      <c r="L470" s="950" t="s">
        <v>655</v>
      </c>
      <c r="M470" s="1256" t="s">
        <v>1940</v>
      </c>
      <c r="N470" s="1129"/>
      <c r="R470" s="1129"/>
    </row>
    <row r="471" spans="1:18">
      <c r="A471" s="943">
        <v>466</v>
      </c>
      <c r="B471" s="949" t="s">
        <v>656</v>
      </c>
      <c r="C471" s="1547" t="s">
        <v>7849</v>
      </c>
      <c r="D471" s="1542"/>
      <c r="E471" s="1542"/>
      <c r="F471" s="1542"/>
      <c r="G471" s="1542"/>
      <c r="H471" s="1542"/>
      <c r="I471" s="1542"/>
      <c r="J471" s="1550"/>
      <c r="K471" s="965" t="s">
        <v>1940</v>
      </c>
      <c r="L471" s="950" t="s">
        <v>656</v>
      </c>
      <c r="M471" s="1256" t="s">
        <v>7389</v>
      </c>
      <c r="N471" s="1129"/>
      <c r="R471" s="1129"/>
    </row>
    <row r="472" spans="1:18">
      <c r="A472" s="943">
        <v>467</v>
      </c>
      <c r="B472" s="949" t="s">
        <v>657</v>
      </c>
      <c r="C472" s="1547" t="s">
        <v>7850</v>
      </c>
      <c r="D472" s="1542"/>
      <c r="E472" s="1542"/>
      <c r="F472" s="1542"/>
      <c r="G472" s="1542"/>
      <c r="H472" s="1542"/>
      <c r="I472" s="1542"/>
      <c r="J472" s="1550"/>
      <c r="K472" s="965" t="s">
        <v>7851</v>
      </c>
      <c r="L472" s="950" t="s">
        <v>657</v>
      </c>
      <c r="M472" s="1256" t="s">
        <v>7851</v>
      </c>
      <c r="N472" s="1129"/>
      <c r="R472" s="1129"/>
    </row>
    <row r="473" spans="1:18">
      <c r="A473" s="943">
        <v>468</v>
      </c>
      <c r="B473" s="949" t="s">
        <v>658</v>
      </c>
      <c r="C473" s="1547" t="s">
        <v>7852</v>
      </c>
      <c r="D473" s="1542"/>
      <c r="E473" s="1542"/>
      <c r="F473" s="1542"/>
      <c r="G473" s="1542"/>
      <c r="H473" s="1542"/>
      <c r="I473" s="1542"/>
      <c r="J473" s="1550"/>
      <c r="K473" s="965" t="s">
        <v>16</v>
      </c>
      <c r="L473" s="950" t="s">
        <v>658</v>
      </c>
      <c r="M473" s="1256" t="s">
        <v>16</v>
      </c>
      <c r="N473" s="1129"/>
      <c r="R473" s="1129"/>
    </row>
    <row r="474" spans="1:18">
      <c r="A474" s="943">
        <v>469</v>
      </c>
      <c r="B474" s="949" t="s">
        <v>659</v>
      </c>
      <c r="C474" s="1547" t="s">
        <v>7853</v>
      </c>
      <c r="D474" s="1542"/>
      <c r="E474" s="1542"/>
      <c r="F474" s="1542"/>
      <c r="G474" s="1542"/>
      <c r="H474" s="1542"/>
      <c r="I474" s="1542"/>
      <c r="J474" s="1550"/>
      <c r="K474" s="965" t="s">
        <v>16</v>
      </c>
      <c r="L474" s="950" t="s">
        <v>659</v>
      </c>
      <c r="M474" s="1256" t="s">
        <v>16</v>
      </c>
      <c r="N474" s="1129"/>
      <c r="R474" s="1129"/>
    </row>
    <row r="475" spans="1:18">
      <c r="A475" s="943">
        <v>470</v>
      </c>
      <c r="B475" s="949" t="s">
        <v>660</v>
      </c>
      <c r="C475" s="1547" t="s">
        <v>7854</v>
      </c>
      <c r="D475" s="1542"/>
      <c r="E475" s="1542"/>
      <c r="F475" s="1542"/>
      <c r="G475" s="1542"/>
      <c r="H475" s="1542"/>
      <c r="I475" s="1542"/>
      <c r="J475" s="1550"/>
      <c r="K475" s="965" t="s">
        <v>7855</v>
      </c>
      <c r="L475" s="950" t="s">
        <v>660</v>
      </c>
      <c r="M475" s="1256" t="s">
        <v>7855</v>
      </c>
      <c r="N475" s="1129"/>
      <c r="R475" s="1129"/>
    </row>
    <row r="476" spans="1:18">
      <c r="A476" s="943">
        <v>471</v>
      </c>
      <c r="B476" s="949" t="s">
        <v>661</v>
      </c>
      <c r="C476" s="1547" t="s">
        <v>7856</v>
      </c>
      <c r="D476" s="1542"/>
      <c r="E476" s="1542"/>
      <c r="F476" s="1542"/>
      <c r="G476" s="1542"/>
      <c r="H476" s="1542"/>
      <c r="I476" s="1542"/>
      <c r="J476" s="1550"/>
      <c r="K476" s="965" t="s">
        <v>16</v>
      </c>
      <c r="L476" s="950" t="s">
        <v>661</v>
      </c>
      <c r="M476" s="1256" t="s">
        <v>1600</v>
      </c>
      <c r="N476" s="1129"/>
      <c r="R476" s="1129"/>
    </row>
    <row r="477" spans="1:18">
      <c r="A477" s="943">
        <v>472</v>
      </c>
      <c r="B477" s="949" t="s">
        <v>662</v>
      </c>
      <c r="C477" s="1547" t="s">
        <v>7857</v>
      </c>
      <c r="D477" s="1542"/>
      <c r="E477" s="1542"/>
      <c r="F477" s="1542"/>
      <c r="G477" s="1542"/>
      <c r="H477" s="1542"/>
      <c r="I477" s="1542"/>
      <c r="J477" s="1550"/>
      <c r="K477" s="965" t="s">
        <v>7858</v>
      </c>
      <c r="L477" s="950" t="s">
        <v>662</v>
      </c>
      <c r="M477" s="1256" t="s">
        <v>13353</v>
      </c>
      <c r="N477" s="1129"/>
      <c r="R477" s="1129"/>
    </row>
    <row r="478" spans="1:18">
      <c r="A478" s="943">
        <v>473</v>
      </c>
      <c r="B478" s="949" t="s">
        <v>663</v>
      </c>
      <c r="C478" s="1547" t="s">
        <v>7859</v>
      </c>
      <c r="D478" s="1542"/>
      <c r="E478" s="1542"/>
      <c r="F478" s="1542"/>
      <c r="G478" s="1542"/>
      <c r="H478" s="1542"/>
      <c r="I478" s="1542"/>
      <c r="J478" s="1550"/>
      <c r="K478" s="965" t="s">
        <v>819</v>
      </c>
      <c r="L478" s="950" t="s">
        <v>663</v>
      </c>
      <c r="M478" s="1256" t="s">
        <v>819</v>
      </c>
      <c r="N478" s="1129"/>
      <c r="R478" s="1129"/>
    </row>
    <row r="479" spans="1:18">
      <c r="A479" s="943">
        <v>474</v>
      </c>
      <c r="B479" s="949" t="s">
        <v>664</v>
      </c>
      <c r="C479" s="1547" t="s">
        <v>7860</v>
      </c>
      <c r="D479" s="1542"/>
      <c r="E479" s="1542"/>
      <c r="F479" s="1542"/>
      <c r="G479" s="1542"/>
      <c r="H479" s="1542"/>
      <c r="I479" s="1542"/>
      <c r="J479" s="1550"/>
      <c r="K479" s="965" t="s">
        <v>16</v>
      </c>
      <c r="L479" s="950" t="s">
        <v>664</v>
      </c>
      <c r="M479" s="1256" t="s">
        <v>1600</v>
      </c>
      <c r="N479" s="1129"/>
      <c r="R479" s="1129"/>
    </row>
    <row r="480" spans="1:18">
      <c r="A480" s="943">
        <v>475</v>
      </c>
      <c r="B480" s="949" t="s">
        <v>665</v>
      </c>
      <c r="C480" s="1547" t="s">
        <v>7861</v>
      </c>
      <c r="D480" s="1542"/>
      <c r="E480" s="1542"/>
      <c r="F480" s="1542"/>
      <c r="G480" s="1542"/>
      <c r="H480" s="1542"/>
      <c r="I480" s="1542"/>
      <c r="J480" s="1550"/>
      <c r="K480" s="965" t="s">
        <v>7858</v>
      </c>
      <c r="L480" s="950" t="s">
        <v>665</v>
      </c>
      <c r="M480" s="1256" t="s">
        <v>13353</v>
      </c>
      <c r="N480" s="1129"/>
      <c r="R480" s="1129"/>
    </row>
    <row r="481" spans="1:18">
      <c r="A481" s="943">
        <v>476</v>
      </c>
      <c r="B481" s="949" t="s">
        <v>666</v>
      </c>
      <c r="C481" s="1547" t="s">
        <v>7862</v>
      </c>
      <c r="D481" s="1542"/>
      <c r="E481" s="1542"/>
      <c r="F481" s="1542"/>
      <c r="G481" s="1542"/>
      <c r="H481" s="1542"/>
      <c r="I481" s="1542"/>
      <c r="J481" s="1550"/>
      <c r="K481" s="965" t="s">
        <v>819</v>
      </c>
      <c r="L481" s="950" t="s">
        <v>666</v>
      </c>
      <c r="M481" s="1256" t="s">
        <v>819</v>
      </c>
      <c r="N481" s="1129"/>
      <c r="R481" s="1129"/>
    </row>
    <row r="482" spans="1:18">
      <c r="A482" s="943">
        <v>477</v>
      </c>
      <c r="B482" s="949" t="s">
        <v>667</v>
      </c>
      <c r="C482" s="1547" t="s">
        <v>7863</v>
      </c>
      <c r="D482" s="1542"/>
      <c r="E482" s="1542"/>
      <c r="F482" s="1542"/>
      <c r="G482" s="1542"/>
      <c r="H482" s="1542"/>
      <c r="I482" s="1542"/>
      <c r="J482" s="1550"/>
      <c r="K482" s="965" t="s">
        <v>16</v>
      </c>
      <c r="L482" s="950" t="s">
        <v>667</v>
      </c>
      <c r="M482" s="1256" t="s">
        <v>1600</v>
      </c>
      <c r="N482" s="1129"/>
      <c r="R482" s="1129"/>
    </row>
    <row r="483" spans="1:18">
      <c r="A483" s="943">
        <v>478</v>
      </c>
      <c r="B483" s="949" t="s">
        <v>668</v>
      </c>
      <c r="C483" s="1547" t="s">
        <v>7864</v>
      </c>
      <c r="D483" s="1542"/>
      <c r="E483" s="1542"/>
      <c r="F483" s="1542"/>
      <c r="G483" s="1542"/>
      <c r="H483" s="1542"/>
      <c r="I483" s="1542"/>
      <c r="J483" s="1550"/>
      <c r="K483" s="965" t="s">
        <v>7858</v>
      </c>
      <c r="L483" s="950" t="s">
        <v>668</v>
      </c>
      <c r="M483" s="1256" t="s">
        <v>13353</v>
      </c>
      <c r="N483" s="1129"/>
      <c r="R483" s="1129"/>
    </row>
    <row r="484" spans="1:18">
      <c r="A484" s="943">
        <v>479</v>
      </c>
      <c r="B484" s="949" t="s">
        <v>669</v>
      </c>
      <c r="C484" s="1547" t="s">
        <v>7865</v>
      </c>
      <c r="D484" s="1542"/>
      <c r="E484" s="1542"/>
      <c r="F484" s="1542"/>
      <c r="G484" s="1542"/>
      <c r="H484" s="1542"/>
      <c r="I484" s="1542"/>
      <c r="J484" s="1550"/>
      <c r="K484" s="965" t="s">
        <v>819</v>
      </c>
      <c r="L484" s="950" t="s">
        <v>669</v>
      </c>
      <c r="M484" s="1256" t="s">
        <v>819</v>
      </c>
      <c r="N484" s="1129"/>
      <c r="R484" s="1129"/>
    </row>
    <row r="485" spans="1:18">
      <c r="A485" s="943">
        <v>480</v>
      </c>
      <c r="B485" s="949" t="s">
        <v>670</v>
      </c>
      <c r="C485" s="1547" t="s">
        <v>7866</v>
      </c>
      <c r="D485" s="1542"/>
      <c r="E485" s="1542"/>
      <c r="F485" s="1542"/>
      <c r="G485" s="1542"/>
      <c r="H485" s="1542"/>
      <c r="I485" s="1542"/>
      <c r="J485" s="1550"/>
      <c r="K485" s="965" t="s">
        <v>16</v>
      </c>
      <c r="L485" s="950" t="s">
        <v>670</v>
      </c>
      <c r="M485" s="1256" t="s">
        <v>1600</v>
      </c>
      <c r="N485" s="1129"/>
      <c r="R485" s="1129"/>
    </row>
    <row r="486" spans="1:18">
      <c r="A486" s="943">
        <v>481</v>
      </c>
      <c r="B486" s="949" t="s">
        <v>671</v>
      </c>
      <c r="C486" s="1547" t="s">
        <v>7867</v>
      </c>
      <c r="D486" s="1542"/>
      <c r="E486" s="1542"/>
      <c r="F486" s="1542"/>
      <c r="G486" s="1542"/>
      <c r="H486" s="1542"/>
      <c r="I486" s="1542"/>
      <c r="J486" s="1550"/>
      <c r="K486" s="965" t="s">
        <v>7858</v>
      </c>
      <c r="L486" s="950" t="s">
        <v>671</v>
      </c>
      <c r="M486" s="1256" t="s">
        <v>13353</v>
      </c>
      <c r="N486" s="1129"/>
      <c r="O486" s="1129"/>
      <c r="R486" s="1129"/>
    </row>
    <row r="487" spans="1:18">
      <c r="A487" s="943">
        <v>482</v>
      </c>
      <c r="B487" s="949" t="s">
        <v>672</v>
      </c>
      <c r="C487" s="1547" t="s">
        <v>7868</v>
      </c>
      <c r="D487" s="1542"/>
      <c r="E487" s="1542"/>
      <c r="F487" s="1542"/>
      <c r="G487" s="1542"/>
      <c r="H487" s="1542"/>
      <c r="I487" s="1542"/>
      <c r="J487" s="1550"/>
      <c r="K487" s="965" t="s">
        <v>819</v>
      </c>
      <c r="L487" s="950" t="s">
        <v>672</v>
      </c>
      <c r="M487" s="1256" t="s">
        <v>819</v>
      </c>
      <c r="N487" s="1129"/>
      <c r="O487" s="1129"/>
      <c r="R487" s="1129"/>
    </row>
    <row r="488" spans="1:18">
      <c r="A488" s="943">
        <v>483</v>
      </c>
      <c r="B488" s="949" t="s">
        <v>673</v>
      </c>
      <c r="C488" s="1547" t="s">
        <v>7869</v>
      </c>
      <c r="D488" s="1542"/>
      <c r="E488" s="1542"/>
      <c r="F488" s="1542"/>
      <c r="G488" s="1542"/>
      <c r="H488" s="1542"/>
      <c r="I488" s="1542"/>
      <c r="J488" s="1550"/>
      <c r="K488" s="965" t="s">
        <v>16</v>
      </c>
      <c r="L488" s="950" t="s">
        <v>673</v>
      </c>
      <c r="M488" s="1256" t="s">
        <v>1600</v>
      </c>
      <c r="N488" s="1129"/>
      <c r="O488" s="1129"/>
      <c r="R488" s="1129"/>
    </row>
    <row r="489" spans="1:18">
      <c r="A489" s="943">
        <v>484</v>
      </c>
      <c r="B489" s="949" t="s">
        <v>674</v>
      </c>
      <c r="C489" s="1547" t="s">
        <v>7870</v>
      </c>
      <c r="D489" s="1542"/>
      <c r="E489" s="1542"/>
      <c r="F489" s="1542"/>
      <c r="G489" s="1542"/>
      <c r="H489" s="1542"/>
      <c r="I489" s="1542"/>
      <c r="J489" s="1550"/>
      <c r="K489" s="965" t="s">
        <v>7871</v>
      </c>
      <c r="L489" s="950" t="s">
        <v>674</v>
      </c>
      <c r="M489" s="1256" t="s">
        <v>13353</v>
      </c>
      <c r="N489" s="1129"/>
      <c r="O489" s="1129"/>
      <c r="R489" s="1129"/>
    </row>
    <row r="490" spans="1:18">
      <c r="A490" s="943">
        <v>485</v>
      </c>
      <c r="B490" s="949" t="s">
        <v>675</v>
      </c>
      <c r="C490" s="1547" t="s">
        <v>7872</v>
      </c>
      <c r="D490" s="1542"/>
      <c r="E490" s="1542"/>
      <c r="F490" s="1542"/>
      <c r="G490" s="1542"/>
      <c r="H490" s="1542"/>
      <c r="I490" s="1542"/>
      <c r="J490" s="1550"/>
      <c r="K490" s="965" t="s">
        <v>16</v>
      </c>
      <c r="L490" s="950" t="s">
        <v>675</v>
      </c>
      <c r="M490" s="1256" t="s">
        <v>819</v>
      </c>
      <c r="N490" s="1129"/>
      <c r="O490" s="1129"/>
      <c r="R490" s="1129"/>
    </row>
    <row r="491" spans="1:18">
      <c r="A491" s="943">
        <v>486</v>
      </c>
      <c r="B491" s="949" t="s">
        <v>676</v>
      </c>
      <c r="C491" s="367" t="s">
        <v>13</v>
      </c>
      <c r="D491" s="940" t="s">
        <v>2428</v>
      </c>
      <c r="E491" s="940" t="s">
        <v>2428</v>
      </c>
      <c r="F491" s="940" t="s">
        <v>8449</v>
      </c>
      <c r="G491" s="940" t="s">
        <v>8449</v>
      </c>
      <c r="H491" s="940" t="s">
        <v>2428</v>
      </c>
      <c r="I491" s="940" t="s">
        <v>2428</v>
      </c>
      <c r="J491" s="962" t="s">
        <v>7873</v>
      </c>
      <c r="K491" s="965" t="s">
        <v>16</v>
      </c>
      <c r="L491" s="950" t="s">
        <v>676</v>
      </c>
      <c r="M491" s="1257" t="s">
        <v>12984</v>
      </c>
      <c r="N491" s="1257" t="s">
        <v>12993</v>
      </c>
      <c r="O491" s="1278" t="s">
        <v>13575</v>
      </c>
      <c r="R491" s="1129"/>
    </row>
    <row r="492" spans="1:18">
      <c r="A492" s="943">
        <v>487</v>
      </c>
      <c r="B492" s="949" t="s">
        <v>677</v>
      </c>
      <c r="C492" s="1547" t="s">
        <v>7874</v>
      </c>
      <c r="D492" s="1542"/>
      <c r="E492" s="1542"/>
      <c r="F492" s="1542"/>
      <c r="G492" s="1542"/>
      <c r="H492" s="1542"/>
      <c r="I492" s="1542"/>
      <c r="J492" s="1550"/>
      <c r="K492" s="965" t="s">
        <v>265</v>
      </c>
      <c r="L492" s="950" t="s">
        <v>677</v>
      </c>
      <c r="M492" s="1256" t="s">
        <v>265</v>
      </c>
      <c r="N492" s="1255"/>
      <c r="O492" s="1129"/>
      <c r="R492" s="1129"/>
    </row>
    <row r="493" spans="1:18">
      <c r="A493" s="943">
        <v>488</v>
      </c>
      <c r="B493" s="949" t="s">
        <v>678</v>
      </c>
      <c r="C493" s="367" t="s">
        <v>13</v>
      </c>
      <c r="D493" s="940" t="s">
        <v>2428</v>
      </c>
      <c r="E493" s="940" t="s">
        <v>2428</v>
      </c>
      <c r="F493" s="940" t="s">
        <v>8449</v>
      </c>
      <c r="G493" s="940" t="s">
        <v>8449</v>
      </c>
      <c r="H493" s="1542" t="s">
        <v>7875</v>
      </c>
      <c r="I493" s="1542"/>
      <c r="J493" s="1550"/>
      <c r="K493" s="965" t="s">
        <v>259</v>
      </c>
      <c r="L493" s="950" t="s">
        <v>678</v>
      </c>
      <c r="M493" s="1256" t="s">
        <v>259</v>
      </c>
      <c r="N493" s="1255"/>
      <c r="O493" s="1129"/>
      <c r="R493" s="1129"/>
    </row>
    <row r="494" spans="1:18">
      <c r="A494" s="943">
        <v>489</v>
      </c>
      <c r="B494" s="949" t="s">
        <v>679</v>
      </c>
      <c r="C494" s="367" t="s">
        <v>13</v>
      </c>
      <c r="D494" s="940" t="s">
        <v>2428</v>
      </c>
      <c r="E494" s="940" t="s">
        <v>2428</v>
      </c>
      <c r="F494" s="964" t="s">
        <v>6884</v>
      </c>
      <c r="G494" s="1542" t="s">
        <v>7876</v>
      </c>
      <c r="H494" s="1542"/>
      <c r="I494" s="1542"/>
      <c r="J494" s="1550"/>
      <c r="K494" s="965" t="s">
        <v>16</v>
      </c>
      <c r="L494" s="950" t="s">
        <v>679</v>
      </c>
      <c r="M494" s="1256" t="s">
        <v>16</v>
      </c>
      <c r="N494" s="1241"/>
      <c r="O494" s="1129"/>
      <c r="R494" s="1129"/>
    </row>
    <row r="495" spans="1:18">
      <c r="A495" s="943">
        <v>490</v>
      </c>
      <c r="B495" s="949" t="s">
        <v>680</v>
      </c>
      <c r="C495" s="1547" t="s">
        <v>7877</v>
      </c>
      <c r="D495" s="1542"/>
      <c r="E495" s="1542"/>
      <c r="F495" s="1542"/>
      <c r="G495" s="1542"/>
      <c r="H495" s="1542"/>
      <c r="I495" s="1542"/>
      <c r="J495" s="1550"/>
      <c r="K495" s="965" t="s">
        <v>854</v>
      </c>
      <c r="L495" s="950" t="s">
        <v>680</v>
      </c>
      <c r="M495" s="1256" t="s">
        <v>854</v>
      </c>
      <c r="N495" s="1255"/>
      <c r="O495" s="1129"/>
      <c r="R495" s="1129"/>
    </row>
    <row r="496" spans="1:18">
      <c r="A496" s="943">
        <v>491</v>
      </c>
      <c r="B496" s="949" t="s">
        <v>681</v>
      </c>
      <c r="C496" s="1547" t="s">
        <v>7878</v>
      </c>
      <c r="D496" s="1542"/>
      <c r="E496" s="1542"/>
      <c r="F496" s="1542"/>
      <c r="G496" s="1542"/>
      <c r="H496" s="1542"/>
      <c r="I496" s="1542"/>
      <c r="J496" s="1550"/>
      <c r="K496" s="965" t="s">
        <v>1582</v>
      </c>
      <c r="L496" s="950" t="s">
        <v>681</v>
      </c>
      <c r="M496" s="1256" t="s">
        <v>12990</v>
      </c>
      <c r="N496" s="1255"/>
      <c r="O496" s="1129"/>
      <c r="R496" s="1129"/>
    </row>
    <row r="497" spans="1:18">
      <c r="A497" s="943">
        <v>492</v>
      </c>
      <c r="B497" s="949" t="s">
        <v>682</v>
      </c>
      <c r="C497" s="366" t="s">
        <v>13</v>
      </c>
      <c r="D497" s="367" t="s">
        <v>13</v>
      </c>
      <c r="E497" s="367" t="s">
        <v>13</v>
      </c>
      <c r="F497" s="367" t="s">
        <v>13</v>
      </c>
      <c r="G497" s="367" t="s">
        <v>13</v>
      </c>
      <c r="H497" s="367" t="s">
        <v>13</v>
      </c>
      <c r="I497" s="367" t="s">
        <v>13</v>
      </c>
      <c r="J497" s="368" t="s">
        <v>13</v>
      </c>
      <c r="K497" s="965" t="s">
        <v>16</v>
      </c>
      <c r="L497" s="950" t="s">
        <v>682</v>
      </c>
      <c r="M497" s="1256" t="s">
        <v>16</v>
      </c>
      <c r="N497" s="1255"/>
      <c r="O497" s="1129"/>
      <c r="R497" s="1129"/>
    </row>
    <row r="498" spans="1:18">
      <c r="A498" s="943">
        <v>493</v>
      </c>
      <c r="B498" s="949" t="s">
        <v>683</v>
      </c>
      <c r="C498" s="366" t="s">
        <v>13</v>
      </c>
      <c r="D498" s="367" t="s">
        <v>13</v>
      </c>
      <c r="E498" s="367" t="s">
        <v>13</v>
      </c>
      <c r="F498" s="367" t="s">
        <v>13</v>
      </c>
      <c r="G498" s="367" t="s">
        <v>13</v>
      </c>
      <c r="H498" s="367" t="s">
        <v>13</v>
      </c>
      <c r="I498" s="367" t="s">
        <v>13</v>
      </c>
      <c r="J498" s="368" t="s">
        <v>13</v>
      </c>
      <c r="K498" s="965" t="s">
        <v>16</v>
      </c>
      <c r="L498" s="950" t="s">
        <v>683</v>
      </c>
      <c r="M498" s="1256" t="s">
        <v>16</v>
      </c>
      <c r="N498" s="1255"/>
      <c r="O498" s="1129"/>
      <c r="R498" s="1129"/>
    </row>
    <row r="499" spans="1:18">
      <c r="A499" s="943">
        <v>494</v>
      </c>
      <c r="B499" s="949" t="s">
        <v>684</v>
      </c>
      <c r="C499" s="367" t="s">
        <v>13</v>
      </c>
      <c r="D499" s="940" t="s">
        <v>2428</v>
      </c>
      <c r="E499" s="940" t="s">
        <v>2428</v>
      </c>
      <c r="F499" s="940" t="s">
        <v>8449</v>
      </c>
      <c r="G499" s="940" t="s">
        <v>8449</v>
      </c>
      <c r="H499" s="940" t="s">
        <v>2428</v>
      </c>
      <c r="I499" s="940" t="s">
        <v>2428</v>
      </c>
      <c r="J499" s="962" t="s">
        <v>7879</v>
      </c>
      <c r="K499" s="965" t="s">
        <v>16</v>
      </c>
      <c r="L499" s="950" t="s">
        <v>684</v>
      </c>
      <c r="M499" s="1257" t="s">
        <v>12984</v>
      </c>
      <c r="N499" s="1257" t="s">
        <v>12993</v>
      </c>
      <c r="O499" s="1278" t="s">
        <v>13575</v>
      </c>
      <c r="R499" s="1129"/>
    </row>
    <row r="500" spans="1:18">
      <c r="A500" s="943">
        <v>495</v>
      </c>
      <c r="B500" s="949" t="s">
        <v>685</v>
      </c>
      <c r="C500" s="367" t="s">
        <v>13</v>
      </c>
      <c r="D500" s="940" t="s">
        <v>2428</v>
      </c>
      <c r="E500" s="940" t="s">
        <v>2428</v>
      </c>
      <c r="F500" s="1542" t="s">
        <v>7880</v>
      </c>
      <c r="G500" s="1542"/>
      <c r="H500" s="1542"/>
      <c r="I500" s="1542"/>
      <c r="J500" s="1550"/>
      <c r="K500" s="965" t="s">
        <v>259</v>
      </c>
      <c r="L500" s="950" t="s">
        <v>685</v>
      </c>
      <c r="M500" s="1257" t="s">
        <v>13000</v>
      </c>
      <c r="N500" s="1255"/>
      <c r="O500" s="1279" t="s">
        <v>13582</v>
      </c>
      <c r="R500" s="1129"/>
    </row>
    <row r="501" spans="1:18">
      <c r="A501" s="943">
        <v>496</v>
      </c>
      <c r="B501" s="949" t="s">
        <v>686</v>
      </c>
      <c r="C501" s="1556" t="s">
        <v>6884</v>
      </c>
      <c r="D501" s="1554"/>
      <c r="E501" s="1554"/>
      <c r="F501" s="1554"/>
      <c r="G501" s="1554"/>
      <c r="H501" s="1554"/>
      <c r="I501" s="1554"/>
      <c r="J501" s="1555"/>
      <c r="K501" s="965" t="s">
        <v>16</v>
      </c>
      <c r="L501" s="950" t="s">
        <v>686</v>
      </c>
      <c r="M501" s="1255"/>
      <c r="N501" s="1129"/>
      <c r="O501" s="1129"/>
      <c r="R501" s="1129"/>
    </row>
    <row r="502" spans="1:18">
      <c r="A502" s="943">
        <v>497</v>
      </c>
      <c r="B502" s="949" t="s">
        <v>687</v>
      </c>
      <c r="C502" s="367" t="s">
        <v>13</v>
      </c>
      <c r="D502" s="940" t="s">
        <v>2428</v>
      </c>
      <c r="E502" s="940" t="s">
        <v>2428</v>
      </c>
      <c r="F502" s="940" t="s">
        <v>8449</v>
      </c>
      <c r="G502" s="1554" t="s">
        <v>6884</v>
      </c>
      <c r="H502" s="1554"/>
      <c r="I502" s="1554"/>
      <c r="J502" s="1555"/>
      <c r="K502" s="965" t="s">
        <v>16</v>
      </c>
      <c r="L502" s="950" t="s">
        <v>687</v>
      </c>
      <c r="M502" s="1255"/>
      <c r="N502" s="1129"/>
      <c r="O502" s="1129"/>
      <c r="R502" s="1129"/>
    </row>
    <row r="503" spans="1:18">
      <c r="A503" s="943">
        <v>498</v>
      </c>
      <c r="B503" s="949" t="s">
        <v>688</v>
      </c>
      <c r="C503" s="964" t="s">
        <v>6884</v>
      </c>
      <c r="D503" s="964" t="s">
        <v>6884</v>
      </c>
      <c r="E503" s="964" t="s">
        <v>6884</v>
      </c>
      <c r="F503" s="964" t="s">
        <v>6884</v>
      </c>
      <c r="G503" s="964" t="s">
        <v>6884</v>
      </c>
      <c r="H503" s="1542" t="s">
        <v>7881</v>
      </c>
      <c r="I503" s="1542"/>
      <c r="J503" s="1550"/>
      <c r="K503" s="965" t="s">
        <v>16</v>
      </c>
      <c r="L503" s="950" t="s">
        <v>688</v>
      </c>
      <c r="M503" s="1255"/>
      <c r="N503" s="1132"/>
      <c r="O503" s="1129"/>
      <c r="R503" s="1129"/>
    </row>
    <row r="504" spans="1:18">
      <c r="A504" s="943">
        <v>499</v>
      </c>
      <c r="B504" s="949" t="s">
        <v>689</v>
      </c>
      <c r="C504" s="1556" t="s">
        <v>6884</v>
      </c>
      <c r="D504" s="1554"/>
      <c r="E504" s="1554"/>
      <c r="F504" s="1554"/>
      <c r="G504" s="1554"/>
      <c r="H504" s="1554"/>
      <c r="I504" s="1554"/>
      <c r="J504" s="1555"/>
      <c r="K504" s="965" t="s">
        <v>6990</v>
      </c>
      <c r="L504" s="950" t="s">
        <v>689</v>
      </c>
      <c r="M504" s="1255"/>
      <c r="N504" s="1132"/>
      <c r="O504" s="1129"/>
      <c r="R504" s="1129"/>
    </row>
    <row r="505" spans="1:18">
      <c r="A505" s="943">
        <v>500</v>
      </c>
      <c r="B505" s="949" t="s">
        <v>690</v>
      </c>
      <c r="C505" s="1556" t="s">
        <v>6884</v>
      </c>
      <c r="D505" s="1554"/>
      <c r="E505" s="1554"/>
      <c r="F505" s="1554"/>
      <c r="G505" s="1554"/>
      <c r="H505" s="1554"/>
      <c r="I505" s="1554"/>
      <c r="J505" s="1555"/>
      <c r="K505" s="965" t="s">
        <v>6990</v>
      </c>
      <c r="L505" s="950" t="s">
        <v>690</v>
      </c>
      <c r="M505" s="1255"/>
      <c r="N505" s="1132"/>
      <c r="O505" s="1129"/>
      <c r="R505" s="1129"/>
    </row>
    <row r="506" spans="1:18">
      <c r="A506" s="943">
        <v>501</v>
      </c>
      <c r="B506" s="949" t="s">
        <v>691</v>
      </c>
      <c r="C506" s="1556" t="s">
        <v>6884</v>
      </c>
      <c r="D506" s="1554"/>
      <c r="E506" s="1554"/>
      <c r="F506" s="1554"/>
      <c r="G506" s="1554"/>
      <c r="H506" s="1554"/>
      <c r="I506" s="1554"/>
      <c r="J506" s="1555"/>
      <c r="K506" s="965" t="s">
        <v>6990</v>
      </c>
      <c r="L506" s="950" t="s">
        <v>691</v>
      </c>
      <c r="M506" s="1255"/>
      <c r="N506" s="1132"/>
      <c r="O506" s="1129"/>
      <c r="R506" s="1129"/>
    </row>
    <row r="507" spans="1:18">
      <c r="A507" s="943">
        <v>502</v>
      </c>
      <c r="B507" s="949" t="s">
        <v>692</v>
      </c>
      <c r="C507" s="366" t="s">
        <v>13</v>
      </c>
      <c r="D507" s="367" t="s">
        <v>13</v>
      </c>
      <c r="E507" s="367" t="s">
        <v>13</v>
      </c>
      <c r="F507" s="367" t="s">
        <v>13</v>
      </c>
      <c r="G507" s="367" t="s">
        <v>13</v>
      </c>
      <c r="H507" s="367" t="s">
        <v>13</v>
      </c>
      <c r="I507" s="367" t="s">
        <v>13</v>
      </c>
      <c r="J507" s="368" t="s">
        <v>13</v>
      </c>
      <c r="K507" s="965" t="s">
        <v>16</v>
      </c>
      <c r="L507" s="950" t="s">
        <v>692</v>
      </c>
      <c r="M507" s="1255"/>
      <c r="N507" s="1129"/>
      <c r="O507" s="1129"/>
      <c r="R507" s="1129"/>
    </row>
    <row r="508" spans="1:18">
      <c r="A508" s="943">
        <v>503</v>
      </c>
      <c r="B508" s="949" t="s">
        <v>693</v>
      </c>
      <c r="C508" s="366" t="s">
        <v>13</v>
      </c>
      <c r="D508" s="367" t="s">
        <v>13</v>
      </c>
      <c r="E508" s="367" t="s">
        <v>13</v>
      </c>
      <c r="F508" s="367" t="s">
        <v>13</v>
      </c>
      <c r="G508" s="367" t="s">
        <v>13</v>
      </c>
      <c r="H508" s="367" t="s">
        <v>13</v>
      </c>
      <c r="I508" s="367" t="s">
        <v>13</v>
      </c>
      <c r="J508" s="368" t="s">
        <v>13</v>
      </c>
      <c r="K508" s="965" t="s">
        <v>16</v>
      </c>
      <c r="L508" s="950" t="s">
        <v>693</v>
      </c>
      <c r="M508" s="1255"/>
      <c r="N508" s="1129"/>
      <c r="O508" s="1129"/>
      <c r="R508" s="1129"/>
    </row>
    <row r="509" spans="1:18">
      <c r="A509" s="943">
        <v>504</v>
      </c>
      <c r="B509" s="949" t="s">
        <v>694</v>
      </c>
      <c r="C509" s="366" t="s">
        <v>13</v>
      </c>
      <c r="D509" s="367" t="s">
        <v>13</v>
      </c>
      <c r="E509" s="367" t="s">
        <v>13</v>
      </c>
      <c r="F509" s="367" t="s">
        <v>13</v>
      </c>
      <c r="G509" s="367" t="s">
        <v>13</v>
      </c>
      <c r="H509" s="367" t="s">
        <v>13</v>
      </c>
      <c r="I509" s="367" t="s">
        <v>13</v>
      </c>
      <c r="J509" s="368" t="s">
        <v>13</v>
      </c>
      <c r="K509" s="965" t="s">
        <v>16</v>
      </c>
      <c r="L509" s="950" t="s">
        <v>694</v>
      </c>
      <c r="M509" s="1255"/>
      <c r="N509" s="1129"/>
      <c r="O509" s="1129"/>
      <c r="R509" s="1129"/>
    </row>
    <row r="510" spans="1:18">
      <c r="A510" s="943">
        <v>505</v>
      </c>
      <c r="B510" s="949" t="s">
        <v>695</v>
      </c>
      <c r="C510" s="366" t="s">
        <v>13</v>
      </c>
      <c r="D510" s="367" t="s">
        <v>13</v>
      </c>
      <c r="E510" s="367" t="s">
        <v>13</v>
      </c>
      <c r="F510" s="367" t="s">
        <v>13</v>
      </c>
      <c r="G510" s="367" t="s">
        <v>13</v>
      </c>
      <c r="H510" s="367" t="s">
        <v>13</v>
      </c>
      <c r="I510" s="367" t="s">
        <v>13</v>
      </c>
      <c r="J510" s="368" t="s">
        <v>13</v>
      </c>
      <c r="K510" s="965" t="s">
        <v>16</v>
      </c>
      <c r="L510" s="950" t="s">
        <v>695</v>
      </c>
      <c r="M510" s="1255"/>
      <c r="N510" s="1129"/>
      <c r="O510" s="1129"/>
      <c r="R510" s="1129"/>
    </row>
    <row r="511" spans="1:18">
      <c r="A511" s="943">
        <v>506</v>
      </c>
      <c r="B511" s="949" t="s">
        <v>696</v>
      </c>
      <c r="C511" s="366" t="s">
        <v>13</v>
      </c>
      <c r="D511" s="367" t="s">
        <v>13</v>
      </c>
      <c r="E511" s="367" t="s">
        <v>13</v>
      </c>
      <c r="F511" s="367" t="s">
        <v>13</v>
      </c>
      <c r="G511" s="367" t="s">
        <v>13</v>
      </c>
      <c r="H511" s="367" t="s">
        <v>13</v>
      </c>
      <c r="I511" s="367" t="s">
        <v>13</v>
      </c>
      <c r="J511" s="368" t="s">
        <v>13</v>
      </c>
      <c r="K511" s="965" t="s">
        <v>16</v>
      </c>
      <c r="L511" s="950" t="s">
        <v>696</v>
      </c>
      <c r="M511" s="1255"/>
      <c r="N511" s="1129"/>
      <c r="O511" s="1129"/>
      <c r="R511" s="1129"/>
    </row>
    <row r="512" spans="1:18">
      <c r="A512" s="943">
        <v>507</v>
      </c>
      <c r="B512" s="949" t="s">
        <v>697</v>
      </c>
      <c r="C512" s="366" t="s">
        <v>13</v>
      </c>
      <c r="D512" s="367" t="s">
        <v>13</v>
      </c>
      <c r="E512" s="367" t="s">
        <v>13</v>
      </c>
      <c r="F512" s="367" t="s">
        <v>13</v>
      </c>
      <c r="G512" s="367" t="s">
        <v>13</v>
      </c>
      <c r="H512" s="367" t="s">
        <v>13</v>
      </c>
      <c r="I512" s="367" t="s">
        <v>13</v>
      </c>
      <c r="J512" s="368" t="s">
        <v>13</v>
      </c>
      <c r="K512" s="965" t="s">
        <v>16</v>
      </c>
      <c r="L512" s="950" t="s">
        <v>697</v>
      </c>
      <c r="M512" s="1255"/>
      <c r="N512" s="1129"/>
      <c r="O512" s="1129"/>
      <c r="R512" s="1129"/>
    </row>
    <row r="513" spans="1:18">
      <c r="A513" s="943">
        <v>508</v>
      </c>
      <c r="B513" s="949" t="s">
        <v>698</v>
      </c>
      <c r="C513" s="366" t="s">
        <v>13</v>
      </c>
      <c r="D513" s="367" t="s">
        <v>13</v>
      </c>
      <c r="E513" s="367" t="s">
        <v>13</v>
      </c>
      <c r="F513" s="367" t="s">
        <v>13</v>
      </c>
      <c r="G513" s="367" t="s">
        <v>13</v>
      </c>
      <c r="H513" s="367" t="s">
        <v>13</v>
      </c>
      <c r="I513" s="367" t="s">
        <v>13</v>
      </c>
      <c r="J513" s="368" t="s">
        <v>13</v>
      </c>
      <c r="K513" s="965" t="s">
        <v>16</v>
      </c>
      <c r="L513" s="950" t="s">
        <v>698</v>
      </c>
      <c r="M513" s="1255"/>
      <c r="N513" s="1129"/>
      <c r="O513" s="1129"/>
      <c r="R513" s="1129"/>
    </row>
    <row r="514" spans="1:18">
      <c r="A514" s="943">
        <v>509</v>
      </c>
      <c r="B514" s="949" t="s">
        <v>699</v>
      </c>
      <c r="C514" s="366" t="s">
        <v>13</v>
      </c>
      <c r="D514" s="367" t="s">
        <v>13</v>
      </c>
      <c r="E514" s="367" t="s">
        <v>13</v>
      </c>
      <c r="F514" s="367" t="s">
        <v>13</v>
      </c>
      <c r="G514" s="367" t="s">
        <v>13</v>
      </c>
      <c r="H514" s="367" t="s">
        <v>13</v>
      </c>
      <c r="I514" s="367" t="s">
        <v>13</v>
      </c>
      <c r="J514" s="368" t="s">
        <v>13</v>
      </c>
      <c r="K514" s="965" t="s">
        <v>16</v>
      </c>
      <c r="L514" s="950" t="s">
        <v>699</v>
      </c>
      <c r="M514" s="1255"/>
      <c r="N514" s="1129"/>
      <c r="O514" s="1129"/>
      <c r="R514" s="1129"/>
    </row>
    <row r="515" spans="1:18">
      <c r="A515" s="943">
        <v>510</v>
      </c>
      <c r="B515" s="949" t="s">
        <v>700</v>
      </c>
      <c r="C515" s="366" t="s">
        <v>13</v>
      </c>
      <c r="D515" s="367" t="s">
        <v>13</v>
      </c>
      <c r="E515" s="367" t="s">
        <v>13</v>
      </c>
      <c r="F515" s="367" t="s">
        <v>13</v>
      </c>
      <c r="G515" s="367" t="s">
        <v>13</v>
      </c>
      <c r="H515" s="367" t="s">
        <v>13</v>
      </c>
      <c r="I515" s="367" t="s">
        <v>13</v>
      </c>
      <c r="J515" s="368" t="s">
        <v>13</v>
      </c>
      <c r="K515" s="965" t="s">
        <v>16</v>
      </c>
      <c r="L515" s="950" t="s">
        <v>700</v>
      </c>
      <c r="M515" s="1255"/>
      <c r="N515" s="1129"/>
      <c r="O515" s="1129"/>
      <c r="R515" s="1129"/>
    </row>
    <row r="516" spans="1:18" ht="14.25" thickBot="1">
      <c r="A516" s="943">
        <v>511</v>
      </c>
      <c r="B516" s="949" t="s">
        <v>701</v>
      </c>
      <c r="C516" s="366" t="s">
        <v>13</v>
      </c>
      <c r="D516" s="367" t="s">
        <v>13</v>
      </c>
      <c r="E516" s="367" t="s">
        <v>13</v>
      </c>
      <c r="F516" s="367" t="s">
        <v>13</v>
      </c>
      <c r="G516" s="367" t="s">
        <v>13</v>
      </c>
      <c r="H516" s="367" t="s">
        <v>13</v>
      </c>
      <c r="I516" s="367" t="s">
        <v>13</v>
      </c>
      <c r="J516" s="368" t="s">
        <v>13</v>
      </c>
      <c r="K516" s="965" t="s">
        <v>16</v>
      </c>
      <c r="L516" s="950" t="s">
        <v>701</v>
      </c>
      <c r="M516" s="1255"/>
      <c r="N516" s="1129"/>
      <c r="O516" s="1129"/>
      <c r="R516" s="1129"/>
    </row>
    <row r="517" spans="1:18" ht="15" thickTop="1" thickBot="1">
      <c r="A517" s="942"/>
      <c r="B517" s="951" t="s">
        <v>2</v>
      </c>
      <c r="C517" s="952" t="s">
        <v>3</v>
      </c>
      <c r="D517" s="952" t="s">
        <v>4</v>
      </c>
      <c r="E517" s="952" t="s">
        <v>5</v>
      </c>
      <c r="F517" s="952" t="s">
        <v>6</v>
      </c>
      <c r="G517" s="952" t="s">
        <v>7</v>
      </c>
      <c r="H517" s="952" t="s">
        <v>8</v>
      </c>
      <c r="I517" s="952" t="s">
        <v>9</v>
      </c>
      <c r="J517" s="953" t="s">
        <v>10</v>
      </c>
      <c r="K517" s="954" t="s">
        <v>815</v>
      </c>
      <c r="L517" s="955" t="s">
        <v>2</v>
      </c>
      <c r="M517" s="1255"/>
      <c r="N517" s="1129"/>
      <c r="O517" s="1129"/>
      <c r="R517" s="1129"/>
    </row>
    <row r="518" spans="1:18">
      <c r="A518" s="942"/>
      <c r="B518" s="942"/>
      <c r="C518" s="942"/>
      <c r="D518" s="942"/>
      <c r="E518" s="942"/>
      <c r="F518" s="942"/>
      <c r="G518" s="942"/>
      <c r="H518" s="942"/>
      <c r="I518" s="942"/>
      <c r="J518" s="942"/>
      <c r="K518" s="942"/>
      <c r="L518" s="942"/>
      <c r="M518" s="1255"/>
      <c r="N518" s="1129"/>
      <c r="O518" s="1129"/>
      <c r="R518" s="1129"/>
    </row>
    <row r="519" spans="1:18" ht="12">
      <c r="A519" s="1129"/>
      <c r="B519" s="1129"/>
      <c r="C519" s="1132" t="s">
        <v>6829</v>
      </c>
      <c r="D519" s="1128"/>
      <c r="E519" s="1128"/>
      <c r="F519" s="1128"/>
      <c r="G519" s="1128"/>
      <c r="H519" s="1128"/>
      <c r="I519" s="1128"/>
      <c r="J519" s="1128"/>
      <c r="K519" s="1128"/>
      <c r="L519" s="1128"/>
      <c r="M519" s="1255"/>
      <c r="N519" s="1129"/>
      <c r="O519" s="1129"/>
      <c r="P519" s="164"/>
      <c r="Q519" s="164"/>
    </row>
    <row r="520" spans="1:18">
      <c r="C520" s="1198"/>
      <c r="D520" s="1198"/>
      <c r="E520" s="1198"/>
      <c r="F520" s="1198"/>
      <c r="G520" s="1198"/>
      <c r="H520" s="1198"/>
      <c r="I520" s="1198"/>
      <c r="J520" s="1198"/>
      <c r="K520" s="1198"/>
      <c r="L520" s="1198"/>
      <c r="P520" s="164"/>
      <c r="Q520" s="164"/>
    </row>
    <row r="521" spans="1:18" ht="12">
      <c r="A521" s="1129"/>
      <c r="B521" s="1129"/>
      <c r="C521" s="1393" t="s">
        <v>6830</v>
      </c>
      <c r="D521" s="1383" t="s">
        <v>6831</v>
      </c>
      <c r="E521" s="1383" t="s">
        <v>6832</v>
      </c>
      <c r="F521" s="1383" t="s">
        <v>6833</v>
      </c>
      <c r="G521" s="1474" t="s">
        <v>6834</v>
      </c>
      <c r="H521" s="1475"/>
      <c r="I521" s="1475"/>
      <c r="J521" s="1475"/>
      <c r="K521" s="1475"/>
      <c r="L521" s="1476"/>
      <c r="M521" s="1248"/>
      <c r="N521" s="1131"/>
      <c r="O521" s="993"/>
      <c r="P521" s="164"/>
      <c r="Q521" s="164"/>
    </row>
    <row r="522" spans="1:18" ht="26.45" customHeight="1">
      <c r="A522" s="1129"/>
      <c r="B522" s="1129"/>
      <c r="C522" s="956" t="s">
        <v>7882</v>
      </c>
      <c r="D522" s="1154">
        <v>2</v>
      </c>
      <c r="E522" s="1154" t="s">
        <v>707</v>
      </c>
      <c r="F522" s="1154" t="s">
        <v>708</v>
      </c>
      <c r="G522" s="1462" t="s">
        <v>15066</v>
      </c>
      <c r="H522" s="1463"/>
      <c r="I522" s="1463"/>
      <c r="J522" s="1463"/>
      <c r="K522" s="1463"/>
      <c r="L522" s="1464"/>
      <c r="M522" s="1255"/>
      <c r="N522" s="1129"/>
      <c r="O522" s="1129"/>
      <c r="P522" s="164"/>
      <c r="Q522" s="164"/>
    </row>
    <row r="523" spans="1:18" ht="47.45" customHeight="1">
      <c r="A523" s="1129"/>
      <c r="B523" s="1129"/>
      <c r="C523" s="956" t="s">
        <v>7883</v>
      </c>
      <c r="D523" s="1154">
        <v>2</v>
      </c>
      <c r="E523" s="1154" t="s">
        <v>707</v>
      </c>
      <c r="F523" s="1154" t="s">
        <v>708</v>
      </c>
      <c r="G523" s="1462" t="s">
        <v>15067</v>
      </c>
      <c r="H523" s="1463"/>
      <c r="I523" s="1463"/>
      <c r="J523" s="1463"/>
      <c r="K523" s="1463"/>
      <c r="L523" s="1464"/>
      <c r="M523" s="1255"/>
      <c r="N523" s="1129"/>
      <c r="O523" s="1129"/>
      <c r="P523" s="164"/>
      <c r="Q523" s="164"/>
    </row>
    <row r="524" spans="1:18" ht="26.45" customHeight="1">
      <c r="A524" s="1129"/>
      <c r="B524" s="1129"/>
      <c r="C524" s="956" t="s">
        <v>7884</v>
      </c>
      <c r="D524" s="1154">
        <v>2</v>
      </c>
      <c r="E524" s="1154" t="s">
        <v>707</v>
      </c>
      <c r="F524" s="1154" t="s">
        <v>708</v>
      </c>
      <c r="G524" s="1462" t="s">
        <v>15068</v>
      </c>
      <c r="H524" s="1463"/>
      <c r="I524" s="1463"/>
      <c r="J524" s="1463"/>
      <c r="K524" s="1463"/>
      <c r="L524" s="1464"/>
      <c r="M524" s="1255"/>
      <c r="N524" s="1129"/>
      <c r="O524" s="1129"/>
      <c r="P524" s="164"/>
      <c r="Q524" s="164"/>
    </row>
    <row r="525" spans="1:18" ht="26.45" customHeight="1">
      <c r="A525" s="1129"/>
      <c r="B525" s="1129"/>
      <c r="C525" s="956" t="s">
        <v>7383</v>
      </c>
      <c r="D525" s="1154">
        <v>1</v>
      </c>
      <c r="E525" s="1154" t="s">
        <v>707</v>
      </c>
      <c r="F525" s="1154" t="s">
        <v>708</v>
      </c>
      <c r="G525" s="1462" t="s">
        <v>15069</v>
      </c>
      <c r="H525" s="1463"/>
      <c r="I525" s="1463"/>
      <c r="J525" s="1463"/>
      <c r="K525" s="1463"/>
      <c r="L525" s="1464"/>
      <c r="M525" s="1255"/>
      <c r="N525" s="1129"/>
      <c r="O525" s="1129"/>
      <c r="P525" s="164"/>
      <c r="Q525" s="164"/>
    </row>
    <row r="526" spans="1:18" ht="34.9" customHeight="1">
      <c r="A526" s="1129"/>
      <c r="B526" s="1129"/>
      <c r="C526" s="956" t="s">
        <v>7384</v>
      </c>
      <c r="D526" s="1154">
        <v>1</v>
      </c>
      <c r="E526" s="1154" t="s">
        <v>707</v>
      </c>
      <c r="F526" s="1154" t="s">
        <v>708</v>
      </c>
      <c r="G526" s="1462" t="s">
        <v>15070</v>
      </c>
      <c r="H526" s="1463"/>
      <c r="I526" s="1463"/>
      <c r="J526" s="1463"/>
      <c r="K526" s="1463"/>
      <c r="L526" s="1464"/>
      <c r="M526" s="1255"/>
      <c r="N526" s="1129"/>
      <c r="O526" s="1129"/>
      <c r="P526" s="164"/>
      <c r="Q526" s="164"/>
    </row>
    <row r="527" spans="1:18" ht="26.45" customHeight="1">
      <c r="A527" s="1129"/>
      <c r="B527" s="1129"/>
      <c r="C527" s="956" t="s">
        <v>7885</v>
      </c>
      <c r="D527" s="1154">
        <v>5</v>
      </c>
      <c r="E527" s="1154" t="s">
        <v>707</v>
      </c>
      <c r="F527" s="1154" t="s">
        <v>708</v>
      </c>
      <c r="G527" s="1462" t="s">
        <v>7886</v>
      </c>
      <c r="H527" s="1463"/>
      <c r="I527" s="1463"/>
      <c r="J527" s="1463"/>
      <c r="K527" s="1463"/>
      <c r="L527" s="1464"/>
      <c r="M527" s="1255"/>
      <c r="N527" s="1129"/>
      <c r="O527" s="1129"/>
      <c r="P527" s="164"/>
      <c r="Q527" s="164"/>
    </row>
    <row r="528" spans="1:18" ht="26.45" customHeight="1">
      <c r="A528" s="1129"/>
      <c r="B528" s="1129"/>
      <c r="C528" s="956" t="s">
        <v>7887</v>
      </c>
      <c r="D528" s="1154">
        <v>5</v>
      </c>
      <c r="E528" s="1154" t="s">
        <v>707</v>
      </c>
      <c r="F528" s="1154" t="s">
        <v>708</v>
      </c>
      <c r="G528" s="1462" t="s">
        <v>7888</v>
      </c>
      <c r="H528" s="1463"/>
      <c r="I528" s="1463"/>
      <c r="J528" s="1463"/>
      <c r="K528" s="1463"/>
      <c r="L528" s="1464"/>
      <c r="M528" s="1255"/>
      <c r="N528" s="1129"/>
      <c r="O528" s="1129"/>
      <c r="P528" s="164"/>
      <c r="Q528" s="164"/>
    </row>
    <row r="529" spans="3:17" ht="26.45" customHeight="1">
      <c r="C529" s="956" t="s">
        <v>7889</v>
      </c>
      <c r="D529" s="1154">
        <v>12</v>
      </c>
      <c r="E529" s="1154" t="s">
        <v>707</v>
      </c>
      <c r="F529" s="1154" t="s">
        <v>708</v>
      </c>
      <c r="G529" s="1462" t="s">
        <v>7890</v>
      </c>
      <c r="H529" s="1463"/>
      <c r="I529" s="1463"/>
      <c r="J529" s="1463"/>
      <c r="K529" s="1463"/>
      <c r="L529" s="1464"/>
      <c r="M529" s="1255"/>
      <c r="N529" s="1129"/>
      <c r="O529" s="1129"/>
      <c r="P529" s="164"/>
      <c r="Q529" s="164"/>
    </row>
    <row r="530" spans="3:17" ht="26.45" customHeight="1">
      <c r="C530" s="956" t="s">
        <v>7891</v>
      </c>
      <c r="D530" s="1154">
        <v>12</v>
      </c>
      <c r="E530" s="1154" t="s">
        <v>707</v>
      </c>
      <c r="F530" s="1154" t="s">
        <v>1258</v>
      </c>
      <c r="G530" s="1462" t="s">
        <v>7892</v>
      </c>
      <c r="H530" s="1463"/>
      <c r="I530" s="1463"/>
      <c r="J530" s="1463"/>
      <c r="K530" s="1463"/>
      <c r="L530" s="1464"/>
      <c r="M530" s="1255"/>
      <c r="N530" s="1129"/>
      <c r="O530" s="1129"/>
      <c r="P530" s="164"/>
      <c r="Q530" s="164"/>
    </row>
    <row r="531" spans="3:17" ht="26.45" customHeight="1">
      <c r="C531" s="956" t="s">
        <v>7893</v>
      </c>
      <c r="D531" s="1154">
        <v>12</v>
      </c>
      <c r="E531" s="1154" t="s">
        <v>707</v>
      </c>
      <c r="F531" s="1154" t="s">
        <v>1258</v>
      </c>
      <c r="G531" s="1462" t="s">
        <v>7894</v>
      </c>
      <c r="H531" s="1463"/>
      <c r="I531" s="1463"/>
      <c r="J531" s="1463"/>
      <c r="K531" s="1463"/>
      <c r="L531" s="1464"/>
      <c r="M531" s="1255"/>
      <c r="N531" s="1129"/>
      <c r="O531" s="1129"/>
      <c r="P531" s="164"/>
      <c r="Q531" s="164"/>
    </row>
    <row r="532" spans="3:17" ht="26.45" customHeight="1">
      <c r="C532" s="956" t="s">
        <v>7895</v>
      </c>
      <c r="D532" s="1154">
        <v>12</v>
      </c>
      <c r="E532" s="1154" t="s">
        <v>707</v>
      </c>
      <c r="F532" s="1154" t="s">
        <v>1258</v>
      </c>
      <c r="G532" s="1462" t="s">
        <v>7896</v>
      </c>
      <c r="H532" s="1463"/>
      <c r="I532" s="1463"/>
      <c r="J532" s="1463"/>
      <c r="K532" s="1463"/>
      <c r="L532" s="1464"/>
      <c r="M532" s="1255"/>
      <c r="N532" s="1129"/>
      <c r="O532" s="1129"/>
      <c r="P532" s="164"/>
      <c r="Q532" s="164"/>
    </row>
    <row r="533" spans="3:17" ht="26.45" customHeight="1">
      <c r="C533" s="956" t="s">
        <v>7897</v>
      </c>
      <c r="D533" s="1154">
        <v>12</v>
      </c>
      <c r="E533" s="1154" t="s">
        <v>707</v>
      </c>
      <c r="F533" s="1154" t="s">
        <v>1258</v>
      </c>
      <c r="G533" s="1462" t="s">
        <v>7898</v>
      </c>
      <c r="H533" s="1463"/>
      <c r="I533" s="1463"/>
      <c r="J533" s="1463"/>
      <c r="K533" s="1463"/>
      <c r="L533" s="1464"/>
      <c r="M533" s="1255"/>
      <c r="N533" s="1129"/>
      <c r="O533" s="1129"/>
      <c r="P533" s="164"/>
      <c r="Q533" s="164"/>
    </row>
    <row r="534" spans="3:17" ht="26.45" customHeight="1">
      <c r="C534" s="956" t="s">
        <v>7899</v>
      </c>
      <c r="D534" s="1154">
        <v>12</v>
      </c>
      <c r="E534" s="1154" t="s">
        <v>707</v>
      </c>
      <c r="F534" s="1154" t="s">
        <v>1258</v>
      </c>
      <c r="G534" s="1462" t="s">
        <v>7900</v>
      </c>
      <c r="H534" s="1463"/>
      <c r="I534" s="1463"/>
      <c r="J534" s="1463"/>
      <c r="K534" s="1463"/>
      <c r="L534" s="1464"/>
      <c r="M534" s="1255"/>
      <c r="N534" s="1129"/>
      <c r="O534" s="1129"/>
      <c r="P534" s="164"/>
      <c r="Q534" s="164"/>
    </row>
    <row r="535" spans="3:17" ht="26.45" customHeight="1">
      <c r="C535" s="956" t="s">
        <v>7901</v>
      </c>
      <c r="D535" s="1154">
        <v>12</v>
      </c>
      <c r="E535" s="1154" t="s">
        <v>707</v>
      </c>
      <c r="F535" s="1154" t="s">
        <v>1258</v>
      </c>
      <c r="G535" s="1462" t="s">
        <v>7902</v>
      </c>
      <c r="H535" s="1463"/>
      <c r="I535" s="1463"/>
      <c r="J535" s="1463"/>
      <c r="K535" s="1463"/>
      <c r="L535" s="1464"/>
      <c r="M535" s="1255"/>
      <c r="N535" s="1129"/>
      <c r="O535" s="1129"/>
      <c r="P535" s="164"/>
      <c r="Q535" s="164"/>
    </row>
    <row r="536" spans="3:17" ht="26.45" customHeight="1">
      <c r="C536" s="956" t="s">
        <v>7903</v>
      </c>
      <c r="D536" s="1154">
        <v>8</v>
      </c>
      <c r="E536" s="1154" t="s">
        <v>707</v>
      </c>
      <c r="F536" s="1154" t="s">
        <v>1258</v>
      </c>
      <c r="G536" s="1462" t="s">
        <v>7904</v>
      </c>
      <c r="H536" s="1463"/>
      <c r="I536" s="1463"/>
      <c r="J536" s="1463"/>
      <c r="K536" s="1463"/>
      <c r="L536" s="1464"/>
      <c r="M536" s="1255"/>
      <c r="N536" s="1129"/>
      <c r="O536" s="1129"/>
      <c r="P536" s="164"/>
      <c r="Q536" s="164"/>
    </row>
    <row r="537" spans="3:17" ht="26.45" customHeight="1">
      <c r="C537" s="956" t="s">
        <v>7905</v>
      </c>
      <c r="D537" s="1154">
        <v>8</v>
      </c>
      <c r="E537" s="1154" t="s">
        <v>707</v>
      </c>
      <c r="F537" s="1154" t="s">
        <v>1258</v>
      </c>
      <c r="G537" s="1462" t="s">
        <v>7906</v>
      </c>
      <c r="H537" s="1463"/>
      <c r="I537" s="1463"/>
      <c r="J537" s="1463"/>
      <c r="K537" s="1463"/>
      <c r="L537" s="1464"/>
      <c r="M537" s="1255"/>
      <c r="N537" s="1129"/>
      <c r="O537" s="1129"/>
      <c r="P537" s="164"/>
      <c r="Q537" s="164"/>
    </row>
    <row r="538" spans="3:17" ht="26.45" customHeight="1">
      <c r="C538" s="956" t="s">
        <v>7907</v>
      </c>
      <c r="D538" s="1154">
        <v>8</v>
      </c>
      <c r="E538" s="1154" t="s">
        <v>707</v>
      </c>
      <c r="F538" s="1154" t="s">
        <v>1258</v>
      </c>
      <c r="G538" s="1462" t="s">
        <v>7908</v>
      </c>
      <c r="H538" s="1463"/>
      <c r="I538" s="1463"/>
      <c r="J538" s="1463"/>
      <c r="K538" s="1463"/>
      <c r="L538" s="1464"/>
      <c r="M538" s="1255"/>
      <c r="N538" s="1129"/>
      <c r="O538" s="1129"/>
      <c r="P538" s="164"/>
      <c r="Q538" s="164"/>
    </row>
    <row r="539" spans="3:17" ht="26.45" customHeight="1">
      <c r="C539" s="956" t="s">
        <v>7909</v>
      </c>
      <c r="D539" s="1154">
        <v>8</v>
      </c>
      <c r="E539" s="1154" t="s">
        <v>707</v>
      </c>
      <c r="F539" s="1154" t="s">
        <v>1258</v>
      </c>
      <c r="G539" s="1462" t="s">
        <v>7910</v>
      </c>
      <c r="H539" s="1463"/>
      <c r="I539" s="1463"/>
      <c r="J539" s="1463"/>
      <c r="K539" s="1463"/>
      <c r="L539" s="1464"/>
      <c r="M539" s="1255"/>
      <c r="N539" s="1129"/>
      <c r="O539" s="1129"/>
      <c r="P539" s="164"/>
      <c r="Q539" s="164"/>
    </row>
    <row r="540" spans="3:17" ht="26.45" customHeight="1">
      <c r="C540" s="956" t="s">
        <v>7911</v>
      </c>
      <c r="D540" s="1154">
        <v>8</v>
      </c>
      <c r="E540" s="1154" t="s">
        <v>707</v>
      </c>
      <c r="F540" s="1154" t="s">
        <v>1258</v>
      </c>
      <c r="G540" s="1462" t="s">
        <v>7912</v>
      </c>
      <c r="H540" s="1463"/>
      <c r="I540" s="1463"/>
      <c r="J540" s="1463"/>
      <c r="K540" s="1463"/>
      <c r="L540" s="1464"/>
      <c r="M540" s="1255"/>
      <c r="N540" s="1129"/>
      <c r="O540" s="1129"/>
      <c r="P540" s="164"/>
      <c r="Q540" s="164"/>
    </row>
    <row r="541" spans="3:17" ht="26.45" customHeight="1">
      <c r="C541" s="956" t="s">
        <v>7408</v>
      </c>
      <c r="D541" s="1154">
        <v>1</v>
      </c>
      <c r="E541" s="1154" t="s">
        <v>707</v>
      </c>
      <c r="F541" s="1154" t="s">
        <v>708</v>
      </c>
      <c r="G541" s="1462" t="s">
        <v>7913</v>
      </c>
      <c r="H541" s="1463"/>
      <c r="I541" s="1463"/>
      <c r="J541" s="1463"/>
      <c r="K541" s="1463"/>
      <c r="L541" s="1464"/>
      <c r="M541" s="1255"/>
      <c r="N541" s="1129"/>
      <c r="O541" s="1129"/>
      <c r="P541" s="164"/>
      <c r="Q541" s="164"/>
    </row>
    <row r="542" spans="3:17" ht="26.45" customHeight="1">
      <c r="C542" s="956" t="s">
        <v>7409</v>
      </c>
      <c r="D542" s="1154">
        <v>1</v>
      </c>
      <c r="E542" s="1154" t="s">
        <v>707</v>
      </c>
      <c r="F542" s="1154" t="s">
        <v>708</v>
      </c>
      <c r="G542" s="1462" t="s">
        <v>7914</v>
      </c>
      <c r="H542" s="1463"/>
      <c r="I542" s="1463"/>
      <c r="J542" s="1463"/>
      <c r="K542" s="1463"/>
      <c r="L542" s="1464"/>
      <c r="M542" s="1255"/>
      <c r="N542" s="1129"/>
      <c r="O542" s="1129"/>
      <c r="P542" s="164"/>
      <c r="Q542" s="164"/>
    </row>
    <row r="543" spans="3:17" ht="26.45" customHeight="1">
      <c r="C543" s="956" t="s">
        <v>7410</v>
      </c>
      <c r="D543" s="1154">
        <v>1</v>
      </c>
      <c r="E543" s="1154" t="s">
        <v>707</v>
      </c>
      <c r="F543" s="1154" t="s">
        <v>708</v>
      </c>
      <c r="G543" s="1462" t="s">
        <v>7915</v>
      </c>
      <c r="H543" s="1463"/>
      <c r="I543" s="1463"/>
      <c r="J543" s="1463"/>
      <c r="K543" s="1463"/>
      <c r="L543" s="1464"/>
      <c r="M543" s="1255"/>
      <c r="N543" s="1129"/>
      <c r="O543" s="1129"/>
      <c r="P543" s="164"/>
      <c r="Q543" s="164"/>
    </row>
    <row r="544" spans="3:17" ht="26.45" customHeight="1">
      <c r="C544" s="956" t="s">
        <v>7916</v>
      </c>
      <c r="D544" s="1154">
        <v>3</v>
      </c>
      <c r="E544" s="1154" t="s">
        <v>707</v>
      </c>
      <c r="F544" s="1154" t="s">
        <v>708</v>
      </c>
      <c r="G544" s="1462" t="s">
        <v>7917</v>
      </c>
      <c r="H544" s="1463"/>
      <c r="I544" s="1463"/>
      <c r="J544" s="1463"/>
      <c r="K544" s="1463"/>
      <c r="L544" s="1464"/>
      <c r="M544" s="1255"/>
      <c r="N544" s="1129"/>
      <c r="O544" s="1129"/>
      <c r="P544" s="164"/>
      <c r="Q544" s="164"/>
    </row>
    <row r="545" spans="3:17" ht="26.45" customHeight="1">
      <c r="C545" s="956" t="s">
        <v>7918</v>
      </c>
      <c r="D545" s="1154">
        <v>3</v>
      </c>
      <c r="E545" s="1154" t="s">
        <v>707</v>
      </c>
      <c r="F545" s="1154" t="s">
        <v>708</v>
      </c>
      <c r="G545" s="1462" t="s">
        <v>7919</v>
      </c>
      <c r="H545" s="1463"/>
      <c r="I545" s="1463"/>
      <c r="J545" s="1463"/>
      <c r="K545" s="1463"/>
      <c r="L545" s="1464"/>
      <c r="M545" s="1255"/>
      <c r="N545" s="1129"/>
      <c r="O545" s="1129"/>
      <c r="P545" s="164"/>
      <c r="Q545" s="164"/>
    </row>
    <row r="546" spans="3:17" ht="26.45" customHeight="1">
      <c r="C546" s="956" t="s">
        <v>7920</v>
      </c>
      <c r="D546" s="1154">
        <v>3</v>
      </c>
      <c r="E546" s="1154" t="s">
        <v>707</v>
      </c>
      <c r="F546" s="1154" t="s">
        <v>708</v>
      </c>
      <c r="G546" s="1462" t="s">
        <v>7921</v>
      </c>
      <c r="H546" s="1463"/>
      <c r="I546" s="1463"/>
      <c r="J546" s="1463"/>
      <c r="K546" s="1463"/>
      <c r="L546" s="1464"/>
      <c r="M546" s="1255"/>
      <c r="N546" s="1129"/>
      <c r="O546" s="1129"/>
      <c r="P546" s="164"/>
      <c r="Q546" s="164"/>
    </row>
    <row r="547" spans="3:17" ht="26.45" customHeight="1">
      <c r="C547" s="956" t="s">
        <v>7922</v>
      </c>
      <c r="D547" s="1154">
        <v>3</v>
      </c>
      <c r="E547" s="1154" t="s">
        <v>707</v>
      </c>
      <c r="F547" s="1154" t="s">
        <v>708</v>
      </c>
      <c r="G547" s="1462" t="s">
        <v>7923</v>
      </c>
      <c r="H547" s="1463"/>
      <c r="I547" s="1463"/>
      <c r="J547" s="1463"/>
      <c r="K547" s="1463"/>
      <c r="L547" s="1464"/>
      <c r="M547" s="1255"/>
      <c r="N547" s="1129"/>
      <c r="O547" s="1129"/>
      <c r="P547" s="164"/>
      <c r="Q547" s="164"/>
    </row>
    <row r="548" spans="3:17" ht="26.45" customHeight="1">
      <c r="C548" s="956" t="s">
        <v>7924</v>
      </c>
      <c r="D548" s="1154">
        <v>3</v>
      </c>
      <c r="E548" s="1154" t="s">
        <v>707</v>
      </c>
      <c r="F548" s="1154" t="s">
        <v>708</v>
      </c>
      <c r="G548" s="1462" t="s">
        <v>7925</v>
      </c>
      <c r="H548" s="1463"/>
      <c r="I548" s="1463"/>
      <c r="J548" s="1463"/>
      <c r="K548" s="1463"/>
      <c r="L548" s="1464"/>
      <c r="M548" s="1255"/>
      <c r="N548" s="1129"/>
      <c r="O548" s="1129"/>
      <c r="P548" s="164"/>
      <c r="Q548" s="164"/>
    </row>
    <row r="549" spans="3:17" ht="26.45" customHeight="1">
      <c r="C549" s="956" t="s">
        <v>7926</v>
      </c>
      <c r="D549" s="1154">
        <v>3</v>
      </c>
      <c r="E549" s="1154" t="s">
        <v>707</v>
      </c>
      <c r="F549" s="1154" t="s">
        <v>708</v>
      </c>
      <c r="G549" s="1462" t="s">
        <v>7927</v>
      </c>
      <c r="H549" s="1463"/>
      <c r="I549" s="1463"/>
      <c r="J549" s="1463"/>
      <c r="K549" s="1463"/>
      <c r="L549" s="1464"/>
      <c r="M549" s="1255"/>
      <c r="N549" s="1129"/>
      <c r="O549" s="1129"/>
      <c r="P549" s="164"/>
      <c r="Q549" s="164"/>
    </row>
    <row r="550" spans="3:17" ht="26.45" customHeight="1">
      <c r="C550" s="956" t="s">
        <v>7928</v>
      </c>
      <c r="D550" s="1154">
        <v>3</v>
      </c>
      <c r="E550" s="1154" t="s">
        <v>707</v>
      </c>
      <c r="F550" s="1154" t="s">
        <v>708</v>
      </c>
      <c r="G550" s="1462" t="s">
        <v>7929</v>
      </c>
      <c r="H550" s="1463"/>
      <c r="I550" s="1463"/>
      <c r="J550" s="1463"/>
      <c r="K550" s="1463"/>
      <c r="L550" s="1464"/>
      <c r="M550" s="1255"/>
      <c r="N550" s="1129"/>
      <c r="O550" s="1129"/>
      <c r="P550" s="164"/>
      <c r="Q550" s="164"/>
    </row>
    <row r="551" spans="3:17" ht="26.45" customHeight="1">
      <c r="C551" s="956" t="s">
        <v>7930</v>
      </c>
      <c r="D551" s="1154">
        <v>3</v>
      </c>
      <c r="E551" s="1154" t="s">
        <v>707</v>
      </c>
      <c r="F551" s="1154" t="s">
        <v>708</v>
      </c>
      <c r="G551" s="1462" t="s">
        <v>7931</v>
      </c>
      <c r="H551" s="1463"/>
      <c r="I551" s="1463"/>
      <c r="J551" s="1463"/>
      <c r="K551" s="1463"/>
      <c r="L551" s="1464"/>
      <c r="M551" s="1255"/>
      <c r="N551" s="1129"/>
      <c r="O551" s="1129"/>
      <c r="P551" s="164"/>
      <c r="Q551" s="164"/>
    </row>
    <row r="552" spans="3:17" ht="26.45" customHeight="1">
      <c r="C552" s="956" t="s">
        <v>7932</v>
      </c>
      <c r="D552" s="1154">
        <v>3</v>
      </c>
      <c r="E552" s="1154" t="s">
        <v>707</v>
      </c>
      <c r="F552" s="1154" t="s">
        <v>708</v>
      </c>
      <c r="G552" s="1462" t="s">
        <v>7933</v>
      </c>
      <c r="H552" s="1463"/>
      <c r="I552" s="1463"/>
      <c r="J552" s="1463"/>
      <c r="K552" s="1463"/>
      <c r="L552" s="1464"/>
      <c r="M552" s="1255"/>
      <c r="N552" s="1129"/>
      <c r="O552" s="1129"/>
      <c r="P552" s="164"/>
      <c r="Q552" s="164"/>
    </row>
    <row r="553" spans="3:17" ht="26.45" customHeight="1">
      <c r="C553" s="956" t="s">
        <v>7934</v>
      </c>
      <c r="D553" s="1154">
        <v>3</v>
      </c>
      <c r="E553" s="1154" t="s">
        <v>707</v>
      </c>
      <c r="F553" s="1154" t="s">
        <v>708</v>
      </c>
      <c r="G553" s="1462" t="s">
        <v>7935</v>
      </c>
      <c r="H553" s="1463"/>
      <c r="I553" s="1463"/>
      <c r="J553" s="1463"/>
      <c r="K553" s="1463"/>
      <c r="L553" s="1464"/>
      <c r="M553" s="1255"/>
      <c r="N553" s="1129"/>
      <c r="O553" s="1129"/>
      <c r="P553" s="164"/>
      <c r="Q553" s="164"/>
    </row>
    <row r="554" spans="3:17" ht="26.45" customHeight="1">
      <c r="C554" s="956" t="s">
        <v>7936</v>
      </c>
      <c r="D554" s="1154">
        <v>3</v>
      </c>
      <c r="E554" s="1154" t="s">
        <v>707</v>
      </c>
      <c r="F554" s="1154" t="s">
        <v>708</v>
      </c>
      <c r="G554" s="1462" t="s">
        <v>7937</v>
      </c>
      <c r="H554" s="1463"/>
      <c r="I554" s="1463"/>
      <c r="J554" s="1463"/>
      <c r="K554" s="1463"/>
      <c r="L554" s="1464"/>
      <c r="M554" s="1255"/>
      <c r="N554" s="1129"/>
      <c r="O554" s="1129"/>
      <c r="P554" s="164"/>
      <c r="Q554" s="164"/>
    </row>
    <row r="555" spans="3:17" ht="26.45" customHeight="1">
      <c r="C555" s="956" t="s">
        <v>7938</v>
      </c>
      <c r="D555" s="1154">
        <v>3</v>
      </c>
      <c r="E555" s="1154" t="s">
        <v>707</v>
      </c>
      <c r="F555" s="1154" t="s">
        <v>708</v>
      </c>
      <c r="G555" s="1462" t="s">
        <v>7939</v>
      </c>
      <c r="H555" s="1463"/>
      <c r="I555" s="1463"/>
      <c r="J555" s="1463"/>
      <c r="K555" s="1463"/>
      <c r="L555" s="1464"/>
      <c r="M555" s="1255"/>
      <c r="N555" s="1129"/>
      <c r="O555" s="1129"/>
      <c r="P555" s="164"/>
      <c r="Q555" s="164"/>
    </row>
    <row r="556" spans="3:17" ht="26.45" customHeight="1">
      <c r="C556" s="956" t="s">
        <v>7940</v>
      </c>
      <c r="D556" s="1154">
        <v>3</v>
      </c>
      <c r="E556" s="1154" t="s">
        <v>707</v>
      </c>
      <c r="F556" s="1154" t="s">
        <v>708</v>
      </c>
      <c r="G556" s="1462" t="s">
        <v>7941</v>
      </c>
      <c r="H556" s="1463"/>
      <c r="I556" s="1463"/>
      <c r="J556" s="1463"/>
      <c r="K556" s="1463"/>
      <c r="L556" s="1464"/>
      <c r="M556" s="1255"/>
      <c r="N556" s="1129"/>
      <c r="O556" s="1129"/>
      <c r="P556" s="164"/>
      <c r="Q556" s="164"/>
    </row>
    <row r="557" spans="3:17" ht="26.45" customHeight="1">
      <c r="C557" s="956" t="s">
        <v>7942</v>
      </c>
      <c r="D557" s="1154">
        <v>3</v>
      </c>
      <c r="E557" s="1154" t="s">
        <v>707</v>
      </c>
      <c r="F557" s="1154" t="s">
        <v>708</v>
      </c>
      <c r="G557" s="1462" t="s">
        <v>7943</v>
      </c>
      <c r="H557" s="1463"/>
      <c r="I557" s="1463"/>
      <c r="J557" s="1463"/>
      <c r="K557" s="1463"/>
      <c r="L557" s="1464"/>
      <c r="M557" s="1255"/>
      <c r="N557" s="1129"/>
      <c r="O557" s="1129"/>
      <c r="P557" s="164"/>
      <c r="Q557" s="164"/>
    </row>
    <row r="558" spans="3:17" ht="26.45" customHeight="1">
      <c r="C558" s="956" t="s">
        <v>7944</v>
      </c>
      <c r="D558" s="1154">
        <v>3</v>
      </c>
      <c r="E558" s="1154" t="s">
        <v>707</v>
      </c>
      <c r="F558" s="1154" t="s">
        <v>708</v>
      </c>
      <c r="G558" s="1462" t="s">
        <v>7945</v>
      </c>
      <c r="H558" s="1463"/>
      <c r="I558" s="1463"/>
      <c r="J558" s="1463"/>
      <c r="K558" s="1463"/>
      <c r="L558" s="1464"/>
      <c r="M558" s="1255"/>
      <c r="N558" s="1129"/>
      <c r="O558" s="1129"/>
      <c r="P558" s="164"/>
      <c r="Q558" s="164"/>
    </row>
    <row r="559" spans="3:17" ht="26.45" customHeight="1">
      <c r="C559" s="956" t="s">
        <v>7946</v>
      </c>
      <c r="D559" s="1154">
        <v>3</v>
      </c>
      <c r="E559" s="1154" t="s">
        <v>707</v>
      </c>
      <c r="F559" s="1154" t="s">
        <v>708</v>
      </c>
      <c r="G559" s="1462" t="s">
        <v>7947</v>
      </c>
      <c r="H559" s="1463"/>
      <c r="I559" s="1463"/>
      <c r="J559" s="1463"/>
      <c r="K559" s="1463"/>
      <c r="L559" s="1464"/>
      <c r="M559" s="1255"/>
      <c r="N559" s="1129"/>
      <c r="O559" s="1129"/>
      <c r="P559" s="164"/>
      <c r="Q559" s="164"/>
    </row>
    <row r="560" spans="3:17" ht="26.45" customHeight="1">
      <c r="C560" s="956" t="s">
        <v>7948</v>
      </c>
      <c r="D560" s="1154">
        <v>3</v>
      </c>
      <c r="E560" s="1154" t="s">
        <v>707</v>
      </c>
      <c r="F560" s="1154" t="s">
        <v>708</v>
      </c>
      <c r="G560" s="1462" t="s">
        <v>7949</v>
      </c>
      <c r="H560" s="1463"/>
      <c r="I560" s="1463"/>
      <c r="J560" s="1463"/>
      <c r="K560" s="1463"/>
      <c r="L560" s="1464"/>
      <c r="M560" s="1255"/>
      <c r="N560" s="1129"/>
      <c r="O560" s="1129"/>
      <c r="P560" s="164"/>
      <c r="Q560" s="164"/>
    </row>
    <row r="561" spans="3:17" ht="26.45" customHeight="1">
      <c r="C561" s="956" t="s">
        <v>7950</v>
      </c>
      <c r="D561" s="1154">
        <v>3</v>
      </c>
      <c r="E561" s="1154" t="s">
        <v>707</v>
      </c>
      <c r="F561" s="1154" t="s">
        <v>708</v>
      </c>
      <c r="G561" s="1462" t="s">
        <v>7951</v>
      </c>
      <c r="H561" s="1463"/>
      <c r="I561" s="1463"/>
      <c r="J561" s="1463"/>
      <c r="K561" s="1463"/>
      <c r="L561" s="1464"/>
      <c r="M561" s="1255"/>
      <c r="N561" s="1129"/>
      <c r="O561" s="1129"/>
      <c r="P561" s="164"/>
      <c r="Q561" s="164"/>
    </row>
    <row r="562" spans="3:17" ht="26.45" customHeight="1">
      <c r="C562" s="956" t="s">
        <v>7952</v>
      </c>
      <c r="D562" s="1154">
        <v>3</v>
      </c>
      <c r="E562" s="1154" t="s">
        <v>707</v>
      </c>
      <c r="F562" s="1154" t="s">
        <v>708</v>
      </c>
      <c r="G562" s="1462" t="s">
        <v>7953</v>
      </c>
      <c r="H562" s="1463"/>
      <c r="I562" s="1463"/>
      <c r="J562" s="1463"/>
      <c r="K562" s="1463"/>
      <c r="L562" s="1464"/>
      <c r="M562" s="1255"/>
      <c r="N562" s="1129"/>
      <c r="O562" s="1129"/>
      <c r="P562" s="164"/>
      <c r="Q562" s="164"/>
    </row>
    <row r="563" spans="3:17" ht="26.45" customHeight="1">
      <c r="C563" s="956" t="s">
        <v>7954</v>
      </c>
      <c r="D563" s="1154">
        <v>3</v>
      </c>
      <c r="E563" s="1154" t="s">
        <v>707</v>
      </c>
      <c r="F563" s="1154" t="s">
        <v>708</v>
      </c>
      <c r="G563" s="1462" t="s">
        <v>7955</v>
      </c>
      <c r="H563" s="1463"/>
      <c r="I563" s="1463"/>
      <c r="J563" s="1463"/>
      <c r="K563" s="1463"/>
      <c r="L563" s="1464"/>
      <c r="M563" s="1255"/>
      <c r="N563" s="1129"/>
      <c r="O563" s="1129"/>
      <c r="P563" s="164"/>
      <c r="Q563" s="164"/>
    </row>
    <row r="564" spans="3:17" ht="26.45" customHeight="1">
      <c r="C564" s="956" t="s">
        <v>7956</v>
      </c>
      <c r="D564" s="1154">
        <v>3</v>
      </c>
      <c r="E564" s="1154" t="s">
        <v>707</v>
      </c>
      <c r="F564" s="1154" t="s">
        <v>708</v>
      </c>
      <c r="G564" s="1462" t="s">
        <v>7957</v>
      </c>
      <c r="H564" s="1463"/>
      <c r="I564" s="1463"/>
      <c r="J564" s="1463"/>
      <c r="K564" s="1463"/>
      <c r="L564" s="1464"/>
      <c r="M564" s="1255"/>
      <c r="N564" s="1129"/>
      <c r="O564" s="1129"/>
      <c r="P564" s="164"/>
      <c r="Q564" s="164"/>
    </row>
    <row r="565" spans="3:17" ht="26.45" customHeight="1">
      <c r="C565" s="956" t="s">
        <v>7958</v>
      </c>
      <c r="D565" s="1154">
        <v>3</v>
      </c>
      <c r="E565" s="1154" t="s">
        <v>707</v>
      </c>
      <c r="F565" s="1154" t="s">
        <v>708</v>
      </c>
      <c r="G565" s="1462" t="s">
        <v>7959</v>
      </c>
      <c r="H565" s="1463"/>
      <c r="I565" s="1463"/>
      <c r="J565" s="1463"/>
      <c r="K565" s="1463"/>
      <c r="L565" s="1464"/>
      <c r="M565" s="1255"/>
      <c r="N565" s="1129"/>
      <c r="O565" s="1129"/>
      <c r="P565" s="164"/>
      <c r="Q565" s="164"/>
    </row>
    <row r="566" spans="3:17" ht="26.45" customHeight="1">
      <c r="C566" s="956" t="s">
        <v>7960</v>
      </c>
      <c r="D566" s="1154">
        <v>3</v>
      </c>
      <c r="E566" s="1154" t="s">
        <v>707</v>
      </c>
      <c r="F566" s="1154" t="s">
        <v>708</v>
      </c>
      <c r="G566" s="1462" t="s">
        <v>7961</v>
      </c>
      <c r="H566" s="1463"/>
      <c r="I566" s="1463"/>
      <c r="J566" s="1463"/>
      <c r="K566" s="1463"/>
      <c r="L566" s="1464"/>
      <c r="M566" s="1255"/>
      <c r="N566" s="1129"/>
      <c r="O566" s="1129"/>
      <c r="P566" s="164"/>
      <c r="Q566" s="164"/>
    </row>
    <row r="567" spans="3:17" ht="26.45" customHeight="1">
      <c r="C567" s="956" t="s">
        <v>7962</v>
      </c>
      <c r="D567" s="1154">
        <v>3</v>
      </c>
      <c r="E567" s="1154" t="s">
        <v>707</v>
      </c>
      <c r="F567" s="1154" t="s">
        <v>708</v>
      </c>
      <c r="G567" s="1462" t="s">
        <v>7963</v>
      </c>
      <c r="H567" s="1463"/>
      <c r="I567" s="1463"/>
      <c r="J567" s="1463"/>
      <c r="K567" s="1463"/>
      <c r="L567" s="1464"/>
      <c r="M567" s="1255"/>
      <c r="N567" s="1129"/>
      <c r="O567" s="1129"/>
      <c r="P567" s="164"/>
      <c r="Q567" s="164"/>
    </row>
    <row r="568" spans="3:17" ht="26.45" customHeight="1">
      <c r="C568" s="956" t="s">
        <v>7435</v>
      </c>
      <c r="D568" s="1154">
        <v>1</v>
      </c>
      <c r="E568" s="1154" t="s">
        <v>707</v>
      </c>
      <c r="F568" s="1154" t="s">
        <v>708</v>
      </c>
      <c r="G568" s="1462" t="s">
        <v>7964</v>
      </c>
      <c r="H568" s="1463"/>
      <c r="I568" s="1463"/>
      <c r="J568" s="1463"/>
      <c r="K568" s="1463"/>
      <c r="L568" s="1464"/>
      <c r="M568" s="1255"/>
      <c r="N568" s="1129"/>
      <c r="O568" s="1129"/>
      <c r="P568" s="164"/>
      <c r="Q568" s="164"/>
    </row>
    <row r="569" spans="3:17" ht="26.45" customHeight="1">
      <c r="C569" s="956" t="s">
        <v>7436</v>
      </c>
      <c r="D569" s="1154">
        <v>1</v>
      </c>
      <c r="E569" s="1154" t="s">
        <v>707</v>
      </c>
      <c r="F569" s="1154" t="s">
        <v>708</v>
      </c>
      <c r="G569" s="1462" t="s">
        <v>7965</v>
      </c>
      <c r="H569" s="1463"/>
      <c r="I569" s="1463"/>
      <c r="J569" s="1463"/>
      <c r="K569" s="1463"/>
      <c r="L569" s="1464"/>
      <c r="M569" s="1255"/>
      <c r="N569" s="1129"/>
      <c r="O569" s="1129"/>
      <c r="P569" s="164"/>
      <c r="Q569" s="164"/>
    </row>
    <row r="570" spans="3:17" ht="26.45" customHeight="1">
      <c r="C570" s="956" t="s">
        <v>7437</v>
      </c>
      <c r="D570" s="1154">
        <v>1</v>
      </c>
      <c r="E570" s="1154" t="s">
        <v>707</v>
      </c>
      <c r="F570" s="1154" t="s">
        <v>708</v>
      </c>
      <c r="G570" s="1462" t="s">
        <v>7966</v>
      </c>
      <c r="H570" s="1463"/>
      <c r="I570" s="1463"/>
      <c r="J570" s="1463"/>
      <c r="K570" s="1463"/>
      <c r="L570" s="1464"/>
      <c r="M570" s="1255"/>
      <c r="N570" s="1129"/>
      <c r="O570" s="1129"/>
      <c r="P570" s="164"/>
      <c r="Q570" s="164"/>
    </row>
    <row r="571" spans="3:17" ht="26.45" customHeight="1">
      <c r="C571" s="956" t="s">
        <v>7438</v>
      </c>
      <c r="D571" s="1154">
        <v>1</v>
      </c>
      <c r="E571" s="1154" t="s">
        <v>707</v>
      </c>
      <c r="F571" s="1154" t="s">
        <v>708</v>
      </c>
      <c r="G571" s="1462" t="s">
        <v>7967</v>
      </c>
      <c r="H571" s="1463"/>
      <c r="I571" s="1463"/>
      <c r="J571" s="1463"/>
      <c r="K571" s="1463"/>
      <c r="L571" s="1464"/>
      <c r="M571" s="1255"/>
      <c r="N571" s="1129"/>
      <c r="O571" s="1129"/>
      <c r="P571" s="164"/>
      <c r="Q571" s="164"/>
    </row>
    <row r="572" spans="3:17" ht="26.45" customHeight="1">
      <c r="C572" s="956" t="s">
        <v>7439</v>
      </c>
      <c r="D572" s="1154">
        <v>1</v>
      </c>
      <c r="E572" s="1154" t="s">
        <v>707</v>
      </c>
      <c r="F572" s="1154" t="s">
        <v>708</v>
      </c>
      <c r="G572" s="1462" t="s">
        <v>7968</v>
      </c>
      <c r="H572" s="1463"/>
      <c r="I572" s="1463"/>
      <c r="J572" s="1463"/>
      <c r="K572" s="1463"/>
      <c r="L572" s="1464"/>
      <c r="M572" s="1255"/>
      <c r="N572" s="1129"/>
      <c r="O572" s="1129"/>
      <c r="P572" s="164"/>
      <c r="Q572" s="164"/>
    </row>
    <row r="573" spans="3:17" ht="26.45" customHeight="1">
      <c r="C573" s="956" t="s">
        <v>7440</v>
      </c>
      <c r="D573" s="1154">
        <v>1</v>
      </c>
      <c r="E573" s="1154" t="s">
        <v>707</v>
      </c>
      <c r="F573" s="1154" t="s">
        <v>708</v>
      </c>
      <c r="G573" s="1462" t="s">
        <v>7965</v>
      </c>
      <c r="H573" s="1463"/>
      <c r="I573" s="1463"/>
      <c r="J573" s="1463"/>
      <c r="K573" s="1463"/>
      <c r="L573" s="1464"/>
      <c r="M573" s="1255"/>
      <c r="N573" s="1129"/>
      <c r="O573" s="1129"/>
      <c r="P573" s="164"/>
      <c r="Q573" s="164"/>
    </row>
    <row r="574" spans="3:17" ht="26.45" customHeight="1">
      <c r="C574" s="956" t="s">
        <v>7441</v>
      </c>
      <c r="D574" s="1154">
        <v>1</v>
      </c>
      <c r="E574" s="1154" t="s">
        <v>707</v>
      </c>
      <c r="F574" s="1154" t="s">
        <v>708</v>
      </c>
      <c r="G574" s="1462" t="s">
        <v>7965</v>
      </c>
      <c r="H574" s="1463"/>
      <c r="I574" s="1463"/>
      <c r="J574" s="1463"/>
      <c r="K574" s="1463"/>
      <c r="L574" s="1464"/>
      <c r="M574" s="1255"/>
      <c r="N574" s="1129"/>
      <c r="O574" s="1129"/>
      <c r="P574" s="164"/>
      <c r="Q574" s="164"/>
    </row>
    <row r="575" spans="3:17" ht="26.45" customHeight="1">
      <c r="C575" s="956" t="s">
        <v>7442</v>
      </c>
      <c r="D575" s="1154">
        <v>1</v>
      </c>
      <c r="E575" s="1154" t="s">
        <v>707</v>
      </c>
      <c r="F575" s="1154" t="s">
        <v>708</v>
      </c>
      <c r="G575" s="1462" t="s">
        <v>7965</v>
      </c>
      <c r="H575" s="1463"/>
      <c r="I575" s="1463"/>
      <c r="J575" s="1463"/>
      <c r="K575" s="1463"/>
      <c r="L575" s="1464"/>
      <c r="M575" s="1255"/>
      <c r="N575" s="1129"/>
      <c r="O575" s="1129"/>
      <c r="P575" s="164"/>
      <c r="Q575" s="164"/>
    </row>
    <row r="576" spans="3:17" ht="26.45" customHeight="1">
      <c r="C576" s="956" t="s">
        <v>7443</v>
      </c>
      <c r="D576" s="1154">
        <v>1</v>
      </c>
      <c r="E576" s="1154" t="s">
        <v>707</v>
      </c>
      <c r="F576" s="1154" t="s">
        <v>708</v>
      </c>
      <c r="G576" s="1462" t="s">
        <v>7965</v>
      </c>
      <c r="H576" s="1463"/>
      <c r="I576" s="1463"/>
      <c r="J576" s="1463"/>
      <c r="K576" s="1463"/>
      <c r="L576" s="1464"/>
      <c r="M576" s="1255"/>
      <c r="N576" s="1129"/>
      <c r="O576" s="1129"/>
      <c r="P576" s="164"/>
      <c r="Q576" s="164"/>
    </row>
    <row r="577" spans="3:17" ht="26.45" customHeight="1">
      <c r="C577" s="956" t="s">
        <v>7444</v>
      </c>
      <c r="D577" s="1154">
        <v>1</v>
      </c>
      <c r="E577" s="1154" t="s">
        <v>707</v>
      </c>
      <c r="F577" s="1154" t="s">
        <v>708</v>
      </c>
      <c r="G577" s="1462" t="s">
        <v>7965</v>
      </c>
      <c r="H577" s="1463"/>
      <c r="I577" s="1463"/>
      <c r="J577" s="1463"/>
      <c r="K577" s="1463"/>
      <c r="L577" s="1464"/>
      <c r="M577" s="1255"/>
      <c r="N577" s="1129"/>
      <c r="O577" s="1129"/>
      <c r="P577" s="164"/>
      <c r="Q577" s="164"/>
    </row>
    <row r="578" spans="3:17" ht="26.45" customHeight="1">
      <c r="C578" s="956" t="s">
        <v>7445</v>
      </c>
      <c r="D578" s="1154">
        <v>1</v>
      </c>
      <c r="E578" s="1154" t="s">
        <v>707</v>
      </c>
      <c r="F578" s="1154" t="s">
        <v>708</v>
      </c>
      <c r="G578" s="1462" t="s">
        <v>7965</v>
      </c>
      <c r="H578" s="1463"/>
      <c r="I578" s="1463"/>
      <c r="J578" s="1463"/>
      <c r="K578" s="1463"/>
      <c r="L578" s="1464"/>
      <c r="M578" s="1255"/>
      <c r="N578" s="1129"/>
      <c r="O578" s="1129"/>
      <c r="P578" s="164"/>
      <c r="Q578" s="164"/>
    </row>
    <row r="579" spans="3:17" ht="26.45" customHeight="1">
      <c r="C579" s="956" t="s">
        <v>7446</v>
      </c>
      <c r="D579" s="1154">
        <v>1</v>
      </c>
      <c r="E579" s="1154" t="s">
        <v>707</v>
      </c>
      <c r="F579" s="1154" t="s">
        <v>708</v>
      </c>
      <c r="G579" s="1462" t="s">
        <v>7965</v>
      </c>
      <c r="H579" s="1463"/>
      <c r="I579" s="1463"/>
      <c r="J579" s="1463"/>
      <c r="K579" s="1463"/>
      <c r="L579" s="1464"/>
      <c r="M579" s="1255"/>
      <c r="N579" s="1129"/>
      <c r="O579" s="1129"/>
      <c r="P579" s="164"/>
      <c r="Q579" s="164"/>
    </row>
    <row r="580" spans="3:17" ht="26.45" customHeight="1">
      <c r="C580" s="956" t="s">
        <v>7447</v>
      </c>
      <c r="D580" s="1154">
        <v>1</v>
      </c>
      <c r="E580" s="1154" t="s">
        <v>707</v>
      </c>
      <c r="F580" s="1154" t="s">
        <v>708</v>
      </c>
      <c r="G580" s="1462" t="s">
        <v>7965</v>
      </c>
      <c r="H580" s="1463"/>
      <c r="I580" s="1463"/>
      <c r="J580" s="1463"/>
      <c r="K580" s="1463"/>
      <c r="L580" s="1464"/>
      <c r="M580" s="1255"/>
      <c r="N580" s="1129"/>
      <c r="O580" s="1129"/>
      <c r="P580" s="164"/>
      <c r="Q580" s="164"/>
    </row>
    <row r="581" spans="3:17" ht="26.45" customHeight="1">
      <c r="C581" s="956" t="s">
        <v>7448</v>
      </c>
      <c r="D581" s="1154">
        <v>1</v>
      </c>
      <c r="E581" s="1154" t="s">
        <v>707</v>
      </c>
      <c r="F581" s="1154" t="s">
        <v>708</v>
      </c>
      <c r="G581" s="1462" t="s">
        <v>7965</v>
      </c>
      <c r="H581" s="1463"/>
      <c r="I581" s="1463"/>
      <c r="J581" s="1463"/>
      <c r="K581" s="1463"/>
      <c r="L581" s="1464"/>
      <c r="M581" s="1255"/>
      <c r="N581" s="1129"/>
      <c r="O581" s="1129"/>
      <c r="P581" s="164"/>
      <c r="Q581" s="164"/>
    </row>
    <row r="582" spans="3:17" ht="26.45" customHeight="1">
      <c r="C582" s="956" t="s">
        <v>7449</v>
      </c>
      <c r="D582" s="1154">
        <v>1</v>
      </c>
      <c r="E582" s="1154" t="s">
        <v>707</v>
      </c>
      <c r="F582" s="1154" t="s">
        <v>708</v>
      </c>
      <c r="G582" s="1462" t="s">
        <v>7965</v>
      </c>
      <c r="H582" s="1463"/>
      <c r="I582" s="1463"/>
      <c r="J582" s="1463"/>
      <c r="K582" s="1463"/>
      <c r="L582" s="1464"/>
      <c r="M582" s="1255"/>
      <c r="N582" s="1129"/>
      <c r="O582" s="1129"/>
      <c r="P582" s="164"/>
      <c r="Q582" s="164"/>
    </row>
    <row r="583" spans="3:17" ht="26.45" customHeight="1">
      <c r="C583" s="956" t="s">
        <v>7450</v>
      </c>
      <c r="D583" s="1154">
        <v>1</v>
      </c>
      <c r="E583" s="1154" t="s">
        <v>707</v>
      </c>
      <c r="F583" s="1154" t="s">
        <v>708</v>
      </c>
      <c r="G583" s="1462" t="s">
        <v>7965</v>
      </c>
      <c r="H583" s="1463"/>
      <c r="I583" s="1463"/>
      <c r="J583" s="1463"/>
      <c r="K583" s="1463"/>
      <c r="L583" s="1464"/>
      <c r="M583" s="1255"/>
      <c r="N583" s="1129"/>
      <c r="O583" s="1129"/>
      <c r="P583" s="164"/>
      <c r="Q583" s="164"/>
    </row>
    <row r="584" spans="3:17" ht="26.45" customHeight="1">
      <c r="C584" s="956" t="s">
        <v>7451</v>
      </c>
      <c r="D584" s="1154">
        <v>1</v>
      </c>
      <c r="E584" s="1154" t="s">
        <v>707</v>
      </c>
      <c r="F584" s="1154" t="s">
        <v>708</v>
      </c>
      <c r="G584" s="1462" t="s">
        <v>7965</v>
      </c>
      <c r="H584" s="1463"/>
      <c r="I584" s="1463"/>
      <c r="J584" s="1463"/>
      <c r="K584" s="1463"/>
      <c r="L584" s="1464"/>
      <c r="M584" s="1255"/>
      <c r="N584" s="1129"/>
      <c r="O584" s="1129"/>
      <c r="P584" s="164"/>
      <c r="Q584" s="164"/>
    </row>
    <row r="585" spans="3:17" ht="26.45" customHeight="1">
      <c r="C585" s="956" t="s">
        <v>7452</v>
      </c>
      <c r="D585" s="1154">
        <v>1</v>
      </c>
      <c r="E585" s="1154" t="s">
        <v>707</v>
      </c>
      <c r="F585" s="1154" t="s">
        <v>708</v>
      </c>
      <c r="G585" s="1462" t="s">
        <v>7965</v>
      </c>
      <c r="H585" s="1463"/>
      <c r="I585" s="1463"/>
      <c r="J585" s="1463"/>
      <c r="K585" s="1463"/>
      <c r="L585" s="1464"/>
      <c r="M585" s="1255"/>
      <c r="N585" s="1129"/>
      <c r="O585" s="1129"/>
      <c r="P585" s="164"/>
      <c r="Q585" s="164"/>
    </row>
    <row r="586" spans="3:17" ht="26.45" customHeight="1">
      <c r="C586" s="956" t="s">
        <v>7453</v>
      </c>
      <c r="D586" s="1154">
        <v>1</v>
      </c>
      <c r="E586" s="1154" t="s">
        <v>707</v>
      </c>
      <c r="F586" s="1154" t="s">
        <v>708</v>
      </c>
      <c r="G586" s="1462" t="s">
        <v>7965</v>
      </c>
      <c r="H586" s="1463"/>
      <c r="I586" s="1463"/>
      <c r="J586" s="1463"/>
      <c r="K586" s="1463"/>
      <c r="L586" s="1464"/>
      <c r="M586" s="1255"/>
      <c r="N586" s="1129"/>
      <c r="O586" s="1129"/>
      <c r="P586" s="164"/>
      <c r="Q586" s="164"/>
    </row>
    <row r="587" spans="3:17" ht="26.45" customHeight="1">
      <c r="C587" s="956" t="s">
        <v>7454</v>
      </c>
      <c r="D587" s="1154">
        <v>1</v>
      </c>
      <c r="E587" s="1154" t="s">
        <v>707</v>
      </c>
      <c r="F587" s="1154" t="s">
        <v>708</v>
      </c>
      <c r="G587" s="1462" t="s">
        <v>7965</v>
      </c>
      <c r="H587" s="1463"/>
      <c r="I587" s="1463"/>
      <c r="J587" s="1463"/>
      <c r="K587" s="1463"/>
      <c r="L587" s="1464"/>
      <c r="M587" s="1255"/>
      <c r="N587" s="1129"/>
      <c r="O587" s="1129"/>
      <c r="P587" s="164"/>
      <c r="Q587" s="164"/>
    </row>
    <row r="588" spans="3:17" ht="26.45" customHeight="1">
      <c r="C588" s="956" t="s">
        <v>7455</v>
      </c>
      <c r="D588" s="1154">
        <v>1</v>
      </c>
      <c r="E588" s="1154" t="s">
        <v>707</v>
      </c>
      <c r="F588" s="1154" t="s">
        <v>708</v>
      </c>
      <c r="G588" s="1462" t="s">
        <v>7965</v>
      </c>
      <c r="H588" s="1463"/>
      <c r="I588" s="1463"/>
      <c r="J588" s="1463"/>
      <c r="K588" s="1463"/>
      <c r="L588" s="1464"/>
      <c r="M588" s="1255"/>
      <c r="N588" s="1129"/>
      <c r="O588" s="1129"/>
      <c r="P588" s="164"/>
      <c r="Q588" s="164"/>
    </row>
    <row r="589" spans="3:17" ht="26.45" customHeight="1">
      <c r="C589" s="956" t="s">
        <v>7456</v>
      </c>
      <c r="D589" s="1154">
        <v>1</v>
      </c>
      <c r="E589" s="1154" t="s">
        <v>707</v>
      </c>
      <c r="F589" s="1154" t="s">
        <v>708</v>
      </c>
      <c r="G589" s="1462" t="s">
        <v>7965</v>
      </c>
      <c r="H589" s="1463"/>
      <c r="I589" s="1463"/>
      <c r="J589" s="1463"/>
      <c r="K589" s="1463"/>
      <c r="L589" s="1464"/>
      <c r="M589" s="1255"/>
      <c r="N589" s="1129"/>
      <c r="O589" s="1129"/>
      <c r="P589" s="164"/>
      <c r="Q589" s="164"/>
    </row>
    <row r="590" spans="3:17" ht="26.45" customHeight="1">
      <c r="C590" s="956" t="s">
        <v>7457</v>
      </c>
      <c r="D590" s="1154">
        <v>1</v>
      </c>
      <c r="E590" s="1154" t="s">
        <v>707</v>
      </c>
      <c r="F590" s="1154" t="s">
        <v>708</v>
      </c>
      <c r="G590" s="1462" t="s">
        <v>7965</v>
      </c>
      <c r="H590" s="1463"/>
      <c r="I590" s="1463"/>
      <c r="J590" s="1463"/>
      <c r="K590" s="1463"/>
      <c r="L590" s="1464"/>
      <c r="M590" s="1255"/>
      <c r="N590" s="1129"/>
      <c r="O590" s="1129"/>
      <c r="P590" s="164"/>
      <c r="Q590" s="164"/>
    </row>
    <row r="591" spans="3:17" ht="26.45" customHeight="1">
      <c r="C591" s="956" t="s">
        <v>7458</v>
      </c>
      <c r="D591" s="1154">
        <v>1</v>
      </c>
      <c r="E591" s="1154" t="s">
        <v>707</v>
      </c>
      <c r="F591" s="1154" t="s">
        <v>708</v>
      </c>
      <c r="G591" s="1462" t="s">
        <v>7965</v>
      </c>
      <c r="H591" s="1463"/>
      <c r="I591" s="1463"/>
      <c r="J591" s="1463"/>
      <c r="K591" s="1463"/>
      <c r="L591" s="1464"/>
      <c r="M591" s="1255"/>
      <c r="N591" s="1129"/>
      <c r="O591" s="1129"/>
      <c r="P591" s="164"/>
      <c r="Q591" s="164"/>
    </row>
    <row r="592" spans="3:17" ht="26.45" customHeight="1">
      <c r="C592" s="956" t="s">
        <v>7969</v>
      </c>
      <c r="D592" s="1154">
        <v>12</v>
      </c>
      <c r="E592" s="1154" t="s">
        <v>707</v>
      </c>
      <c r="F592" s="1154" t="s">
        <v>708</v>
      </c>
      <c r="G592" s="1462" t="s">
        <v>7970</v>
      </c>
      <c r="H592" s="1463"/>
      <c r="I592" s="1463"/>
      <c r="J592" s="1463"/>
      <c r="K592" s="1463"/>
      <c r="L592" s="1464"/>
      <c r="M592" s="1255"/>
      <c r="N592" s="1129"/>
      <c r="O592" s="1129"/>
      <c r="P592" s="164"/>
      <c r="Q592" s="164"/>
    </row>
    <row r="593" spans="3:17" ht="26.45" customHeight="1">
      <c r="C593" s="956" t="s">
        <v>7971</v>
      </c>
      <c r="D593" s="1154">
        <v>12</v>
      </c>
      <c r="E593" s="1154" t="s">
        <v>707</v>
      </c>
      <c r="F593" s="1154" t="s">
        <v>708</v>
      </c>
      <c r="G593" s="1462" t="s">
        <v>7972</v>
      </c>
      <c r="H593" s="1463"/>
      <c r="I593" s="1463"/>
      <c r="J593" s="1463"/>
      <c r="K593" s="1463"/>
      <c r="L593" s="1464"/>
      <c r="M593" s="1255"/>
      <c r="N593" s="1129"/>
      <c r="O593" s="1129"/>
      <c r="P593" s="164"/>
      <c r="Q593" s="164"/>
    </row>
    <row r="594" spans="3:17" ht="26.45" customHeight="1">
      <c r="C594" s="956" t="s">
        <v>7973</v>
      </c>
      <c r="D594" s="1154">
        <v>12</v>
      </c>
      <c r="E594" s="1154" t="s">
        <v>707</v>
      </c>
      <c r="F594" s="1154" t="s">
        <v>708</v>
      </c>
      <c r="G594" s="1462" t="s">
        <v>7974</v>
      </c>
      <c r="H594" s="1463"/>
      <c r="I594" s="1463"/>
      <c r="J594" s="1463"/>
      <c r="K594" s="1463"/>
      <c r="L594" s="1464"/>
      <c r="M594" s="1255"/>
      <c r="N594" s="1129"/>
      <c r="O594" s="1129"/>
      <c r="P594" s="164"/>
      <c r="Q594" s="164"/>
    </row>
    <row r="595" spans="3:17" ht="26.45" customHeight="1">
      <c r="C595" s="956" t="s">
        <v>7975</v>
      </c>
      <c r="D595" s="1154">
        <v>12</v>
      </c>
      <c r="E595" s="1154" t="s">
        <v>707</v>
      </c>
      <c r="F595" s="1154" t="s">
        <v>708</v>
      </c>
      <c r="G595" s="1462" t="s">
        <v>7976</v>
      </c>
      <c r="H595" s="1463"/>
      <c r="I595" s="1463"/>
      <c r="J595" s="1463"/>
      <c r="K595" s="1463"/>
      <c r="L595" s="1464"/>
      <c r="M595" s="1255"/>
      <c r="N595" s="1129"/>
      <c r="O595" s="1129"/>
      <c r="P595" s="164"/>
      <c r="Q595" s="164"/>
    </row>
    <row r="596" spans="3:17" ht="26.45" customHeight="1">
      <c r="C596" s="956" t="s">
        <v>7977</v>
      </c>
      <c r="D596" s="1154">
        <v>12</v>
      </c>
      <c r="E596" s="1154" t="s">
        <v>707</v>
      </c>
      <c r="F596" s="1154" t="s">
        <v>708</v>
      </c>
      <c r="G596" s="1462" t="s">
        <v>7978</v>
      </c>
      <c r="H596" s="1463"/>
      <c r="I596" s="1463"/>
      <c r="J596" s="1463"/>
      <c r="K596" s="1463"/>
      <c r="L596" s="1464"/>
      <c r="M596" s="1255"/>
      <c r="N596" s="1129"/>
      <c r="O596" s="1129"/>
      <c r="P596" s="164"/>
      <c r="Q596" s="164"/>
    </row>
    <row r="597" spans="3:17" ht="26.45" customHeight="1">
      <c r="C597" s="956" t="s">
        <v>7979</v>
      </c>
      <c r="D597" s="1154">
        <v>12</v>
      </c>
      <c r="E597" s="1154" t="s">
        <v>707</v>
      </c>
      <c r="F597" s="1154" t="s">
        <v>708</v>
      </c>
      <c r="G597" s="1462" t="s">
        <v>7980</v>
      </c>
      <c r="H597" s="1463"/>
      <c r="I597" s="1463"/>
      <c r="J597" s="1463"/>
      <c r="K597" s="1463"/>
      <c r="L597" s="1464"/>
      <c r="M597" s="1255"/>
      <c r="N597" s="1129"/>
      <c r="O597" s="1129"/>
      <c r="P597" s="164"/>
      <c r="Q597" s="164"/>
    </row>
    <row r="598" spans="3:17" ht="26.45" customHeight="1">
      <c r="C598" s="956" t="s">
        <v>7981</v>
      </c>
      <c r="D598" s="1154">
        <v>12</v>
      </c>
      <c r="E598" s="1154" t="s">
        <v>707</v>
      </c>
      <c r="F598" s="1154" t="s">
        <v>708</v>
      </c>
      <c r="G598" s="1462" t="s">
        <v>7982</v>
      </c>
      <c r="H598" s="1463"/>
      <c r="I598" s="1463"/>
      <c r="J598" s="1463"/>
      <c r="K598" s="1463"/>
      <c r="L598" s="1464"/>
      <c r="M598" s="1255"/>
      <c r="N598" s="1129"/>
      <c r="O598" s="1129"/>
      <c r="P598" s="164"/>
      <c r="Q598" s="164"/>
    </row>
    <row r="599" spans="3:17" ht="26.45" customHeight="1">
      <c r="C599" s="956" t="s">
        <v>7983</v>
      </c>
      <c r="D599" s="1154">
        <v>12</v>
      </c>
      <c r="E599" s="1154" t="s">
        <v>707</v>
      </c>
      <c r="F599" s="1154" t="s">
        <v>708</v>
      </c>
      <c r="G599" s="1462" t="s">
        <v>7984</v>
      </c>
      <c r="H599" s="1463"/>
      <c r="I599" s="1463"/>
      <c r="J599" s="1463"/>
      <c r="K599" s="1463"/>
      <c r="L599" s="1464"/>
      <c r="M599" s="1255"/>
      <c r="N599" s="1129"/>
      <c r="O599" s="1129"/>
      <c r="P599" s="164"/>
      <c r="Q599" s="164"/>
    </row>
    <row r="600" spans="3:17" ht="26.45" customHeight="1">
      <c r="C600" s="956" t="s">
        <v>7985</v>
      </c>
      <c r="D600" s="1154">
        <v>12</v>
      </c>
      <c r="E600" s="1154" t="s">
        <v>707</v>
      </c>
      <c r="F600" s="1154" t="s">
        <v>708</v>
      </c>
      <c r="G600" s="1462" t="s">
        <v>7986</v>
      </c>
      <c r="H600" s="1463"/>
      <c r="I600" s="1463"/>
      <c r="J600" s="1463"/>
      <c r="K600" s="1463"/>
      <c r="L600" s="1464"/>
      <c r="M600" s="1255"/>
      <c r="N600" s="1129"/>
      <c r="O600" s="1129"/>
      <c r="P600" s="164"/>
      <c r="Q600" s="164"/>
    </row>
    <row r="601" spans="3:17" ht="26.45" customHeight="1">
      <c r="C601" s="956" t="s">
        <v>7987</v>
      </c>
      <c r="D601" s="1154">
        <v>12</v>
      </c>
      <c r="E601" s="1154" t="s">
        <v>707</v>
      </c>
      <c r="F601" s="1154" t="s">
        <v>708</v>
      </c>
      <c r="G601" s="1462" t="s">
        <v>7988</v>
      </c>
      <c r="H601" s="1463"/>
      <c r="I601" s="1463"/>
      <c r="J601" s="1463"/>
      <c r="K601" s="1463"/>
      <c r="L601" s="1464"/>
      <c r="M601" s="1255"/>
      <c r="N601" s="1129"/>
      <c r="O601" s="1129"/>
      <c r="P601" s="164"/>
      <c r="Q601" s="164"/>
    </row>
    <row r="602" spans="3:17" ht="26.45" customHeight="1">
      <c r="C602" s="956" t="s">
        <v>7989</v>
      </c>
      <c r="D602" s="1154">
        <v>12</v>
      </c>
      <c r="E602" s="1154" t="s">
        <v>707</v>
      </c>
      <c r="F602" s="1154" t="s">
        <v>708</v>
      </c>
      <c r="G602" s="1462" t="s">
        <v>7990</v>
      </c>
      <c r="H602" s="1463"/>
      <c r="I602" s="1463"/>
      <c r="J602" s="1463"/>
      <c r="K602" s="1463"/>
      <c r="L602" s="1464"/>
      <c r="M602" s="1255"/>
      <c r="N602" s="1129"/>
      <c r="O602" s="1129"/>
      <c r="P602" s="164"/>
      <c r="Q602" s="164"/>
    </row>
    <row r="603" spans="3:17" ht="26.45" customHeight="1">
      <c r="C603" s="956" t="s">
        <v>7991</v>
      </c>
      <c r="D603" s="1154">
        <v>12</v>
      </c>
      <c r="E603" s="1154" t="s">
        <v>707</v>
      </c>
      <c r="F603" s="1154" t="s">
        <v>708</v>
      </c>
      <c r="G603" s="1462" t="s">
        <v>7992</v>
      </c>
      <c r="H603" s="1463"/>
      <c r="I603" s="1463"/>
      <c r="J603" s="1463"/>
      <c r="K603" s="1463"/>
      <c r="L603" s="1464"/>
      <c r="M603" s="1255"/>
      <c r="N603" s="1129"/>
      <c r="O603" s="1129"/>
      <c r="P603" s="164"/>
      <c r="Q603" s="164"/>
    </row>
    <row r="604" spans="3:17" ht="26.45" customHeight="1">
      <c r="C604" s="956" t="s">
        <v>7993</v>
      </c>
      <c r="D604" s="1154">
        <v>12</v>
      </c>
      <c r="E604" s="1154" t="s">
        <v>707</v>
      </c>
      <c r="F604" s="1154" t="s">
        <v>708</v>
      </c>
      <c r="G604" s="1462" t="s">
        <v>7994</v>
      </c>
      <c r="H604" s="1463"/>
      <c r="I604" s="1463"/>
      <c r="J604" s="1463"/>
      <c r="K604" s="1463"/>
      <c r="L604" s="1464"/>
      <c r="M604" s="1255"/>
      <c r="N604" s="1129"/>
      <c r="O604" s="1129"/>
      <c r="P604" s="164"/>
      <c r="Q604" s="164"/>
    </row>
    <row r="605" spans="3:17" ht="26.45" customHeight="1">
      <c r="C605" s="956" t="s">
        <v>7995</v>
      </c>
      <c r="D605" s="1154">
        <v>12</v>
      </c>
      <c r="E605" s="1154" t="s">
        <v>707</v>
      </c>
      <c r="F605" s="1154" t="s">
        <v>708</v>
      </c>
      <c r="G605" s="1462" t="s">
        <v>7996</v>
      </c>
      <c r="H605" s="1463"/>
      <c r="I605" s="1463"/>
      <c r="J605" s="1463"/>
      <c r="K605" s="1463"/>
      <c r="L605" s="1464"/>
      <c r="M605" s="1255"/>
      <c r="N605" s="1129"/>
      <c r="O605" s="1129"/>
      <c r="P605" s="164"/>
      <c r="Q605" s="164"/>
    </row>
    <row r="606" spans="3:17" ht="26.45" customHeight="1">
      <c r="C606" s="956" t="s">
        <v>7997</v>
      </c>
      <c r="D606" s="1154">
        <v>12</v>
      </c>
      <c r="E606" s="1154" t="s">
        <v>707</v>
      </c>
      <c r="F606" s="1154" t="s">
        <v>708</v>
      </c>
      <c r="G606" s="1462" t="s">
        <v>7998</v>
      </c>
      <c r="H606" s="1463"/>
      <c r="I606" s="1463"/>
      <c r="J606" s="1463"/>
      <c r="K606" s="1463"/>
      <c r="L606" s="1464"/>
      <c r="M606" s="1255"/>
      <c r="N606" s="1129"/>
      <c r="O606" s="1129"/>
      <c r="P606" s="164"/>
      <c r="Q606" s="164"/>
    </row>
    <row r="607" spans="3:17" ht="26.45" customHeight="1">
      <c r="C607" s="956" t="s">
        <v>7999</v>
      </c>
      <c r="D607" s="1154">
        <v>12</v>
      </c>
      <c r="E607" s="1154" t="s">
        <v>707</v>
      </c>
      <c r="F607" s="1154" t="s">
        <v>708</v>
      </c>
      <c r="G607" s="1462" t="s">
        <v>8000</v>
      </c>
      <c r="H607" s="1463"/>
      <c r="I607" s="1463"/>
      <c r="J607" s="1463"/>
      <c r="K607" s="1463"/>
      <c r="L607" s="1464"/>
      <c r="M607" s="1255"/>
      <c r="N607" s="1129"/>
      <c r="O607" s="1129"/>
      <c r="P607" s="164"/>
      <c r="Q607" s="164"/>
    </row>
    <row r="608" spans="3:17" ht="26.45" customHeight="1">
      <c r="C608" s="956" t="s">
        <v>8001</v>
      </c>
      <c r="D608" s="1154">
        <v>12</v>
      </c>
      <c r="E608" s="1154" t="s">
        <v>707</v>
      </c>
      <c r="F608" s="1154" t="s">
        <v>708</v>
      </c>
      <c r="G608" s="1462" t="s">
        <v>8002</v>
      </c>
      <c r="H608" s="1463"/>
      <c r="I608" s="1463"/>
      <c r="J608" s="1463"/>
      <c r="K608" s="1463"/>
      <c r="L608" s="1464"/>
      <c r="M608" s="1255"/>
      <c r="N608" s="1129"/>
      <c r="O608" s="1129"/>
      <c r="P608" s="164"/>
      <c r="Q608" s="164"/>
    </row>
    <row r="609" spans="3:17" ht="26.45" customHeight="1">
      <c r="C609" s="956" t="s">
        <v>8003</v>
      </c>
      <c r="D609" s="1154">
        <v>12</v>
      </c>
      <c r="E609" s="1154" t="s">
        <v>707</v>
      </c>
      <c r="F609" s="1154" t="s">
        <v>708</v>
      </c>
      <c r="G609" s="1462" t="s">
        <v>8004</v>
      </c>
      <c r="H609" s="1463"/>
      <c r="I609" s="1463"/>
      <c r="J609" s="1463"/>
      <c r="K609" s="1463"/>
      <c r="L609" s="1464"/>
      <c r="M609" s="1255"/>
      <c r="N609" s="1129"/>
      <c r="O609" s="1129"/>
      <c r="P609" s="164"/>
      <c r="Q609" s="164"/>
    </row>
    <row r="610" spans="3:17" ht="26.45" customHeight="1">
      <c r="C610" s="956" t="s">
        <v>8005</v>
      </c>
      <c r="D610" s="1154">
        <v>12</v>
      </c>
      <c r="E610" s="1154" t="s">
        <v>707</v>
      </c>
      <c r="F610" s="1154" t="s">
        <v>708</v>
      </c>
      <c r="G610" s="1462" t="s">
        <v>8006</v>
      </c>
      <c r="H610" s="1463"/>
      <c r="I610" s="1463"/>
      <c r="J610" s="1463"/>
      <c r="K610" s="1463"/>
      <c r="L610" s="1464"/>
      <c r="M610" s="1255"/>
      <c r="N610" s="1129"/>
      <c r="O610" s="1129"/>
      <c r="P610" s="164"/>
      <c r="Q610" s="164"/>
    </row>
    <row r="611" spans="3:17" ht="26.45" customHeight="1">
      <c r="C611" s="956" t="s">
        <v>8007</v>
      </c>
      <c r="D611" s="1154">
        <v>12</v>
      </c>
      <c r="E611" s="1154" t="s">
        <v>707</v>
      </c>
      <c r="F611" s="1154" t="s">
        <v>708</v>
      </c>
      <c r="G611" s="1462" t="s">
        <v>8008</v>
      </c>
      <c r="H611" s="1463"/>
      <c r="I611" s="1463"/>
      <c r="J611" s="1463"/>
      <c r="K611" s="1463"/>
      <c r="L611" s="1464"/>
      <c r="M611" s="1255"/>
      <c r="N611" s="1129"/>
      <c r="O611" s="1129"/>
      <c r="P611" s="164"/>
      <c r="Q611" s="164"/>
    </row>
    <row r="612" spans="3:17" ht="26.45" customHeight="1">
      <c r="C612" s="956" t="s">
        <v>8009</v>
      </c>
      <c r="D612" s="1154">
        <v>12</v>
      </c>
      <c r="E612" s="1154" t="s">
        <v>707</v>
      </c>
      <c r="F612" s="1154" t="s">
        <v>708</v>
      </c>
      <c r="G612" s="1462" t="s">
        <v>8010</v>
      </c>
      <c r="H612" s="1463"/>
      <c r="I612" s="1463"/>
      <c r="J612" s="1463"/>
      <c r="K612" s="1463"/>
      <c r="L612" s="1464"/>
      <c r="M612" s="1255"/>
      <c r="N612" s="1129"/>
      <c r="O612" s="1129"/>
      <c r="P612" s="164"/>
      <c r="Q612" s="164"/>
    </row>
    <row r="613" spans="3:17" ht="26.45" customHeight="1">
      <c r="C613" s="956" t="s">
        <v>8011</v>
      </c>
      <c r="D613" s="1154">
        <v>12</v>
      </c>
      <c r="E613" s="1154" t="s">
        <v>707</v>
      </c>
      <c r="F613" s="1154" t="s">
        <v>708</v>
      </c>
      <c r="G613" s="1462" t="s">
        <v>8012</v>
      </c>
      <c r="H613" s="1463"/>
      <c r="I613" s="1463"/>
      <c r="J613" s="1463"/>
      <c r="K613" s="1463"/>
      <c r="L613" s="1464"/>
      <c r="M613" s="1255"/>
      <c r="N613" s="1129"/>
      <c r="O613" s="1129"/>
      <c r="P613" s="164"/>
      <c r="Q613" s="164"/>
    </row>
    <row r="614" spans="3:17" ht="26.45" customHeight="1">
      <c r="C614" s="956" t="s">
        <v>8013</v>
      </c>
      <c r="D614" s="1154">
        <v>12</v>
      </c>
      <c r="E614" s="1154" t="s">
        <v>707</v>
      </c>
      <c r="F614" s="1154" t="s">
        <v>708</v>
      </c>
      <c r="G614" s="1462" t="s">
        <v>8014</v>
      </c>
      <c r="H614" s="1463"/>
      <c r="I614" s="1463"/>
      <c r="J614" s="1463"/>
      <c r="K614" s="1463"/>
      <c r="L614" s="1464"/>
      <c r="M614" s="1255"/>
      <c r="N614" s="1129"/>
      <c r="O614" s="1129"/>
      <c r="P614" s="164"/>
      <c r="Q614" s="164"/>
    </row>
    <row r="615" spans="3:17" ht="26.45" customHeight="1">
      <c r="C615" s="956" t="s">
        <v>8015</v>
      </c>
      <c r="D615" s="1154">
        <v>12</v>
      </c>
      <c r="E615" s="1154" t="s">
        <v>707</v>
      </c>
      <c r="F615" s="1154" t="s">
        <v>708</v>
      </c>
      <c r="G615" s="1462" t="s">
        <v>8016</v>
      </c>
      <c r="H615" s="1463"/>
      <c r="I615" s="1463"/>
      <c r="J615" s="1463"/>
      <c r="K615" s="1463"/>
      <c r="L615" s="1464"/>
      <c r="M615" s="1255"/>
      <c r="N615" s="1129"/>
      <c r="O615" s="1129"/>
      <c r="P615" s="164"/>
      <c r="Q615" s="164"/>
    </row>
    <row r="616" spans="3:17" ht="26.45" customHeight="1">
      <c r="C616" s="956" t="s">
        <v>8017</v>
      </c>
      <c r="D616" s="1154">
        <v>3</v>
      </c>
      <c r="E616" s="1154" t="s">
        <v>707</v>
      </c>
      <c r="F616" s="1154" t="s">
        <v>708</v>
      </c>
      <c r="G616" s="1462" t="s">
        <v>8018</v>
      </c>
      <c r="H616" s="1463"/>
      <c r="I616" s="1463"/>
      <c r="J616" s="1463"/>
      <c r="K616" s="1463"/>
      <c r="L616" s="1464"/>
      <c r="M616" s="1255"/>
      <c r="N616" s="1129"/>
      <c r="O616" s="1129"/>
      <c r="P616" s="164"/>
      <c r="Q616" s="164"/>
    </row>
    <row r="617" spans="3:17" ht="26.45" customHeight="1">
      <c r="C617" s="956" t="s">
        <v>8019</v>
      </c>
      <c r="D617" s="1154">
        <v>3</v>
      </c>
      <c r="E617" s="1154" t="s">
        <v>707</v>
      </c>
      <c r="F617" s="1154" t="s">
        <v>708</v>
      </c>
      <c r="G617" s="1462" t="s">
        <v>8020</v>
      </c>
      <c r="H617" s="1463"/>
      <c r="I617" s="1463"/>
      <c r="J617" s="1463"/>
      <c r="K617" s="1463"/>
      <c r="L617" s="1464"/>
      <c r="M617" s="1255"/>
      <c r="N617" s="1129"/>
      <c r="O617" s="1129"/>
      <c r="P617" s="164"/>
      <c r="Q617" s="164"/>
    </row>
    <row r="618" spans="3:17" ht="26.45" customHeight="1">
      <c r="C618" s="956" t="s">
        <v>8021</v>
      </c>
      <c r="D618" s="1154">
        <v>3</v>
      </c>
      <c r="E618" s="1154" t="s">
        <v>707</v>
      </c>
      <c r="F618" s="1154" t="s">
        <v>708</v>
      </c>
      <c r="G618" s="1462" t="s">
        <v>8022</v>
      </c>
      <c r="H618" s="1463"/>
      <c r="I618" s="1463"/>
      <c r="J618" s="1463"/>
      <c r="K618" s="1463"/>
      <c r="L618" s="1464"/>
      <c r="M618" s="1255"/>
      <c r="N618" s="1129"/>
      <c r="O618" s="1129"/>
      <c r="P618" s="164"/>
      <c r="Q618" s="164"/>
    </row>
    <row r="619" spans="3:17" ht="26.45" customHeight="1">
      <c r="C619" s="956" t="s">
        <v>8023</v>
      </c>
      <c r="D619" s="1154">
        <v>3</v>
      </c>
      <c r="E619" s="1154" t="s">
        <v>707</v>
      </c>
      <c r="F619" s="1154" t="s">
        <v>708</v>
      </c>
      <c r="G619" s="1462" t="s">
        <v>8024</v>
      </c>
      <c r="H619" s="1463"/>
      <c r="I619" s="1463"/>
      <c r="J619" s="1463"/>
      <c r="K619" s="1463"/>
      <c r="L619" s="1464"/>
      <c r="M619" s="1255"/>
      <c r="N619" s="1129"/>
      <c r="O619" s="1129"/>
      <c r="P619" s="164"/>
      <c r="Q619" s="164"/>
    </row>
    <row r="620" spans="3:17" ht="26.45" customHeight="1">
      <c r="C620" s="956" t="s">
        <v>8025</v>
      </c>
      <c r="D620" s="1154">
        <v>3</v>
      </c>
      <c r="E620" s="1154" t="s">
        <v>707</v>
      </c>
      <c r="F620" s="1154" t="s">
        <v>708</v>
      </c>
      <c r="G620" s="1462" t="s">
        <v>8026</v>
      </c>
      <c r="H620" s="1463"/>
      <c r="I620" s="1463"/>
      <c r="J620" s="1463"/>
      <c r="K620" s="1463"/>
      <c r="L620" s="1464"/>
      <c r="M620" s="1255"/>
      <c r="N620" s="1129"/>
      <c r="O620" s="1129"/>
      <c r="P620" s="164"/>
      <c r="Q620" s="164"/>
    </row>
    <row r="621" spans="3:17" ht="26.45" customHeight="1">
      <c r="C621" s="956" t="s">
        <v>8027</v>
      </c>
      <c r="D621" s="1154">
        <v>3</v>
      </c>
      <c r="E621" s="1154" t="s">
        <v>707</v>
      </c>
      <c r="F621" s="1154" t="s">
        <v>708</v>
      </c>
      <c r="G621" s="1462" t="s">
        <v>8028</v>
      </c>
      <c r="H621" s="1463"/>
      <c r="I621" s="1463"/>
      <c r="J621" s="1463"/>
      <c r="K621" s="1463"/>
      <c r="L621" s="1464"/>
      <c r="M621" s="1255"/>
      <c r="N621" s="1129"/>
      <c r="O621" s="1129"/>
      <c r="P621" s="164"/>
      <c r="Q621" s="164"/>
    </row>
    <row r="622" spans="3:17" ht="26.45" customHeight="1">
      <c r="C622" s="956" t="s">
        <v>8029</v>
      </c>
      <c r="D622" s="1154">
        <v>3</v>
      </c>
      <c r="E622" s="1154" t="s">
        <v>707</v>
      </c>
      <c r="F622" s="1154" t="s">
        <v>708</v>
      </c>
      <c r="G622" s="1462" t="s">
        <v>8030</v>
      </c>
      <c r="H622" s="1463"/>
      <c r="I622" s="1463"/>
      <c r="J622" s="1463"/>
      <c r="K622" s="1463"/>
      <c r="L622" s="1464"/>
      <c r="M622" s="1255"/>
      <c r="N622" s="1129"/>
      <c r="O622" s="1129"/>
      <c r="P622" s="164"/>
      <c r="Q622" s="164"/>
    </row>
    <row r="623" spans="3:17" ht="26.45" customHeight="1">
      <c r="C623" s="956" t="s">
        <v>8031</v>
      </c>
      <c r="D623" s="1154">
        <v>3</v>
      </c>
      <c r="E623" s="1154" t="s">
        <v>707</v>
      </c>
      <c r="F623" s="1154" t="s">
        <v>708</v>
      </c>
      <c r="G623" s="1462" t="s">
        <v>8032</v>
      </c>
      <c r="H623" s="1463"/>
      <c r="I623" s="1463"/>
      <c r="J623" s="1463"/>
      <c r="K623" s="1463"/>
      <c r="L623" s="1464"/>
      <c r="M623" s="1255"/>
      <c r="N623" s="1129"/>
      <c r="O623" s="1129"/>
      <c r="P623" s="164"/>
      <c r="Q623" s="164"/>
    </row>
    <row r="624" spans="3:17" ht="26.45" customHeight="1">
      <c r="C624" s="956" t="s">
        <v>8033</v>
      </c>
      <c r="D624" s="1154">
        <v>3</v>
      </c>
      <c r="E624" s="1154" t="s">
        <v>707</v>
      </c>
      <c r="F624" s="1154" t="s">
        <v>708</v>
      </c>
      <c r="G624" s="1462" t="s">
        <v>8034</v>
      </c>
      <c r="H624" s="1463"/>
      <c r="I624" s="1463"/>
      <c r="J624" s="1463"/>
      <c r="K624" s="1463"/>
      <c r="L624" s="1464"/>
      <c r="M624" s="1255"/>
      <c r="N624" s="1129"/>
      <c r="O624" s="1129"/>
      <c r="P624" s="164"/>
      <c r="Q624" s="164"/>
    </row>
    <row r="625" spans="3:17" ht="26.45" customHeight="1">
      <c r="C625" s="956" t="s">
        <v>8035</v>
      </c>
      <c r="D625" s="1154">
        <v>3</v>
      </c>
      <c r="E625" s="1154" t="s">
        <v>707</v>
      </c>
      <c r="F625" s="1154" t="s">
        <v>708</v>
      </c>
      <c r="G625" s="1462" t="s">
        <v>8036</v>
      </c>
      <c r="H625" s="1463"/>
      <c r="I625" s="1463"/>
      <c r="J625" s="1463"/>
      <c r="K625" s="1463"/>
      <c r="L625" s="1464"/>
      <c r="M625" s="1255"/>
      <c r="N625" s="1129"/>
      <c r="O625" s="1129"/>
      <c r="P625" s="164"/>
      <c r="Q625" s="164"/>
    </row>
    <row r="626" spans="3:17" ht="26.45" customHeight="1">
      <c r="C626" s="956" t="s">
        <v>8037</v>
      </c>
      <c r="D626" s="1154">
        <v>3</v>
      </c>
      <c r="E626" s="1154" t="s">
        <v>707</v>
      </c>
      <c r="F626" s="1154" t="s">
        <v>708</v>
      </c>
      <c r="G626" s="1462" t="s">
        <v>8038</v>
      </c>
      <c r="H626" s="1463"/>
      <c r="I626" s="1463"/>
      <c r="J626" s="1463"/>
      <c r="K626" s="1463"/>
      <c r="L626" s="1464"/>
      <c r="M626" s="1255"/>
      <c r="N626" s="1129"/>
      <c r="O626" s="1129"/>
      <c r="P626" s="164"/>
      <c r="Q626" s="164"/>
    </row>
    <row r="627" spans="3:17" ht="26.45" customHeight="1">
      <c r="C627" s="956" t="s">
        <v>8039</v>
      </c>
      <c r="D627" s="1154">
        <v>3</v>
      </c>
      <c r="E627" s="1154" t="s">
        <v>707</v>
      </c>
      <c r="F627" s="1154" t="s">
        <v>708</v>
      </c>
      <c r="G627" s="1462" t="s">
        <v>8040</v>
      </c>
      <c r="H627" s="1463"/>
      <c r="I627" s="1463"/>
      <c r="J627" s="1463"/>
      <c r="K627" s="1463"/>
      <c r="L627" s="1464"/>
      <c r="M627" s="1255"/>
      <c r="N627" s="1129"/>
      <c r="O627" s="1129"/>
      <c r="P627" s="164"/>
      <c r="Q627" s="164"/>
    </row>
    <row r="628" spans="3:17" ht="26.45" customHeight="1">
      <c r="C628" s="956" t="s">
        <v>8041</v>
      </c>
      <c r="D628" s="1154">
        <v>3</v>
      </c>
      <c r="E628" s="1154" t="s">
        <v>707</v>
      </c>
      <c r="F628" s="1154" t="s">
        <v>708</v>
      </c>
      <c r="G628" s="1462" t="s">
        <v>8042</v>
      </c>
      <c r="H628" s="1463"/>
      <c r="I628" s="1463"/>
      <c r="J628" s="1463"/>
      <c r="K628" s="1463"/>
      <c r="L628" s="1464"/>
      <c r="M628" s="1255"/>
      <c r="N628" s="1129"/>
      <c r="O628" s="1129"/>
      <c r="P628" s="164"/>
      <c r="Q628" s="164"/>
    </row>
    <row r="629" spans="3:17" ht="26.45" customHeight="1">
      <c r="C629" s="956" t="s">
        <v>8043</v>
      </c>
      <c r="D629" s="1154">
        <v>3</v>
      </c>
      <c r="E629" s="1154" t="s">
        <v>707</v>
      </c>
      <c r="F629" s="1154" t="s">
        <v>708</v>
      </c>
      <c r="G629" s="1462" t="s">
        <v>8044</v>
      </c>
      <c r="H629" s="1463"/>
      <c r="I629" s="1463"/>
      <c r="J629" s="1463"/>
      <c r="K629" s="1463"/>
      <c r="L629" s="1464"/>
      <c r="M629" s="1255"/>
      <c r="N629" s="1129"/>
      <c r="O629" s="1129"/>
      <c r="P629" s="164"/>
      <c r="Q629" s="164"/>
    </row>
    <row r="630" spans="3:17" ht="26.45" customHeight="1">
      <c r="C630" s="956" t="s">
        <v>8045</v>
      </c>
      <c r="D630" s="1154">
        <v>3</v>
      </c>
      <c r="E630" s="1154" t="s">
        <v>707</v>
      </c>
      <c r="F630" s="1154" t="s">
        <v>708</v>
      </c>
      <c r="G630" s="1462" t="s">
        <v>8046</v>
      </c>
      <c r="H630" s="1463"/>
      <c r="I630" s="1463"/>
      <c r="J630" s="1463"/>
      <c r="K630" s="1463"/>
      <c r="L630" s="1464"/>
      <c r="M630" s="1255"/>
      <c r="N630" s="1129"/>
      <c r="O630" s="1129"/>
      <c r="P630" s="164"/>
      <c r="Q630" s="164"/>
    </row>
    <row r="631" spans="3:17" ht="26.45" customHeight="1">
      <c r="C631" s="956" t="s">
        <v>8047</v>
      </c>
      <c r="D631" s="1154">
        <v>3</v>
      </c>
      <c r="E631" s="1154" t="s">
        <v>707</v>
      </c>
      <c r="F631" s="1154" t="s">
        <v>708</v>
      </c>
      <c r="G631" s="1462" t="s">
        <v>8048</v>
      </c>
      <c r="H631" s="1463"/>
      <c r="I631" s="1463"/>
      <c r="J631" s="1463"/>
      <c r="K631" s="1463"/>
      <c r="L631" s="1464"/>
      <c r="M631" s="1255"/>
      <c r="N631" s="1129"/>
      <c r="O631" s="1129"/>
      <c r="P631" s="164"/>
      <c r="Q631" s="164"/>
    </row>
    <row r="632" spans="3:17" ht="26.45" customHeight="1">
      <c r="C632" s="956" t="s">
        <v>8049</v>
      </c>
      <c r="D632" s="1154">
        <v>3</v>
      </c>
      <c r="E632" s="1154" t="s">
        <v>707</v>
      </c>
      <c r="F632" s="1154" t="s">
        <v>708</v>
      </c>
      <c r="G632" s="1462" t="s">
        <v>8050</v>
      </c>
      <c r="H632" s="1463"/>
      <c r="I632" s="1463"/>
      <c r="J632" s="1463"/>
      <c r="K632" s="1463"/>
      <c r="L632" s="1464"/>
      <c r="M632" s="1255"/>
      <c r="N632" s="1129"/>
      <c r="O632" s="1129"/>
      <c r="P632" s="164"/>
      <c r="Q632" s="164"/>
    </row>
    <row r="633" spans="3:17" ht="26.45" customHeight="1">
      <c r="C633" s="956" t="s">
        <v>8051</v>
      </c>
      <c r="D633" s="1154">
        <v>3</v>
      </c>
      <c r="E633" s="1154" t="s">
        <v>707</v>
      </c>
      <c r="F633" s="1154" t="s">
        <v>708</v>
      </c>
      <c r="G633" s="1462" t="s">
        <v>8052</v>
      </c>
      <c r="H633" s="1463"/>
      <c r="I633" s="1463"/>
      <c r="J633" s="1463"/>
      <c r="K633" s="1463"/>
      <c r="L633" s="1464"/>
      <c r="M633" s="1255"/>
      <c r="N633" s="1129"/>
      <c r="O633" s="1129"/>
      <c r="P633" s="164"/>
      <c r="Q633" s="164"/>
    </row>
    <row r="634" spans="3:17" ht="26.45" customHeight="1">
      <c r="C634" s="956" t="s">
        <v>8053</v>
      </c>
      <c r="D634" s="1154">
        <v>3</v>
      </c>
      <c r="E634" s="1154" t="s">
        <v>707</v>
      </c>
      <c r="F634" s="1154" t="s">
        <v>708</v>
      </c>
      <c r="G634" s="1462" t="s">
        <v>8054</v>
      </c>
      <c r="H634" s="1463"/>
      <c r="I634" s="1463"/>
      <c r="J634" s="1463"/>
      <c r="K634" s="1463"/>
      <c r="L634" s="1464"/>
      <c r="M634" s="1255"/>
      <c r="N634" s="1129"/>
      <c r="O634" s="1129"/>
      <c r="P634" s="164"/>
      <c r="Q634" s="164"/>
    </row>
    <row r="635" spans="3:17" ht="26.45" customHeight="1">
      <c r="C635" s="956" t="s">
        <v>8055</v>
      </c>
      <c r="D635" s="1154">
        <v>3</v>
      </c>
      <c r="E635" s="1154" t="s">
        <v>707</v>
      </c>
      <c r="F635" s="1154" t="s">
        <v>708</v>
      </c>
      <c r="G635" s="1462" t="s">
        <v>8056</v>
      </c>
      <c r="H635" s="1463"/>
      <c r="I635" s="1463"/>
      <c r="J635" s="1463"/>
      <c r="K635" s="1463"/>
      <c r="L635" s="1464"/>
      <c r="M635" s="1255"/>
      <c r="N635" s="1129"/>
      <c r="O635" s="1129"/>
      <c r="P635" s="164"/>
      <c r="Q635" s="164"/>
    </row>
    <row r="636" spans="3:17" ht="26.45" customHeight="1">
      <c r="C636" s="956" t="s">
        <v>8057</v>
      </c>
      <c r="D636" s="1154">
        <v>3</v>
      </c>
      <c r="E636" s="1154" t="s">
        <v>707</v>
      </c>
      <c r="F636" s="1154" t="s">
        <v>708</v>
      </c>
      <c r="G636" s="1462" t="s">
        <v>8058</v>
      </c>
      <c r="H636" s="1463"/>
      <c r="I636" s="1463"/>
      <c r="J636" s="1463"/>
      <c r="K636" s="1463"/>
      <c r="L636" s="1464"/>
      <c r="M636" s="1255"/>
      <c r="N636" s="1129"/>
      <c r="O636" s="1129"/>
      <c r="P636" s="164"/>
      <c r="Q636" s="164"/>
    </row>
    <row r="637" spans="3:17" ht="26.45" customHeight="1">
      <c r="C637" s="956" t="s">
        <v>8059</v>
      </c>
      <c r="D637" s="1154">
        <v>3</v>
      </c>
      <c r="E637" s="1154" t="s">
        <v>707</v>
      </c>
      <c r="F637" s="1154" t="s">
        <v>708</v>
      </c>
      <c r="G637" s="1462" t="s">
        <v>8060</v>
      </c>
      <c r="H637" s="1463"/>
      <c r="I637" s="1463"/>
      <c r="J637" s="1463"/>
      <c r="K637" s="1463"/>
      <c r="L637" s="1464"/>
      <c r="M637" s="1255"/>
      <c r="N637" s="1129"/>
      <c r="O637" s="1129"/>
      <c r="P637" s="164"/>
      <c r="Q637" s="164"/>
    </row>
    <row r="638" spans="3:17" ht="26.45" customHeight="1">
      <c r="C638" s="956" t="s">
        <v>8061</v>
      </c>
      <c r="D638" s="1154">
        <v>3</v>
      </c>
      <c r="E638" s="1154" t="s">
        <v>707</v>
      </c>
      <c r="F638" s="1154" t="s">
        <v>708</v>
      </c>
      <c r="G638" s="1462" t="s">
        <v>8062</v>
      </c>
      <c r="H638" s="1463"/>
      <c r="I638" s="1463"/>
      <c r="J638" s="1463"/>
      <c r="K638" s="1463"/>
      <c r="L638" s="1464"/>
      <c r="M638" s="1255"/>
      <c r="N638" s="1129"/>
      <c r="O638" s="1129"/>
      <c r="P638" s="164"/>
      <c r="Q638" s="164"/>
    </row>
    <row r="639" spans="3:17" ht="26.45" customHeight="1">
      <c r="C639" s="956" t="s">
        <v>8063</v>
      </c>
      <c r="D639" s="1154">
        <v>3</v>
      </c>
      <c r="E639" s="1154" t="s">
        <v>707</v>
      </c>
      <c r="F639" s="1154" t="s">
        <v>708</v>
      </c>
      <c r="G639" s="1462" t="s">
        <v>8064</v>
      </c>
      <c r="H639" s="1463"/>
      <c r="I639" s="1463"/>
      <c r="J639" s="1463"/>
      <c r="K639" s="1463"/>
      <c r="L639" s="1464"/>
      <c r="M639" s="1255"/>
      <c r="N639" s="1129"/>
      <c r="O639" s="1129"/>
      <c r="P639" s="164"/>
      <c r="Q639" s="164"/>
    </row>
    <row r="640" spans="3:17" ht="26.45" customHeight="1">
      <c r="C640" s="956" t="s">
        <v>8065</v>
      </c>
      <c r="D640" s="1154">
        <v>3</v>
      </c>
      <c r="E640" s="1154" t="s">
        <v>707</v>
      </c>
      <c r="F640" s="1154" t="s">
        <v>708</v>
      </c>
      <c r="G640" s="1462" t="s">
        <v>8066</v>
      </c>
      <c r="H640" s="1463"/>
      <c r="I640" s="1463"/>
      <c r="J640" s="1463"/>
      <c r="K640" s="1463"/>
      <c r="L640" s="1464"/>
      <c r="M640" s="1255"/>
      <c r="N640" s="1129"/>
      <c r="O640" s="1129"/>
      <c r="P640" s="164"/>
      <c r="Q640" s="164"/>
    </row>
    <row r="641" spans="3:17" ht="26.45" customHeight="1">
      <c r="C641" s="956" t="s">
        <v>8067</v>
      </c>
      <c r="D641" s="1154">
        <v>3</v>
      </c>
      <c r="E641" s="1154" t="s">
        <v>707</v>
      </c>
      <c r="F641" s="1154" t="s">
        <v>708</v>
      </c>
      <c r="G641" s="1462" t="s">
        <v>8068</v>
      </c>
      <c r="H641" s="1463"/>
      <c r="I641" s="1463"/>
      <c r="J641" s="1463"/>
      <c r="K641" s="1463"/>
      <c r="L641" s="1464"/>
      <c r="M641" s="1255"/>
      <c r="N641" s="1129"/>
      <c r="O641" s="1129"/>
      <c r="P641" s="164"/>
      <c r="Q641" s="164"/>
    </row>
    <row r="642" spans="3:17" ht="26.45" customHeight="1">
      <c r="C642" s="956" t="s">
        <v>8069</v>
      </c>
      <c r="D642" s="1154">
        <v>3</v>
      </c>
      <c r="E642" s="1154" t="s">
        <v>707</v>
      </c>
      <c r="F642" s="1154" t="s">
        <v>708</v>
      </c>
      <c r="G642" s="1462" t="s">
        <v>8070</v>
      </c>
      <c r="H642" s="1463"/>
      <c r="I642" s="1463"/>
      <c r="J642" s="1463"/>
      <c r="K642" s="1463"/>
      <c r="L642" s="1464"/>
      <c r="M642" s="1255"/>
      <c r="N642" s="1129"/>
      <c r="O642" s="1129"/>
      <c r="P642" s="164"/>
      <c r="Q642" s="164"/>
    </row>
    <row r="643" spans="3:17" ht="26.45" customHeight="1">
      <c r="C643" s="956" t="s">
        <v>8071</v>
      </c>
      <c r="D643" s="1154">
        <v>3</v>
      </c>
      <c r="E643" s="1154" t="s">
        <v>707</v>
      </c>
      <c r="F643" s="1154" t="s">
        <v>708</v>
      </c>
      <c r="G643" s="1462" t="s">
        <v>8072</v>
      </c>
      <c r="H643" s="1463"/>
      <c r="I643" s="1463"/>
      <c r="J643" s="1463"/>
      <c r="K643" s="1463"/>
      <c r="L643" s="1464"/>
      <c r="M643" s="1255"/>
      <c r="N643" s="1129"/>
      <c r="O643" s="1129"/>
      <c r="P643" s="164"/>
      <c r="Q643" s="164"/>
    </row>
    <row r="644" spans="3:17" ht="26.45" customHeight="1">
      <c r="C644" s="956" t="s">
        <v>8073</v>
      </c>
      <c r="D644" s="1154">
        <v>3</v>
      </c>
      <c r="E644" s="1154" t="s">
        <v>707</v>
      </c>
      <c r="F644" s="1154" t="s">
        <v>708</v>
      </c>
      <c r="G644" s="1462" t="s">
        <v>8074</v>
      </c>
      <c r="H644" s="1463"/>
      <c r="I644" s="1463"/>
      <c r="J644" s="1463"/>
      <c r="K644" s="1463"/>
      <c r="L644" s="1464"/>
      <c r="M644" s="1255"/>
      <c r="N644" s="1129"/>
      <c r="O644" s="1129"/>
      <c r="P644" s="164"/>
      <c r="Q644" s="164"/>
    </row>
    <row r="645" spans="3:17" ht="26.45" customHeight="1">
      <c r="C645" s="956" t="s">
        <v>8075</v>
      </c>
      <c r="D645" s="1154">
        <v>3</v>
      </c>
      <c r="E645" s="1154" t="s">
        <v>707</v>
      </c>
      <c r="F645" s="1154" t="s">
        <v>708</v>
      </c>
      <c r="G645" s="1462" t="s">
        <v>8076</v>
      </c>
      <c r="H645" s="1463"/>
      <c r="I645" s="1463"/>
      <c r="J645" s="1463"/>
      <c r="K645" s="1463"/>
      <c r="L645" s="1464"/>
      <c r="M645" s="1255"/>
      <c r="N645" s="1129"/>
      <c r="O645" s="1129"/>
      <c r="P645" s="164"/>
      <c r="Q645" s="164"/>
    </row>
    <row r="646" spans="3:17" ht="26.45" customHeight="1">
      <c r="C646" s="956" t="s">
        <v>8077</v>
      </c>
      <c r="D646" s="1154">
        <v>3</v>
      </c>
      <c r="E646" s="1154" t="s">
        <v>707</v>
      </c>
      <c r="F646" s="1154" t="s">
        <v>708</v>
      </c>
      <c r="G646" s="1462" t="s">
        <v>8078</v>
      </c>
      <c r="H646" s="1463"/>
      <c r="I646" s="1463"/>
      <c r="J646" s="1463"/>
      <c r="K646" s="1463"/>
      <c r="L646" s="1464"/>
      <c r="M646" s="1255"/>
      <c r="N646" s="1129"/>
      <c r="O646" s="1129"/>
      <c r="P646" s="164"/>
      <c r="Q646" s="164"/>
    </row>
    <row r="647" spans="3:17" ht="26.45" customHeight="1">
      <c r="C647" s="956" t="s">
        <v>8079</v>
      </c>
      <c r="D647" s="1154">
        <v>3</v>
      </c>
      <c r="E647" s="1154" t="s">
        <v>707</v>
      </c>
      <c r="F647" s="1154" t="s">
        <v>708</v>
      </c>
      <c r="G647" s="1462" t="s">
        <v>8080</v>
      </c>
      <c r="H647" s="1463"/>
      <c r="I647" s="1463"/>
      <c r="J647" s="1463"/>
      <c r="K647" s="1463"/>
      <c r="L647" s="1464"/>
      <c r="M647" s="1255"/>
      <c r="N647" s="1129"/>
      <c r="O647" s="1129"/>
      <c r="P647" s="164"/>
      <c r="Q647" s="164"/>
    </row>
    <row r="648" spans="3:17" ht="26.45" customHeight="1">
      <c r="C648" s="956" t="s">
        <v>7539</v>
      </c>
      <c r="D648" s="1154">
        <v>1</v>
      </c>
      <c r="E648" s="1154" t="s">
        <v>707</v>
      </c>
      <c r="F648" s="1154" t="s">
        <v>708</v>
      </c>
      <c r="G648" s="1462" t="s">
        <v>8081</v>
      </c>
      <c r="H648" s="1463"/>
      <c r="I648" s="1463"/>
      <c r="J648" s="1463"/>
      <c r="K648" s="1463"/>
      <c r="L648" s="1464"/>
      <c r="M648" s="1255"/>
      <c r="N648" s="1129"/>
      <c r="O648" s="1129"/>
      <c r="P648" s="164"/>
      <c r="Q648" s="164"/>
    </row>
    <row r="649" spans="3:17" ht="26.45" customHeight="1">
      <c r="C649" s="956" t="s">
        <v>7540</v>
      </c>
      <c r="D649" s="1154">
        <v>1</v>
      </c>
      <c r="E649" s="1154" t="s">
        <v>707</v>
      </c>
      <c r="F649" s="1154" t="s">
        <v>708</v>
      </c>
      <c r="G649" s="1462" t="s">
        <v>8082</v>
      </c>
      <c r="H649" s="1463"/>
      <c r="I649" s="1463"/>
      <c r="J649" s="1463"/>
      <c r="K649" s="1463"/>
      <c r="L649" s="1464"/>
      <c r="M649" s="1255"/>
      <c r="N649" s="1129"/>
      <c r="O649" s="1129"/>
      <c r="P649" s="164"/>
      <c r="Q649" s="164"/>
    </row>
    <row r="650" spans="3:17" ht="26.45" customHeight="1">
      <c r="C650" s="956" t="s">
        <v>7541</v>
      </c>
      <c r="D650" s="1154">
        <v>1</v>
      </c>
      <c r="E650" s="1154" t="s">
        <v>707</v>
      </c>
      <c r="F650" s="1154" t="s">
        <v>708</v>
      </c>
      <c r="G650" s="1462" t="s">
        <v>8083</v>
      </c>
      <c r="H650" s="1463"/>
      <c r="I650" s="1463"/>
      <c r="J650" s="1463"/>
      <c r="K650" s="1463"/>
      <c r="L650" s="1464"/>
      <c r="M650" s="1255"/>
      <c r="N650" s="1129"/>
      <c r="O650" s="1129"/>
      <c r="P650" s="164"/>
      <c r="Q650" s="164"/>
    </row>
    <row r="651" spans="3:17" ht="26.45" customHeight="1">
      <c r="C651" s="956" t="s">
        <v>7542</v>
      </c>
      <c r="D651" s="1154">
        <v>1</v>
      </c>
      <c r="E651" s="1154" t="s">
        <v>707</v>
      </c>
      <c r="F651" s="1154" t="s">
        <v>708</v>
      </c>
      <c r="G651" s="1462" t="s">
        <v>8084</v>
      </c>
      <c r="H651" s="1463"/>
      <c r="I651" s="1463"/>
      <c r="J651" s="1463"/>
      <c r="K651" s="1463"/>
      <c r="L651" s="1464"/>
      <c r="M651" s="1255"/>
      <c r="N651" s="1129"/>
      <c r="O651" s="1129"/>
      <c r="P651" s="164"/>
      <c r="Q651" s="164"/>
    </row>
    <row r="652" spans="3:17" ht="26.45" customHeight="1">
      <c r="C652" s="956" t="s">
        <v>7543</v>
      </c>
      <c r="D652" s="1154">
        <v>1</v>
      </c>
      <c r="E652" s="1154" t="s">
        <v>707</v>
      </c>
      <c r="F652" s="1154" t="s">
        <v>708</v>
      </c>
      <c r="G652" s="1462" t="s">
        <v>8085</v>
      </c>
      <c r="H652" s="1463"/>
      <c r="I652" s="1463"/>
      <c r="J652" s="1463"/>
      <c r="K652" s="1463"/>
      <c r="L652" s="1464"/>
      <c r="M652" s="1255"/>
      <c r="N652" s="1129"/>
      <c r="O652" s="1129"/>
      <c r="P652" s="164"/>
      <c r="Q652" s="164"/>
    </row>
    <row r="653" spans="3:17" ht="26.45" customHeight="1">
      <c r="C653" s="956" t="s">
        <v>7544</v>
      </c>
      <c r="D653" s="1154">
        <v>1</v>
      </c>
      <c r="E653" s="1154" t="s">
        <v>707</v>
      </c>
      <c r="F653" s="1154" t="s">
        <v>708</v>
      </c>
      <c r="G653" s="1462" t="s">
        <v>8086</v>
      </c>
      <c r="H653" s="1463"/>
      <c r="I653" s="1463"/>
      <c r="J653" s="1463"/>
      <c r="K653" s="1463"/>
      <c r="L653" s="1464"/>
      <c r="M653" s="1255"/>
      <c r="N653" s="1129"/>
      <c r="O653" s="1129"/>
      <c r="P653" s="164"/>
      <c r="Q653" s="164"/>
    </row>
    <row r="654" spans="3:17" ht="26.45" customHeight="1">
      <c r="C654" s="956" t="s">
        <v>7545</v>
      </c>
      <c r="D654" s="1154">
        <v>1</v>
      </c>
      <c r="E654" s="1154" t="s">
        <v>707</v>
      </c>
      <c r="F654" s="1154" t="s">
        <v>708</v>
      </c>
      <c r="G654" s="1462" t="s">
        <v>8087</v>
      </c>
      <c r="H654" s="1463"/>
      <c r="I654" s="1463"/>
      <c r="J654" s="1463"/>
      <c r="K654" s="1463"/>
      <c r="L654" s="1464"/>
      <c r="M654" s="1255"/>
      <c r="N654" s="1129"/>
      <c r="O654" s="1129"/>
      <c r="P654" s="164"/>
      <c r="Q654" s="164"/>
    </row>
    <row r="655" spans="3:17" ht="26.45" customHeight="1">
      <c r="C655" s="956" t="s">
        <v>7546</v>
      </c>
      <c r="D655" s="1154">
        <v>1</v>
      </c>
      <c r="E655" s="1154" t="s">
        <v>707</v>
      </c>
      <c r="F655" s="1154" t="s">
        <v>708</v>
      </c>
      <c r="G655" s="1462" t="s">
        <v>8088</v>
      </c>
      <c r="H655" s="1463"/>
      <c r="I655" s="1463"/>
      <c r="J655" s="1463"/>
      <c r="K655" s="1463"/>
      <c r="L655" s="1464"/>
      <c r="M655" s="1255"/>
      <c r="N655" s="1129"/>
      <c r="O655" s="1129"/>
      <c r="P655" s="164"/>
      <c r="Q655" s="164"/>
    </row>
    <row r="656" spans="3:17" ht="26.45" customHeight="1">
      <c r="C656" s="956" t="s">
        <v>7547</v>
      </c>
      <c r="D656" s="1154">
        <v>1</v>
      </c>
      <c r="E656" s="1154" t="s">
        <v>707</v>
      </c>
      <c r="F656" s="1154" t="s">
        <v>708</v>
      </c>
      <c r="G656" s="1462" t="s">
        <v>8089</v>
      </c>
      <c r="H656" s="1463"/>
      <c r="I656" s="1463"/>
      <c r="J656" s="1463"/>
      <c r="K656" s="1463"/>
      <c r="L656" s="1464"/>
      <c r="M656" s="1255"/>
      <c r="N656" s="1129"/>
      <c r="O656" s="1129"/>
      <c r="P656" s="164"/>
      <c r="Q656" s="164"/>
    </row>
    <row r="657" spans="3:17" ht="26.45" customHeight="1">
      <c r="C657" s="956" t="s">
        <v>7548</v>
      </c>
      <c r="D657" s="1154">
        <v>1</v>
      </c>
      <c r="E657" s="1154" t="s">
        <v>707</v>
      </c>
      <c r="F657" s="1154" t="s">
        <v>708</v>
      </c>
      <c r="G657" s="1462" t="s">
        <v>8090</v>
      </c>
      <c r="H657" s="1463"/>
      <c r="I657" s="1463"/>
      <c r="J657" s="1463"/>
      <c r="K657" s="1463"/>
      <c r="L657" s="1464"/>
      <c r="M657" s="1255"/>
      <c r="N657" s="1129"/>
      <c r="O657" s="1129"/>
      <c r="P657" s="164"/>
      <c r="Q657" s="164"/>
    </row>
    <row r="658" spans="3:17" ht="26.45" customHeight="1">
      <c r="C658" s="956" t="s">
        <v>7549</v>
      </c>
      <c r="D658" s="1154">
        <v>1</v>
      </c>
      <c r="E658" s="1154" t="s">
        <v>707</v>
      </c>
      <c r="F658" s="1154" t="s">
        <v>708</v>
      </c>
      <c r="G658" s="1462" t="s">
        <v>8091</v>
      </c>
      <c r="H658" s="1463"/>
      <c r="I658" s="1463"/>
      <c r="J658" s="1463"/>
      <c r="K658" s="1463"/>
      <c r="L658" s="1464"/>
      <c r="M658" s="1255"/>
      <c r="N658" s="1129"/>
      <c r="O658" s="1129"/>
      <c r="P658" s="164"/>
      <c r="Q658" s="164"/>
    </row>
    <row r="659" spans="3:17" ht="26.45" customHeight="1">
      <c r="C659" s="956" t="s">
        <v>7550</v>
      </c>
      <c r="D659" s="1154">
        <v>1</v>
      </c>
      <c r="E659" s="1154" t="s">
        <v>707</v>
      </c>
      <c r="F659" s="1154" t="s">
        <v>708</v>
      </c>
      <c r="G659" s="1462" t="s">
        <v>8092</v>
      </c>
      <c r="H659" s="1463"/>
      <c r="I659" s="1463"/>
      <c r="J659" s="1463"/>
      <c r="K659" s="1463"/>
      <c r="L659" s="1464"/>
      <c r="M659" s="1255"/>
      <c r="N659" s="1129"/>
      <c r="O659" s="1129"/>
      <c r="P659" s="164"/>
      <c r="Q659" s="164"/>
    </row>
    <row r="660" spans="3:17" ht="26.45" customHeight="1">
      <c r="C660" s="956" t="s">
        <v>7551</v>
      </c>
      <c r="D660" s="1154">
        <v>1</v>
      </c>
      <c r="E660" s="1154" t="s">
        <v>707</v>
      </c>
      <c r="F660" s="1154" t="s">
        <v>708</v>
      </c>
      <c r="G660" s="1462" t="s">
        <v>8093</v>
      </c>
      <c r="H660" s="1463"/>
      <c r="I660" s="1463"/>
      <c r="J660" s="1463"/>
      <c r="K660" s="1463"/>
      <c r="L660" s="1464"/>
      <c r="M660" s="1255"/>
      <c r="N660" s="1129"/>
      <c r="O660" s="1129"/>
      <c r="P660" s="164"/>
      <c r="Q660" s="164"/>
    </row>
    <row r="661" spans="3:17" ht="26.45" customHeight="1">
      <c r="C661" s="956" t="s">
        <v>7552</v>
      </c>
      <c r="D661" s="1154">
        <v>1</v>
      </c>
      <c r="E661" s="1154" t="s">
        <v>707</v>
      </c>
      <c r="F661" s="1154" t="s">
        <v>708</v>
      </c>
      <c r="G661" s="1462" t="s">
        <v>8094</v>
      </c>
      <c r="H661" s="1463"/>
      <c r="I661" s="1463"/>
      <c r="J661" s="1463"/>
      <c r="K661" s="1463"/>
      <c r="L661" s="1464"/>
      <c r="M661" s="1255"/>
      <c r="N661" s="1129"/>
      <c r="O661" s="1129"/>
      <c r="P661" s="164"/>
      <c r="Q661" s="164"/>
    </row>
    <row r="662" spans="3:17" ht="26.45" customHeight="1">
      <c r="C662" s="956" t="s">
        <v>7553</v>
      </c>
      <c r="D662" s="1154">
        <v>1</v>
      </c>
      <c r="E662" s="1154" t="s">
        <v>707</v>
      </c>
      <c r="F662" s="1154" t="s">
        <v>708</v>
      </c>
      <c r="G662" s="1462" t="s">
        <v>8095</v>
      </c>
      <c r="H662" s="1463"/>
      <c r="I662" s="1463"/>
      <c r="J662" s="1463"/>
      <c r="K662" s="1463"/>
      <c r="L662" s="1464"/>
      <c r="M662" s="1255"/>
      <c r="N662" s="1129"/>
      <c r="O662" s="1129"/>
      <c r="P662" s="164"/>
      <c r="Q662" s="164"/>
    </row>
    <row r="663" spans="3:17" ht="26.45" customHeight="1">
      <c r="C663" s="956" t="s">
        <v>7554</v>
      </c>
      <c r="D663" s="1154">
        <v>1</v>
      </c>
      <c r="E663" s="1154" t="s">
        <v>707</v>
      </c>
      <c r="F663" s="1154" t="s">
        <v>708</v>
      </c>
      <c r="G663" s="1462" t="s">
        <v>8096</v>
      </c>
      <c r="H663" s="1463"/>
      <c r="I663" s="1463"/>
      <c r="J663" s="1463"/>
      <c r="K663" s="1463"/>
      <c r="L663" s="1464"/>
      <c r="M663" s="1255"/>
      <c r="N663" s="1129"/>
      <c r="O663" s="1129"/>
      <c r="P663" s="164"/>
      <c r="Q663" s="164"/>
    </row>
    <row r="664" spans="3:17" ht="26.45" customHeight="1">
      <c r="C664" s="956" t="s">
        <v>7555</v>
      </c>
      <c r="D664" s="1154">
        <v>1</v>
      </c>
      <c r="E664" s="1154" t="s">
        <v>707</v>
      </c>
      <c r="F664" s="1154" t="s">
        <v>708</v>
      </c>
      <c r="G664" s="1462" t="s">
        <v>8097</v>
      </c>
      <c r="H664" s="1463"/>
      <c r="I664" s="1463"/>
      <c r="J664" s="1463"/>
      <c r="K664" s="1463"/>
      <c r="L664" s="1464"/>
      <c r="M664" s="1255"/>
      <c r="N664" s="1129"/>
      <c r="O664" s="1129"/>
      <c r="P664" s="164"/>
      <c r="Q664" s="164"/>
    </row>
    <row r="665" spans="3:17" ht="26.45" customHeight="1">
      <c r="C665" s="956" t="s">
        <v>7556</v>
      </c>
      <c r="D665" s="1154">
        <v>1</v>
      </c>
      <c r="E665" s="1154" t="s">
        <v>707</v>
      </c>
      <c r="F665" s="1154" t="s">
        <v>708</v>
      </c>
      <c r="G665" s="1462" t="s">
        <v>8098</v>
      </c>
      <c r="H665" s="1463"/>
      <c r="I665" s="1463"/>
      <c r="J665" s="1463"/>
      <c r="K665" s="1463"/>
      <c r="L665" s="1464"/>
      <c r="M665" s="1255"/>
      <c r="N665" s="1129"/>
      <c r="O665" s="1129"/>
      <c r="P665" s="164"/>
      <c r="Q665" s="164"/>
    </row>
    <row r="666" spans="3:17" ht="26.45" customHeight="1">
      <c r="C666" s="956" t="s">
        <v>7557</v>
      </c>
      <c r="D666" s="1154">
        <v>1</v>
      </c>
      <c r="E666" s="1154" t="s">
        <v>707</v>
      </c>
      <c r="F666" s="1154" t="s">
        <v>708</v>
      </c>
      <c r="G666" s="1462" t="s">
        <v>8099</v>
      </c>
      <c r="H666" s="1463"/>
      <c r="I666" s="1463"/>
      <c r="J666" s="1463"/>
      <c r="K666" s="1463"/>
      <c r="L666" s="1464"/>
      <c r="M666" s="1255"/>
      <c r="N666" s="1129"/>
      <c r="O666" s="1129"/>
      <c r="P666" s="164"/>
      <c r="Q666" s="164"/>
    </row>
    <row r="667" spans="3:17" ht="26.45" customHeight="1">
      <c r="C667" s="956" t="s">
        <v>7558</v>
      </c>
      <c r="D667" s="1154">
        <v>1</v>
      </c>
      <c r="E667" s="1154" t="s">
        <v>707</v>
      </c>
      <c r="F667" s="1154" t="s">
        <v>708</v>
      </c>
      <c r="G667" s="1462" t="s">
        <v>8100</v>
      </c>
      <c r="H667" s="1463"/>
      <c r="I667" s="1463"/>
      <c r="J667" s="1463"/>
      <c r="K667" s="1463"/>
      <c r="L667" s="1464"/>
      <c r="M667" s="1255"/>
      <c r="N667" s="1129"/>
      <c r="O667" s="1129"/>
      <c r="P667" s="164"/>
      <c r="Q667" s="164"/>
    </row>
    <row r="668" spans="3:17" ht="26.45" customHeight="1">
      <c r="C668" s="956" t="s">
        <v>7559</v>
      </c>
      <c r="D668" s="1154">
        <v>1</v>
      </c>
      <c r="E668" s="1154" t="s">
        <v>707</v>
      </c>
      <c r="F668" s="1154" t="s">
        <v>708</v>
      </c>
      <c r="G668" s="1462" t="s">
        <v>8101</v>
      </c>
      <c r="H668" s="1463"/>
      <c r="I668" s="1463"/>
      <c r="J668" s="1463"/>
      <c r="K668" s="1463"/>
      <c r="L668" s="1464"/>
      <c r="M668" s="1255"/>
      <c r="N668" s="1129"/>
      <c r="O668" s="1129"/>
      <c r="P668" s="164"/>
      <c r="Q668" s="164"/>
    </row>
    <row r="669" spans="3:17" ht="26.45" customHeight="1">
      <c r="C669" s="956" t="s">
        <v>7560</v>
      </c>
      <c r="D669" s="1154">
        <v>1</v>
      </c>
      <c r="E669" s="1154" t="s">
        <v>707</v>
      </c>
      <c r="F669" s="1154" t="s">
        <v>708</v>
      </c>
      <c r="G669" s="1462" t="s">
        <v>8102</v>
      </c>
      <c r="H669" s="1463"/>
      <c r="I669" s="1463"/>
      <c r="J669" s="1463"/>
      <c r="K669" s="1463"/>
      <c r="L669" s="1464"/>
      <c r="M669" s="1255"/>
      <c r="N669" s="1129"/>
      <c r="O669" s="1129"/>
      <c r="P669" s="164"/>
      <c r="Q669" s="164"/>
    </row>
    <row r="670" spans="3:17" ht="26.45" customHeight="1">
      <c r="C670" s="956" t="s">
        <v>7561</v>
      </c>
      <c r="D670" s="1154">
        <v>1</v>
      </c>
      <c r="E670" s="1154" t="s">
        <v>707</v>
      </c>
      <c r="F670" s="1154" t="s">
        <v>708</v>
      </c>
      <c r="G670" s="1462" t="s">
        <v>8103</v>
      </c>
      <c r="H670" s="1463"/>
      <c r="I670" s="1463"/>
      <c r="J670" s="1463"/>
      <c r="K670" s="1463"/>
      <c r="L670" s="1464"/>
      <c r="M670" s="1255"/>
      <c r="N670" s="1129"/>
      <c r="O670" s="1129"/>
      <c r="P670" s="164"/>
      <c r="Q670" s="164"/>
    </row>
    <row r="671" spans="3:17" ht="26.45" customHeight="1">
      <c r="C671" s="956" t="s">
        <v>7562</v>
      </c>
      <c r="D671" s="1154">
        <v>1</v>
      </c>
      <c r="E671" s="1154" t="s">
        <v>707</v>
      </c>
      <c r="F671" s="1154" t="s">
        <v>708</v>
      </c>
      <c r="G671" s="1462" t="s">
        <v>8104</v>
      </c>
      <c r="H671" s="1463"/>
      <c r="I671" s="1463"/>
      <c r="J671" s="1463"/>
      <c r="K671" s="1463"/>
      <c r="L671" s="1464"/>
      <c r="M671" s="1255"/>
      <c r="N671" s="1129"/>
      <c r="O671" s="1129"/>
      <c r="P671" s="164"/>
      <c r="Q671" s="164"/>
    </row>
    <row r="672" spans="3:17" ht="26.45" customHeight="1">
      <c r="C672" s="956" t="s">
        <v>7563</v>
      </c>
      <c r="D672" s="1154">
        <v>1</v>
      </c>
      <c r="E672" s="1154" t="s">
        <v>707</v>
      </c>
      <c r="F672" s="1154" t="s">
        <v>708</v>
      </c>
      <c r="G672" s="1462" t="s">
        <v>8105</v>
      </c>
      <c r="H672" s="1463"/>
      <c r="I672" s="1463"/>
      <c r="J672" s="1463"/>
      <c r="K672" s="1463"/>
      <c r="L672" s="1464"/>
      <c r="M672" s="1255"/>
      <c r="N672" s="1129"/>
      <c r="O672" s="1129"/>
      <c r="P672" s="164"/>
      <c r="Q672" s="164"/>
    </row>
    <row r="673" spans="3:17" ht="26.45" customHeight="1">
      <c r="C673" s="956" t="s">
        <v>7564</v>
      </c>
      <c r="D673" s="1154">
        <v>1</v>
      </c>
      <c r="E673" s="1154" t="s">
        <v>707</v>
      </c>
      <c r="F673" s="1154" t="s">
        <v>708</v>
      </c>
      <c r="G673" s="1462" t="s">
        <v>8106</v>
      </c>
      <c r="H673" s="1463"/>
      <c r="I673" s="1463"/>
      <c r="J673" s="1463"/>
      <c r="K673" s="1463"/>
      <c r="L673" s="1464"/>
      <c r="M673" s="1255"/>
      <c r="N673" s="1129"/>
      <c r="O673" s="1129"/>
      <c r="P673" s="164"/>
      <c r="Q673" s="164"/>
    </row>
    <row r="674" spans="3:17" ht="26.45" customHeight="1">
      <c r="C674" s="956" t="s">
        <v>7565</v>
      </c>
      <c r="D674" s="1154">
        <v>1</v>
      </c>
      <c r="E674" s="1154" t="s">
        <v>707</v>
      </c>
      <c r="F674" s="1154" t="s">
        <v>708</v>
      </c>
      <c r="G674" s="1462" t="s">
        <v>8107</v>
      </c>
      <c r="H674" s="1463"/>
      <c r="I674" s="1463"/>
      <c r="J674" s="1463"/>
      <c r="K674" s="1463"/>
      <c r="L674" s="1464"/>
      <c r="M674" s="1255"/>
      <c r="N674" s="1129"/>
      <c r="O674" s="1129"/>
      <c r="P674" s="164"/>
      <c r="Q674" s="164"/>
    </row>
    <row r="675" spans="3:17" ht="26.45" customHeight="1">
      <c r="C675" s="956" t="s">
        <v>7566</v>
      </c>
      <c r="D675" s="1154">
        <v>1</v>
      </c>
      <c r="E675" s="1154" t="s">
        <v>707</v>
      </c>
      <c r="F675" s="1154" t="s">
        <v>708</v>
      </c>
      <c r="G675" s="1462" t="s">
        <v>8108</v>
      </c>
      <c r="H675" s="1463"/>
      <c r="I675" s="1463"/>
      <c r="J675" s="1463"/>
      <c r="K675" s="1463"/>
      <c r="L675" s="1464"/>
      <c r="M675" s="1255"/>
      <c r="N675" s="1129"/>
      <c r="O675" s="1129"/>
      <c r="P675" s="164"/>
      <c r="Q675" s="164"/>
    </row>
    <row r="676" spans="3:17" ht="26.45" customHeight="1">
      <c r="C676" s="956" t="s">
        <v>7567</v>
      </c>
      <c r="D676" s="1154">
        <v>1</v>
      </c>
      <c r="E676" s="1154" t="s">
        <v>707</v>
      </c>
      <c r="F676" s="1154" t="s">
        <v>708</v>
      </c>
      <c r="G676" s="1462" t="s">
        <v>8109</v>
      </c>
      <c r="H676" s="1463"/>
      <c r="I676" s="1463"/>
      <c r="J676" s="1463"/>
      <c r="K676" s="1463"/>
      <c r="L676" s="1464"/>
      <c r="M676" s="1255"/>
      <c r="N676" s="1129"/>
      <c r="O676" s="1129"/>
      <c r="P676" s="164"/>
      <c r="Q676" s="164"/>
    </row>
    <row r="677" spans="3:17" ht="26.45" customHeight="1">
      <c r="C677" s="956" t="s">
        <v>7568</v>
      </c>
      <c r="D677" s="1154">
        <v>1</v>
      </c>
      <c r="E677" s="1154" t="s">
        <v>707</v>
      </c>
      <c r="F677" s="1154" t="s">
        <v>708</v>
      </c>
      <c r="G677" s="1462" t="s">
        <v>8110</v>
      </c>
      <c r="H677" s="1463"/>
      <c r="I677" s="1463"/>
      <c r="J677" s="1463"/>
      <c r="K677" s="1463"/>
      <c r="L677" s="1464"/>
      <c r="M677" s="1255"/>
      <c r="N677" s="1129"/>
      <c r="O677" s="1129"/>
      <c r="P677" s="164"/>
      <c r="Q677" s="164"/>
    </row>
    <row r="678" spans="3:17" ht="26.45" customHeight="1">
      <c r="C678" s="956" t="s">
        <v>7569</v>
      </c>
      <c r="D678" s="1154">
        <v>1</v>
      </c>
      <c r="E678" s="1154" t="s">
        <v>707</v>
      </c>
      <c r="F678" s="1154" t="s">
        <v>708</v>
      </c>
      <c r="G678" s="1462" t="s">
        <v>8111</v>
      </c>
      <c r="H678" s="1463"/>
      <c r="I678" s="1463"/>
      <c r="J678" s="1463"/>
      <c r="K678" s="1463"/>
      <c r="L678" s="1464"/>
      <c r="M678" s="1255"/>
      <c r="N678" s="1129"/>
      <c r="O678" s="1129"/>
      <c r="P678" s="164"/>
      <c r="Q678" s="164"/>
    </row>
    <row r="679" spans="3:17" ht="26.45" customHeight="1">
      <c r="C679" s="956" t="s">
        <v>7570</v>
      </c>
      <c r="D679" s="1154">
        <v>1</v>
      </c>
      <c r="E679" s="1154" t="s">
        <v>707</v>
      </c>
      <c r="F679" s="1154" t="s">
        <v>708</v>
      </c>
      <c r="G679" s="1462" t="s">
        <v>8112</v>
      </c>
      <c r="H679" s="1463"/>
      <c r="I679" s="1463"/>
      <c r="J679" s="1463"/>
      <c r="K679" s="1463"/>
      <c r="L679" s="1464"/>
      <c r="M679" s="1255"/>
      <c r="N679" s="1129"/>
      <c r="O679" s="1129"/>
      <c r="P679" s="164"/>
      <c r="Q679" s="164"/>
    </row>
    <row r="680" spans="3:17" ht="26.45" customHeight="1">
      <c r="C680" s="956" t="s">
        <v>7571</v>
      </c>
      <c r="D680" s="1154">
        <v>1</v>
      </c>
      <c r="E680" s="1154" t="s">
        <v>707</v>
      </c>
      <c r="F680" s="1154" t="s">
        <v>708</v>
      </c>
      <c r="G680" s="1462" t="s">
        <v>8113</v>
      </c>
      <c r="H680" s="1463"/>
      <c r="I680" s="1463"/>
      <c r="J680" s="1463"/>
      <c r="K680" s="1463"/>
      <c r="L680" s="1464"/>
      <c r="M680" s="1255"/>
      <c r="N680" s="1129"/>
      <c r="O680" s="1129"/>
      <c r="P680" s="164"/>
      <c r="Q680" s="164"/>
    </row>
    <row r="681" spans="3:17" ht="26.45" customHeight="1">
      <c r="C681" s="956" t="s">
        <v>7572</v>
      </c>
      <c r="D681" s="1154">
        <v>1</v>
      </c>
      <c r="E681" s="1154" t="s">
        <v>707</v>
      </c>
      <c r="F681" s="1154" t="s">
        <v>708</v>
      </c>
      <c r="G681" s="1462" t="s">
        <v>8114</v>
      </c>
      <c r="H681" s="1463"/>
      <c r="I681" s="1463"/>
      <c r="J681" s="1463"/>
      <c r="K681" s="1463"/>
      <c r="L681" s="1464"/>
      <c r="M681" s="1255"/>
      <c r="N681" s="1129"/>
      <c r="O681" s="1129"/>
      <c r="P681" s="164"/>
      <c r="Q681" s="164"/>
    </row>
    <row r="682" spans="3:17" ht="26.45" customHeight="1">
      <c r="C682" s="956" t="s">
        <v>7573</v>
      </c>
      <c r="D682" s="1154">
        <v>1</v>
      </c>
      <c r="E682" s="1154" t="s">
        <v>707</v>
      </c>
      <c r="F682" s="1154" t="s">
        <v>708</v>
      </c>
      <c r="G682" s="1462" t="s">
        <v>8115</v>
      </c>
      <c r="H682" s="1463"/>
      <c r="I682" s="1463"/>
      <c r="J682" s="1463"/>
      <c r="K682" s="1463"/>
      <c r="L682" s="1464"/>
      <c r="M682" s="1255"/>
      <c r="N682" s="1129"/>
      <c r="O682" s="1129"/>
      <c r="P682" s="164"/>
      <c r="Q682" s="164"/>
    </row>
    <row r="683" spans="3:17" ht="26.45" customHeight="1">
      <c r="C683" s="956" t="s">
        <v>7574</v>
      </c>
      <c r="D683" s="1154">
        <v>1</v>
      </c>
      <c r="E683" s="1154" t="s">
        <v>707</v>
      </c>
      <c r="F683" s="1154" t="s">
        <v>708</v>
      </c>
      <c r="G683" s="1462" t="s">
        <v>8116</v>
      </c>
      <c r="H683" s="1463"/>
      <c r="I683" s="1463"/>
      <c r="J683" s="1463"/>
      <c r="K683" s="1463"/>
      <c r="L683" s="1464"/>
      <c r="M683" s="1255"/>
      <c r="N683" s="1129"/>
      <c r="O683" s="1129"/>
      <c r="P683" s="164"/>
      <c r="Q683" s="164"/>
    </row>
    <row r="684" spans="3:17" ht="26.45" customHeight="1">
      <c r="C684" s="956" t="s">
        <v>7575</v>
      </c>
      <c r="D684" s="1154">
        <v>1</v>
      </c>
      <c r="E684" s="1154" t="s">
        <v>707</v>
      </c>
      <c r="F684" s="1154" t="s">
        <v>708</v>
      </c>
      <c r="G684" s="1462" t="s">
        <v>8117</v>
      </c>
      <c r="H684" s="1463"/>
      <c r="I684" s="1463"/>
      <c r="J684" s="1463"/>
      <c r="K684" s="1463"/>
      <c r="L684" s="1464"/>
      <c r="M684" s="1255"/>
      <c r="N684" s="1129"/>
      <c r="O684" s="1129"/>
      <c r="P684" s="164"/>
      <c r="Q684" s="164"/>
    </row>
    <row r="685" spans="3:17" ht="26.45" customHeight="1">
      <c r="C685" s="956" t="s">
        <v>7576</v>
      </c>
      <c r="D685" s="1154">
        <v>1</v>
      </c>
      <c r="E685" s="1154" t="s">
        <v>707</v>
      </c>
      <c r="F685" s="1154" t="s">
        <v>708</v>
      </c>
      <c r="G685" s="1462" t="s">
        <v>8118</v>
      </c>
      <c r="H685" s="1463"/>
      <c r="I685" s="1463"/>
      <c r="J685" s="1463"/>
      <c r="K685" s="1463"/>
      <c r="L685" s="1464"/>
      <c r="M685" s="1255"/>
      <c r="N685" s="1129"/>
      <c r="O685" s="1129"/>
      <c r="P685" s="164"/>
      <c r="Q685" s="164"/>
    </row>
    <row r="686" spans="3:17" ht="26.45" customHeight="1">
      <c r="C686" s="956" t="s">
        <v>7577</v>
      </c>
      <c r="D686" s="1154">
        <v>1</v>
      </c>
      <c r="E686" s="1154" t="s">
        <v>707</v>
      </c>
      <c r="F686" s="1154" t="s">
        <v>708</v>
      </c>
      <c r="G686" s="1462" t="s">
        <v>8119</v>
      </c>
      <c r="H686" s="1463"/>
      <c r="I686" s="1463"/>
      <c r="J686" s="1463"/>
      <c r="K686" s="1463"/>
      <c r="L686" s="1464"/>
      <c r="M686" s="1255"/>
      <c r="N686" s="1129"/>
      <c r="O686" s="1129"/>
      <c r="P686" s="164"/>
      <c r="Q686" s="164"/>
    </row>
    <row r="687" spans="3:17" ht="26.45" customHeight="1">
      <c r="C687" s="956" t="s">
        <v>7578</v>
      </c>
      <c r="D687" s="1154">
        <v>1</v>
      </c>
      <c r="E687" s="1154" t="s">
        <v>707</v>
      </c>
      <c r="F687" s="1154" t="s">
        <v>708</v>
      </c>
      <c r="G687" s="1462" t="s">
        <v>8120</v>
      </c>
      <c r="H687" s="1463"/>
      <c r="I687" s="1463"/>
      <c r="J687" s="1463"/>
      <c r="K687" s="1463"/>
      <c r="L687" s="1464"/>
      <c r="M687" s="1255"/>
      <c r="N687" s="1129"/>
      <c r="O687" s="1129"/>
      <c r="P687" s="164"/>
      <c r="Q687" s="164"/>
    </row>
    <row r="688" spans="3:17" ht="26.45" customHeight="1">
      <c r="C688" s="956" t="s">
        <v>7579</v>
      </c>
      <c r="D688" s="1154">
        <v>1</v>
      </c>
      <c r="E688" s="1154" t="s">
        <v>707</v>
      </c>
      <c r="F688" s="1154" t="s">
        <v>708</v>
      </c>
      <c r="G688" s="1462" t="s">
        <v>8121</v>
      </c>
      <c r="H688" s="1463"/>
      <c r="I688" s="1463"/>
      <c r="J688" s="1463"/>
      <c r="K688" s="1463"/>
      <c r="L688" s="1464"/>
      <c r="M688" s="1255"/>
      <c r="N688" s="1129"/>
      <c r="O688" s="1129"/>
      <c r="P688" s="164"/>
      <c r="Q688" s="164"/>
    </row>
    <row r="689" spans="3:17" ht="26.45" customHeight="1">
      <c r="C689" s="956" t="s">
        <v>7580</v>
      </c>
      <c r="D689" s="1154">
        <v>1</v>
      </c>
      <c r="E689" s="1154" t="s">
        <v>707</v>
      </c>
      <c r="F689" s="1154" t="s">
        <v>708</v>
      </c>
      <c r="G689" s="1462" t="s">
        <v>8122</v>
      </c>
      <c r="H689" s="1463"/>
      <c r="I689" s="1463"/>
      <c r="J689" s="1463"/>
      <c r="K689" s="1463"/>
      <c r="L689" s="1464"/>
      <c r="M689" s="1255"/>
      <c r="N689" s="1129"/>
      <c r="O689" s="1129"/>
      <c r="P689" s="164"/>
      <c r="Q689" s="164"/>
    </row>
    <row r="690" spans="3:17" ht="26.45" customHeight="1">
      <c r="C690" s="956" t="s">
        <v>7581</v>
      </c>
      <c r="D690" s="1154">
        <v>1</v>
      </c>
      <c r="E690" s="1154" t="s">
        <v>707</v>
      </c>
      <c r="F690" s="1154" t="s">
        <v>708</v>
      </c>
      <c r="G690" s="1462" t="s">
        <v>8123</v>
      </c>
      <c r="H690" s="1463"/>
      <c r="I690" s="1463"/>
      <c r="J690" s="1463"/>
      <c r="K690" s="1463"/>
      <c r="L690" s="1464"/>
      <c r="M690" s="1255"/>
      <c r="N690" s="1129"/>
      <c r="O690" s="1129"/>
      <c r="P690" s="164"/>
      <c r="Q690" s="164"/>
    </row>
    <row r="691" spans="3:17" ht="26.45" customHeight="1">
      <c r="C691" s="956" t="s">
        <v>7582</v>
      </c>
      <c r="D691" s="1154">
        <v>1</v>
      </c>
      <c r="E691" s="1154" t="s">
        <v>707</v>
      </c>
      <c r="F691" s="1154" t="s">
        <v>708</v>
      </c>
      <c r="G691" s="1462" t="s">
        <v>8124</v>
      </c>
      <c r="H691" s="1463"/>
      <c r="I691" s="1463"/>
      <c r="J691" s="1463"/>
      <c r="K691" s="1463"/>
      <c r="L691" s="1464"/>
      <c r="M691" s="1255"/>
      <c r="N691" s="1129"/>
      <c r="O691" s="1129"/>
      <c r="P691" s="164"/>
      <c r="Q691" s="164"/>
    </row>
    <row r="692" spans="3:17" ht="26.45" customHeight="1">
      <c r="C692" s="956" t="s">
        <v>7583</v>
      </c>
      <c r="D692" s="1154">
        <v>1</v>
      </c>
      <c r="E692" s="1154" t="s">
        <v>707</v>
      </c>
      <c r="F692" s="1154" t="s">
        <v>708</v>
      </c>
      <c r="G692" s="1462" t="s">
        <v>8125</v>
      </c>
      <c r="H692" s="1463"/>
      <c r="I692" s="1463"/>
      <c r="J692" s="1463"/>
      <c r="K692" s="1463"/>
      <c r="L692" s="1464"/>
      <c r="M692" s="1255"/>
      <c r="N692" s="1129"/>
      <c r="O692" s="1129"/>
      <c r="P692" s="164"/>
      <c r="Q692" s="164"/>
    </row>
    <row r="693" spans="3:17" ht="26.45" customHeight="1">
      <c r="C693" s="956" t="s">
        <v>7584</v>
      </c>
      <c r="D693" s="1154">
        <v>1</v>
      </c>
      <c r="E693" s="1154" t="s">
        <v>707</v>
      </c>
      <c r="F693" s="1154" t="s">
        <v>708</v>
      </c>
      <c r="G693" s="1462" t="s">
        <v>8126</v>
      </c>
      <c r="H693" s="1463"/>
      <c r="I693" s="1463"/>
      <c r="J693" s="1463"/>
      <c r="K693" s="1463"/>
      <c r="L693" s="1464"/>
      <c r="M693" s="1255"/>
      <c r="N693" s="1129"/>
      <c r="O693" s="1129"/>
      <c r="P693" s="164"/>
      <c r="Q693" s="164"/>
    </row>
    <row r="694" spans="3:17" ht="26.45" customHeight="1">
      <c r="C694" s="956" t="s">
        <v>7585</v>
      </c>
      <c r="D694" s="1154">
        <v>1</v>
      </c>
      <c r="E694" s="1154" t="s">
        <v>707</v>
      </c>
      <c r="F694" s="1154" t="s">
        <v>708</v>
      </c>
      <c r="G694" s="1462" t="s">
        <v>8127</v>
      </c>
      <c r="H694" s="1463"/>
      <c r="I694" s="1463"/>
      <c r="J694" s="1463"/>
      <c r="K694" s="1463"/>
      <c r="L694" s="1464"/>
      <c r="M694" s="1255"/>
      <c r="N694" s="1129"/>
      <c r="O694" s="1129"/>
      <c r="P694" s="164"/>
      <c r="Q694" s="164"/>
    </row>
    <row r="695" spans="3:17" ht="26.45" customHeight="1">
      <c r="C695" s="956" t="s">
        <v>7586</v>
      </c>
      <c r="D695" s="1154">
        <v>1</v>
      </c>
      <c r="E695" s="1154" t="s">
        <v>707</v>
      </c>
      <c r="F695" s="1154" t="s">
        <v>708</v>
      </c>
      <c r="G695" s="1462" t="s">
        <v>8128</v>
      </c>
      <c r="H695" s="1463"/>
      <c r="I695" s="1463"/>
      <c r="J695" s="1463"/>
      <c r="K695" s="1463"/>
      <c r="L695" s="1464"/>
      <c r="M695" s="1255"/>
      <c r="N695" s="1129"/>
      <c r="O695" s="1129"/>
      <c r="P695" s="164"/>
      <c r="Q695" s="164"/>
    </row>
    <row r="696" spans="3:17" ht="26.45" customHeight="1">
      <c r="C696" s="956" t="s">
        <v>7587</v>
      </c>
      <c r="D696" s="1154">
        <v>1</v>
      </c>
      <c r="E696" s="1154" t="s">
        <v>707</v>
      </c>
      <c r="F696" s="1154" t="s">
        <v>708</v>
      </c>
      <c r="G696" s="1462" t="s">
        <v>8129</v>
      </c>
      <c r="H696" s="1463"/>
      <c r="I696" s="1463"/>
      <c r="J696" s="1463"/>
      <c r="K696" s="1463"/>
      <c r="L696" s="1464"/>
      <c r="M696" s="1255"/>
      <c r="N696" s="1129"/>
      <c r="O696" s="1129"/>
      <c r="P696" s="164"/>
      <c r="Q696" s="164"/>
    </row>
    <row r="697" spans="3:17" ht="26.45" customHeight="1">
      <c r="C697" s="956" t="s">
        <v>7588</v>
      </c>
      <c r="D697" s="1154">
        <v>1</v>
      </c>
      <c r="E697" s="1154" t="s">
        <v>707</v>
      </c>
      <c r="F697" s="1154" t="s">
        <v>708</v>
      </c>
      <c r="G697" s="1462" t="s">
        <v>8130</v>
      </c>
      <c r="H697" s="1463"/>
      <c r="I697" s="1463"/>
      <c r="J697" s="1463"/>
      <c r="K697" s="1463"/>
      <c r="L697" s="1464"/>
      <c r="M697" s="1255"/>
      <c r="N697" s="1129"/>
      <c r="O697" s="1129"/>
      <c r="P697" s="164"/>
      <c r="Q697" s="164"/>
    </row>
    <row r="698" spans="3:17" ht="26.45" customHeight="1">
      <c r="C698" s="956" t="s">
        <v>7589</v>
      </c>
      <c r="D698" s="1154">
        <v>1</v>
      </c>
      <c r="E698" s="1154" t="s">
        <v>707</v>
      </c>
      <c r="F698" s="1154" t="s">
        <v>708</v>
      </c>
      <c r="G698" s="1462" t="s">
        <v>8131</v>
      </c>
      <c r="H698" s="1463"/>
      <c r="I698" s="1463"/>
      <c r="J698" s="1463"/>
      <c r="K698" s="1463"/>
      <c r="L698" s="1464"/>
      <c r="M698" s="1255"/>
      <c r="N698" s="1129"/>
      <c r="O698" s="1129"/>
      <c r="P698" s="164"/>
      <c r="Q698" s="164"/>
    </row>
    <row r="699" spans="3:17" ht="26.45" customHeight="1">
      <c r="C699" s="956" t="s">
        <v>7590</v>
      </c>
      <c r="D699" s="1154">
        <v>1</v>
      </c>
      <c r="E699" s="1154" t="s">
        <v>707</v>
      </c>
      <c r="F699" s="1154" t="s">
        <v>708</v>
      </c>
      <c r="G699" s="1462" t="s">
        <v>8132</v>
      </c>
      <c r="H699" s="1463"/>
      <c r="I699" s="1463"/>
      <c r="J699" s="1463"/>
      <c r="K699" s="1463"/>
      <c r="L699" s="1464"/>
      <c r="M699" s="1255"/>
      <c r="N699" s="1129"/>
      <c r="O699" s="1129"/>
      <c r="P699" s="164"/>
      <c r="Q699" s="164"/>
    </row>
    <row r="700" spans="3:17" ht="26.45" customHeight="1">
      <c r="C700" s="956" t="s">
        <v>7591</v>
      </c>
      <c r="D700" s="1154">
        <v>1</v>
      </c>
      <c r="E700" s="1154" t="s">
        <v>707</v>
      </c>
      <c r="F700" s="1154" t="s">
        <v>708</v>
      </c>
      <c r="G700" s="1462" t="s">
        <v>8133</v>
      </c>
      <c r="H700" s="1463"/>
      <c r="I700" s="1463"/>
      <c r="J700" s="1463"/>
      <c r="K700" s="1463"/>
      <c r="L700" s="1464"/>
      <c r="M700" s="1255"/>
      <c r="N700" s="1129"/>
      <c r="O700" s="1129"/>
      <c r="P700" s="164"/>
      <c r="Q700" s="164"/>
    </row>
    <row r="701" spans="3:17" ht="26.45" customHeight="1">
      <c r="C701" s="956" t="s">
        <v>7592</v>
      </c>
      <c r="D701" s="1154">
        <v>1</v>
      </c>
      <c r="E701" s="1154" t="s">
        <v>707</v>
      </c>
      <c r="F701" s="1154" t="s">
        <v>708</v>
      </c>
      <c r="G701" s="1462" t="s">
        <v>8134</v>
      </c>
      <c r="H701" s="1463"/>
      <c r="I701" s="1463"/>
      <c r="J701" s="1463"/>
      <c r="K701" s="1463"/>
      <c r="L701" s="1464"/>
      <c r="M701" s="1255"/>
      <c r="N701" s="1129"/>
      <c r="O701" s="1129"/>
      <c r="P701" s="164"/>
      <c r="Q701" s="164"/>
    </row>
    <row r="702" spans="3:17" ht="26.45" customHeight="1">
      <c r="C702" s="956" t="s">
        <v>7593</v>
      </c>
      <c r="D702" s="1154">
        <v>1</v>
      </c>
      <c r="E702" s="1154" t="s">
        <v>707</v>
      </c>
      <c r="F702" s="1154" t="s">
        <v>708</v>
      </c>
      <c r="G702" s="1462" t="s">
        <v>8135</v>
      </c>
      <c r="H702" s="1463"/>
      <c r="I702" s="1463"/>
      <c r="J702" s="1463"/>
      <c r="K702" s="1463"/>
      <c r="L702" s="1464"/>
      <c r="M702" s="1255"/>
      <c r="N702" s="1129"/>
      <c r="O702" s="1129"/>
      <c r="P702" s="164"/>
      <c r="Q702" s="164"/>
    </row>
    <row r="703" spans="3:17" ht="26.45" customHeight="1">
      <c r="C703" s="956" t="s">
        <v>7594</v>
      </c>
      <c r="D703" s="1154">
        <v>1</v>
      </c>
      <c r="E703" s="1154" t="s">
        <v>707</v>
      </c>
      <c r="F703" s="1154" t="s">
        <v>708</v>
      </c>
      <c r="G703" s="1462" t="s">
        <v>8136</v>
      </c>
      <c r="H703" s="1463"/>
      <c r="I703" s="1463"/>
      <c r="J703" s="1463"/>
      <c r="K703" s="1463"/>
      <c r="L703" s="1464"/>
      <c r="M703" s="1255"/>
      <c r="N703" s="1129"/>
      <c r="O703" s="1129"/>
      <c r="P703" s="164"/>
      <c r="Q703" s="164"/>
    </row>
    <row r="704" spans="3:17" ht="26.45" customHeight="1">
      <c r="C704" s="956" t="s">
        <v>7595</v>
      </c>
      <c r="D704" s="1154">
        <v>1</v>
      </c>
      <c r="E704" s="1154" t="s">
        <v>707</v>
      </c>
      <c r="F704" s="1154" t="s">
        <v>708</v>
      </c>
      <c r="G704" s="1462" t="s">
        <v>8137</v>
      </c>
      <c r="H704" s="1463"/>
      <c r="I704" s="1463"/>
      <c r="J704" s="1463"/>
      <c r="K704" s="1463"/>
      <c r="L704" s="1464"/>
      <c r="M704" s="1255"/>
      <c r="N704" s="1129"/>
      <c r="O704" s="1129"/>
      <c r="P704" s="164"/>
      <c r="Q704" s="164"/>
    </row>
    <row r="705" spans="3:17" ht="26.45" customHeight="1">
      <c r="C705" s="956" t="s">
        <v>7596</v>
      </c>
      <c r="D705" s="1154">
        <v>1</v>
      </c>
      <c r="E705" s="1154" t="s">
        <v>707</v>
      </c>
      <c r="F705" s="1154" t="s">
        <v>708</v>
      </c>
      <c r="G705" s="1462" t="s">
        <v>8138</v>
      </c>
      <c r="H705" s="1463"/>
      <c r="I705" s="1463"/>
      <c r="J705" s="1463"/>
      <c r="K705" s="1463"/>
      <c r="L705" s="1464"/>
      <c r="M705" s="1255"/>
      <c r="N705" s="1129"/>
      <c r="O705" s="1129"/>
      <c r="P705" s="164"/>
      <c r="Q705" s="164"/>
    </row>
    <row r="706" spans="3:17" ht="26.45" customHeight="1">
      <c r="C706" s="956" t="s">
        <v>7597</v>
      </c>
      <c r="D706" s="1154">
        <v>1</v>
      </c>
      <c r="E706" s="1154" t="s">
        <v>707</v>
      </c>
      <c r="F706" s="1154" t="s">
        <v>708</v>
      </c>
      <c r="G706" s="1462" t="s">
        <v>8139</v>
      </c>
      <c r="H706" s="1463"/>
      <c r="I706" s="1463"/>
      <c r="J706" s="1463"/>
      <c r="K706" s="1463"/>
      <c r="L706" s="1464"/>
      <c r="M706" s="1255"/>
      <c r="N706" s="1129"/>
      <c r="O706" s="1129"/>
      <c r="P706" s="164"/>
      <c r="Q706" s="164"/>
    </row>
    <row r="707" spans="3:17" ht="26.45" customHeight="1">
      <c r="C707" s="956" t="s">
        <v>7598</v>
      </c>
      <c r="D707" s="1154">
        <v>1</v>
      </c>
      <c r="E707" s="1154" t="s">
        <v>707</v>
      </c>
      <c r="F707" s="1154" t="s">
        <v>708</v>
      </c>
      <c r="G707" s="1462" t="s">
        <v>8140</v>
      </c>
      <c r="H707" s="1463"/>
      <c r="I707" s="1463"/>
      <c r="J707" s="1463"/>
      <c r="K707" s="1463"/>
      <c r="L707" s="1464"/>
      <c r="M707" s="1255"/>
      <c r="N707" s="1129"/>
      <c r="O707" s="1129"/>
      <c r="P707" s="164"/>
      <c r="Q707" s="164"/>
    </row>
    <row r="708" spans="3:17" ht="26.45" customHeight="1">
      <c r="C708" s="956" t="s">
        <v>7599</v>
      </c>
      <c r="D708" s="1154">
        <v>1</v>
      </c>
      <c r="E708" s="1154" t="s">
        <v>707</v>
      </c>
      <c r="F708" s="1154" t="s">
        <v>708</v>
      </c>
      <c r="G708" s="1462" t="s">
        <v>8141</v>
      </c>
      <c r="H708" s="1463"/>
      <c r="I708" s="1463"/>
      <c r="J708" s="1463"/>
      <c r="K708" s="1463"/>
      <c r="L708" s="1464"/>
      <c r="M708" s="1255"/>
      <c r="N708" s="1129"/>
      <c r="O708" s="1129"/>
      <c r="P708" s="164"/>
      <c r="Q708" s="164"/>
    </row>
    <row r="709" spans="3:17" ht="26.45" customHeight="1">
      <c r="C709" s="956" t="s">
        <v>7600</v>
      </c>
      <c r="D709" s="1154">
        <v>1</v>
      </c>
      <c r="E709" s="1154" t="s">
        <v>707</v>
      </c>
      <c r="F709" s="1154" t="s">
        <v>708</v>
      </c>
      <c r="G709" s="1462" t="s">
        <v>8142</v>
      </c>
      <c r="H709" s="1463"/>
      <c r="I709" s="1463"/>
      <c r="J709" s="1463"/>
      <c r="K709" s="1463"/>
      <c r="L709" s="1464"/>
      <c r="M709" s="1255"/>
      <c r="N709" s="1129"/>
      <c r="O709" s="1129"/>
      <c r="P709" s="164"/>
      <c r="Q709" s="164"/>
    </row>
    <row r="710" spans="3:17" ht="26.45" customHeight="1">
      <c r="C710" s="956" t="s">
        <v>7601</v>
      </c>
      <c r="D710" s="1154">
        <v>1</v>
      </c>
      <c r="E710" s="1154" t="s">
        <v>707</v>
      </c>
      <c r="F710" s="1154" t="s">
        <v>708</v>
      </c>
      <c r="G710" s="1462" t="s">
        <v>8143</v>
      </c>
      <c r="H710" s="1463"/>
      <c r="I710" s="1463"/>
      <c r="J710" s="1463"/>
      <c r="K710" s="1463"/>
      <c r="L710" s="1464"/>
      <c r="M710" s="1255"/>
      <c r="N710" s="1129"/>
      <c r="O710" s="1129"/>
      <c r="P710" s="164"/>
      <c r="Q710" s="164"/>
    </row>
    <row r="711" spans="3:17" ht="26.45" customHeight="1">
      <c r="C711" s="956" t="s">
        <v>7602</v>
      </c>
      <c r="D711" s="1154">
        <v>1</v>
      </c>
      <c r="E711" s="1154" t="s">
        <v>707</v>
      </c>
      <c r="F711" s="1154" t="s">
        <v>708</v>
      </c>
      <c r="G711" s="1462" t="s">
        <v>8144</v>
      </c>
      <c r="H711" s="1463"/>
      <c r="I711" s="1463"/>
      <c r="J711" s="1463"/>
      <c r="K711" s="1463"/>
      <c r="L711" s="1464"/>
      <c r="M711" s="1255"/>
      <c r="N711" s="1129"/>
      <c r="O711" s="1129"/>
      <c r="P711" s="164"/>
      <c r="Q711" s="164"/>
    </row>
    <row r="712" spans="3:17" ht="26.45" customHeight="1">
      <c r="C712" s="956" t="s">
        <v>8145</v>
      </c>
      <c r="D712" s="1154">
        <v>12</v>
      </c>
      <c r="E712" s="1154" t="s">
        <v>707</v>
      </c>
      <c r="F712" s="1154" t="s">
        <v>708</v>
      </c>
      <c r="G712" s="1462" t="s">
        <v>8146</v>
      </c>
      <c r="H712" s="1463"/>
      <c r="I712" s="1463"/>
      <c r="J712" s="1463"/>
      <c r="K712" s="1463"/>
      <c r="L712" s="1464"/>
      <c r="M712" s="1255"/>
      <c r="N712" s="1129"/>
      <c r="O712" s="1129"/>
      <c r="P712" s="164"/>
      <c r="Q712" s="164"/>
    </row>
    <row r="713" spans="3:17" ht="26.45" customHeight="1">
      <c r="C713" s="956" t="s">
        <v>8147</v>
      </c>
      <c r="D713" s="1154">
        <v>12</v>
      </c>
      <c r="E713" s="1154" t="s">
        <v>707</v>
      </c>
      <c r="F713" s="1154" t="s">
        <v>708</v>
      </c>
      <c r="G713" s="1462" t="s">
        <v>8148</v>
      </c>
      <c r="H713" s="1463"/>
      <c r="I713" s="1463"/>
      <c r="J713" s="1463"/>
      <c r="K713" s="1463"/>
      <c r="L713" s="1464"/>
      <c r="M713" s="1255"/>
      <c r="N713" s="1129"/>
      <c r="O713" s="1129"/>
      <c r="P713" s="164"/>
      <c r="Q713" s="164"/>
    </row>
    <row r="714" spans="3:17" ht="26.45" customHeight="1">
      <c r="C714" s="956" t="s">
        <v>8149</v>
      </c>
      <c r="D714" s="1154">
        <v>12</v>
      </c>
      <c r="E714" s="1154" t="s">
        <v>707</v>
      </c>
      <c r="F714" s="1154" t="s">
        <v>708</v>
      </c>
      <c r="G714" s="1462" t="s">
        <v>8150</v>
      </c>
      <c r="H714" s="1463"/>
      <c r="I714" s="1463"/>
      <c r="J714" s="1463"/>
      <c r="K714" s="1463"/>
      <c r="L714" s="1464"/>
      <c r="M714" s="1255"/>
      <c r="N714" s="1129"/>
      <c r="O714" s="1129"/>
      <c r="P714" s="164"/>
      <c r="Q714" s="164"/>
    </row>
    <row r="715" spans="3:17" ht="26.45" customHeight="1">
      <c r="C715" s="956" t="s">
        <v>8151</v>
      </c>
      <c r="D715" s="1154">
        <v>12</v>
      </c>
      <c r="E715" s="1154" t="s">
        <v>707</v>
      </c>
      <c r="F715" s="1154" t="s">
        <v>708</v>
      </c>
      <c r="G715" s="1462" t="s">
        <v>8152</v>
      </c>
      <c r="H715" s="1463"/>
      <c r="I715" s="1463"/>
      <c r="J715" s="1463"/>
      <c r="K715" s="1463"/>
      <c r="L715" s="1464"/>
      <c r="M715" s="1255"/>
      <c r="N715" s="1129"/>
      <c r="O715" s="1129"/>
      <c r="P715" s="164"/>
      <c r="Q715" s="164"/>
    </row>
    <row r="716" spans="3:17" ht="26.45" customHeight="1">
      <c r="C716" s="956" t="s">
        <v>8153</v>
      </c>
      <c r="D716" s="1154">
        <v>12</v>
      </c>
      <c r="E716" s="1154" t="s">
        <v>707</v>
      </c>
      <c r="F716" s="1154" t="s">
        <v>708</v>
      </c>
      <c r="G716" s="1462" t="s">
        <v>8154</v>
      </c>
      <c r="H716" s="1463"/>
      <c r="I716" s="1463"/>
      <c r="J716" s="1463"/>
      <c r="K716" s="1463"/>
      <c r="L716" s="1464"/>
      <c r="M716" s="1255"/>
      <c r="N716" s="1129"/>
      <c r="O716" s="1129"/>
      <c r="P716" s="164"/>
      <c r="Q716" s="164"/>
    </row>
    <row r="717" spans="3:17" ht="26.45" customHeight="1">
      <c r="C717" s="956" t="s">
        <v>8155</v>
      </c>
      <c r="D717" s="1154">
        <v>12</v>
      </c>
      <c r="E717" s="1154" t="s">
        <v>707</v>
      </c>
      <c r="F717" s="1154" t="s">
        <v>708</v>
      </c>
      <c r="G717" s="1462" t="s">
        <v>8156</v>
      </c>
      <c r="H717" s="1463"/>
      <c r="I717" s="1463"/>
      <c r="J717" s="1463"/>
      <c r="K717" s="1463"/>
      <c r="L717" s="1464"/>
      <c r="M717" s="1255"/>
      <c r="N717" s="1129"/>
      <c r="O717" s="1129"/>
      <c r="P717" s="164"/>
      <c r="Q717" s="164"/>
    </row>
    <row r="718" spans="3:17" ht="26.45" customHeight="1">
      <c r="C718" s="956" t="s">
        <v>8157</v>
      </c>
      <c r="D718" s="1154">
        <v>12</v>
      </c>
      <c r="E718" s="1154" t="s">
        <v>707</v>
      </c>
      <c r="F718" s="1154" t="s">
        <v>708</v>
      </c>
      <c r="G718" s="1462" t="s">
        <v>8158</v>
      </c>
      <c r="H718" s="1463"/>
      <c r="I718" s="1463"/>
      <c r="J718" s="1463"/>
      <c r="K718" s="1463"/>
      <c r="L718" s="1464"/>
      <c r="M718" s="1255"/>
      <c r="N718" s="1129"/>
      <c r="O718" s="1129"/>
      <c r="P718" s="164"/>
      <c r="Q718" s="164"/>
    </row>
    <row r="719" spans="3:17" ht="26.45" customHeight="1">
      <c r="C719" s="956" t="s">
        <v>8159</v>
      </c>
      <c r="D719" s="1154">
        <v>12</v>
      </c>
      <c r="E719" s="1154" t="s">
        <v>707</v>
      </c>
      <c r="F719" s="1154" t="s">
        <v>708</v>
      </c>
      <c r="G719" s="1462" t="s">
        <v>8160</v>
      </c>
      <c r="H719" s="1463"/>
      <c r="I719" s="1463"/>
      <c r="J719" s="1463"/>
      <c r="K719" s="1463"/>
      <c r="L719" s="1464"/>
      <c r="M719" s="1255"/>
      <c r="N719" s="1129"/>
      <c r="O719" s="1129"/>
      <c r="P719" s="164"/>
      <c r="Q719" s="164"/>
    </row>
    <row r="720" spans="3:17" ht="26.45" customHeight="1">
      <c r="C720" s="956" t="s">
        <v>8161</v>
      </c>
      <c r="D720" s="1154">
        <v>12</v>
      </c>
      <c r="E720" s="1154" t="s">
        <v>707</v>
      </c>
      <c r="F720" s="1154" t="s">
        <v>708</v>
      </c>
      <c r="G720" s="1462" t="s">
        <v>8162</v>
      </c>
      <c r="H720" s="1463"/>
      <c r="I720" s="1463"/>
      <c r="J720" s="1463"/>
      <c r="K720" s="1463"/>
      <c r="L720" s="1464"/>
      <c r="M720" s="1255"/>
      <c r="N720" s="1129"/>
      <c r="O720" s="1129"/>
      <c r="P720" s="164"/>
      <c r="Q720" s="164"/>
    </row>
    <row r="721" spans="3:17" ht="26.45" customHeight="1">
      <c r="C721" s="956" t="s">
        <v>8163</v>
      </c>
      <c r="D721" s="1154">
        <v>12</v>
      </c>
      <c r="E721" s="1154" t="s">
        <v>707</v>
      </c>
      <c r="F721" s="1154" t="s">
        <v>708</v>
      </c>
      <c r="G721" s="1462" t="s">
        <v>8164</v>
      </c>
      <c r="H721" s="1463"/>
      <c r="I721" s="1463"/>
      <c r="J721" s="1463"/>
      <c r="K721" s="1463"/>
      <c r="L721" s="1464"/>
      <c r="M721" s="1255"/>
      <c r="N721" s="1129"/>
      <c r="O721" s="1129"/>
      <c r="P721" s="164"/>
      <c r="Q721" s="164"/>
    </row>
    <row r="722" spans="3:17" ht="26.45" customHeight="1">
      <c r="C722" s="956" t="s">
        <v>8165</v>
      </c>
      <c r="D722" s="1154">
        <v>12</v>
      </c>
      <c r="E722" s="1154" t="s">
        <v>707</v>
      </c>
      <c r="F722" s="1154" t="s">
        <v>708</v>
      </c>
      <c r="G722" s="1462" t="s">
        <v>8166</v>
      </c>
      <c r="H722" s="1463"/>
      <c r="I722" s="1463"/>
      <c r="J722" s="1463"/>
      <c r="K722" s="1463"/>
      <c r="L722" s="1464"/>
      <c r="M722" s="1255"/>
      <c r="N722" s="1129"/>
      <c r="O722" s="1129"/>
      <c r="P722" s="164"/>
      <c r="Q722" s="164"/>
    </row>
    <row r="723" spans="3:17" ht="26.45" customHeight="1">
      <c r="C723" s="956" t="s">
        <v>8167</v>
      </c>
      <c r="D723" s="1154">
        <v>12</v>
      </c>
      <c r="E723" s="1154" t="s">
        <v>707</v>
      </c>
      <c r="F723" s="1154" t="s">
        <v>708</v>
      </c>
      <c r="G723" s="1462" t="s">
        <v>8168</v>
      </c>
      <c r="H723" s="1463"/>
      <c r="I723" s="1463"/>
      <c r="J723" s="1463"/>
      <c r="K723" s="1463"/>
      <c r="L723" s="1464"/>
      <c r="M723" s="1255"/>
      <c r="N723" s="1129"/>
      <c r="O723" s="1129"/>
      <c r="P723" s="164"/>
      <c r="Q723" s="164"/>
    </row>
    <row r="724" spans="3:17" ht="26.45" customHeight="1">
      <c r="C724" s="956" t="s">
        <v>8169</v>
      </c>
      <c r="D724" s="1154">
        <v>12</v>
      </c>
      <c r="E724" s="1154" t="s">
        <v>707</v>
      </c>
      <c r="F724" s="1154" t="s">
        <v>708</v>
      </c>
      <c r="G724" s="1462" t="s">
        <v>8170</v>
      </c>
      <c r="H724" s="1463"/>
      <c r="I724" s="1463"/>
      <c r="J724" s="1463"/>
      <c r="K724" s="1463"/>
      <c r="L724" s="1464"/>
      <c r="M724" s="1255"/>
      <c r="N724" s="1129"/>
      <c r="O724" s="1129"/>
      <c r="P724" s="164"/>
      <c r="Q724" s="164"/>
    </row>
    <row r="725" spans="3:17" ht="26.45" customHeight="1">
      <c r="C725" s="956" t="s">
        <v>8171</v>
      </c>
      <c r="D725" s="1154">
        <v>12</v>
      </c>
      <c r="E725" s="1154" t="s">
        <v>707</v>
      </c>
      <c r="F725" s="1154" t="s">
        <v>708</v>
      </c>
      <c r="G725" s="1462" t="s">
        <v>8172</v>
      </c>
      <c r="H725" s="1463"/>
      <c r="I725" s="1463"/>
      <c r="J725" s="1463"/>
      <c r="K725" s="1463"/>
      <c r="L725" s="1464"/>
      <c r="M725" s="1255"/>
      <c r="N725" s="1129"/>
      <c r="O725" s="1129"/>
      <c r="P725" s="164"/>
      <c r="Q725" s="164"/>
    </row>
    <row r="726" spans="3:17" ht="26.45" customHeight="1">
      <c r="C726" s="956" t="s">
        <v>8173</v>
      </c>
      <c r="D726" s="1154">
        <v>12</v>
      </c>
      <c r="E726" s="1154" t="s">
        <v>707</v>
      </c>
      <c r="F726" s="1154" t="s">
        <v>708</v>
      </c>
      <c r="G726" s="1462" t="s">
        <v>8174</v>
      </c>
      <c r="H726" s="1463"/>
      <c r="I726" s="1463"/>
      <c r="J726" s="1463"/>
      <c r="K726" s="1463"/>
      <c r="L726" s="1464"/>
      <c r="M726" s="1255"/>
      <c r="N726" s="1129"/>
      <c r="O726" s="1129"/>
      <c r="P726" s="164"/>
      <c r="Q726" s="164"/>
    </row>
    <row r="727" spans="3:17" ht="26.45" customHeight="1">
      <c r="C727" s="956" t="s">
        <v>8175</v>
      </c>
      <c r="D727" s="1154">
        <v>12</v>
      </c>
      <c r="E727" s="1154" t="s">
        <v>707</v>
      </c>
      <c r="F727" s="1154" t="s">
        <v>708</v>
      </c>
      <c r="G727" s="1462" t="s">
        <v>8176</v>
      </c>
      <c r="H727" s="1463"/>
      <c r="I727" s="1463"/>
      <c r="J727" s="1463"/>
      <c r="K727" s="1463"/>
      <c r="L727" s="1464"/>
      <c r="M727" s="1255"/>
      <c r="N727" s="1129"/>
      <c r="O727" s="1129"/>
      <c r="P727" s="164"/>
      <c r="Q727" s="164"/>
    </row>
    <row r="728" spans="3:17" ht="26.45" customHeight="1">
      <c r="C728" s="956" t="s">
        <v>8177</v>
      </c>
      <c r="D728" s="1154">
        <v>12</v>
      </c>
      <c r="E728" s="1154" t="s">
        <v>707</v>
      </c>
      <c r="F728" s="1154" t="s">
        <v>708</v>
      </c>
      <c r="G728" s="1462" t="s">
        <v>8178</v>
      </c>
      <c r="H728" s="1463"/>
      <c r="I728" s="1463"/>
      <c r="J728" s="1463"/>
      <c r="K728" s="1463"/>
      <c r="L728" s="1464"/>
      <c r="M728" s="1255"/>
      <c r="N728" s="1129"/>
      <c r="O728" s="1129"/>
      <c r="P728" s="164"/>
      <c r="Q728" s="164"/>
    </row>
    <row r="729" spans="3:17" ht="26.45" customHeight="1">
      <c r="C729" s="956" t="s">
        <v>8179</v>
      </c>
      <c r="D729" s="1154">
        <v>12</v>
      </c>
      <c r="E729" s="1154" t="s">
        <v>707</v>
      </c>
      <c r="F729" s="1154" t="s">
        <v>708</v>
      </c>
      <c r="G729" s="1462" t="s">
        <v>8180</v>
      </c>
      <c r="H729" s="1463"/>
      <c r="I729" s="1463"/>
      <c r="J729" s="1463"/>
      <c r="K729" s="1463"/>
      <c r="L729" s="1464"/>
      <c r="M729" s="1255"/>
      <c r="N729" s="1129"/>
      <c r="O729" s="1129"/>
      <c r="P729" s="164"/>
      <c r="Q729" s="164"/>
    </row>
    <row r="730" spans="3:17" ht="26.45" customHeight="1">
      <c r="C730" s="956" t="s">
        <v>8181</v>
      </c>
      <c r="D730" s="1154">
        <v>12</v>
      </c>
      <c r="E730" s="1154" t="s">
        <v>707</v>
      </c>
      <c r="F730" s="1154" t="s">
        <v>708</v>
      </c>
      <c r="G730" s="1462" t="s">
        <v>8182</v>
      </c>
      <c r="H730" s="1463"/>
      <c r="I730" s="1463"/>
      <c r="J730" s="1463"/>
      <c r="K730" s="1463"/>
      <c r="L730" s="1464"/>
      <c r="M730" s="1255"/>
      <c r="N730" s="1129"/>
      <c r="O730" s="1129"/>
      <c r="P730" s="164"/>
      <c r="Q730" s="164"/>
    </row>
    <row r="731" spans="3:17" ht="26.45" customHeight="1">
      <c r="C731" s="956" t="s">
        <v>8183</v>
      </c>
      <c r="D731" s="1154">
        <v>12</v>
      </c>
      <c r="E731" s="1154" t="s">
        <v>707</v>
      </c>
      <c r="F731" s="1154" t="s">
        <v>708</v>
      </c>
      <c r="G731" s="1462" t="s">
        <v>8184</v>
      </c>
      <c r="H731" s="1463"/>
      <c r="I731" s="1463"/>
      <c r="J731" s="1463"/>
      <c r="K731" s="1463"/>
      <c r="L731" s="1464"/>
      <c r="M731" s="1255"/>
      <c r="N731" s="1129"/>
      <c r="O731" s="1129"/>
      <c r="P731" s="164"/>
      <c r="Q731" s="164"/>
    </row>
    <row r="732" spans="3:17" ht="26.45" customHeight="1">
      <c r="C732" s="956" t="s">
        <v>8185</v>
      </c>
      <c r="D732" s="1154">
        <v>12</v>
      </c>
      <c r="E732" s="1154" t="s">
        <v>707</v>
      </c>
      <c r="F732" s="1154" t="s">
        <v>708</v>
      </c>
      <c r="G732" s="1462" t="s">
        <v>8186</v>
      </c>
      <c r="H732" s="1463"/>
      <c r="I732" s="1463"/>
      <c r="J732" s="1463"/>
      <c r="K732" s="1463"/>
      <c r="L732" s="1464"/>
      <c r="M732" s="1255"/>
      <c r="N732" s="1129"/>
      <c r="O732" s="1129"/>
      <c r="P732" s="164"/>
      <c r="Q732" s="164"/>
    </row>
    <row r="733" spans="3:17" ht="26.45" customHeight="1">
      <c r="C733" s="956" t="s">
        <v>8187</v>
      </c>
      <c r="D733" s="1154">
        <v>12</v>
      </c>
      <c r="E733" s="1154" t="s">
        <v>707</v>
      </c>
      <c r="F733" s="1154" t="s">
        <v>708</v>
      </c>
      <c r="G733" s="1462" t="s">
        <v>8188</v>
      </c>
      <c r="H733" s="1463"/>
      <c r="I733" s="1463"/>
      <c r="J733" s="1463"/>
      <c r="K733" s="1463"/>
      <c r="L733" s="1464"/>
      <c r="M733" s="1255"/>
      <c r="N733" s="1129"/>
      <c r="O733" s="1129"/>
      <c r="P733" s="164"/>
      <c r="Q733" s="164"/>
    </row>
    <row r="734" spans="3:17" ht="26.45" customHeight="1">
      <c r="C734" s="956" t="s">
        <v>8189</v>
      </c>
      <c r="D734" s="1154">
        <v>12</v>
      </c>
      <c r="E734" s="1154" t="s">
        <v>707</v>
      </c>
      <c r="F734" s="1154" t="s">
        <v>708</v>
      </c>
      <c r="G734" s="1462" t="s">
        <v>8190</v>
      </c>
      <c r="H734" s="1463"/>
      <c r="I734" s="1463"/>
      <c r="J734" s="1463"/>
      <c r="K734" s="1463"/>
      <c r="L734" s="1464"/>
      <c r="M734" s="1255"/>
      <c r="N734" s="1129"/>
      <c r="O734" s="1129"/>
      <c r="P734" s="164"/>
      <c r="Q734" s="164"/>
    </row>
    <row r="735" spans="3:17" ht="26.45" customHeight="1">
      <c r="C735" s="956" t="s">
        <v>8191</v>
      </c>
      <c r="D735" s="1154">
        <v>12</v>
      </c>
      <c r="E735" s="1154" t="s">
        <v>707</v>
      </c>
      <c r="F735" s="1154" t="s">
        <v>708</v>
      </c>
      <c r="G735" s="1462" t="s">
        <v>8192</v>
      </c>
      <c r="H735" s="1463"/>
      <c r="I735" s="1463"/>
      <c r="J735" s="1463"/>
      <c r="K735" s="1463"/>
      <c r="L735" s="1464"/>
      <c r="M735" s="1255"/>
      <c r="N735" s="1129"/>
      <c r="O735" s="1129"/>
      <c r="P735" s="164"/>
      <c r="Q735" s="164"/>
    </row>
    <row r="736" spans="3:17" ht="26.45" customHeight="1">
      <c r="C736" s="956" t="s">
        <v>8193</v>
      </c>
      <c r="D736" s="1154">
        <v>12</v>
      </c>
      <c r="E736" s="1154" t="s">
        <v>707</v>
      </c>
      <c r="F736" s="1154" t="s">
        <v>708</v>
      </c>
      <c r="G736" s="1462" t="s">
        <v>8194</v>
      </c>
      <c r="H736" s="1463"/>
      <c r="I736" s="1463"/>
      <c r="J736" s="1463"/>
      <c r="K736" s="1463"/>
      <c r="L736" s="1464"/>
      <c r="M736" s="1255"/>
      <c r="N736" s="1129"/>
      <c r="O736" s="1129"/>
      <c r="P736" s="164"/>
      <c r="Q736" s="164"/>
    </row>
    <row r="737" spans="3:17" ht="26.45" customHeight="1">
      <c r="C737" s="956" t="s">
        <v>8195</v>
      </c>
      <c r="D737" s="1154">
        <v>12</v>
      </c>
      <c r="E737" s="1154" t="s">
        <v>707</v>
      </c>
      <c r="F737" s="1154" t="s">
        <v>708</v>
      </c>
      <c r="G737" s="1462" t="s">
        <v>8196</v>
      </c>
      <c r="H737" s="1463"/>
      <c r="I737" s="1463"/>
      <c r="J737" s="1463"/>
      <c r="K737" s="1463"/>
      <c r="L737" s="1464"/>
      <c r="M737" s="1255"/>
      <c r="N737" s="1129"/>
      <c r="O737" s="1129"/>
      <c r="P737" s="164"/>
      <c r="Q737" s="164"/>
    </row>
    <row r="738" spans="3:17" ht="26.45" customHeight="1">
      <c r="C738" s="956" t="s">
        <v>8197</v>
      </c>
      <c r="D738" s="1154">
        <v>12</v>
      </c>
      <c r="E738" s="1154" t="s">
        <v>707</v>
      </c>
      <c r="F738" s="1154" t="s">
        <v>708</v>
      </c>
      <c r="G738" s="1462" t="s">
        <v>8198</v>
      </c>
      <c r="H738" s="1463"/>
      <c r="I738" s="1463"/>
      <c r="J738" s="1463"/>
      <c r="K738" s="1463"/>
      <c r="L738" s="1464"/>
      <c r="M738" s="1255"/>
      <c r="N738" s="1129"/>
      <c r="O738" s="1129"/>
      <c r="P738" s="164"/>
      <c r="Q738" s="164"/>
    </row>
    <row r="739" spans="3:17" ht="26.45" customHeight="1">
      <c r="C739" s="956" t="s">
        <v>8199</v>
      </c>
      <c r="D739" s="1154">
        <v>12</v>
      </c>
      <c r="E739" s="1154" t="s">
        <v>707</v>
      </c>
      <c r="F739" s="1154" t="s">
        <v>708</v>
      </c>
      <c r="G739" s="1462" t="s">
        <v>8200</v>
      </c>
      <c r="H739" s="1463"/>
      <c r="I739" s="1463"/>
      <c r="J739" s="1463"/>
      <c r="K739" s="1463"/>
      <c r="L739" s="1464"/>
      <c r="M739" s="1255"/>
      <c r="N739" s="1129"/>
      <c r="O739" s="1129"/>
      <c r="P739" s="164"/>
      <c r="Q739" s="164"/>
    </row>
    <row r="740" spans="3:17" ht="26.45" customHeight="1">
      <c r="C740" s="956" t="s">
        <v>8201</v>
      </c>
      <c r="D740" s="1154">
        <v>12</v>
      </c>
      <c r="E740" s="1154" t="s">
        <v>707</v>
      </c>
      <c r="F740" s="1154" t="s">
        <v>708</v>
      </c>
      <c r="G740" s="1462" t="s">
        <v>8202</v>
      </c>
      <c r="H740" s="1463"/>
      <c r="I740" s="1463"/>
      <c r="J740" s="1463"/>
      <c r="K740" s="1463"/>
      <c r="L740" s="1464"/>
      <c r="M740" s="1255"/>
      <c r="N740" s="1129"/>
      <c r="O740" s="1129"/>
      <c r="P740" s="164"/>
      <c r="Q740" s="164"/>
    </row>
    <row r="741" spans="3:17" ht="26.45" customHeight="1">
      <c r="C741" s="956" t="s">
        <v>8203</v>
      </c>
      <c r="D741" s="1154">
        <v>12</v>
      </c>
      <c r="E741" s="1154" t="s">
        <v>707</v>
      </c>
      <c r="F741" s="1154" t="s">
        <v>708</v>
      </c>
      <c r="G741" s="1462" t="s">
        <v>8204</v>
      </c>
      <c r="H741" s="1463"/>
      <c r="I741" s="1463"/>
      <c r="J741" s="1463"/>
      <c r="K741" s="1463"/>
      <c r="L741" s="1464"/>
      <c r="M741" s="1255"/>
      <c r="N741" s="1129"/>
      <c r="O741" s="1129"/>
      <c r="P741" s="164"/>
      <c r="Q741" s="164"/>
    </row>
    <row r="742" spans="3:17" ht="26.45" customHeight="1">
      <c r="C742" s="956" t="s">
        <v>8205</v>
      </c>
      <c r="D742" s="1154">
        <v>12</v>
      </c>
      <c r="E742" s="1154" t="s">
        <v>707</v>
      </c>
      <c r="F742" s="1154" t="s">
        <v>708</v>
      </c>
      <c r="G742" s="1462" t="s">
        <v>8206</v>
      </c>
      <c r="H742" s="1463"/>
      <c r="I742" s="1463"/>
      <c r="J742" s="1463"/>
      <c r="K742" s="1463"/>
      <c r="L742" s="1464"/>
      <c r="M742" s="1255"/>
      <c r="N742" s="1129"/>
      <c r="O742" s="1129"/>
      <c r="P742" s="164"/>
      <c r="Q742" s="164"/>
    </row>
    <row r="743" spans="3:17" ht="26.45" customHeight="1">
      <c r="C743" s="956" t="s">
        <v>8207</v>
      </c>
      <c r="D743" s="1154">
        <v>12</v>
      </c>
      <c r="E743" s="1154" t="s">
        <v>707</v>
      </c>
      <c r="F743" s="1154" t="s">
        <v>708</v>
      </c>
      <c r="G743" s="1462" t="s">
        <v>8208</v>
      </c>
      <c r="H743" s="1463"/>
      <c r="I743" s="1463"/>
      <c r="J743" s="1463"/>
      <c r="K743" s="1463"/>
      <c r="L743" s="1464"/>
      <c r="M743" s="1255"/>
      <c r="N743" s="1129"/>
      <c r="O743" s="1129"/>
      <c r="P743" s="164"/>
      <c r="Q743" s="164"/>
    </row>
    <row r="744" spans="3:17" ht="26.45" customHeight="1">
      <c r="C744" s="956" t="s">
        <v>8209</v>
      </c>
      <c r="D744" s="1154">
        <v>16</v>
      </c>
      <c r="E744" s="1154" t="s">
        <v>707</v>
      </c>
      <c r="F744" s="1154" t="s">
        <v>708</v>
      </c>
      <c r="G744" s="1462" t="s">
        <v>8210</v>
      </c>
      <c r="H744" s="1463"/>
      <c r="I744" s="1463"/>
      <c r="J744" s="1463"/>
      <c r="K744" s="1463"/>
      <c r="L744" s="1464"/>
      <c r="M744" s="1255"/>
      <c r="N744" s="1129"/>
      <c r="O744" s="1129"/>
      <c r="P744" s="164"/>
      <c r="Q744" s="164"/>
    </row>
    <row r="745" spans="3:17" ht="26.45" customHeight="1">
      <c r="C745" s="956" t="s">
        <v>7669</v>
      </c>
      <c r="D745" s="1154">
        <v>1</v>
      </c>
      <c r="E745" s="1154" t="s">
        <v>707</v>
      </c>
      <c r="F745" s="1154" t="s">
        <v>708</v>
      </c>
      <c r="G745" s="1462" t="s">
        <v>8211</v>
      </c>
      <c r="H745" s="1463"/>
      <c r="I745" s="1463"/>
      <c r="J745" s="1463"/>
      <c r="K745" s="1463"/>
      <c r="L745" s="1464"/>
      <c r="M745" s="1255"/>
      <c r="N745" s="1129"/>
      <c r="O745" s="1129"/>
      <c r="P745" s="164"/>
      <c r="Q745" s="164"/>
    </row>
    <row r="746" spans="3:17" ht="26.45" customHeight="1">
      <c r="C746" s="956" t="s">
        <v>8212</v>
      </c>
      <c r="D746" s="1154">
        <v>5</v>
      </c>
      <c r="E746" s="1154" t="s">
        <v>707</v>
      </c>
      <c r="F746" s="1154" t="s">
        <v>708</v>
      </c>
      <c r="G746" s="1462" t="s">
        <v>8213</v>
      </c>
      <c r="H746" s="1463"/>
      <c r="I746" s="1463"/>
      <c r="J746" s="1463"/>
      <c r="K746" s="1463"/>
      <c r="L746" s="1464"/>
      <c r="M746" s="1255"/>
      <c r="N746" s="1129"/>
      <c r="O746" s="1129"/>
      <c r="P746" s="164"/>
      <c r="Q746" s="164"/>
    </row>
    <row r="747" spans="3:17" ht="26.45" customHeight="1">
      <c r="C747" s="956" t="s">
        <v>8214</v>
      </c>
      <c r="D747" s="1154">
        <v>3</v>
      </c>
      <c r="E747" s="1154" t="s">
        <v>707</v>
      </c>
      <c r="F747" s="1154" t="s">
        <v>708</v>
      </c>
      <c r="G747" s="1462" t="s">
        <v>8215</v>
      </c>
      <c r="H747" s="1463"/>
      <c r="I747" s="1463"/>
      <c r="J747" s="1463"/>
      <c r="K747" s="1463"/>
      <c r="L747" s="1464"/>
      <c r="M747" s="1255"/>
      <c r="N747" s="1129"/>
      <c r="O747" s="1129"/>
      <c r="P747" s="164"/>
      <c r="Q747" s="164"/>
    </row>
    <row r="748" spans="3:17" ht="26.45" customHeight="1">
      <c r="C748" s="956" t="s">
        <v>8216</v>
      </c>
      <c r="D748" s="1154">
        <v>3</v>
      </c>
      <c r="E748" s="1154" t="s">
        <v>707</v>
      </c>
      <c r="F748" s="1154" t="s">
        <v>708</v>
      </c>
      <c r="G748" s="1462" t="s">
        <v>8217</v>
      </c>
      <c r="H748" s="1463"/>
      <c r="I748" s="1463"/>
      <c r="J748" s="1463"/>
      <c r="K748" s="1463"/>
      <c r="L748" s="1464"/>
      <c r="M748" s="1255"/>
      <c r="N748" s="1129"/>
      <c r="O748" s="1129"/>
      <c r="P748" s="164"/>
      <c r="Q748" s="164"/>
    </row>
    <row r="749" spans="3:17" ht="26.45" customHeight="1">
      <c r="C749" s="956" t="s">
        <v>8218</v>
      </c>
      <c r="D749" s="1154">
        <v>3</v>
      </c>
      <c r="E749" s="1154" t="s">
        <v>707</v>
      </c>
      <c r="F749" s="1154" t="s">
        <v>708</v>
      </c>
      <c r="G749" s="1462" t="s">
        <v>8219</v>
      </c>
      <c r="H749" s="1463"/>
      <c r="I749" s="1463"/>
      <c r="J749" s="1463"/>
      <c r="K749" s="1463"/>
      <c r="L749" s="1464"/>
      <c r="M749" s="1255"/>
      <c r="N749" s="1129"/>
      <c r="O749" s="1129"/>
      <c r="P749" s="164"/>
      <c r="Q749" s="164"/>
    </row>
    <row r="750" spans="3:17" ht="26.45" customHeight="1">
      <c r="C750" s="956" t="s">
        <v>8220</v>
      </c>
      <c r="D750" s="1154">
        <v>3</v>
      </c>
      <c r="E750" s="1154" t="s">
        <v>707</v>
      </c>
      <c r="F750" s="1154" t="s">
        <v>708</v>
      </c>
      <c r="G750" s="1462" t="s">
        <v>8221</v>
      </c>
      <c r="H750" s="1463"/>
      <c r="I750" s="1463"/>
      <c r="J750" s="1463"/>
      <c r="K750" s="1463"/>
      <c r="L750" s="1464"/>
      <c r="M750" s="1255"/>
      <c r="N750" s="1129"/>
      <c r="O750" s="1129"/>
      <c r="P750" s="164"/>
      <c r="Q750" s="164"/>
    </row>
    <row r="751" spans="3:17" ht="26.45" customHeight="1">
      <c r="C751" s="956" t="s">
        <v>8222</v>
      </c>
      <c r="D751" s="1154">
        <v>3</v>
      </c>
      <c r="E751" s="1154" t="s">
        <v>707</v>
      </c>
      <c r="F751" s="1154" t="s">
        <v>708</v>
      </c>
      <c r="G751" s="1462" t="s">
        <v>8223</v>
      </c>
      <c r="H751" s="1463"/>
      <c r="I751" s="1463"/>
      <c r="J751" s="1463"/>
      <c r="K751" s="1463"/>
      <c r="L751" s="1464"/>
      <c r="M751" s="1255"/>
      <c r="N751" s="1129"/>
      <c r="O751" s="1129"/>
      <c r="P751" s="164"/>
      <c r="Q751" s="164"/>
    </row>
    <row r="752" spans="3:17" ht="26.45" customHeight="1">
      <c r="C752" s="956" t="s">
        <v>8224</v>
      </c>
      <c r="D752" s="1154">
        <v>3</v>
      </c>
      <c r="E752" s="1154" t="s">
        <v>707</v>
      </c>
      <c r="F752" s="1154" t="s">
        <v>708</v>
      </c>
      <c r="G752" s="1462" t="s">
        <v>8225</v>
      </c>
      <c r="H752" s="1463"/>
      <c r="I752" s="1463"/>
      <c r="J752" s="1463"/>
      <c r="K752" s="1463"/>
      <c r="L752" s="1464"/>
      <c r="M752" s="1255"/>
      <c r="N752" s="1129"/>
      <c r="O752" s="1129"/>
      <c r="P752" s="164"/>
      <c r="Q752" s="164"/>
    </row>
    <row r="753" spans="3:17" ht="26.45" customHeight="1">
      <c r="C753" s="956" t="s">
        <v>8226</v>
      </c>
      <c r="D753" s="1154">
        <v>3</v>
      </c>
      <c r="E753" s="1154" t="s">
        <v>707</v>
      </c>
      <c r="F753" s="1154" t="s">
        <v>708</v>
      </c>
      <c r="G753" s="1462" t="s">
        <v>8227</v>
      </c>
      <c r="H753" s="1463"/>
      <c r="I753" s="1463"/>
      <c r="J753" s="1463"/>
      <c r="K753" s="1463"/>
      <c r="L753" s="1464"/>
      <c r="M753" s="1255"/>
      <c r="N753" s="1129"/>
      <c r="O753" s="1129"/>
      <c r="P753" s="164"/>
      <c r="Q753" s="164"/>
    </row>
    <row r="754" spans="3:17" ht="26.45" customHeight="1">
      <c r="C754" s="956" t="s">
        <v>8228</v>
      </c>
      <c r="D754" s="1154">
        <v>3</v>
      </c>
      <c r="E754" s="1154" t="s">
        <v>707</v>
      </c>
      <c r="F754" s="1154" t="s">
        <v>708</v>
      </c>
      <c r="G754" s="1462" t="s">
        <v>8229</v>
      </c>
      <c r="H754" s="1463"/>
      <c r="I754" s="1463"/>
      <c r="J754" s="1463"/>
      <c r="K754" s="1463"/>
      <c r="L754" s="1464"/>
      <c r="M754" s="1255"/>
      <c r="N754" s="1129"/>
      <c r="O754" s="1129"/>
      <c r="P754" s="164"/>
      <c r="Q754" s="164"/>
    </row>
    <row r="755" spans="3:17" ht="26.45" customHeight="1">
      <c r="C755" s="956" t="s">
        <v>8230</v>
      </c>
      <c r="D755" s="1154">
        <v>3</v>
      </c>
      <c r="E755" s="1154" t="s">
        <v>707</v>
      </c>
      <c r="F755" s="1154" t="s">
        <v>708</v>
      </c>
      <c r="G755" s="1462" t="s">
        <v>8231</v>
      </c>
      <c r="H755" s="1463"/>
      <c r="I755" s="1463"/>
      <c r="J755" s="1463"/>
      <c r="K755" s="1463"/>
      <c r="L755" s="1464"/>
      <c r="M755" s="1255"/>
      <c r="N755" s="1129"/>
      <c r="O755" s="1129"/>
      <c r="P755" s="164"/>
      <c r="Q755" s="164"/>
    </row>
    <row r="756" spans="3:17" ht="26.45" customHeight="1">
      <c r="C756" s="956" t="s">
        <v>8232</v>
      </c>
      <c r="D756" s="1154">
        <v>3</v>
      </c>
      <c r="E756" s="1154" t="s">
        <v>707</v>
      </c>
      <c r="F756" s="1154" t="s">
        <v>708</v>
      </c>
      <c r="G756" s="1462" t="s">
        <v>8233</v>
      </c>
      <c r="H756" s="1463"/>
      <c r="I756" s="1463"/>
      <c r="J756" s="1463"/>
      <c r="K756" s="1463"/>
      <c r="L756" s="1464"/>
      <c r="M756" s="1255"/>
      <c r="N756" s="1129"/>
      <c r="O756" s="1129"/>
      <c r="P756" s="164"/>
      <c r="Q756" s="164"/>
    </row>
    <row r="757" spans="3:17" ht="26.45" customHeight="1">
      <c r="C757" s="956" t="s">
        <v>8234</v>
      </c>
      <c r="D757" s="1154">
        <v>3</v>
      </c>
      <c r="E757" s="1154" t="s">
        <v>707</v>
      </c>
      <c r="F757" s="1154" t="s">
        <v>708</v>
      </c>
      <c r="G757" s="1462" t="s">
        <v>8235</v>
      </c>
      <c r="H757" s="1463"/>
      <c r="I757" s="1463"/>
      <c r="J757" s="1463"/>
      <c r="K757" s="1463"/>
      <c r="L757" s="1464"/>
      <c r="M757" s="1255"/>
      <c r="N757" s="1129"/>
      <c r="O757" s="1129"/>
      <c r="P757" s="164"/>
      <c r="Q757" s="164"/>
    </row>
    <row r="758" spans="3:17" ht="26.45" customHeight="1">
      <c r="C758" s="956" t="s">
        <v>8236</v>
      </c>
      <c r="D758" s="1154">
        <v>3</v>
      </c>
      <c r="E758" s="1154" t="s">
        <v>707</v>
      </c>
      <c r="F758" s="1154" t="s">
        <v>708</v>
      </c>
      <c r="G758" s="1462" t="s">
        <v>8237</v>
      </c>
      <c r="H758" s="1463"/>
      <c r="I758" s="1463"/>
      <c r="J758" s="1463"/>
      <c r="K758" s="1463"/>
      <c r="L758" s="1464"/>
      <c r="M758" s="1255"/>
      <c r="N758" s="1129"/>
      <c r="O758" s="1129"/>
      <c r="P758" s="164"/>
      <c r="Q758" s="164"/>
    </row>
    <row r="759" spans="3:17" ht="26.45" customHeight="1">
      <c r="C759" s="956" t="s">
        <v>8238</v>
      </c>
      <c r="D759" s="1154">
        <v>3</v>
      </c>
      <c r="E759" s="1154" t="s">
        <v>707</v>
      </c>
      <c r="F759" s="1154" t="s">
        <v>708</v>
      </c>
      <c r="G759" s="1462" t="s">
        <v>8239</v>
      </c>
      <c r="H759" s="1463"/>
      <c r="I759" s="1463"/>
      <c r="J759" s="1463"/>
      <c r="K759" s="1463"/>
      <c r="L759" s="1464"/>
      <c r="M759" s="1255"/>
      <c r="N759" s="1129"/>
      <c r="O759" s="1129"/>
      <c r="P759" s="164"/>
      <c r="Q759" s="164"/>
    </row>
    <row r="760" spans="3:17" ht="26.45" customHeight="1">
      <c r="C760" s="956" t="s">
        <v>8240</v>
      </c>
      <c r="D760" s="1154">
        <v>3</v>
      </c>
      <c r="E760" s="1154" t="s">
        <v>707</v>
      </c>
      <c r="F760" s="1154" t="s">
        <v>708</v>
      </c>
      <c r="G760" s="1462" t="s">
        <v>8241</v>
      </c>
      <c r="H760" s="1463"/>
      <c r="I760" s="1463"/>
      <c r="J760" s="1463"/>
      <c r="K760" s="1463"/>
      <c r="L760" s="1464"/>
      <c r="M760" s="1255"/>
      <c r="N760" s="1129"/>
      <c r="O760" s="1129"/>
      <c r="P760" s="164"/>
      <c r="Q760" s="164"/>
    </row>
    <row r="761" spans="3:17" ht="26.45" customHeight="1">
      <c r="C761" s="956" t="s">
        <v>8242</v>
      </c>
      <c r="D761" s="1154">
        <v>3</v>
      </c>
      <c r="E761" s="1154" t="s">
        <v>707</v>
      </c>
      <c r="F761" s="1154" t="s">
        <v>708</v>
      </c>
      <c r="G761" s="1462" t="s">
        <v>8243</v>
      </c>
      <c r="H761" s="1463"/>
      <c r="I761" s="1463"/>
      <c r="J761" s="1463"/>
      <c r="K761" s="1463"/>
      <c r="L761" s="1464"/>
      <c r="M761" s="1255"/>
      <c r="N761" s="1129"/>
      <c r="O761" s="1129"/>
      <c r="P761" s="164"/>
      <c r="Q761" s="164"/>
    </row>
    <row r="762" spans="3:17" ht="26.45" customHeight="1">
      <c r="C762" s="956" t="s">
        <v>8244</v>
      </c>
      <c r="D762" s="1154">
        <v>3</v>
      </c>
      <c r="E762" s="1154" t="s">
        <v>707</v>
      </c>
      <c r="F762" s="1154" t="s">
        <v>708</v>
      </c>
      <c r="G762" s="1462" t="s">
        <v>8245</v>
      </c>
      <c r="H762" s="1463"/>
      <c r="I762" s="1463"/>
      <c r="J762" s="1463"/>
      <c r="K762" s="1463"/>
      <c r="L762" s="1464"/>
      <c r="M762" s="1255"/>
      <c r="N762" s="1129"/>
      <c r="O762" s="1129"/>
      <c r="P762" s="164"/>
      <c r="Q762" s="164"/>
    </row>
    <row r="763" spans="3:17" ht="26.45" customHeight="1">
      <c r="C763" s="956" t="s">
        <v>8246</v>
      </c>
      <c r="D763" s="1154">
        <v>3</v>
      </c>
      <c r="E763" s="1154" t="s">
        <v>707</v>
      </c>
      <c r="F763" s="1154" t="s">
        <v>708</v>
      </c>
      <c r="G763" s="1462" t="s">
        <v>8247</v>
      </c>
      <c r="H763" s="1463"/>
      <c r="I763" s="1463"/>
      <c r="J763" s="1463"/>
      <c r="K763" s="1463"/>
      <c r="L763" s="1464"/>
      <c r="M763" s="1255"/>
      <c r="N763" s="1129"/>
      <c r="O763" s="1129"/>
      <c r="P763" s="164"/>
      <c r="Q763" s="164"/>
    </row>
    <row r="764" spans="3:17" ht="26.45" customHeight="1">
      <c r="C764" s="956" t="s">
        <v>8248</v>
      </c>
      <c r="D764" s="1154">
        <v>3</v>
      </c>
      <c r="E764" s="1154" t="s">
        <v>707</v>
      </c>
      <c r="F764" s="1154" t="s">
        <v>708</v>
      </c>
      <c r="G764" s="1462" t="s">
        <v>8249</v>
      </c>
      <c r="H764" s="1463"/>
      <c r="I764" s="1463"/>
      <c r="J764" s="1463"/>
      <c r="K764" s="1463"/>
      <c r="L764" s="1464"/>
      <c r="M764" s="1255"/>
      <c r="N764" s="1129"/>
      <c r="O764" s="1129"/>
      <c r="P764" s="164"/>
      <c r="Q764" s="164"/>
    </row>
    <row r="765" spans="3:17" ht="26.45" customHeight="1">
      <c r="C765" s="956" t="s">
        <v>8250</v>
      </c>
      <c r="D765" s="1154">
        <v>3</v>
      </c>
      <c r="E765" s="1154" t="s">
        <v>707</v>
      </c>
      <c r="F765" s="1154" t="s">
        <v>708</v>
      </c>
      <c r="G765" s="1462" t="s">
        <v>8251</v>
      </c>
      <c r="H765" s="1463"/>
      <c r="I765" s="1463"/>
      <c r="J765" s="1463"/>
      <c r="K765" s="1463"/>
      <c r="L765" s="1464"/>
      <c r="M765" s="1255"/>
      <c r="N765" s="1129"/>
      <c r="O765" s="1129"/>
      <c r="P765" s="164"/>
      <c r="Q765" s="164"/>
    </row>
    <row r="766" spans="3:17" ht="26.45" customHeight="1">
      <c r="C766" s="956" t="s">
        <v>8252</v>
      </c>
      <c r="D766" s="1154">
        <v>3</v>
      </c>
      <c r="E766" s="1154" t="s">
        <v>707</v>
      </c>
      <c r="F766" s="1154" t="s">
        <v>708</v>
      </c>
      <c r="G766" s="1462" t="s">
        <v>8253</v>
      </c>
      <c r="H766" s="1463"/>
      <c r="I766" s="1463"/>
      <c r="J766" s="1463"/>
      <c r="K766" s="1463"/>
      <c r="L766" s="1464"/>
      <c r="M766" s="1255"/>
      <c r="N766" s="1129"/>
      <c r="O766" s="1129"/>
      <c r="P766" s="164"/>
      <c r="Q766" s="164"/>
    </row>
    <row r="767" spans="3:17" ht="26.45" customHeight="1">
      <c r="C767" s="956" t="s">
        <v>8254</v>
      </c>
      <c r="D767" s="1154">
        <v>3</v>
      </c>
      <c r="E767" s="1154" t="s">
        <v>707</v>
      </c>
      <c r="F767" s="1154" t="s">
        <v>708</v>
      </c>
      <c r="G767" s="1462" t="s">
        <v>8255</v>
      </c>
      <c r="H767" s="1463"/>
      <c r="I767" s="1463"/>
      <c r="J767" s="1463"/>
      <c r="K767" s="1463"/>
      <c r="L767" s="1464"/>
      <c r="M767" s="1255"/>
      <c r="N767" s="1129"/>
      <c r="O767" s="1129"/>
      <c r="P767" s="164"/>
      <c r="Q767" s="164"/>
    </row>
    <row r="768" spans="3:17" ht="26.45" customHeight="1">
      <c r="C768" s="956" t="s">
        <v>8256</v>
      </c>
      <c r="D768" s="1154">
        <v>3</v>
      </c>
      <c r="E768" s="1154" t="s">
        <v>707</v>
      </c>
      <c r="F768" s="1154" t="s">
        <v>708</v>
      </c>
      <c r="G768" s="1462" t="s">
        <v>8257</v>
      </c>
      <c r="H768" s="1463"/>
      <c r="I768" s="1463"/>
      <c r="J768" s="1463"/>
      <c r="K768" s="1463"/>
      <c r="L768" s="1464"/>
      <c r="M768" s="1255"/>
      <c r="N768" s="1129"/>
      <c r="O768" s="1129"/>
      <c r="P768" s="164"/>
      <c r="Q768" s="164"/>
    </row>
    <row r="769" spans="3:17" ht="26.45" customHeight="1">
      <c r="C769" s="956" t="s">
        <v>8258</v>
      </c>
      <c r="D769" s="1154">
        <v>3</v>
      </c>
      <c r="E769" s="1154" t="s">
        <v>707</v>
      </c>
      <c r="F769" s="1154" t="s">
        <v>708</v>
      </c>
      <c r="G769" s="1462" t="s">
        <v>8259</v>
      </c>
      <c r="H769" s="1463"/>
      <c r="I769" s="1463"/>
      <c r="J769" s="1463"/>
      <c r="K769" s="1463"/>
      <c r="L769" s="1464"/>
      <c r="M769" s="1255"/>
      <c r="N769" s="1129"/>
      <c r="O769" s="1129"/>
      <c r="P769" s="164"/>
      <c r="Q769" s="164"/>
    </row>
    <row r="770" spans="3:17" ht="26.45" customHeight="1">
      <c r="C770" s="956" t="s">
        <v>8260</v>
      </c>
      <c r="D770" s="1154">
        <v>3</v>
      </c>
      <c r="E770" s="1154" t="s">
        <v>707</v>
      </c>
      <c r="F770" s="1154" t="s">
        <v>708</v>
      </c>
      <c r="G770" s="1462" t="s">
        <v>8261</v>
      </c>
      <c r="H770" s="1463"/>
      <c r="I770" s="1463"/>
      <c r="J770" s="1463"/>
      <c r="K770" s="1463"/>
      <c r="L770" s="1464"/>
      <c r="M770" s="1255"/>
      <c r="N770" s="1129"/>
      <c r="O770" s="1129"/>
      <c r="P770" s="164"/>
      <c r="Q770" s="164"/>
    </row>
    <row r="771" spans="3:17" ht="26.45" customHeight="1">
      <c r="C771" s="956" t="s">
        <v>7695</v>
      </c>
      <c r="D771" s="1154">
        <v>1</v>
      </c>
      <c r="E771" s="1154" t="s">
        <v>707</v>
      </c>
      <c r="F771" s="1154" t="s">
        <v>708</v>
      </c>
      <c r="G771" s="1462" t="s">
        <v>8262</v>
      </c>
      <c r="H771" s="1463"/>
      <c r="I771" s="1463"/>
      <c r="J771" s="1463"/>
      <c r="K771" s="1463"/>
      <c r="L771" s="1464"/>
      <c r="M771" s="1255"/>
      <c r="N771" s="1129"/>
      <c r="O771" s="1129"/>
      <c r="P771" s="164"/>
      <c r="Q771" s="164"/>
    </row>
    <row r="772" spans="3:17" ht="26.45" customHeight="1">
      <c r="C772" s="956" t="s">
        <v>7696</v>
      </c>
      <c r="D772" s="1154">
        <v>1</v>
      </c>
      <c r="E772" s="1154" t="s">
        <v>707</v>
      </c>
      <c r="F772" s="1154" t="s">
        <v>708</v>
      </c>
      <c r="G772" s="1462" t="s">
        <v>8263</v>
      </c>
      <c r="H772" s="1463"/>
      <c r="I772" s="1463"/>
      <c r="J772" s="1463"/>
      <c r="K772" s="1463"/>
      <c r="L772" s="1464"/>
      <c r="M772" s="1255"/>
      <c r="N772" s="1129"/>
      <c r="O772" s="1129"/>
      <c r="P772" s="164"/>
      <c r="Q772" s="164"/>
    </row>
    <row r="773" spans="3:17" ht="26.45" customHeight="1">
      <c r="C773" s="956" t="s">
        <v>7697</v>
      </c>
      <c r="D773" s="1154">
        <v>1</v>
      </c>
      <c r="E773" s="1154" t="s">
        <v>707</v>
      </c>
      <c r="F773" s="1154" t="s">
        <v>708</v>
      </c>
      <c r="G773" s="1462" t="s">
        <v>8264</v>
      </c>
      <c r="H773" s="1463"/>
      <c r="I773" s="1463"/>
      <c r="J773" s="1463"/>
      <c r="K773" s="1463"/>
      <c r="L773" s="1464"/>
      <c r="M773" s="1255"/>
      <c r="N773" s="1129"/>
      <c r="O773" s="1129"/>
      <c r="P773" s="164"/>
      <c r="Q773" s="164"/>
    </row>
    <row r="774" spans="3:17" ht="26.45" customHeight="1">
      <c r="C774" s="956" t="s">
        <v>7698</v>
      </c>
      <c r="D774" s="1154">
        <v>1</v>
      </c>
      <c r="E774" s="1154" t="s">
        <v>707</v>
      </c>
      <c r="F774" s="1154" t="s">
        <v>708</v>
      </c>
      <c r="G774" s="1462" t="s">
        <v>8265</v>
      </c>
      <c r="H774" s="1463"/>
      <c r="I774" s="1463"/>
      <c r="J774" s="1463"/>
      <c r="K774" s="1463"/>
      <c r="L774" s="1464"/>
      <c r="M774" s="1255"/>
      <c r="N774" s="1129"/>
      <c r="O774" s="1129"/>
      <c r="P774" s="164"/>
      <c r="Q774" s="164"/>
    </row>
    <row r="775" spans="3:17" ht="26.45" customHeight="1">
      <c r="C775" s="956" t="s">
        <v>7699</v>
      </c>
      <c r="D775" s="1154">
        <v>1</v>
      </c>
      <c r="E775" s="1154" t="s">
        <v>707</v>
      </c>
      <c r="F775" s="1154" t="s">
        <v>708</v>
      </c>
      <c r="G775" s="1462" t="s">
        <v>8266</v>
      </c>
      <c r="H775" s="1463"/>
      <c r="I775" s="1463"/>
      <c r="J775" s="1463"/>
      <c r="K775" s="1463"/>
      <c r="L775" s="1464"/>
      <c r="M775" s="1255"/>
      <c r="N775" s="1129"/>
      <c r="O775" s="1129"/>
      <c r="P775" s="164"/>
      <c r="Q775" s="164"/>
    </row>
    <row r="776" spans="3:17" ht="26.45" customHeight="1">
      <c r="C776" s="956" t="s">
        <v>7700</v>
      </c>
      <c r="D776" s="1154">
        <v>1</v>
      </c>
      <c r="E776" s="1154" t="s">
        <v>707</v>
      </c>
      <c r="F776" s="1154" t="s">
        <v>708</v>
      </c>
      <c r="G776" s="1462" t="s">
        <v>8267</v>
      </c>
      <c r="H776" s="1463"/>
      <c r="I776" s="1463"/>
      <c r="J776" s="1463"/>
      <c r="K776" s="1463"/>
      <c r="L776" s="1464"/>
      <c r="M776" s="1255"/>
      <c r="N776" s="1129"/>
      <c r="O776" s="1129"/>
      <c r="P776" s="164"/>
      <c r="Q776" s="164"/>
    </row>
    <row r="777" spans="3:17" ht="26.45" customHeight="1">
      <c r="C777" s="956" t="s">
        <v>7701</v>
      </c>
      <c r="D777" s="1154">
        <v>1</v>
      </c>
      <c r="E777" s="1154" t="s">
        <v>707</v>
      </c>
      <c r="F777" s="1154" t="s">
        <v>708</v>
      </c>
      <c r="G777" s="1462" t="s">
        <v>8268</v>
      </c>
      <c r="H777" s="1463"/>
      <c r="I777" s="1463"/>
      <c r="J777" s="1463"/>
      <c r="K777" s="1463"/>
      <c r="L777" s="1464"/>
      <c r="M777" s="1255"/>
      <c r="N777" s="1129"/>
      <c r="O777" s="1129"/>
      <c r="P777" s="164"/>
      <c r="Q777" s="164"/>
    </row>
    <row r="778" spans="3:17" ht="26.45" customHeight="1">
      <c r="C778" s="956" t="s">
        <v>7702</v>
      </c>
      <c r="D778" s="1154">
        <v>1</v>
      </c>
      <c r="E778" s="1154" t="s">
        <v>707</v>
      </c>
      <c r="F778" s="1154" t="s">
        <v>708</v>
      </c>
      <c r="G778" s="1462" t="s">
        <v>8269</v>
      </c>
      <c r="H778" s="1463"/>
      <c r="I778" s="1463"/>
      <c r="J778" s="1463"/>
      <c r="K778" s="1463"/>
      <c r="L778" s="1464"/>
      <c r="M778" s="1255"/>
      <c r="N778" s="1129"/>
      <c r="O778" s="1129"/>
      <c r="P778" s="164"/>
      <c r="Q778" s="164"/>
    </row>
    <row r="779" spans="3:17" ht="26.45" customHeight="1">
      <c r="C779" s="956" t="s">
        <v>7703</v>
      </c>
      <c r="D779" s="1154">
        <v>1</v>
      </c>
      <c r="E779" s="1154" t="s">
        <v>707</v>
      </c>
      <c r="F779" s="1154" t="s">
        <v>708</v>
      </c>
      <c r="G779" s="1462" t="s">
        <v>8270</v>
      </c>
      <c r="H779" s="1463"/>
      <c r="I779" s="1463"/>
      <c r="J779" s="1463"/>
      <c r="K779" s="1463"/>
      <c r="L779" s="1464"/>
      <c r="M779" s="1255"/>
      <c r="N779" s="1129"/>
      <c r="O779" s="1129"/>
      <c r="P779" s="164"/>
      <c r="Q779" s="164"/>
    </row>
    <row r="780" spans="3:17" ht="26.45" customHeight="1">
      <c r="C780" s="956" t="s">
        <v>7704</v>
      </c>
      <c r="D780" s="1154">
        <v>1</v>
      </c>
      <c r="E780" s="1154" t="s">
        <v>707</v>
      </c>
      <c r="F780" s="1154" t="s">
        <v>708</v>
      </c>
      <c r="G780" s="1462" t="s">
        <v>8271</v>
      </c>
      <c r="H780" s="1463"/>
      <c r="I780" s="1463"/>
      <c r="J780" s="1463"/>
      <c r="K780" s="1463"/>
      <c r="L780" s="1464"/>
      <c r="M780" s="1255"/>
      <c r="N780" s="1129"/>
      <c r="O780" s="1129"/>
      <c r="P780" s="164"/>
      <c r="Q780" s="164"/>
    </row>
    <row r="781" spans="3:17" ht="26.45" customHeight="1">
      <c r="C781" s="956" t="s">
        <v>7705</v>
      </c>
      <c r="D781" s="1154">
        <v>1</v>
      </c>
      <c r="E781" s="1154" t="s">
        <v>707</v>
      </c>
      <c r="F781" s="1154" t="s">
        <v>708</v>
      </c>
      <c r="G781" s="1462" t="s">
        <v>8272</v>
      </c>
      <c r="H781" s="1463"/>
      <c r="I781" s="1463"/>
      <c r="J781" s="1463"/>
      <c r="K781" s="1463"/>
      <c r="L781" s="1464"/>
      <c r="M781" s="1255"/>
      <c r="N781" s="1129"/>
      <c r="O781" s="1129"/>
      <c r="P781" s="164"/>
      <c r="Q781" s="164"/>
    </row>
    <row r="782" spans="3:17" ht="26.45" customHeight="1">
      <c r="C782" s="956" t="s">
        <v>7706</v>
      </c>
      <c r="D782" s="1154">
        <v>1</v>
      </c>
      <c r="E782" s="1154" t="s">
        <v>707</v>
      </c>
      <c r="F782" s="1154" t="s">
        <v>708</v>
      </c>
      <c r="G782" s="1462" t="s">
        <v>8273</v>
      </c>
      <c r="H782" s="1463"/>
      <c r="I782" s="1463"/>
      <c r="J782" s="1463"/>
      <c r="K782" s="1463"/>
      <c r="L782" s="1464"/>
      <c r="M782" s="1255"/>
      <c r="N782" s="1129"/>
      <c r="O782" s="1129"/>
      <c r="P782" s="164"/>
      <c r="Q782" s="164"/>
    </row>
    <row r="783" spans="3:17" ht="26.45" customHeight="1">
      <c r="C783" s="956" t="s">
        <v>7707</v>
      </c>
      <c r="D783" s="1154">
        <v>1</v>
      </c>
      <c r="E783" s="1154" t="s">
        <v>707</v>
      </c>
      <c r="F783" s="1154" t="s">
        <v>708</v>
      </c>
      <c r="G783" s="1462" t="s">
        <v>8274</v>
      </c>
      <c r="H783" s="1463"/>
      <c r="I783" s="1463"/>
      <c r="J783" s="1463"/>
      <c r="K783" s="1463"/>
      <c r="L783" s="1464"/>
      <c r="M783" s="1255"/>
      <c r="N783" s="1129"/>
      <c r="O783" s="1129"/>
      <c r="P783" s="164"/>
      <c r="Q783" s="164"/>
    </row>
    <row r="784" spans="3:17" ht="26.45" customHeight="1">
      <c r="C784" s="956" t="s">
        <v>7708</v>
      </c>
      <c r="D784" s="1154">
        <v>1</v>
      </c>
      <c r="E784" s="1154" t="s">
        <v>707</v>
      </c>
      <c r="F784" s="1154" t="s">
        <v>708</v>
      </c>
      <c r="G784" s="1462" t="s">
        <v>8275</v>
      </c>
      <c r="H784" s="1463"/>
      <c r="I784" s="1463"/>
      <c r="J784" s="1463"/>
      <c r="K784" s="1463"/>
      <c r="L784" s="1464"/>
      <c r="M784" s="1255"/>
      <c r="N784" s="1129"/>
      <c r="O784" s="1129"/>
      <c r="P784" s="164"/>
      <c r="Q784" s="164"/>
    </row>
    <row r="785" spans="3:17" ht="26.45" customHeight="1">
      <c r="C785" s="956" t="s">
        <v>7709</v>
      </c>
      <c r="D785" s="1154">
        <v>1</v>
      </c>
      <c r="E785" s="1154" t="s">
        <v>707</v>
      </c>
      <c r="F785" s="1154" t="s">
        <v>708</v>
      </c>
      <c r="G785" s="1462" t="s">
        <v>8276</v>
      </c>
      <c r="H785" s="1463"/>
      <c r="I785" s="1463"/>
      <c r="J785" s="1463"/>
      <c r="K785" s="1463"/>
      <c r="L785" s="1464"/>
      <c r="M785" s="1255"/>
      <c r="N785" s="1129"/>
      <c r="O785" s="1129"/>
      <c r="P785" s="164"/>
      <c r="Q785" s="164"/>
    </row>
    <row r="786" spans="3:17" ht="26.45" customHeight="1">
      <c r="C786" s="956" t="s">
        <v>7710</v>
      </c>
      <c r="D786" s="1154">
        <v>1</v>
      </c>
      <c r="E786" s="1154" t="s">
        <v>707</v>
      </c>
      <c r="F786" s="1154" t="s">
        <v>708</v>
      </c>
      <c r="G786" s="1462" t="s">
        <v>8277</v>
      </c>
      <c r="H786" s="1463"/>
      <c r="I786" s="1463"/>
      <c r="J786" s="1463"/>
      <c r="K786" s="1463"/>
      <c r="L786" s="1464"/>
      <c r="M786" s="1255"/>
      <c r="N786" s="1129"/>
      <c r="O786" s="1129"/>
      <c r="P786" s="164"/>
      <c r="Q786" s="164"/>
    </row>
    <row r="787" spans="3:17" ht="26.45" customHeight="1">
      <c r="C787" s="956" t="s">
        <v>7711</v>
      </c>
      <c r="D787" s="1154">
        <v>1</v>
      </c>
      <c r="E787" s="1154" t="s">
        <v>707</v>
      </c>
      <c r="F787" s="1154" t="s">
        <v>708</v>
      </c>
      <c r="G787" s="1462" t="s">
        <v>8278</v>
      </c>
      <c r="H787" s="1463"/>
      <c r="I787" s="1463"/>
      <c r="J787" s="1463"/>
      <c r="K787" s="1463"/>
      <c r="L787" s="1464"/>
      <c r="M787" s="1255"/>
      <c r="N787" s="1129"/>
      <c r="O787" s="1129"/>
      <c r="P787" s="164"/>
      <c r="Q787" s="164"/>
    </row>
    <row r="788" spans="3:17" ht="26.45" customHeight="1">
      <c r="C788" s="956" t="s">
        <v>7712</v>
      </c>
      <c r="D788" s="1154">
        <v>1</v>
      </c>
      <c r="E788" s="1154" t="s">
        <v>707</v>
      </c>
      <c r="F788" s="1154" t="s">
        <v>708</v>
      </c>
      <c r="G788" s="1462" t="s">
        <v>8279</v>
      </c>
      <c r="H788" s="1463"/>
      <c r="I788" s="1463"/>
      <c r="J788" s="1463"/>
      <c r="K788" s="1463"/>
      <c r="L788" s="1464"/>
      <c r="M788" s="1255"/>
      <c r="N788" s="1129"/>
      <c r="O788" s="1129"/>
      <c r="P788" s="164"/>
      <c r="Q788" s="164"/>
    </row>
    <row r="789" spans="3:17" ht="26.45" customHeight="1">
      <c r="C789" s="956" t="s">
        <v>7713</v>
      </c>
      <c r="D789" s="1154">
        <v>1</v>
      </c>
      <c r="E789" s="1154" t="s">
        <v>707</v>
      </c>
      <c r="F789" s="1154" t="s">
        <v>708</v>
      </c>
      <c r="G789" s="1462" t="s">
        <v>8280</v>
      </c>
      <c r="H789" s="1463"/>
      <c r="I789" s="1463"/>
      <c r="J789" s="1463"/>
      <c r="K789" s="1463"/>
      <c r="L789" s="1464"/>
      <c r="M789" s="1255"/>
      <c r="N789" s="1129"/>
      <c r="O789" s="1129"/>
      <c r="P789" s="164"/>
      <c r="Q789" s="164"/>
    </row>
    <row r="790" spans="3:17" ht="26.45" customHeight="1">
      <c r="C790" s="956" t="s">
        <v>7714</v>
      </c>
      <c r="D790" s="1154">
        <v>1</v>
      </c>
      <c r="E790" s="1154" t="s">
        <v>707</v>
      </c>
      <c r="F790" s="1154" t="s">
        <v>708</v>
      </c>
      <c r="G790" s="1462" t="s">
        <v>8281</v>
      </c>
      <c r="H790" s="1463"/>
      <c r="I790" s="1463"/>
      <c r="J790" s="1463"/>
      <c r="K790" s="1463"/>
      <c r="L790" s="1464"/>
      <c r="M790" s="1255"/>
      <c r="N790" s="1129"/>
      <c r="O790" s="1129"/>
      <c r="P790" s="164"/>
      <c r="Q790" s="164"/>
    </row>
    <row r="791" spans="3:17" ht="26.45" customHeight="1">
      <c r="C791" s="956" t="s">
        <v>7715</v>
      </c>
      <c r="D791" s="1154">
        <v>1</v>
      </c>
      <c r="E791" s="1154" t="s">
        <v>707</v>
      </c>
      <c r="F791" s="1154" t="s">
        <v>708</v>
      </c>
      <c r="G791" s="1462" t="s">
        <v>8282</v>
      </c>
      <c r="H791" s="1463"/>
      <c r="I791" s="1463"/>
      <c r="J791" s="1463"/>
      <c r="K791" s="1463"/>
      <c r="L791" s="1464"/>
      <c r="M791" s="1255"/>
      <c r="N791" s="1129"/>
      <c r="O791" s="1129"/>
      <c r="P791" s="164"/>
      <c r="Q791" s="164"/>
    </row>
    <row r="792" spans="3:17" ht="26.45" customHeight="1">
      <c r="C792" s="956" t="s">
        <v>7716</v>
      </c>
      <c r="D792" s="1154">
        <v>1</v>
      </c>
      <c r="E792" s="1154" t="s">
        <v>707</v>
      </c>
      <c r="F792" s="1154" t="s">
        <v>708</v>
      </c>
      <c r="G792" s="1462" t="s">
        <v>8283</v>
      </c>
      <c r="H792" s="1463"/>
      <c r="I792" s="1463"/>
      <c r="J792" s="1463"/>
      <c r="K792" s="1463"/>
      <c r="L792" s="1464"/>
      <c r="M792" s="1255"/>
      <c r="N792" s="1129"/>
      <c r="O792" s="1129"/>
      <c r="P792" s="164"/>
      <c r="Q792" s="164"/>
    </row>
    <row r="793" spans="3:17" ht="26.45" customHeight="1">
      <c r="C793" s="956" t="s">
        <v>7717</v>
      </c>
      <c r="D793" s="1154">
        <v>1</v>
      </c>
      <c r="E793" s="1154" t="s">
        <v>707</v>
      </c>
      <c r="F793" s="1154" t="s">
        <v>708</v>
      </c>
      <c r="G793" s="1462" t="s">
        <v>8284</v>
      </c>
      <c r="H793" s="1463"/>
      <c r="I793" s="1463"/>
      <c r="J793" s="1463"/>
      <c r="K793" s="1463"/>
      <c r="L793" s="1464"/>
      <c r="M793" s="1255"/>
      <c r="N793" s="1129"/>
      <c r="O793" s="1129"/>
      <c r="P793" s="164"/>
      <c r="Q793" s="164"/>
    </row>
    <row r="794" spans="3:17" ht="26.45" customHeight="1">
      <c r="C794" s="956" t="s">
        <v>7718</v>
      </c>
      <c r="D794" s="1154">
        <v>1</v>
      </c>
      <c r="E794" s="1154" t="s">
        <v>707</v>
      </c>
      <c r="F794" s="1154" t="s">
        <v>708</v>
      </c>
      <c r="G794" s="1462" t="s">
        <v>8285</v>
      </c>
      <c r="H794" s="1463"/>
      <c r="I794" s="1463"/>
      <c r="J794" s="1463"/>
      <c r="K794" s="1463"/>
      <c r="L794" s="1464"/>
      <c r="M794" s="1255"/>
      <c r="N794" s="1129"/>
      <c r="O794" s="1129"/>
      <c r="P794" s="164"/>
      <c r="Q794" s="164"/>
    </row>
    <row r="795" spans="3:17" ht="26.45" customHeight="1">
      <c r="C795" s="956" t="s">
        <v>8286</v>
      </c>
      <c r="D795" s="1154">
        <v>12</v>
      </c>
      <c r="E795" s="1154" t="s">
        <v>707</v>
      </c>
      <c r="F795" s="1154" t="s">
        <v>708</v>
      </c>
      <c r="G795" s="1462" t="s">
        <v>8287</v>
      </c>
      <c r="H795" s="1463"/>
      <c r="I795" s="1463"/>
      <c r="J795" s="1463"/>
      <c r="K795" s="1463"/>
      <c r="L795" s="1464"/>
      <c r="M795" s="1255"/>
      <c r="N795" s="1129"/>
      <c r="O795" s="1129"/>
      <c r="P795" s="164"/>
      <c r="Q795" s="164"/>
    </row>
    <row r="796" spans="3:17" ht="26.45" customHeight="1">
      <c r="C796" s="956" t="s">
        <v>8288</v>
      </c>
      <c r="D796" s="1154">
        <v>12</v>
      </c>
      <c r="E796" s="1154" t="s">
        <v>707</v>
      </c>
      <c r="F796" s="1154" t="s">
        <v>708</v>
      </c>
      <c r="G796" s="1462" t="s">
        <v>8289</v>
      </c>
      <c r="H796" s="1463"/>
      <c r="I796" s="1463"/>
      <c r="J796" s="1463"/>
      <c r="K796" s="1463"/>
      <c r="L796" s="1464"/>
      <c r="M796" s="1255"/>
      <c r="N796" s="1129"/>
      <c r="O796" s="1129"/>
      <c r="P796" s="164"/>
      <c r="Q796" s="164"/>
    </row>
    <row r="797" spans="3:17" ht="26.45" customHeight="1">
      <c r="C797" s="956" t="s">
        <v>8290</v>
      </c>
      <c r="D797" s="1154">
        <v>12</v>
      </c>
      <c r="E797" s="1154" t="s">
        <v>707</v>
      </c>
      <c r="F797" s="1154" t="s">
        <v>708</v>
      </c>
      <c r="G797" s="1462" t="s">
        <v>8291</v>
      </c>
      <c r="H797" s="1463"/>
      <c r="I797" s="1463"/>
      <c r="J797" s="1463"/>
      <c r="K797" s="1463"/>
      <c r="L797" s="1464"/>
      <c r="M797" s="1255"/>
      <c r="N797" s="1129"/>
      <c r="O797" s="1129"/>
      <c r="P797" s="164"/>
      <c r="Q797" s="164"/>
    </row>
    <row r="798" spans="3:17" ht="26.45" customHeight="1">
      <c r="C798" s="956" t="s">
        <v>8292</v>
      </c>
      <c r="D798" s="1154">
        <v>12</v>
      </c>
      <c r="E798" s="1154" t="s">
        <v>707</v>
      </c>
      <c r="F798" s="1154" t="s">
        <v>708</v>
      </c>
      <c r="G798" s="1462" t="s">
        <v>8293</v>
      </c>
      <c r="H798" s="1463"/>
      <c r="I798" s="1463"/>
      <c r="J798" s="1463"/>
      <c r="K798" s="1463"/>
      <c r="L798" s="1464"/>
      <c r="M798" s="1255"/>
      <c r="N798" s="1129"/>
      <c r="O798" s="1129"/>
      <c r="P798" s="164"/>
      <c r="Q798" s="164"/>
    </row>
    <row r="799" spans="3:17" ht="26.45" customHeight="1">
      <c r="C799" s="956" t="s">
        <v>8294</v>
      </c>
      <c r="D799" s="1154">
        <v>12</v>
      </c>
      <c r="E799" s="1154" t="s">
        <v>707</v>
      </c>
      <c r="F799" s="1154" t="s">
        <v>708</v>
      </c>
      <c r="G799" s="1462" t="s">
        <v>8295</v>
      </c>
      <c r="H799" s="1463"/>
      <c r="I799" s="1463"/>
      <c r="J799" s="1463"/>
      <c r="K799" s="1463"/>
      <c r="L799" s="1464"/>
      <c r="M799" s="1255"/>
      <c r="N799" s="1129"/>
      <c r="O799" s="1129"/>
      <c r="P799" s="164"/>
      <c r="Q799" s="164"/>
    </row>
    <row r="800" spans="3:17" ht="26.45" customHeight="1">
      <c r="C800" s="956" t="s">
        <v>8296</v>
      </c>
      <c r="D800" s="1154">
        <v>12</v>
      </c>
      <c r="E800" s="1154" t="s">
        <v>707</v>
      </c>
      <c r="F800" s="1154" t="s">
        <v>708</v>
      </c>
      <c r="G800" s="1462" t="s">
        <v>8297</v>
      </c>
      <c r="H800" s="1463"/>
      <c r="I800" s="1463"/>
      <c r="J800" s="1463"/>
      <c r="K800" s="1463"/>
      <c r="L800" s="1464"/>
      <c r="M800" s="1255"/>
      <c r="N800" s="1129"/>
      <c r="O800" s="1129"/>
      <c r="P800" s="164"/>
      <c r="Q800" s="164"/>
    </row>
    <row r="801" spans="3:17" ht="26.45" customHeight="1">
      <c r="C801" s="956" t="s">
        <v>8298</v>
      </c>
      <c r="D801" s="1154">
        <v>12</v>
      </c>
      <c r="E801" s="1154" t="s">
        <v>707</v>
      </c>
      <c r="F801" s="1154" t="s">
        <v>708</v>
      </c>
      <c r="G801" s="1462" t="s">
        <v>8299</v>
      </c>
      <c r="H801" s="1463"/>
      <c r="I801" s="1463"/>
      <c r="J801" s="1463"/>
      <c r="K801" s="1463"/>
      <c r="L801" s="1464"/>
      <c r="M801" s="1255"/>
      <c r="N801" s="1129"/>
      <c r="O801" s="1129"/>
      <c r="P801" s="164"/>
      <c r="Q801" s="164"/>
    </row>
    <row r="802" spans="3:17" ht="26.45" customHeight="1">
      <c r="C802" s="956" t="s">
        <v>8300</v>
      </c>
      <c r="D802" s="1154">
        <v>12</v>
      </c>
      <c r="E802" s="1154" t="s">
        <v>707</v>
      </c>
      <c r="F802" s="1154" t="s">
        <v>708</v>
      </c>
      <c r="G802" s="1462" t="s">
        <v>8301</v>
      </c>
      <c r="H802" s="1463"/>
      <c r="I802" s="1463"/>
      <c r="J802" s="1463"/>
      <c r="K802" s="1463"/>
      <c r="L802" s="1464"/>
      <c r="M802" s="1255"/>
      <c r="N802" s="1129"/>
      <c r="O802" s="1129"/>
      <c r="P802" s="164"/>
      <c r="Q802" s="164"/>
    </row>
    <row r="803" spans="3:17" ht="26.45" customHeight="1">
      <c r="C803" s="956" t="s">
        <v>8302</v>
      </c>
      <c r="D803" s="1154">
        <v>12</v>
      </c>
      <c r="E803" s="1154" t="s">
        <v>707</v>
      </c>
      <c r="F803" s="1154" t="s">
        <v>708</v>
      </c>
      <c r="G803" s="1462" t="s">
        <v>8303</v>
      </c>
      <c r="H803" s="1463"/>
      <c r="I803" s="1463"/>
      <c r="J803" s="1463"/>
      <c r="K803" s="1463"/>
      <c r="L803" s="1464"/>
      <c r="M803" s="1255"/>
      <c r="N803" s="1129"/>
      <c r="O803" s="1129"/>
      <c r="P803" s="164"/>
      <c r="Q803" s="164"/>
    </row>
    <row r="804" spans="3:17" ht="26.45" customHeight="1">
      <c r="C804" s="956" t="s">
        <v>8304</v>
      </c>
      <c r="D804" s="1154">
        <v>12</v>
      </c>
      <c r="E804" s="1154" t="s">
        <v>707</v>
      </c>
      <c r="F804" s="1154" t="s">
        <v>708</v>
      </c>
      <c r="G804" s="1462" t="s">
        <v>8305</v>
      </c>
      <c r="H804" s="1463"/>
      <c r="I804" s="1463"/>
      <c r="J804" s="1463"/>
      <c r="K804" s="1463"/>
      <c r="L804" s="1464"/>
      <c r="M804" s="1255"/>
      <c r="N804" s="1129"/>
      <c r="O804" s="1129"/>
      <c r="P804" s="164"/>
      <c r="Q804" s="164"/>
    </row>
    <row r="805" spans="3:17" ht="26.45" customHeight="1">
      <c r="C805" s="956" t="s">
        <v>8306</v>
      </c>
      <c r="D805" s="1154">
        <v>12</v>
      </c>
      <c r="E805" s="1154" t="s">
        <v>707</v>
      </c>
      <c r="F805" s="1154" t="s">
        <v>708</v>
      </c>
      <c r="G805" s="1462" t="s">
        <v>8307</v>
      </c>
      <c r="H805" s="1463"/>
      <c r="I805" s="1463"/>
      <c r="J805" s="1463"/>
      <c r="K805" s="1463"/>
      <c r="L805" s="1464"/>
      <c r="M805" s="1255"/>
      <c r="N805" s="1129"/>
      <c r="O805" s="1129"/>
      <c r="P805" s="164"/>
      <c r="Q805" s="164"/>
    </row>
    <row r="806" spans="3:17" ht="26.45" customHeight="1">
      <c r="C806" s="956" t="s">
        <v>8308</v>
      </c>
      <c r="D806" s="1154">
        <v>12</v>
      </c>
      <c r="E806" s="1154" t="s">
        <v>707</v>
      </c>
      <c r="F806" s="1154" t="s">
        <v>708</v>
      </c>
      <c r="G806" s="1462" t="s">
        <v>8309</v>
      </c>
      <c r="H806" s="1463"/>
      <c r="I806" s="1463"/>
      <c r="J806" s="1463"/>
      <c r="K806" s="1463"/>
      <c r="L806" s="1464"/>
      <c r="M806" s="1255"/>
      <c r="N806" s="1129"/>
      <c r="O806" s="1129"/>
      <c r="P806" s="164"/>
      <c r="Q806" s="164"/>
    </row>
    <row r="807" spans="3:17" ht="26.45" customHeight="1">
      <c r="C807" s="956" t="s">
        <v>8310</v>
      </c>
      <c r="D807" s="1154">
        <v>12</v>
      </c>
      <c r="E807" s="1154" t="s">
        <v>707</v>
      </c>
      <c r="F807" s="1154" t="s">
        <v>708</v>
      </c>
      <c r="G807" s="1462" t="s">
        <v>8311</v>
      </c>
      <c r="H807" s="1463"/>
      <c r="I807" s="1463"/>
      <c r="J807" s="1463"/>
      <c r="K807" s="1463"/>
      <c r="L807" s="1464"/>
      <c r="M807" s="1255"/>
      <c r="N807" s="1129"/>
      <c r="O807" s="1129"/>
      <c r="P807" s="164"/>
      <c r="Q807" s="164"/>
    </row>
    <row r="808" spans="3:17" ht="26.45" customHeight="1">
      <c r="C808" s="956" t="s">
        <v>8312</v>
      </c>
      <c r="D808" s="1154">
        <v>12</v>
      </c>
      <c r="E808" s="1154" t="s">
        <v>707</v>
      </c>
      <c r="F808" s="1154" t="s">
        <v>708</v>
      </c>
      <c r="G808" s="1462" t="s">
        <v>8313</v>
      </c>
      <c r="H808" s="1463"/>
      <c r="I808" s="1463"/>
      <c r="J808" s="1463"/>
      <c r="K808" s="1463"/>
      <c r="L808" s="1464"/>
      <c r="M808" s="1255"/>
      <c r="N808" s="1129"/>
      <c r="O808" s="1129"/>
      <c r="P808" s="164"/>
      <c r="Q808" s="164"/>
    </row>
    <row r="809" spans="3:17" ht="26.45" customHeight="1">
      <c r="C809" s="956" t="s">
        <v>8314</v>
      </c>
      <c r="D809" s="1154">
        <v>12</v>
      </c>
      <c r="E809" s="1154" t="s">
        <v>707</v>
      </c>
      <c r="F809" s="1154" t="s">
        <v>708</v>
      </c>
      <c r="G809" s="1462" t="s">
        <v>8315</v>
      </c>
      <c r="H809" s="1463"/>
      <c r="I809" s="1463"/>
      <c r="J809" s="1463"/>
      <c r="K809" s="1463"/>
      <c r="L809" s="1464"/>
      <c r="M809" s="1255"/>
      <c r="N809" s="1129"/>
      <c r="O809" s="1129"/>
      <c r="P809" s="164"/>
      <c r="Q809" s="164"/>
    </row>
    <row r="810" spans="3:17" ht="26.45" customHeight="1">
      <c r="C810" s="956" t="s">
        <v>8316</v>
      </c>
      <c r="D810" s="1154">
        <v>12</v>
      </c>
      <c r="E810" s="1154" t="s">
        <v>707</v>
      </c>
      <c r="F810" s="1154" t="s">
        <v>708</v>
      </c>
      <c r="G810" s="1462" t="s">
        <v>8317</v>
      </c>
      <c r="H810" s="1463"/>
      <c r="I810" s="1463"/>
      <c r="J810" s="1463"/>
      <c r="K810" s="1463"/>
      <c r="L810" s="1464"/>
      <c r="M810" s="1255"/>
      <c r="N810" s="1129"/>
      <c r="O810" s="1129"/>
      <c r="P810" s="164"/>
      <c r="Q810" s="164"/>
    </row>
    <row r="811" spans="3:17" ht="26.45" customHeight="1">
      <c r="C811" s="956" t="s">
        <v>8318</v>
      </c>
      <c r="D811" s="1154">
        <v>12</v>
      </c>
      <c r="E811" s="1154" t="s">
        <v>707</v>
      </c>
      <c r="F811" s="1154" t="s">
        <v>708</v>
      </c>
      <c r="G811" s="1462" t="s">
        <v>8319</v>
      </c>
      <c r="H811" s="1463"/>
      <c r="I811" s="1463"/>
      <c r="J811" s="1463"/>
      <c r="K811" s="1463"/>
      <c r="L811" s="1464"/>
      <c r="M811" s="1255"/>
      <c r="N811" s="1129"/>
      <c r="O811" s="1129"/>
      <c r="P811" s="164"/>
      <c r="Q811" s="164"/>
    </row>
    <row r="812" spans="3:17" ht="26.45" customHeight="1">
      <c r="C812" s="956" t="s">
        <v>8320</v>
      </c>
      <c r="D812" s="1154">
        <v>12</v>
      </c>
      <c r="E812" s="1154" t="s">
        <v>707</v>
      </c>
      <c r="F812" s="1154" t="s">
        <v>708</v>
      </c>
      <c r="G812" s="1462" t="s">
        <v>8321</v>
      </c>
      <c r="H812" s="1463"/>
      <c r="I812" s="1463"/>
      <c r="J812" s="1463"/>
      <c r="K812" s="1463"/>
      <c r="L812" s="1464"/>
      <c r="M812" s="1255"/>
      <c r="N812" s="1129"/>
      <c r="O812" s="1129"/>
      <c r="P812" s="164"/>
      <c r="Q812" s="164"/>
    </row>
    <row r="813" spans="3:17" ht="26.45" customHeight="1">
      <c r="C813" s="956" t="s">
        <v>8322</v>
      </c>
      <c r="D813" s="1154">
        <v>12</v>
      </c>
      <c r="E813" s="1154" t="s">
        <v>707</v>
      </c>
      <c r="F813" s="1154" t="s">
        <v>708</v>
      </c>
      <c r="G813" s="1462" t="s">
        <v>8323</v>
      </c>
      <c r="H813" s="1463"/>
      <c r="I813" s="1463"/>
      <c r="J813" s="1463"/>
      <c r="K813" s="1463"/>
      <c r="L813" s="1464"/>
      <c r="M813" s="1255"/>
      <c r="N813" s="1129"/>
      <c r="O813" s="1129"/>
      <c r="P813" s="164"/>
      <c r="Q813" s="164"/>
    </row>
    <row r="814" spans="3:17" ht="26.45" customHeight="1">
      <c r="C814" s="956" t="s">
        <v>8324</v>
      </c>
      <c r="D814" s="1154">
        <v>12</v>
      </c>
      <c r="E814" s="1154" t="s">
        <v>707</v>
      </c>
      <c r="F814" s="1154" t="s">
        <v>708</v>
      </c>
      <c r="G814" s="1462" t="s">
        <v>8325</v>
      </c>
      <c r="H814" s="1463"/>
      <c r="I814" s="1463"/>
      <c r="J814" s="1463"/>
      <c r="K814" s="1463"/>
      <c r="L814" s="1464"/>
      <c r="M814" s="1255"/>
      <c r="N814" s="1129"/>
      <c r="O814" s="1129"/>
      <c r="P814" s="164"/>
      <c r="Q814" s="164"/>
    </row>
    <row r="815" spans="3:17" ht="26.45" customHeight="1">
      <c r="C815" s="956" t="s">
        <v>8326</v>
      </c>
      <c r="D815" s="1154">
        <v>12</v>
      </c>
      <c r="E815" s="1154" t="s">
        <v>707</v>
      </c>
      <c r="F815" s="1154" t="s">
        <v>708</v>
      </c>
      <c r="G815" s="1462" t="s">
        <v>8327</v>
      </c>
      <c r="H815" s="1463"/>
      <c r="I815" s="1463"/>
      <c r="J815" s="1463"/>
      <c r="K815" s="1463"/>
      <c r="L815" s="1464"/>
      <c r="M815" s="1255"/>
      <c r="N815" s="1129"/>
      <c r="O815" s="1129"/>
      <c r="P815" s="164"/>
      <c r="Q815" s="164"/>
    </row>
    <row r="816" spans="3:17" ht="26.45" customHeight="1">
      <c r="C816" s="956" t="s">
        <v>8328</v>
      </c>
      <c r="D816" s="1154">
        <v>12</v>
      </c>
      <c r="E816" s="1154" t="s">
        <v>707</v>
      </c>
      <c r="F816" s="1154" t="s">
        <v>708</v>
      </c>
      <c r="G816" s="1462" t="s">
        <v>8329</v>
      </c>
      <c r="H816" s="1463"/>
      <c r="I816" s="1463"/>
      <c r="J816" s="1463"/>
      <c r="K816" s="1463"/>
      <c r="L816" s="1464"/>
      <c r="M816" s="1255"/>
      <c r="N816" s="1129"/>
      <c r="O816" s="1129"/>
      <c r="P816" s="164"/>
      <c r="Q816" s="164"/>
    </row>
    <row r="817" spans="3:17" ht="26.45" customHeight="1">
      <c r="C817" s="956" t="s">
        <v>8330</v>
      </c>
      <c r="D817" s="1154">
        <v>12</v>
      </c>
      <c r="E817" s="1154" t="s">
        <v>707</v>
      </c>
      <c r="F817" s="1154" t="s">
        <v>708</v>
      </c>
      <c r="G817" s="1462" t="s">
        <v>8331</v>
      </c>
      <c r="H817" s="1463"/>
      <c r="I817" s="1463"/>
      <c r="J817" s="1463"/>
      <c r="K817" s="1463"/>
      <c r="L817" s="1464"/>
      <c r="M817" s="1255"/>
      <c r="N817" s="1129"/>
      <c r="O817" s="1129"/>
      <c r="P817" s="164"/>
      <c r="Q817" s="164"/>
    </row>
    <row r="818" spans="3:17" ht="26.45" customHeight="1">
      <c r="C818" s="956" t="s">
        <v>8332</v>
      </c>
      <c r="D818" s="1154">
        <v>12</v>
      </c>
      <c r="E818" s="1154" t="s">
        <v>707</v>
      </c>
      <c r="F818" s="1154" t="s">
        <v>708</v>
      </c>
      <c r="G818" s="1462" t="s">
        <v>8333</v>
      </c>
      <c r="H818" s="1463"/>
      <c r="I818" s="1463"/>
      <c r="J818" s="1463"/>
      <c r="K818" s="1463"/>
      <c r="L818" s="1464"/>
      <c r="M818" s="1255"/>
      <c r="N818" s="1129"/>
      <c r="O818" s="1129"/>
      <c r="P818" s="164"/>
      <c r="Q818" s="164"/>
    </row>
    <row r="819" spans="3:17" ht="26.45" customHeight="1">
      <c r="C819" s="956" t="s">
        <v>7767</v>
      </c>
      <c r="D819" s="1154">
        <v>1</v>
      </c>
      <c r="E819" s="1154" t="s">
        <v>707</v>
      </c>
      <c r="F819" s="1154" t="s">
        <v>708</v>
      </c>
      <c r="G819" s="1462" t="s">
        <v>8334</v>
      </c>
      <c r="H819" s="1463"/>
      <c r="I819" s="1463"/>
      <c r="J819" s="1463"/>
      <c r="K819" s="1463"/>
      <c r="L819" s="1464"/>
      <c r="M819" s="1255"/>
      <c r="N819" s="1129"/>
      <c r="O819" s="1129"/>
      <c r="P819" s="164"/>
      <c r="Q819" s="164"/>
    </row>
    <row r="820" spans="3:17" ht="26.45" customHeight="1">
      <c r="C820" s="956" t="s">
        <v>7768</v>
      </c>
      <c r="D820" s="1154">
        <v>1</v>
      </c>
      <c r="E820" s="1154" t="s">
        <v>707</v>
      </c>
      <c r="F820" s="1154" t="s">
        <v>1258</v>
      </c>
      <c r="G820" s="1462" t="s">
        <v>8335</v>
      </c>
      <c r="H820" s="1463"/>
      <c r="I820" s="1463"/>
      <c r="J820" s="1463"/>
      <c r="K820" s="1463"/>
      <c r="L820" s="1464"/>
      <c r="M820" s="1255"/>
      <c r="N820" s="1129"/>
      <c r="O820" s="1129"/>
      <c r="P820" s="164"/>
      <c r="Q820" s="164"/>
    </row>
    <row r="821" spans="3:17" ht="26.45" customHeight="1">
      <c r="C821" s="956" t="s">
        <v>7769</v>
      </c>
      <c r="D821" s="1154">
        <v>1</v>
      </c>
      <c r="E821" s="1154" t="s">
        <v>707</v>
      </c>
      <c r="F821" s="1154" t="s">
        <v>1258</v>
      </c>
      <c r="G821" s="1462" t="s">
        <v>8336</v>
      </c>
      <c r="H821" s="1463"/>
      <c r="I821" s="1463"/>
      <c r="J821" s="1463"/>
      <c r="K821" s="1463"/>
      <c r="L821" s="1464"/>
      <c r="M821" s="1255"/>
      <c r="N821" s="1129"/>
      <c r="O821" s="1129"/>
      <c r="P821" s="164"/>
      <c r="Q821" s="164"/>
    </row>
    <row r="822" spans="3:17" ht="26.45" customHeight="1">
      <c r="C822" s="956" t="s">
        <v>7770</v>
      </c>
      <c r="D822" s="1154">
        <v>1</v>
      </c>
      <c r="E822" s="1154" t="s">
        <v>707</v>
      </c>
      <c r="F822" s="1154" t="s">
        <v>1258</v>
      </c>
      <c r="G822" s="1462" t="s">
        <v>8337</v>
      </c>
      <c r="H822" s="1463"/>
      <c r="I822" s="1463"/>
      <c r="J822" s="1463"/>
      <c r="K822" s="1463"/>
      <c r="L822" s="1464"/>
      <c r="M822" s="1255"/>
      <c r="N822" s="1129"/>
      <c r="O822" s="1129"/>
      <c r="P822" s="164"/>
      <c r="Q822" s="164"/>
    </row>
    <row r="823" spans="3:17" ht="26.45" customHeight="1">
      <c r="C823" s="956" t="s">
        <v>7771</v>
      </c>
      <c r="D823" s="1154">
        <v>1</v>
      </c>
      <c r="E823" s="1154" t="s">
        <v>707</v>
      </c>
      <c r="F823" s="1154" t="s">
        <v>1258</v>
      </c>
      <c r="G823" s="1462" t="s">
        <v>8338</v>
      </c>
      <c r="H823" s="1463"/>
      <c r="I823" s="1463"/>
      <c r="J823" s="1463"/>
      <c r="K823" s="1463"/>
      <c r="L823" s="1464"/>
      <c r="M823" s="1255"/>
      <c r="N823" s="1129"/>
      <c r="O823" s="1129"/>
      <c r="P823" s="164"/>
      <c r="Q823" s="164"/>
    </row>
    <row r="824" spans="3:17" ht="26.45" customHeight="1">
      <c r="C824" s="956" t="s">
        <v>7772</v>
      </c>
      <c r="D824" s="1154">
        <v>1</v>
      </c>
      <c r="E824" s="1154" t="s">
        <v>707</v>
      </c>
      <c r="F824" s="1154" t="s">
        <v>1258</v>
      </c>
      <c r="G824" s="1462" t="s">
        <v>8339</v>
      </c>
      <c r="H824" s="1463"/>
      <c r="I824" s="1463"/>
      <c r="J824" s="1463"/>
      <c r="K824" s="1463"/>
      <c r="L824" s="1464"/>
      <c r="M824" s="1255"/>
      <c r="N824" s="1129"/>
      <c r="O824" s="1129"/>
      <c r="P824" s="164"/>
      <c r="Q824" s="164"/>
    </row>
    <row r="825" spans="3:17" ht="26.45" customHeight="1">
      <c r="C825" s="956" t="s">
        <v>7773</v>
      </c>
      <c r="D825" s="1154">
        <v>1</v>
      </c>
      <c r="E825" s="1154" t="s">
        <v>707</v>
      </c>
      <c r="F825" s="1154" t="s">
        <v>1258</v>
      </c>
      <c r="G825" s="1462" t="s">
        <v>8340</v>
      </c>
      <c r="H825" s="1463"/>
      <c r="I825" s="1463"/>
      <c r="J825" s="1463"/>
      <c r="K825" s="1463"/>
      <c r="L825" s="1464"/>
      <c r="M825" s="1255"/>
      <c r="N825" s="1129"/>
      <c r="O825" s="1129"/>
      <c r="P825" s="164"/>
      <c r="Q825" s="164"/>
    </row>
    <row r="826" spans="3:17" ht="26.45" customHeight="1">
      <c r="C826" s="956" t="s">
        <v>7774</v>
      </c>
      <c r="D826" s="1154">
        <v>1</v>
      </c>
      <c r="E826" s="1154" t="s">
        <v>707</v>
      </c>
      <c r="F826" s="1154" t="s">
        <v>1258</v>
      </c>
      <c r="G826" s="1462" t="s">
        <v>8341</v>
      </c>
      <c r="H826" s="1463"/>
      <c r="I826" s="1463"/>
      <c r="J826" s="1463"/>
      <c r="K826" s="1463"/>
      <c r="L826" s="1464"/>
      <c r="M826" s="1255"/>
      <c r="N826" s="1129"/>
      <c r="O826" s="1129"/>
      <c r="P826" s="164"/>
      <c r="Q826" s="164"/>
    </row>
    <row r="827" spans="3:17" ht="26.45" customHeight="1">
      <c r="C827" s="956" t="s">
        <v>7775</v>
      </c>
      <c r="D827" s="1154">
        <v>1</v>
      </c>
      <c r="E827" s="1154" t="s">
        <v>707</v>
      </c>
      <c r="F827" s="1154" t="s">
        <v>1258</v>
      </c>
      <c r="G827" s="1462" t="s">
        <v>8342</v>
      </c>
      <c r="H827" s="1463"/>
      <c r="I827" s="1463"/>
      <c r="J827" s="1463"/>
      <c r="K827" s="1463"/>
      <c r="L827" s="1464"/>
      <c r="M827" s="1255"/>
      <c r="N827" s="1129"/>
      <c r="O827" s="1129"/>
      <c r="P827" s="164"/>
      <c r="Q827" s="164"/>
    </row>
    <row r="828" spans="3:17" ht="26.45" customHeight="1">
      <c r="C828" s="956" t="s">
        <v>8343</v>
      </c>
      <c r="D828" s="1154">
        <v>8</v>
      </c>
      <c r="E828" s="1154" t="s">
        <v>707</v>
      </c>
      <c r="F828" s="1154" t="s">
        <v>1258</v>
      </c>
      <c r="G828" s="1462" t="s">
        <v>8344</v>
      </c>
      <c r="H828" s="1463"/>
      <c r="I828" s="1463"/>
      <c r="J828" s="1463"/>
      <c r="K828" s="1463"/>
      <c r="L828" s="1464"/>
      <c r="M828" s="1255"/>
      <c r="N828" s="1129"/>
      <c r="O828" s="1129"/>
      <c r="P828" s="164"/>
      <c r="Q828" s="164"/>
    </row>
    <row r="829" spans="3:17" ht="26.45" customHeight="1">
      <c r="C829" s="956" t="s">
        <v>8345</v>
      </c>
      <c r="D829" s="1154">
        <v>8</v>
      </c>
      <c r="E829" s="1154" t="s">
        <v>707</v>
      </c>
      <c r="F829" s="1154" t="s">
        <v>1258</v>
      </c>
      <c r="G829" s="1462" t="s">
        <v>8346</v>
      </c>
      <c r="H829" s="1463"/>
      <c r="I829" s="1463"/>
      <c r="J829" s="1463"/>
      <c r="K829" s="1463"/>
      <c r="L829" s="1464"/>
      <c r="M829" s="1255"/>
      <c r="N829" s="1129"/>
      <c r="O829" s="1129"/>
      <c r="P829" s="164"/>
      <c r="Q829" s="164"/>
    </row>
    <row r="830" spans="3:17" ht="26.45" customHeight="1">
      <c r="C830" s="956" t="s">
        <v>8347</v>
      </c>
      <c r="D830" s="1154">
        <v>8</v>
      </c>
      <c r="E830" s="1154" t="s">
        <v>707</v>
      </c>
      <c r="F830" s="1154" t="s">
        <v>1258</v>
      </c>
      <c r="G830" s="1462" t="s">
        <v>8348</v>
      </c>
      <c r="H830" s="1463"/>
      <c r="I830" s="1463"/>
      <c r="J830" s="1463"/>
      <c r="K830" s="1463"/>
      <c r="L830" s="1464"/>
      <c r="M830" s="1255"/>
      <c r="N830" s="1129"/>
      <c r="O830" s="1129"/>
      <c r="P830" s="164"/>
      <c r="Q830" s="164"/>
    </row>
    <row r="831" spans="3:17" ht="26.45" customHeight="1">
      <c r="C831" s="956" t="s">
        <v>8349</v>
      </c>
      <c r="D831" s="1154">
        <v>8</v>
      </c>
      <c r="E831" s="1154" t="s">
        <v>707</v>
      </c>
      <c r="F831" s="1154" t="s">
        <v>1258</v>
      </c>
      <c r="G831" s="1462" t="s">
        <v>8350</v>
      </c>
      <c r="H831" s="1463"/>
      <c r="I831" s="1463"/>
      <c r="J831" s="1463"/>
      <c r="K831" s="1463"/>
      <c r="L831" s="1464"/>
      <c r="M831" s="1255"/>
      <c r="N831" s="1129"/>
      <c r="O831" s="1129"/>
      <c r="P831" s="164"/>
      <c r="Q831" s="164"/>
    </row>
    <row r="832" spans="3:17" ht="26.45" customHeight="1">
      <c r="C832" s="956" t="s">
        <v>8351</v>
      </c>
      <c r="D832" s="1154">
        <v>8</v>
      </c>
      <c r="E832" s="1154" t="s">
        <v>707</v>
      </c>
      <c r="F832" s="1154" t="s">
        <v>1258</v>
      </c>
      <c r="G832" s="1462" t="s">
        <v>8352</v>
      </c>
      <c r="H832" s="1463"/>
      <c r="I832" s="1463"/>
      <c r="J832" s="1463"/>
      <c r="K832" s="1463"/>
      <c r="L832" s="1464"/>
      <c r="M832" s="1255"/>
      <c r="N832" s="1129"/>
      <c r="O832" s="1129"/>
      <c r="P832" s="164"/>
      <c r="Q832" s="164"/>
    </row>
    <row r="833" spans="3:17" ht="26.45" customHeight="1">
      <c r="C833" s="956" t="s">
        <v>8353</v>
      </c>
      <c r="D833" s="1154">
        <v>2</v>
      </c>
      <c r="E833" s="1154" t="s">
        <v>707</v>
      </c>
      <c r="F833" s="1154" t="s">
        <v>708</v>
      </c>
      <c r="G833" s="1462" t="s">
        <v>8354</v>
      </c>
      <c r="H833" s="1463"/>
      <c r="I833" s="1463"/>
      <c r="J833" s="1463"/>
      <c r="K833" s="1463"/>
      <c r="L833" s="1464"/>
      <c r="M833" s="1255"/>
      <c r="N833" s="1129"/>
      <c r="O833" s="1129"/>
      <c r="P833" s="164"/>
      <c r="Q833" s="164"/>
    </row>
    <row r="834" spans="3:17" ht="26.45" customHeight="1">
      <c r="C834" s="956" t="s">
        <v>7782</v>
      </c>
      <c r="D834" s="1154">
        <v>1</v>
      </c>
      <c r="E834" s="1154" t="s">
        <v>707</v>
      </c>
      <c r="F834" s="1154" t="s">
        <v>708</v>
      </c>
      <c r="G834" s="1462" t="s">
        <v>8355</v>
      </c>
      <c r="H834" s="1463"/>
      <c r="I834" s="1463"/>
      <c r="J834" s="1463"/>
      <c r="K834" s="1463"/>
      <c r="L834" s="1464"/>
      <c r="M834" s="1255"/>
      <c r="N834" s="1129"/>
      <c r="O834" s="1129"/>
      <c r="P834" s="164"/>
      <c r="Q834" s="164"/>
    </row>
    <row r="835" spans="3:17" ht="26.45" customHeight="1">
      <c r="C835" s="956" t="s">
        <v>7783</v>
      </c>
      <c r="D835" s="1154">
        <v>1</v>
      </c>
      <c r="E835" s="1154" t="s">
        <v>707</v>
      </c>
      <c r="F835" s="1154" t="s">
        <v>708</v>
      </c>
      <c r="G835" s="1462" t="s">
        <v>8356</v>
      </c>
      <c r="H835" s="1463"/>
      <c r="I835" s="1463"/>
      <c r="J835" s="1463"/>
      <c r="K835" s="1463"/>
      <c r="L835" s="1464"/>
      <c r="M835" s="1255"/>
      <c r="N835" s="1129"/>
      <c r="O835" s="1129"/>
      <c r="P835" s="164"/>
      <c r="Q835" s="164"/>
    </row>
    <row r="836" spans="3:17" ht="26.45" customHeight="1">
      <c r="C836" s="956" t="s">
        <v>8357</v>
      </c>
      <c r="D836" s="1154">
        <v>13</v>
      </c>
      <c r="E836" s="1154" t="s">
        <v>707</v>
      </c>
      <c r="F836" s="1154" t="s">
        <v>708</v>
      </c>
      <c r="G836" s="1462" t="s">
        <v>8358</v>
      </c>
      <c r="H836" s="1463"/>
      <c r="I836" s="1463"/>
      <c r="J836" s="1463"/>
      <c r="K836" s="1463"/>
      <c r="L836" s="1464"/>
      <c r="M836" s="1255"/>
      <c r="N836" s="1129"/>
      <c r="O836" s="1129"/>
      <c r="P836" s="164"/>
      <c r="Q836" s="164"/>
    </row>
    <row r="837" spans="3:17" ht="26.45" customHeight="1">
      <c r="C837" s="956" t="s">
        <v>8359</v>
      </c>
      <c r="D837" s="1154">
        <v>13</v>
      </c>
      <c r="E837" s="1154" t="s">
        <v>707</v>
      </c>
      <c r="F837" s="1154" t="s">
        <v>708</v>
      </c>
      <c r="G837" s="1462" t="s">
        <v>8360</v>
      </c>
      <c r="H837" s="1463"/>
      <c r="I837" s="1463"/>
      <c r="J837" s="1463"/>
      <c r="K837" s="1463"/>
      <c r="L837" s="1464"/>
      <c r="M837" s="1255"/>
      <c r="N837" s="1129"/>
      <c r="O837" s="1129"/>
      <c r="P837" s="164"/>
      <c r="Q837" s="164"/>
    </row>
    <row r="838" spans="3:17" ht="26.45" customHeight="1">
      <c r="C838" s="956" t="s">
        <v>8361</v>
      </c>
      <c r="D838" s="1154">
        <v>2</v>
      </c>
      <c r="E838" s="1154" t="s">
        <v>707</v>
      </c>
      <c r="F838" s="1154" t="s">
        <v>708</v>
      </c>
      <c r="G838" s="1462" t="s">
        <v>8362</v>
      </c>
      <c r="H838" s="1463"/>
      <c r="I838" s="1463"/>
      <c r="J838" s="1463"/>
      <c r="K838" s="1463"/>
      <c r="L838" s="1464"/>
      <c r="M838" s="1255"/>
      <c r="N838" s="1129"/>
      <c r="O838" s="1129"/>
      <c r="P838" s="164"/>
      <c r="Q838" s="164"/>
    </row>
    <row r="839" spans="3:17" ht="26.45" customHeight="1">
      <c r="C839" s="956" t="s">
        <v>7790</v>
      </c>
      <c r="D839" s="1154">
        <v>1</v>
      </c>
      <c r="E839" s="1154" t="s">
        <v>769</v>
      </c>
      <c r="F839" s="1154" t="s">
        <v>708</v>
      </c>
      <c r="G839" s="1462" t="s">
        <v>8363</v>
      </c>
      <c r="H839" s="1463"/>
      <c r="I839" s="1463"/>
      <c r="J839" s="1463"/>
      <c r="K839" s="1463"/>
      <c r="L839" s="1464"/>
      <c r="M839" s="1255"/>
      <c r="N839" s="1129"/>
      <c r="O839" s="1129"/>
      <c r="P839" s="164"/>
      <c r="Q839" s="164"/>
    </row>
    <row r="840" spans="3:17" ht="26.45" customHeight="1">
      <c r="C840" s="956" t="s">
        <v>7791</v>
      </c>
      <c r="D840" s="1154">
        <v>1</v>
      </c>
      <c r="E840" s="1154" t="s">
        <v>769</v>
      </c>
      <c r="F840" s="1154" t="s">
        <v>708</v>
      </c>
      <c r="G840" s="1462" t="s">
        <v>8364</v>
      </c>
      <c r="H840" s="1463"/>
      <c r="I840" s="1463"/>
      <c r="J840" s="1463"/>
      <c r="K840" s="1463"/>
      <c r="L840" s="1464"/>
      <c r="M840" s="1255"/>
      <c r="N840" s="1129"/>
      <c r="O840" s="1129"/>
      <c r="P840" s="164"/>
      <c r="Q840" s="164"/>
    </row>
    <row r="841" spans="3:17" ht="26.45" customHeight="1">
      <c r="C841" s="956" t="s">
        <v>7792</v>
      </c>
      <c r="D841" s="1154">
        <v>1</v>
      </c>
      <c r="E841" s="1154" t="s">
        <v>707</v>
      </c>
      <c r="F841" s="1154" t="s">
        <v>708</v>
      </c>
      <c r="G841" s="1462" t="s">
        <v>8365</v>
      </c>
      <c r="H841" s="1463"/>
      <c r="I841" s="1463"/>
      <c r="J841" s="1463"/>
      <c r="K841" s="1463"/>
      <c r="L841" s="1464"/>
      <c r="M841" s="1255"/>
      <c r="N841" s="1129"/>
      <c r="O841" s="1129"/>
      <c r="P841" s="164"/>
      <c r="Q841" s="164"/>
    </row>
    <row r="842" spans="3:17" ht="26.45" customHeight="1">
      <c r="C842" s="956" t="s">
        <v>7793</v>
      </c>
      <c r="D842" s="1154">
        <v>1</v>
      </c>
      <c r="E842" s="1154" t="s">
        <v>769</v>
      </c>
      <c r="F842" s="1154" t="s">
        <v>708</v>
      </c>
      <c r="G842" s="1462" t="s">
        <v>8366</v>
      </c>
      <c r="H842" s="1463"/>
      <c r="I842" s="1463"/>
      <c r="J842" s="1463"/>
      <c r="K842" s="1463"/>
      <c r="L842" s="1464"/>
      <c r="M842" s="1255"/>
      <c r="N842" s="1129"/>
      <c r="O842" s="1129"/>
      <c r="P842" s="164"/>
      <c r="Q842" s="164"/>
    </row>
    <row r="843" spans="3:17" ht="26.45" customHeight="1">
      <c r="C843" s="956" t="s">
        <v>8367</v>
      </c>
      <c r="D843" s="1154">
        <v>2</v>
      </c>
      <c r="E843" s="1154" t="s">
        <v>707</v>
      </c>
      <c r="F843" s="1154" t="s">
        <v>708</v>
      </c>
      <c r="G843" s="1462" t="s">
        <v>8368</v>
      </c>
      <c r="H843" s="1463"/>
      <c r="I843" s="1463"/>
      <c r="J843" s="1463"/>
      <c r="K843" s="1463"/>
      <c r="L843" s="1464"/>
      <c r="M843" s="1255"/>
      <c r="N843" s="1129"/>
      <c r="O843" s="1129"/>
      <c r="P843" s="164"/>
      <c r="Q843" s="164"/>
    </row>
    <row r="844" spans="3:17" ht="26.45" customHeight="1">
      <c r="C844" s="956" t="s">
        <v>7795</v>
      </c>
      <c r="D844" s="1154">
        <v>1</v>
      </c>
      <c r="E844" s="1154" t="s">
        <v>707</v>
      </c>
      <c r="F844" s="1154" t="s">
        <v>708</v>
      </c>
      <c r="G844" s="1462" t="s">
        <v>8369</v>
      </c>
      <c r="H844" s="1463"/>
      <c r="I844" s="1463"/>
      <c r="J844" s="1463"/>
      <c r="K844" s="1463"/>
      <c r="L844" s="1464"/>
      <c r="M844" s="1255"/>
      <c r="N844" s="1129"/>
      <c r="O844" s="1129"/>
      <c r="P844" s="164"/>
      <c r="Q844" s="164"/>
    </row>
    <row r="845" spans="3:17" ht="26.45" customHeight="1">
      <c r="C845" s="956" t="s">
        <v>7796</v>
      </c>
      <c r="D845" s="1154">
        <v>1</v>
      </c>
      <c r="E845" s="1154" t="s">
        <v>707</v>
      </c>
      <c r="F845" s="1154" t="s">
        <v>1258</v>
      </c>
      <c r="G845" s="1462" t="s">
        <v>8370</v>
      </c>
      <c r="H845" s="1463"/>
      <c r="I845" s="1463"/>
      <c r="J845" s="1463"/>
      <c r="K845" s="1463"/>
      <c r="L845" s="1464"/>
      <c r="M845" s="1255"/>
      <c r="N845" s="1129"/>
      <c r="O845" s="1129"/>
      <c r="P845" s="164"/>
      <c r="Q845" s="164"/>
    </row>
    <row r="846" spans="3:17" ht="26.45" customHeight="1">
      <c r="C846" s="956" t="s">
        <v>8371</v>
      </c>
      <c r="D846" s="1154">
        <v>8</v>
      </c>
      <c r="E846" s="1154" t="s">
        <v>707</v>
      </c>
      <c r="F846" s="1154" t="s">
        <v>1258</v>
      </c>
      <c r="G846" s="1462" t="s">
        <v>8372</v>
      </c>
      <c r="H846" s="1463"/>
      <c r="I846" s="1463"/>
      <c r="J846" s="1463"/>
      <c r="K846" s="1463"/>
      <c r="L846" s="1464"/>
      <c r="M846" s="1255"/>
      <c r="N846" s="1129"/>
      <c r="O846" s="1129"/>
      <c r="P846" s="164"/>
      <c r="Q846" s="164"/>
    </row>
    <row r="847" spans="3:17" ht="26.45" customHeight="1">
      <c r="C847" s="956" t="s">
        <v>8373</v>
      </c>
      <c r="D847" s="1154">
        <v>8</v>
      </c>
      <c r="E847" s="1154" t="s">
        <v>707</v>
      </c>
      <c r="F847" s="1154" t="s">
        <v>1258</v>
      </c>
      <c r="G847" s="1462" t="s">
        <v>8374</v>
      </c>
      <c r="H847" s="1463"/>
      <c r="I847" s="1463"/>
      <c r="J847" s="1463"/>
      <c r="K847" s="1463"/>
      <c r="L847" s="1464"/>
      <c r="M847" s="1255"/>
      <c r="N847" s="1129"/>
      <c r="O847" s="1129"/>
      <c r="P847" s="164"/>
      <c r="Q847" s="164"/>
    </row>
    <row r="848" spans="3:17" ht="26.45" customHeight="1">
      <c r="C848" s="956" t="s">
        <v>7799</v>
      </c>
      <c r="D848" s="1154">
        <v>1</v>
      </c>
      <c r="E848" s="1154" t="s">
        <v>707</v>
      </c>
      <c r="F848" s="1154" t="s">
        <v>708</v>
      </c>
      <c r="G848" s="1462" t="s">
        <v>8375</v>
      </c>
      <c r="H848" s="1463"/>
      <c r="I848" s="1463"/>
      <c r="J848" s="1463"/>
      <c r="K848" s="1463"/>
      <c r="L848" s="1464"/>
      <c r="M848" s="1255"/>
      <c r="N848" s="1129"/>
      <c r="O848" s="1129"/>
      <c r="P848" s="164"/>
      <c r="Q848" s="164"/>
    </row>
    <row r="849" spans="3:17" ht="26.45" customHeight="1">
      <c r="C849" s="956" t="s">
        <v>7800</v>
      </c>
      <c r="D849" s="1154">
        <v>1</v>
      </c>
      <c r="E849" s="1154" t="s">
        <v>707</v>
      </c>
      <c r="F849" s="1154" t="s">
        <v>708</v>
      </c>
      <c r="G849" s="1462" t="s">
        <v>8376</v>
      </c>
      <c r="H849" s="1463"/>
      <c r="I849" s="1463"/>
      <c r="J849" s="1463"/>
      <c r="K849" s="1463"/>
      <c r="L849" s="1464"/>
      <c r="M849" s="1255"/>
      <c r="N849" s="1129"/>
      <c r="O849" s="1129"/>
      <c r="P849" s="1129"/>
      <c r="Q849" s="164"/>
    </row>
    <row r="850" spans="3:17" ht="26.45" customHeight="1">
      <c r="C850" s="956" t="s">
        <v>7801</v>
      </c>
      <c r="D850" s="1154">
        <v>1</v>
      </c>
      <c r="E850" s="1154" t="s">
        <v>707</v>
      </c>
      <c r="F850" s="1001" t="s">
        <v>1258</v>
      </c>
      <c r="G850" s="1462"/>
      <c r="H850" s="1463"/>
      <c r="I850" s="1463"/>
      <c r="J850" s="1463"/>
      <c r="K850" s="1463"/>
      <c r="L850" s="1464"/>
      <c r="M850" s="1255"/>
      <c r="N850" s="1129"/>
      <c r="O850" s="1129"/>
      <c r="P850" s="1132"/>
      <c r="Q850" s="164"/>
    </row>
    <row r="851" spans="3:17" ht="26.45" customHeight="1">
      <c r="C851" s="956" t="s">
        <v>8377</v>
      </c>
      <c r="D851" s="1154">
        <v>2</v>
      </c>
      <c r="E851" s="1154" t="s">
        <v>707</v>
      </c>
      <c r="F851" s="1154" t="s">
        <v>708</v>
      </c>
      <c r="G851" s="1462"/>
      <c r="H851" s="1463"/>
      <c r="I851" s="1463"/>
      <c r="J851" s="1463"/>
      <c r="K851" s="1463"/>
      <c r="L851" s="1464"/>
      <c r="M851" s="1255"/>
      <c r="N851" s="1129"/>
      <c r="O851" s="1129"/>
      <c r="P851" s="1129"/>
      <c r="Q851" s="164"/>
    </row>
    <row r="852" spans="3:17" ht="26.45" customHeight="1">
      <c r="C852" s="956" t="s">
        <v>8378</v>
      </c>
      <c r="D852" s="1154">
        <v>2</v>
      </c>
      <c r="E852" s="1154" t="s">
        <v>707</v>
      </c>
      <c r="F852" s="1154" t="s">
        <v>708</v>
      </c>
      <c r="G852" s="1462"/>
      <c r="H852" s="1463"/>
      <c r="I852" s="1463"/>
      <c r="J852" s="1463"/>
      <c r="K852" s="1463"/>
      <c r="L852" s="1464"/>
      <c r="M852" s="1255"/>
      <c r="N852" s="1129"/>
      <c r="O852" s="1129"/>
      <c r="P852" s="1129"/>
      <c r="Q852" s="164"/>
    </row>
    <row r="853" spans="3:17" ht="26.45" customHeight="1">
      <c r="C853" s="956" t="s">
        <v>8379</v>
      </c>
      <c r="D853" s="1154">
        <v>2</v>
      </c>
      <c r="E853" s="1154" t="s">
        <v>707</v>
      </c>
      <c r="F853" s="1154" t="s">
        <v>708</v>
      </c>
      <c r="G853" s="1462"/>
      <c r="H853" s="1463"/>
      <c r="I853" s="1463"/>
      <c r="J853" s="1463"/>
      <c r="K853" s="1463"/>
      <c r="L853" s="1464"/>
      <c r="M853" s="1255"/>
      <c r="N853" s="1129"/>
      <c r="O853" s="1129"/>
      <c r="P853" s="1129"/>
      <c r="Q853" s="164"/>
    </row>
    <row r="854" spans="3:17" ht="26.45" customHeight="1">
      <c r="C854" s="956" t="s">
        <v>8380</v>
      </c>
      <c r="D854" s="1154">
        <v>2</v>
      </c>
      <c r="E854" s="1154" t="s">
        <v>707</v>
      </c>
      <c r="F854" s="1154" t="s">
        <v>708</v>
      </c>
      <c r="G854" s="1462"/>
      <c r="H854" s="1463"/>
      <c r="I854" s="1463"/>
      <c r="J854" s="1463"/>
      <c r="K854" s="1463"/>
      <c r="L854" s="1464"/>
      <c r="M854" s="1255"/>
      <c r="N854" s="1129"/>
      <c r="O854" s="1129"/>
      <c r="P854" s="1129"/>
      <c r="Q854" s="164"/>
    </row>
    <row r="855" spans="3:17" ht="26.45" customHeight="1">
      <c r="C855" s="956" t="s">
        <v>8381</v>
      </c>
      <c r="D855" s="1154">
        <v>2</v>
      </c>
      <c r="E855" s="1154" t="s">
        <v>707</v>
      </c>
      <c r="F855" s="1154" t="s">
        <v>708</v>
      </c>
      <c r="G855" s="1462"/>
      <c r="H855" s="1463"/>
      <c r="I855" s="1463"/>
      <c r="J855" s="1463"/>
      <c r="K855" s="1463"/>
      <c r="L855" s="1464"/>
      <c r="M855" s="1255"/>
      <c r="N855" s="1129"/>
      <c r="O855" s="1129"/>
      <c r="P855" s="1129"/>
      <c r="Q855" s="164"/>
    </row>
    <row r="856" spans="3:17" ht="26.45" customHeight="1">
      <c r="C856" s="956" t="s">
        <v>8382</v>
      </c>
      <c r="D856" s="1154">
        <v>16</v>
      </c>
      <c r="E856" s="1154" t="s">
        <v>707</v>
      </c>
      <c r="F856" s="1154" t="s">
        <v>708</v>
      </c>
      <c r="G856" s="1462" t="s">
        <v>8383</v>
      </c>
      <c r="H856" s="1463"/>
      <c r="I856" s="1463"/>
      <c r="J856" s="1463"/>
      <c r="K856" s="1463"/>
      <c r="L856" s="1464"/>
      <c r="M856" s="1255"/>
      <c r="N856" s="1129"/>
      <c r="O856" s="1129"/>
      <c r="P856" s="1129"/>
      <c r="Q856" s="164"/>
    </row>
    <row r="857" spans="3:17" ht="26.45" customHeight="1">
      <c r="C857" s="956" t="s">
        <v>8384</v>
      </c>
      <c r="D857" s="1154">
        <v>16</v>
      </c>
      <c r="E857" s="1154" t="s">
        <v>707</v>
      </c>
      <c r="F857" s="1154" t="s">
        <v>708</v>
      </c>
      <c r="G857" s="1462" t="s">
        <v>8385</v>
      </c>
      <c r="H857" s="1463"/>
      <c r="I857" s="1463"/>
      <c r="J857" s="1463"/>
      <c r="K857" s="1463"/>
      <c r="L857" s="1464"/>
      <c r="M857" s="1255"/>
      <c r="N857" s="1129"/>
      <c r="O857" s="1129"/>
      <c r="P857" s="1129"/>
      <c r="Q857" s="164"/>
    </row>
    <row r="858" spans="3:17" ht="26.45" customHeight="1">
      <c r="C858" s="956" t="s">
        <v>8386</v>
      </c>
      <c r="D858" s="1154">
        <v>16</v>
      </c>
      <c r="E858" s="1154" t="s">
        <v>707</v>
      </c>
      <c r="F858" s="1154" t="s">
        <v>708</v>
      </c>
      <c r="G858" s="1462" t="s">
        <v>8387</v>
      </c>
      <c r="H858" s="1463"/>
      <c r="I858" s="1463"/>
      <c r="J858" s="1463"/>
      <c r="K858" s="1463"/>
      <c r="L858" s="1464"/>
      <c r="M858" s="1255"/>
      <c r="N858" s="1129"/>
      <c r="O858" s="1129"/>
      <c r="P858" s="1129"/>
      <c r="Q858" s="164"/>
    </row>
    <row r="859" spans="3:17" ht="26.45" customHeight="1">
      <c r="C859" s="956" t="s">
        <v>8388</v>
      </c>
      <c r="D859" s="1154">
        <v>16</v>
      </c>
      <c r="E859" s="1154" t="s">
        <v>707</v>
      </c>
      <c r="F859" s="1154" t="s">
        <v>708</v>
      </c>
      <c r="G859" s="1462" t="s">
        <v>8389</v>
      </c>
      <c r="H859" s="1463"/>
      <c r="I859" s="1463"/>
      <c r="J859" s="1463"/>
      <c r="K859" s="1463"/>
      <c r="L859" s="1464"/>
      <c r="M859" s="1255"/>
      <c r="N859" s="1129"/>
      <c r="O859" s="1129"/>
      <c r="P859" s="1129"/>
      <c r="Q859" s="164"/>
    </row>
    <row r="860" spans="3:17" ht="26.45" customHeight="1">
      <c r="C860" s="956" t="s">
        <v>8390</v>
      </c>
      <c r="D860" s="1154">
        <v>16</v>
      </c>
      <c r="E860" s="1154" t="s">
        <v>707</v>
      </c>
      <c r="F860" s="1154" t="s">
        <v>708</v>
      </c>
      <c r="G860" s="1462" t="s">
        <v>8391</v>
      </c>
      <c r="H860" s="1463"/>
      <c r="I860" s="1463"/>
      <c r="J860" s="1463"/>
      <c r="K860" s="1463"/>
      <c r="L860" s="1464"/>
      <c r="M860" s="1255"/>
      <c r="N860" s="1129"/>
      <c r="O860" s="1129"/>
      <c r="P860" s="1129"/>
      <c r="Q860" s="164"/>
    </row>
    <row r="861" spans="3:17" ht="26.45" customHeight="1">
      <c r="C861" s="956" t="s">
        <v>8392</v>
      </c>
      <c r="D861" s="1154">
        <v>16</v>
      </c>
      <c r="E861" s="1154" t="s">
        <v>707</v>
      </c>
      <c r="F861" s="1154" t="s">
        <v>708</v>
      </c>
      <c r="G861" s="1462" t="s">
        <v>8393</v>
      </c>
      <c r="H861" s="1463"/>
      <c r="I861" s="1463"/>
      <c r="J861" s="1463"/>
      <c r="K861" s="1463"/>
      <c r="L861" s="1464"/>
      <c r="M861" s="1255"/>
      <c r="N861" s="1129"/>
      <c r="O861" s="1129"/>
      <c r="P861" s="1129"/>
      <c r="Q861" s="164"/>
    </row>
    <row r="862" spans="3:17" ht="26.45" customHeight="1">
      <c r="C862" s="956" t="s">
        <v>8394</v>
      </c>
      <c r="D862" s="1154">
        <v>16</v>
      </c>
      <c r="E862" s="1154" t="s">
        <v>707</v>
      </c>
      <c r="F862" s="1154" t="s">
        <v>708</v>
      </c>
      <c r="G862" s="1462" t="s">
        <v>8395</v>
      </c>
      <c r="H862" s="1463"/>
      <c r="I862" s="1463"/>
      <c r="J862" s="1463"/>
      <c r="K862" s="1463"/>
      <c r="L862" s="1464"/>
      <c r="M862" s="1255"/>
      <c r="N862" s="1129"/>
      <c r="O862" s="1129"/>
      <c r="P862" s="1129"/>
      <c r="Q862" s="164"/>
    </row>
    <row r="863" spans="3:17" ht="26.45" customHeight="1">
      <c r="C863" s="956" t="s">
        <v>8396</v>
      </c>
      <c r="D863" s="1154">
        <v>16</v>
      </c>
      <c r="E863" s="1154" t="s">
        <v>707</v>
      </c>
      <c r="F863" s="1154" t="s">
        <v>708</v>
      </c>
      <c r="G863" s="1462" t="s">
        <v>8397</v>
      </c>
      <c r="H863" s="1463"/>
      <c r="I863" s="1463"/>
      <c r="J863" s="1463"/>
      <c r="K863" s="1463"/>
      <c r="L863" s="1464"/>
      <c r="M863" s="1255"/>
      <c r="N863" s="1129"/>
      <c r="O863" s="1129"/>
      <c r="P863" s="1129"/>
      <c r="Q863" s="164"/>
    </row>
    <row r="864" spans="3:17" ht="26.45" customHeight="1">
      <c r="C864" s="956" t="s">
        <v>8398</v>
      </c>
      <c r="D864" s="1154">
        <v>16</v>
      </c>
      <c r="E864" s="1154" t="s">
        <v>707</v>
      </c>
      <c r="F864" s="1154" t="s">
        <v>708</v>
      </c>
      <c r="G864" s="1462" t="s">
        <v>8399</v>
      </c>
      <c r="H864" s="1463"/>
      <c r="I864" s="1463"/>
      <c r="J864" s="1463"/>
      <c r="K864" s="1463"/>
      <c r="L864" s="1464"/>
      <c r="M864" s="1255"/>
      <c r="N864" s="1129"/>
      <c r="O864" s="1129"/>
      <c r="P864" s="1129"/>
      <c r="Q864" s="164"/>
    </row>
    <row r="865" spans="3:17" ht="26.45" customHeight="1">
      <c r="C865" s="956" t="s">
        <v>8400</v>
      </c>
      <c r="D865" s="1154">
        <v>16</v>
      </c>
      <c r="E865" s="1154" t="s">
        <v>707</v>
      </c>
      <c r="F865" s="1154" t="s">
        <v>708</v>
      </c>
      <c r="G865" s="1462" t="s">
        <v>8401</v>
      </c>
      <c r="H865" s="1463"/>
      <c r="I865" s="1463"/>
      <c r="J865" s="1463"/>
      <c r="K865" s="1463"/>
      <c r="L865" s="1464"/>
      <c r="M865" s="1255"/>
      <c r="N865" s="1129"/>
      <c r="O865" s="1129"/>
      <c r="P865" s="164"/>
      <c r="Q865" s="164"/>
    </row>
    <row r="866" spans="3:17" ht="26.45" customHeight="1">
      <c r="C866" s="956" t="s">
        <v>8402</v>
      </c>
      <c r="D866" s="1154">
        <v>16</v>
      </c>
      <c r="E866" s="1154" t="s">
        <v>707</v>
      </c>
      <c r="F866" s="1154" t="s">
        <v>708</v>
      </c>
      <c r="G866" s="1462" t="s">
        <v>8403</v>
      </c>
      <c r="H866" s="1463"/>
      <c r="I866" s="1463"/>
      <c r="J866" s="1463"/>
      <c r="K866" s="1463"/>
      <c r="L866" s="1464"/>
      <c r="M866" s="1255"/>
      <c r="N866" s="1129"/>
      <c r="O866" s="1129"/>
      <c r="P866" s="164"/>
      <c r="Q866" s="164"/>
    </row>
    <row r="867" spans="3:17" ht="26.45" customHeight="1">
      <c r="C867" s="956" t="s">
        <v>8404</v>
      </c>
      <c r="D867" s="1154">
        <v>16</v>
      </c>
      <c r="E867" s="1154" t="s">
        <v>707</v>
      </c>
      <c r="F867" s="1154" t="s">
        <v>708</v>
      </c>
      <c r="G867" s="1462" t="s">
        <v>8405</v>
      </c>
      <c r="H867" s="1463"/>
      <c r="I867" s="1463"/>
      <c r="J867" s="1463"/>
      <c r="K867" s="1463"/>
      <c r="L867" s="1464"/>
      <c r="M867" s="1255"/>
      <c r="N867" s="1129"/>
      <c r="O867" s="1129"/>
      <c r="P867" s="164"/>
      <c r="Q867" s="164"/>
    </row>
    <row r="868" spans="3:17" ht="26.45" customHeight="1">
      <c r="C868" s="956" t="s">
        <v>8406</v>
      </c>
      <c r="D868" s="1154">
        <v>16</v>
      </c>
      <c r="E868" s="1154" t="s">
        <v>707</v>
      </c>
      <c r="F868" s="1154" t="s">
        <v>708</v>
      </c>
      <c r="G868" s="1462" t="s">
        <v>8407</v>
      </c>
      <c r="H868" s="1463"/>
      <c r="I868" s="1463"/>
      <c r="J868" s="1463"/>
      <c r="K868" s="1463"/>
      <c r="L868" s="1464"/>
      <c r="M868" s="1255"/>
      <c r="N868" s="1129"/>
      <c r="O868" s="1129"/>
      <c r="P868" s="164"/>
      <c r="Q868" s="164"/>
    </row>
    <row r="869" spans="3:17" ht="26.45" customHeight="1">
      <c r="C869" s="956" t="s">
        <v>8408</v>
      </c>
      <c r="D869" s="1154">
        <v>16</v>
      </c>
      <c r="E869" s="1154" t="s">
        <v>707</v>
      </c>
      <c r="F869" s="1154" t="s">
        <v>708</v>
      </c>
      <c r="G869" s="1462" t="s">
        <v>8409</v>
      </c>
      <c r="H869" s="1463"/>
      <c r="I869" s="1463"/>
      <c r="J869" s="1463"/>
      <c r="K869" s="1463"/>
      <c r="L869" s="1464"/>
      <c r="M869" s="1255"/>
      <c r="N869" s="1129"/>
      <c r="O869" s="1129"/>
      <c r="P869" s="164"/>
      <c r="Q869" s="164"/>
    </row>
    <row r="870" spans="3:17" ht="26.45" customHeight="1">
      <c r="C870" s="956" t="s">
        <v>8410</v>
      </c>
      <c r="D870" s="1154">
        <v>16</v>
      </c>
      <c r="E870" s="1154" t="s">
        <v>707</v>
      </c>
      <c r="F870" s="1154" t="s">
        <v>708</v>
      </c>
      <c r="G870" s="1462" t="s">
        <v>8411</v>
      </c>
      <c r="H870" s="1463"/>
      <c r="I870" s="1463"/>
      <c r="J870" s="1463"/>
      <c r="K870" s="1463"/>
      <c r="L870" s="1464"/>
      <c r="M870" s="1255"/>
      <c r="N870" s="1129"/>
      <c r="O870" s="1129"/>
      <c r="P870" s="164"/>
      <c r="Q870" s="164"/>
    </row>
    <row r="871" spans="3:17" ht="26.45" customHeight="1">
      <c r="C871" s="956" t="s">
        <v>8412</v>
      </c>
      <c r="D871" s="1154">
        <v>16</v>
      </c>
      <c r="E871" s="1154" t="s">
        <v>707</v>
      </c>
      <c r="F871" s="1154" t="s">
        <v>708</v>
      </c>
      <c r="G871" s="1462" t="s">
        <v>8413</v>
      </c>
      <c r="H871" s="1463"/>
      <c r="I871" s="1463"/>
      <c r="J871" s="1463"/>
      <c r="K871" s="1463"/>
      <c r="L871" s="1464"/>
      <c r="M871" s="1255"/>
      <c r="N871" s="1129"/>
      <c r="O871" s="1129"/>
      <c r="P871" s="164"/>
      <c r="Q871" s="164"/>
    </row>
    <row r="872" spans="3:17" ht="26.45" customHeight="1">
      <c r="C872" s="956" t="s">
        <v>8414</v>
      </c>
      <c r="D872" s="1154">
        <v>24</v>
      </c>
      <c r="E872" s="1154" t="s">
        <v>707</v>
      </c>
      <c r="F872" s="1154" t="s">
        <v>708</v>
      </c>
      <c r="G872" s="1462" t="s">
        <v>8415</v>
      </c>
      <c r="H872" s="1463"/>
      <c r="I872" s="1463"/>
      <c r="J872" s="1463"/>
      <c r="K872" s="1463"/>
      <c r="L872" s="1464"/>
      <c r="M872" s="1255"/>
      <c r="N872" s="1129"/>
      <c r="O872" s="1129"/>
      <c r="P872" s="164"/>
      <c r="Q872" s="164"/>
    </row>
    <row r="873" spans="3:17" ht="26.45" customHeight="1">
      <c r="C873" s="956" t="s">
        <v>8416</v>
      </c>
      <c r="D873" s="1154">
        <v>24</v>
      </c>
      <c r="E873" s="1154" t="s">
        <v>707</v>
      </c>
      <c r="F873" s="1154" t="s">
        <v>708</v>
      </c>
      <c r="G873" s="1462" t="s">
        <v>8417</v>
      </c>
      <c r="H873" s="1463"/>
      <c r="I873" s="1463"/>
      <c r="J873" s="1463"/>
      <c r="K873" s="1463"/>
      <c r="L873" s="1464"/>
      <c r="M873" s="1255"/>
      <c r="N873" s="1129"/>
      <c r="O873" s="1129"/>
      <c r="P873" s="164"/>
      <c r="Q873" s="164"/>
    </row>
    <row r="874" spans="3:17" ht="26.45" customHeight="1">
      <c r="C874" s="956" t="s">
        <v>8418</v>
      </c>
      <c r="D874" s="1154">
        <v>24</v>
      </c>
      <c r="E874" s="1154" t="s">
        <v>707</v>
      </c>
      <c r="F874" s="1154" t="s">
        <v>708</v>
      </c>
      <c r="G874" s="1462" t="s">
        <v>8419</v>
      </c>
      <c r="H874" s="1463"/>
      <c r="I874" s="1463"/>
      <c r="J874" s="1463"/>
      <c r="K874" s="1463"/>
      <c r="L874" s="1464"/>
      <c r="M874" s="1255"/>
      <c r="N874" s="1129"/>
      <c r="O874" s="1129"/>
      <c r="P874" s="164"/>
      <c r="Q874" s="164"/>
    </row>
    <row r="875" spans="3:17" ht="26.45" customHeight="1">
      <c r="C875" s="956" t="s">
        <v>8420</v>
      </c>
      <c r="D875" s="1154">
        <v>24</v>
      </c>
      <c r="E875" s="1154" t="s">
        <v>707</v>
      </c>
      <c r="F875" s="1154" t="s">
        <v>708</v>
      </c>
      <c r="G875" s="1462" t="s">
        <v>8421</v>
      </c>
      <c r="H875" s="1463"/>
      <c r="I875" s="1463"/>
      <c r="J875" s="1463"/>
      <c r="K875" s="1463"/>
      <c r="L875" s="1464"/>
      <c r="M875" s="1255"/>
      <c r="N875" s="1129"/>
      <c r="O875" s="1129"/>
      <c r="P875" s="164"/>
      <c r="Q875" s="164"/>
    </row>
    <row r="876" spans="3:17" ht="26.45" customHeight="1">
      <c r="C876" s="956" t="s">
        <v>8422</v>
      </c>
      <c r="D876" s="1154">
        <v>24</v>
      </c>
      <c r="E876" s="1154" t="s">
        <v>707</v>
      </c>
      <c r="F876" s="1154" t="s">
        <v>708</v>
      </c>
      <c r="G876" s="1462" t="s">
        <v>8423</v>
      </c>
      <c r="H876" s="1463"/>
      <c r="I876" s="1463"/>
      <c r="J876" s="1463"/>
      <c r="K876" s="1463"/>
      <c r="L876" s="1464"/>
      <c r="M876" s="1255"/>
      <c r="N876" s="1129"/>
      <c r="O876" s="1129"/>
      <c r="P876" s="164"/>
      <c r="Q876" s="164"/>
    </row>
    <row r="877" spans="3:17" ht="26.45" customHeight="1">
      <c r="C877" s="956" t="s">
        <v>8424</v>
      </c>
      <c r="D877" s="1154">
        <v>24</v>
      </c>
      <c r="E877" s="1154" t="s">
        <v>707</v>
      </c>
      <c r="F877" s="1154" t="s">
        <v>708</v>
      </c>
      <c r="G877" s="1462" t="s">
        <v>8425</v>
      </c>
      <c r="H877" s="1463"/>
      <c r="I877" s="1463"/>
      <c r="J877" s="1463"/>
      <c r="K877" s="1463"/>
      <c r="L877" s="1464"/>
      <c r="M877" s="1255"/>
      <c r="N877" s="1129"/>
      <c r="O877" s="1129"/>
      <c r="P877" s="164"/>
      <c r="Q877" s="164"/>
    </row>
    <row r="878" spans="3:17" ht="26.45" customHeight="1">
      <c r="C878" s="956" t="s">
        <v>8426</v>
      </c>
      <c r="D878" s="1154">
        <v>24</v>
      </c>
      <c r="E878" s="1154" t="s">
        <v>707</v>
      </c>
      <c r="F878" s="1154" t="s">
        <v>708</v>
      </c>
      <c r="G878" s="1462" t="s">
        <v>8427</v>
      </c>
      <c r="H878" s="1463"/>
      <c r="I878" s="1463"/>
      <c r="J878" s="1463"/>
      <c r="K878" s="1463"/>
      <c r="L878" s="1464"/>
      <c r="M878" s="1255"/>
      <c r="N878" s="1129"/>
      <c r="O878" s="1129"/>
      <c r="P878" s="164"/>
      <c r="Q878" s="164"/>
    </row>
    <row r="879" spans="3:17" ht="26.45" customHeight="1">
      <c r="C879" s="956" t="s">
        <v>8428</v>
      </c>
      <c r="D879" s="1154">
        <v>24</v>
      </c>
      <c r="E879" s="1154" t="s">
        <v>707</v>
      </c>
      <c r="F879" s="1154" t="s">
        <v>708</v>
      </c>
      <c r="G879" s="1462" t="s">
        <v>8429</v>
      </c>
      <c r="H879" s="1463"/>
      <c r="I879" s="1463"/>
      <c r="J879" s="1463"/>
      <c r="K879" s="1463"/>
      <c r="L879" s="1464"/>
      <c r="M879" s="1255"/>
      <c r="N879" s="1129"/>
      <c r="O879" s="1129"/>
      <c r="P879" s="164"/>
      <c r="Q879" s="164"/>
    </row>
    <row r="880" spans="3:17" ht="26.45" customHeight="1">
      <c r="C880" s="956" t="s">
        <v>8430</v>
      </c>
      <c r="D880" s="1154">
        <v>24</v>
      </c>
      <c r="E880" s="1154" t="s">
        <v>707</v>
      </c>
      <c r="F880" s="1154" t="s">
        <v>708</v>
      </c>
      <c r="G880" s="1462" t="s">
        <v>8431</v>
      </c>
      <c r="H880" s="1463"/>
      <c r="I880" s="1463"/>
      <c r="J880" s="1463"/>
      <c r="K880" s="1463"/>
      <c r="L880" s="1464"/>
      <c r="M880" s="1255"/>
      <c r="N880" s="1129"/>
      <c r="O880" s="1129"/>
      <c r="P880" s="164"/>
      <c r="Q880" s="164"/>
    </row>
    <row r="881" spans="3:17" ht="26.45" customHeight="1">
      <c r="C881" s="956" t="s">
        <v>8432</v>
      </c>
      <c r="D881" s="1154">
        <v>24</v>
      </c>
      <c r="E881" s="1154" t="s">
        <v>707</v>
      </c>
      <c r="F881" s="1154" t="s">
        <v>708</v>
      </c>
      <c r="G881" s="1462" t="s">
        <v>8433</v>
      </c>
      <c r="H881" s="1463"/>
      <c r="I881" s="1463"/>
      <c r="J881" s="1463"/>
      <c r="K881" s="1463"/>
      <c r="L881" s="1464"/>
      <c r="M881" s="1255"/>
      <c r="N881" s="1129"/>
      <c r="O881" s="1129"/>
      <c r="P881" s="164"/>
      <c r="Q881" s="164"/>
    </row>
    <row r="882" spans="3:17" ht="26.45" customHeight="1">
      <c r="C882" s="956" t="s">
        <v>7873</v>
      </c>
      <c r="D882" s="1154">
        <v>1</v>
      </c>
      <c r="E882" s="1154" t="s">
        <v>707</v>
      </c>
      <c r="F882" s="1154" t="s">
        <v>708</v>
      </c>
      <c r="G882" s="1462" t="s">
        <v>8434</v>
      </c>
      <c r="H882" s="1463"/>
      <c r="I882" s="1463"/>
      <c r="J882" s="1463"/>
      <c r="K882" s="1463"/>
      <c r="L882" s="1464"/>
      <c r="M882" s="1255"/>
      <c r="N882" s="1129"/>
      <c r="O882" s="1129"/>
      <c r="P882" s="164"/>
      <c r="Q882" s="164"/>
    </row>
    <row r="883" spans="3:17" ht="26.45" customHeight="1">
      <c r="C883" s="956" t="s">
        <v>8435</v>
      </c>
      <c r="D883" s="1154">
        <v>8</v>
      </c>
      <c r="E883" s="1154" t="s">
        <v>707</v>
      </c>
      <c r="F883" s="1154" t="s">
        <v>708</v>
      </c>
      <c r="G883" s="1462" t="s">
        <v>8436</v>
      </c>
      <c r="H883" s="1463"/>
      <c r="I883" s="1463"/>
      <c r="J883" s="1463"/>
      <c r="K883" s="1463"/>
      <c r="L883" s="1464"/>
      <c r="M883" s="1255"/>
      <c r="N883" s="1129"/>
      <c r="O883" s="1129"/>
      <c r="P883" s="164"/>
      <c r="Q883" s="164"/>
    </row>
    <row r="884" spans="3:17" ht="26.45" customHeight="1">
      <c r="C884" s="956" t="s">
        <v>8437</v>
      </c>
      <c r="D884" s="1154">
        <v>3</v>
      </c>
      <c r="E884" s="1154" t="s">
        <v>707</v>
      </c>
      <c r="F884" s="1154" t="s">
        <v>708</v>
      </c>
      <c r="G884" s="1462" t="s">
        <v>8438</v>
      </c>
      <c r="H884" s="1463"/>
      <c r="I884" s="1463"/>
      <c r="J884" s="1463"/>
      <c r="K884" s="1463"/>
      <c r="L884" s="1464"/>
      <c r="M884" s="1255"/>
      <c r="N884" s="1129"/>
      <c r="O884" s="1129"/>
      <c r="P884" s="164"/>
      <c r="Q884" s="164"/>
    </row>
    <row r="885" spans="3:17" ht="26.45" customHeight="1">
      <c r="C885" s="956" t="s">
        <v>8439</v>
      </c>
      <c r="D885" s="1154">
        <v>4</v>
      </c>
      <c r="E885" s="1154" t="s">
        <v>707</v>
      </c>
      <c r="F885" s="1154" t="s">
        <v>708</v>
      </c>
      <c r="G885" s="1462" t="s">
        <v>8440</v>
      </c>
      <c r="H885" s="1463"/>
      <c r="I885" s="1463"/>
      <c r="J885" s="1463"/>
      <c r="K885" s="1463"/>
      <c r="L885" s="1464"/>
      <c r="M885" s="1255"/>
      <c r="N885" s="1129"/>
      <c r="O885" s="1129"/>
      <c r="P885" s="164"/>
      <c r="Q885" s="164"/>
    </row>
    <row r="886" spans="3:17" ht="26.45" customHeight="1">
      <c r="C886" s="956" t="s">
        <v>8441</v>
      </c>
      <c r="D886" s="1154">
        <v>8</v>
      </c>
      <c r="E886" s="1154" t="s">
        <v>707</v>
      </c>
      <c r="F886" s="1154" t="s">
        <v>708</v>
      </c>
      <c r="G886" s="1462" t="s">
        <v>8442</v>
      </c>
      <c r="H886" s="1463"/>
      <c r="I886" s="1463"/>
      <c r="J886" s="1463"/>
      <c r="K886" s="1463"/>
      <c r="L886" s="1464"/>
      <c r="M886" s="1255"/>
      <c r="N886" s="1129"/>
      <c r="O886" s="1129"/>
      <c r="P886" s="164"/>
      <c r="Q886" s="164"/>
    </row>
    <row r="887" spans="3:17" ht="26.45" customHeight="1">
      <c r="C887" s="956" t="s">
        <v>8443</v>
      </c>
      <c r="D887" s="1154">
        <v>8</v>
      </c>
      <c r="E887" s="1154" t="s">
        <v>707</v>
      </c>
      <c r="F887" s="1154" t="s">
        <v>708</v>
      </c>
      <c r="G887" s="1462" t="s">
        <v>8444</v>
      </c>
      <c r="H887" s="1463"/>
      <c r="I887" s="1463"/>
      <c r="J887" s="1463"/>
      <c r="K887" s="1463"/>
      <c r="L887" s="1464"/>
      <c r="M887" s="1255"/>
      <c r="N887" s="1129"/>
      <c r="O887" s="1129"/>
      <c r="P887" s="164"/>
      <c r="Q887" s="164"/>
    </row>
    <row r="888" spans="3:17" ht="26.45" customHeight="1">
      <c r="C888" s="956" t="s">
        <v>7879</v>
      </c>
      <c r="D888" s="1154">
        <v>1</v>
      </c>
      <c r="E888" s="1154" t="s">
        <v>707</v>
      </c>
      <c r="F888" s="1154" t="s">
        <v>708</v>
      </c>
      <c r="G888" s="1462" t="s">
        <v>8445</v>
      </c>
      <c r="H888" s="1463"/>
      <c r="I888" s="1463"/>
      <c r="J888" s="1463"/>
      <c r="K888" s="1463"/>
      <c r="L888" s="1464"/>
      <c r="M888" s="1255"/>
      <c r="N888" s="1129"/>
      <c r="O888" s="1129"/>
      <c r="P888" s="164"/>
      <c r="Q888" s="164"/>
    </row>
    <row r="889" spans="3:17" ht="26.45" customHeight="1">
      <c r="C889" s="956" t="s">
        <v>8446</v>
      </c>
      <c r="D889" s="1154">
        <v>5</v>
      </c>
      <c r="E889" s="1154" t="s">
        <v>707</v>
      </c>
      <c r="F889" s="1154" t="s">
        <v>708</v>
      </c>
      <c r="G889" s="1462" t="s">
        <v>8447</v>
      </c>
      <c r="H889" s="1463"/>
      <c r="I889" s="1463"/>
      <c r="J889" s="1463"/>
      <c r="K889" s="1463"/>
      <c r="L889" s="1464"/>
      <c r="M889" s="1255"/>
      <c r="N889" s="1129"/>
      <c r="O889" s="1129"/>
      <c r="P889" s="164"/>
      <c r="Q889" s="164"/>
    </row>
    <row r="890" spans="3:17" ht="26.45" customHeight="1">
      <c r="C890" s="956" t="s">
        <v>15071</v>
      </c>
      <c r="D890" s="1154">
        <v>3</v>
      </c>
      <c r="E890" s="1154" t="s">
        <v>707</v>
      </c>
      <c r="F890" s="1154" t="s">
        <v>708</v>
      </c>
      <c r="G890" s="1535" t="s">
        <v>15072</v>
      </c>
      <c r="H890" s="1536"/>
      <c r="I890" s="1536"/>
      <c r="J890" s="1536"/>
      <c r="K890" s="1536"/>
      <c r="L890" s="1537"/>
      <c r="M890" s="1255"/>
      <c r="N890" s="1129"/>
      <c r="O890" s="1129"/>
      <c r="P890" s="164"/>
      <c r="Q890" s="164"/>
    </row>
    <row r="891" spans="3:17" ht="12">
      <c r="C891" s="873" t="s">
        <v>14435</v>
      </c>
      <c r="D891" s="1131">
        <f>SUM(D522:D890)</f>
        <v>2134</v>
      </c>
      <c r="E891" s="1129"/>
      <c r="F891" s="1129"/>
      <c r="G891" s="1129"/>
      <c r="H891" s="1129"/>
      <c r="I891" s="1129"/>
      <c r="J891" s="1129"/>
      <c r="K891" s="1129"/>
      <c r="L891" s="1129"/>
      <c r="M891" s="1255"/>
      <c r="N891" s="1129"/>
      <c r="O891" s="1129"/>
      <c r="P891" s="164"/>
      <c r="Q891" s="164"/>
    </row>
    <row r="892" spans="3:17" ht="12">
      <c r="P892" s="164"/>
      <c r="Q892" s="164"/>
    </row>
    <row r="893" spans="3:17" ht="12">
      <c r="P893" s="164"/>
      <c r="Q893" s="164"/>
    </row>
    <row r="894" spans="3:17" ht="12">
      <c r="P894" s="164"/>
      <c r="Q894" s="164"/>
    </row>
    <row r="895" spans="3:17" ht="12">
      <c r="P895" s="164"/>
      <c r="Q895" s="164"/>
    </row>
    <row r="896" spans="3:17" ht="12">
      <c r="P896" s="164"/>
      <c r="Q896" s="164"/>
    </row>
    <row r="897" spans="16:17" ht="12">
      <c r="P897" s="164"/>
      <c r="Q897" s="164"/>
    </row>
    <row r="898" spans="16:17" ht="12">
      <c r="P898" s="164"/>
      <c r="Q898" s="164"/>
    </row>
    <row r="899" spans="16:17" ht="12">
      <c r="P899" s="164"/>
      <c r="Q899" s="164"/>
    </row>
    <row r="900" spans="16:17" ht="12">
      <c r="P900" s="164"/>
      <c r="Q900" s="164"/>
    </row>
    <row r="901" spans="16:17" ht="12">
      <c r="P901" s="164"/>
      <c r="Q901" s="164"/>
    </row>
    <row r="902" spans="16:17" ht="12">
      <c r="P902" s="164"/>
      <c r="Q902" s="164"/>
    </row>
    <row r="903" spans="16:17" ht="12">
      <c r="P903" s="164"/>
      <c r="Q903" s="164"/>
    </row>
    <row r="904" spans="16:17" ht="12">
      <c r="P904" s="164"/>
      <c r="Q904" s="164"/>
    </row>
    <row r="905" spans="16:17" ht="12">
      <c r="P905" s="164"/>
      <c r="Q905" s="164"/>
    </row>
    <row r="906" spans="16:17" ht="12">
      <c r="P906" s="164"/>
      <c r="Q906" s="164"/>
    </row>
  </sheetData>
  <mergeCells count="730">
    <mergeCell ref="G890:L890"/>
    <mergeCell ref="G881:L881"/>
    <mergeCell ref="G882:L882"/>
    <mergeCell ref="G883:L883"/>
    <mergeCell ref="G884:L884"/>
    <mergeCell ref="G885:L885"/>
    <mergeCell ref="G886:L886"/>
    <mergeCell ref="G875:L875"/>
    <mergeCell ref="G876:L876"/>
    <mergeCell ref="G877:L877"/>
    <mergeCell ref="G878:L878"/>
    <mergeCell ref="G879:L879"/>
    <mergeCell ref="G880:L880"/>
    <mergeCell ref="G857:L857"/>
    <mergeCell ref="G858:L858"/>
    <mergeCell ref="G859:L859"/>
    <mergeCell ref="G860:L860"/>
    <mergeCell ref="G861:L861"/>
    <mergeCell ref="G862:L862"/>
    <mergeCell ref="G887:L887"/>
    <mergeCell ref="G888:L888"/>
    <mergeCell ref="G889:L889"/>
    <mergeCell ref="G869:L869"/>
    <mergeCell ref="G870:L870"/>
    <mergeCell ref="G871:L871"/>
    <mergeCell ref="G872:L872"/>
    <mergeCell ref="G873:L873"/>
    <mergeCell ref="G874:L874"/>
    <mergeCell ref="G863:L863"/>
    <mergeCell ref="G864:L864"/>
    <mergeCell ref="G865:L865"/>
    <mergeCell ref="G866:L866"/>
    <mergeCell ref="G867:L867"/>
    <mergeCell ref="G868:L868"/>
    <mergeCell ref="G839:L839"/>
    <mergeCell ref="G840:L840"/>
    <mergeCell ref="G841:L841"/>
    <mergeCell ref="G842:L842"/>
    <mergeCell ref="G843:L843"/>
    <mergeCell ref="G844:L844"/>
    <mergeCell ref="G830:L830"/>
    <mergeCell ref="G831:L831"/>
    <mergeCell ref="G832:L832"/>
    <mergeCell ref="G833:L833"/>
    <mergeCell ref="G834:L834"/>
    <mergeCell ref="G835:L835"/>
    <mergeCell ref="G836:L836"/>
    <mergeCell ref="G837:L837"/>
    <mergeCell ref="G838:L838"/>
    <mergeCell ref="G854:L854"/>
    <mergeCell ref="G855:L855"/>
    <mergeCell ref="G856:L856"/>
    <mergeCell ref="G845:L845"/>
    <mergeCell ref="G846:L846"/>
    <mergeCell ref="G847:L847"/>
    <mergeCell ref="G848:L848"/>
    <mergeCell ref="G849:L849"/>
    <mergeCell ref="G850:L850"/>
    <mergeCell ref="G851:L851"/>
    <mergeCell ref="G852:L852"/>
    <mergeCell ref="G853:L853"/>
    <mergeCell ref="G821:L821"/>
    <mergeCell ref="G822:L822"/>
    <mergeCell ref="G823:L823"/>
    <mergeCell ref="G824:L824"/>
    <mergeCell ref="G825:L825"/>
    <mergeCell ref="G826:L826"/>
    <mergeCell ref="G827:L827"/>
    <mergeCell ref="G828:L828"/>
    <mergeCell ref="G829:L829"/>
    <mergeCell ref="G818:L818"/>
    <mergeCell ref="G819:L819"/>
    <mergeCell ref="G820:L820"/>
    <mergeCell ref="G809:L809"/>
    <mergeCell ref="G810:L810"/>
    <mergeCell ref="G811:L811"/>
    <mergeCell ref="G812:L812"/>
    <mergeCell ref="G813:L813"/>
    <mergeCell ref="G814:L814"/>
    <mergeCell ref="G791:L791"/>
    <mergeCell ref="G792:L792"/>
    <mergeCell ref="G793:L793"/>
    <mergeCell ref="G815:L815"/>
    <mergeCell ref="G816:L816"/>
    <mergeCell ref="G817:L817"/>
    <mergeCell ref="G803:L803"/>
    <mergeCell ref="G804:L804"/>
    <mergeCell ref="G805:L805"/>
    <mergeCell ref="G806:L806"/>
    <mergeCell ref="G807:L807"/>
    <mergeCell ref="G808:L808"/>
    <mergeCell ref="G794:L794"/>
    <mergeCell ref="G795:L795"/>
    <mergeCell ref="G796:L796"/>
    <mergeCell ref="G797:L797"/>
    <mergeCell ref="G798:L798"/>
    <mergeCell ref="G799:L799"/>
    <mergeCell ref="G800:L800"/>
    <mergeCell ref="G801:L801"/>
    <mergeCell ref="G802:L802"/>
    <mergeCell ref="G785:L785"/>
    <mergeCell ref="G786:L786"/>
    <mergeCell ref="G787:L787"/>
    <mergeCell ref="G788:L788"/>
    <mergeCell ref="G789:L789"/>
    <mergeCell ref="G790:L790"/>
    <mergeCell ref="G761:L761"/>
    <mergeCell ref="G762:L762"/>
    <mergeCell ref="G763:L763"/>
    <mergeCell ref="G764:L764"/>
    <mergeCell ref="G765:L765"/>
    <mergeCell ref="G766:L766"/>
    <mergeCell ref="G782:L782"/>
    <mergeCell ref="G783:L783"/>
    <mergeCell ref="G784:L784"/>
    <mergeCell ref="G773:L773"/>
    <mergeCell ref="G774:L774"/>
    <mergeCell ref="G775:L775"/>
    <mergeCell ref="G776:L776"/>
    <mergeCell ref="G777:L777"/>
    <mergeCell ref="G778:L778"/>
    <mergeCell ref="G755:L755"/>
    <mergeCell ref="G756:L756"/>
    <mergeCell ref="G757:L757"/>
    <mergeCell ref="G779:L779"/>
    <mergeCell ref="G780:L780"/>
    <mergeCell ref="G781:L781"/>
    <mergeCell ref="G767:L767"/>
    <mergeCell ref="G768:L768"/>
    <mergeCell ref="G769:L769"/>
    <mergeCell ref="G770:L770"/>
    <mergeCell ref="G771:L771"/>
    <mergeCell ref="G772:L772"/>
    <mergeCell ref="G758:L758"/>
    <mergeCell ref="G759:L759"/>
    <mergeCell ref="G760:L760"/>
    <mergeCell ref="G749:L749"/>
    <mergeCell ref="G750:L750"/>
    <mergeCell ref="G751:L751"/>
    <mergeCell ref="G752:L752"/>
    <mergeCell ref="G753:L753"/>
    <mergeCell ref="G754:L754"/>
    <mergeCell ref="G725:L725"/>
    <mergeCell ref="G726:L726"/>
    <mergeCell ref="G727:L727"/>
    <mergeCell ref="G728:L728"/>
    <mergeCell ref="G729:L729"/>
    <mergeCell ref="G730:L730"/>
    <mergeCell ref="G746:L746"/>
    <mergeCell ref="G747:L747"/>
    <mergeCell ref="G748:L748"/>
    <mergeCell ref="G737:L737"/>
    <mergeCell ref="G738:L738"/>
    <mergeCell ref="G739:L739"/>
    <mergeCell ref="G740:L740"/>
    <mergeCell ref="G741:L741"/>
    <mergeCell ref="G742:L742"/>
    <mergeCell ref="G719:L719"/>
    <mergeCell ref="G720:L720"/>
    <mergeCell ref="G721:L721"/>
    <mergeCell ref="G743:L743"/>
    <mergeCell ref="G744:L744"/>
    <mergeCell ref="G745:L745"/>
    <mergeCell ref="G731:L731"/>
    <mergeCell ref="G732:L732"/>
    <mergeCell ref="G733:L733"/>
    <mergeCell ref="G734:L734"/>
    <mergeCell ref="G735:L735"/>
    <mergeCell ref="G736:L736"/>
    <mergeCell ref="G722:L722"/>
    <mergeCell ref="G723:L723"/>
    <mergeCell ref="G724:L724"/>
    <mergeCell ref="G713:L713"/>
    <mergeCell ref="G714:L714"/>
    <mergeCell ref="G715:L715"/>
    <mergeCell ref="G716:L716"/>
    <mergeCell ref="G717:L717"/>
    <mergeCell ref="G718:L718"/>
    <mergeCell ref="G689:L689"/>
    <mergeCell ref="G690:L690"/>
    <mergeCell ref="G691:L691"/>
    <mergeCell ref="G692:L692"/>
    <mergeCell ref="G693:L693"/>
    <mergeCell ref="G694:L694"/>
    <mergeCell ref="G710:L710"/>
    <mergeCell ref="G711:L711"/>
    <mergeCell ref="G712:L712"/>
    <mergeCell ref="G701:L701"/>
    <mergeCell ref="G702:L702"/>
    <mergeCell ref="G703:L703"/>
    <mergeCell ref="G704:L704"/>
    <mergeCell ref="G705:L705"/>
    <mergeCell ref="G706:L706"/>
    <mergeCell ref="G683:L683"/>
    <mergeCell ref="G684:L684"/>
    <mergeCell ref="G685:L685"/>
    <mergeCell ref="G707:L707"/>
    <mergeCell ref="G708:L708"/>
    <mergeCell ref="G709:L709"/>
    <mergeCell ref="G695:L695"/>
    <mergeCell ref="G696:L696"/>
    <mergeCell ref="G697:L697"/>
    <mergeCell ref="G698:L698"/>
    <mergeCell ref="G699:L699"/>
    <mergeCell ref="G700:L700"/>
    <mergeCell ref="G686:L686"/>
    <mergeCell ref="G687:L687"/>
    <mergeCell ref="G688:L688"/>
    <mergeCell ref="G677:L677"/>
    <mergeCell ref="G678:L678"/>
    <mergeCell ref="G679:L679"/>
    <mergeCell ref="G680:L680"/>
    <mergeCell ref="G681:L681"/>
    <mergeCell ref="G682:L682"/>
    <mergeCell ref="G653:L653"/>
    <mergeCell ref="G654:L654"/>
    <mergeCell ref="G655:L655"/>
    <mergeCell ref="G656:L656"/>
    <mergeCell ref="G657:L657"/>
    <mergeCell ref="G658:L658"/>
    <mergeCell ref="G674:L674"/>
    <mergeCell ref="G675:L675"/>
    <mergeCell ref="G676:L676"/>
    <mergeCell ref="G665:L665"/>
    <mergeCell ref="G666:L666"/>
    <mergeCell ref="G667:L667"/>
    <mergeCell ref="G668:L668"/>
    <mergeCell ref="G669:L669"/>
    <mergeCell ref="G670:L670"/>
    <mergeCell ref="G647:L647"/>
    <mergeCell ref="G648:L648"/>
    <mergeCell ref="G649:L649"/>
    <mergeCell ref="G671:L671"/>
    <mergeCell ref="G672:L672"/>
    <mergeCell ref="G673:L673"/>
    <mergeCell ref="G659:L659"/>
    <mergeCell ref="G660:L660"/>
    <mergeCell ref="G661:L661"/>
    <mergeCell ref="G662:L662"/>
    <mergeCell ref="G663:L663"/>
    <mergeCell ref="G664:L664"/>
    <mergeCell ref="G650:L650"/>
    <mergeCell ref="G651:L651"/>
    <mergeCell ref="G652:L652"/>
    <mergeCell ref="G641:L641"/>
    <mergeCell ref="G642:L642"/>
    <mergeCell ref="G643:L643"/>
    <mergeCell ref="G644:L644"/>
    <mergeCell ref="G645:L645"/>
    <mergeCell ref="G646:L646"/>
    <mergeCell ref="G617:L617"/>
    <mergeCell ref="G618:L618"/>
    <mergeCell ref="G619:L619"/>
    <mergeCell ref="G620:L620"/>
    <mergeCell ref="G621:L621"/>
    <mergeCell ref="G622:L622"/>
    <mergeCell ref="G638:L638"/>
    <mergeCell ref="G639:L639"/>
    <mergeCell ref="G640:L640"/>
    <mergeCell ref="G629:L629"/>
    <mergeCell ref="G630:L630"/>
    <mergeCell ref="G631:L631"/>
    <mergeCell ref="G632:L632"/>
    <mergeCell ref="G633:L633"/>
    <mergeCell ref="G634:L634"/>
    <mergeCell ref="G611:L611"/>
    <mergeCell ref="G612:L612"/>
    <mergeCell ref="G613:L613"/>
    <mergeCell ref="G635:L635"/>
    <mergeCell ref="G636:L636"/>
    <mergeCell ref="G637:L637"/>
    <mergeCell ref="G623:L623"/>
    <mergeCell ref="G624:L624"/>
    <mergeCell ref="G625:L625"/>
    <mergeCell ref="G626:L626"/>
    <mergeCell ref="G627:L627"/>
    <mergeCell ref="G628:L628"/>
    <mergeCell ref="G614:L614"/>
    <mergeCell ref="G615:L615"/>
    <mergeCell ref="G616:L616"/>
    <mergeCell ref="G605:L605"/>
    <mergeCell ref="G606:L606"/>
    <mergeCell ref="G607:L607"/>
    <mergeCell ref="G608:L608"/>
    <mergeCell ref="G609:L609"/>
    <mergeCell ref="G610:L610"/>
    <mergeCell ref="G581:L581"/>
    <mergeCell ref="G582:L582"/>
    <mergeCell ref="G583:L583"/>
    <mergeCell ref="G584:L584"/>
    <mergeCell ref="G585:L585"/>
    <mergeCell ref="G586:L586"/>
    <mergeCell ref="G602:L602"/>
    <mergeCell ref="G603:L603"/>
    <mergeCell ref="G604:L604"/>
    <mergeCell ref="G593:L593"/>
    <mergeCell ref="G594:L594"/>
    <mergeCell ref="G595:L595"/>
    <mergeCell ref="G596:L596"/>
    <mergeCell ref="G597:L597"/>
    <mergeCell ref="G598:L598"/>
    <mergeCell ref="G575:L575"/>
    <mergeCell ref="G576:L576"/>
    <mergeCell ref="G577:L577"/>
    <mergeCell ref="G599:L599"/>
    <mergeCell ref="G600:L600"/>
    <mergeCell ref="G601:L601"/>
    <mergeCell ref="G587:L587"/>
    <mergeCell ref="G588:L588"/>
    <mergeCell ref="G589:L589"/>
    <mergeCell ref="G590:L590"/>
    <mergeCell ref="G591:L591"/>
    <mergeCell ref="G592:L592"/>
    <mergeCell ref="G578:L578"/>
    <mergeCell ref="G579:L579"/>
    <mergeCell ref="G580:L580"/>
    <mergeCell ref="G565:L565"/>
    <mergeCell ref="G566:L566"/>
    <mergeCell ref="G567:L567"/>
    <mergeCell ref="G568:L568"/>
    <mergeCell ref="G557:L557"/>
    <mergeCell ref="G558:L558"/>
    <mergeCell ref="G559:L559"/>
    <mergeCell ref="G560:L560"/>
    <mergeCell ref="G561:L561"/>
    <mergeCell ref="G562:L562"/>
    <mergeCell ref="G569:L569"/>
    <mergeCell ref="G570:L570"/>
    <mergeCell ref="G571:L571"/>
    <mergeCell ref="G572:L572"/>
    <mergeCell ref="G573:L573"/>
    <mergeCell ref="G574:L574"/>
    <mergeCell ref="G538:L538"/>
    <mergeCell ref="H34:J34"/>
    <mergeCell ref="H43:J43"/>
    <mergeCell ref="H44:J44"/>
    <mergeCell ref="H45:J45"/>
    <mergeCell ref="H46:J46"/>
    <mergeCell ref="H47:J47"/>
    <mergeCell ref="G563:L563"/>
    <mergeCell ref="G564:L564"/>
    <mergeCell ref="G551:L551"/>
    <mergeCell ref="G552:L552"/>
    <mergeCell ref="G553:L553"/>
    <mergeCell ref="G554:L554"/>
    <mergeCell ref="G555:L555"/>
    <mergeCell ref="G556:L556"/>
    <mergeCell ref="G545:L545"/>
    <mergeCell ref="G546:L546"/>
    <mergeCell ref="G547:L547"/>
    <mergeCell ref="G548:L548"/>
    <mergeCell ref="G549:L549"/>
    <mergeCell ref="G550:L550"/>
    <mergeCell ref="G539:L539"/>
    <mergeCell ref="G540:L540"/>
    <mergeCell ref="G541:L541"/>
    <mergeCell ref="G542:L542"/>
    <mergeCell ref="G543:L543"/>
    <mergeCell ref="G544:L544"/>
    <mergeCell ref="G25:J25"/>
    <mergeCell ref="C26:J26"/>
    <mergeCell ref="C27:J27"/>
    <mergeCell ref="I5:J5"/>
    <mergeCell ref="I6:J6"/>
    <mergeCell ref="I7:J7"/>
    <mergeCell ref="F10:J10"/>
    <mergeCell ref="F11:J11"/>
    <mergeCell ref="C12:J12"/>
    <mergeCell ref="G13:J13"/>
    <mergeCell ref="C14:J14"/>
    <mergeCell ref="G15:J15"/>
    <mergeCell ref="C16:J16"/>
    <mergeCell ref="G17:J17"/>
    <mergeCell ref="C18:J18"/>
    <mergeCell ref="G19:J19"/>
    <mergeCell ref="C20:J20"/>
    <mergeCell ref="G21:J21"/>
    <mergeCell ref="C22:J22"/>
    <mergeCell ref="G23:J23"/>
    <mergeCell ref="C24:J24"/>
    <mergeCell ref="C28:J28"/>
    <mergeCell ref="H35:J35"/>
    <mergeCell ref="H36:J36"/>
    <mergeCell ref="H37:J37"/>
    <mergeCell ref="H38:J38"/>
    <mergeCell ref="H39:J39"/>
    <mergeCell ref="H40:J40"/>
    <mergeCell ref="H41:J41"/>
    <mergeCell ref="H42:J42"/>
    <mergeCell ref="C29:J29"/>
    <mergeCell ref="C30:J30"/>
    <mergeCell ref="C82:J82"/>
    <mergeCell ref="G83:J83"/>
    <mergeCell ref="C84:J84"/>
    <mergeCell ref="G85:J85"/>
    <mergeCell ref="C86:J86"/>
    <mergeCell ref="G87:J87"/>
    <mergeCell ref="H57:J57"/>
    <mergeCell ref="H48:J48"/>
    <mergeCell ref="H49:J49"/>
    <mergeCell ref="H50:J50"/>
    <mergeCell ref="H51:J51"/>
    <mergeCell ref="H52:J52"/>
    <mergeCell ref="H53:J53"/>
    <mergeCell ref="H54:J54"/>
    <mergeCell ref="H55:J55"/>
    <mergeCell ref="H56:J56"/>
    <mergeCell ref="G109:J109"/>
    <mergeCell ref="C110:J110"/>
    <mergeCell ref="G111:J111"/>
    <mergeCell ref="C88:J88"/>
    <mergeCell ref="G89:J89"/>
    <mergeCell ref="C90:J90"/>
    <mergeCell ref="G91:J91"/>
    <mergeCell ref="C92:J92"/>
    <mergeCell ref="G93:J93"/>
    <mergeCell ref="C94:J94"/>
    <mergeCell ref="G95:J95"/>
    <mergeCell ref="C96:J96"/>
    <mergeCell ref="G97:J97"/>
    <mergeCell ref="C98:J98"/>
    <mergeCell ref="G99:J99"/>
    <mergeCell ref="C100:J100"/>
    <mergeCell ref="G101:J101"/>
    <mergeCell ref="C102:J102"/>
    <mergeCell ref="G103:J103"/>
    <mergeCell ref="C104:J104"/>
    <mergeCell ref="G105:J105"/>
    <mergeCell ref="C106:J106"/>
    <mergeCell ref="G107:J107"/>
    <mergeCell ref="C108:J108"/>
    <mergeCell ref="H133:J133"/>
    <mergeCell ref="C112:J112"/>
    <mergeCell ref="G113:J113"/>
    <mergeCell ref="C114:J114"/>
    <mergeCell ref="G115:J115"/>
    <mergeCell ref="C116:J116"/>
    <mergeCell ref="G117:J117"/>
    <mergeCell ref="C118:J118"/>
    <mergeCell ref="G119:J119"/>
    <mergeCell ref="C120:J120"/>
    <mergeCell ref="G121:J121"/>
    <mergeCell ref="C122:J122"/>
    <mergeCell ref="G123:J123"/>
    <mergeCell ref="C124:J124"/>
    <mergeCell ref="G125:J125"/>
    <mergeCell ref="C126:J126"/>
    <mergeCell ref="G127:J127"/>
    <mergeCell ref="C128:J128"/>
    <mergeCell ref="G129:J129"/>
    <mergeCell ref="H130:J130"/>
    <mergeCell ref="H131:J131"/>
    <mergeCell ref="H132:J132"/>
    <mergeCell ref="H134:J134"/>
    <mergeCell ref="H135:J135"/>
    <mergeCell ref="H136:J136"/>
    <mergeCell ref="H137:J137"/>
    <mergeCell ref="H138:J138"/>
    <mergeCell ref="H139:J139"/>
    <mergeCell ref="H140:J140"/>
    <mergeCell ref="H141:J141"/>
    <mergeCell ref="H142:J142"/>
    <mergeCell ref="H143:J143"/>
    <mergeCell ref="H144:J144"/>
    <mergeCell ref="H145:J145"/>
    <mergeCell ref="H146:J146"/>
    <mergeCell ref="H147:J147"/>
    <mergeCell ref="H148:J148"/>
    <mergeCell ref="H149:J149"/>
    <mergeCell ref="H150:J150"/>
    <mergeCell ref="H151:J151"/>
    <mergeCell ref="C226:J226"/>
    <mergeCell ref="G227:J227"/>
    <mergeCell ref="H161:J161"/>
    <mergeCell ref="H152:J152"/>
    <mergeCell ref="H153:J153"/>
    <mergeCell ref="H154:J154"/>
    <mergeCell ref="H155:J155"/>
    <mergeCell ref="H156:J156"/>
    <mergeCell ref="H157:J157"/>
    <mergeCell ref="H158:J158"/>
    <mergeCell ref="H159:J159"/>
    <mergeCell ref="H160:J160"/>
    <mergeCell ref="G249:J249"/>
    <mergeCell ref="C250:J250"/>
    <mergeCell ref="G251:J251"/>
    <mergeCell ref="C228:J228"/>
    <mergeCell ref="G229:J229"/>
    <mergeCell ref="C230:J230"/>
    <mergeCell ref="G231:J231"/>
    <mergeCell ref="C232:J232"/>
    <mergeCell ref="G233:J233"/>
    <mergeCell ref="C234:J234"/>
    <mergeCell ref="G235:J235"/>
    <mergeCell ref="C236:J236"/>
    <mergeCell ref="G237:J237"/>
    <mergeCell ref="C238:J238"/>
    <mergeCell ref="G239:J239"/>
    <mergeCell ref="C240:J240"/>
    <mergeCell ref="G241:J241"/>
    <mergeCell ref="C242:J242"/>
    <mergeCell ref="G243:J243"/>
    <mergeCell ref="C244:J244"/>
    <mergeCell ref="G245:J245"/>
    <mergeCell ref="C246:J246"/>
    <mergeCell ref="G247:J247"/>
    <mergeCell ref="C248:J248"/>
    <mergeCell ref="G273:J273"/>
    <mergeCell ref="C274:J274"/>
    <mergeCell ref="G275:J275"/>
    <mergeCell ref="C252:J252"/>
    <mergeCell ref="G253:J253"/>
    <mergeCell ref="C254:J254"/>
    <mergeCell ref="G255:J255"/>
    <mergeCell ref="C256:J256"/>
    <mergeCell ref="G257:J257"/>
    <mergeCell ref="C258:J258"/>
    <mergeCell ref="G259:J259"/>
    <mergeCell ref="C260:J260"/>
    <mergeCell ref="G261:J261"/>
    <mergeCell ref="C262:J262"/>
    <mergeCell ref="G263:J263"/>
    <mergeCell ref="C264:J264"/>
    <mergeCell ref="G265:J265"/>
    <mergeCell ref="C266:J266"/>
    <mergeCell ref="G267:J267"/>
    <mergeCell ref="C268:J268"/>
    <mergeCell ref="G269:J269"/>
    <mergeCell ref="C270:J270"/>
    <mergeCell ref="G271:J271"/>
    <mergeCell ref="C272:J272"/>
    <mergeCell ref="H298:J298"/>
    <mergeCell ref="C276:J276"/>
    <mergeCell ref="G277:J277"/>
    <mergeCell ref="C278:J278"/>
    <mergeCell ref="G279:J279"/>
    <mergeCell ref="C280:J280"/>
    <mergeCell ref="G281:J281"/>
    <mergeCell ref="C282:J282"/>
    <mergeCell ref="G283:J283"/>
    <mergeCell ref="C284:J284"/>
    <mergeCell ref="G285:J285"/>
    <mergeCell ref="C286:J286"/>
    <mergeCell ref="G287:J287"/>
    <mergeCell ref="C288:J288"/>
    <mergeCell ref="G289:J289"/>
    <mergeCell ref="C290:J290"/>
    <mergeCell ref="C291:J291"/>
    <mergeCell ref="F293:J293"/>
    <mergeCell ref="H294:J294"/>
    <mergeCell ref="H295:J295"/>
    <mergeCell ref="H296:J296"/>
    <mergeCell ref="H297:J297"/>
    <mergeCell ref="H299:J299"/>
    <mergeCell ref="H300:J300"/>
    <mergeCell ref="H301:J301"/>
    <mergeCell ref="H302:J302"/>
    <mergeCell ref="H303:J303"/>
    <mergeCell ref="H304:J304"/>
    <mergeCell ref="H305:J305"/>
    <mergeCell ref="H306:J306"/>
    <mergeCell ref="H307:J307"/>
    <mergeCell ref="C342:J342"/>
    <mergeCell ref="G343:J343"/>
    <mergeCell ref="C344:J344"/>
    <mergeCell ref="G345:J345"/>
    <mergeCell ref="C346:J346"/>
    <mergeCell ref="G347:J347"/>
    <mergeCell ref="H317:J317"/>
    <mergeCell ref="H308:J308"/>
    <mergeCell ref="H309:J309"/>
    <mergeCell ref="H310:J310"/>
    <mergeCell ref="H311:J311"/>
    <mergeCell ref="H312:J312"/>
    <mergeCell ref="H313:J313"/>
    <mergeCell ref="H314:J314"/>
    <mergeCell ref="H315:J315"/>
    <mergeCell ref="H316:J316"/>
    <mergeCell ref="G369:J369"/>
    <mergeCell ref="C370:J370"/>
    <mergeCell ref="G371:J371"/>
    <mergeCell ref="C348:J348"/>
    <mergeCell ref="G349:J349"/>
    <mergeCell ref="C350:J350"/>
    <mergeCell ref="G351:J351"/>
    <mergeCell ref="C352:J352"/>
    <mergeCell ref="G353:J353"/>
    <mergeCell ref="C354:J354"/>
    <mergeCell ref="G355:J355"/>
    <mergeCell ref="C356:J356"/>
    <mergeCell ref="G357:J357"/>
    <mergeCell ref="C358:J358"/>
    <mergeCell ref="G359:J359"/>
    <mergeCell ref="C360:J360"/>
    <mergeCell ref="G361:J361"/>
    <mergeCell ref="C362:J362"/>
    <mergeCell ref="G363:J363"/>
    <mergeCell ref="C364:J364"/>
    <mergeCell ref="G365:J365"/>
    <mergeCell ref="C366:J366"/>
    <mergeCell ref="G367:J367"/>
    <mergeCell ref="C368:J368"/>
    <mergeCell ref="C384:J384"/>
    <mergeCell ref="G385:J385"/>
    <mergeCell ref="C386:J386"/>
    <mergeCell ref="G387:J387"/>
    <mergeCell ref="C388:J388"/>
    <mergeCell ref="G389:J389"/>
    <mergeCell ref="C372:J372"/>
    <mergeCell ref="G373:J373"/>
    <mergeCell ref="C374:J374"/>
    <mergeCell ref="G375:J375"/>
    <mergeCell ref="C376:J376"/>
    <mergeCell ref="G377:J377"/>
    <mergeCell ref="C378:J378"/>
    <mergeCell ref="G379:J379"/>
    <mergeCell ref="C380:J380"/>
    <mergeCell ref="G381:J381"/>
    <mergeCell ref="C382:J382"/>
    <mergeCell ref="G383:J383"/>
    <mergeCell ref="I416:J416"/>
    <mergeCell ref="C419:J419"/>
    <mergeCell ref="C420:J420"/>
    <mergeCell ref="I424:J424"/>
    <mergeCell ref="I425:J425"/>
    <mergeCell ref="I426:J426"/>
    <mergeCell ref="I427:J427"/>
    <mergeCell ref="C399:J399"/>
    <mergeCell ref="C400:J400"/>
    <mergeCell ref="C401:J401"/>
    <mergeCell ref="C402:J402"/>
    <mergeCell ref="C403:J403"/>
    <mergeCell ref="I404:J404"/>
    <mergeCell ref="C407:J407"/>
    <mergeCell ref="F408:J408"/>
    <mergeCell ref="C409:J409"/>
    <mergeCell ref="F410:J410"/>
    <mergeCell ref="I411:J411"/>
    <mergeCell ref="C461:J461"/>
    <mergeCell ref="I428:J428"/>
    <mergeCell ref="C429:J429"/>
    <mergeCell ref="C430:J430"/>
    <mergeCell ref="C431:J431"/>
    <mergeCell ref="C432:J432"/>
    <mergeCell ref="C433:J433"/>
    <mergeCell ref="C434:J434"/>
    <mergeCell ref="C435:J435"/>
    <mergeCell ref="C436:J436"/>
    <mergeCell ref="C437:J437"/>
    <mergeCell ref="C438:J438"/>
    <mergeCell ref="C439:J439"/>
    <mergeCell ref="C440:J440"/>
    <mergeCell ref="C441:J441"/>
    <mergeCell ref="C442:J442"/>
    <mergeCell ref="C443:J443"/>
    <mergeCell ref="C444:J444"/>
    <mergeCell ref="C471:J471"/>
    <mergeCell ref="C472:J472"/>
    <mergeCell ref="C473:J473"/>
    <mergeCell ref="C474:J474"/>
    <mergeCell ref="C475:J475"/>
    <mergeCell ref="C476:J476"/>
    <mergeCell ref="C477:J477"/>
    <mergeCell ref="C478:J478"/>
    <mergeCell ref="C445:J445"/>
    <mergeCell ref="C446:J446"/>
    <mergeCell ref="C447:J447"/>
    <mergeCell ref="C448:J448"/>
    <mergeCell ref="C449:J449"/>
    <mergeCell ref="C450:J450"/>
    <mergeCell ref="C451:J451"/>
    <mergeCell ref="C452:J452"/>
    <mergeCell ref="C453:J453"/>
    <mergeCell ref="C454:J454"/>
    <mergeCell ref="C455:J455"/>
    <mergeCell ref="C456:J456"/>
    <mergeCell ref="C457:J457"/>
    <mergeCell ref="C458:J458"/>
    <mergeCell ref="C459:J459"/>
    <mergeCell ref="C460:J460"/>
    <mergeCell ref="C462:J462"/>
    <mergeCell ref="C463:J463"/>
    <mergeCell ref="C464:J464"/>
    <mergeCell ref="C465:J465"/>
    <mergeCell ref="C466:J466"/>
    <mergeCell ref="C467:J467"/>
    <mergeCell ref="C468:J468"/>
    <mergeCell ref="C469:J469"/>
    <mergeCell ref="C470:J470"/>
    <mergeCell ref="C488:J488"/>
    <mergeCell ref="C489:J489"/>
    <mergeCell ref="C490:J490"/>
    <mergeCell ref="C492:J492"/>
    <mergeCell ref="H493:J493"/>
    <mergeCell ref="G494:J494"/>
    <mergeCell ref="G502:J502"/>
    <mergeCell ref="C495:J495"/>
    <mergeCell ref="C496:J496"/>
    <mergeCell ref="F500:J500"/>
    <mergeCell ref="C501:J501"/>
    <mergeCell ref="C479:J479"/>
    <mergeCell ref="C480:J480"/>
    <mergeCell ref="C481:J481"/>
    <mergeCell ref="C482:J482"/>
    <mergeCell ref="C483:J483"/>
    <mergeCell ref="C484:J484"/>
    <mergeCell ref="C485:J485"/>
    <mergeCell ref="C486:J486"/>
    <mergeCell ref="C487:J487"/>
    <mergeCell ref="G536:L536"/>
    <mergeCell ref="G537:L537"/>
    <mergeCell ref="G528:L528"/>
    <mergeCell ref="G529:L529"/>
    <mergeCell ref="G530:L530"/>
    <mergeCell ref="G531:L531"/>
    <mergeCell ref="G532:L532"/>
    <mergeCell ref="G533:L533"/>
    <mergeCell ref="H503:J503"/>
    <mergeCell ref="C504:J504"/>
    <mergeCell ref="C505:J505"/>
    <mergeCell ref="C506:J506"/>
    <mergeCell ref="G521:L521"/>
    <mergeCell ref="G526:L526"/>
    <mergeCell ref="G527:L527"/>
    <mergeCell ref="G534:L534"/>
    <mergeCell ref="G535:L535"/>
    <mergeCell ref="G522:L522"/>
    <mergeCell ref="G523:L523"/>
    <mergeCell ref="G524:L524"/>
    <mergeCell ref="G525:L525"/>
  </mergeCells>
  <phoneticPr fontId="1"/>
  <pageMargins left="0.7" right="0.7" top="0.75" bottom="0.75" header="0.3" footer="0.3"/>
  <pageSetup paperSize="9" orientation="portrait" horizontalDpi="1200" verticalDpi="1200"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FF00"/>
  </sheetPr>
  <dimension ref="A1:S695"/>
  <sheetViews>
    <sheetView zoomScaleNormal="100" workbookViewId="0"/>
  </sheetViews>
  <sheetFormatPr defaultRowHeight="13.5"/>
  <cols>
    <col min="1" max="2" width="9" style="164"/>
    <col min="3" max="10" width="16.875" style="164" customWidth="1"/>
    <col min="11" max="12" width="9" style="164"/>
    <col min="13" max="13" width="9" style="1259"/>
    <col min="14" max="15" width="9" style="164"/>
    <col min="18" max="16384" width="9" style="164"/>
  </cols>
  <sheetData>
    <row r="1" spans="1:19">
      <c r="A1" s="693"/>
      <c r="B1" s="693"/>
      <c r="C1" s="693"/>
      <c r="D1" s="722"/>
      <c r="E1" s="693"/>
      <c r="F1" s="693"/>
      <c r="G1" s="693"/>
      <c r="H1" s="693"/>
      <c r="I1" s="693"/>
      <c r="J1" s="693"/>
      <c r="K1" s="693"/>
      <c r="L1" s="693"/>
    </row>
    <row r="2" spans="1:19">
      <c r="A2" s="693"/>
      <c r="B2" s="695" t="s">
        <v>5474</v>
      </c>
      <c r="C2" s="55"/>
      <c r="D2" s="721" t="s">
        <v>5473</v>
      </c>
      <c r="E2" s="696"/>
      <c r="F2" s="722" t="s">
        <v>15260</v>
      </c>
      <c r="G2" s="696"/>
      <c r="H2" s="696"/>
      <c r="I2" s="696"/>
      <c r="J2" s="696"/>
      <c r="K2" s="697"/>
      <c r="L2" s="693"/>
    </row>
    <row r="3" spans="1:19" ht="14.25" thickBot="1">
      <c r="A3" s="693"/>
      <c r="B3" s="695"/>
      <c r="C3" s="696"/>
      <c r="D3" s="696"/>
      <c r="E3" s="696"/>
      <c r="F3" s="696"/>
      <c r="G3" s="696"/>
      <c r="H3" s="696"/>
      <c r="I3" s="696"/>
      <c r="J3" s="696"/>
      <c r="K3" s="697"/>
      <c r="L3" s="693"/>
    </row>
    <row r="4" spans="1:19" ht="14.25" thickBot="1">
      <c r="A4" s="693"/>
      <c r="B4" s="698" t="s">
        <v>2</v>
      </c>
      <c r="C4" s="699" t="s">
        <v>3</v>
      </c>
      <c r="D4" s="699" t="s">
        <v>4</v>
      </c>
      <c r="E4" s="699" t="s">
        <v>5</v>
      </c>
      <c r="F4" s="699" t="s">
        <v>6</v>
      </c>
      <c r="G4" s="699" t="s">
        <v>7</v>
      </c>
      <c r="H4" s="699" t="s">
        <v>8</v>
      </c>
      <c r="I4" s="699" t="s">
        <v>9</v>
      </c>
      <c r="J4" s="700" t="s">
        <v>10</v>
      </c>
      <c r="K4" s="701" t="s">
        <v>815</v>
      </c>
      <c r="L4" s="702" t="s">
        <v>2</v>
      </c>
      <c r="M4" s="1256" t="s">
        <v>13574</v>
      </c>
      <c r="O4" s="1240" t="s">
        <v>13572</v>
      </c>
    </row>
    <row r="5" spans="1:19" ht="14.25" thickTop="1">
      <c r="A5" s="694">
        <v>0</v>
      </c>
      <c r="B5" s="703" t="s">
        <v>12</v>
      </c>
      <c r="C5" s="576" t="s">
        <v>13</v>
      </c>
      <c r="D5" s="715" t="s">
        <v>13</v>
      </c>
      <c r="E5" s="715" t="s">
        <v>13</v>
      </c>
      <c r="F5" s="715" t="s">
        <v>13</v>
      </c>
      <c r="G5" s="1487" t="s">
        <v>6140</v>
      </c>
      <c r="H5" s="1765"/>
      <c r="I5" s="1487" t="s">
        <v>5475</v>
      </c>
      <c r="J5" s="1488"/>
      <c r="K5" s="716" t="s">
        <v>16</v>
      </c>
      <c r="L5" s="704" t="s">
        <v>12</v>
      </c>
      <c r="M5" s="1249" t="str">
        <f>IF(TimingFormat!$C$71="OFF","00","01")</f>
        <v>00</v>
      </c>
    </row>
    <row r="6" spans="1:19">
      <c r="A6" s="694">
        <v>1</v>
      </c>
      <c r="B6" s="703" t="s">
        <v>17</v>
      </c>
      <c r="C6" s="713" t="s">
        <v>13</v>
      </c>
      <c r="D6" s="714" t="s">
        <v>13</v>
      </c>
      <c r="E6" s="714" t="s">
        <v>13</v>
      </c>
      <c r="F6" s="714" t="s">
        <v>13</v>
      </c>
      <c r="G6" s="714" t="s">
        <v>13</v>
      </c>
      <c r="H6" s="1614" t="s">
        <v>5476</v>
      </c>
      <c r="I6" s="1614"/>
      <c r="J6" s="1494"/>
      <c r="K6" s="718" t="s">
        <v>819</v>
      </c>
      <c r="L6" s="704" t="s">
        <v>17</v>
      </c>
      <c r="M6" s="1274" t="s">
        <v>15267</v>
      </c>
    </row>
    <row r="7" spans="1:19">
      <c r="A7" s="694">
        <v>2</v>
      </c>
      <c r="B7" s="705" t="s">
        <v>19</v>
      </c>
      <c r="C7" s="713" t="s">
        <v>13</v>
      </c>
      <c r="D7" s="713" t="s">
        <v>13</v>
      </c>
      <c r="E7" s="713" t="s">
        <v>13</v>
      </c>
      <c r="F7" s="717" t="s">
        <v>5477</v>
      </c>
      <c r="G7" s="717" t="s">
        <v>5478</v>
      </c>
      <c r="H7" s="717" t="s">
        <v>5479</v>
      </c>
      <c r="I7" s="717" t="s">
        <v>5480</v>
      </c>
      <c r="J7" s="720" t="s">
        <v>5481</v>
      </c>
      <c r="K7" s="718" t="s">
        <v>16</v>
      </c>
      <c r="L7" s="704" t="s">
        <v>19</v>
      </c>
      <c r="M7" s="1249" t="s">
        <v>15268</v>
      </c>
    </row>
    <row r="8" spans="1:19">
      <c r="A8" s="694">
        <v>3</v>
      </c>
      <c r="B8" s="705" t="s">
        <v>20</v>
      </c>
      <c r="C8" s="713" t="s">
        <v>13</v>
      </c>
      <c r="D8" s="719" t="s">
        <v>5482</v>
      </c>
      <c r="E8" s="717" t="s">
        <v>5483</v>
      </c>
      <c r="F8" s="717" t="s">
        <v>5484</v>
      </c>
      <c r="G8" s="717" t="s">
        <v>5485</v>
      </c>
      <c r="H8" s="717" t="s">
        <v>5486</v>
      </c>
      <c r="I8" s="717" t="s">
        <v>5487</v>
      </c>
      <c r="J8" s="720" t="s">
        <v>5488</v>
      </c>
      <c r="K8" s="718" t="s">
        <v>16</v>
      </c>
      <c r="L8" s="704" t="s">
        <v>20</v>
      </c>
      <c r="M8" s="1249" t="s">
        <v>16</v>
      </c>
    </row>
    <row r="9" spans="1:19">
      <c r="A9" s="694">
        <v>4</v>
      </c>
      <c r="B9" s="705" t="s">
        <v>23</v>
      </c>
      <c r="C9" s="1704" t="s">
        <v>5489</v>
      </c>
      <c r="D9" s="1705"/>
      <c r="E9" s="1705"/>
      <c r="F9" s="1705"/>
      <c r="G9" s="1705" t="s">
        <v>5490</v>
      </c>
      <c r="H9" s="1705"/>
      <c r="I9" s="1705"/>
      <c r="J9" s="1706"/>
      <c r="K9" s="718" t="s">
        <v>5491</v>
      </c>
      <c r="L9" s="704" t="s">
        <v>23</v>
      </c>
      <c r="M9" s="1249" t="str">
        <f>LEFT(S14,1)&amp;LEFT(S13,1)</f>
        <v>70</v>
      </c>
    </row>
    <row r="10" spans="1:19">
      <c r="A10" s="694">
        <v>5</v>
      </c>
      <c r="B10" s="705" t="s">
        <v>28</v>
      </c>
      <c r="C10" s="1704" t="s">
        <v>5492</v>
      </c>
      <c r="D10" s="1705"/>
      <c r="E10" s="1705"/>
      <c r="F10" s="1705"/>
      <c r="G10" s="1705" t="s">
        <v>5493</v>
      </c>
      <c r="H10" s="1705"/>
      <c r="I10" s="1705"/>
      <c r="J10" s="1706"/>
      <c r="K10" s="718" t="s">
        <v>1600</v>
      </c>
      <c r="L10" s="704" t="s">
        <v>28</v>
      </c>
      <c r="M10" s="1249" t="str">
        <f>LEFT(S16,1)&amp;LEFT(S15,1)</f>
        <v>40</v>
      </c>
    </row>
    <row r="11" spans="1:19">
      <c r="A11" s="694">
        <v>6</v>
      </c>
      <c r="B11" s="705" t="s">
        <v>33</v>
      </c>
      <c r="C11" s="1704" t="s">
        <v>5494</v>
      </c>
      <c r="D11" s="1705"/>
      <c r="E11" s="1705"/>
      <c r="F11" s="1705"/>
      <c r="G11" s="1705" t="s">
        <v>5495</v>
      </c>
      <c r="H11" s="1705"/>
      <c r="I11" s="1705"/>
      <c r="J11" s="1706"/>
      <c r="K11" s="718" t="s">
        <v>5491</v>
      </c>
      <c r="L11" s="704" t="s">
        <v>33</v>
      </c>
      <c r="M11" s="1249" t="str">
        <f>LEFT(S18,1)&amp;LEFT(S17,1)</f>
        <v>70</v>
      </c>
    </row>
    <row r="12" spans="1:19">
      <c r="A12" s="694">
        <v>7</v>
      </c>
      <c r="B12" s="705" t="s">
        <v>37</v>
      </c>
      <c r="C12" s="1704" t="s">
        <v>5496</v>
      </c>
      <c r="D12" s="1705"/>
      <c r="E12" s="1705"/>
      <c r="F12" s="1705"/>
      <c r="G12" s="1705" t="s">
        <v>5497</v>
      </c>
      <c r="H12" s="1705"/>
      <c r="I12" s="1705"/>
      <c r="J12" s="1706"/>
      <c r="K12" s="718" t="s">
        <v>1600</v>
      </c>
      <c r="L12" s="704" t="s">
        <v>37</v>
      </c>
      <c r="M12" s="1249" t="str">
        <f>LEFT(S20,1)&amp;LEFT(S19,1)</f>
        <v>40</v>
      </c>
      <c r="R12" s="1275" t="s">
        <v>13580</v>
      </c>
      <c r="S12" s="1275"/>
    </row>
    <row r="13" spans="1:19">
      <c r="A13" s="694">
        <v>8</v>
      </c>
      <c r="B13" s="705" t="s">
        <v>42</v>
      </c>
      <c r="C13" s="1736" t="s">
        <v>5498</v>
      </c>
      <c r="D13" s="1614"/>
      <c r="E13" s="1614"/>
      <c r="F13" s="1614"/>
      <c r="G13" s="1614"/>
      <c r="H13" s="1614"/>
      <c r="I13" s="1614"/>
      <c r="J13" s="1494"/>
      <c r="K13" s="718" t="s">
        <v>854</v>
      </c>
      <c r="L13" s="704" t="s">
        <v>42</v>
      </c>
      <c r="M13" s="1249" t="str">
        <f t="shared" ref="M13:M20" si="0">RIGHT(S13,2)</f>
        <v>00</v>
      </c>
      <c r="R13" s="1270">
        <v>0</v>
      </c>
      <c r="S13" s="1270" t="str">
        <f>DEC2HEX(R13,3)</f>
        <v>000</v>
      </c>
    </row>
    <row r="14" spans="1:19">
      <c r="A14" s="694">
        <v>9</v>
      </c>
      <c r="B14" s="705" t="s">
        <v>47</v>
      </c>
      <c r="C14" s="1736" t="s">
        <v>5499</v>
      </c>
      <c r="D14" s="1614"/>
      <c r="E14" s="1614"/>
      <c r="F14" s="1614"/>
      <c r="G14" s="1614"/>
      <c r="H14" s="1614"/>
      <c r="I14" s="1614"/>
      <c r="J14" s="1494"/>
      <c r="K14" s="718" t="s">
        <v>5500</v>
      </c>
      <c r="L14" s="704" t="s">
        <v>47</v>
      </c>
      <c r="M14" s="1249" t="str">
        <f t="shared" si="0"/>
        <v>C0</v>
      </c>
      <c r="R14" s="1270">
        <f>TimingFormat!E16</f>
        <v>1984</v>
      </c>
      <c r="S14" s="1270" t="str">
        <f t="shared" ref="S14:S16" si="1">DEC2HEX(R14,3)</f>
        <v>7C0</v>
      </c>
    </row>
    <row r="15" spans="1:19">
      <c r="A15" s="694">
        <v>10</v>
      </c>
      <c r="B15" s="705" t="s">
        <v>49</v>
      </c>
      <c r="C15" s="1736" t="s">
        <v>5501</v>
      </c>
      <c r="D15" s="1614"/>
      <c r="E15" s="1614"/>
      <c r="F15" s="1614"/>
      <c r="G15" s="1614"/>
      <c r="H15" s="1614"/>
      <c r="I15" s="1614"/>
      <c r="J15" s="1494"/>
      <c r="K15" s="718" t="s">
        <v>858</v>
      </c>
      <c r="L15" s="704" t="s">
        <v>49</v>
      </c>
      <c r="M15" s="1249" t="str">
        <f t="shared" si="0"/>
        <v>00</v>
      </c>
      <c r="R15" s="1270">
        <v>0</v>
      </c>
      <c r="S15" s="1270" t="str">
        <f t="shared" si="1"/>
        <v>000</v>
      </c>
    </row>
    <row r="16" spans="1:19">
      <c r="A16" s="694">
        <v>11</v>
      </c>
      <c r="B16" s="705" t="s">
        <v>51</v>
      </c>
      <c r="C16" s="1736" t="s">
        <v>5502</v>
      </c>
      <c r="D16" s="1614"/>
      <c r="E16" s="1614"/>
      <c r="F16" s="1614"/>
      <c r="G16" s="1614"/>
      <c r="H16" s="1614"/>
      <c r="I16" s="1614"/>
      <c r="J16" s="1494"/>
      <c r="K16" s="718" t="s">
        <v>1959</v>
      </c>
      <c r="L16" s="704" t="s">
        <v>51</v>
      </c>
      <c r="M16" s="1249" t="str">
        <f t="shared" si="0"/>
        <v>40</v>
      </c>
      <c r="R16" s="1270">
        <f>TimingFormat!E28</f>
        <v>1088</v>
      </c>
      <c r="S16" s="1270" t="str">
        <f t="shared" si="1"/>
        <v>440</v>
      </c>
    </row>
    <row r="17" spans="1:19">
      <c r="A17" s="694">
        <v>12</v>
      </c>
      <c r="B17" s="705" t="s">
        <v>52</v>
      </c>
      <c r="C17" s="1736" t="s">
        <v>5503</v>
      </c>
      <c r="D17" s="1614"/>
      <c r="E17" s="1614"/>
      <c r="F17" s="1614"/>
      <c r="G17" s="1614"/>
      <c r="H17" s="1614"/>
      <c r="I17" s="1614"/>
      <c r="J17" s="1494"/>
      <c r="K17" s="718" t="s">
        <v>854</v>
      </c>
      <c r="L17" s="704" t="s">
        <v>52</v>
      </c>
      <c r="M17" s="1249" t="str">
        <f t="shared" si="0"/>
        <v>02</v>
      </c>
      <c r="R17" s="1270">
        <f>R13+2</f>
        <v>2</v>
      </c>
      <c r="S17" s="1270" t="str">
        <f>DEC2HEX(R17,3)</f>
        <v>002</v>
      </c>
    </row>
    <row r="18" spans="1:19">
      <c r="A18" s="694">
        <v>13</v>
      </c>
      <c r="B18" s="705" t="s">
        <v>54</v>
      </c>
      <c r="C18" s="1736" t="s">
        <v>5504</v>
      </c>
      <c r="D18" s="1614"/>
      <c r="E18" s="1614"/>
      <c r="F18" s="1614"/>
      <c r="G18" s="1614"/>
      <c r="H18" s="1614"/>
      <c r="I18" s="1614"/>
      <c r="J18" s="1494"/>
      <c r="K18" s="718" t="s">
        <v>5500</v>
      </c>
      <c r="L18" s="704" t="s">
        <v>54</v>
      </c>
      <c r="M18" s="1249" t="str">
        <f t="shared" si="0"/>
        <v>BE</v>
      </c>
      <c r="R18" s="1270">
        <f>R14-2</f>
        <v>1982</v>
      </c>
      <c r="S18" s="1270" t="str">
        <f t="shared" ref="S18:S20" si="2">DEC2HEX(R18,3)</f>
        <v>7BE</v>
      </c>
    </row>
    <row r="19" spans="1:19">
      <c r="A19" s="694">
        <v>14</v>
      </c>
      <c r="B19" s="705" t="s">
        <v>55</v>
      </c>
      <c r="C19" s="1736" t="s">
        <v>5505</v>
      </c>
      <c r="D19" s="1614"/>
      <c r="E19" s="1614"/>
      <c r="F19" s="1614"/>
      <c r="G19" s="1614"/>
      <c r="H19" s="1614"/>
      <c r="I19" s="1614"/>
      <c r="J19" s="1494"/>
      <c r="K19" s="718" t="s">
        <v>858</v>
      </c>
      <c r="L19" s="704" t="s">
        <v>55</v>
      </c>
      <c r="M19" s="1249" t="str">
        <f t="shared" si="0"/>
        <v>04</v>
      </c>
      <c r="R19" s="1270">
        <f>R15+4</f>
        <v>4</v>
      </c>
      <c r="S19" s="1270" t="str">
        <f t="shared" si="2"/>
        <v>004</v>
      </c>
    </row>
    <row r="20" spans="1:19">
      <c r="A20" s="694">
        <v>15</v>
      </c>
      <c r="B20" s="705" t="s">
        <v>56</v>
      </c>
      <c r="C20" s="1736" t="s">
        <v>5506</v>
      </c>
      <c r="D20" s="1614"/>
      <c r="E20" s="1614"/>
      <c r="F20" s="1614"/>
      <c r="G20" s="1614"/>
      <c r="H20" s="1614"/>
      <c r="I20" s="1614"/>
      <c r="J20" s="1494"/>
      <c r="K20" s="718" t="s">
        <v>1959</v>
      </c>
      <c r="L20" s="704" t="s">
        <v>56</v>
      </c>
      <c r="M20" s="1249" t="str">
        <f t="shared" si="0"/>
        <v>3C</v>
      </c>
      <c r="R20" s="1270">
        <f>R16-4</f>
        <v>1084</v>
      </c>
      <c r="S20" s="1270" t="str">
        <f t="shared" si="2"/>
        <v>43C</v>
      </c>
    </row>
    <row r="21" spans="1:19">
      <c r="A21" s="694">
        <v>16</v>
      </c>
      <c r="B21" s="705" t="s">
        <v>57</v>
      </c>
      <c r="C21" s="1736" t="s">
        <v>5507</v>
      </c>
      <c r="D21" s="1614"/>
      <c r="E21" s="1614"/>
      <c r="F21" s="1614"/>
      <c r="G21" s="1614"/>
      <c r="H21" s="1614"/>
      <c r="I21" s="1614"/>
      <c r="J21" s="1494"/>
      <c r="K21" s="718" t="s">
        <v>201</v>
      </c>
      <c r="L21" s="704" t="s">
        <v>57</v>
      </c>
      <c r="M21" s="1249" t="s">
        <v>201</v>
      </c>
    </row>
    <row r="22" spans="1:19">
      <c r="A22" s="694">
        <v>17</v>
      </c>
      <c r="B22" s="705" t="s">
        <v>59</v>
      </c>
      <c r="C22" s="1736" t="s">
        <v>5508</v>
      </c>
      <c r="D22" s="1614"/>
      <c r="E22" s="1614"/>
      <c r="F22" s="1614"/>
      <c r="G22" s="1614"/>
      <c r="H22" s="1614"/>
      <c r="I22" s="1614"/>
      <c r="J22" s="1494"/>
      <c r="K22" s="718" t="s">
        <v>16</v>
      </c>
      <c r="L22" s="704" t="s">
        <v>59</v>
      </c>
      <c r="M22" s="1249" t="s">
        <v>16</v>
      </c>
    </row>
    <row r="23" spans="1:19">
      <c r="A23" s="694">
        <v>18</v>
      </c>
      <c r="B23" s="705" t="s">
        <v>64</v>
      </c>
      <c r="C23" s="1736" t="s">
        <v>5509</v>
      </c>
      <c r="D23" s="1614"/>
      <c r="E23" s="1614"/>
      <c r="F23" s="1614"/>
      <c r="G23" s="1614"/>
      <c r="H23" s="1614"/>
      <c r="I23" s="1614"/>
      <c r="J23" s="1494"/>
      <c r="K23" s="718" t="s">
        <v>201</v>
      </c>
      <c r="L23" s="704" t="s">
        <v>64</v>
      </c>
      <c r="M23" s="1249" t="s">
        <v>201</v>
      </c>
    </row>
    <row r="24" spans="1:19">
      <c r="A24" s="694">
        <v>19</v>
      </c>
      <c r="B24" s="705" t="s">
        <v>65</v>
      </c>
      <c r="C24" s="1736" t="s">
        <v>5510</v>
      </c>
      <c r="D24" s="1614"/>
      <c r="E24" s="1614"/>
      <c r="F24" s="1614"/>
      <c r="G24" s="1614"/>
      <c r="H24" s="1614"/>
      <c r="I24" s="1614"/>
      <c r="J24" s="1494"/>
      <c r="K24" s="718" t="s">
        <v>16</v>
      </c>
      <c r="L24" s="704" t="s">
        <v>65</v>
      </c>
      <c r="M24" s="1249" t="s">
        <v>16</v>
      </c>
    </row>
    <row r="25" spans="1:19">
      <c r="A25" s="694">
        <v>20</v>
      </c>
      <c r="B25" s="705" t="s">
        <v>66</v>
      </c>
      <c r="C25" s="1736" t="s">
        <v>5511</v>
      </c>
      <c r="D25" s="1614"/>
      <c r="E25" s="1614"/>
      <c r="F25" s="1614"/>
      <c r="G25" s="1614"/>
      <c r="H25" s="1614"/>
      <c r="I25" s="1614"/>
      <c r="J25" s="1494"/>
      <c r="K25" s="718" t="s">
        <v>201</v>
      </c>
      <c r="L25" s="704" t="s">
        <v>66</v>
      </c>
      <c r="M25" s="1249" t="s">
        <v>201</v>
      </c>
    </row>
    <row r="26" spans="1:19">
      <c r="A26" s="694">
        <v>21</v>
      </c>
      <c r="B26" s="705" t="s">
        <v>67</v>
      </c>
      <c r="C26" s="1736" t="s">
        <v>5512</v>
      </c>
      <c r="D26" s="1614"/>
      <c r="E26" s="1614"/>
      <c r="F26" s="1614"/>
      <c r="G26" s="1614"/>
      <c r="H26" s="1614"/>
      <c r="I26" s="1614"/>
      <c r="J26" s="1494"/>
      <c r="K26" s="718" t="s">
        <v>16</v>
      </c>
      <c r="L26" s="704" t="s">
        <v>67</v>
      </c>
      <c r="M26" s="1249" t="s">
        <v>16</v>
      </c>
    </row>
    <row r="27" spans="1:19">
      <c r="A27" s="694">
        <v>22</v>
      </c>
      <c r="B27" s="705" t="s">
        <v>68</v>
      </c>
      <c r="C27" s="1736" t="s">
        <v>5513</v>
      </c>
      <c r="D27" s="1614"/>
      <c r="E27" s="1614"/>
      <c r="F27" s="1614"/>
      <c r="G27" s="1614"/>
      <c r="H27" s="1614"/>
      <c r="I27" s="1614"/>
      <c r="J27" s="1494"/>
      <c r="K27" s="718" t="s">
        <v>201</v>
      </c>
      <c r="L27" s="704" t="s">
        <v>68</v>
      </c>
      <c r="M27" s="1249" t="s">
        <v>201</v>
      </c>
    </row>
    <row r="28" spans="1:19">
      <c r="A28" s="694">
        <v>23</v>
      </c>
      <c r="B28" s="705" t="s">
        <v>69</v>
      </c>
      <c r="C28" s="1736" t="s">
        <v>5514</v>
      </c>
      <c r="D28" s="1614"/>
      <c r="E28" s="1614"/>
      <c r="F28" s="1614"/>
      <c r="G28" s="1614"/>
      <c r="H28" s="1614"/>
      <c r="I28" s="1614"/>
      <c r="J28" s="1494"/>
      <c r="K28" s="718" t="s">
        <v>16</v>
      </c>
      <c r="L28" s="704" t="s">
        <v>69</v>
      </c>
      <c r="M28" s="1249" t="s">
        <v>16</v>
      </c>
    </row>
    <row r="29" spans="1:19">
      <c r="A29" s="694">
        <v>24</v>
      </c>
      <c r="B29" s="705" t="s">
        <v>70</v>
      </c>
      <c r="C29" s="1736" t="s">
        <v>5515</v>
      </c>
      <c r="D29" s="1614"/>
      <c r="E29" s="1614"/>
      <c r="F29" s="1614"/>
      <c r="G29" s="1614"/>
      <c r="H29" s="1614"/>
      <c r="I29" s="1614"/>
      <c r="J29" s="1494"/>
      <c r="K29" s="718" t="s">
        <v>201</v>
      </c>
      <c r="L29" s="704" t="s">
        <v>70</v>
      </c>
      <c r="M29" s="1249" t="s">
        <v>201</v>
      </c>
    </row>
    <row r="30" spans="1:19">
      <c r="A30" s="694">
        <v>25</v>
      </c>
      <c r="B30" s="705" t="s">
        <v>71</v>
      </c>
      <c r="C30" s="1736" t="s">
        <v>5516</v>
      </c>
      <c r="D30" s="1614"/>
      <c r="E30" s="1614"/>
      <c r="F30" s="1614"/>
      <c r="G30" s="1614"/>
      <c r="H30" s="1614"/>
      <c r="I30" s="1614"/>
      <c r="J30" s="1494"/>
      <c r="K30" s="712" t="s">
        <v>16</v>
      </c>
      <c r="L30" s="704" t="s">
        <v>71</v>
      </c>
      <c r="M30" s="1249" t="s">
        <v>16</v>
      </c>
    </row>
    <row r="31" spans="1:19">
      <c r="A31" s="694">
        <v>26</v>
      </c>
      <c r="B31" s="705" t="s">
        <v>72</v>
      </c>
      <c r="C31" s="713" t="s">
        <v>13</v>
      </c>
      <c r="D31" s="714" t="s">
        <v>13</v>
      </c>
      <c r="E31" s="714" t="s">
        <v>13</v>
      </c>
      <c r="F31" s="714" t="s">
        <v>13</v>
      </c>
      <c r="G31" s="714" t="s">
        <v>13</v>
      </c>
      <c r="H31" s="714" t="s">
        <v>13</v>
      </c>
      <c r="I31" s="1614" t="s">
        <v>5517</v>
      </c>
      <c r="J31" s="1494"/>
      <c r="K31" s="718" t="s">
        <v>16</v>
      </c>
      <c r="L31" s="704" t="s">
        <v>72</v>
      </c>
      <c r="M31" s="1249" t="s">
        <v>16</v>
      </c>
    </row>
    <row r="32" spans="1:19">
      <c r="A32" s="694">
        <v>27</v>
      </c>
      <c r="B32" s="705" t="s">
        <v>74</v>
      </c>
      <c r="C32" s="1736" t="s">
        <v>5518</v>
      </c>
      <c r="D32" s="1614"/>
      <c r="E32" s="1614"/>
      <c r="F32" s="1614"/>
      <c r="G32" s="1614"/>
      <c r="H32" s="1614"/>
      <c r="I32" s="1614"/>
      <c r="J32" s="1494"/>
      <c r="K32" s="718" t="s">
        <v>58</v>
      </c>
      <c r="L32" s="704" t="s">
        <v>74</v>
      </c>
      <c r="M32" s="1274">
        <v>20</v>
      </c>
    </row>
    <row r="33" spans="1:13">
      <c r="A33" s="694">
        <v>28</v>
      </c>
      <c r="B33" s="705" t="s">
        <v>75</v>
      </c>
      <c r="C33" s="713" t="s">
        <v>13</v>
      </c>
      <c r="D33" s="714" t="s">
        <v>13</v>
      </c>
      <c r="E33" s="714" t="s">
        <v>13</v>
      </c>
      <c r="F33" s="714" t="s">
        <v>13</v>
      </c>
      <c r="G33" s="714" t="s">
        <v>13</v>
      </c>
      <c r="H33" s="714" t="s">
        <v>13</v>
      </c>
      <c r="I33" s="1614" t="s">
        <v>5519</v>
      </c>
      <c r="J33" s="1494"/>
      <c r="K33" s="718" t="s">
        <v>16</v>
      </c>
      <c r="L33" s="704" t="s">
        <v>75</v>
      </c>
      <c r="M33" s="1249" t="s">
        <v>16</v>
      </c>
    </row>
    <row r="34" spans="1:13">
      <c r="A34" s="694">
        <v>29</v>
      </c>
      <c r="B34" s="705" t="s">
        <v>77</v>
      </c>
      <c r="C34" s="1736" t="s">
        <v>5520</v>
      </c>
      <c r="D34" s="1614"/>
      <c r="E34" s="1614"/>
      <c r="F34" s="1614"/>
      <c r="G34" s="1614"/>
      <c r="H34" s="1614"/>
      <c r="I34" s="1614"/>
      <c r="J34" s="1494"/>
      <c r="K34" s="718" t="s">
        <v>1216</v>
      </c>
      <c r="L34" s="704" t="s">
        <v>77</v>
      </c>
      <c r="M34" s="1274" t="s">
        <v>15267</v>
      </c>
    </row>
    <row r="35" spans="1:13">
      <c r="A35" s="694">
        <v>30</v>
      </c>
      <c r="B35" s="705" t="s">
        <v>78</v>
      </c>
      <c r="C35" s="1736" t="s">
        <v>5521</v>
      </c>
      <c r="D35" s="1614"/>
      <c r="E35" s="1614"/>
      <c r="F35" s="1614"/>
      <c r="G35" s="1614"/>
      <c r="H35" s="1614"/>
      <c r="I35" s="1614"/>
      <c r="J35" s="1494"/>
      <c r="K35" s="718" t="s">
        <v>16</v>
      </c>
      <c r="L35" s="704" t="s">
        <v>78</v>
      </c>
      <c r="M35" s="1249" t="s">
        <v>16</v>
      </c>
    </row>
    <row r="36" spans="1:13">
      <c r="A36" s="694">
        <v>31</v>
      </c>
      <c r="B36" s="705" t="s">
        <v>79</v>
      </c>
      <c r="C36" s="713" t="s">
        <v>13</v>
      </c>
      <c r="D36" s="714" t="s">
        <v>13</v>
      </c>
      <c r="E36" s="714" t="s">
        <v>13</v>
      </c>
      <c r="F36" s="575" t="s">
        <v>13</v>
      </c>
      <c r="G36" s="1494" t="s">
        <v>5522</v>
      </c>
      <c r="H36" s="1492"/>
      <c r="I36" s="1492"/>
      <c r="J36" s="1493"/>
      <c r="K36" s="718" t="s">
        <v>16</v>
      </c>
      <c r="L36" s="704" t="s">
        <v>79</v>
      </c>
      <c r="M36" s="1249" t="s">
        <v>16</v>
      </c>
    </row>
    <row r="37" spans="1:13">
      <c r="A37" s="694">
        <v>32</v>
      </c>
      <c r="B37" s="705" t="s">
        <v>81</v>
      </c>
      <c r="C37" s="713" t="s">
        <v>13</v>
      </c>
      <c r="D37" s="714" t="s">
        <v>13</v>
      </c>
      <c r="E37" s="714" t="s">
        <v>13</v>
      </c>
      <c r="F37" s="714" t="s">
        <v>13</v>
      </c>
      <c r="G37" s="1614" t="s">
        <v>5523</v>
      </c>
      <c r="H37" s="1614"/>
      <c r="I37" s="1614"/>
      <c r="J37" s="1494"/>
      <c r="K37" s="718" t="s">
        <v>16</v>
      </c>
      <c r="L37" s="704" t="s">
        <v>81</v>
      </c>
      <c r="M37" s="1249" t="s">
        <v>16</v>
      </c>
    </row>
    <row r="38" spans="1:13">
      <c r="A38" s="694">
        <v>33</v>
      </c>
      <c r="B38" s="705" t="s">
        <v>82</v>
      </c>
      <c r="C38" s="1736" t="s">
        <v>5524</v>
      </c>
      <c r="D38" s="1614"/>
      <c r="E38" s="1614"/>
      <c r="F38" s="1614"/>
      <c r="G38" s="1614"/>
      <c r="H38" s="1614"/>
      <c r="I38" s="1614"/>
      <c r="J38" s="1494"/>
      <c r="K38" s="718" t="s">
        <v>58</v>
      </c>
      <c r="L38" s="704" t="s">
        <v>82</v>
      </c>
      <c r="M38" s="1249" t="s">
        <v>58</v>
      </c>
    </row>
    <row r="39" spans="1:13">
      <c r="A39" s="694">
        <v>34</v>
      </c>
      <c r="B39" s="705" t="s">
        <v>83</v>
      </c>
      <c r="C39" s="713" t="s">
        <v>13</v>
      </c>
      <c r="D39" s="714" t="s">
        <v>13</v>
      </c>
      <c r="E39" s="714" t="s">
        <v>13</v>
      </c>
      <c r="F39" s="714" t="s">
        <v>13</v>
      </c>
      <c r="G39" s="714" t="s">
        <v>13</v>
      </c>
      <c r="H39" s="714" t="s">
        <v>13</v>
      </c>
      <c r="I39" s="1614" t="s">
        <v>5525</v>
      </c>
      <c r="J39" s="1494"/>
      <c r="K39" s="718" t="s">
        <v>16</v>
      </c>
      <c r="L39" s="704" t="s">
        <v>83</v>
      </c>
      <c r="M39" s="1249" t="s">
        <v>16</v>
      </c>
    </row>
    <row r="40" spans="1:13">
      <c r="A40" s="694">
        <v>35</v>
      </c>
      <c r="B40" s="705" t="s">
        <v>85</v>
      </c>
      <c r="C40" s="1736" t="s">
        <v>5526</v>
      </c>
      <c r="D40" s="1614"/>
      <c r="E40" s="1614"/>
      <c r="F40" s="1614"/>
      <c r="G40" s="1614"/>
      <c r="H40" s="1614"/>
      <c r="I40" s="1614"/>
      <c r="J40" s="1494"/>
      <c r="K40" s="718" t="s">
        <v>58</v>
      </c>
      <c r="L40" s="704" t="s">
        <v>85</v>
      </c>
      <c r="M40" s="1274" t="s">
        <v>15269</v>
      </c>
    </row>
    <row r="41" spans="1:13">
      <c r="A41" s="694">
        <v>36</v>
      </c>
      <c r="B41" s="705" t="s">
        <v>86</v>
      </c>
      <c r="C41" s="713" t="s">
        <v>13</v>
      </c>
      <c r="D41" s="714" t="s">
        <v>13</v>
      </c>
      <c r="E41" s="714" t="s">
        <v>13</v>
      </c>
      <c r="F41" s="714" t="s">
        <v>13</v>
      </c>
      <c r="G41" s="714" t="s">
        <v>13</v>
      </c>
      <c r="H41" s="714" t="s">
        <v>13</v>
      </c>
      <c r="I41" s="1614" t="s">
        <v>5527</v>
      </c>
      <c r="J41" s="1494"/>
      <c r="K41" s="718" t="s">
        <v>16</v>
      </c>
      <c r="L41" s="704" t="s">
        <v>86</v>
      </c>
      <c r="M41" s="1249" t="s">
        <v>16</v>
      </c>
    </row>
    <row r="42" spans="1:13">
      <c r="A42" s="694">
        <v>37</v>
      </c>
      <c r="B42" s="705" t="s">
        <v>88</v>
      </c>
      <c r="C42" s="1736" t="s">
        <v>5528</v>
      </c>
      <c r="D42" s="1614"/>
      <c r="E42" s="1614"/>
      <c r="F42" s="1614"/>
      <c r="G42" s="1614"/>
      <c r="H42" s="1614"/>
      <c r="I42" s="1614"/>
      <c r="J42" s="1494"/>
      <c r="K42" s="718" t="s">
        <v>58</v>
      </c>
      <c r="L42" s="704" t="s">
        <v>88</v>
      </c>
      <c r="M42" s="1274" t="s">
        <v>15269</v>
      </c>
    </row>
    <row r="43" spans="1:13">
      <c r="A43" s="694">
        <v>38</v>
      </c>
      <c r="B43" s="705" t="s">
        <v>89</v>
      </c>
      <c r="C43" s="1736" t="s">
        <v>5529</v>
      </c>
      <c r="D43" s="1614"/>
      <c r="E43" s="1614"/>
      <c r="F43" s="1614"/>
      <c r="G43" s="1614"/>
      <c r="H43" s="1614"/>
      <c r="I43" s="1614"/>
      <c r="J43" s="1494"/>
      <c r="K43" s="718" t="s">
        <v>858</v>
      </c>
      <c r="L43" s="704" t="s">
        <v>89</v>
      </c>
      <c r="M43" s="1249" t="s">
        <v>858</v>
      </c>
    </row>
    <row r="44" spans="1:13">
      <c r="A44" s="694">
        <v>39</v>
      </c>
      <c r="B44" s="705" t="s">
        <v>91</v>
      </c>
      <c r="C44" s="713" t="s">
        <v>13</v>
      </c>
      <c r="D44" s="714" t="s">
        <v>13</v>
      </c>
      <c r="E44" s="714" t="s">
        <v>13</v>
      </c>
      <c r="F44" s="714" t="s">
        <v>13</v>
      </c>
      <c r="G44" s="1614" t="s">
        <v>5530</v>
      </c>
      <c r="H44" s="1614"/>
      <c r="I44" s="1614"/>
      <c r="J44" s="1494"/>
      <c r="K44" s="718" t="s">
        <v>16</v>
      </c>
      <c r="L44" s="704" t="s">
        <v>91</v>
      </c>
      <c r="M44" s="1249" t="s">
        <v>16</v>
      </c>
    </row>
    <row r="45" spans="1:13">
      <c r="A45" s="694">
        <v>40</v>
      </c>
      <c r="B45" s="705" t="s">
        <v>92</v>
      </c>
      <c r="C45" s="1736" t="s">
        <v>5531</v>
      </c>
      <c r="D45" s="1614"/>
      <c r="E45" s="1614"/>
      <c r="F45" s="1614"/>
      <c r="G45" s="1614"/>
      <c r="H45" s="1614"/>
      <c r="I45" s="1614"/>
      <c r="J45" s="1494"/>
      <c r="K45" s="718" t="s">
        <v>1216</v>
      </c>
      <c r="L45" s="704" t="s">
        <v>92</v>
      </c>
      <c r="M45" s="1249" t="s">
        <v>1216</v>
      </c>
    </row>
    <row r="46" spans="1:13" ht="24">
      <c r="A46" s="694">
        <v>41</v>
      </c>
      <c r="B46" s="705" t="s">
        <v>94</v>
      </c>
      <c r="C46" s="713" t="s">
        <v>13</v>
      </c>
      <c r="D46" s="714" t="s">
        <v>13</v>
      </c>
      <c r="E46" s="714" t="s">
        <v>13</v>
      </c>
      <c r="F46" s="714" t="s">
        <v>13</v>
      </c>
      <c r="G46" s="714" t="s">
        <v>13</v>
      </c>
      <c r="H46" s="717" t="s">
        <v>5532</v>
      </c>
      <c r="I46" s="717" t="s">
        <v>5533</v>
      </c>
      <c r="J46" s="720" t="s">
        <v>5534</v>
      </c>
      <c r="K46" s="718" t="s">
        <v>16</v>
      </c>
      <c r="L46" s="704" t="s">
        <v>94</v>
      </c>
    </row>
    <row r="47" spans="1:13">
      <c r="A47" s="694">
        <v>42</v>
      </c>
      <c r="B47" s="705" t="s">
        <v>95</v>
      </c>
      <c r="C47" s="1736" t="s">
        <v>5535</v>
      </c>
      <c r="D47" s="1614"/>
      <c r="E47" s="1614" t="s">
        <v>5536</v>
      </c>
      <c r="F47" s="1614"/>
      <c r="G47" s="1614" t="s">
        <v>5537</v>
      </c>
      <c r="H47" s="1614"/>
      <c r="I47" s="1614" t="s">
        <v>5538</v>
      </c>
      <c r="J47" s="1494"/>
      <c r="K47" s="718" t="s">
        <v>16</v>
      </c>
      <c r="L47" s="704" t="s">
        <v>95</v>
      </c>
    </row>
    <row r="48" spans="1:13">
      <c r="A48" s="694">
        <v>43</v>
      </c>
      <c r="B48" s="705" t="s">
        <v>97</v>
      </c>
      <c r="C48" s="1736" t="s">
        <v>5539</v>
      </c>
      <c r="D48" s="1614"/>
      <c r="E48" s="1614" t="s">
        <v>5540</v>
      </c>
      <c r="F48" s="1614"/>
      <c r="G48" s="1614" t="s">
        <v>5541</v>
      </c>
      <c r="H48" s="1614"/>
      <c r="I48" s="1614" t="s">
        <v>5542</v>
      </c>
      <c r="J48" s="1494"/>
      <c r="K48" s="718" t="s">
        <v>16</v>
      </c>
      <c r="L48" s="704" t="s">
        <v>97</v>
      </c>
    </row>
    <row r="49" spans="1:12">
      <c r="A49" s="694">
        <v>44</v>
      </c>
      <c r="B49" s="705" t="s">
        <v>98</v>
      </c>
      <c r="C49" s="1736" t="s">
        <v>5543</v>
      </c>
      <c r="D49" s="1614"/>
      <c r="E49" s="1614" t="s">
        <v>5544</v>
      </c>
      <c r="F49" s="1614"/>
      <c r="G49" s="1614" t="s">
        <v>5545</v>
      </c>
      <c r="H49" s="1614"/>
      <c r="I49" s="1614" t="s">
        <v>5546</v>
      </c>
      <c r="J49" s="1494"/>
      <c r="K49" s="718" t="s">
        <v>16</v>
      </c>
      <c r="L49" s="704" t="s">
        <v>98</v>
      </c>
    </row>
    <row r="50" spans="1:12">
      <c r="A50" s="694">
        <v>45</v>
      </c>
      <c r="B50" s="705" t="s">
        <v>100</v>
      </c>
      <c r="C50" s="1736" t="s">
        <v>5547</v>
      </c>
      <c r="D50" s="1614"/>
      <c r="E50" s="1614" t="s">
        <v>5548</v>
      </c>
      <c r="F50" s="1614"/>
      <c r="G50" s="1614" t="s">
        <v>5549</v>
      </c>
      <c r="H50" s="1614"/>
      <c r="I50" s="1614" t="s">
        <v>5550</v>
      </c>
      <c r="J50" s="1494"/>
      <c r="K50" s="718" t="s">
        <v>16</v>
      </c>
      <c r="L50" s="704" t="s">
        <v>100</v>
      </c>
    </row>
    <row r="51" spans="1:12">
      <c r="A51" s="694">
        <v>46</v>
      </c>
      <c r="B51" s="705" t="s">
        <v>102</v>
      </c>
      <c r="C51" s="1736" t="s">
        <v>5551</v>
      </c>
      <c r="D51" s="1614"/>
      <c r="E51" s="1614" t="s">
        <v>5552</v>
      </c>
      <c r="F51" s="1614"/>
      <c r="G51" s="1614" t="s">
        <v>5553</v>
      </c>
      <c r="H51" s="1614"/>
      <c r="I51" s="1614" t="s">
        <v>5554</v>
      </c>
      <c r="J51" s="1494"/>
      <c r="K51" s="718" t="s">
        <v>16</v>
      </c>
      <c r="L51" s="704" t="s">
        <v>102</v>
      </c>
    </row>
    <row r="52" spans="1:12">
      <c r="A52" s="694">
        <v>47</v>
      </c>
      <c r="B52" s="705" t="s">
        <v>104</v>
      </c>
      <c r="C52" s="1736" t="s">
        <v>5555</v>
      </c>
      <c r="D52" s="1614"/>
      <c r="E52" s="1614" t="s">
        <v>5556</v>
      </c>
      <c r="F52" s="1614"/>
      <c r="G52" s="1614" t="s">
        <v>5557</v>
      </c>
      <c r="H52" s="1614"/>
      <c r="I52" s="1614" t="s">
        <v>5558</v>
      </c>
      <c r="J52" s="1494"/>
      <c r="K52" s="718" t="s">
        <v>16</v>
      </c>
      <c r="L52" s="704" t="s">
        <v>104</v>
      </c>
    </row>
    <row r="53" spans="1:12">
      <c r="A53" s="694">
        <v>48</v>
      </c>
      <c r="B53" s="705" t="s">
        <v>106</v>
      </c>
      <c r="C53" s="1736" t="s">
        <v>5559</v>
      </c>
      <c r="D53" s="1614"/>
      <c r="E53" s="1614" t="s">
        <v>5560</v>
      </c>
      <c r="F53" s="1614"/>
      <c r="G53" s="1614" t="s">
        <v>5561</v>
      </c>
      <c r="H53" s="1614"/>
      <c r="I53" s="1614" t="s">
        <v>5562</v>
      </c>
      <c r="J53" s="1494"/>
      <c r="K53" s="718" t="s">
        <v>16</v>
      </c>
      <c r="L53" s="704" t="s">
        <v>106</v>
      </c>
    </row>
    <row r="54" spans="1:12">
      <c r="A54" s="694">
        <v>49</v>
      </c>
      <c r="B54" s="705" t="s">
        <v>108</v>
      </c>
      <c r="C54" s="1736" t="s">
        <v>5563</v>
      </c>
      <c r="D54" s="1614"/>
      <c r="E54" s="1614" t="s">
        <v>5564</v>
      </c>
      <c r="F54" s="1614"/>
      <c r="G54" s="1614" t="s">
        <v>5565</v>
      </c>
      <c r="H54" s="1614"/>
      <c r="I54" s="1614" t="s">
        <v>5566</v>
      </c>
      <c r="J54" s="1494"/>
      <c r="K54" s="718" t="s">
        <v>16</v>
      </c>
      <c r="L54" s="704" t="s">
        <v>108</v>
      </c>
    </row>
    <row r="55" spans="1:12">
      <c r="A55" s="694">
        <v>50</v>
      </c>
      <c r="B55" s="705" t="s">
        <v>110</v>
      </c>
      <c r="C55" s="1736" t="s">
        <v>5567</v>
      </c>
      <c r="D55" s="1614"/>
      <c r="E55" s="1614" t="s">
        <v>5568</v>
      </c>
      <c r="F55" s="1614"/>
      <c r="G55" s="1614" t="s">
        <v>5569</v>
      </c>
      <c r="H55" s="1614"/>
      <c r="I55" s="1614" t="s">
        <v>5570</v>
      </c>
      <c r="J55" s="1494"/>
      <c r="K55" s="718" t="s">
        <v>16</v>
      </c>
      <c r="L55" s="704" t="s">
        <v>110</v>
      </c>
    </row>
    <row r="56" spans="1:12">
      <c r="A56" s="694">
        <v>51</v>
      </c>
      <c r="B56" s="705" t="s">
        <v>112</v>
      </c>
      <c r="C56" s="1736" t="s">
        <v>5571</v>
      </c>
      <c r="D56" s="1614"/>
      <c r="E56" s="1614" t="s">
        <v>5572</v>
      </c>
      <c r="F56" s="1614"/>
      <c r="G56" s="1614" t="s">
        <v>5573</v>
      </c>
      <c r="H56" s="1614"/>
      <c r="I56" s="1614" t="s">
        <v>5574</v>
      </c>
      <c r="J56" s="1494"/>
      <c r="K56" s="718" t="s">
        <v>16</v>
      </c>
      <c r="L56" s="704" t="s">
        <v>112</v>
      </c>
    </row>
    <row r="57" spans="1:12">
      <c r="A57" s="694">
        <v>52</v>
      </c>
      <c r="B57" s="705" t="s">
        <v>114</v>
      </c>
      <c r="C57" s="1736" t="s">
        <v>5575</v>
      </c>
      <c r="D57" s="1614"/>
      <c r="E57" s="1614" t="s">
        <v>5576</v>
      </c>
      <c r="F57" s="1614"/>
      <c r="G57" s="1614" t="s">
        <v>5577</v>
      </c>
      <c r="H57" s="1614"/>
      <c r="I57" s="1614" t="s">
        <v>5578</v>
      </c>
      <c r="J57" s="1494"/>
      <c r="K57" s="718" t="s">
        <v>16</v>
      </c>
      <c r="L57" s="704" t="s">
        <v>114</v>
      </c>
    </row>
    <row r="58" spans="1:12">
      <c r="A58" s="694">
        <v>53</v>
      </c>
      <c r="B58" s="705" t="s">
        <v>115</v>
      </c>
      <c r="C58" s="1736" t="s">
        <v>5579</v>
      </c>
      <c r="D58" s="1614"/>
      <c r="E58" s="1614" t="s">
        <v>5580</v>
      </c>
      <c r="F58" s="1614"/>
      <c r="G58" s="1614" t="s">
        <v>5581</v>
      </c>
      <c r="H58" s="1614"/>
      <c r="I58" s="1614" t="s">
        <v>5582</v>
      </c>
      <c r="J58" s="1494"/>
      <c r="K58" s="718" t="s">
        <v>16</v>
      </c>
      <c r="L58" s="704" t="s">
        <v>115</v>
      </c>
    </row>
    <row r="59" spans="1:12">
      <c r="A59" s="694">
        <v>54</v>
      </c>
      <c r="B59" s="705" t="s">
        <v>116</v>
      </c>
      <c r="C59" s="1736" t="s">
        <v>5583</v>
      </c>
      <c r="D59" s="1614"/>
      <c r="E59" s="1614" t="s">
        <v>5584</v>
      </c>
      <c r="F59" s="1614"/>
      <c r="G59" s="1614" t="s">
        <v>5585</v>
      </c>
      <c r="H59" s="1614"/>
      <c r="I59" s="1614" t="s">
        <v>5586</v>
      </c>
      <c r="J59" s="1494"/>
      <c r="K59" s="718" t="s">
        <v>16</v>
      </c>
      <c r="L59" s="704" t="s">
        <v>116</v>
      </c>
    </row>
    <row r="60" spans="1:12">
      <c r="A60" s="694">
        <v>55</v>
      </c>
      <c r="B60" s="705" t="s">
        <v>118</v>
      </c>
      <c r="C60" s="1736" t="s">
        <v>5587</v>
      </c>
      <c r="D60" s="1614"/>
      <c r="E60" s="1614" t="s">
        <v>5588</v>
      </c>
      <c r="F60" s="1614"/>
      <c r="G60" s="1614" t="s">
        <v>5589</v>
      </c>
      <c r="H60" s="1614"/>
      <c r="I60" s="1614" t="s">
        <v>5590</v>
      </c>
      <c r="J60" s="1494"/>
      <c r="K60" s="718" t="s">
        <v>16</v>
      </c>
      <c r="L60" s="704" t="s">
        <v>118</v>
      </c>
    </row>
    <row r="61" spans="1:12">
      <c r="A61" s="694">
        <v>56</v>
      </c>
      <c r="B61" s="705" t="s">
        <v>120</v>
      </c>
      <c r="C61" s="713" t="s">
        <v>13</v>
      </c>
      <c r="D61" s="714" t="s">
        <v>13</v>
      </c>
      <c r="E61" s="714" t="s">
        <v>13</v>
      </c>
      <c r="F61" s="714" t="s">
        <v>13</v>
      </c>
      <c r="G61" s="714" t="s">
        <v>13</v>
      </c>
      <c r="H61" s="1614" t="s">
        <v>5591</v>
      </c>
      <c r="I61" s="1614"/>
      <c r="J61" s="1494"/>
      <c r="K61" s="718" t="s">
        <v>858</v>
      </c>
      <c r="L61" s="704" t="s">
        <v>120</v>
      </c>
    </row>
    <row r="62" spans="1:12">
      <c r="A62" s="694">
        <v>57</v>
      </c>
      <c r="B62" s="705" t="s">
        <v>122</v>
      </c>
      <c r="C62" s="713" t="s">
        <v>13</v>
      </c>
      <c r="D62" s="714" t="s">
        <v>13</v>
      </c>
      <c r="E62" s="717" t="s">
        <v>5592</v>
      </c>
      <c r="F62" s="717" t="s">
        <v>5593</v>
      </c>
      <c r="G62" s="711" t="s">
        <v>5594</v>
      </c>
      <c r="H62" s="711" t="s">
        <v>5595</v>
      </c>
      <c r="I62" s="711" t="s">
        <v>5596</v>
      </c>
      <c r="J62" s="724" t="s">
        <v>5597</v>
      </c>
      <c r="K62" s="718" t="s">
        <v>16</v>
      </c>
      <c r="L62" s="704" t="s">
        <v>122</v>
      </c>
    </row>
    <row r="63" spans="1:12">
      <c r="A63" s="694">
        <v>58</v>
      </c>
      <c r="B63" s="705" t="s">
        <v>124</v>
      </c>
      <c r="C63" s="1736" t="s">
        <v>5598</v>
      </c>
      <c r="D63" s="1614"/>
      <c r="E63" s="1614"/>
      <c r="F63" s="1614"/>
      <c r="G63" s="1614"/>
      <c r="H63" s="1614"/>
      <c r="I63" s="1614"/>
      <c r="J63" s="1494"/>
      <c r="K63" s="718" t="s">
        <v>58</v>
      </c>
      <c r="L63" s="704" t="s">
        <v>124</v>
      </c>
    </row>
    <row r="64" spans="1:12">
      <c r="A64" s="694">
        <v>59</v>
      </c>
      <c r="B64" s="705" t="s">
        <v>126</v>
      </c>
      <c r="C64" s="713" t="s">
        <v>13</v>
      </c>
      <c r="D64" s="714" t="s">
        <v>13</v>
      </c>
      <c r="E64" s="714" t="s">
        <v>13</v>
      </c>
      <c r="F64" s="714" t="s">
        <v>13</v>
      </c>
      <c r="G64" s="714" t="s">
        <v>13</v>
      </c>
      <c r="H64" s="1705" t="s">
        <v>5599</v>
      </c>
      <c r="I64" s="1705"/>
      <c r="J64" s="1706"/>
      <c r="K64" s="718" t="s">
        <v>16</v>
      </c>
      <c r="L64" s="704" t="s">
        <v>126</v>
      </c>
    </row>
    <row r="65" spans="1:12">
      <c r="A65" s="694">
        <v>60</v>
      </c>
      <c r="B65" s="705" t="s">
        <v>128</v>
      </c>
      <c r="C65" s="1736" t="s">
        <v>5600</v>
      </c>
      <c r="D65" s="1614"/>
      <c r="E65" s="1614"/>
      <c r="F65" s="1614"/>
      <c r="G65" s="1614"/>
      <c r="H65" s="1614"/>
      <c r="I65" s="1614"/>
      <c r="J65" s="1494"/>
      <c r="K65" s="718" t="s">
        <v>16</v>
      </c>
      <c r="L65" s="704" t="s">
        <v>128</v>
      </c>
    </row>
    <row r="66" spans="1:12">
      <c r="A66" s="694">
        <v>61</v>
      </c>
      <c r="B66" s="705" t="s">
        <v>130</v>
      </c>
      <c r="C66" s="1736" t="s">
        <v>5601</v>
      </c>
      <c r="D66" s="1614"/>
      <c r="E66" s="1614"/>
      <c r="F66" s="1614"/>
      <c r="G66" s="1614"/>
      <c r="H66" s="1614"/>
      <c r="I66" s="1614"/>
      <c r="J66" s="1494"/>
      <c r="K66" s="718" t="s">
        <v>16</v>
      </c>
      <c r="L66" s="704" t="s">
        <v>130</v>
      </c>
    </row>
    <row r="67" spans="1:12">
      <c r="A67" s="694">
        <v>62</v>
      </c>
      <c r="B67" s="705" t="s">
        <v>132</v>
      </c>
      <c r="C67" s="713" t="s">
        <v>13</v>
      </c>
      <c r="D67" s="714" t="s">
        <v>13</v>
      </c>
      <c r="E67" s="714" t="s">
        <v>13</v>
      </c>
      <c r="F67" s="714" t="s">
        <v>13</v>
      </c>
      <c r="G67" s="714" t="s">
        <v>13</v>
      </c>
      <c r="H67" s="1705" t="s">
        <v>5602</v>
      </c>
      <c r="I67" s="1705"/>
      <c r="J67" s="1706"/>
      <c r="K67" s="718" t="s">
        <v>819</v>
      </c>
      <c r="L67" s="704" t="s">
        <v>132</v>
      </c>
    </row>
    <row r="68" spans="1:12">
      <c r="A68" s="694">
        <v>63</v>
      </c>
      <c r="B68" s="705" t="s">
        <v>134</v>
      </c>
      <c r="C68" s="1736" t="s">
        <v>5603</v>
      </c>
      <c r="D68" s="1614"/>
      <c r="E68" s="1614"/>
      <c r="F68" s="1614"/>
      <c r="G68" s="1614"/>
      <c r="H68" s="1614"/>
      <c r="I68" s="1614"/>
      <c r="J68" s="1494"/>
      <c r="K68" s="718" t="s">
        <v>16</v>
      </c>
      <c r="L68" s="704" t="s">
        <v>134</v>
      </c>
    </row>
    <row r="69" spans="1:12">
      <c r="A69" s="694">
        <v>64</v>
      </c>
      <c r="B69" s="705" t="s">
        <v>136</v>
      </c>
      <c r="C69" s="1736" t="s">
        <v>5604</v>
      </c>
      <c r="D69" s="1614"/>
      <c r="E69" s="1614"/>
      <c r="F69" s="1614"/>
      <c r="G69" s="1614"/>
      <c r="H69" s="1614"/>
      <c r="I69" s="1614"/>
      <c r="J69" s="1494"/>
      <c r="K69" s="718" t="s">
        <v>16</v>
      </c>
      <c r="L69" s="704" t="s">
        <v>136</v>
      </c>
    </row>
    <row r="70" spans="1:12">
      <c r="A70" s="694">
        <v>65</v>
      </c>
      <c r="B70" s="705" t="s">
        <v>138</v>
      </c>
      <c r="C70" s="713" t="s">
        <v>13</v>
      </c>
      <c r="D70" s="714" t="s">
        <v>13</v>
      </c>
      <c r="E70" s="714" t="s">
        <v>13</v>
      </c>
      <c r="F70" s="714" t="s">
        <v>13</v>
      </c>
      <c r="G70" s="714" t="s">
        <v>13</v>
      </c>
      <c r="H70" s="1705" t="s">
        <v>5605</v>
      </c>
      <c r="I70" s="1705"/>
      <c r="J70" s="1706"/>
      <c r="K70" s="718" t="s">
        <v>1168</v>
      </c>
      <c r="L70" s="704" t="s">
        <v>138</v>
      </c>
    </row>
    <row r="71" spans="1:12">
      <c r="A71" s="694">
        <v>66</v>
      </c>
      <c r="B71" s="705" t="s">
        <v>140</v>
      </c>
      <c r="C71" s="1736" t="s">
        <v>5606</v>
      </c>
      <c r="D71" s="1614"/>
      <c r="E71" s="1614"/>
      <c r="F71" s="1614"/>
      <c r="G71" s="1614"/>
      <c r="H71" s="1614"/>
      <c r="I71" s="1614"/>
      <c r="J71" s="1494"/>
      <c r="K71" s="718" t="s">
        <v>16</v>
      </c>
      <c r="L71" s="704" t="s">
        <v>140</v>
      </c>
    </row>
    <row r="72" spans="1:12">
      <c r="A72" s="694">
        <v>67</v>
      </c>
      <c r="B72" s="705" t="s">
        <v>142</v>
      </c>
      <c r="C72" s="1736" t="s">
        <v>5607</v>
      </c>
      <c r="D72" s="1614"/>
      <c r="E72" s="1614"/>
      <c r="F72" s="1614"/>
      <c r="G72" s="1614"/>
      <c r="H72" s="1614"/>
      <c r="I72" s="1614"/>
      <c r="J72" s="1494"/>
      <c r="K72" s="718" t="s">
        <v>16</v>
      </c>
      <c r="L72" s="704" t="s">
        <v>142</v>
      </c>
    </row>
    <row r="73" spans="1:12">
      <c r="A73" s="694">
        <v>68</v>
      </c>
      <c r="B73" s="705" t="s">
        <v>144</v>
      </c>
      <c r="C73" s="713" t="s">
        <v>13</v>
      </c>
      <c r="D73" s="714" t="s">
        <v>13</v>
      </c>
      <c r="E73" s="714" t="s">
        <v>13</v>
      </c>
      <c r="F73" s="714" t="s">
        <v>13</v>
      </c>
      <c r="G73" s="714" t="s">
        <v>13</v>
      </c>
      <c r="H73" s="1705" t="s">
        <v>5608</v>
      </c>
      <c r="I73" s="1705"/>
      <c r="J73" s="1706"/>
      <c r="K73" s="718" t="s">
        <v>259</v>
      </c>
      <c r="L73" s="704" t="s">
        <v>144</v>
      </c>
    </row>
    <row r="74" spans="1:12">
      <c r="A74" s="694">
        <v>69</v>
      </c>
      <c r="B74" s="705" t="s">
        <v>146</v>
      </c>
      <c r="C74" s="1736" t="s">
        <v>5609</v>
      </c>
      <c r="D74" s="1614"/>
      <c r="E74" s="1614"/>
      <c r="F74" s="1614"/>
      <c r="G74" s="1614"/>
      <c r="H74" s="1614"/>
      <c r="I74" s="1614"/>
      <c r="J74" s="1494"/>
      <c r="K74" s="712" t="s">
        <v>16</v>
      </c>
      <c r="L74" s="704" t="s">
        <v>146</v>
      </c>
    </row>
    <row r="75" spans="1:12">
      <c r="A75" s="694">
        <v>70</v>
      </c>
      <c r="B75" s="705" t="s">
        <v>148</v>
      </c>
      <c r="C75" s="1736" t="s">
        <v>5610</v>
      </c>
      <c r="D75" s="1614"/>
      <c r="E75" s="1614"/>
      <c r="F75" s="1614"/>
      <c r="G75" s="1614"/>
      <c r="H75" s="1614"/>
      <c r="I75" s="1614"/>
      <c r="J75" s="1494"/>
      <c r="K75" s="718" t="s">
        <v>16</v>
      </c>
      <c r="L75" s="704" t="s">
        <v>148</v>
      </c>
    </row>
    <row r="76" spans="1:12">
      <c r="A76" s="694">
        <v>71</v>
      </c>
      <c r="B76" s="705" t="s">
        <v>150</v>
      </c>
      <c r="C76" s="713" t="s">
        <v>13</v>
      </c>
      <c r="D76" s="711" t="s">
        <v>5611</v>
      </c>
      <c r="E76" s="724" t="s">
        <v>5612</v>
      </c>
      <c r="F76" s="711" t="s">
        <v>5613</v>
      </c>
      <c r="G76" s="724" t="s">
        <v>5614</v>
      </c>
      <c r="H76" s="711" t="s">
        <v>5615</v>
      </c>
      <c r="I76" s="711" t="s">
        <v>5616</v>
      </c>
      <c r="J76" s="724" t="s">
        <v>5617</v>
      </c>
      <c r="K76" s="718" t="s">
        <v>16</v>
      </c>
      <c r="L76" s="704" t="s">
        <v>150</v>
      </c>
    </row>
    <row r="77" spans="1:12">
      <c r="A77" s="694">
        <v>72</v>
      </c>
      <c r="B77" s="705" t="s">
        <v>152</v>
      </c>
      <c r="C77" s="713" t="s">
        <v>13</v>
      </c>
      <c r="D77" s="714" t="s">
        <v>13</v>
      </c>
      <c r="E77" s="711" t="s">
        <v>5618</v>
      </c>
      <c r="F77" s="1704" t="s">
        <v>5619</v>
      </c>
      <c r="G77" s="1705"/>
      <c r="H77" s="1705"/>
      <c r="I77" s="1705"/>
      <c r="J77" s="1705"/>
      <c r="K77" s="718" t="s">
        <v>819</v>
      </c>
      <c r="L77" s="704" t="s">
        <v>152</v>
      </c>
    </row>
    <row r="78" spans="1:12">
      <c r="A78" s="694">
        <v>73</v>
      </c>
      <c r="B78" s="705" t="s">
        <v>153</v>
      </c>
      <c r="C78" s="713"/>
      <c r="D78" s="714" t="s">
        <v>13</v>
      </c>
      <c r="E78" s="714" t="s">
        <v>13</v>
      </c>
      <c r="F78" s="714" t="s">
        <v>13</v>
      </c>
      <c r="G78" s="714" t="s">
        <v>13</v>
      </c>
      <c r="H78" s="1706" t="s">
        <v>5620</v>
      </c>
      <c r="I78" s="1710"/>
      <c r="J78" s="1711"/>
      <c r="K78" s="718" t="s">
        <v>16</v>
      </c>
      <c r="L78" s="704" t="s">
        <v>153</v>
      </c>
    </row>
    <row r="79" spans="1:12">
      <c r="A79" s="694">
        <v>74</v>
      </c>
      <c r="B79" s="705" t="s">
        <v>154</v>
      </c>
      <c r="C79" s="723" t="s">
        <v>5621</v>
      </c>
      <c r="D79" s="711" t="s">
        <v>5622</v>
      </c>
      <c r="E79" s="711" t="s">
        <v>5623</v>
      </c>
      <c r="F79" s="711" t="s">
        <v>5624</v>
      </c>
      <c r="G79" s="711" t="s">
        <v>5625</v>
      </c>
      <c r="H79" s="711" t="s">
        <v>5626</v>
      </c>
      <c r="I79" s="711" t="s">
        <v>5627</v>
      </c>
      <c r="J79" s="724" t="s">
        <v>5628</v>
      </c>
      <c r="K79" s="718" t="s">
        <v>16</v>
      </c>
      <c r="L79" s="704" t="s">
        <v>154</v>
      </c>
    </row>
    <row r="80" spans="1:12">
      <c r="A80" s="694">
        <v>75</v>
      </c>
      <c r="B80" s="705" t="s">
        <v>157</v>
      </c>
      <c r="C80" s="723" t="s">
        <v>5629</v>
      </c>
      <c r="D80" s="711" t="s">
        <v>5630</v>
      </c>
      <c r="E80" s="711" t="s">
        <v>5631</v>
      </c>
      <c r="F80" s="711" t="s">
        <v>5632</v>
      </c>
      <c r="G80" s="711" t="s">
        <v>5633</v>
      </c>
      <c r="H80" s="711" t="s">
        <v>5634</v>
      </c>
      <c r="I80" s="711" t="s">
        <v>5635</v>
      </c>
      <c r="J80" s="724" t="s">
        <v>5636</v>
      </c>
      <c r="K80" s="718" t="s">
        <v>16</v>
      </c>
      <c r="L80" s="704" t="s">
        <v>157</v>
      </c>
    </row>
    <row r="81" spans="1:12">
      <c r="A81" s="694">
        <v>76</v>
      </c>
      <c r="B81" s="705" t="s">
        <v>160</v>
      </c>
      <c r="C81" s="723" t="s">
        <v>5637</v>
      </c>
      <c r="D81" s="711" t="s">
        <v>5638</v>
      </c>
      <c r="E81" s="711" t="s">
        <v>5639</v>
      </c>
      <c r="F81" s="711" t="s">
        <v>5640</v>
      </c>
      <c r="G81" s="711" t="s">
        <v>5641</v>
      </c>
      <c r="H81" s="711" t="s">
        <v>5642</v>
      </c>
      <c r="I81" s="711" t="s">
        <v>5643</v>
      </c>
      <c r="J81" s="724" t="s">
        <v>5644</v>
      </c>
      <c r="K81" s="718" t="s">
        <v>16</v>
      </c>
      <c r="L81" s="704" t="s">
        <v>160</v>
      </c>
    </row>
    <row r="82" spans="1:12">
      <c r="A82" s="694">
        <v>77</v>
      </c>
      <c r="B82" s="705" t="s">
        <v>162</v>
      </c>
      <c r="C82" s="723" t="s">
        <v>5645</v>
      </c>
      <c r="D82" s="711" t="s">
        <v>5646</v>
      </c>
      <c r="E82" s="711" t="s">
        <v>5647</v>
      </c>
      <c r="F82" s="711" t="s">
        <v>5648</v>
      </c>
      <c r="G82" s="711" t="s">
        <v>5649</v>
      </c>
      <c r="H82" s="711" t="s">
        <v>5650</v>
      </c>
      <c r="I82" s="711" t="s">
        <v>5651</v>
      </c>
      <c r="J82" s="724" t="s">
        <v>5652</v>
      </c>
      <c r="K82" s="718" t="s">
        <v>16</v>
      </c>
      <c r="L82" s="704" t="s">
        <v>162</v>
      </c>
    </row>
    <row r="83" spans="1:12">
      <c r="A83" s="694">
        <v>78</v>
      </c>
      <c r="B83" s="705" t="s">
        <v>165</v>
      </c>
      <c r="C83" s="723" t="s">
        <v>5653</v>
      </c>
      <c r="D83" s="711" t="s">
        <v>5654</v>
      </c>
      <c r="E83" s="711" t="s">
        <v>5655</v>
      </c>
      <c r="F83" s="711" t="s">
        <v>5656</v>
      </c>
      <c r="G83" s="711" t="s">
        <v>5657</v>
      </c>
      <c r="H83" s="711" t="s">
        <v>5658</v>
      </c>
      <c r="I83" s="711" t="s">
        <v>5659</v>
      </c>
      <c r="J83" s="724" t="s">
        <v>5660</v>
      </c>
      <c r="K83" s="718" t="s">
        <v>16</v>
      </c>
      <c r="L83" s="704" t="s">
        <v>165</v>
      </c>
    </row>
    <row r="84" spans="1:12">
      <c r="A84" s="694">
        <v>79</v>
      </c>
      <c r="B84" s="705" t="s">
        <v>171</v>
      </c>
      <c r="C84" s="723" t="s">
        <v>5661</v>
      </c>
      <c r="D84" s="711" t="s">
        <v>5662</v>
      </c>
      <c r="E84" s="711" t="s">
        <v>5663</v>
      </c>
      <c r="F84" s="711" t="s">
        <v>5664</v>
      </c>
      <c r="G84" s="711" t="s">
        <v>5665</v>
      </c>
      <c r="H84" s="711" t="s">
        <v>5666</v>
      </c>
      <c r="I84" s="711" t="s">
        <v>5667</v>
      </c>
      <c r="J84" s="724" t="s">
        <v>5668</v>
      </c>
      <c r="K84" s="718" t="s">
        <v>16</v>
      </c>
      <c r="L84" s="704" t="s">
        <v>171</v>
      </c>
    </row>
    <row r="85" spans="1:12">
      <c r="A85" s="694">
        <v>80</v>
      </c>
      <c r="B85" s="705" t="s">
        <v>174</v>
      </c>
      <c r="C85" s="723" t="s">
        <v>5669</v>
      </c>
      <c r="D85" s="711" t="s">
        <v>5670</v>
      </c>
      <c r="E85" s="711" t="s">
        <v>5671</v>
      </c>
      <c r="F85" s="711" t="s">
        <v>5672</v>
      </c>
      <c r="G85" s="711" t="s">
        <v>5673</v>
      </c>
      <c r="H85" s="711" t="s">
        <v>5674</v>
      </c>
      <c r="I85" s="711" t="s">
        <v>5675</v>
      </c>
      <c r="J85" s="724" t="s">
        <v>5676</v>
      </c>
      <c r="K85" s="718" t="s">
        <v>16</v>
      </c>
      <c r="L85" s="704" t="s">
        <v>174</v>
      </c>
    </row>
    <row r="86" spans="1:12">
      <c r="A86" s="694">
        <v>81</v>
      </c>
      <c r="B86" s="705" t="s">
        <v>176</v>
      </c>
      <c r="C86" s="723" t="s">
        <v>5677</v>
      </c>
      <c r="D86" s="711" t="s">
        <v>5678</v>
      </c>
      <c r="E86" s="711" t="s">
        <v>5679</v>
      </c>
      <c r="F86" s="711" t="s">
        <v>5680</v>
      </c>
      <c r="G86" s="711" t="s">
        <v>5681</v>
      </c>
      <c r="H86" s="711" t="s">
        <v>5682</v>
      </c>
      <c r="I86" s="711" t="s">
        <v>5683</v>
      </c>
      <c r="J86" s="724" t="s">
        <v>5684</v>
      </c>
      <c r="K86" s="718" t="s">
        <v>16</v>
      </c>
      <c r="L86" s="704" t="s">
        <v>176</v>
      </c>
    </row>
    <row r="87" spans="1:12">
      <c r="A87" s="694">
        <v>82</v>
      </c>
      <c r="B87" s="705" t="s">
        <v>178</v>
      </c>
      <c r="C87" s="723" t="s">
        <v>5685</v>
      </c>
      <c r="D87" s="711" t="s">
        <v>5686</v>
      </c>
      <c r="E87" s="711" t="s">
        <v>5687</v>
      </c>
      <c r="F87" s="711" t="s">
        <v>5688</v>
      </c>
      <c r="G87" s="711" t="s">
        <v>5689</v>
      </c>
      <c r="H87" s="711" t="s">
        <v>5690</v>
      </c>
      <c r="I87" s="711" t="s">
        <v>5691</v>
      </c>
      <c r="J87" s="724" t="s">
        <v>5692</v>
      </c>
      <c r="K87" s="718" t="s">
        <v>16</v>
      </c>
      <c r="L87" s="704" t="s">
        <v>178</v>
      </c>
    </row>
    <row r="88" spans="1:12">
      <c r="A88" s="694">
        <v>83</v>
      </c>
      <c r="B88" s="705" t="s">
        <v>182</v>
      </c>
      <c r="C88" s="723" t="s">
        <v>5693</v>
      </c>
      <c r="D88" s="711" t="s">
        <v>5694</v>
      </c>
      <c r="E88" s="711" t="s">
        <v>5695</v>
      </c>
      <c r="F88" s="711" t="s">
        <v>5696</v>
      </c>
      <c r="G88" s="711" t="s">
        <v>5697</v>
      </c>
      <c r="H88" s="711" t="s">
        <v>5698</v>
      </c>
      <c r="I88" s="711" t="s">
        <v>5699</v>
      </c>
      <c r="J88" s="724" t="s">
        <v>5700</v>
      </c>
      <c r="K88" s="718" t="s">
        <v>16</v>
      </c>
      <c r="L88" s="704" t="s">
        <v>182</v>
      </c>
    </row>
    <row r="89" spans="1:12">
      <c r="A89" s="694">
        <v>84</v>
      </c>
      <c r="B89" s="705" t="s">
        <v>184</v>
      </c>
      <c r="C89" s="723" t="s">
        <v>5701</v>
      </c>
      <c r="D89" s="711" t="s">
        <v>5702</v>
      </c>
      <c r="E89" s="711" t="s">
        <v>5703</v>
      </c>
      <c r="F89" s="711" t="s">
        <v>5704</v>
      </c>
      <c r="G89" s="711" t="s">
        <v>5705</v>
      </c>
      <c r="H89" s="711" t="s">
        <v>5706</v>
      </c>
      <c r="I89" s="711" t="s">
        <v>5707</v>
      </c>
      <c r="J89" s="724" t="s">
        <v>5708</v>
      </c>
      <c r="K89" s="718" t="s">
        <v>16</v>
      </c>
      <c r="L89" s="704" t="s">
        <v>184</v>
      </c>
    </row>
    <row r="90" spans="1:12">
      <c r="A90" s="694">
        <v>85</v>
      </c>
      <c r="B90" s="705" t="s">
        <v>185</v>
      </c>
      <c r="C90" s="723" t="s">
        <v>5709</v>
      </c>
      <c r="D90" s="711" t="s">
        <v>5710</v>
      </c>
      <c r="E90" s="711" t="s">
        <v>5711</v>
      </c>
      <c r="F90" s="711" t="s">
        <v>5712</v>
      </c>
      <c r="G90" s="711" t="s">
        <v>5713</v>
      </c>
      <c r="H90" s="711" t="s">
        <v>5714</v>
      </c>
      <c r="I90" s="711" t="s">
        <v>5715</v>
      </c>
      <c r="J90" s="724" t="s">
        <v>5716</v>
      </c>
      <c r="K90" s="718" t="s">
        <v>16</v>
      </c>
      <c r="L90" s="704" t="s">
        <v>185</v>
      </c>
    </row>
    <row r="91" spans="1:12">
      <c r="A91" s="694">
        <v>86</v>
      </c>
      <c r="B91" s="705" t="s">
        <v>186</v>
      </c>
      <c r="C91" s="723" t="s">
        <v>5717</v>
      </c>
      <c r="D91" s="711" t="s">
        <v>5718</v>
      </c>
      <c r="E91" s="711" t="s">
        <v>5719</v>
      </c>
      <c r="F91" s="711" t="s">
        <v>5720</v>
      </c>
      <c r="G91" s="711" t="s">
        <v>5721</v>
      </c>
      <c r="H91" s="711" t="s">
        <v>5722</v>
      </c>
      <c r="I91" s="711" t="s">
        <v>5723</v>
      </c>
      <c r="J91" s="724" t="s">
        <v>5724</v>
      </c>
      <c r="K91" s="718" t="s">
        <v>16</v>
      </c>
      <c r="L91" s="704" t="s">
        <v>186</v>
      </c>
    </row>
    <row r="92" spans="1:12">
      <c r="A92" s="694">
        <v>87</v>
      </c>
      <c r="B92" s="705" t="s">
        <v>187</v>
      </c>
      <c r="C92" s="723" t="s">
        <v>5725</v>
      </c>
      <c r="D92" s="711" t="s">
        <v>5726</v>
      </c>
      <c r="E92" s="711" t="s">
        <v>5727</v>
      </c>
      <c r="F92" s="711" t="s">
        <v>5728</v>
      </c>
      <c r="G92" s="711" t="s">
        <v>5729</v>
      </c>
      <c r="H92" s="711" t="s">
        <v>5730</v>
      </c>
      <c r="I92" s="711" t="s">
        <v>5731</v>
      </c>
      <c r="J92" s="724" t="s">
        <v>5732</v>
      </c>
      <c r="K92" s="718" t="s">
        <v>16</v>
      </c>
      <c r="L92" s="704" t="s">
        <v>187</v>
      </c>
    </row>
    <row r="93" spans="1:12">
      <c r="A93" s="694">
        <v>88</v>
      </c>
      <c r="B93" s="705" t="s">
        <v>188</v>
      </c>
      <c r="C93" s="723" t="s">
        <v>5733</v>
      </c>
      <c r="D93" s="711" t="s">
        <v>5734</v>
      </c>
      <c r="E93" s="711" t="s">
        <v>5735</v>
      </c>
      <c r="F93" s="711" t="s">
        <v>5736</v>
      </c>
      <c r="G93" s="711" t="s">
        <v>5737</v>
      </c>
      <c r="H93" s="711" t="s">
        <v>5738</v>
      </c>
      <c r="I93" s="711" t="s">
        <v>5739</v>
      </c>
      <c r="J93" s="724" t="s">
        <v>5740</v>
      </c>
      <c r="K93" s="718" t="s">
        <v>16</v>
      </c>
      <c r="L93" s="704" t="s">
        <v>188</v>
      </c>
    </row>
    <row r="94" spans="1:12">
      <c r="A94" s="694">
        <v>89</v>
      </c>
      <c r="B94" s="705" t="s">
        <v>189</v>
      </c>
      <c r="C94" s="723" t="s">
        <v>5741</v>
      </c>
      <c r="D94" s="711" t="s">
        <v>5742</v>
      </c>
      <c r="E94" s="711" t="s">
        <v>5743</v>
      </c>
      <c r="F94" s="711" t="s">
        <v>5744</v>
      </c>
      <c r="G94" s="711" t="s">
        <v>5745</v>
      </c>
      <c r="H94" s="711" t="s">
        <v>5746</v>
      </c>
      <c r="I94" s="711" t="s">
        <v>5747</v>
      </c>
      <c r="J94" s="724" t="s">
        <v>5748</v>
      </c>
      <c r="K94" s="718" t="s">
        <v>16</v>
      </c>
      <c r="L94" s="704" t="s">
        <v>189</v>
      </c>
    </row>
    <row r="95" spans="1:12">
      <c r="A95" s="694">
        <v>90</v>
      </c>
      <c r="B95" s="705" t="s">
        <v>190</v>
      </c>
      <c r="C95" s="723" t="s">
        <v>5749</v>
      </c>
      <c r="D95" s="711" t="s">
        <v>5750</v>
      </c>
      <c r="E95" s="711" t="s">
        <v>5751</v>
      </c>
      <c r="F95" s="711" t="s">
        <v>5752</v>
      </c>
      <c r="G95" s="711" t="s">
        <v>5753</v>
      </c>
      <c r="H95" s="711" t="s">
        <v>5754</v>
      </c>
      <c r="I95" s="711" t="s">
        <v>5755</v>
      </c>
      <c r="J95" s="724" t="s">
        <v>5756</v>
      </c>
      <c r="K95" s="718" t="s">
        <v>16</v>
      </c>
      <c r="L95" s="704" t="s">
        <v>190</v>
      </c>
    </row>
    <row r="96" spans="1:12">
      <c r="A96" s="694">
        <v>91</v>
      </c>
      <c r="B96" s="705" t="s">
        <v>191</v>
      </c>
      <c r="C96" s="723" t="s">
        <v>5757</v>
      </c>
      <c r="D96" s="711" t="s">
        <v>5758</v>
      </c>
      <c r="E96" s="711" t="s">
        <v>5759</v>
      </c>
      <c r="F96" s="711" t="s">
        <v>5760</v>
      </c>
      <c r="G96" s="711" t="s">
        <v>5761</v>
      </c>
      <c r="H96" s="711" t="s">
        <v>5762</v>
      </c>
      <c r="I96" s="711" t="s">
        <v>5763</v>
      </c>
      <c r="J96" s="724" t="s">
        <v>5764</v>
      </c>
      <c r="K96" s="718" t="s">
        <v>16</v>
      </c>
      <c r="L96" s="704" t="s">
        <v>191</v>
      </c>
    </row>
    <row r="97" spans="1:12">
      <c r="A97" s="694">
        <v>92</v>
      </c>
      <c r="B97" s="705" t="s">
        <v>192</v>
      </c>
      <c r="C97" s="723" t="s">
        <v>5765</v>
      </c>
      <c r="D97" s="711" t="s">
        <v>5766</v>
      </c>
      <c r="E97" s="711" t="s">
        <v>5767</v>
      </c>
      <c r="F97" s="711" t="s">
        <v>5768</v>
      </c>
      <c r="G97" s="711" t="s">
        <v>5769</v>
      </c>
      <c r="H97" s="711" t="s">
        <v>5770</v>
      </c>
      <c r="I97" s="711" t="s">
        <v>5771</v>
      </c>
      <c r="J97" s="724" t="s">
        <v>5772</v>
      </c>
      <c r="K97" s="718" t="s">
        <v>16</v>
      </c>
      <c r="L97" s="704" t="s">
        <v>192</v>
      </c>
    </row>
    <row r="98" spans="1:12">
      <c r="A98" s="694">
        <v>93</v>
      </c>
      <c r="B98" s="705" t="s">
        <v>193</v>
      </c>
      <c r="C98" s="723" t="s">
        <v>5773</v>
      </c>
      <c r="D98" s="711" t="s">
        <v>5774</v>
      </c>
      <c r="E98" s="711" t="s">
        <v>5775</v>
      </c>
      <c r="F98" s="711" t="s">
        <v>5776</v>
      </c>
      <c r="G98" s="711" t="s">
        <v>5777</v>
      </c>
      <c r="H98" s="711" t="s">
        <v>5778</v>
      </c>
      <c r="I98" s="711" t="s">
        <v>5779</v>
      </c>
      <c r="J98" s="724" t="s">
        <v>5780</v>
      </c>
      <c r="K98" s="718" t="s">
        <v>16</v>
      </c>
      <c r="L98" s="704" t="s">
        <v>193</v>
      </c>
    </row>
    <row r="99" spans="1:12">
      <c r="A99" s="694">
        <v>94</v>
      </c>
      <c r="B99" s="705" t="s">
        <v>194</v>
      </c>
      <c r="C99" s="723" t="s">
        <v>5781</v>
      </c>
      <c r="D99" s="711" t="s">
        <v>5782</v>
      </c>
      <c r="E99" s="711" t="s">
        <v>5783</v>
      </c>
      <c r="F99" s="711" t="s">
        <v>5784</v>
      </c>
      <c r="G99" s="711" t="s">
        <v>5785</v>
      </c>
      <c r="H99" s="711" t="s">
        <v>5786</v>
      </c>
      <c r="I99" s="711" t="s">
        <v>5787</v>
      </c>
      <c r="J99" s="724" t="s">
        <v>5788</v>
      </c>
      <c r="K99" s="718" t="s">
        <v>16</v>
      </c>
      <c r="L99" s="704" t="s">
        <v>194</v>
      </c>
    </row>
    <row r="100" spans="1:12">
      <c r="A100" s="694">
        <v>95</v>
      </c>
      <c r="B100" s="705" t="s">
        <v>195</v>
      </c>
      <c r="C100" s="723" t="s">
        <v>5789</v>
      </c>
      <c r="D100" s="711" t="s">
        <v>5790</v>
      </c>
      <c r="E100" s="711" t="s">
        <v>5791</v>
      </c>
      <c r="F100" s="711" t="s">
        <v>5792</v>
      </c>
      <c r="G100" s="711" t="s">
        <v>5793</v>
      </c>
      <c r="H100" s="711" t="s">
        <v>5794</v>
      </c>
      <c r="I100" s="711" t="s">
        <v>5795</v>
      </c>
      <c r="J100" s="724" t="s">
        <v>5796</v>
      </c>
      <c r="K100" s="718" t="s">
        <v>16</v>
      </c>
      <c r="L100" s="704" t="s">
        <v>195</v>
      </c>
    </row>
    <row r="101" spans="1:12">
      <c r="A101" s="694">
        <v>96</v>
      </c>
      <c r="B101" s="705" t="s">
        <v>196</v>
      </c>
      <c r="C101" s="723" t="s">
        <v>5797</v>
      </c>
      <c r="D101" s="711" t="s">
        <v>5798</v>
      </c>
      <c r="E101" s="711" t="s">
        <v>5799</v>
      </c>
      <c r="F101" s="711" t="s">
        <v>5800</v>
      </c>
      <c r="G101" s="711" t="s">
        <v>5801</v>
      </c>
      <c r="H101" s="711" t="s">
        <v>5802</v>
      </c>
      <c r="I101" s="711" t="s">
        <v>5803</v>
      </c>
      <c r="J101" s="724" t="s">
        <v>5804</v>
      </c>
      <c r="K101" s="718" t="s">
        <v>16</v>
      </c>
      <c r="L101" s="704" t="s">
        <v>196</v>
      </c>
    </row>
    <row r="102" spans="1:12">
      <c r="A102" s="694">
        <v>97</v>
      </c>
      <c r="B102" s="705" t="s">
        <v>202</v>
      </c>
      <c r="C102" s="723" t="s">
        <v>5805</v>
      </c>
      <c r="D102" s="711" t="s">
        <v>5806</v>
      </c>
      <c r="E102" s="711" t="s">
        <v>5807</v>
      </c>
      <c r="F102" s="711" t="s">
        <v>5808</v>
      </c>
      <c r="G102" s="711" t="s">
        <v>5809</v>
      </c>
      <c r="H102" s="711" t="s">
        <v>5810</v>
      </c>
      <c r="I102" s="711" t="s">
        <v>5811</v>
      </c>
      <c r="J102" s="724" t="s">
        <v>5812</v>
      </c>
      <c r="K102" s="718" t="s">
        <v>16</v>
      </c>
      <c r="L102" s="704" t="s">
        <v>202</v>
      </c>
    </row>
    <row r="103" spans="1:12">
      <c r="A103" s="694">
        <v>98</v>
      </c>
      <c r="B103" s="705" t="s">
        <v>211</v>
      </c>
      <c r="C103" s="723" t="s">
        <v>5813</v>
      </c>
      <c r="D103" s="711" t="s">
        <v>5814</v>
      </c>
      <c r="E103" s="711" t="s">
        <v>5815</v>
      </c>
      <c r="F103" s="711" t="s">
        <v>5816</v>
      </c>
      <c r="G103" s="711" t="s">
        <v>5817</v>
      </c>
      <c r="H103" s="711" t="s">
        <v>5818</v>
      </c>
      <c r="I103" s="711" t="s">
        <v>5819</v>
      </c>
      <c r="J103" s="724" t="s">
        <v>5820</v>
      </c>
      <c r="K103" s="718" t="s">
        <v>16</v>
      </c>
      <c r="L103" s="704" t="s">
        <v>211</v>
      </c>
    </row>
    <row r="104" spans="1:12">
      <c r="A104" s="694">
        <v>99</v>
      </c>
      <c r="B104" s="705" t="s">
        <v>220</v>
      </c>
      <c r="C104" s="723" t="s">
        <v>5821</v>
      </c>
      <c r="D104" s="711" t="s">
        <v>5822</v>
      </c>
      <c r="E104" s="711" t="s">
        <v>5823</v>
      </c>
      <c r="F104" s="711" t="s">
        <v>5824</v>
      </c>
      <c r="G104" s="711" t="s">
        <v>5825</v>
      </c>
      <c r="H104" s="711" t="s">
        <v>5826</v>
      </c>
      <c r="I104" s="711" t="s">
        <v>5827</v>
      </c>
      <c r="J104" s="724" t="s">
        <v>5828</v>
      </c>
      <c r="K104" s="718" t="s">
        <v>16</v>
      </c>
      <c r="L104" s="704" t="s">
        <v>220</v>
      </c>
    </row>
    <row r="105" spans="1:12">
      <c r="A105" s="694">
        <v>100</v>
      </c>
      <c r="B105" s="705" t="s">
        <v>229</v>
      </c>
      <c r="C105" s="723" t="s">
        <v>5829</v>
      </c>
      <c r="D105" s="711" t="s">
        <v>5830</v>
      </c>
      <c r="E105" s="711" t="s">
        <v>5831</v>
      </c>
      <c r="F105" s="711" t="s">
        <v>5832</v>
      </c>
      <c r="G105" s="711" t="s">
        <v>5833</v>
      </c>
      <c r="H105" s="711" t="s">
        <v>5834</v>
      </c>
      <c r="I105" s="711" t="s">
        <v>5835</v>
      </c>
      <c r="J105" s="724" t="s">
        <v>5836</v>
      </c>
      <c r="K105" s="718" t="s">
        <v>16</v>
      </c>
      <c r="L105" s="704" t="s">
        <v>229</v>
      </c>
    </row>
    <row r="106" spans="1:12">
      <c r="A106" s="694">
        <v>101</v>
      </c>
      <c r="B106" s="705" t="s">
        <v>238</v>
      </c>
      <c r="C106" s="723" t="s">
        <v>5837</v>
      </c>
      <c r="D106" s="711" t="s">
        <v>5838</v>
      </c>
      <c r="E106" s="711" t="s">
        <v>5839</v>
      </c>
      <c r="F106" s="711" t="s">
        <v>5840</v>
      </c>
      <c r="G106" s="711" t="s">
        <v>5841</v>
      </c>
      <c r="H106" s="711" t="s">
        <v>5842</v>
      </c>
      <c r="I106" s="711" t="s">
        <v>5843</v>
      </c>
      <c r="J106" s="724" t="s">
        <v>5844</v>
      </c>
      <c r="K106" s="718" t="s">
        <v>16</v>
      </c>
      <c r="L106" s="704" t="s">
        <v>238</v>
      </c>
    </row>
    <row r="107" spans="1:12">
      <c r="A107" s="694">
        <v>102</v>
      </c>
      <c r="B107" s="705" t="s">
        <v>247</v>
      </c>
      <c r="C107" s="723" t="s">
        <v>5845</v>
      </c>
      <c r="D107" s="711" t="s">
        <v>5846</v>
      </c>
      <c r="E107" s="711" t="s">
        <v>5847</v>
      </c>
      <c r="F107" s="711" t="s">
        <v>5848</v>
      </c>
      <c r="G107" s="711" t="s">
        <v>5849</v>
      </c>
      <c r="H107" s="711" t="s">
        <v>5850</v>
      </c>
      <c r="I107" s="711" t="s">
        <v>5851</v>
      </c>
      <c r="J107" s="724" t="s">
        <v>5852</v>
      </c>
      <c r="K107" s="718" t="s">
        <v>16</v>
      </c>
      <c r="L107" s="704" t="s">
        <v>247</v>
      </c>
    </row>
    <row r="108" spans="1:12">
      <c r="A108" s="694">
        <v>103</v>
      </c>
      <c r="B108" s="705" t="s">
        <v>256</v>
      </c>
      <c r="C108" s="723" t="s">
        <v>5853</v>
      </c>
      <c r="D108" s="711" t="s">
        <v>5854</v>
      </c>
      <c r="E108" s="711" t="s">
        <v>5855</v>
      </c>
      <c r="F108" s="711" t="s">
        <v>5856</v>
      </c>
      <c r="G108" s="711" t="s">
        <v>5857</v>
      </c>
      <c r="H108" s="711" t="s">
        <v>5858</v>
      </c>
      <c r="I108" s="711" t="s">
        <v>5859</v>
      </c>
      <c r="J108" s="724" t="s">
        <v>5860</v>
      </c>
      <c r="K108" s="718" t="s">
        <v>16</v>
      </c>
      <c r="L108" s="704" t="s">
        <v>256</v>
      </c>
    </row>
    <row r="109" spans="1:12">
      <c r="A109" s="694">
        <v>104</v>
      </c>
      <c r="B109" s="705" t="s">
        <v>260</v>
      </c>
      <c r="C109" s="723" t="s">
        <v>5861</v>
      </c>
      <c r="D109" s="711" t="s">
        <v>5862</v>
      </c>
      <c r="E109" s="711" t="s">
        <v>5863</v>
      </c>
      <c r="F109" s="711" t="s">
        <v>5864</v>
      </c>
      <c r="G109" s="711" t="s">
        <v>5865</v>
      </c>
      <c r="H109" s="711" t="s">
        <v>5866</v>
      </c>
      <c r="I109" s="711" t="s">
        <v>5867</v>
      </c>
      <c r="J109" s="724" t="s">
        <v>5868</v>
      </c>
      <c r="K109" s="718" t="s">
        <v>16</v>
      </c>
      <c r="L109" s="704" t="s">
        <v>260</v>
      </c>
    </row>
    <row r="110" spans="1:12">
      <c r="A110" s="694">
        <v>105</v>
      </c>
      <c r="B110" s="705" t="s">
        <v>262</v>
      </c>
      <c r="C110" s="723" t="s">
        <v>5869</v>
      </c>
      <c r="D110" s="711" t="s">
        <v>5870</v>
      </c>
      <c r="E110" s="711" t="s">
        <v>5871</v>
      </c>
      <c r="F110" s="711" t="s">
        <v>5872</v>
      </c>
      <c r="G110" s="711" t="s">
        <v>5873</v>
      </c>
      <c r="H110" s="711" t="s">
        <v>5874</v>
      </c>
      <c r="I110" s="711" t="s">
        <v>5875</v>
      </c>
      <c r="J110" s="724" t="s">
        <v>5876</v>
      </c>
      <c r="K110" s="718" t="s">
        <v>16</v>
      </c>
      <c r="L110" s="704" t="s">
        <v>262</v>
      </c>
    </row>
    <row r="111" spans="1:12">
      <c r="A111" s="694">
        <v>106</v>
      </c>
      <c r="B111" s="705" t="s">
        <v>263</v>
      </c>
      <c r="C111" s="723" t="s">
        <v>5877</v>
      </c>
      <c r="D111" s="711" t="s">
        <v>5878</v>
      </c>
      <c r="E111" s="711" t="s">
        <v>5879</v>
      </c>
      <c r="F111" s="711" t="s">
        <v>5880</v>
      </c>
      <c r="G111" s="711" t="s">
        <v>5881</v>
      </c>
      <c r="H111" s="711" t="s">
        <v>5882</v>
      </c>
      <c r="I111" s="711" t="s">
        <v>5883</v>
      </c>
      <c r="J111" s="724" t="s">
        <v>5884</v>
      </c>
      <c r="K111" s="718" t="s">
        <v>16</v>
      </c>
      <c r="L111" s="704" t="s">
        <v>263</v>
      </c>
    </row>
    <row r="112" spans="1:12">
      <c r="A112" s="694">
        <v>107</v>
      </c>
      <c r="B112" s="705" t="s">
        <v>264</v>
      </c>
      <c r="C112" s="723" t="s">
        <v>5885</v>
      </c>
      <c r="D112" s="711" t="s">
        <v>5886</v>
      </c>
      <c r="E112" s="711" t="s">
        <v>5887</v>
      </c>
      <c r="F112" s="711" t="s">
        <v>5888</v>
      </c>
      <c r="G112" s="711" t="s">
        <v>5889</v>
      </c>
      <c r="H112" s="711" t="s">
        <v>5890</v>
      </c>
      <c r="I112" s="711" t="s">
        <v>5891</v>
      </c>
      <c r="J112" s="724" t="s">
        <v>5892</v>
      </c>
      <c r="K112" s="718" t="s">
        <v>16</v>
      </c>
      <c r="L112" s="704" t="s">
        <v>264</v>
      </c>
    </row>
    <row r="113" spans="1:12">
      <c r="A113" s="694">
        <v>108</v>
      </c>
      <c r="B113" s="705" t="s">
        <v>266</v>
      </c>
      <c r="C113" s="723" t="s">
        <v>5893</v>
      </c>
      <c r="D113" s="711" t="s">
        <v>5894</v>
      </c>
      <c r="E113" s="711" t="s">
        <v>5895</v>
      </c>
      <c r="F113" s="711" t="s">
        <v>5896</v>
      </c>
      <c r="G113" s="711" t="s">
        <v>5897</v>
      </c>
      <c r="H113" s="711" t="s">
        <v>5898</v>
      </c>
      <c r="I113" s="711" t="s">
        <v>5899</v>
      </c>
      <c r="J113" s="724" t="s">
        <v>5900</v>
      </c>
      <c r="K113" s="718" t="s">
        <v>16</v>
      </c>
      <c r="L113" s="704" t="s">
        <v>266</v>
      </c>
    </row>
    <row r="114" spans="1:12">
      <c r="A114" s="694">
        <v>109</v>
      </c>
      <c r="B114" s="705" t="s">
        <v>268</v>
      </c>
      <c r="C114" s="723" t="s">
        <v>5901</v>
      </c>
      <c r="D114" s="711" t="s">
        <v>5902</v>
      </c>
      <c r="E114" s="711" t="s">
        <v>5903</v>
      </c>
      <c r="F114" s="711" t="s">
        <v>5904</v>
      </c>
      <c r="G114" s="711" t="s">
        <v>5905</v>
      </c>
      <c r="H114" s="711" t="s">
        <v>5906</v>
      </c>
      <c r="I114" s="711" t="s">
        <v>5907</v>
      </c>
      <c r="J114" s="724" t="s">
        <v>5908</v>
      </c>
      <c r="K114" s="718" t="s">
        <v>16</v>
      </c>
      <c r="L114" s="704" t="s">
        <v>268</v>
      </c>
    </row>
    <row r="115" spans="1:12">
      <c r="A115" s="694">
        <v>110</v>
      </c>
      <c r="B115" s="705" t="s">
        <v>269</v>
      </c>
      <c r="C115" s="1704" t="s">
        <v>5909</v>
      </c>
      <c r="D115" s="1705"/>
      <c r="E115" s="1705"/>
      <c r="F115" s="1705"/>
      <c r="G115" s="1705"/>
      <c r="H115" s="1705"/>
      <c r="I115" s="1705"/>
      <c r="J115" s="1706"/>
      <c r="K115" s="718" t="s">
        <v>1959</v>
      </c>
      <c r="L115" s="704" t="s">
        <v>269</v>
      </c>
    </row>
    <row r="116" spans="1:12">
      <c r="A116" s="694">
        <v>111</v>
      </c>
      <c r="B116" s="705" t="s">
        <v>271</v>
      </c>
      <c r="C116" s="1704" t="s">
        <v>5910</v>
      </c>
      <c r="D116" s="1705"/>
      <c r="E116" s="1705"/>
      <c r="F116" s="1705"/>
      <c r="G116" s="1705"/>
      <c r="H116" s="1705"/>
      <c r="I116" s="1705"/>
      <c r="J116" s="1706"/>
      <c r="K116" s="718" t="s">
        <v>1961</v>
      </c>
      <c r="L116" s="704" t="s">
        <v>271</v>
      </c>
    </row>
    <row r="117" spans="1:12">
      <c r="A117" s="694">
        <v>112</v>
      </c>
      <c r="B117" s="705" t="s">
        <v>273</v>
      </c>
      <c r="C117" s="1704" t="s">
        <v>5911</v>
      </c>
      <c r="D117" s="1705"/>
      <c r="E117" s="1705"/>
      <c r="F117" s="1705"/>
      <c r="G117" s="1705"/>
      <c r="H117" s="1705"/>
      <c r="I117" s="1705"/>
      <c r="J117" s="1706"/>
      <c r="K117" s="718" t="s">
        <v>58</v>
      </c>
      <c r="L117" s="704" t="s">
        <v>273</v>
      </c>
    </row>
    <row r="118" spans="1:12">
      <c r="A118" s="694">
        <v>113</v>
      </c>
      <c r="B118" s="705" t="s">
        <v>275</v>
      </c>
      <c r="C118" s="1704" t="s">
        <v>5912</v>
      </c>
      <c r="D118" s="1705"/>
      <c r="E118" s="1705"/>
      <c r="F118" s="1705"/>
      <c r="G118" s="1705"/>
      <c r="H118" s="1705"/>
      <c r="I118" s="1705"/>
      <c r="J118" s="1706"/>
      <c r="K118" s="718" t="s">
        <v>1057</v>
      </c>
      <c r="L118" s="704" t="s">
        <v>275</v>
      </c>
    </row>
    <row r="119" spans="1:12">
      <c r="A119" s="694">
        <v>114</v>
      </c>
      <c r="B119" s="705" t="s">
        <v>277</v>
      </c>
      <c r="C119" s="1704" t="s">
        <v>5913</v>
      </c>
      <c r="D119" s="1705"/>
      <c r="E119" s="1705"/>
      <c r="F119" s="1705"/>
      <c r="G119" s="1705"/>
      <c r="H119" s="1705"/>
      <c r="I119" s="1705"/>
      <c r="J119" s="1706"/>
      <c r="K119" s="718" t="s">
        <v>854</v>
      </c>
      <c r="L119" s="704" t="s">
        <v>277</v>
      </c>
    </row>
    <row r="120" spans="1:12">
      <c r="A120" s="694">
        <v>115</v>
      </c>
      <c r="B120" s="705" t="s">
        <v>279</v>
      </c>
      <c r="C120" s="1704" t="s">
        <v>5914</v>
      </c>
      <c r="D120" s="1705"/>
      <c r="E120" s="1705"/>
      <c r="F120" s="1705"/>
      <c r="G120" s="1705"/>
      <c r="H120" s="1705"/>
      <c r="I120" s="1705"/>
      <c r="J120" s="1706"/>
      <c r="K120" s="718" t="s">
        <v>854</v>
      </c>
      <c r="L120" s="704" t="s">
        <v>279</v>
      </c>
    </row>
    <row r="121" spans="1:12">
      <c r="A121" s="694">
        <v>116</v>
      </c>
      <c r="B121" s="705" t="s">
        <v>281</v>
      </c>
      <c r="C121" s="1704" t="s">
        <v>5915</v>
      </c>
      <c r="D121" s="1705"/>
      <c r="E121" s="1705"/>
      <c r="F121" s="1705"/>
      <c r="G121" s="1705"/>
      <c r="H121" s="1705"/>
      <c r="I121" s="1705"/>
      <c r="J121" s="1706"/>
      <c r="K121" s="718" t="s">
        <v>1539</v>
      </c>
      <c r="L121" s="704" t="s">
        <v>281</v>
      </c>
    </row>
    <row r="122" spans="1:12">
      <c r="A122" s="694">
        <v>117</v>
      </c>
      <c r="B122" s="705" t="s">
        <v>283</v>
      </c>
      <c r="C122" s="1704" t="s">
        <v>5916</v>
      </c>
      <c r="D122" s="1705"/>
      <c r="E122" s="1705"/>
      <c r="F122" s="1705"/>
      <c r="G122" s="1705"/>
      <c r="H122" s="1705"/>
      <c r="I122" s="1705"/>
      <c r="J122" s="1706"/>
      <c r="K122" s="718" t="s">
        <v>265</v>
      </c>
      <c r="L122" s="704" t="s">
        <v>283</v>
      </c>
    </row>
    <row r="123" spans="1:12">
      <c r="A123" s="694">
        <v>118</v>
      </c>
      <c r="B123" s="705" t="s">
        <v>285</v>
      </c>
      <c r="C123" s="1704" t="s">
        <v>5917</v>
      </c>
      <c r="D123" s="1705"/>
      <c r="E123" s="1705"/>
      <c r="F123" s="1705"/>
      <c r="G123" s="1705"/>
      <c r="H123" s="1705"/>
      <c r="I123" s="1705"/>
      <c r="J123" s="1706"/>
      <c r="K123" s="718" t="s">
        <v>5918</v>
      </c>
      <c r="L123" s="704" t="s">
        <v>285</v>
      </c>
    </row>
    <row r="124" spans="1:12">
      <c r="A124" s="694">
        <v>119</v>
      </c>
      <c r="B124" s="705" t="s">
        <v>287</v>
      </c>
      <c r="C124" s="1704" t="s">
        <v>5919</v>
      </c>
      <c r="D124" s="1705"/>
      <c r="E124" s="1705"/>
      <c r="F124" s="1705"/>
      <c r="G124" s="1705"/>
      <c r="H124" s="1705"/>
      <c r="I124" s="1705"/>
      <c r="J124" s="1706"/>
      <c r="K124" s="718" t="s">
        <v>5491</v>
      </c>
      <c r="L124" s="704" t="s">
        <v>287</v>
      </c>
    </row>
    <row r="125" spans="1:12">
      <c r="A125" s="694">
        <v>120</v>
      </c>
      <c r="B125" s="705" t="s">
        <v>289</v>
      </c>
      <c r="C125" s="1704" t="s">
        <v>5920</v>
      </c>
      <c r="D125" s="1705"/>
      <c r="E125" s="1705"/>
      <c r="F125" s="1705"/>
      <c r="G125" s="1705"/>
      <c r="H125" s="1705"/>
      <c r="I125" s="1705"/>
      <c r="J125" s="1706"/>
      <c r="K125" s="718" t="s">
        <v>5921</v>
      </c>
      <c r="L125" s="704" t="s">
        <v>289</v>
      </c>
    </row>
    <row r="126" spans="1:12">
      <c r="A126" s="694">
        <v>121</v>
      </c>
      <c r="B126" s="705" t="s">
        <v>291</v>
      </c>
      <c r="C126" s="1704" t="s">
        <v>5922</v>
      </c>
      <c r="D126" s="1705"/>
      <c r="E126" s="1705"/>
      <c r="F126" s="1705"/>
      <c r="G126" s="1705"/>
      <c r="H126" s="1705"/>
      <c r="I126" s="1705"/>
      <c r="J126" s="1706"/>
      <c r="K126" s="718" t="s">
        <v>5923</v>
      </c>
      <c r="L126" s="704" t="s">
        <v>291</v>
      </c>
    </row>
    <row r="127" spans="1:12">
      <c r="A127" s="694">
        <v>122</v>
      </c>
      <c r="B127" s="705" t="s">
        <v>293</v>
      </c>
      <c r="C127" s="1704" t="s">
        <v>5924</v>
      </c>
      <c r="D127" s="1705"/>
      <c r="E127" s="1705"/>
      <c r="F127" s="1705"/>
      <c r="G127" s="1705"/>
      <c r="H127" s="1705"/>
      <c r="I127" s="1705"/>
      <c r="J127" s="1706"/>
      <c r="K127" s="718" t="s">
        <v>5925</v>
      </c>
      <c r="L127" s="704" t="s">
        <v>293</v>
      </c>
    </row>
    <row r="128" spans="1:12">
      <c r="A128" s="694">
        <v>123</v>
      </c>
      <c r="B128" s="705" t="s">
        <v>295</v>
      </c>
      <c r="C128" s="1704" t="s">
        <v>5926</v>
      </c>
      <c r="D128" s="1705"/>
      <c r="E128" s="1705"/>
      <c r="F128" s="1705"/>
      <c r="G128" s="1705"/>
      <c r="H128" s="1705"/>
      <c r="I128" s="1705"/>
      <c r="J128" s="1706"/>
      <c r="K128" s="718" t="s">
        <v>5927</v>
      </c>
      <c r="L128" s="704" t="s">
        <v>295</v>
      </c>
    </row>
    <row r="129" spans="1:12">
      <c r="A129" s="694">
        <v>124</v>
      </c>
      <c r="B129" s="705" t="s">
        <v>297</v>
      </c>
      <c r="C129" s="1704" t="s">
        <v>5928</v>
      </c>
      <c r="D129" s="1705"/>
      <c r="E129" s="1705"/>
      <c r="F129" s="1705"/>
      <c r="G129" s="1705"/>
      <c r="H129" s="1705"/>
      <c r="I129" s="1705"/>
      <c r="J129" s="1706"/>
      <c r="K129" s="718" t="s">
        <v>5929</v>
      </c>
      <c r="L129" s="704" t="s">
        <v>297</v>
      </c>
    </row>
    <row r="130" spans="1:12">
      <c r="A130" s="694">
        <v>125</v>
      </c>
      <c r="B130" s="705" t="s">
        <v>299</v>
      </c>
      <c r="C130" s="1704" t="s">
        <v>5930</v>
      </c>
      <c r="D130" s="1705"/>
      <c r="E130" s="1705"/>
      <c r="F130" s="1705"/>
      <c r="G130" s="1705"/>
      <c r="H130" s="1705"/>
      <c r="I130" s="1705"/>
      <c r="J130" s="1706"/>
      <c r="K130" s="718" t="s">
        <v>1037</v>
      </c>
      <c r="L130" s="704" t="s">
        <v>299</v>
      </c>
    </row>
    <row r="131" spans="1:12">
      <c r="A131" s="694">
        <v>126</v>
      </c>
      <c r="B131" s="705" t="s">
        <v>301</v>
      </c>
      <c r="C131" s="1704" t="s">
        <v>5931</v>
      </c>
      <c r="D131" s="1705"/>
      <c r="E131" s="1705"/>
      <c r="F131" s="1705"/>
      <c r="G131" s="1705"/>
      <c r="H131" s="1705"/>
      <c r="I131" s="1705"/>
      <c r="J131" s="1706"/>
      <c r="K131" s="718" t="s">
        <v>2402</v>
      </c>
      <c r="L131" s="704" t="s">
        <v>301</v>
      </c>
    </row>
    <row r="132" spans="1:12">
      <c r="A132" s="694">
        <v>127</v>
      </c>
      <c r="B132" s="705" t="s">
        <v>303</v>
      </c>
      <c r="C132" s="1704" t="s">
        <v>5932</v>
      </c>
      <c r="D132" s="1705"/>
      <c r="E132" s="1705"/>
      <c r="F132" s="1705"/>
      <c r="G132" s="1705"/>
      <c r="H132" s="1705"/>
      <c r="I132" s="1705"/>
      <c r="J132" s="1706"/>
      <c r="K132" s="718" t="s">
        <v>1092</v>
      </c>
      <c r="L132" s="704" t="s">
        <v>303</v>
      </c>
    </row>
    <row r="133" spans="1:12">
      <c r="A133" s="694">
        <v>128</v>
      </c>
      <c r="B133" s="705" t="s">
        <v>305</v>
      </c>
      <c r="C133" s="1704" t="s">
        <v>5933</v>
      </c>
      <c r="D133" s="1705"/>
      <c r="E133" s="1705"/>
      <c r="F133" s="1705"/>
      <c r="G133" s="1705"/>
      <c r="H133" s="1705"/>
      <c r="I133" s="1705"/>
      <c r="J133" s="1706"/>
      <c r="K133" s="718" t="s">
        <v>1168</v>
      </c>
      <c r="L133" s="704" t="s">
        <v>305</v>
      </c>
    </row>
    <row r="134" spans="1:12">
      <c r="A134" s="694">
        <v>129</v>
      </c>
      <c r="B134" s="705" t="s">
        <v>306</v>
      </c>
      <c r="C134" s="1704" t="s">
        <v>5934</v>
      </c>
      <c r="D134" s="1705"/>
      <c r="E134" s="1705"/>
      <c r="F134" s="1705"/>
      <c r="G134" s="1705"/>
      <c r="H134" s="1705"/>
      <c r="I134" s="1705"/>
      <c r="J134" s="1706"/>
      <c r="K134" s="718" t="s">
        <v>819</v>
      </c>
      <c r="L134" s="704" t="s">
        <v>306</v>
      </c>
    </row>
    <row r="135" spans="1:12">
      <c r="A135" s="694">
        <v>130</v>
      </c>
      <c r="B135" s="705" t="s">
        <v>307</v>
      </c>
      <c r="C135" s="1704" t="s">
        <v>5935</v>
      </c>
      <c r="D135" s="1705"/>
      <c r="E135" s="1705"/>
      <c r="F135" s="1705"/>
      <c r="G135" s="1705"/>
      <c r="H135" s="1705"/>
      <c r="I135" s="1705"/>
      <c r="J135" s="1706"/>
      <c r="K135" s="718" t="s">
        <v>16</v>
      </c>
      <c r="L135" s="704" t="s">
        <v>307</v>
      </c>
    </row>
    <row r="136" spans="1:12">
      <c r="A136" s="694">
        <v>131</v>
      </c>
      <c r="B136" s="705" t="s">
        <v>308</v>
      </c>
      <c r="C136" s="1704" t="s">
        <v>5936</v>
      </c>
      <c r="D136" s="1705"/>
      <c r="E136" s="1705"/>
      <c r="F136" s="1705"/>
      <c r="G136" s="1705"/>
      <c r="H136" s="1705"/>
      <c r="I136" s="1705"/>
      <c r="J136" s="1706"/>
      <c r="K136" s="718" t="s">
        <v>16</v>
      </c>
      <c r="L136" s="704" t="s">
        <v>308</v>
      </c>
    </row>
    <row r="137" spans="1:12">
      <c r="A137" s="694">
        <v>132</v>
      </c>
      <c r="B137" s="705" t="s">
        <v>309</v>
      </c>
      <c r="C137" s="1704" t="s">
        <v>5937</v>
      </c>
      <c r="D137" s="1705"/>
      <c r="E137" s="1705"/>
      <c r="F137" s="1705"/>
      <c r="G137" s="1705"/>
      <c r="H137" s="1705"/>
      <c r="I137" s="1705"/>
      <c r="J137" s="1706"/>
      <c r="K137" s="718" t="s">
        <v>16</v>
      </c>
      <c r="L137" s="704" t="s">
        <v>309</v>
      </c>
    </row>
    <row r="138" spans="1:12">
      <c r="A138" s="694">
        <v>133</v>
      </c>
      <c r="B138" s="705" t="s">
        <v>312</v>
      </c>
      <c r="C138" s="1704" t="s">
        <v>5938</v>
      </c>
      <c r="D138" s="1705"/>
      <c r="E138" s="1705"/>
      <c r="F138" s="1705"/>
      <c r="G138" s="1705"/>
      <c r="H138" s="1705"/>
      <c r="I138" s="1705"/>
      <c r="J138" s="1706"/>
      <c r="K138" s="718" t="s">
        <v>16</v>
      </c>
      <c r="L138" s="704" t="s">
        <v>312</v>
      </c>
    </row>
    <row r="139" spans="1:12">
      <c r="A139" s="694">
        <v>134</v>
      </c>
      <c r="B139" s="705" t="s">
        <v>313</v>
      </c>
      <c r="C139" s="1704" t="s">
        <v>5939</v>
      </c>
      <c r="D139" s="1705"/>
      <c r="E139" s="1705"/>
      <c r="F139" s="1705"/>
      <c r="G139" s="1705"/>
      <c r="H139" s="1705"/>
      <c r="I139" s="1705"/>
      <c r="J139" s="1706"/>
      <c r="K139" s="718" t="s">
        <v>16</v>
      </c>
      <c r="L139" s="704" t="s">
        <v>313</v>
      </c>
    </row>
    <row r="140" spans="1:12">
      <c r="A140" s="694">
        <v>135</v>
      </c>
      <c r="B140" s="705" t="s">
        <v>314</v>
      </c>
      <c r="C140" s="1704" t="s">
        <v>5940</v>
      </c>
      <c r="D140" s="1705"/>
      <c r="E140" s="1705"/>
      <c r="F140" s="1705"/>
      <c r="G140" s="1705"/>
      <c r="H140" s="1705"/>
      <c r="I140" s="1705"/>
      <c r="J140" s="1706"/>
      <c r="K140" s="718" t="s">
        <v>16</v>
      </c>
      <c r="L140" s="704" t="s">
        <v>314</v>
      </c>
    </row>
    <row r="141" spans="1:12">
      <c r="A141" s="694">
        <v>136</v>
      </c>
      <c r="B141" s="705" t="s">
        <v>315</v>
      </c>
      <c r="C141" s="1704" t="s">
        <v>5941</v>
      </c>
      <c r="D141" s="1705"/>
      <c r="E141" s="1705"/>
      <c r="F141" s="1705"/>
      <c r="G141" s="1705"/>
      <c r="H141" s="1705"/>
      <c r="I141" s="1705"/>
      <c r="J141" s="1706"/>
      <c r="K141" s="718" t="s">
        <v>16</v>
      </c>
      <c r="L141" s="704" t="s">
        <v>315</v>
      </c>
    </row>
    <row r="142" spans="1:12">
      <c r="A142" s="694">
        <v>137</v>
      </c>
      <c r="B142" s="705" t="s">
        <v>319</v>
      </c>
      <c r="C142" s="1704" t="s">
        <v>5942</v>
      </c>
      <c r="D142" s="1705"/>
      <c r="E142" s="1705"/>
      <c r="F142" s="1705"/>
      <c r="G142" s="1705"/>
      <c r="H142" s="1705"/>
      <c r="I142" s="1705"/>
      <c r="J142" s="1706"/>
      <c r="K142" s="718" t="s">
        <v>16</v>
      </c>
      <c r="L142" s="704" t="s">
        <v>319</v>
      </c>
    </row>
    <row r="143" spans="1:12">
      <c r="A143" s="694">
        <v>138</v>
      </c>
      <c r="B143" s="705" t="s">
        <v>320</v>
      </c>
      <c r="C143" s="1704" t="s">
        <v>5943</v>
      </c>
      <c r="D143" s="1705"/>
      <c r="E143" s="1705"/>
      <c r="F143" s="1705"/>
      <c r="G143" s="1705"/>
      <c r="H143" s="1705"/>
      <c r="I143" s="1705"/>
      <c r="J143" s="1706"/>
      <c r="K143" s="718" t="s">
        <v>16</v>
      </c>
      <c r="L143" s="704" t="s">
        <v>320</v>
      </c>
    </row>
    <row r="144" spans="1:12">
      <c r="A144" s="694">
        <v>139</v>
      </c>
      <c r="B144" s="705" t="s">
        <v>321</v>
      </c>
      <c r="C144" s="1704" t="s">
        <v>5944</v>
      </c>
      <c r="D144" s="1705"/>
      <c r="E144" s="1705"/>
      <c r="F144" s="1705"/>
      <c r="G144" s="1705"/>
      <c r="H144" s="1705"/>
      <c r="I144" s="1705"/>
      <c r="J144" s="1706"/>
      <c r="K144" s="718" t="s">
        <v>16</v>
      </c>
      <c r="L144" s="704" t="s">
        <v>321</v>
      </c>
    </row>
    <row r="145" spans="1:12">
      <c r="A145" s="694">
        <v>140</v>
      </c>
      <c r="B145" s="705" t="s">
        <v>322</v>
      </c>
      <c r="C145" s="1704" t="s">
        <v>5945</v>
      </c>
      <c r="D145" s="1705"/>
      <c r="E145" s="1705"/>
      <c r="F145" s="1705"/>
      <c r="G145" s="1705"/>
      <c r="H145" s="1705"/>
      <c r="I145" s="1705"/>
      <c r="J145" s="1706"/>
      <c r="K145" s="718" t="s">
        <v>16</v>
      </c>
      <c r="L145" s="704" t="s">
        <v>322</v>
      </c>
    </row>
    <row r="146" spans="1:12">
      <c r="A146" s="694">
        <v>141</v>
      </c>
      <c r="B146" s="705" t="s">
        <v>323</v>
      </c>
      <c r="C146" s="1704" t="s">
        <v>5946</v>
      </c>
      <c r="D146" s="1705"/>
      <c r="E146" s="1705"/>
      <c r="F146" s="1705"/>
      <c r="G146" s="1705"/>
      <c r="H146" s="1705"/>
      <c r="I146" s="1705"/>
      <c r="J146" s="1706"/>
      <c r="K146" s="718" t="s">
        <v>16</v>
      </c>
      <c r="L146" s="704" t="s">
        <v>323</v>
      </c>
    </row>
    <row r="147" spans="1:12">
      <c r="A147" s="694">
        <v>142</v>
      </c>
      <c r="B147" s="705" t="s">
        <v>324</v>
      </c>
      <c r="C147" s="1704" t="s">
        <v>5947</v>
      </c>
      <c r="D147" s="1705"/>
      <c r="E147" s="1705"/>
      <c r="F147" s="1705"/>
      <c r="G147" s="1705"/>
      <c r="H147" s="1705"/>
      <c r="I147" s="1705"/>
      <c r="J147" s="1706"/>
      <c r="K147" s="718" t="s">
        <v>16</v>
      </c>
      <c r="L147" s="704" t="s">
        <v>324</v>
      </c>
    </row>
    <row r="148" spans="1:12">
      <c r="A148" s="694">
        <v>143</v>
      </c>
      <c r="B148" s="705" t="s">
        <v>325</v>
      </c>
      <c r="C148" s="1704" t="s">
        <v>5948</v>
      </c>
      <c r="D148" s="1705"/>
      <c r="E148" s="1705"/>
      <c r="F148" s="1705"/>
      <c r="G148" s="1705"/>
      <c r="H148" s="1705"/>
      <c r="I148" s="1705"/>
      <c r="J148" s="1706"/>
      <c r="K148" s="718" t="s">
        <v>16</v>
      </c>
      <c r="L148" s="704" t="s">
        <v>325</v>
      </c>
    </row>
    <row r="149" spans="1:12">
      <c r="A149" s="694">
        <v>144</v>
      </c>
      <c r="B149" s="705" t="s">
        <v>326</v>
      </c>
      <c r="C149" s="1704" t="s">
        <v>5949</v>
      </c>
      <c r="D149" s="1705"/>
      <c r="E149" s="1705"/>
      <c r="F149" s="1705"/>
      <c r="G149" s="1705"/>
      <c r="H149" s="1705"/>
      <c r="I149" s="1705"/>
      <c r="J149" s="1706"/>
      <c r="K149" s="718" t="s">
        <v>16</v>
      </c>
      <c r="L149" s="704" t="s">
        <v>326</v>
      </c>
    </row>
    <row r="150" spans="1:12">
      <c r="A150" s="694">
        <v>145</v>
      </c>
      <c r="B150" s="705" t="s">
        <v>328</v>
      </c>
      <c r="C150" s="1704" t="s">
        <v>5950</v>
      </c>
      <c r="D150" s="1705"/>
      <c r="E150" s="1705"/>
      <c r="F150" s="1705"/>
      <c r="G150" s="1705"/>
      <c r="H150" s="1705"/>
      <c r="I150" s="1705"/>
      <c r="J150" s="1706"/>
      <c r="K150" s="718" t="s">
        <v>16</v>
      </c>
      <c r="L150" s="704" t="s">
        <v>328</v>
      </c>
    </row>
    <row r="151" spans="1:12">
      <c r="A151" s="694">
        <v>146</v>
      </c>
      <c r="B151" s="705" t="s">
        <v>330</v>
      </c>
      <c r="C151" s="1704" t="s">
        <v>5951</v>
      </c>
      <c r="D151" s="1705"/>
      <c r="E151" s="1705"/>
      <c r="F151" s="1705"/>
      <c r="G151" s="1705"/>
      <c r="H151" s="1705"/>
      <c r="I151" s="1705"/>
      <c r="J151" s="1706"/>
      <c r="K151" s="718" t="s">
        <v>16</v>
      </c>
      <c r="L151" s="704" t="s">
        <v>330</v>
      </c>
    </row>
    <row r="152" spans="1:12">
      <c r="A152" s="694">
        <v>147</v>
      </c>
      <c r="B152" s="705" t="s">
        <v>331</v>
      </c>
      <c r="C152" s="1704" t="s">
        <v>5952</v>
      </c>
      <c r="D152" s="1705"/>
      <c r="E152" s="1705"/>
      <c r="F152" s="1705"/>
      <c r="G152" s="1705"/>
      <c r="H152" s="1705"/>
      <c r="I152" s="1705"/>
      <c r="J152" s="1706"/>
      <c r="K152" s="718" t="s">
        <v>16</v>
      </c>
      <c r="L152" s="704" t="s">
        <v>331</v>
      </c>
    </row>
    <row r="153" spans="1:12">
      <c r="A153" s="694">
        <v>148</v>
      </c>
      <c r="B153" s="705" t="s">
        <v>332</v>
      </c>
      <c r="C153" s="1704" t="s">
        <v>5953</v>
      </c>
      <c r="D153" s="1705"/>
      <c r="E153" s="1705"/>
      <c r="F153" s="1705"/>
      <c r="G153" s="1705"/>
      <c r="H153" s="1705"/>
      <c r="I153" s="1705"/>
      <c r="J153" s="1706"/>
      <c r="K153" s="718" t="s">
        <v>16</v>
      </c>
      <c r="L153" s="704" t="s">
        <v>332</v>
      </c>
    </row>
    <row r="154" spans="1:12">
      <c r="A154" s="694">
        <v>149</v>
      </c>
      <c r="B154" s="705" t="s">
        <v>333</v>
      </c>
      <c r="C154" s="1704" t="s">
        <v>5954</v>
      </c>
      <c r="D154" s="1705"/>
      <c r="E154" s="1705"/>
      <c r="F154" s="1705"/>
      <c r="G154" s="1705"/>
      <c r="H154" s="1705"/>
      <c r="I154" s="1705"/>
      <c r="J154" s="1706"/>
      <c r="K154" s="718" t="s">
        <v>265</v>
      </c>
      <c r="L154" s="704" t="s">
        <v>333</v>
      </c>
    </row>
    <row r="155" spans="1:12">
      <c r="A155" s="694">
        <v>150</v>
      </c>
      <c r="B155" s="705" t="s">
        <v>334</v>
      </c>
      <c r="C155" s="1704" t="s">
        <v>5955</v>
      </c>
      <c r="D155" s="1705"/>
      <c r="E155" s="1705"/>
      <c r="F155" s="1705"/>
      <c r="G155" s="1705"/>
      <c r="H155" s="1705"/>
      <c r="I155" s="1705"/>
      <c r="J155" s="1706"/>
      <c r="K155" s="718" t="s">
        <v>1613</v>
      </c>
      <c r="L155" s="704" t="s">
        <v>334</v>
      </c>
    </row>
    <row r="156" spans="1:12">
      <c r="A156" s="694">
        <v>151</v>
      </c>
      <c r="B156" s="705" t="s">
        <v>335</v>
      </c>
      <c r="C156" s="1704" t="s">
        <v>5956</v>
      </c>
      <c r="D156" s="1705"/>
      <c r="E156" s="1705"/>
      <c r="F156" s="1705"/>
      <c r="G156" s="1705"/>
      <c r="H156" s="1705"/>
      <c r="I156" s="1705"/>
      <c r="J156" s="1706"/>
      <c r="K156" s="718" t="s">
        <v>5918</v>
      </c>
      <c r="L156" s="704" t="s">
        <v>335</v>
      </c>
    </row>
    <row r="157" spans="1:12">
      <c r="A157" s="694">
        <v>152</v>
      </c>
      <c r="B157" s="705" t="s">
        <v>336</v>
      </c>
      <c r="C157" s="1704" t="s">
        <v>5957</v>
      </c>
      <c r="D157" s="1705"/>
      <c r="E157" s="1705"/>
      <c r="F157" s="1705"/>
      <c r="G157" s="1705"/>
      <c r="H157" s="1705"/>
      <c r="I157" s="1705"/>
      <c r="J157" s="1706"/>
      <c r="K157" s="718" t="s">
        <v>5958</v>
      </c>
      <c r="L157" s="704" t="s">
        <v>336</v>
      </c>
    </row>
    <row r="158" spans="1:12">
      <c r="A158" s="694">
        <v>153</v>
      </c>
      <c r="B158" s="705" t="s">
        <v>337</v>
      </c>
      <c r="C158" s="1704" t="s">
        <v>5959</v>
      </c>
      <c r="D158" s="1705"/>
      <c r="E158" s="1705"/>
      <c r="F158" s="1705"/>
      <c r="G158" s="1705"/>
      <c r="H158" s="1705"/>
      <c r="I158" s="1705"/>
      <c r="J158" s="1706"/>
      <c r="K158" s="718" t="s">
        <v>5491</v>
      </c>
      <c r="L158" s="704" t="s">
        <v>337</v>
      </c>
    </row>
    <row r="159" spans="1:12">
      <c r="A159" s="694">
        <v>154</v>
      </c>
      <c r="B159" s="705" t="s">
        <v>338</v>
      </c>
      <c r="C159" s="1704" t="s">
        <v>5960</v>
      </c>
      <c r="D159" s="1705"/>
      <c r="E159" s="1705"/>
      <c r="F159" s="1705"/>
      <c r="G159" s="1705"/>
      <c r="H159" s="1705"/>
      <c r="I159" s="1705"/>
      <c r="J159" s="1706"/>
      <c r="K159" s="718" t="s">
        <v>5961</v>
      </c>
      <c r="L159" s="704" t="s">
        <v>338</v>
      </c>
    </row>
    <row r="160" spans="1:12">
      <c r="A160" s="694">
        <v>155</v>
      </c>
      <c r="B160" s="705" t="s">
        <v>339</v>
      </c>
      <c r="C160" s="1704" t="s">
        <v>5962</v>
      </c>
      <c r="D160" s="1705"/>
      <c r="E160" s="1705"/>
      <c r="F160" s="1705"/>
      <c r="G160" s="1705"/>
      <c r="H160" s="1705"/>
      <c r="I160" s="1705"/>
      <c r="J160" s="1706"/>
      <c r="K160" s="718" t="s">
        <v>5921</v>
      </c>
      <c r="L160" s="704" t="s">
        <v>339</v>
      </c>
    </row>
    <row r="161" spans="1:12">
      <c r="A161" s="694">
        <v>156</v>
      </c>
      <c r="B161" s="705" t="s">
        <v>340</v>
      </c>
      <c r="C161" s="1704" t="s">
        <v>5963</v>
      </c>
      <c r="D161" s="1705"/>
      <c r="E161" s="1705"/>
      <c r="F161" s="1705"/>
      <c r="G161" s="1705"/>
      <c r="H161" s="1705"/>
      <c r="I161" s="1705"/>
      <c r="J161" s="1706"/>
      <c r="K161" s="718" t="s">
        <v>5964</v>
      </c>
      <c r="L161" s="704" t="s">
        <v>340</v>
      </c>
    </row>
    <row r="162" spans="1:12">
      <c r="A162" s="694">
        <v>157</v>
      </c>
      <c r="B162" s="705" t="s">
        <v>341</v>
      </c>
      <c r="C162" s="1704" t="s">
        <v>5965</v>
      </c>
      <c r="D162" s="1705"/>
      <c r="E162" s="1705"/>
      <c r="F162" s="1705"/>
      <c r="G162" s="1705"/>
      <c r="H162" s="1705"/>
      <c r="I162" s="1705"/>
      <c r="J162" s="1706"/>
      <c r="K162" s="718" t="s">
        <v>5923</v>
      </c>
      <c r="L162" s="704" t="s">
        <v>341</v>
      </c>
    </row>
    <row r="163" spans="1:12">
      <c r="A163" s="694">
        <v>158</v>
      </c>
      <c r="B163" s="705" t="s">
        <v>342</v>
      </c>
      <c r="C163" s="1704" t="s">
        <v>5966</v>
      </c>
      <c r="D163" s="1705"/>
      <c r="E163" s="1705"/>
      <c r="F163" s="1705"/>
      <c r="G163" s="1705"/>
      <c r="H163" s="1705"/>
      <c r="I163" s="1705"/>
      <c r="J163" s="1706"/>
      <c r="K163" s="718" t="s">
        <v>5967</v>
      </c>
      <c r="L163" s="704" t="s">
        <v>342</v>
      </c>
    </row>
    <row r="164" spans="1:12">
      <c r="A164" s="694">
        <v>159</v>
      </c>
      <c r="B164" s="705" t="s">
        <v>343</v>
      </c>
      <c r="C164" s="1704" t="s">
        <v>5968</v>
      </c>
      <c r="D164" s="1705"/>
      <c r="E164" s="1705"/>
      <c r="F164" s="1705"/>
      <c r="G164" s="1705"/>
      <c r="H164" s="1705"/>
      <c r="I164" s="1705"/>
      <c r="J164" s="1706"/>
      <c r="K164" s="718" t="s">
        <v>5925</v>
      </c>
      <c r="L164" s="704" t="s">
        <v>343</v>
      </c>
    </row>
    <row r="165" spans="1:12">
      <c r="A165" s="694">
        <v>160</v>
      </c>
      <c r="B165" s="705" t="s">
        <v>344</v>
      </c>
      <c r="C165" s="1704" t="s">
        <v>5969</v>
      </c>
      <c r="D165" s="1705"/>
      <c r="E165" s="1705"/>
      <c r="F165" s="1705"/>
      <c r="G165" s="1705"/>
      <c r="H165" s="1705"/>
      <c r="I165" s="1705"/>
      <c r="J165" s="1706"/>
      <c r="K165" s="718" t="s">
        <v>5970</v>
      </c>
      <c r="L165" s="704" t="s">
        <v>344</v>
      </c>
    </row>
    <row r="166" spans="1:12">
      <c r="A166" s="694">
        <v>161</v>
      </c>
      <c r="B166" s="705" t="s">
        <v>351</v>
      </c>
      <c r="C166" s="1704" t="s">
        <v>5971</v>
      </c>
      <c r="D166" s="1705"/>
      <c r="E166" s="1705"/>
      <c r="F166" s="1705"/>
      <c r="G166" s="1705"/>
      <c r="H166" s="1705"/>
      <c r="I166" s="1705"/>
      <c r="J166" s="1706"/>
      <c r="K166" s="718" t="s">
        <v>5927</v>
      </c>
      <c r="L166" s="704" t="s">
        <v>351</v>
      </c>
    </row>
    <row r="167" spans="1:12">
      <c r="A167" s="694">
        <v>162</v>
      </c>
      <c r="B167" s="705" t="s">
        <v>352</v>
      </c>
      <c r="C167" s="1704" t="s">
        <v>5972</v>
      </c>
      <c r="D167" s="1705"/>
      <c r="E167" s="1705"/>
      <c r="F167" s="1705"/>
      <c r="G167" s="1705"/>
      <c r="H167" s="1705"/>
      <c r="I167" s="1705"/>
      <c r="J167" s="1706"/>
      <c r="K167" s="718" t="s">
        <v>1589</v>
      </c>
      <c r="L167" s="704" t="s">
        <v>352</v>
      </c>
    </row>
    <row r="168" spans="1:12">
      <c r="A168" s="694">
        <v>163</v>
      </c>
      <c r="B168" s="705" t="s">
        <v>353</v>
      </c>
      <c r="C168" s="1704" t="s">
        <v>5973</v>
      </c>
      <c r="D168" s="1705"/>
      <c r="E168" s="1705"/>
      <c r="F168" s="1705"/>
      <c r="G168" s="1705"/>
      <c r="H168" s="1705"/>
      <c r="I168" s="1705"/>
      <c r="J168" s="1706"/>
      <c r="K168" s="718" t="s">
        <v>5929</v>
      </c>
      <c r="L168" s="704" t="s">
        <v>353</v>
      </c>
    </row>
    <row r="169" spans="1:12">
      <c r="A169" s="694">
        <v>164</v>
      </c>
      <c r="B169" s="705" t="s">
        <v>354</v>
      </c>
      <c r="C169" s="1704" t="s">
        <v>5974</v>
      </c>
      <c r="D169" s="1705"/>
      <c r="E169" s="1705"/>
      <c r="F169" s="1705"/>
      <c r="G169" s="1705"/>
      <c r="H169" s="1705"/>
      <c r="I169" s="1705"/>
      <c r="J169" s="1706"/>
      <c r="K169" s="718" t="s">
        <v>1606</v>
      </c>
      <c r="L169" s="704" t="s">
        <v>354</v>
      </c>
    </row>
    <row r="170" spans="1:12">
      <c r="A170" s="694">
        <v>165</v>
      </c>
      <c r="B170" s="705" t="s">
        <v>355</v>
      </c>
      <c r="C170" s="1704" t="s">
        <v>5975</v>
      </c>
      <c r="D170" s="1705"/>
      <c r="E170" s="1705"/>
      <c r="F170" s="1705"/>
      <c r="G170" s="1705"/>
      <c r="H170" s="1705"/>
      <c r="I170" s="1705"/>
      <c r="J170" s="1706"/>
      <c r="K170" s="718" t="s">
        <v>1037</v>
      </c>
      <c r="L170" s="704" t="s">
        <v>355</v>
      </c>
    </row>
    <row r="171" spans="1:12">
      <c r="A171" s="694">
        <v>166</v>
      </c>
      <c r="B171" s="705" t="s">
        <v>356</v>
      </c>
      <c r="C171" s="1704" t="s">
        <v>5976</v>
      </c>
      <c r="D171" s="1705"/>
      <c r="E171" s="1705"/>
      <c r="F171" s="1705"/>
      <c r="G171" s="1705"/>
      <c r="H171" s="1705"/>
      <c r="I171" s="1705"/>
      <c r="J171" s="1706"/>
      <c r="K171" s="718" t="s">
        <v>5977</v>
      </c>
      <c r="L171" s="704" t="s">
        <v>356</v>
      </c>
    </row>
    <row r="172" spans="1:12">
      <c r="A172" s="694">
        <v>167</v>
      </c>
      <c r="B172" s="705" t="s">
        <v>357</v>
      </c>
      <c r="C172" s="1704" t="s">
        <v>5978</v>
      </c>
      <c r="D172" s="1705"/>
      <c r="E172" s="1705"/>
      <c r="F172" s="1705"/>
      <c r="G172" s="1705"/>
      <c r="H172" s="1705"/>
      <c r="I172" s="1705"/>
      <c r="J172" s="1706"/>
      <c r="K172" s="718" t="s">
        <v>2402</v>
      </c>
      <c r="L172" s="704" t="s">
        <v>357</v>
      </c>
    </row>
    <row r="173" spans="1:12">
      <c r="A173" s="694">
        <v>168</v>
      </c>
      <c r="B173" s="705" t="s">
        <v>358</v>
      </c>
      <c r="C173" s="1704" t="s">
        <v>5979</v>
      </c>
      <c r="D173" s="1705"/>
      <c r="E173" s="1705"/>
      <c r="F173" s="1705"/>
      <c r="G173" s="1705"/>
      <c r="H173" s="1705"/>
      <c r="I173" s="1705"/>
      <c r="J173" s="1706"/>
      <c r="K173" s="718" t="s">
        <v>267</v>
      </c>
      <c r="L173" s="704" t="s">
        <v>358</v>
      </c>
    </row>
    <row r="174" spans="1:12">
      <c r="A174" s="694">
        <v>169</v>
      </c>
      <c r="B174" s="705" t="s">
        <v>359</v>
      </c>
      <c r="C174" s="1704" t="s">
        <v>5980</v>
      </c>
      <c r="D174" s="1705"/>
      <c r="E174" s="1705"/>
      <c r="F174" s="1705"/>
      <c r="G174" s="1705"/>
      <c r="H174" s="1705"/>
      <c r="I174" s="1705"/>
      <c r="J174" s="1706"/>
      <c r="K174" s="718" t="s">
        <v>1092</v>
      </c>
      <c r="L174" s="704" t="s">
        <v>359</v>
      </c>
    </row>
    <row r="175" spans="1:12">
      <c r="A175" s="694">
        <v>170</v>
      </c>
      <c r="B175" s="705" t="s">
        <v>360</v>
      </c>
      <c r="C175" s="1704" t="s">
        <v>5981</v>
      </c>
      <c r="D175" s="1705"/>
      <c r="E175" s="1705"/>
      <c r="F175" s="1705"/>
      <c r="G175" s="1705"/>
      <c r="H175" s="1705"/>
      <c r="I175" s="1705"/>
      <c r="J175" s="1706"/>
      <c r="K175" s="718" t="s">
        <v>858</v>
      </c>
      <c r="L175" s="704" t="s">
        <v>360</v>
      </c>
    </row>
    <row r="176" spans="1:12">
      <c r="A176" s="694">
        <v>171</v>
      </c>
      <c r="B176" s="705" t="s">
        <v>361</v>
      </c>
      <c r="C176" s="1704" t="s">
        <v>5982</v>
      </c>
      <c r="D176" s="1705"/>
      <c r="E176" s="1705"/>
      <c r="F176" s="1705"/>
      <c r="G176" s="1705"/>
      <c r="H176" s="1705"/>
      <c r="I176" s="1705"/>
      <c r="J176" s="1706"/>
      <c r="K176" s="718" t="s">
        <v>1168</v>
      </c>
      <c r="L176" s="704" t="s">
        <v>361</v>
      </c>
    </row>
    <row r="177" spans="1:13">
      <c r="A177" s="694">
        <v>172</v>
      </c>
      <c r="B177" s="705" t="s">
        <v>362</v>
      </c>
      <c r="C177" s="1704" t="s">
        <v>5983</v>
      </c>
      <c r="D177" s="1705"/>
      <c r="E177" s="1705"/>
      <c r="F177" s="1705"/>
      <c r="G177" s="1705"/>
      <c r="H177" s="1705"/>
      <c r="I177" s="1705"/>
      <c r="J177" s="1706"/>
      <c r="K177" s="718" t="s">
        <v>1168</v>
      </c>
      <c r="L177" s="704" t="s">
        <v>362</v>
      </c>
      <c r="M177" s="1255"/>
    </row>
    <row r="178" spans="1:13">
      <c r="A178" s="694">
        <v>173</v>
      </c>
      <c r="B178" s="705" t="s">
        <v>363</v>
      </c>
      <c r="C178" s="1704" t="s">
        <v>5984</v>
      </c>
      <c r="D178" s="1705"/>
      <c r="E178" s="1705"/>
      <c r="F178" s="1705"/>
      <c r="G178" s="1705"/>
      <c r="H178" s="1705"/>
      <c r="I178" s="1705"/>
      <c r="J178" s="1706"/>
      <c r="K178" s="718" t="s">
        <v>819</v>
      </c>
      <c r="L178" s="704" t="s">
        <v>363</v>
      </c>
      <c r="M178" s="1255"/>
    </row>
    <row r="179" spans="1:13">
      <c r="A179" s="694">
        <v>174</v>
      </c>
      <c r="B179" s="705" t="s">
        <v>364</v>
      </c>
      <c r="C179" s="1704" t="s">
        <v>5985</v>
      </c>
      <c r="D179" s="1705"/>
      <c r="E179" s="1705"/>
      <c r="F179" s="1705"/>
      <c r="G179" s="1705"/>
      <c r="H179" s="1705"/>
      <c r="I179" s="1705"/>
      <c r="J179" s="1706"/>
      <c r="K179" s="718" t="s">
        <v>16</v>
      </c>
      <c r="L179" s="704" t="s">
        <v>364</v>
      </c>
      <c r="M179" s="1255"/>
    </row>
    <row r="180" spans="1:13">
      <c r="A180" s="694">
        <v>175</v>
      </c>
      <c r="B180" s="705" t="s">
        <v>365</v>
      </c>
      <c r="C180" s="1704" t="s">
        <v>5986</v>
      </c>
      <c r="D180" s="1705"/>
      <c r="E180" s="1705"/>
      <c r="F180" s="1705"/>
      <c r="G180" s="1705"/>
      <c r="H180" s="1705"/>
      <c r="I180" s="1705"/>
      <c r="J180" s="1706"/>
      <c r="K180" s="718" t="s">
        <v>16</v>
      </c>
      <c r="L180" s="704" t="s">
        <v>365</v>
      </c>
      <c r="M180" s="1255"/>
    </row>
    <row r="181" spans="1:13">
      <c r="A181" s="694">
        <v>176</v>
      </c>
      <c r="B181" s="705" t="s">
        <v>366</v>
      </c>
      <c r="C181" s="1704" t="s">
        <v>5987</v>
      </c>
      <c r="D181" s="1705"/>
      <c r="E181" s="1705"/>
      <c r="F181" s="1705"/>
      <c r="G181" s="1705"/>
      <c r="H181" s="1705"/>
      <c r="I181" s="1705"/>
      <c r="J181" s="1706"/>
      <c r="K181" s="718" t="s">
        <v>16</v>
      </c>
      <c r="L181" s="704" t="s">
        <v>366</v>
      </c>
      <c r="M181" s="1255"/>
    </row>
    <row r="182" spans="1:13">
      <c r="A182" s="694">
        <v>177</v>
      </c>
      <c r="B182" s="705" t="s">
        <v>367</v>
      </c>
      <c r="C182" s="1704" t="s">
        <v>5988</v>
      </c>
      <c r="D182" s="1705"/>
      <c r="E182" s="1705"/>
      <c r="F182" s="1705"/>
      <c r="G182" s="1705"/>
      <c r="H182" s="1705"/>
      <c r="I182" s="1705"/>
      <c r="J182" s="1706"/>
      <c r="K182" s="718" t="s">
        <v>16</v>
      </c>
      <c r="L182" s="704" t="s">
        <v>367</v>
      </c>
      <c r="M182" s="1255"/>
    </row>
    <row r="183" spans="1:13">
      <c r="A183" s="694">
        <v>178</v>
      </c>
      <c r="B183" s="705" t="s">
        <v>368</v>
      </c>
      <c r="C183" s="1704" t="s">
        <v>5989</v>
      </c>
      <c r="D183" s="1705"/>
      <c r="E183" s="1705"/>
      <c r="F183" s="1705"/>
      <c r="G183" s="1705"/>
      <c r="H183" s="1705"/>
      <c r="I183" s="1705"/>
      <c r="J183" s="1706"/>
      <c r="K183" s="718" t="s">
        <v>16</v>
      </c>
      <c r="L183" s="704" t="s">
        <v>368</v>
      </c>
      <c r="M183" s="1255"/>
    </row>
    <row r="184" spans="1:13">
      <c r="A184" s="694">
        <v>179</v>
      </c>
      <c r="B184" s="705" t="s">
        <v>369</v>
      </c>
      <c r="C184" s="1704" t="s">
        <v>5990</v>
      </c>
      <c r="D184" s="1705"/>
      <c r="E184" s="1705"/>
      <c r="F184" s="1705"/>
      <c r="G184" s="1705"/>
      <c r="H184" s="1705"/>
      <c r="I184" s="1705"/>
      <c r="J184" s="1706"/>
      <c r="K184" s="718" t="s">
        <v>16</v>
      </c>
      <c r="L184" s="704" t="s">
        <v>369</v>
      </c>
      <c r="M184" s="1255"/>
    </row>
    <row r="185" spans="1:13">
      <c r="A185" s="694">
        <v>180</v>
      </c>
      <c r="B185" s="705" t="s">
        <v>370</v>
      </c>
      <c r="C185" s="1704" t="s">
        <v>5991</v>
      </c>
      <c r="D185" s="1705"/>
      <c r="E185" s="1705"/>
      <c r="F185" s="1705"/>
      <c r="G185" s="1705"/>
      <c r="H185" s="1705"/>
      <c r="I185" s="1705"/>
      <c r="J185" s="1706"/>
      <c r="K185" s="718" t="s">
        <v>16</v>
      </c>
      <c r="L185" s="704" t="s">
        <v>370</v>
      </c>
      <c r="M185" s="1255"/>
    </row>
    <row r="186" spans="1:13">
      <c r="A186" s="694">
        <v>181</v>
      </c>
      <c r="B186" s="705" t="s">
        <v>371</v>
      </c>
      <c r="C186" s="1704" t="s">
        <v>5992</v>
      </c>
      <c r="D186" s="1705"/>
      <c r="E186" s="1705"/>
      <c r="F186" s="1705"/>
      <c r="G186" s="1705"/>
      <c r="H186" s="1705"/>
      <c r="I186" s="1705"/>
      <c r="J186" s="1706"/>
      <c r="K186" s="718" t="s">
        <v>1600</v>
      </c>
      <c r="L186" s="704" t="s">
        <v>371</v>
      </c>
      <c r="M186" s="1280"/>
    </row>
    <row r="187" spans="1:13">
      <c r="A187" s="694">
        <v>182</v>
      </c>
      <c r="B187" s="705" t="s">
        <v>372</v>
      </c>
      <c r="C187" s="692" t="s">
        <v>13</v>
      </c>
      <c r="D187" s="691" t="s">
        <v>13</v>
      </c>
      <c r="E187" s="691" t="s">
        <v>13</v>
      </c>
      <c r="F187" s="691" t="s">
        <v>13</v>
      </c>
      <c r="G187" s="691" t="s">
        <v>13</v>
      </c>
      <c r="H187" s="691" t="s">
        <v>13</v>
      </c>
      <c r="I187" s="1744" t="s">
        <v>5993</v>
      </c>
      <c r="J187" s="1745"/>
      <c r="K187" s="718" t="s">
        <v>16</v>
      </c>
      <c r="L187" s="704" t="s">
        <v>372</v>
      </c>
      <c r="M187" s="1280"/>
    </row>
    <row r="188" spans="1:13">
      <c r="A188" s="694">
        <v>183</v>
      </c>
      <c r="B188" s="705" t="s">
        <v>373</v>
      </c>
      <c r="C188" s="1704" t="s">
        <v>5994</v>
      </c>
      <c r="D188" s="1705"/>
      <c r="E188" s="1705"/>
      <c r="F188" s="1705"/>
      <c r="G188" s="1705"/>
      <c r="H188" s="1705"/>
      <c r="I188" s="1705"/>
      <c r="J188" s="1706"/>
      <c r="K188" s="718" t="s">
        <v>858</v>
      </c>
      <c r="L188" s="704" t="s">
        <v>373</v>
      </c>
      <c r="M188" s="1280"/>
    </row>
    <row r="189" spans="1:13">
      <c r="A189" s="694">
        <v>184</v>
      </c>
      <c r="B189" s="705" t="s">
        <v>374</v>
      </c>
      <c r="C189" s="1704" t="s">
        <v>5995</v>
      </c>
      <c r="D189" s="1705"/>
      <c r="E189" s="1705"/>
      <c r="F189" s="1705"/>
      <c r="G189" s="1705"/>
      <c r="H189" s="1705"/>
      <c r="I189" s="1705"/>
      <c r="J189" s="1706"/>
      <c r="K189" s="718" t="s">
        <v>201</v>
      </c>
      <c r="L189" s="704" t="s">
        <v>374</v>
      </c>
      <c r="M189" s="1280"/>
    </row>
    <row r="190" spans="1:13">
      <c r="A190" s="694">
        <v>185</v>
      </c>
      <c r="B190" s="705" t="s">
        <v>375</v>
      </c>
      <c r="C190" s="692" t="s">
        <v>13</v>
      </c>
      <c r="D190" s="691" t="s">
        <v>13</v>
      </c>
      <c r="E190" s="691" t="s">
        <v>13</v>
      </c>
      <c r="F190" s="691" t="s">
        <v>13</v>
      </c>
      <c r="G190" s="691" t="s">
        <v>13</v>
      </c>
      <c r="H190" s="691" t="s">
        <v>13</v>
      </c>
      <c r="I190" s="1744" t="s">
        <v>5996</v>
      </c>
      <c r="J190" s="1745"/>
      <c r="K190" s="718" t="s">
        <v>16</v>
      </c>
      <c r="L190" s="704" t="s">
        <v>375</v>
      </c>
      <c r="M190" s="1280"/>
    </row>
    <row r="191" spans="1:13">
      <c r="A191" s="694">
        <v>186</v>
      </c>
      <c r="B191" s="705" t="s">
        <v>376</v>
      </c>
      <c r="C191" s="1704" t="s">
        <v>5997</v>
      </c>
      <c r="D191" s="1705"/>
      <c r="E191" s="1705"/>
      <c r="F191" s="1705"/>
      <c r="G191" s="1705"/>
      <c r="H191" s="1705"/>
      <c r="I191" s="1705"/>
      <c r="J191" s="1706"/>
      <c r="K191" s="718" t="s">
        <v>16</v>
      </c>
      <c r="L191" s="704" t="s">
        <v>376</v>
      </c>
      <c r="M191" s="1280"/>
    </row>
    <row r="192" spans="1:13">
      <c r="A192" s="694">
        <v>187</v>
      </c>
      <c r="B192" s="705" t="s">
        <v>377</v>
      </c>
      <c r="C192" s="692" t="s">
        <v>13</v>
      </c>
      <c r="D192" s="691" t="s">
        <v>13</v>
      </c>
      <c r="E192" s="691" t="s">
        <v>13</v>
      </c>
      <c r="F192" s="691" t="s">
        <v>13</v>
      </c>
      <c r="G192" s="691" t="s">
        <v>13</v>
      </c>
      <c r="H192" s="691" t="s">
        <v>13</v>
      </c>
      <c r="I192" s="691" t="s">
        <v>13</v>
      </c>
      <c r="J192" s="690" t="s">
        <v>13</v>
      </c>
      <c r="K192" s="718" t="s">
        <v>16</v>
      </c>
      <c r="L192" s="704" t="s">
        <v>377</v>
      </c>
      <c r="M192" s="1255"/>
    </row>
    <row r="193" spans="1:17">
      <c r="A193" s="694">
        <v>188</v>
      </c>
      <c r="B193" s="705" t="s">
        <v>378</v>
      </c>
      <c r="C193" s="692" t="s">
        <v>13</v>
      </c>
      <c r="D193" s="691" t="s">
        <v>13</v>
      </c>
      <c r="E193" s="691" t="s">
        <v>13</v>
      </c>
      <c r="F193" s="691" t="s">
        <v>13</v>
      </c>
      <c r="G193" s="691" t="s">
        <v>13</v>
      </c>
      <c r="H193" s="691" t="s">
        <v>13</v>
      </c>
      <c r="I193" s="691" t="s">
        <v>13</v>
      </c>
      <c r="J193" s="690" t="s">
        <v>13</v>
      </c>
      <c r="K193" s="718" t="s">
        <v>16</v>
      </c>
      <c r="L193" s="704" t="s">
        <v>378</v>
      </c>
    </row>
    <row r="194" spans="1:17">
      <c r="A194" s="694">
        <v>189</v>
      </c>
      <c r="B194" s="705" t="s">
        <v>379</v>
      </c>
      <c r="C194" s="692" t="s">
        <v>13</v>
      </c>
      <c r="D194" s="691" t="s">
        <v>13</v>
      </c>
      <c r="E194" s="691" t="s">
        <v>13</v>
      </c>
      <c r="F194" s="691" t="s">
        <v>13</v>
      </c>
      <c r="G194" s="691" t="s">
        <v>13</v>
      </c>
      <c r="H194" s="691" t="s">
        <v>13</v>
      </c>
      <c r="I194" s="691" t="s">
        <v>13</v>
      </c>
      <c r="J194" s="690" t="s">
        <v>13</v>
      </c>
      <c r="K194" s="718" t="s">
        <v>16</v>
      </c>
      <c r="L194" s="704" t="s">
        <v>379</v>
      </c>
    </row>
    <row r="195" spans="1:17">
      <c r="A195" s="694">
        <v>190</v>
      </c>
      <c r="B195" s="705" t="s">
        <v>380</v>
      </c>
      <c r="C195" s="692" t="s">
        <v>13</v>
      </c>
      <c r="D195" s="691" t="s">
        <v>13</v>
      </c>
      <c r="E195" s="691" t="s">
        <v>13</v>
      </c>
      <c r="F195" s="691" t="s">
        <v>13</v>
      </c>
      <c r="G195" s="691" t="s">
        <v>13</v>
      </c>
      <c r="H195" s="691" t="s">
        <v>13</v>
      </c>
      <c r="I195" s="691" t="s">
        <v>13</v>
      </c>
      <c r="J195" s="690" t="s">
        <v>13</v>
      </c>
      <c r="K195" s="718" t="s">
        <v>16</v>
      </c>
      <c r="L195" s="704" t="s">
        <v>380</v>
      </c>
    </row>
    <row r="196" spans="1:17" ht="14.25" thickBot="1">
      <c r="A196" s="694">
        <v>191</v>
      </c>
      <c r="B196" s="705" t="s">
        <v>381</v>
      </c>
      <c r="C196" s="692" t="s">
        <v>13</v>
      </c>
      <c r="D196" s="691" t="s">
        <v>13</v>
      </c>
      <c r="E196" s="691" t="s">
        <v>13</v>
      </c>
      <c r="F196" s="691" t="s">
        <v>13</v>
      </c>
      <c r="G196" s="691" t="s">
        <v>13</v>
      </c>
      <c r="H196" s="691" t="s">
        <v>13</v>
      </c>
      <c r="I196" s="691" t="s">
        <v>13</v>
      </c>
      <c r="J196" s="690" t="s">
        <v>13</v>
      </c>
      <c r="K196" s="718" t="s">
        <v>16</v>
      </c>
      <c r="L196" s="704" t="s">
        <v>381</v>
      </c>
    </row>
    <row r="197" spans="1:17" ht="15" thickTop="1" thickBot="1">
      <c r="A197" s="693"/>
      <c r="B197" s="706" t="s">
        <v>2</v>
      </c>
      <c r="C197" s="707" t="s">
        <v>3</v>
      </c>
      <c r="D197" s="707" t="s">
        <v>4</v>
      </c>
      <c r="E197" s="707" t="s">
        <v>5</v>
      </c>
      <c r="F197" s="707" t="s">
        <v>6</v>
      </c>
      <c r="G197" s="707" t="s">
        <v>7</v>
      </c>
      <c r="H197" s="707" t="s">
        <v>8</v>
      </c>
      <c r="I197" s="707" t="s">
        <v>9</v>
      </c>
      <c r="J197" s="708" t="s">
        <v>10</v>
      </c>
      <c r="K197" s="709" t="s">
        <v>815</v>
      </c>
      <c r="L197" s="710" t="s">
        <v>2</v>
      </c>
    </row>
    <row r="199" spans="1:17" ht="12">
      <c r="A199" s="1129"/>
      <c r="B199" s="1129"/>
      <c r="C199" s="1132" t="s">
        <v>6829</v>
      </c>
      <c r="D199" s="1128"/>
      <c r="E199" s="1128"/>
      <c r="F199" s="1128"/>
      <c r="G199" s="1128"/>
      <c r="H199" s="1128"/>
      <c r="I199" s="1128"/>
      <c r="J199" s="1128"/>
      <c r="K199" s="1128"/>
      <c r="L199" s="1128"/>
      <c r="M199" s="164"/>
      <c r="P199" s="164"/>
      <c r="Q199" s="164"/>
    </row>
    <row r="200" spans="1:17">
      <c r="C200" s="1198"/>
      <c r="D200" s="1198"/>
      <c r="E200" s="1198"/>
      <c r="F200" s="1198"/>
      <c r="G200" s="1198"/>
      <c r="H200" s="1198"/>
      <c r="I200" s="1198"/>
      <c r="J200" s="1198"/>
      <c r="K200" s="1198"/>
      <c r="L200" s="1198"/>
      <c r="M200" s="164"/>
      <c r="P200" s="164"/>
      <c r="Q200" s="164"/>
    </row>
    <row r="201" spans="1:17" ht="12">
      <c r="A201" s="1129"/>
      <c r="B201" s="1129"/>
      <c r="C201" s="1393" t="s">
        <v>6830</v>
      </c>
      <c r="D201" s="1383" t="s">
        <v>6831</v>
      </c>
      <c r="E201" s="1383" t="s">
        <v>6832</v>
      </c>
      <c r="F201" s="1383" t="s">
        <v>6833</v>
      </c>
      <c r="G201" s="1474" t="s">
        <v>6834</v>
      </c>
      <c r="H201" s="1475"/>
      <c r="I201" s="1475"/>
      <c r="J201" s="1475"/>
      <c r="K201" s="1475"/>
      <c r="L201" s="1476"/>
      <c r="M201" s="164"/>
      <c r="P201" s="164"/>
      <c r="Q201" s="164"/>
    </row>
    <row r="202" spans="1:17" ht="39" customHeight="1">
      <c r="A202" s="1129"/>
      <c r="B202" s="1129"/>
      <c r="C202" s="1153" t="s">
        <v>5998</v>
      </c>
      <c r="D202" s="1154">
        <v>2</v>
      </c>
      <c r="E202" s="1154" t="s">
        <v>707</v>
      </c>
      <c r="F202" s="1154" t="s">
        <v>1258</v>
      </c>
      <c r="G202" s="1743" t="s">
        <v>15073</v>
      </c>
      <c r="H202" s="1741"/>
      <c r="I202" s="1741"/>
      <c r="J202" s="1741"/>
      <c r="K202" s="1741"/>
      <c r="L202" s="1742"/>
      <c r="M202" s="164"/>
      <c r="P202" s="164"/>
      <c r="Q202" s="164"/>
    </row>
    <row r="203" spans="1:17" ht="24" customHeight="1">
      <c r="A203" s="1129"/>
      <c r="B203" s="1129"/>
      <c r="C203" s="1153" t="s">
        <v>5999</v>
      </c>
      <c r="D203" s="1154">
        <v>2</v>
      </c>
      <c r="E203" s="1154" t="s">
        <v>707</v>
      </c>
      <c r="F203" s="1154" t="s">
        <v>1258</v>
      </c>
      <c r="G203" s="1743" t="s">
        <v>15074</v>
      </c>
      <c r="H203" s="1741"/>
      <c r="I203" s="1741"/>
      <c r="J203" s="1741"/>
      <c r="K203" s="1741"/>
      <c r="L203" s="1742"/>
      <c r="M203" s="164"/>
      <c r="P203" s="164"/>
      <c r="Q203" s="164"/>
    </row>
    <row r="204" spans="1:17" ht="24" customHeight="1">
      <c r="A204" s="1129"/>
      <c r="B204" s="1129"/>
      <c r="C204" s="1153" t="s">
        <v>6000</v>
      </c>
      <c r="D204" s="1154">
        <v>12</v>
      </c>
      <c r="E204" s="1154" t="s">
        <v>707</v>
      </c>
      <c r="F204" s="1154" t="s">
        <v>1258</v>
      </c>
      <c r="G204" s="1740" t="s">
        <v>15075</v>
      </c>
      <c r="H204" s="1741"/>
      <c r="I204" s="1741"/>
      <c r="J204" s="1741"/>
      <c r="K204" s="1741"/>
      <c r="L204" s="1742"/>
      <c r="M204" s="164"/>
      <c r="P204" s="164"/>
      <c r="Q204" s="164"/>
    </row>
    <row r="205" spans="1:17" ht="24" customHeight="1">
      <c r="A205" s="1129"/>
      <c r="B205" s="1129"/>
      <c r="C205" s="1153" t="s">
        <v>6001</v>
      </c>
      <c r="D205" s="1154">
        <v>12</v>
      </c>
      <c r="E205" s="1154" t="s">
        <v>707</v>
      </c>
      <c r="F205" s="1154" t="s">
        <v>1258</v>
      </c>
      <c r="G205" s="1740" t="s">
        <v>15075</v>
      </c>
      <c r="H205" s="1741"/>
      <c r="I205" s="1741"/>
      <c r="J205" s="1741"/>
      <c r="K205" s="1741"/>
      <c r="L205" s="1742"/>
      <c r="M205" s="164"/>
      <c r="P205" s="164"/>
      <c r="Q205" s="164"/>
    </row>
    <row r="206" spans="1:17" ht="24" customHeight="1">
      <c r="A206" s="1129"/>
      <c r="B206" s="1129"/>
      <c r="C206" s="1153" t="s">
        <v>6002</v>
      </c>
      <c r="D206" s="1154">
        <v>12</v>
      </c>
      <c r="E206" s="1154" t="s">
        <v>707</v>
      </c>
      <c r="F206" s="1154" t="s">
        <v>1258</v>
      </c>
      <c r="G206" s="1740" t="s">
        <v>15076</v>
      </c>
      <c r="H206" s="1741"/>
      <c r="I206" s="1741"/>
      <c r="J206" s="1741"/>
      <c r="K206" s="1741"/>
      <c r="L206" s="1742"/>
      <c r="M206" s="164"/>
      <c r="P206" s="164"/>
      <c r="Q206" s="164"/>
    </row>
    <row r="207" spans="1:17" ht="24" customHeight="1">
      <c r="A207" s="1129"/>
      <c r="B207" s="1129"/>
      <c r="C207" s="1153" t="s">
        <v>6003</v>
      </c>
      <c r="D207" s="1154">
        <v>12</v>
      </c>
      <c r="E207" s="1154" t="s">
        <v>707</v>
      </c>
      <c r="F207" s="1154" t="s">
        <v>1258</v>
      </c>
      <c r="G207" s="1740" t="s">
        <v>15077</v>
      </c>
      <c r="H207" s="1741"/>
      <c r="I207" s="1741"/>
      <c r="J207" s="1741"/>
      <c r="K207" s="1741"/>
      <c r="L207" s="1742"/>
      <c r="M207" s="164"/>
      <c r="P207" s="164"/>
      <c r="Q207" s="164"/>
    </row>
    <row r="208" spans="1:17" ht="24" customHeight="1">
      <c r="A208" s="1129"/>
      <c r="B208" s="1129"/>
      <c r="C208" s="1153" t="s">
        <v>6004</v>
      </c>
      <c r="D208" s="1154">
        <v>12</v>
      </c>
      <c r="E208" s="1154" t="s">
        <v>707</v>
      </c>
      <c r="F208" s="1154" t="s">
        <v>1258</v>
      </c>
      <c r="G208" s="1740" t="s">
        <v>15078</v>
      </c>
      <c r="H208" s="1741"/>
      <c r="I208" s="1741"/>
      <c r="J208" s="1741"/>
      <c r="K208" s="1741"/>
      <c r="L208" s="1742"/>
      <c r="M208" s="164"/>
      <c r="P208" s="164"/>
      <c r="Q208" s="164"/>
    </row>
    <row r="209" spans="3:17" ht="24" customHeight="1">
      <c r="C209" s="1153" t="s">
        <v>6005</v>
      </c>
      <c r="D209" s="1154">
        <v>12</v>
      </c>
      <c r="E209" s="1154" t="s">
        <v>707</v>
      </c>
      <c r="F209" s="1154" t="s">
        <v>1258</v>
      </c>
      <c r="G209" s="1740" t="s">
        <v>15079</v>
      </c>
      <c r="H209" s="1741"/>
      <c r="I209" s="1741"/>
      <c r="J209" s="1741"/>
      <c r="K209" s="1741"/>
      <c r="L209" s="1742"/>
      <c r="M209" s="164"/>
      <c r="P209" s="164"/>
      <c r="Q209" s="164"/>
    </row>
    <row r="210" spans="3:17" ht="24" customHeight="1">
      <c r="C210" s="1153" t="s">
        <v>6006</v>
      </c>
      <c r="D210" s="1154">
        <v>12</v>
      </c>
      <c r="E210" s="1154" t="s">
        <v>707</v>
      </c>
      <c r="F210" s="1154" t="s">
        <v>1258</v>
      </c>
      <c r="G210" s="1740" t="s">
        <v>15080</v>
      </c>
      <c r="H210" s="1741"/>
      <c r="I210" s="1741"/>
      <c r="J210" s="1741"/>
      <c r="K210" s="1741"/>
      <c r="L210" s="1742"/>
      <c r="M210" s="164"/>
      <c r="P210" s="164"/>
      <c r="Q210" s="164"/>
    </row>
    <row r="211" spans="3:17" ht="24" customHeight="1">
      <c r="C211" s="1153" t="s">
        <v>6007</v>
      </c>
      <c r="D211" s="1154">
        <v>12</v>
      </c>
      <c r="E211" s="1154" t="s">
        <v>707</v>
      </c>
      <c r="F211" s="1154" t="s">
        <v>1258</v>
      </c>
      <c r="G211" s="1740" t="s">
        <v>15081</v>
      </c>
      <c r="H211" s="1741"/>
      <c r="I211" s="1741"/>
      <c r="J211" s="1741"/>
      <c r="K211" s="1741"/>
      <c r="L211" s="1742"/>
      <c r="M211" s="164"/>
      <c r="P211" s="164"/>
      <c r="Q211" s="164"/>
    </row>
    <row r="212" spans="3:17" ht="24" customHeight="1">
      <c r="C212" s="1153" t="s">
        <v>6008</v>
      </c>
      <c r="D212" s="1154">
        <v>3</v>
      </c>
      <c r="E212" s="1154" t="s">
        <v>707</v>
      </c>
      <c r="F212" s="1154" t="s">
        <v>1258</v>
      </c>
      <c r="G212" s="1743" t="s">
        <v>15082</v>
      </c>
      <c r="H212" s="1746"/>
      <c r="I212" s="1746"/>
      <c r="J212" s="1746"/>
      <c r="K212" s="1746"/>
      <c r="L212" s="1747"/>
      <c r="M212" s="164"/>
      <c r="P212" s="164"/>
      <c r="Q212" s="164"/>
    </row>
    <row r="213" spans="3:17" ht="24" customHeight="1">
      <c r="C213" s="1153" t="s">
        <v>5481</v>
      </c>
      <c r="D213" s="1154">
        <v>1</v>
      </c>
      <c r="E213" s="1154" t="s">
        <v>707</v>
      </c>
      <c r="F213" s="1154" t="s">
        <v>1258</v>
      </c>
      <c r="G213" s="1743" t="s">
        <v>15083</v>
      </c>
      <c r="H213" s="1741"/>
      <c r="I213" s="1741"/>
      <c r="J213" s="1741"/>
      <c r="K213" s="1741"/>
      <c r="L213" s="1742"/>
      <c r="M213" s="164"/>
      <c r="P213" s="164"/>
      <c r="Q213" s="164"/>
    </row>
    <row r="214" spans="3:17" ht="24" customHeight="1">
      <c r="C214" s="1153" t="s">
        <v>5480</v>
      </c>
      <c r="D214" s="1154">
        <v>1</v>
      </c>
      <c r="E214" s="1154" t="s">
        <v>707</v>
      </c>
      <c r="F214" s="1154" t="s">
        <v>1258</v>
      </c>
      <c r="G214" s="1743" t="s">
        <v>15084</v>
      </c>
      <c r="H214" s="1741"/>
      <c r="I214" s="1741"/>
      <c r="J214" s="1741"/>
      <c r="K214" s="1741"/>
      <c r="L214" s="1742"/>
      <c r="M214" s="164"/>
      <c r="P214" s="164"/>
      <c r="Q214" s="164"/>
    </row>
    <row r="215" spans="3:17" ht="24" customHeight="1">
      <c r="C215" s="1153" t="s">
        <v>5479</v>
      </c>
      <c r="D215" s="1154">
        <v>1</v>
      </c>
      <c r="E215" s="1154" t="s">
        <v>707</v>
      </c>
      <c r="F215" s="1154" t="s">
        <v>1258</v>
      </c>
      <c r="G215" s="1743" t="s">
        <v>15085</v>
      </c>
      <c r="H215" s="1741"/>
      <c r="I215" s="1741"/>
      <c r="J215" s="1741"/>
      <c r="K215" s="1741"/>
      <c r="L215" s="1742"/>
      <c r="M215" s="164"/>
      <c r="P215" s="164"/>
      <c r="Q215" s="164"/>
    </row>
    <row r="216" spans="3:17" ht="24" customHeight="1">
      <c r="C216" s="1153" t="s">
        <v>5478</v>
      </c>
      <c r="D216" s="1154">
        <v>1</v>
      </c>
      <c r="E216" s="1154" t="s">
        <v>707</v>
      </c>
      <c r="F216" s="1154" t="s">
        <v>1258</v>
      </c>
      <c r="G216" s="1743" t="s">
        <v>15086</v>
      </c>
      <c r="H216" s="1741"/>
      <c r="I216" s="1741"/>
      <c r="J216" s="1741"/>
      <c r="K216" s="1741"/>
      <c r="L216" s="1742"/>
      <c r="M216" s="164"/>
      <c r="P216" s="164"/>
      <c r="Q216" s="164"/>
    </row>
    <row r="217" spans="3:17" ht="24" customHeight="1">
      <c r="C217" s="1153" t="s">
        <v>5477</v>
      </c>
      <c r="D217" s="1154">
        <v>1</v>
      </c>
      <c r="E217" s="1154" t="s">
        <v>707</v>
      </c>
      <c r="F217" s="1154" t="s">
        <v>1258</v>
      </c>
      <c r="G217" s="1743" t="s">
        <v>15087</v>
      </c>
      <c r="H217" s="1741"/>
      <c r="I217" s="1741"/>
      <c r="J217" s="1741"/>
      <c r="K217" s="1741"/>
      <c r="L217" s="1742"/>
      <c r="M217" s="164"/>
      <c r="P217" s="164"/>
      <c r="Q217" s="164"/>
    </row>
    <row r="218" spans="3:17" ht="24" customHeight="1">
      <c r="C218" s="1153" t="s">
        <v>6009</v>
      </c>
      <c r="D218" s="1154">
        <v>8</v>
      </c>
      <c r="E218" s="1154" t="s">
        <v>707</v>
      </c>
      <c r="F218" s="1154" t="s">
        <v>1258</v>
      </c>
      <c r="G218" s="1740" t="s">
        <v>15088</v>
      </c>
      <c r="H218" s="1741"/>
      <c r="I218" s="1741"/>
      <c r="J218" s="1741"/>
      <c r="K218" s="1741"/>
      <c r="L218" s="1742"/>
      <c r="M218" s="164"/>
      <c r="P218" s="164"/>
      <c r="Q218" s="164"/>
    </row>
    <row r="219" spans="3:17" ht="24" customHeight="1">
      <c r="C219" s="1153" t="s">
        <v>6010</v>
      </c>
      <c r="D219" s="1154">
        <v>8</v>
      </c>
      <c r="E219" s="1154" t="s">
        <v>707</v>
      </c>
      <c r="F219" s="1154" t="s">
        <v>1258</v>
      </c>
      <c r="G219" s="1740" t="s">
        <v>15089</v>
      </c>
      <c r="H219" s="1741"/>
      <c r="I219" s="1741"/>
      <c r="J219" s="1741"/>
      <c r="K219" s="1741"/>
      <c r="L219" s="1742"/>
      <c r="M219" s="164"/>
      <c r="P219" s="164"/>
      <c r="Q219" s="164"/>
    </row>
    <row r="220" spans="3:17" ht="24" customHeight="1">
      <c r="C220" s="1153" t="s">
        <v>6011</v>
      </c>
      <c r="D220" s="1154">
        <v>8</v>
      </c>
      <c r="E220" s="1154" t="s">
        <v>707</v>
      </c>
      <c r="F220" s="1154" t="s">
        <v>1258</v>
      </c>
      <c r="G220" s="1740" t="s">
        <v>15090</v>
      </c>
      <c r="H220" s="1741"/>
      <c r="I220" s="1741"/>
      <c r="J220" s="1741"/>
      <c r="K220" s="1741"/>
      <c r="L220" s="1742"/>
      <c r="M220" s="164"/>
      <c r="P220" s="164"/>
      <c r="Q220" s="164"/>
    </row>
    <row r="221" spans="3:17" ht="24" customHeight="1">
      <c r="C221" s="1153" t="s">
        <v>6012</v>
      </c>
      <c r="D221" s="1154">
        <v>8</v>
      </c>
      <c r="E221" s="1154" t="s">
        <v>707</v>
      </c>
      <c r="F221" s="1154" t="s">
        <v>1258</v>
      </c>
      <c r="G221" s="1740" t="s">
        <v>15091</v>
      </c>
      <c r="H221" s="1741"/>
      <c r="I221" s="1741"/>
      <c r="J221" s="1741"/>
      <c r="K221" s="1741"/>
      <c r="L221" s="1742"/>
      <c r="M221" s="164"/>
      <c r="P221" s="164"/>
      <c r="Q221" s="164"/>
    </row>
    <row r="222" spans="3:17" ht="24" customHeight="1">
      <c r="C222" s="1153" t="s">
        <v>6013</v>
      </c>
      <c r="D222" s="1154">
        <v>8</v>
      </c>
      <c r="E222" s="1154" t="s">
        <v>707</v>
      </c>
      <c r="F222" s="1154" t="s">
        <v>1258</v>
      </c>
      <c r="G222" s="1740" t="s">
        <v>15092</v>
      </c>
      <c r="H222" s="1741"/>
      <c r="I222" s="1741"/>
      <c r="J222" s="1741"/>
      <c r="K222" s="1741"/>
      <c r="L222" s="1742"/>
      <c r="M222" s="164"/>
      <c r="P222" s="164"/>
      <c r="Q222" s="164"/>
    </row>
    <row r="223" spans="3:17" ht="24" customHeight="1">
      <c r="C223" s="1153" t="s">
        <v>6014</v>
      </c>
      <c r="D223" s="1154">
        <v>8</v>
      </c>
      <c r="E223" s="1154" t="s">
        <v>707</v>
      </c>
      <c r="F223" s="1154" t="s">
        <v>1258</v>
      </c>
      <c r="G223" s="1740" t="s">
        <v>15093</v>
      </c>
      <c r="H223" s="1741"/>
      <c r="I223" s="1741"/>
      <c r="J223" s="1741"/>
      <c r="K223" s="1741"/>
      <c r="L223" s="1742"/>
      <c r="M223" s="164"/>
      <c r="P223" s="164"/>
      <c r="Q223" s="164"/>
    </row>
    <row r="224" spans="3:17" ht="24" customHeight="1">
      <c r="C224" s="1153" t="s">
        <v>6015</v>
      </c>
      <c r="D224" s="1154">
        <v>8</v>
      </c>
      <c r="E224" s="1154" t="s">
        <v>707</v>
      </c>
      <c r="F224" s="1154" t="s">
        <v>1258</v>
      </c>
      <c r="G224" s="1740" t="s">
        <v>15094</v>
      </c>
      <c r="H224" s="1741"/>
      <c r="I224" s="1741"/>
      <c r="J224" s="1741"/>
      <c r="K224" s="1741"/>
      <c r="L224" s="1742"/>
      <c r="M224" s="164"/>
      <c r="P224" s="164"/>
      <c r="Q224" s="164"/>
    </row>
    <row r="225" spans="3:17" ht="24" customHeight="1">
      <c r="C225" s="1153" t="s">
        <v>6016</v>
      </c>
      <c r="D225" s="1154">
        <v>8</v>
      </c>
      <c r="E225" s="1154" t="s">
        <v>707</v>
      </c>
      <c r="F225" s="1154" t="s">
        <v>1258</v>
      </c>
      <c r="G225" s="1740" t="s">
        <v>15095</v>
      </c>
      <c r="H225" s="1741"/>
      <c r="I225" s="1741"/>
      <c r="J225" s="1741"/>
      <c r="K225" s="1741"/>
      <c r="L225" s="1742"/>
      <c r="M225" s="164"/>
      <c r="P225" s="164"/>
      <c r="Q225" s="164"/>
    </row>
    <row r="226" spans="3:17" ht="24" customHeight="1">
      <c r="C226" s="1153" t="s">
        <v>6017</v>
      </c>
      <c r="D226" s="1154">
        <v>8</v>
      </c>
      <c r="E226" s="1154" t="s">
        <v>707</v>
      </c>
      <c r="F226" s="1154" t="s">
        <v>1258</v>
      </c>
      <c r="G226" s="1740" t="s">
        <v>15096</v>
      </c>
      <c r="H226" s="1741"/>
      <c r="I226" s="1741"/>
      <c r="J226" s="1741"/>
      <c r="K226" s="1741"/>
      <c r="L226" s="1742"/>
      <c r="M226" s="164"/>
      <c r="P226" s="164"/>
      <c r="Q226" s="164"/>
    </row>
    <row r="227" spans="3:17" ht="24" customHeight="1">
      <c r="C227" s="1153" t="s">
        <v>6018</v>
      </c>
      <c r="D227" s="1154">
        <v>8</v>
      </c>
      <c r="E227" s="1154" t="s">
        <v>707</v>
      </c>
      <c r="F227" s="1154" t="s">
        <v>1258</v>
      </c>
      <c r="G227" s="1740" t="s">
        <v>15097</v>
      </c>
      <c r="H227" s="1741"/>
      <c r="I227" s="1741"/>
      <c r="J227" s="1741"/>
      <c r="K227" s="1741"/>
      <c r="L227" s="1742"/>
      <c r="M227" s="164"/>
      <c r="P227" s="164"/>
      <c r="Q227" s="164"/>
    </row>
    <row r="228" spans="3:17" ht="24" customHeight="1">
      <c r="C228" s="1153" t="s">
        <v>5488</v>
      </c>
      <c r="D228" s="1154">
        <v>1</v>
      </c>
      <c r="E228" s="1154" t="s">
        <v>707</v>
      </c>
      <c r="F228" s="1154" t="s">
        <v>1258</v>
      </c>
      <c r="G228" s="1748" t="s">
        <v>15098</v>
      </c>
      <c r="H228" s="1749"/>
      <c r="I228" s="1749"/>
      <c r="J228" s="1749"/>
      <c r="K228" s="1749"/>
      <c r="L228" s="1750"/>
      <c r="M228" s="164"/>
      <c r="P228" s="164"/>
      <c r="Q228" s="164"/>
    </row>
    <row r="229" spans="3:17" ht="24" customHeight="1">
      <c r="C229" s="1153" t="s">
        <v>5487</v>
      </c>
      <c r="D229" s="1154">
        <v>1</v>
      </c>
      <c r="E229" s="1154" t="s">
        <v>707</v>
      </c>
      <c r="F229" s="1154" t="s">
        <v>1258</v>
      </c>
      <c r="G229" s="1751"/>
      <c r="H229" s="1752"/>
      <c r="I229" s="1752"/>
      <c r="J229" s="1752"/>
      <c r="K229" s="1752"/>
      <c r="L229" s="1753"/>
      <c r="M229" s="164"/>
      <c r="P229" s="164"/>
      <c r="Q229" s="164"/>
    </row>
    <row r="230" spans="3:17" ht="24" customHeight="1">
      <c r="C230" s="1153" t="s">
        <v>5486</v>
      </c>
      <c r="D230" s="1154">
        <v>1</v>
      </c>
      <c r="E230" s="1154" t="s">
        <v>707</v>
      </c>
      <c r="F230" s="1154" t="s">
        <v>1258</v>
      </c>
      <c r="G230" s="1751"/>
      <c r="H230" s="1752"/>
      <c r="I230" s="1752"/>
      <c r="J230" s="1752"/>
      <c r="K230" s="1752"/>
      <c r="L230" s="1753"/>
      <c r="M230" s="164"/>
      <c r="P230" s="164"/>
      <c r="Q230" s="164"/>
    </row>
    <row r="231" spans="3:17" ht="24" customHeight="1">
      <c r="C231" s="1153" t="s">
        <v>5485</v>
      </c>
      <c r="D231" s="1154">
        <v>1</v>
      </c>
      <c r="E231" s="1154" t="s">
        <v>707</v>
      </c>
      <c r="F231" s="1154" t="s">
        <v>1258</v>
      </c>
      <c r="G231" s="1751"/>
      <c r="H231" s="1752"/>
      <c r="I231" s="1752"/>
      <c r="J231" s="1752"/>
      <c r="K231" s="1752"/>
      <c r="L231" s="1753"/>
      <c r="M231" s="164"/>
      <c r="P231" s="164"/>
      <c r="Q231" s="164"/>
    </row>
    <row r="232" spans="3:17" ht="24" customHeight="1">
      <c r="C232" s="1153" t="s">
        <v>5484</v>
      </c>
      <c r="D232" s="1154">
        <v>1</v>
      </c>
      <c r="E232" s="1154" t="s">
        <v>707</v>
      </c>
      <c r="F232" s="1154" t="s">
        <v>1258</v>
      </c>
      <c r="G232" s="1754"/>
      <c r="H232" s="1755"/>
      <c r="I232" s="1755"/>
      <c r="J232" s="1755"/>
      <c r="K232" s="1755"/>
      <c r="L232" s="1756"/>
      <c r="M232" s="164"/>
      <c r="P232" s="164"/>
      <c r="Q232" s="164"/>
    </row>
    <row r="233" spans="3:17" ht="38.450000000000003" customHeight="1">
      <c r="C233" s="1153" t="s">
        <v>5483</v>
      </c>
      <c r="D233" s="1154">
        <v>1</v>
      </c>
      <c r="E233" s="1154" t="s">
        <v>707</v>
      </c>
      <c r="F233" s="1154" t="s">
        <v>1258</v>
      </c>
      <c r="G233" s="1743" t="s">
        <v>15099</v>
      </c>
      <c r="H233" s="1746"/>
      <c r="I233" s="1746"/>
      <c r="J233" s="1746"/>
      <c r="K233" s="1746"/>
      <c r="L233" s="1747"/>
      <c r="M233" s="164"/>
      <c r="P233" s="164"/>
      <c r="Q233" s="164"/>
    </row>
    <row r="234" spans="3:17" ht="24" customHeight="1">
      <c r="C234" s="1153" t="s">
        <v>6019</v>
      </c>
      <c r="D234" s="1154">
        <v>10</v>
      </c>
      <c r="E234" s="1154" t="s">
        <v>707</v>
      </c>
      <c r="F234" s="1154" t="s">
        <v>1258</v>
      </c>
      <c r="G234" s="1740" t="s">
        <v>15100</v>
      </c>
      <c r="H234" s="1741"/>
      <c r="I234" s="1741"/>
      <c r="J234" s="1741"/>
      <c r="K234" s="1741"/>
      <c r="L234" s="1742"/>
      <c r="M234" s="164"/>
      <c r="P234" s="164"/>
      <c r="Q234" s="164"/>
    </row>
    <row r="235" spans="3:17" ht="24" customHeight="1">
      <c r="C235" s="1153" t="s">
        <v>6020</v>
      </c>
      <c r="D235" s="1154">
        <v>10</v>
      </c>
      <c r="E235" s="1154" t="s">
        <v>707</v>
      </c>
      <c r="F235" s="1154" t="s">
        <v>1258</v>
      </c>
      <c r="G235" s="1740" t="s">
        <v>15101</v>
      </c>
      <c r="H235" s="1741"/>
      <c r="I235" s="1741"/>
      <c r="J235" s="1741"/>
      <c r="K235" s="1741"/>
      <c r="L235" s="1742"/>
      <c r="M235" s="164"/>
      <c r="P235" s="164"/>
      <c r="Q235" s="164"/>
    </row>
    <row r="236" spans="3:17" ht="24" customHeight="1">
      <c r="C236" s="1153" t="s">
        <v>6021</v>
      </c>
      <c r="D236" s="1154">
        <v>8</v>
      </c>
      <c r="E236" s="1154" t="s">
        <v>707</v>
      </c>
      <c r="F236" s="1154" t="s">
        <v>1258</v>
      </c>
      <c r="G236" s="1740" t="s">
        <v>15102</v>
      </c>
      <c r="H236" s="1741"/>
      <c r="I236" s="1741"/>
      <c r="J236" s="1741"/>
      <c r="K236" s="1741"/>
      <c r="L236" s="1742"/>
      <c r="M236" s="164"/>
      <c r="P236" s="164"/>
      <c r="Q236" s="164"/>
    </row>
    <row r="237" spans="3:17" ht="24" customHeight="1">
      <c r="C237" s="1153" t="s">
        <v>6022</v>
      </c>
      <c r="D237" s="1154">
        <v>4</v>
      </c>
      <c r="E237" s="1154" t="s">
        <v>707</v>
      </c>
      <c r="F237" s="1154" t="s">
        <v>1258</v>
      </c>
      <c r="G237" s="1743" t="s">
        <v>15103</v>
      </c>
      <c r="H237" s="1741"/>
      <c r="I237" s="1741"/>
      <c r="J237" s="1741"/>
      <c r="K237" s="1741"/>
      <c r="L237" s="1742"/>
      <c r="M237" s="164"/>
      <c r="P237" s="164"/>
      <c r="Q237" s="164"/>
    </row>
    <row r="238" spans="3:17" ht="33.6" customHeight="1">
      <c r="C238" s="1153" t="s">
        <v>6023</v>
      </c>
      <c r="D238" s="1154">
        <v>12</v>
      </c>
      <c r="E238" s="1154" t="s">
        <v>707</v>
      </c>
      <c r="F238" s="1154" t="s">
        <v>1258</v>
      </c>
      <c r="G238" s="1757" t="s">
        <v>15104</v>
      </c>
      <c r="H238" s="1760"/>
      <c r="I238" s="1760"/>
      <c r="J238" s="1760"/>
      <c r="K238" s="1760"/>
      <c r="L238" s="1761"/>
      <c r="M238" s="164"/>
      <c r="P238" s="164"/>
      <c r="Q238" s="164"/>
    </row>
    <row r="239" spans="3:17" ht="24" customHeight="1">
      <c r="C239" s="1153" t="s">
        <v>6024</v>
      </c>
      <c r="D239" s="1154">
        <v>10</v>
      </c>
      <c r="E239" s="1154" t="s">
        <v>707</v>
      </c>
      <c r="F239" s="1154" t="s">
        <v>1258</v>
      </c>
      <c r="G239" s="1740" t="s">
        <v>15105</v>
      </c>
      <c r="H239" s="1741"/>
      <c r="I239" s="1741"/>
      <c r="J239" s="1741"/>
      <c r="K239" s="1741"/>
      <c r="L239" s="1742"/>
      <c r="M239" s="164"/>
      <c r="P239" s="164"/>
      <c r="Q239" s="164"/>
    </row>
    <row r="240" spans="3:17" ht="24" customHeight="1">
      <c r="C240" s="1153" t="s">
        <v>6025</v>
      </c>
      <c r="D240" s="1154">
        <v>10</v>
      </c>
      <c r="E240" s="1154" t="s">
        <v>707</v>
      </c>
      <c r="F240" s="1154" t="s">
        <v>1258</v>
      </c>
      <c r="G240" s="1740" t="s">
        <v>15106</v>
      </c>
      <c r="H240" s="1741"/>
      <c r="I240" s="1741"/>
      <c r="J240" s="1741"/>
      <c r="K240" s="1741"/>
      <c r="L240" s="1742"/>
      <c r="M240" s="164"/>
      <c r="P240" s="164"/>
      <c r="Q240" s="164"/>
    </row>
    <row r="241" spans="3:17" ht="24" customHeight="1">
      <c r="C241" s="1153" t="s">
        <v>5482</v>
      </c>
      <c r="D241" s="1154">
        <v>1</v>
      </c>
      <c r="E241" s="1154" t="s">
        <v>707</v>
      </c>
      <c r="F241" s="1154" t="s">
        <v>1258</v>
      </c>
      <c r="G241" s="1743" t="s">
        <v>15107</v>
      </c>
      <c r="H241" s="1741"/>
      <c r="I241" s="1741"/>
      <c r="J241" s="1741"/>
      <c r="K241" s="1741"/>
      <c r="L241" s="1742"/>
      <c r="M241" s="164"/>
      <c r="P241" s="164"/>
      <c r="Q241" s="164"/>
    </row>
    <row r="242" spans="3:17" ht="24" customHeight="1">
      <c r="C242" s="1153" t="s">
        <v>6026</v>
      </c>
      <c r="D242" s="1154">
        <v>8</v>
      </c>
      <c r="E242" s="1154" t="s">
        <v>707</v>
      </c>
      <c r="F242" s="1154" t="s">
        <v>1258</v>
      </c>
      <c r="G242" s="1740" t="s">
        <v>15108</v>
      </c>
      <c r="H242" s="1741"/>
      <c r="I242" s="1741"/>
      <c r="J242" s="1741"/>
      <c r="K242" s="1741"/>
      <c r="L242" s="1742"/>
      <c r="M242" s="164"/>
      <c r="P242" s="164"/>
      <c r="Q242" s="164"/>
    </row>
    <row r="243" spans="3:17" ht="24" customHeight="1">
      <c r="C243" s="1153" t="s">
        <v>6027</v>
      </c>
      <c r="D243" s="1154">
        <v>12</v>
      </c>
      <c r="E243" s="1154" t="s">
        <v>707</v>
      </c>
      <c r="F243" s="1154" t="s">
        <v>1258</v>
      </c>
      <c r="G243" s="1740" t="s">
        <v>15109</v>
      </c>
      <c r="H243" s="1741"/>
      <c r="I243" s="1741"/>
      <c r="J243" s="1741"/>
      <c r="K243" s="1741"/>
      <c r="L243" s="1742"/>
      <c r="M243" s="164"/>
      <c r="P243" s="164"/>
      <c r="Q243" s="164"/>
    </row>
    <row r="244" spans="3:17" ht="24" customHeight="1">
      <c r="C244" s="1153" t="s">
        <v>5534</v>
      </c>
      <c r="D244" s="1154">
        <v>1</v>
      </c>
      <c r="E244" s="1154" t="s">
        <v>707</v>
      </c>
      <c r="F244" s="1154" t="s">
        <v>1258</v>
      </c>
      <c r="G244" s="1743" t="s">
        <v>15110</v>
      </c>
      <c r="H244" s="1741"/>
      <c r="I244" s="1741"/>
      <c r="J244" s="1741"/>
      <c r="K244" s="1741"/>
      <c r="L244" s="1742"/>
      <c r="M244" s="164"/>
      <c r="P244" s="164"/>
      <c r="Q244" s="164"/>
    </row>
    <row r="245" spans="3:17" ht="24" customHeight="1">
      <c r="C245" s="1153" t="s">
        <v>5533</v>
      </c>
      <c r="D245" s="1154">
        <v>1</v>
      </c>
      <c r="E245" s="1154" t="s">
        <v>707</v>
      </c>
      <c r="F245" s="1154" t="s">
        <v>1258</v>
      </c>
      <c r="G245" s="1740" t="s">
        <v>15111</v>
      </c>
      <c r="H245" s="1741"/>
      <c r="I245" s="1741"/>
      <c r="J245" s="1741"/>
      <c r="K245" s="1741"/>
      <c r="L245" s="1742"/>
      <c r="M245" s="164"/>
      <c r="P245" s="164"/>
      <c r="Q245" s="164"/>
    </row>
    <row r="246" spans="3:17" ht="26.45" customHeight="1">
      <c r="C246" s="1153" t="s">
        <v>5532</v>
      </c>
      <c r="D246" s="1154">
        <v>1</v>
      </c>
      <c r="E246" s="1154" t="s">
        <v>707</v>
      </c>
      <c r="F246" s="1154" t="s">
        <v>1258</v>
      </c>
      <c r="G246" s="1743" t="s">
        <v>15112</v>
      </c>
      <c r="H246" s="1746"/>
      <c r="I246" s="1746"/>
      <c r="J246" s="1746"/>
      <c r="K246" s="1746"/>
      <c r="L246" s="1747"/>
      <c r="M246" s="164"/>
      <c r="P246" s="164"/>
      <c r="Q246" s="164"/>
    </row>
    <row r="247" spans="3:17" ht="46.15" customHeight="1">
      <c r="C247" s="1153" t="s">
        <v>6028</v>
      </c>
      <c r="D247" s="1154">
        <v>2</v>
      </c>
      <c r="E247" s="1154" t="s">
        <v>707</v>
      </c>
      <c r="F247" s="1154" t="s">
        <v>1258</v>
      </c>
      <c r="G247" s="1757" t="s">
        <v>15113</v>
      </c>
      <c r="H247" s="1758"/>
      <c r="I247" s="1758"/>
      <c r="J247" s="1758"/>
      <c r="K247" s="1758"/>
      <c r="L247" s="1759"/>
      <c r="M247" s="164"/>
      <c r="P247" s="164"/>
      <c r="Q247" s="164"/>
    </row>
    <row r="248" spans="3:17" ht="24" customHeight="1">
      <c r="C248" s="1153" t="s">
        <v>6029</v>
      </c>
      <c r="D248" s="1154">
        <v>2</v>
      </c>
      <c r="E248" s="1154" t="s">
        <v>707</v>
      </c>
      <c r="F248" s="1154" t="s">
        <v>1258</v>
      </c>
      <c r="G248" s="1743" t="s">
        <v>15114</v>
      </c>
      <c r="H248" s="1746"/>
      <c r="I248" s="1746"/>
      <c r="J248" s="1746"/>
      <c r="K248" s="1746"/>
      <c r="L248" s="1747"/>
      <c r="M248" s="164"/>
      <c r="P248" s="164"/>
      <c r="Q248" s="164"/>
    </row>
    <row r="249" spans="3:17" ht="24" customHeight="1">
      <c r="C249" s="1153" t="s">
        <v>6030</v>
      </c>
      <c r="D249" s="1154">
        <v>2</v>
      </c>
      <c r="E249" s="1154" t="s">
        <v>707</v>
      </c>
      <c r="F249" s="1154" t="s">
        <v>1258</v>
      </c>
      <c r="G249" s="1743" t="s">
        <v>15114</v>
      </c>
      <c r="H249" s="1746"/>
      <c r="I249" s="1746"/>
      <c r="J249" s="1746"/>
      <c r="K249" s="1746"/>
      <c r="L249" s="1747"/>
      <c r="M249" s="164"/>
      <c r="P249" s="164"/>
      <c r="Q249" s="164"/>
    </row>
    <row r="250" spans="3:17" ht="24" customHeight="1">
      <c r="C250" s="1153" t="s">
        <v>6031</v>
      </c>
      <c r="D250" s="1154">
        <v>2</v>
      </c>
      <c r="E250" s="1154" t="s">
        <v>707</v>
      </c>
      <c r="F250" s="1154" t="s">
        <v>1258</v>
      </c>
      <c r="G250" s="1743" t="s">
        <v>15114</v>
      </c>
      <c r="H250" s="1746"/>
      <c r="I250" s="1746"/>
      <c r="J250" s="1746"/>
      <c r="K250" s="1746"/>
      <c r="L250" s="1747"/>
      <c r="M250" s="164"/>
      <c r="P250" s="164"/>
      <c r="Q250" s="164"/>
    </row>
    <row r="251" spans="3:17" ht="24" customHeight="1">
      <c r="C251" s="1153" t="s">
        <v>6032</v>
      </c>
      <c r="D251" s="1154">
        <v>2</v>
      </c>
      <c r="E251" s="1154" t="s">
        <v>707</v>
      </c>
      <c r="F251" s="1154" t="s">
        <v>1258</v>
      </c>
      <c r="G251" s="1743" t="s">
        <v>15114</v>
      </c>
      <c r="H251" s="1746"/>
      <c r="I251" s="1746"/>
      <c r="J251" s="1746"/>
      <c r="K251" s="1746"/>
      <c r="L251" s="1747"/>
      <c r="M251" s="164"/>
      <c r="P251" s="164"/>
      <c r="Q251" s="164"/>
    </row>
    <row r="252" spans="3:17" ht="24" customHeight="1">
      <c r="C252" s="1153" t="s">
        <v>6033</v>
      </c>
      <c r="D252" s="1154">
        <v>2</v>
      </c>
      <c r="E252" s="1154" t="s">
        <v>707</v>
      </c>
      <c r="F252" s="1154" t="s">
        <v>1258</v>
      </c>
      <c r="G252" s="1743" t="s">
        <v>15114</v>
      </c>
      <c r="H252" s="1746"/>
      <c r="I252" s="1746"/>
      <c r="J252" s="1746"/>
      <c r="K252" s="1746"/>
      <c r="L252" s="1747"/>
      <c r="M252" s="164"/>
      <c r="P252" s="164"/>
      <c r="Q252" s="164"/>
    </row>
    <row r="253" spans="3:17" ht="24" customHeight="1">
      <c r="C253" s="1153" t="s">
        <v>6034</v>
      </c>
      <c r="D253" s="1154">
        <v>2</v>
      </c>
      <c r="E253" s="1154" t="s">
        <v>707</v>
      </c>
      <c r="F253" s="1154" t="s">
        <v>1258</v>
      </c>
      <c r="G253" s="1743" t="s">
        <v>15114</v>
      </c>
      <c r="H253" s="1746"/>
      <c r="I253" s="1746"/>
      <c r="J253" s="1746"/>
      <c r="K253" s="1746"/>
      <c r="L253" s="1747"/>
      <c r="M253" s="164"/>
      <c r="P253" s="164"/>
      <c r="Q253" s="164"/>
    </row>
    <row r="254" spans="3:17" ht="24" customHeight="1">
      <c r="C254" s="1153" t="s">
        <v>6035</v>
      </c>
      <c r="D254" s="1154">
        <v>2</v>
      </c>
      <c r="E254" s="1154" t="s">
        <v>707</v>
      </c>
      <c r="F254" s="1154" t="s">
        <v>1258</v>
      </c>
      <c r="G254" s="1743" t="s">
        <v>15114</v>
      </c>
      <c r="H254" s="1746"/>
      <c r="I254" s="1746"/>
      <c r="J254" s="1746"/>
      <c r="K254" s="1746"/>
      <c r="L254" s="1747"/>
      <c r="M254" s="164"/>
      <c r="P254" s="164"/>
      <c r="Q254" s="164"/>
    </row>
    <row r="255" spans="3:17" ht="24" customHeight="1">
      <c r="C255" s="1153" t="s">
        <v>6036</v>
      </c>
      <c r="D255" s="1154">
        <v>2</v>
      </c>
      <c r="E255" s="1154" t="s">
        <v>707</v>
      </c>
      <c r="F255" s="1154" t="s">
        <v>1258</v>
      </c>
      <c r="G255" s="1743" t="s">
        <v>15114</v>
      </c>
      <c r="H255" s="1746"/>
      <c r="I255" s="1746"/>
      <c r="J255" s="1746"/>
      <c r="K255" s="1746"/>
      <c r="L255" s="1747"/>
      <c r="M255" s="164"/>
      <c r="P255" s="164"/>
      <c r="Q255" s="164"/>
    </row>
    <row r="256" spans="3:17" ht="24" customHeight="1">
      <c r="C256" s="1153" t="s">
        <v>6037</v>
      </c>
      <c r="D256" s="1154">
        <v>2</v>
      </c>
      <c r="E256" s="1154" t="s">
        <v>707</v>
      </c>
      <c r="F256" s="1154" t="s">
        <v>1258</v>
      </c>
      <c r="G256" s="1743" t="s">
        <v>15114</v>
      </c>
      <c r="H256" s="1746"/>
      <c r="I256" s="1746"/>
      <c r="J256" s="1746"/>
      <c r="K256" s="1746"/>
      <c r="L256" s="1747"/>
      <c r="M256" s="164"/>
      <c r="P256" s="164"/>
      <c r="Q256" s="164"/>
    </row>
    <row r="257" spans="3:17" ht="24" customHeight="1">
      <c r="C257" s="1153" t="s">
        <v>6038</v>
      </c>
      <c r="D257" s="1154">
        <v>2</v>
      </c>
      <c r="E257" s="1154" t="s">
        <v>707</v>
      </c>
      <c r="F257" s="1154" t="s">
        <v>1258</v>
      </c>
      <c r="G257" s="1743" t="s">
        <v>15114</v>
      </c>
      <c r="H257" s="1746"/>
      <c r="I257" s="1746"/>
      <c r="J257" s="1746"/>
      <c r="K257" s="1746"/>
      <c r="L257" s="1747"/>
      <c r="M257" s="164"/>
      <c r="P257" s="164"/>
      <c r="Q257" s="164"/>
    </row>
    <row r="258" spans="3:17" ht="24" customHeight="1">
      <c r="C258" s="1153" t="s">
        <v>6039</v>
      </c>
      <c r="D258" s="1154">
        <v>2</v>
      </c>
      <c r="E258" s="1154" t="s">
        <v>707</v>
      </c>
      <c r="F258" s="1154" t="s">
        <v>1258</v>
      </c>
      <c r="G258" s="1743" t="s">
        <v>15114</v>
      </c>
      <c r="H258" s="1746"/>
      <c r="I258" s="1746"/>
      <c r="J258" s="1746"/>
      <c r="K258" s="1746"/>
      <c r="L258" s="1747"/>
      <c r="M258" s="164"/>
      <c r="P258" s="164"/>
      <c r="Q258" s="164"/>
    </row>
    <row r="259" spans="3:17" ht="24" customHeight="1">
      <c r="C259" s="1153" t="s">
        <v>6040</v>
      </c>
      <c r="D259" s="1154">
        <v>2</v>
      </c>
      <c r="E259" s="1154" t="s">
        <v>707</v>
      </c>
      <c r="F259" s="1154" t="s">
        <v>1258</v>
      </c>
      <c r="G259" s="1743" t="s">
        <v>15114</v>
      </c>
      <c r="H259" s="1746"/>
      <c r="I259" s="1746"/>
      <c r="J259" s="1746"/>
      <c r="K259" s="1746"/>
      <c r="L259" s="1747"/>
      <c r="M259" s="164"/>
      <c r="P259" s="164"/>
      <c r="Q259" s="164"/>
    </row>
    <row r="260" spans="3:17" ht="24" customHeight="1">
      <c r="C260" s="1153" t="s">
        <v>6041</v>
      </c>
      <c r="D260" s="1154">
        <v>2</v>
      </c>
      <c r="E260" s="1154" t="s">
        <v>707</v>
      </c>
      <c r="F260" s="1154" t="s">
        <v>1258</v>
      </c>
      <c r="G260" s="1743" t="s">
        <v>15114</v>
      </c>
      <c r="H260" s="1746"/>
      <c r="I260" s="1746"/>
      <c r="J260" s="1746"/>
      <c r="K260" s="1746"/>
      <c r="L260" s="1747"/>
      <c r="M260" s="164"/>
      <c r="P260" s="164"/>
      <c r="Q260" s="164"/>
    </row>
    <row r="261" spans="3:17" ht="24" customHeight="1">
      <c r="C261" s="1153" t="s">
        <v>6042</v>
      </c>
      <c r="D261" s="1154">
        <v>2</v>
      </c>
      <c r="E261" s="1154" t="s">
        <v>707</v>
      </c>
      <c r="F261" s="1154" t="s">
        <v>1258</v>
      </c>
      <c r="G261" s="1743" t="s">
        <v>15114</v>
      </c>
      <c r="H261" s="1746"/>
      <c r="I261" s="1746"/>
      <c r="J261" s="1746"/>
      <c r="K261" s="1746"/>
      <c r="L261" s="1747"/>
      <c r="M261" s="164"/>
      <c r="P261" s="164"/>
      <c r="Q261" s="164"/>
    </row>
    <row r="262" spans="3:17" ht="24" customHeight="1">
      <c r="C262" s="1153" t="s">
        <v>6043</v>
      </c>
      <c r="D262" s="1154">
        <v>2</v>
      </c>
      <c r="E262" s="1154" t="s">
        <v>707</v>
      </c>
      <c r="F262" s="1154" t="s">
        <v>1258</v>
      </c>
      <c r="G262" s="1743" t="s">
        <v>15114</v>
      </c>
      <c r="H262" s="1746"/>
      <c r="I262" s="1746"/>
      <c r="J262" s="1746"/>
      <c r="K262" s="1746"/>
      <c r="L262" s="1747"/>
      <c r="M262" s="164"/>
      <c r="P262" s="164"/>
      <c r="Q262" s="164"/>
    </row>
    <row r="263" spans="3:17" ht="24" customHeight="1">
      <c r="C263" s="1153" t="s">
        <v>6044</v>
      </c>
      <c r="D263" s="1154">
        <v>2</v>
      </c>
      <c r="E263" s="1154" t="s">
        <v>707</v>
      </c>
      <c r="F263" s="1154" t="s">
        <v>1258</v>
      </c>
      <c r="G263" s="1743" t="s">
        <v>15114</v>
      </c>
      <c r="H263" s="1746"/>
      <c r="I263" s="1746"/>
      <c r="J263" s="1746"/>
      <c r="K263" s="1746"/>
      <c r="L263" s="1747"/>
      <c r="M263" s="164"/>
      <c r="P263" s="164"/>
      <c r="Q263" s="164"/>
    </row>
    <row r="264" spans="3:17" ht="24" customHeight="1">
      <c r="C264" s="1153" t="s">
        <v>6045</v>
      </c>
      <c r="D264" s="1154">
        <v>2</v>
      </c>
      <c r="E264" s="1154" t="s">
        <v>707</v>
      </c>
      <c r="F264" s="1154" t="s">
        <v>1258</v>
      </c>
      <c r="G264" s="1743" t="s">
        <v>15114</v>
      </c>
      <c r="H264" s="1746"/>
      <c r="I264" s="1746"/>
      <c r="J264" s="1746"/>
      <c r="K264" s="1746"/>
      <c r="L264" s="1747"/>
      <c r="M264" s="164"/>
      <c r="P264" s="164"/>
      <c r="Q264" s="164"/>
    </row>
    <row r="265" spans="3:17" ht="24" customHeight="1">
      <c r="C265" s="1153" t="s">
        <v>6046</v>
      </c>
      <c r="D265" s="1154">
        <v>2</v>
      </c>
      <c r="E265" s="1154" t="s">
        <v>707</v>
      </c>
      <c r="F265" s="1154" t="s">
        <v>1258</v>
      </c>
      <c r="G265" s="1743" t="s">
        <v>15114</v>
      </c>
      <c r="H265" s="1746"/>
      <c r="I265" s="1746"/>
      <c r="J265" s="1746"/>
      <c r="K265" s="1746"/>
      <c r="L265" s="1747"/>
      <c r="M265" s="164"/>
      <c r="P265" s="164"/>
      <c r="Q265" s="164"/>
    </row>
    <row r="266" spans="3:17" ht="24" customHeight="1">
      <c r="C266" s="1153" t="s">
        <v>6047</v>
      </c>
      <c r="D266" s="1154">
        <v>2</v>
      </c>
      <c r="E266" s="1154" t="s">
        <v>707</v>
      </c>
      <c r="F266" s="1154" t="s">
        <v>1258</v>
      </c>
      <c r="G266" s="1743" t="s">
        <v>15114</v>
      </c>
      <c r="H266" s="1746"/>
      <c r="I266" s="1746"/>
      <c r="J266" s="1746"/>
      <c r="K266" s="1746"/>
      <c r="L266" s="1747"/>
      <c r="M266" s="164"/>
      <c r="P266" s="164"/>
      <c r="Q266" s="164"/>
    </row>
    <row r="267" spans="3:17" ht="24" customHeight="1">
      <c r="C267" s="1153" t="s">
        <v>6048</v>
      </c>
      <c r="D267" s="1154">
        <v>2</v>
      </c>
      <c r="E267" s="1154" t="s">
        <v>707</v>
      </c>
      <c r="F267" s="1154" t="s">
        <v>1258</v>
      </c>
      <c r="G267" s="1743" t="s">
        <v>15114</v>
      </c>
      <c r="H267" s="1746"/>
      <c r="I267" s="1746"/>
      <c r="J267" s="1746"/>
      <c r="K267" s="1746"/>
      <c r="L267" s="1747"/>
      <c r="M267" s="164"/>
      <c r="P267" s="164"/>
      <c r="Q267" s="164"/>
    </row>
    <row r="268" spans="3:17" ht="24" customHeight="1">
      <c r="C268" s="1153" t="s">
        <v>6049</v>
      </c>
      <c r="D268" s="1154">
        <v>2</v>
      </c>
      <c r="E268" s="1154" t="s">
        <v>707</v>
      </c>
      <c r="F268" s="1154" t="s">
        <v>1258</v>
      </c>
      <c r="G268" s="1743" t="s">
        <v>15114</v>
      </c>
      <c r="H268" s="1746"/>
      <c r="I268" s="1746"/>
      <c r="J268" s="1746"/>
      <c r="K268" s="1746"/>
      <c r="L268" s="1747"/>
      <c r="M268" s="164"/>
      <c r="P268" s="164"/>
      <c r="Q268" s="164"/>
    </row>
    <row r="269" spans="3:17" ht="24" customHeight="1">
      <c r="C269" s="1153" t="s">
        <v>6050</v>
      </c>
      <c r="D269" s="1154">
        <v>2</v>
      </c>
      <c r="E269" s="1154" t="s">
        <v>707</v>
      </c>
      <c r="F269" s="1154" t="s">
        <v>1258</v>
      </c>
      <c r="G269" s="1743" t="s">
        <v>15114</v>
      </c>
      <c r="H269" s="1746"/>
      <c r="I269" s="1746"/>
      <c r="J269" s="1746"/>
      <c r="K269" s="1746"/>
      <c r="L269" s="1747"/>
      <c r="M269" s="164"/>
      <c r="P269" s="164"/>
      <c r="Q269" s="164"/>
    </row>
    <row r="270" spans="3:17" ht="24" customHeight="1">
      <c r="C270" s="1153" t="s">
        <v>6051</v>
      </c>
      <c r="D270" s="1154">
        <v>2</v>
      </c>
      <c r="E270" s="1154" t="s">
        <v>707</v>
      </c>
      <c r="F270" s="1154" t="s">
        <v>1258</v>
      </c>
      <c r="G270" s="1743" t="s">
        <v>15114</v>
      </c>
      <c r="H270" s="1746"/>
      <c r="I270" s="1746"/>
      <c r="J270" s="1746"/>
      <c r="K270" s="1746"/>
      <c r="L270" s="1747"/>
      <c r="M270" s="164"/>
      <c r="P270" s="164"/>
      <c r="Q270" s="164"/>
    </row>
    <row r="271" spans="3:17" ht="44.45" customHeight="1">
      <c r="C271" s="1153" t="s">
        <v>6052</v>
      </c>
      <c r="D271" s="1154">
        <v>2</v>
      </c>
      <c r="E271" s="1154" t="s">
        <v>707</v>
      </c>
      <c r="F271" s="1154" t="s">
        <v>1258</v>
      </c>
      <c r="G271" s="1757" t="s">
        <v>15115</v>
      </c>
      <c r="H271" s="1758"/>
      <c r="I271" s="1758"/>
      <c r="J271" s="1758"/>
      <c r="K271" s="1758"/>
      <c r="L271" s="1759"/>
      <c r="M271" s="164"/>
      <c r="P271" s="164"/>
      <c r="Q271" s="164"/>
    </row>
    <row r="272" spans="3:17" ht="24" customHeight="1">
      <c r="C272" s="1153" t="s">
        <v>6141</v>
      </c>
      <c r="D272" s="1154">
        <v>2</v>
      </c>
      <c r="E272" s="1154" t="s">
        <v>707</v>
      </c>
      <c r="F272" s="1154" t="s">
        <v>1258</v>
      </c>
      <c r="G272" s="1743" t="s">
        <v>15114</v>
      </c>
      <c r="H272" s="1746"/>
      <c r="I272" s="1746"/>
      <c r="J272" s="1746"/>
      <c r="K272" s="1746"/>
      <c r="L272" s="1747"/>
      <c r="M272" s="164"/>
      <c r="P272" s="164"/>
      <c r="Q272" s="164"/>
    </row>
    <row r="273" spans="3:17" ht="24" customHeight="1">
      <c r="C273" s="1153" t="s">
        <v>6142</v>
      </c>
      <c r="D273" s="1154">
        <v>2</v>
      </c>
      <c r="E273" s="1154" t="s">
        <v>707</v>
      </c>
      <c r="F273" s="1154" t="s">
        <v>1258</v>
      </c>
      <c r="G273" s="1743" t="s">
        <v>15114</v>
      </c>
      <c r="H273" s="1746"/>
      <c r="I273" s="1746"/>
      <c r="J273" s="1746"/>
      <c r="K273" s="1746"/>
      <c r="L273" s="1747"/>
      <c r="M273" s="164"/>
      <c r="P273" s="164"/>
      <c r="Q273" s="164"/>
    </row>
    <row r="274" spans="3:17" ht="24" customHeight="1">
      <c r="C274" s="1153" t="s">
        <v>6143</v>
      </c>
      <c r="D274" s="1154">
        <v>2</v>
      </c>
      <c r="E274" s="1154" t="s">
        <v>707</v>
      </c>
      <c r="F274" s="1154" t="s">
        <v>1258</v>
      </c>
      <c r="G274" s="1743" t="s">
        <v>15114</v>
      </c>
      <c r="H274" s="1746"/>
      <c r="I274" s="1746"/>
      <c r="J274" s="1746"/>
      <c r="K274" s="1746"/>
      <c r="L274" s="1747"/>
      <c r="M274" s="164"/>
      <c r="P274" s="164"/>
      <c r="Q274" s="164"/>
    </row>
    <row r="275" spans="3:17" ht="24" customHeight="1">
      <c r="C275" s="1153" t="s">
        <v>6144</v>
      </c>
      <c r="D275" s="1154">
        <v>2</v>
      </c>
      <c r="E275" s="1154" t="s">
        <v>707</v>
      </c>
      <c r="F275" s="1154" t="s">
        <v>1258</v>
      </c>
      <c r="G275" s="1743" t="s">
        <v>15114</v>
      </c>
      <c r="H275" s="1746"/>
      <c r="I275" s="1746"/>
      <c r="J275" s="1746"/>
      <c r="K275" s="1746"/>
      <c r="L275" s="1747"/>
      <c r="M275" s="164"/>
      <c r="P275" s="164"/>
      <c r="Q275" s="164"/>
    </row>
    <row r="276" spans="3:17" ht="24" customHeight="1">
      <c r="C276" s="1153" t="s">
        <v>6145</v>
      </c>
      <c r="D276" s="1154">
        <v>2</v>
      </c>
      <c r="E276" s="1154" t="s">
        <v>707</v>
      </c>
      <c r="F276" s="1154" t="s">
        <v>1258</v>
      </c>
      <c r="G276" s="1743" t="s">
        <v>15114</v>
      </c>
      <c r="H276" s="1746"/>
      <c r="I276" s="1746"/>
      <c r="J276" s="1746"/>
      <c r="K276" s="1746"/>
      <c r="L276" s="1747"/>
      <c r="M276" s="164"/>
      <c r="P276" s="164"/>
      <c r="Q276" s="164"/>
    </row>
    <row r="277" spans="3:17" ht="24" customHeight="1">
      <c r="C277" s="1153" t="s">
        <v>6146</v>
      </c>
      <c r="D277" s="1154">
        <v>2</v>
      </c>
      <c r="E277" s="1154" t="s">
        <v>707</v>
      </c>
      <c r="F277" s="1154" t="s">
        <v>1258</v>
      </c>
      <c r="G277" s="1743" t="s">
        <v>15114</v>
      </c>
      <c r="H277" s="1746"/>
      <c r="I277" s="1746"/>
      <c r="J277" s="1746"/>
      <c r="K277" s="1746"/>
      <c r="L277" s="1747"/>
      <c r="M277" s="164"/>
      <c r="P277" s="164"/>
      <c r="Q277" s="164"/>
    </row>
    <row r="278" spans="3:17" ht="24" customHeight="1">
      <c r="C278" s="1153" t="s">
        <v>6147</v>
      </c>
      <c r="D278" s="1154">
        <v>2</v>
      </c>
      <c r="E278" s="1154" t="s">
        <v>707</v>
      </c>
      <c r="F278" s="1154" t="s">
        <v>1258</v>
      </c>
      <c r="G278" s="1743" t="s">
        <v>15114</v>
      </c>
      <c r="H278" s="1746"/>
      <c r="I278" s="1746"/>
      <c r="J278" s="1746"/>
      <c r="K278" s="1746"/>
      <c r="L278" s="1747"/>
      <c r="M278" s="164"/>
      <c r="P278" s="164"/>
      <c r="Q278" s="164"/>
    </row>
    <row r="279" spans="3:17" ht="24" customHeight="1">
      <c r="C279" s="1153" t="s">
        <v>6148</v>
      </c>
      <c r="D279" s="1154">
        <v>2</v>
      </c>
      <c r="E279" s="1154" t="s">
        <v>707</v>
      </c>
      <c r="F279" s="1154" t="s">
        <v>1258</v>
      </c>
      <c r="G279" s="1743" t="s">
        <v>15114</v>
      </c>
      <c r="H279" s="1746"/>
      <c r="I279" s="1746"/>
      <c r="J279" s="1746"/>
      <c r="K279" s="1746"/>
      <c r="L279" s="1747"/>
      <c r="M279" s="164"/>
      <c r="P279" s="164"/>
      <c r="Q279" s="164"/>
    </row>
    <row r="280" spans="3:17" ht="24" customHeight="1">
      <c r="C280" s="1153" t="s">
        <v>6149</v>
      </c>
      <c r="D280" s="1154">
        <v>2</v>
      </c>
      <c r="E280" s="1154" t="s">
        <v>707</v>
      </c>
      <c r="F280" s="1154" t="s">
        <v>1258</v>
      </c>
      <c r="G280" s="1743" t="s">
        <v>15114</v>
      </c>
      <c r="H280" s="1746"/>
      <c r="I280" s="1746"/>
      <c r="J280" s="1746"/>
      <c r="K280" s="1746"/>
      <c r="L280" s="1747"/>
      <c r="M280" s="164"/>
      <c r="P280" s="164"/>
      <c r="Q280" s="164"/>
    </row>
    <row r="281" spans="3:17" ht="24" customHeight="1">
      <c r="C281" s="1153" t="s">
        <v>6150</v>
      </c>
      <c r="D281" s="1154">
        <v>2</v>
      </c>
      <c r="E281" s="1154" t="s">
        <v>707</v>
      </c>
      <c r="F281" s="1154" t="s">
        <v>1258</v>
      </c>
      <c r="G281" s="1743" t="s">
        <v>15114</v>
      </c>
      <c r="H281" s="1746"/>
      <c r="I281" s="1746"/>
      <c r="J281" s="1746"/>
      <c r="K281" s="1746"/>
      <c r="L281" s="1747"/>
      <c r="M281" s="164"/>
      <c r="P281" s="164"/>
      <c r="Q281" s="164"/>
    </row>
    <row r="282" spans="3:17" ht="24" customHeight="1">
      <c r="C282" s="1153" t="s">
        <v>6151</v>
      </c>
      <c r="D282" s="1154">
        <v>2</v>
      </c>
      <c r="E282" s="1154" t="s">
        <v>707</v>
      </c>
      <c r="F282" s="1154" t="s">
        <v>1258</v>
      </c>
      <c r="G282" s="1743" t="s">
        <v>15114</v>
      </c>
      <c r="H282" s="1746"/>
      <c r="I282" s="1746"/>
      <c r="J282" s="1746"/>
      <c r="K282" s="1746"/>
      <c r="L282" s="1747"/>
      <c r="M282" s="164"/>
      <c r="P282" s="164"/>
      <c r="Q282" s="164"/>
    </row>
    <row r="283" spans="3:17" ht="24" customHeight="1">
      <c r="C283" s="1153" t="s">
        <v>6152</v>
      </c>
      <c r="D283" s="1154">
        <v>2</v>
      </c>
      <c r="E283" s="1154" t="s">
        <v>707</v>
      </c>
      <c r="F283" s="1154" t="s">
        <v>1258</v>
      </c>
      <c r="G283" s="1743" t="s">
        <v>15114</v>
      </c>
      <c r="H283" s="1746"/>
      <c r="I283" s="1746"/>
      <c r="J283" s="1746"/>
      <c r="K283" s="1746"/>
      <c r="L283" s="1747"/>
      <c r="M283" s="164"/>
      <c r="P283" s="164"/>
      <c r="Q283" s="164"/>
    </row>
    <row r="284" spans="3:17" ht="24" customHeight="1">
      <c r="C284" s="1153" t="s">
        <v>6153</v>
      </c>
      <c r="D284" s="1154">
        <v>2</v>
      </c>
      <c r="E284" s="1154" t="s">
        <v>707</v>
      </c>
      <c r="F284" s="1154" t="s">
        <v>1258</v>
      </c>
      <c r="G284" s="1743" t="s">
        <v>15114</v>
      </c>
      <c r="H284" s="1746"/>
      <c r="I284" s="1746"/>
      <c r="J284" s="1746"/>
      <c r="K284" s="1746"/>
      <c r="L284" s="1747"/>
      <c r="M284" s="164"/>
      <c r="P284" s="164"/>
      <c r="Q284" s="164"/>
    </row>
    <row r="285" spans="3:17" ht="24" customHeight="1">
      <c r="C285" s="1153" t="s">
        <v>6154</v>
      </c>
      <c r="D285" s="1154">
        <v>2</v>
      </c>
      <c r="E285" s="1154" t="s">
        <v>707</v>
      </c>
      <c r="F285" s="1154" t="s">
        <v>1258</v>
      </c>
      <c r="G285" s="1743" t="s">
        <v>15114</v>
      </c>
      <c r="H285" s="1746"/>
      <c r="I285" s="1746"/>
      <c r="J285" s="1746"/>
      <c r="K285" s="1746"/>
      <c r="L285" s="1747"/>
      <c r="M285" s="164"/>
      <c r="P285" s="164"/>
      <c r="Q285" s="164"/>
    </row>
    <row r="286" spans="3:17" ht="24" customHeight="1">
      <c r="C286" s="1153" t="s">
        <v>6155</v>
      </c>
      <c r="D286" s="1154">
        <v>2</v>
      </c>
      <c r="E286" s="1154" t="s">
        <v>707</v>
      </c>
      <c r="F286" s="1154" t="s">
        <v>1258</v>
      </c>
      <c r="G286" s="1743" t="s">
        <v>15114</v>
      </c>
      <c r="H286" s="1746"/>
      <c r="I286" s="1746"/>
      <c r="J286" s="1746"/>
      <c r="K286" s="1746"/>
      <c r="L286" s="1747"/>
      <c r="M286" s="164"/>
      <c r="P286" s="164"/>
      <c r="Q286" s="164"/>
    </row>
    <row r="287" spans="3:17" ht="24" customHeight="1">
      <c r="C287" s="1153" t="s">
        <v>6156</v>
      </c>
      <c r="D287" s="1154">
        <v>2</v>
      </c>
      <c r="E287" s="1154" t="s">
        <v>707</v>
      </c>
      <c r="F287" s="1154" t="s">
        <v>1258</v>
      </c>
      <c r="G287" s="1743" t="s">
        <v>15114</v>
      </c>
      <c r="H287" s="1746"/>
      <c r="I287" s="1746"/>
      <c r="J287" s="1746"/>
      <c r="K287" s="1746"/>
      <c r="L287" s="1747"/>
      <c r="M287" s="164"/>
      <c r="P287" s="164"/>
      <c r="Q287" s="164"/>
    </row>
    <row r="288" spans="3:17" ht="24" customHeight="1">
      <c r="C288" s="1153" t="s">
        <v>6157</v>
      </c>
      <c r="D288" s="1154">
        <v>2</v>
      </c>
      <c r="E288" s="1154" t="s">
        <v>707</v>
      </c>
      <c r="F288" s="1154" t="s">
        <v>1258</v>
      </c>
      <c r="G288" s="1743" t="s">
        <v>15114</v>
      </c>
      <c r="H288" s="1746"/>
      <c r="I288" s="1746"/>
      <c r="J288" s="1746"/>
      <c r="K288" s="1746"/>
      <c r="L288" s="1747"/>
      <c r="M288" s="164"/>
      <c r="P288" s="164"/>
      <c r="Q288" s="164"/>
    </row>
    <row r="289" spans="3:17" ht="24" customHeight="1">
      <c r="C289" s="1153" t="s">
        <v>6158</v>
      </c>
      <c r="D289" s="1154">
        <v>2</v>
      </c>
      <c r="E289" s="1154" t="s">
        <v>707</v>
      </c>
      <c r="F289" s="1154" t="s">
        <v>1258</v>
      </c>
      <c r="G289" s="1743" t="s">
        <v>15114</v>
      </c>
      <c r="H289" s="1746"/>
      <c r="I289" s="1746"/>
      <c r="J289" s="1746"/>
      <c r="K289" s="1746"/>
      <c r="L289" s="1747"/>
      <c r="M289" s="164"/>
      <c r="P289" s="164"/>
      <c r="Q289" s="164"/>
    </row>
    <row r="290" spans="3:17" ht="24" customHeight="1">
      <c r="C290" s="1153" t="s">
        <v>6159</v>
      </c>
      <c r="D290" s="1154">
        <v>2</v>
      </c>
      <c r="E290" s="1154" t="s">
        <v>707</v>
      </c>
      <c r="F290" s="1154" t="s">
        <v>1258</v>
      </c>
      <c r="G290" s="1743" t="s">
        <v>15114</v>
      </c>
      <c r="H290" s="1746"/>
      <c r="I290" s="1746"/>
      <c r="J290" s="1746"/>
      <c r="K290" s="1746"/>
      <c r="L290" s="1747"/>
      <c r="M290" s="164"/>
      <c r="P290" s="164"/>
      <c r="Q290" s="164"/>
    </row>
    <row r="291" spans="3:17" ht="24" customHeight="1">
      <c r="C291" s="1153" t="s">
        <v>6160</v>
      </c>
      <c r="D291" s="1154">
        <v>2</v>
      </c>
      <c r="E291" s="1154" t="s">
        <v>707</v>
      </c>
      <c r="F291" s="1154" t="s">
        <v>1258</v>
      </c>
      <c r="G291" s="1743" t="s">
        <v>15114</v>
      </c>
      <c r="H291" s="1746"/>
      <c r="I291" s="1746"/>
      <c r="J291" s="1746"/>
      <c r="K291" s="1746"/>
      <c r="L291" s="1747"/>
      <c r="M291" s="164"/>
      <c r="P291" s="164"/>
      <c r="Q291" s="164"/>
    </row>
    <row r="292" spans="3:17" ht="24" customHeight="1">
      <c r="C292" s="1153" t="s">
        <v>6161</v>
      </c>
      <c r="D292" s="1154">
        <v>2</v>
      </c>
      <c r="E292" s="1154" t="s">
        <v>707</v>
      </c>
      <c r="F292" s="1154" t="s">
        <v>1258</v>
      </c>
      <c r="G292" s="1743" t="s">
        <v>15114</v>
      </c>
      <c r="H292" s="1746"/>
      <c r="I292" s="1746"/>
      <c r="J292" s="1746"/>
      <c r="K292" s="1746"/>
      <c r="L292" s="1747"/>
      <c r="M292" s="164"/>
      <c r="P292" s="164"/>
      <c r="Q292" s="164"/>
    </row>
    <row r="293" spans="3:17" ht="24" customHeight="1">
      <c r="C293" s="1153" t="s">
        <v>6162</v>
      </c>
      <c r="D293" s="1154">
        <v>2</v>
      </c>
      <c r="E293" s="1154" t="s">
        <v>707</v>
      </c>
      <c r="F293" s="1154" t="s">
        <v>1258</v>
      </c>
      <c r="G293" s="1743" t="s">
        <v>15114</v>
      </c>
      <c r="H293" s="1746"/>
      <c r="I293" s="1746"/>
      <c r="J293" s="1746"/>
      <c r="K293" s="1746"/>
      <c r="L293" s="1747"/>
      <c r="M293" s="164"/>
      <c r="P293" s="164"/>
      <c r="Q293" s="164"/>
    </row>
    <row r="294" spans="3:17" ht="24" customHeight="1">
      <c r="C294" s="1153" t="s">
        <v>6163</v>
      </c>
      <c r="D294" s="1154">
        <v>2</v>
      </c>
      <c r="E294" s="1154" t="s">
        <v>707</v>
      </c>
      <c r="F294" s="1154" t="s">
        <v>1258</v>
      </c>
      <c r="G294" s="1743" t="s">
        <v>15114</v>
      </c>
      <c r="H294" s="1746"/>
      <c r="I294" s="1746"/>
      <c r="J294" s="1746"/>
      <c r="K294" s="1746"/>
      <c r="L294" s="1747"/>
      <c r="M294" s="164"/>
      <c r="P294" s="164"/>
      <c r="Q294" s="164"/>
    </row>
    <row r="295" spans="3:17" ht="24" customHeight="1">
      <c r="C295" s="1153" t="s">
        <v>6164</v>
      </c>
      <c r="D295" s="1154">
        <v>2</v>
      </c>
      <c r="E295" s="1154" t="s">
        <v>707</v>
      </c>
      <c r="F295" s="1154" t="s">
        <v>1258</v>
      </c>
      <c r="G295" s="1743" t="s">
        <v>15114</v>
      </c>
      <c r="H295" s="1746"/>
      <c r="I295" s="1746"/>
      <c r="J295" s="1746"/>
      <c r="K295" s="1746"/>
      <c r="L295" s="1747"/>
      <c r="M295" s="164"/>
      <c r="P295" s="164"/>
      <c r="Q295" s="164"/>
    </row>
    <row r="296" spans="3:17" ht="24" customHeight="1">
      <c r="C296" s="1153" t="s">
        <v>6165</v>
      </c>
      <c r="D296" s="1154">
        <v>2</v>
      </c>
      <c r="E296" s="1154" t="s">
        <v>707</v>
      </c>
      <c r="F296" s="1154" t="s">
        <v>1258</v>
      </c>
      <c r="G296" s="1743" t="s">
        <v>15114</v>
      </c>
      <c r="H296" s="1746"/>
      <c r="I296" s="1746"/>
      <c r="J296" s="1746"/>
      <c r="K296" s="1746"/>
      <c r="L296" s="1747"/>
      <c r="M296" s="164"/>
      <c r="P296" s="164"/>
      <c r="Q296" s="164"/>
    </row>
    <row r="297" spans="3:17" ht="24" customHeight="1">
      <c r="C297" s="1153" t="s">
        <v>6166</v>
      </c>
      <c r="D297" s="1154">
        <v>2</v>
      </c>
      <c r="E297" s="1154" t="s">
        <v>707</v>
      </c>
      <c r="F297" s="1154" t="s">
        <v>1258</v>
      </c>
      <c r="G297" s="1743" t="s">
        <v>15114</v>
      </c>
      <c r="H297" s="1746"/>
      <c r="I297" s="1746"/>
      <c r="J297" s="1746"/>
      <c r="K297" s="1746"/>
      <c r="L297" s="1747"/>
      <c r="M297" s="164"/>
      <c r="P297" s="164"/>
      <c r="Q297" s="164"/>
    </row>
    <row r="298" spans="3:17" ht="24" customHeight="1">
      <c r="C298" s="1153" t="s">
        <v>6167</v>
      </c>
      <c r="D298" s="1154">
        <v>2</v>
      </c>
      <c r="E298" s="1154" t="s">
        <v>707</v>
      </c>
      <c r="F298" s="1154" t="s">
        <v>1258</v>
      </c>
      <c r="G298" s="1743" t="s">
        <v>15114</v>
      </c>
      <c r="H298" s="1746"/>
      <c r="I298" s="1746"/>
      <c r="J298" s="1746"/>
      <c r="K298" s="1746"/>
      <c r="L298" s="1747"/>
      <c r="M298" s="164"/>
      <c r="P298" s="164"/>
      <c r="Q298" s="164"/>
    </row>
    <row r="299" spans="3:17" ht="24" customHeight="1">
      <c r="C299" s="1153" t="s">
        <v>6168</v>
      </c>
      <c r="D299" s="1154">
        <v>2</v>
      </c>
      <c r="E299" s="1154" t="s">
        <v>707</v>
      </c>
      <c r="F299" s="1154" t="s">
        <v>1258</v>
      </c>
      <c r="G299" s="1743" t="s">
        <v>15114</v>
      </c>
      <c r="H299" s="1746"/>
      <c r="I299" s="1746"/>
      <c r="J299" s="1746"/>
      <c r="K299" s="1746"/>
      <c r="L299" s="1747"/>
      <c r="M299" s="164"/>
      <c r="P299" s="164"/>
      <c r="Q299" s="164"/>
    </row>
    <row r="300" spans="3:17" ht="24" customHeight="1">
      <c r="C300" s="1153" t="s">
        <v>6169</v>
      </c>
      <c r="D300" s="1154">
        <v>2</v>
      </c>
      <c r="E300" s="1154" t="s">
        <v>707</v>
      </c>
      <c r="F300" s="1154" t="s">
        <v>1258</v>
      </c>
      <c r="G300" s="1743" t="s">
        <v>15114</v>
      </c>
      <c r="H300" s="1746"/>
      <c r="I300" s="1746"/>
      <c r="J300" s="1746"/>
      <c r="K300" s="1746"/>
      <c r="L300" s="1747"/>
      <c r="M300" s="164"/>
      <c r="P300" s="164"/>
      <c r="Q300" s="164"/>
    </row>
    <row r="301" spans="3:17" ht="24" customHeight="1">
      <c r="C301" s="1153" t="s">
        <v>6170</v>
      </c>
      <c r="D301" s="1154">
        <v>2</v>
      </c>
      <c r="E301" s="1154" t="s">
        <v>707</v>
      </c>
      <c r="F301" s="1154" t="s">
        <v>1258</v>
      </c>
      <c r="G301" s="1743" t="s">
        <v>15114</v>
      </c>
      <c r="H301" s="1746"/>
      <c r="I301" s="1746"/>
      <c r="J301" s="1746"/>
      <c r="K301" s="1746"/>
      <c r="L301" s="1747"/>
      <c r="M301" s="164"/>
      <c r="P301" s="164"/>
      <c r="Q301" s="164"/>
    </row>
    <row r="302" spans="3:17" ht="24" customHeight="1">
      <c r="C302" s="1153" t="s">
        <v>6171</v>
      </c>
      <c r="D302" s="1154">
        <v>2</v>
      </c>
      <c r="E302" s="1154" t="s">
        <v>707</v>
      </c>
      <c r="F302" s="1154" t="s">
        <v>1258</v>
      </c>
      <c r="G302" s="1743" t="s">
        <v>15114</v>
      </c>
      <c r="H302" s="1746"/>
      <c r="I302" s="1746"/>
      <c r="J302" s="1746"/>
      <c r="K302" s="1746"/>
      <c r="L302" s="1747"/>
      <c r="M302" s="164"/>
      <c r="P302" s="164"/>
      <c r="Q302" s="164"/>
    </row>
    <row r="303" spans="3:17" ht="24" customHeight="1">
      <c r="C303" s="1153" t="s">
        <v>6053</v>
      </c>
      <c r="D303" s="1154">
        <v>3</v>
      </c>
      <c r="E303" s="1154" t="s">
        <v>707</v>
      </c>
      <c r="F303" s="1154" t="s">
        <v>1258</v>
      </c>
      <c r="G303" s="1762" t="s">
        <v>13601</v>
      </c>
      <c r="H303" s="1763"/>
      <c r="I303" s="1763"/>
      <c r="J303" s="1763"/>
      <c r="K303" s="1763"/>
      <c r="L303" s="1764"/>
      <c r="M303" s="164"/>
      <c r="P303" s="164"/>
      <c r="Q303" s="164"/>
    </row>
    <row r="304" spans="3:17" ht="24" customHeight="1">
      <c r="C304" s="1153" t="s">
        <v>5593</v>
      </c>
      <c r="D304" s="1154">
        <v>1</v>
      </c>
      <c r="E304" s="1154" t="s">
        <v>707</v>
      </c>
      <c r="F304" s="1154" t="s">
        <v>1258</v>
      </c>
      <c r="G304" s="1737" t="s">
        <v>15114</v>
      </c>
      <c r="H304" s="1738"/>
      <c r="I304" s="1738"/>
      <c r="J304" s="1738"/>
      <c r="K304" s="1738"/>
      <c r="L304" s="1739"/>
      <c r="M304" s="164"/>
      <c r="P304" s="164"/>
      <c r="Q304" s="164"/>
    </row>
    <row r="305" spans="3:17" ht="24" customHeight="1">
      <c r="C305" s="1153" t="s">
        <v>5597</v>
      </c>
      <c r="D305" s="1154">
        <v>1</v>
      </c>
      <c r="E305" s="1154" t="s">
        <v>707</v>
      </c>
      <c r="F305" s="1154" t="s">
        <v>1258</v>
      </c>
      <c r="G305" s="1737" t="s">
        <v>15114</v>
      </c>
      <c r="H305" s="1738"/>
      <c r="I305" s="1738"/>
      <c r="J305" s="1738"/>
      <c r="K305" s="1738"/>
      <c r="L305" s="1739"/>
      <c r="M305" s="164"/>
      <c r="P305" s="164"/>
      <c r="Q305" s="164"/>
    </row>
    <row r="306" spans="3:17" ht="24" customHeight="1">
      <c r="C306" s="1153" t="s">
        <v>5596</v>
      </c>
      <c r="D306" s="1154">
        <v>1</v>
      </c>
      <c r="E306" s="1154" t="s">
        <v>707</v>
      </c>
      <c r="F306" s="1154" t="s">
        <v>1258</v>
      </c>
      <c r="G306" s="1737" t="s">
        <v>15114</v>
      </c>
      <c r="H306" s="1738"/>
      <c r="I306" s="1738"/>
      <c r="J306" s="1738"/>
      <c r="K306" s="1738"/>
      <c r="L306" s="1739"/>
      <c r="M306" s="164"/>
      <c r="P306" s="164"/>
      <c r="Q306" s="164"/>
    </row>
    <row r="307" spans="3:17" ht="24" customHeight="1">
      <c r="C307" s="1153" t="s">
        <v>5595</v>
      </c>
      <c r="D307" s="1154">
        <v>1</v>
      </c>
      <c r="E307" s="1154" t="s">
        <v>707</v>
      </c>
      <c r="F307" s="1154" t="s">
        <v>1258</v>
      </c>
      <c r="G307" s="1737" t="s">
        <v>15114</v>
      </c>
      <c r="H307" s="1738"/>
      <c r="I307" s="1738"/>
      <c r="J307" s="1738"/>
      <c r="K307" s="1738"/>
      <c r="L307" s="1739"/>
      <c r="M307" s="164"/>
      <c r="P307" s="164"/>
      <c r="Q307" s="164"/>
    </row>
    <row r="308" spans="3:17" ht="24" customHeight="1">
      <c r="C308" s="1153" t="s">
        <v>5594</v>
      </c>
      <c r="D308" s="1154">
        <v>1</v>
      </c>
      <c r="E308" s="1154" t="s">
        <v>707</v>
      </c>
      <c r="F308" s="1154" t="s">
        <v>1258</v>
      </c>
      <c r="G308" s="1737" t="s">
        <v>15114</v>
      </c>
      <c r="H308" s="1738"/>
      <c r="I308" s="1738"/>
      <c r="J308" s="1738"/>
      <c r="K308" s="1738"/>
      <c r="L308" s="1739"/>
      <c r="M308" s="164"/>
      <c r="P308" s="164"/>
      <c r="Q308" s="164"/>
    </row>
    <row r="309" spans="3:17" ht="24" customHeight="1">
      <c r="C309" s="1153" t="s">
        <v>6054</v>
      </c>
      <c r="D309" s="1154">
        <v>8</v>
      </c>
      <c r="E309" s="1154" t="s">
        <v>707</v>
      </c>
      <c r="F309" s="1154" t="s">
        <v>1258</v>
      </c>
      <c r="G309" s="1737" t="s">
        <v>15114</v>
      </c>
      <c r="H309" s="1738"/>
      <c r="I309" s="1738"/>
      <c r="J309" s="1738"/>
      <c r="K309" s="1738"/>
      <c r="L309" s="1739"/>
      <c r="M309" s="164"/>
      <c r="P309" s="164"/>
      <c r="Q309" s="164"/>
    </row>
    <row r="310" spans="3:17" ht="24" customHeight="1">
      <c r="C310" s="1153" t="s">
        <v>5592</v>
      </c>
      <c r="D310" s="1154">
        <v>1</v>
      </c>
      <c r="E310" s="1154" t="s">
        <v>707</v>
      </c>
      <c r="F310" s="1154" t="s">
        <v>1258</v>
      </c>
      <c r="G310" s="1737" t="s">
        <v>15114</v>
      </c>
      <c r="H310" s="1738"/>
      <c r="I310" s="1738"/>
      <c r="J310" s="1738"/>
      <c r="K310" s="1738"/>
      <c r="L310" s="1739"/>
      <c r="M310" s="164"/>
      <c r="P310" s="164"/>
      <c r="Q310" s="164"/>
    </row>
    <row r="311" spans="3:17" ht="24" customHeight="1">
      <c r="C311" s="1153" t="s">
        <v>6055</v>
      </c>
      <c r="D311" s="1154">
        <v>3</v>
      </c>
      <c r="E311" s="1154" t="s">
        <v>707</v>
      </c>
      <c r="F311" s="1154" t="s">
        <v>1258</v>
      </c>
      <c r="G311" s="1737" t="s">
        <v>15114</v>
      </c>
      <c r="H311" s="1738"/>
      <c r="I311" s="1738"/>
      <c r="J311" s="1738"/>
      <c r="K311" s="1738"/>
      <c r="L311" s="1739"/>
      <c r="M311" s="164"/>
      <c r="P311" s="164"/>
      <c r="Q311" s="164"/>
    </row>
    <row r="312" spans="3:17" ht="24" customHeight="1">
      <c r="C312" s="1153" t="s">
        <v>6056</v>
      </c>
      <c r="D312" s="1154">
        <v>16</v>
      </c>
      <c r="E312" s="1154" t="s">
        <v>707</v>
      </c>
      <c r="F312" s="1154" t="s">
        <v>1258</v>
      </c>
      <c r="G312" s="1737" t="s">
        <v>15114</v>
      </c>
      <c r="H312" s="1738"/>
      <c r="I312" s="1738"/>
      <c r="J312" s="1738"/>
      <c r="K312" s="1738"/>
      <c r="L312" s="1739"/>
      <c r="M312" s="164"/>
      <c r="P312" s="164"/>
      <c r="Q312" s="164"/>
    </row>
    <row r="313" spans="3:17" ht="24" customHeight="1">
      <c r="C313" s="1153" t="s">
        <v>6057</v>
      </c>
      <c r="D313" s="1154">
        <v>3</v>
      </c>
      <c r="E313" s="1154" t="s">
        <v>707</v>
      </c>
      <c r="F313" s="1154" t="s">
        <v>1258</v>
      </c>
      <c r="G313" s="1737" t="s">
        <v>15114</v>
      </c>
      <c r="H313" s="1738"/>
      <c r="I313" s="1738"/>
      <c r="J313" s="1738"/>
      <c r="K313" s="1738"/>
      <c r="L313" s="1739"/>
      <c r="M313" s="164"/>
      <c r="P313" s="164"/>
      <c r="Q313" s="164"/>
    </row>
    <row r="314" spans="3:17" ht="24" customHeight="1">
      <c r="C314" s="1153" t="s">
        <v>6058</v>
      </c>
      <c r="D314" s="1154">
        <v>16</v>
      </c>
      <c r="E314" s="1154" t="s">
        <v>707</v>
      </c>
      <c r="F314" s="1154" t="s">
        <v>1258</v>
      </c>
      <c r="G314" s="1737" t="s">
        <v>15114</v>
      </c>
      <c r="H314" s="1738"/>
      <c r="I314" s="1738"/>
      <c r="J314" s="1738"/>
      <c r="K314" s="1738"/>
      <c r="L314" s="1739"/>
      <c r="M314" s="164"/>
      <c r="P314" s="164"/>
      <c r="Q314" s="164"/>
    </row>
    <row r="315" spans="3:17" ht="24" customHeight="1">
      <c r="C315" s="1153" t="s">
        <v>6059</v>
      </c>
      <c r="D315" s="1154">
        <v>3</v>
      </c>
      <c r="E315" s="1154" t="s">
        <v>707</v>
      </c>
      <c r="F315" s="1154" t="s">
        <v>1258</v>
      </c>
      <c r="G315" s="1737" t="s">
        <v>15114</v>
      </c>
      <c r="H315" s="1738"/>
      <c r="I315" s="1738"/>
      <c r="J315" s="1738"/>
      <c r="K315" s="1738"/>
      <c r="L315" s="1739"/>
      <c r="M315" s="164"/>
      <c r="P315" s="164"/>
      <c r="Q315" s="164"/>
    </row>
    <row r="316" spans="3:17" ht="24" customHeight="1">
      <c r="C316" s="1153" t="s">
        <v>6060</v>
      </c>
      <c r="D316" s="1154">
        <v>16</v>
      </c>
      <c r="E316" s="1154" t="s">
        <v>707</v>
      </c>
      <c r="F316" s="1154" t="s">
        <v>1258</v>
      </c>
      <c r="G316" s="1737" t="s">
        <v>15114</v>
      </c>
      <c r="H316" s="1738"/>
      <c r="I316" s="1738"/>
      <c r="J316" s="1738"/>
      <c r="K316" s="1738"/>
      <c r="L316" s="1739"/>
      <c r="M316" s="164"/>
      <c r="P316" s="164"/>
      <c r="Q316" s="164"/>
    </row>
    <row r="317" spans="3:17" ht="24" customHeight="1">
      <c r="C317" s="1153" t="s">
        <v>6061</v>
      </c>
      <c r="D317" s="1154">
        <v>3</v>
      </c>
      <c r="E317" s="1154" t="s">
        <v>707</v>
      </c>
      <c r="F317" s="1154" t="s">
        <v>1258</v>
      </c>
      <c r="G317" s="1737" t="s">
        <v>15114</v>
      </c>
      <c r="H317" s="1738"/>
      <c r="I317" s="1738"/>
      <c r="J317" s="1738"/>
      <c r="K317" s="1738"/>
      <c r="L317" s="1739"/>
      <c r="M317" s="164"/>
      <c r="P317" s="164"/>
      <c r="Q317" s="164"/>
    </row>
    <row r="318" spans="3:17" ht="24" customHeight="1">
      <c r="C318" s="1153" t="s">
        <v>6062</v>
      </c>
      <c r="D318" s="1154">
        <v>16</v>
      </c>
      <c r="E318" s="1154" t="s">
        <v>707</v>
      </c>
      <c r="F318" s="1154" t="s">
        <v>1258</v>
      </c>
      <c r="G318" s="1737" t="s">
        <v>15114</v>
      </c>
      <c r="H318" s="1738"/>
      <c r="I318" s="1738"/>
      <c r="J318" s="1738"/>
      <c r="K318" s="1738"/>
      <c r="L318" s="1739"/>
      <c r="M318" s="164"/>
      <c r="P318" s="164"/>
      <c r="Q318" s="164"/>
    </row>
    <row r="319" spans="3:17" ht="24" customHeight="1">
      <c r="C319" s="1153" t="s">
        <v>5615</v>
      </c>
      <c r="D319" s="1154">
        <v>1</v>
      </c>
      <c r="E319" s="1154" t="s">
        <v>707</v>
      </c>
      <c r="F319" s="1154" t="s">
        <v>708</v>
      </c>
      <c r="G319" s="1737" t="s">
        <v>15114</v>
      </c>
      <c r="H319" s="1738"/>
      <c r="I319" s="1738"/>
      <c r="J319" s="1738"/>
      <c r="K319" s="1738"/>
      <c r="L319" s="1739"/>
      <c r="M319" s="164"/>
      <c r="P319" s="164"/>
      <c r="Q319" s="164"/>
    </row>
    <row r="320" spans="3:17" ht="24" customHeight="1">
      <c r="C320" s="1153" t="s">
        <v>5618</v>
      </c>
      <c r="D320" s="1154">
        <v>1</v>
      </c>
      <c r="E320" s="1154" t="s">
        <v>707</v>
      </c>
      <c r="F320" s="1154" t="s">
        <v>1258</v>
      </c>
      <c r="G320" s="1737" t="s">
        <v>15114</v>
      </c>
      <c r="H320" s="1738"/>
      <c r="I320" s="1738"/>
      <c r="J320" s="1738"/>
      <c r="K320" s="1738"/>
      <c r="L320" s="1739"/>
      <c r="M320" s="164"/>
      <c r="P320" s="164"/>
      <c r="Q320" s="164"/>
    </row>
    <row r="321" spans="3:17" ht="24" customHeight="1">
      <c r="C321" s="1153" t="s">
        <v>6063</v>
      </c>
      <c r="D321" s="1154">
        <v>3</v>
      </c>
      <c r="E321" s="1154" t="s">
        <v>707</v>
      </c>
      <c r="F321" s="1154" t="s">
        <v>1258</v>
      </c>
      <c r="G321" s="1737" t="s">
        <v>15114</v>
      </c>
      <c r="H321" s="1738"/>
      <c r="I321" s="1738"/>
      <c r="J321" s="1738"/>
      <c r="K321" s="1738"/>
      <c r="L321" s="1739"/>
      <c r="M321" s="164"/>
      <c r="P321" s="164"/>
      <c r="Q321" s="164"/>
    </row>
    <row r="322" spans="3:17" ht="24" customHeight="1">
      <c r="C322" s="1153" t="s">
        <v>5617</v>
      </c>
      <c r="D322" s="1154">
        <v>1</v>
      </c>
      <c r="E322" s="1154" t="s">
        <v>707</v>
      </c>
      <c r="F322" s="1154" t="s">
        <v>708</v>
      </c>
      <c r="G322" s="1737" t="s">
        <v>15114</v>
      </c>
      <c r="H322" s="1738"/>
      <c r="I322" s="1738"/>
      <c r="J322" s="1738"/>
      <c r="K322" s="1738"/>
      <c r="L322" s="1739"/>
      <c r="M322" s="164"/>
      <c r="P322" s="164"/>
      <c r="Q322" s="164"/>
    </row>
    <row r="323" spans="3:17" ht="24" customHeight="1">
      <c r="C323" s="1153" t="s">
        <v>5616</v>
      </c>
      <c r="D323" s="1154">
        <v>1</v>
      </c>
      <c r="E323" s="1154" t="s">
        <v>707</v>
      </c>
      <c r="F323" s="1154" t="s">
        <v>708</v>
      </c>
      <c r="G323" s="1737" t="s">
        <v>15114</v>
      </c>
      <c r="H323" s="1738"/>
      <c r="I323" s="1738"/>
      <c r="J323" s="1738"/>
      <c r="K323" s="1738"/>
      <c r="L323" s="1739"/>
      <c r="M323" s="164"/>
      <c r="P323" s="164"/>
      <c r="Q323" s="164"/>
    </row>
    <row r="324" spans="3:17" ht="24" customHeight="1">
      <c r="C324" s="1153" t="s">
        <v>6064</v>
      </c>
      <c r="D324" s="1154">
        <v>5</v>
      </c>
      <c r="E324" s="1154" t="s">
        <v>707</v>
      </c>
      <c r="F324" s="1154" t="s">
        <v>1258</v>
      </c>
      <c r="G324" s="1737" t="s">
        <v>15114</v>
      </c>
      <c r="H324" s="1738"/>
      <c r="I324" s="1738"/>
      <c r="J324" s="1738"/>
      <c r="K324" s="1738"/>
      <c r="L324" s="1739"/>
      <c r="M324" s="164"/>
      <c r="P324" s="164"/>
      <c r="Q324" s="164"/>
    </row>
    <row r="325" spans="3:17" ht="24" customHeight="1">
      <c r="C325" s="1153" t="s">
        <v>5614</v>
      </c>
      <c r="D325" s="1154">
        <v>1</v>
      </c>
      <c r="E325" s="1154" t="s">
        <v>707</v>
      </c>
      <c r="F325" s="1154" t="s">
        <v>1258</v>
      </c>
      <c r="G325" s="1737" t="s">
        <v>15114</v>
      </c>
      <c r="H325" s="1738"/>
      <c r="I325" s="1738"/>
      <c r="J325" s="1738"/>
      <c r="K325" s="1738"/>
      <c r="L325" s="1739"/>
      <c r="M325" s="164"/>
      <c r="P325" s="164"/>
      <c r="Q325" s="164"/>
    </row>
    <row r="326" spans="3:17" ht="24" customHeight="1">
      <c r="C326" s="1153" t="s">
        <v>5613</v>
      </c>
      <c r="D326" s="1154">
        <v>1</v>
      </c>
      <c r="E326" s="1154" t="s">
        <v>707</v>
      </c>
      <c r="F326" s="1154" t="s">
        <v>1258</v>
      </c>
      <c r="G326" s="1737" t="s">
        <v>15114</v>
      </c>
      <c r="H326" s="1738"/>
      <c r="I326" s="1738"/>
      <c r="J326" s="1738"/>
      <c r="K326" s="1738"/>
      <c r="L326" s="1739"/>
      <c r="M326" s="164"/>
      <c r="P326" s="164"/>
      <c r="Q326" s="164"/>
    </row>
    <row r="327" spans="3:17" ht="24" customHeight="1">
      <c r="C327" s="835" t="s">
        <v>5612</v>
      </c>
      <c r="D327" s="1154">
        <v>1</v>
      </c>
      <c r="E327" s="1154" t="s">
        <v>707</v>
      </c>
      <c r="F327" s="1154" t="s">
        <v>708</v>
      </c>
      <c r="G327" s="1737" t="s">
        <v>15114</v>
      </c>
      <c r="H327" s="1738"/>
      <c r="I327" s="1738"/>
      <c r="J327" s="1738"/>
      <c r="K327" s="1738"/>
      <c r="L327" s="1739"/>
      <c r="M327" s="164"/>
      <c r="P327" s="164"/>
      <c r="Q327" s="164"/>
    </row>
    <row r="328" spans="3:17" ht="24" customHeight="1">
      <c r="C328" s="1153" t="s">
        <v>5611</v>
      </c>
      <c r="D328" s="1154">
        <v>1</v>
      </c>
      <c r="E328" s="1154" t="s">
        <v>707</v>
      </c>
      <c r="F328" s="1154" t="s">
        <v>708</v>
      </c>
      <c r="G328" s="1737" t="s">
        <v>15114</v>
      </c>
      <c r="H328" s="1738"/>
      <c r="I328" s="1738"/>
      <c r="J328" s="1738"/>
      <c r="K328" s="1738"/>
      <c r="L328" s="1739"/>
      <c r="M328" s="164"/>
      <c r="P328" s="164"/>
      <c r="Q328" s="164"/>
    </row>
    <row r="329" spans="3:17" ht="24" customHeight="1">
      <c r="C329" s="1153" t="s">
        <v>5628</v>
      </c>
      <c r="D329" s="1154">
        <v>1</v>
      </c>
      <c r="E329" s="1154" t="s">
        <v>707</v>
      </c>
      <c r="F329" s="1154" t="s">
        <v>1258</v>
      </c>
      <c r="G329" s="1737" t="s">
        <v>15114</v>
      </c>
      <c r="H329" s="1738"/>
      <c r="I329" s="1738"/>
      <c r="J329" s="1738"/>
      <c r="K329" s="1738"/>
      <c r="L329" s="1739"/>
      <c r="M329" s="164"/>
      <c r="P329" s="164"/>
      <c r="Q329" s="164"/>
    </row>
    <row r="330" spans="3:17" ht="24" customHeight="1">
      <c r="C330" s="1153" t="s">
        <v>5627</v>
      </c>
      <c r="D330" s="1154">
        <v>1</v>
      </c>
      <c r="E330" s="1154" t="s">
        <v>707</v>
      </c>
      <c r="F330" s="1154" t="s">
        <v>1258</v>
      </c>
      <c r="G330" s="1737" t="s">
        <v>15114</v>
      </c>
      <c r="H330" s="1738"/>
      <c r="I330" s="1738"/>
      <c r="J330" s="1738"/>
      <c r="K330" s="1738"/>
      <c r="L330" s="1739"/>
      <c r="M330" s="164"/>
      <c r="P330" s="164"/>
      <c r="Q330" s="164"/>
    </row>
    <row r="331" spans="3:17" ht="24" customHeight="1">
      <c r="C331" s="1153" t="s">
        <v>5626</v>
      </c>
      <c r="D331" s="1154">
        <v>1</v>
      </c>
      <c r="E331" s="1154" t="s">
        <v>707</v>
      </c>
      <c r="F331" s="1154" t="s">
        <v>1258</v>
      </c>
      <c r="G331" s="1737" t="s">
        <v>15114</v>
      </c>
      <c r="H331" s="1738"/>
      <c r="I331" s="1738"/>
      <c r="J331" s="1738"/>
      <c r="K331" s="1738"/>
      <c r="L331" s="1739"/>
      <c r="M331" s="164"/>
      <c r="P331" s="164"/>
      <c r="Q331" s="164"/>
    </row>
    <row r="332" spans="3:17" ht="24" customHeight="1">
      <c r="C332" s="1153" t="s">
        <v>5625</v>
      </c>
      <c r="D332" s="1154">
        <v>1</v>
      </c>
      <c r="E332" s="1154" t="s">
        <v>707</v>
      </c>
      <c r="F332" s="1154" t="s">
        <v>1258</v>
      </c>
      <c r="G332" s="1737" t="s">
        <v>15114</v>
      </c>
      <c r="H332" s="1738"/>
      <c r="I332" s="1738"/>
      <c r="J332" s="1738"/>
      <c r="K332" s="1738"/>
      <c r="L332" s="1739"/>
      <c r="M332" s="164"/>
      <c r="P332" s="164"/>
      <c r="Q332" s="164"/>
    </row>
    <row r="333" spans="3:17" ht="24" customHeight="1">
      <c r="C333" s="1153" t="s">
        <v>5624</v>
      </c>
      <c r="D333" s="1154">
        <v>1</v>
      </c>
      <c r="E333" s="1154" t="s">
        <v>707</v>
      </c>
      <c r="F333" s="1154" t="s">
        <v>1258</v>
      </c>
      <c r="G333" s="1737" t="s">
        <v>15114</v>
      </c>
      <c r="H333" s="1738"/>
      <c r="I333" s="1738"/>
      <c r="J333" s="1738"/>
      <c r="K333" s="1738"/>
      <c r="L333" s="1739"/>
      <c r="M333" s="164"/>
      <c r="P333" s="164"/>
      <c r="Q333" s="164"/>
    </row>
    <row r="334" spans="3:17" ht="24" customHeight="1">
      <c r="C334" s="1153" t="s">
        <v>5623</v>
      </c>
      <c r="D334" s="1154">
        <v>1</v>
      </c>
      <c r="E334" s="1154" t="s">
        <v>707</v>
      </c>
      <c r="F334" s="1154" t="s">
        <v>1258</v>
      </c>
      <c r="G334" s="1737" t="s">
        <v>15114</v>
      </c>
      <c r="H334" s="1738"/>
      <c r="I334" s="1738"/>
      <c r="J334" s="1738"/>
      <c r="K334" s="1738"/>
      <c r="L334" s="1739"/>
      <c r="M334" s="164"/>
      <c r="P334" s="164"/>
      <c r="Q334" s="164"/>
    </row>
    <row r="335" spans="3:17" ht="24" customHeight="1">
      <c r="C335" s="1153" t="s">
        <v>5622</v>
      </c>
      <c r="D335" s="1154">
        <v>1</v>
      </c>
      <c r="E335" s="1154" t="s">
        <v>707</v>
      </c>
      <c r="F335" s="1154" t="s">
        <v>1258</v>
      </c>
      <c r="G335" s="1737" t="s">
        <v>15114</v>
      </c>
      <c r="H335" s="1738"/>
      <c r="I335" s="1738"/>
      <c r="J335" s="1738"/>
      <c r="K335" s="1738"/>
      <c r="L335" s="1739"/>
      <c r="M335" s="164"/>
      <c r="P335" s="164"/>
      <c r="Q335" s="164"/>
    </row>
    <row r="336" spans="3:17" ht="24" customHeight="1">
      <c r="C336" s="1153" t="s">
        <v>5621</v>
      </c>
      <c r="D336" s="1154">
        <v>1</v>
      </c>
      <c r="E336" s="1154" t="s">
        <v>707</v>
      </c>
      <c r="F336" s="1154" t="s">
        <v>1258</v>
      </c>
      <c r="G336" s="1737" t="s">
        <v>15114</v>
      </c>
      <c r="H336" s="1738"/>
      <c r="I336" s="1738"/>
      <c r="J336" s="1738"/>
      <c r="K336" s="1738"/>
      <c r="L336" s="1739"/>
      <c r="M336" s="164"/>
      <c r="P336" s="164"/>
      <c r="Q336" s="164"/>
    </row>
    <row r="337" spans="3:17" ht="24" customHeight="1">
      <c r="C337" s="1153" t="s">
        <v>5636</v>
      </c>
      <c r="D337" s="1154">
        <v>1</v>
      </c>
      <c r="E337" s="1154" t="s">
        <v>707</v>
      </c>
      <c r="F337" s="1154" t="s">
        <v>1258</v>
      </c>
      <c r="G337" s="1737" t="s">
        <v>15114</v>
      </c>
      <c r="H337" s="1738"/>
      <c r="I337" s="1738"/>
      <c r="J337" s="1738"/>
      <c r="K337" s="1738"/>
      <c r="L337" s="1739"/>
      <c r="M337" s="164"/>
      <c r="P337" s="164"/>
      <c r="Q337" s="164"/>
    </row>
    <row r="338" spans="3:17" ht="24" customHeight="1">
      <c r="C338" s="1153" t="s">
        <v>5635</v>
      </c>
      <c r="D338" s="1154">
        <v>1</v>
      </c>
      <c r="E338" s="1154" t="s">
        <v>707</v>
      </c>
      <c r="F338" s="1154" t="s">
        <v>1258</v>
      </c>
      <c r="G338" s="1737" t="s">
        <v>15114</v>
      </c>
      <c r="H338" s="1738"/>
      <c r="I338" s="1738"/>
      <c r="J338" s="1738"/>
      <c r="K338" s="1738"/>
      <c r="L338" s="1739"/>
      <c r="M338" s="164"/>
      <c r="P338" s="164"/>
      <c r="Q338" s="164"/>
    </row>
    <row r="339" spans="3:17" ht="24" customHeight="1">
      <c r="C339" s="1153" t="s">
        <v>5634</v>
      </c>
      <c r="D339" s="1154">
        <v>1</v>
      </c>
      <c r="E339" s="1154" t="s">
        <v>707</v>
      </c>
      <c r="F339" s="1154" t="s">
        <v>1258</v>
      </c>
      <c r="G339" s="1737" t="s">
        <v>15114</v>
      </c>
      <c r="H339" s="1738"/>
      <c r="I339" s="1738"/>
      <c r="J339" s="1738"/>
      <c r="K339" s="1738"/>
      <c r="L339" s="1739"/>
      <c r="M339" s="164"/>
      <c r="P339" s="164"/>
      <c r="Q339" s="164"/>
    </row>
    <row r="340" spans="3:17" ht="24" customHeight="1">
      <c r="C340" s="1153" t="s">
        <v>5633</v>
      </c>
      <c r="D340" s="1154">
        <v>1</v>
      </c>
      <c r="E340" s="1154" t="s">
        <v>707</v>
      </c>
      <c r="F340" s="1154" t="s">
        <v>1258</v>
      </c>
      <c r="G340" s="1737" t="s">
        <v>15114</v>
      </c>
      <c r="H340" s="1738"/>
      <c r="I340" s="1738"/>
      <c r="J340" s="1738"/>
      <c r="K340" s="1738"/>
      <c r="L340" s="1739"/>
      <c r="M340" s="164"/>
      <c r="P340" s="164"/>
      <c r="Q340" s="164"/>
    </row>
    <row r="341" spans="3:17" ht="24" customHeight="1">
      <c r="C341" s="1153" t="s">
        <v>5632</v>
      </c>
      <c r="D341" s="1154">
        <v>1</v>
      </c>
      <c r="E341" s="1154" t="s">
        <v>707</v>
      </c>
      <c r="F341" s="1154" t="s">
        <v>1258</v>
      </c>
      <c r="G341" s="1737" t="s">
        <v>15114</v>
      </c>
      <c r="H341" s="1738"/>
      <c r="I341" s="1738"/>
      <c r="J341" s="1738"/>
      <c r="K341" s="1738"/>
      <c r="L341" s="1739"/>
      <c r="M341" s="164"/>
      <c r="P341" s="164"/>
      <c r="Q341" s="164"/>
    </row>
    <row r="342" spans="3:17" ht="24" customHeight="1">
      <c r="C342" s="1153" t="s">
        <v>5631</v>
      </c>
      <c r="D342" s="1154">
        <v>1</v>
      </c>
      <c r="E342" s="1154" t="s">
        <v>707</v>
      </c>
      <c r="F342" s="1154" t="s">
        <v>1258</v>
      </c>
      <c r="G342" s="1737" t="s">
        <v>15114</v>
      </c>
      <c r="H342" s="1738"/>
      <c r="I342" s="1738"/>
      <c r="J342" s="1738"/>
      <c r="K342" s="1738"/>
      <c r="L342" s="1739"/>
      <c r="M342" s="164"/>
      <c r="P342" s="164"/>
      <c r="Q342" s="164"/>
    </row>
    <row r="343" spans="3:17" ht="24" customHeight="1">
      <c r="C343" s="1153" t="s">
        <v>5630</v>
      </c>
      <c r="D343" s="1154">
        <v>1</v>
      </c>
      <c r="E343" s="1154" t="s">
        <v>707</v>
      </c>
      <c r="F343" s="1154" t="s">
        <v>1258</v>
      </c>
      <c r="G343" s="1737" t="s">
        <v>15114</v>
      </c>
      <c r="H343" s="1738"/>
      <c r="I343" s="1738"/>
      <c r="J343" s="1738"/>
      <c r="K343" s="1738"/>
      <c r="L343" s="1739"/>
      <c r="M343" s="164"/>
      <c r="P343" s="164"/>
      <c r="Q343" s="164"/>
    </row>
    <row r="344" spans="3:17" ht="24" customHeight="1">
      <c r="C344" s="1153" t="s">
        <v>5629</v>
      </c>
      <c r="D344" s="1154">
        <v>1</v>
      </c>
      <c r="E344" s="1154" t="s">
        <v>707</v>
      </c>
      <c r="F344" s="1154" t="s">
        <v>1258</v>
      </c>
      <c r="G344" s="1737" t="s">
        <v>15114</v>
      </c>
      <c r="H344" s="1738"/>
      <c r="I344" s="1738"/>
      <c r="J344" s="1738"/>
      <c r="K344" s="1738"/>
      <c r="L344" s="1739"/>
      <c r="M344" s="164"/>
      <c r="P344" s="164"/>
      <c r="Q344" s="164"/>
    </row>
    <row r="345" spans="3:17" ht="24" customHeight="1">
      <c r="C345" s="1153" t="s">
        <v>5644</v>
      </c>
      <c r="D345" s="1154">
        <v>1</v>
      </c>
      <c r="E345" s="1154" t="s">
        <v>707</v>
      </c>
      <c r="F345" s="1154" t="s">
        <v>1258</v>
      </c>
      <c r="G345" s="1737" t="s">
        <v>15114</v>
      </c>
      <c r="H345" s="1738"/>
      <c r="I345" s="1738"/>
      <c r="J345" s="1738"/>
      <c r="K345" s="1738"/>
      <c r="L345" s="1739"/>
      <c r="M345" s="164"/>
      <c r="P345" s="164"/>
      <c r="Q345" s="164"/>
    </row>
    <row r="346" spans="3:17" ht="24" customHeight="1">
      <c r="C346" s="1153" t="s">
        <v>5643</v>
      </c>
      <c r="D346" s="1154">
        <v>1</v>
      </c>
      <c r="E346" s="1154" t="s">
        <v>707</v>
      </c>
      <c r="F346" s="1154" t="s">
        <v>1258</v>
      </c>
      <c r="G346" s="1737" t="s">
        <v>15114</v>
      </c>
      <c r="H346" s="1738"/>
      <c r="I346" s="1738"/>
      <c r="J346" s="1738"/>
      <c r="K346" s="1738"/>
      <c r="L346" s="1739"/>
      <c r="M346" s="164"/>
      <c r="P346" s="164"/>
      <c r="Q346" s="164"/>
    </row>
    <row r="347" spans="3:17" ht="24" customHeight="1">
      <c r="C347" s="1153" t="s">
        <v>5642</v>
      </c>
      <c r="D347" s="1154">
        <v>1</v>
      </c>
      <c r="E347" s="1154" t="s">
        <v>707</v>
      </c>
      <c r="F347" s="1154" t="s">
        <v>1258</v>
      </c>
      <c r="G347" s="1737" t="s">
        <v>15114</v>
      </c>
      <c r="H347" s="1738"/>
      <c r="I347" s="1738"/>
      <c r="J347" s="1738"/>
      <c r="K347" s="1738"/>
      <c r="L347" s="1739"/>
      <c r="M347" s="164"/>
      <c r="P347" s="164"/>
      <c r="Q347" s="164"/>
    </row>
    <row r="348" spans="3:17" ht="24" customHeight="1">
      <c r="C348" s="1153" t="s">
        <v>5641</v>
      </c>
      <c r="D348" s="1154">
        <v>1</v>
      </c>
      <c r="E348" s="1154" t="s">
        <v>707</v>
      </c>
      <c r="F348" s="1154" t="s">
        <v>1258</v>
      </c>
      <c r="G348" s="1737" t="s">
        <v>15114</v>
      </c>
      <c r="H348" s="1738"/>
      <c r="I348" s="1738"/>
      <c r="J348" s="1738"/>
      <c r="K348" s="1738"/>
      <c r="L348" s="1739"/>
      <c r="M348" s="164"/>
      <c r="P348" s="164"/>
      <c r="Q348" s="164"/>
    </row>
    <row r="349" spans="3:17" ht="24" customHeight="1">
      <c r="C349" s="1153" t="s">
        <v>5640</v>
      </c>
      <c r="D349" s="1154">
        <v>1</v>
      </c>
      <c r="E349" s="1154" t="s">
        <v>707</v>
      </c>
      <c r="F349" s="1154" t="s">
        <v>1258</v>
      </c>
      <c r="G349" s="1737" t="s">
        <v>15114</v>
      </c>
      <c r="H349" s="1738"/>
      <c r="I349" s="1738"/>
      <c r="J349" s="1738"/>
      <c r="K349" s="1738"/>
      <c r="L349" s="1739"/>
      <c r="M349" s="164"/>
      <c r="P349" s="164"/>
      <c r="Q349" s="164"/>
    </row>
    <row r="350" spans="3:17" ht="24" customHeight="1">
      <c r="C350" s="1153" t="s">
        <v>5639</v>
      </c>
      <c r="D350" s="1154">
        <v>1</v>
      </c>
      <c r="E350" s="1154" t="s">
        <v>707</v>
      </c>
      <c r="F350" s="1154" t="s">
        <v>1258</v>
      </c>
      <c r="G350" s="1737" t="s">
        <v>15114</v>
      </c>
      <c r="H350" s="1738"/>
      <c r="I350" s="1738"/>
      <c r="J350" s="1738"/>
      <c r="K350" s="1738"/>
      <c r="L350" s="1739"/>
      <c r="M350" s="164"/>
      <c r="P350" s="164"/>
      <c r="Q350" s="164"/>
    </row>
    <row r="351" spans="3:17" ht="24" customHeight="1">
      <c r="C351" s="1153" t="s">
        <v>5638</v>
      </c>
      <c r="D351" s="1154">
        <v>1</v>
      </c>
      <c r="E351" s="1154" t="s">
        <v>707</v>
      </c>
      <c r="F351" s="1154" t="s">
        <v>1258</v>
      </c>
      <c r="G351" s="1737" t="s">
        <v>15114</v>
      </c>
      <c r="H351" s="1738"/>
      <c r="I351" s="1738"/>
      <c r="J351" s="1738"/>
      <c r="K351" s="1738"/>
      <c r="L351" s="1739"/>
      <c r="M351" s="164"/>
      <c r="P351" s="164"/>
      <c r="Q351" s="164"/>
    </row>
    <row r="352" spans="3:17" ht="24" customHeight="1">
      <c r="C352" s="1153" t="s">
        <v>5637</v>
      </c>
      <c r="D352" s="1154">
        <v>1</v>
      </c>
      <c r="E352" s="1154" t="s">
        <v>707</v>
      </c>
      <c r="F352" s="1154" t="s">
        <v>1258</v>
      </c>
      <c r="G352" s="1737" t="s">
        <v>15114</v>
      </c>
      <c r="H352" s="1738"/>
      <c r="I352" s="1738"/>
      <c r="J352" s="1738"/>
      <c r="K352" s="1738"/>
      <c r="L352" s="1739"/>
      <c r="M352" s="164"/>
      <c r="P352" s="164"/>
      <c r="Q352" s="164"/>
    </row>
    <row r="353" spans="3:17" ht="24" customHeight="1">
      <c r="C353" s="1153" t="s">
        <v>5652</v>
      </c>
      <c r="D353" s="1154">
        <v>1</v>
      </c>
      <c r="E353" s="1154" t="s">
        <v>707</v>
      </c>
      <c r="F353" s="1154" t="s">
        <v>1258</v>
      </c>
      <c r="G353" s="1737" t="s">
        <v>15114</v>
      </c>
      <c r="H353" s="1738"/>
      <c r="I353" s="1738"/>
      <c r="J353" s="1738"/>
      <c r="K353" s="1738"/>
      <c r="L353" s="1739"/>
      <c r="M353" s="164"/>
      <c r="P353" s="164"/>
      <c r="Q353" s="164"/>
    </row>
    <row r="354" spans="3:17" ht="24" customHeight="1">
      <c r="C354" s="1153" t="s">
        <v>5651</v>
      </c>
      <c r="D354" s="1154">
        <v>1</v>
      </c>
      <c r="E354" s="1154" t="s">
        <v>707</v>
      </c>
      <c r="F354" s="1154" t="s">
        <v>1258</v>
      </c>
      <c r="G354" s="1737" t="s">
        <v>15114</v>
      </c>
      <c r="H354" s="1738"/>
      <c r="I354" s="1738"/>
      <c r="J354" s="1738"/>
      <c r="K354" s="1738"/>
      <c r="L354" s="1739"/>
      <c r="M354" s="164"/>
      <c r="P354" s="164"/>
      <c r="Q354" s="164"/>
    </row>
    <row r="355" spans="3:17" ht="24" customHeight="1">
      <c r="C355" s="1153" t="s">
        <v>5650</v>
      </c>
      <c r="D355" s="1154">
        <v>1</v>
      </c>
      <c r="E355" s="1154" t="s">
        <v>707</v>
      </c>
      <c r="F355" s="1154" t="s">
        <v>1258</v>
      </c>
      <c r="G355" s="1737" t="s">
        <v>15114</v>
      </c>
      <c r="H355" s="1738"/>
      <c r="I355" s="1738"/>
      <c r="J355" s="1738"/>
      <c r="K355" s="1738"/>
      <c r="L355" s="1739"/>
      <c r="M355" s="164"/>
      <c r="P355" s="164"/>
      <c r="Q355" s="164"/>
    </row>
    <row r="356" spans="3:17" ht="24" customHeight="1">
      <c r="C356" s="1153" t="s">
        <v>5649</v>
      </c>
      <c r="D356" s="1154">
        <v>1</v>
      </c>
      <c r="E356" s="1154" t="s">
        <v>707</v>
      </c>
      <c r="F356" s="1154" t="s">
        <v>1258</v>
      </c>
      <c r="G356" s="1737" t="s">
        <v>15114</v>
      </c>
      <c r="H356" s="1738"/>
      <c r="I356" s="1738"/>
      <c r="J356" s="1738"/>
      <c r="K356" s="1738"/>
      <c r="L356" s="1739"/>
      <c r="M356" s="164"/>
      <c r="P356" s="164"/>
      <c r="Q356" s="164"/>
    </row>
    <row r="357" spans="3:17" ht="24" customHeight="1">
      <c r="C357" s="1153" t="s">
        <v>5648</v>
      </c>
      <c r="D357" s="1154">
        <v>1</v>
      </c>
      <c r="E357" s="1154" t="s">
        <v>707</v>
      </c>
      <c r="F357" s="1154" t="s">
        <v>1258</v>
      </c>
      <c r="G357" s="1737" t="s">
        <v>15114</v>
      </c>
      <c r="H357" s="1738"/>
      <c r="I357" s="1738"/>
      <c r="J357" s="1738"/>
      <c r="K357" s="1738"/>
      <c r="L357" s="1739"/>
      <c r="M357" s="164"/>
      <c r="P357" s="164"/>
      <c r="Q357" s="164"/>
    </row>
    <row r="358" spans="3:17" ht="24" customHeight="1">
      <c r="C358" s="1153" t="s">
        <v>5647</v>
      </c>
      <c r="D358" s="1154">
        <v>1</v>
      </c>
      <c r="E358" s="1154" t="s">
        <v>707</v>
      </c>
      <c r="F358" s="1154" t="s">
        <v>1258</v>
      </c>
      <c r="G358" s="1737" t="s">
        <v>15114</v>
      </c>
      <c r="H358" s="1738"/>
      <c r="I358" s="1738"/>
      <c r="J358" s="1738"/>
      <c r="K358" s="1738"/>
      <c r="L358" s="1739"/>
      <c r="M358" s="164"/>
      <c r="P358" s="164"/>
      <c r="Q358" s="164"/>
    </row>
    <row r="359" spans="3:17" ht="24" customHeight="1">
      <c r="C359" s="1153" t="s">
        <v>5646</v>
      </c>
      <c r="D359" s="1154">
        <v>1</v>
      </c>
      <c r="E359" s="1154" t="s">
        <v>707</v>
      </c>
      <c r="F359" s="1154" t="s">
        <v>1258</v>
      </c>
      <c r="G359" s="1737" t="s">
        <v>15114</v>
      </c>
      <c r="H359" s="1738"/>
      <c r="I359" s="1738"/>
      <c r="J359" s="1738"/>
      <c r="K359" s="1738"/>
      <c r="L359" s="1739"/>
      <c r="M359" s="164"/>
      <c r="P359" s="164"/>
      <c r="Q359" s="164"/>
    </row>
    <row r="360" spans="3:17" ht="24" customHeight="1">
      <c r="C360" s="1153" t="s">
        <v>5645</v>
      </c>
      <c r="D360" s="1154">
        <v>1</v>
      </c>
      <c r="E360" s="1154" t="s">
        <v>707</v>
      </c>
      <c r="F360" s="1154" t="s">
        <v>1258</v>
      </c>
      <c r="G360" s="1737" t="s">
        <v>15114</v>
      </c>
      <c r="H360" s="1738"/>
      <c r="I360" s="1738"/>
      <c r="J360" s="1738"/>
      <c r="K360" s="1738"/>
      <c r="L360" s="1739"/>
      <c r="M360" s="164"/>
      <c r="P360" s="164"/>
      <c r="Q360" s="164"/>
    </row>
    <row r="361" spans="3:17" ht="24" customHeight="1">
      <c r="C361" s="1153" t="s">
        <v>5660</v>
      </c>
      <c r="D361" s="1154">
        <v>1</v>
      </c>
      <c r="E361" s="1154" t="s">
        <v>707</v>
      </c>
      <c r="F361" s="1154" t="s">
        <v>1258</v>
      </c>
      <c r="G361" s="1737" t="s">
        <v>15114</v>
      </c>
      <c r="H361" s="1738"/>
      <c r="I361" s="1738"/>
      <c r="J361" s="1738"/>
      <c r="K361" s="1738"/>
      <c r="L361" s="1739"/>
      <c r="M361" s="164"/>
      <c r="P361" s="164"/>
      <c r="Q361" s="164"/>
    </row>
    <row r="362" spans="3:17" ht="24" customHeight="1">
      <c r="C362" s="1153" t="s">
        <v>5659</v>
      </c>
      <c r="D362" s="1154">
        <v>1</v>
      </c>
      <c r="E362" s="1154" t="s">
        <v>707</v>
      </c>
      <c r="F362" s="1154" t="s">
        <v>1258</v>
      </c>
      <c r="G362" s="1737" t="s">
        <v>15114</v>
      </c>
      <c r="H362" s="1738"/>
      <c r="I362" s="1738"/>
      <c r="J362" s="1738"/>
      <c r="K362" s="1738"/>
      <c r="L362" s="1739"/>
      <c r="M362" s="164"/>
      <c r="P362" s="164"/>
      <c r="Q362" s="164"/>
    </row>
    <row r="363" spans="3:17" ht="24" customHeight="1">
      <c r="C363" s="1153" t="s">
        <v>5658</v>
      </c>
      <c r="D363" s="1154">
        <v>1</v>
      </c>
      <c r="E363" s="1154" t="s">
        <v>707</v>
      </c>
      <c r="F363" s="1154" t="s">
        <v>1258</v>
      </c>
      <c r="G363" s="1737" t="s">
        <v>15114</v>
      </c>
      <c r="H363" s="1738"/>
      <c r="I363" s="1738"/>
      <c r="J363" s="1738"/>
      <c r="K363" s="1738"/>
      <c r="L363" s="1739"/>
      <c r="M363" s="164"/>
      <c r="P363" s="164"/>
      <c r="Q363" s="164"/>
    </row>
    <row r="364" spans="3:17" ht="24" customHeight="1">
      <c r="C364" s="1153" t="s">
        <v>5657</v>
      </c>
      <c r="D364" s="1154">
        <v>1</v>
      </c>
      <c r="E364" s="1154" t="s">
        <v>707</v>
      </c>
      <c r="F364" s="1154" t="s">
        <v>1258</v>
      </c>
      <c r="G364" s="1737" t="s">
        <v>15114</v>
      </c>
      <c r="H364" s="1738"/>
      <c r="I364" s="1738"/>
      <c r="J364" s="1738"/>
      <c r="K364" s="1738"/>
      <c r="L364" s="1739"/>
      <c r="M364" s="164"/>
      <c r="P364" s="164"/>
      <c r="Q364" s="164"/>
    </row>
    <row r="365" spans="3:17" ht="24" customHeight="1">
      <c r="C365" s="1153" t="s">
        <v>5656</v>
      </c>
      <c r="D365" s="1154">
        <v>1</v>
      </c>
      <c r="E365" s="1154" t="s">
        <v>707</v>
      </c>
      <c r="F365" s="1154" t="s">
        <v>1258</v>
      </c>
      <c r="G365" s="1737" t="s">
        <v>15114</v>
      </c>
      <c r="H365" s="1738"/>
      <c r="I365" s="1738"/>
      <c r="J365" s="1738"/>
      <c r="K365" s="1738"/>
      <c r="L365" s="1739"/>
      <c r="M365" s="164"/>
      <c r="P365" s="164"/>
      <c r="Q365" s="164"/>
    </row>
    <row r="366" spans="3:17" ht="24" customHeight="1">
      <c r="C366" s="1153" t="s">
        <v>5655</v>
      </c>
      <c r="D366" s="1154">
        <v>1</v>
      </c>
      <c r="E366" s="1154" t="s">
        <v>707</v>
      </c>
      <c r="F366" s="1154" t="s">
        <v>1258</v>
      </c>
      <c r="G366" s="1737" t="s">
        <v>15114</v>
      </c>
      <c r="H366" s="1738"/>
      <c r="I366" s="1738"/>
      <c r="J366" s="1738"/>
      <c r="K366" s="1738"/>
      <c r="L366" s="1739"/>
      <c r="M366" s="164"/>
      <c r="P366" s="164"/>
      <c r="Q366" s="164"/>
    </row>
    <row r="367" spans="3:17" ht="24" customHeight="1">
      <c r="C367" s="1153" t="s">
        <v>5654</v>
      </c>
      <c r="D367" s="1154">
        <v>1</v>
      </c>
      <c r="E367" s="1154" t="s">
        <v>707</v>
      </c>
      <c r="F367" s="1154" t="s">
        <v>1258</v>
      </c>
      <c r="G367" s="1737" t="s">
        <v>15114</v>
      </c>
      <c r="H367" s="1738"/>
      <c r="I367" s="1738"/>
      <c r="J367" s="1738"/>
      <c r="K367" s="1738"/>
      <c r="L367" s="1739"/>
      <c r="M367" s="164"/>
      <c r="P367" s="164"/>
      <c r="Q367" s="164"/>
    </row>
    <row r="368" spans="3:17" ht="24" customHeight="1">
      <c r="C368" s="1153" t="s">
        <v>5653</v>
      </c>
      <c r="D368" s="1154">
        <v>1</v>
      </c>
      <c r="E368" s="1154" t="s">
        <v>707</v>
      </c>
      <c r="F368" s="1154" t="s">
        <v>1258</v>
      </c>
      <c r="G368" s="1737" t="s">
        <v>15114</v>
      </c>
      <c r="H368" s="1738"/>
      <c r="I368" s="1738"/>
      <c r="J368" s="1738"/>
      <c r="K368" s="1738"/>
      <c r="L368" s="1739"/>
      <c r="M368" s="164"/>
      <c r="P368" s="164"/>
      <c r="Q368" s="164"/>
    </row>
    <row r="369" spans="3:17" ht="24" customHeight="1">
      <c r="C369" s="1153" t="s">
        <v>5668</v>
      </c>
      <c r="D369" s="1154">
        <v>1</v>
      </c>
      <c r="E369" s="1154" t="s">
        <v>707</v>
      </c>
      <c r="F369" s="1154" t="s">
        <v>1258</v>
      </c>
      <c r="G369" s="1737" t="s">
        <v>15114</v>
      </c>
      <c r="H369" s="1738"/>
      <c r="I369" s="1738"/>
      <c r="J369" s="1738"/>
      <c r="K369" s="1738"/>
      <c r="L369" s="1739"/>
      <c r="M369" s="164"/>
      <c r="P369" s="164"/>
      <c r="Q369" s="164"/>
    </row>
    <row r="370" spans="3:17" ht="24" customHeight="1">
      <c r="C370" s="1153" t="s">
        <v>5667</v>
      </c>
      <c r="D370" s="1154">
        <v>1</v>
      </c>
      <c r="E370" s="1154" t="s">
        <v>707</v>
      </c>
      <c r="F370" s="1154" t="s">
        <v>1258</v>
      </c>
      <c r="G370" s="1737" t="s">
        <v>15114</v>
      </c>
      <c r="H370" s="1738"/>
      <c r="I370" s="1738"/>
      <c r="J370" s="1738"/>
      <c r="K370" s="1738"/>
      <c r="L370" s="1739"/>
      <c r="M370" s="164"/>
      <c r="P370" s="164"/>
      <c r="Q370" s="164"/>
    </row>
    <row r="371" spans="3:17" ht="24" customHeight="1">
      <c r="C371" s="1153" t="s">
        <v>5666</v>
      </c>
      <c r="D371" s="1154">
        <v>1</v>
      </c>
      <c r="E371" s="1154" t="s">
        <v>707</v>
      </c>
      <c r="F371" s="1154" t="s">
        <v>1258</v>
      </c>
      <c r="G371" s="1737" t="s">
        <v>15114</v>
      </c>
      <c r="H371" s="1738"/>
      <c r="I371" s="1738"/>
      <c r="J371" s="1738"/>
      <c r="K371" s="1738"/>
      <c r="L371" s="1739"/>
      <c r="M371" s="164"/>
      <c r="P371" s="164"/>
      <c r="Q371" s="164"/>
    </row>
    <row r="372" spans="3:17" ht="24" customHeight="1">
      <c r="C372" s="1153" t="s">
        <v>5665</v>
      </c>
      <c r="D372" s="1154">
        <v>1</v>
      </c>
      <c r="E372" s="1154" t="s">
        <v>707</v>
      </c>
      <c r="F372" s="1154" t="s">
        <v>1258</v>
      </c>
      <c r="G372" s="1737" t="s">
        <v>15114</v>
      </c>
      <c r="H372" s="1738"/>
      <c r="I372" s="1738"/>
      <c r="J372" s="1738"/>
      <c r="K372" s="1738"/>
      <c r="L372" s="1739"/>
      <c r="M372" s="164"/>
      <c r="P372" s="164"/>
      <c r="Q372" s="164"/>
    </row>
    <row r="373" spans="3:17" ht="24" customHeight="1">
      <c r="C373" s="1153" t="s">
        <v>5664</v>
      </c>
      <c r="D373" s="1154">
        <v>1</v>
      </c>
      <c r="E373" s="1154" t="s">
        <v>707</v>
      </c>
      <c r="F373" s="1154" t="s">
        <v>1258</v>
      </c>
      <c r="G373" s="1737" t="s">
        <v>15114</v>
      </c>
      <c r="H373" s="1738"/>
      <c r="I373" s="1738"/>
      <c r="J373" s="1738"/>
      <c r="K373" s="1738"/>
      <c r="L373" s="1739"/>
      <c r="M373" s="164"/>
      <c r="P373" s="164"/>
      <c r="Q373" s="164"/>
    </row>
    <row r="374" spans="3:17" ht="24" customHeight="1">
      <c r="C374" s="1153" t="s">
        <v>5663</v>
      </c>
      <c r="D374" s="1154">
        <v>1</v>
      </c>
      <c r="E374" s="1154" t="s">
        <v>707</v>
      </c>
      <c r="F374" s="1154" t="s">
        <v>1258</v>
      </c>
      <c r="G374" s="1737" t="s">
        <v>15114</v>
      </c>
      <c r="H374" s="1738"/>
      <c r="I374" s="1738"/>
      <c r="J374" s="1738"/>
      <c r="K374" s="1738"/>
      <c r="L374" s="1739"/>
      <c r="M374" s="164"/>
      <c r="P374" s="164"/>
      <c r="Q374" s="164"/>
    </row>
    <row r="375" spans="3:17" ht="24" customHeight="1">
      <c r="C375" s="1153" t="s">
        <v>5662</v>
      </c>
      <c r="D375" s="1154">
        <v>1</v>
      </c>
      <c r="E375" s="1154" t="s">
        <v>707</v>
      </c>
      <c r="F375" s="1154" t="s">
        <v>1258</v>
      </c>
      <c r="G375" s="1737" t="s">
        <v>15114</v>
      </c>
      <c r="H375" s="1738"/>
      <c r="I375" s="1738"/>
      <c r="J375" s="1738"/>
      <c r="K375" s="1738"/>
      <c r="L375" s="1739"/>
      <c r="M375" s="164"/>
      <c r="P375" s="164"/>
      <c r="Q375" s="164"/>
    </row>
    <row r="376" spans="3:17" ht="24" customHeight="1">
      <c r="C376" s="1153" t="s">
        <v>5661</v>
      </c>
      <c r="D376" s="1154">
        <v>1</v>
      </c>
      <c r="E376" s="1154" t="s">
        <v>707</v>
      </c>
      <c r="F376" s="1154" t="s">
        <v>1258</v>
      </c>
      <c r="G376" s="1737" t="s">
        <v>15114</v>
      </c>
      <c r="H376" s="1738"/>
      <c r="I376" s="1738"/>
      <c r="J376" s="1738"/>
      <c r="K376" s="1738"/>
      <c r="L376" s="1739"/>
      <c r="M376" s="164"/>
      <c r="P376" s="164"/>
      <c r="Q376" s="164"/>
    </row>
    <row r="377" spans="3:17" ht="24" customHeight="1">
      <c r="C377" s="1153" t="s">
        <v>5676</v>
      </c>
      <c r="D377" s="1154">
        <v>1</v>
      </c>
      <c r="E377" s="1154" t="s">
        <v>707</v>
      </c>
      <c r="F377" s="1154" t="s">
        <v>1258</v>
      </c>
      <c r="G377" s="1737" t="s">
        <v>15114</v>
      </c>
      <c r="H377" s="1738"/>
      <c r="I377" s="1738"/>
      <c r="J377" s="1738"/>
      <c r="K377" s="1738"/>
      <c r="L377" s="1739"/>
      <c r="M377" s="164"/>
      <c r="P377" s="164"/>
      <c r="Q377" s="164"/>
    </row>
    <row r="378" spans="3:17" ht="24" customHeight="1">
      <c r="C378" s="1153" t="s">
        <v>5675</v>
      </c>
      <c r="D378" s="1154">
        <v>1</v>
      </c>
      <c r="E378" s="1154" t="s">
        <v>707</v>
      </c>
      <c r="F378" s="1154" t="s">
        <v>1258</v>
      </c>
      <c r="G378" s="1737" t="s">
        <v>15114</v>
      </c>
      <c r="H378" s="1738"/>
      <c r="I378" s="1738"/>
      <c r="J378" s="1738"/>
      <c r="K378" s="1738"/>
      <c r="L378" s="1739"/>
      <c r="M378" s="164"/>
      <c r="P378" s="164"/>
      <c r="Q378" s="164"/>
    </row>
    <row r="379" spans="3:17" ht="24" customHeight="1">
      <c r="C379" s="1153" t="s">
        <v>5674</v>
      </c>
      <c r="D379" s="1154">
        <v>1</v>
      </c>
      <c r="E379" s="1154" t="s">
        <v>707</v>
      </c>
      <c r="F379" s="1154" t="s">
        <v>1258</v>
      </c>
      <c r="G379" s="1737" t="s">
        <v>15114</v>
      </c>
      <c r="H379" s="1738"/>
      <c r="I379" s="1738"/>
      <c r="J379" s="1738"/>
      <c r="K379" s="1738"/>
      <c r="L379" s="1739"/>
      <c r="M379" s="164"/>
      <c r="P379" s="164"/>
      <c r="Q379" s="164"/>
    </row>
    <row r="380" spans="3:17" ht="24" customHeight="1">
      <c r="C380" s="1153" t="s">
        <v>5673</v>
      </c>
      <c r="D380" s="1154">
        <v>1</v>
      </c>
      <c r="E380" s="1154" t="s">
        <v>707</v>
      </c>
      <c r="F380" s="1154" t="s">
        <v>1258</v>
      </c>
      <c r="G380" s="1737" t="s">
        <v>15114</v>
      </c>
      <c r="H380" s="1738"/>
      <c r="I380" s="1738"/>
      <c r="J380" s="1738"/>
      <c r="K380" s="1738"/>
      <c r="L380" s="1739"/>
      <c r="M380" s="164"/>
      <c r="P380" s="164"/>
      <c r="Q380" s="164"/>
    </row>
    <row r="381" spans="3:17" ht="24" customHeight="1">
      <c r="C381" s="1153" t="s">
        <v>5672</v>
      </c>
      <c r="D381" s="1154">
        <v>1</v>
      </c>
      <c r="E381" s="1154" t="s">
        <v>707</v>
      </c>
      <c r="F381" s="1154" t="s">
        <v>1258</v>
      </c>
      <c r="G381" s="1737" t="s">
        <v>15114</v>
      </c>
      <c r="H381" s="1738"/>
      <c r="I381" s="1738"/>
      <c r="J381" s="1738"/>
      <c r="K381" s="1738"/>
      <c r="L381" s="1739"/>
      <c r="M381" s="164"/>
      <c r="P381" s="164"/>
      <c r="Q381" s="164"/>
    </row>
    <row r="382" spans="3:17" ht="24" customHeight="1">
      <c r="C382" s="1153" t="s">
        <v>5671</v>
      </c>
      <c r="D382" s="1154">
        <v>1</v>
      </c>
      <c r="E382" s="1154" t="s">
        <v>707</v>
      </c>
      <c r="F382" s="1154" t="s">
        <v>1258</v>
      </c>
      <c r="G382" s="1737" t="s">
        <v>15114</v>
      </c>
      <c r="H382" s="1738"/>
      <c r="I382" s="1738"/>
      <c r="J382" s="1738"/>
      <c r="K382" s="1738"/>
      <c r="L382" s="1739"/>
      <c r="M382" s="164"/>
      <c r="P382" s="164"/>
      <c r="Q382" s="164"/>
    </row>
    <row r="383" spans="3:17" ht="24" customHeight="1">
      <c r="C383" s="1153" t="s">
        <v>5670</v>
      </c>
      <c r="D383" s="1154">
        <v>1</v>
      </c>
      <c r="E383" s="1154" t="s">
        <v>707</v>
      </c>
      <c r="F383" s="1154" t="s">
        <v>1258</v>
      </c>
      <c r="G383" s="1737" t="s">
        <v>15114</v>
      </c>
      <c r="H383" s="1738"/>
      <c r="I383" s="1738"/>
      <c r="J383" s="1738"/>
      <c r="K383" s="1738"/>
      <c r="L383" s="1739"/>
      <c r="M383" s="164"/>
      <c r="P383" s="164"/>
      <c r="Q383" s="164"/>
    </row>
    <row r="384" spans="3:17" ht="24" customHeight="1">
      <c r="C384" s="1153" t="s">
        <v>5669</v>
      </c>
      <c r="D384" s="1154">
        <v>1</v>
      </c>
      <c r="E384" s="1154" t="s">
        <v>707</v>
      </c>
      <c r="F384" s="1154" t="s">
        <v>1258</v>
      </c>
      <c r="G384" s="1737" t="s">
        <v>15114</v>
      </c>
      <c r="H384" s="1738"/>
      <c r="I384" s="1738"/>
      <c r="J384" s="1738"/>
      <c r="K384" s="1738"/>
      <c r="L384" s="1739"/>
      <c r="M384" s="164"/>
      <c r="P384" s="164"/>
      <c r="Q384" s="164"/>
    </row>
    <row r="385" spans="3:17" ht="24" customHeight="1">
      <c r="C385" s="1153" t="s">
        <v>5684</v>
      </c>
      <c r="D385" s="1154">
        <v>1</v>
      </c>
      <c r="E385" s="1154" t="s">
        <v>707</v>
      </c>
      <c r="F385" s="1154" t="s">
        <v>1258</v>
      </c>
      <c r="G385" s="1737" t="s">
        <v>15114</v>
      </c>
      <c r="H385" s="1738"/>
      <c r="I385" s="1738"/>
      <c r="J385" s="1738"/>
      <c r="K385" s="1738"/>
      <c r="L385" s="1739"/>
      <c r="M385" s="164"/>
      <c r="P385" s="164"/>
      <c r="Q385" s="164"/>
    </row>
    <row r="386" spans="3:17" ht="24" customHeight="1">
      <c r="C386" s="1153" t="s">
        <v>5683</v>
      </c>
      <c r="D386" s="1154">
        <v>1</v>
      </c>
      <c r="E386" s="1154" t="s">
        <v>707</v>
      </c>
      <c r="F386" s="1154" t="s">
        <v>1258</v>
      </c>
      <c r="G386" s="1737" t="s">
        <v>15114</v>
      </c>
      <c r="H386" s="1738"/>
      <c r="I386" s="1738"/>
      <c r="J386" s="1738"/>
      <c r="K386" s="1738"/>
      <c r="L386" s="1739"/>
      <c r="M386" s="164"/>
      <c r="P386" s="164"/>
      <c r="Q386" s="164"/>
    </row>
    <row r="387" spans="3:17" ht="24" customHeight="1">
      <c r="C387" s="1153" t="s">
        <v>5682</v>
      </c>
      <c r="D387" s="1154">
        <v>1</v>
      </c>
      <c r="E387" s="1154" t="s">
        <v>707</v>
      </c>
      <c r="F387" s="1154" t="s">
        <v>1258</v>
      </c>
      <c r="G387" s="1737" t="s">
        <v>15114</v>
      </c>
      <c r="H387" s="1738"/>
      <c r="I387" s="1738"/>
      <c r="J387" s="1738"/>
      <c r="K387" s="1738"/>
      <c r="L387" s="1739"/>
      <c r="M387" s="164"/>
      <c r="P387" s="164"/>
      <c r="Q387" s="164"/>
    </row>
    <row r="388" spans="3:17" ht="24" customHeight="1">
      <c r="C388" s="1153" t="s">
        <v>5681</v>
      </c>
      <c r="D388" s="1154">
        <v>1</v>
      </c>
      <c r="E388" s="1154" t="s">
        <v>707</v>
      </c>
      <c r="F388" s="1154" t="s">
        <v>1258</v>
      </c>
      <c r="G388" s="1737" t="s">
        <v>15114</v>
      </c>
      <c r="H388" s="1738"/>
      <c r="I388" s="1738"/>
      <c r="J388" s="1738"/>
      <c r="K388" s="1738"/>
      <c r="L388" s="1739"/>
      <c r="M388" s="164"/>
      <c r="P388" s="164"/>
      <c r="Q388" s="164"/>
    </row>
    <row r="389" spans="3:17" ht="24" customHeight="1">
      <c r="C389" s="1153" t="s">
        <v>5680</v>
      </c>
      <c r="D389" s="1154">
        <v>1</v>
      </c>
      <c r="E389" s="1154" t="s">
        <v>707</v>
      </c>
      <c r="F389" s="1154" t="s">
        <v>1258</v>
      </c>
      <c r="G389" s="1737" t="s">
        <v>15114</v>
      </c>
      <c r="H389" s="1738"/>
      <c r="I389" s="1738"/>
      <c r="J389" s="1738"/>
      <c r="K389" s="1738"/>
      <c r="L389" s="1739"/>
      <c r="M389" s="164"/>
      <c r="P389" s="164"/>
      <c r="Q389" s="164"/>
    </row>
    <row r="390" spans="3:17" ht="24" customHeight="1">
      <c r="C390" s="1153" t="s">
        <v>5679</v>
      </c>
      <c r="D390" s="1154">
        <v>1</v>
      </c>
      <c r="E390" s="1154" t="s">
        <v>707</v>
      </c>
      <c r="F390" s="1154" t="s">
        <v>1258</v>
      </c>
      <c r="G390" s="1737" t="s">
        <v>15114</v>
      </c>
      <c r="H390" s="1738"/>
      <c r="I390" s="1738"/>
      <c r="J390" s="1738"/>
      <c r="K390" s="1738"/>
      <c r="L390" s="1739"/>
      <c r="M390" s="164"/>
      <c r="P390" s="164"/>
      <c r="Q390" s="164"/>
    </row>
    <row r="391" spans="3:17" ht="24" customHeight="1">
      <c r="C391" s="1153" t="s">
        <v>5678</v>
      </c>
      <c r="D391" s="1154">
        <v>1</v>
      </c>
      <c r="E391" s="1154" t="s">
        <v>707</v>
      </c>
      <c r="F391" s="1154" t="s">
        <v>1258</v>
      </c>
      <c r="G391" s="1737" t="s">
        <v>15114</v>
      </c>
      <c r="H391" s="1738"/>
      <c r="I391" s="1738"/>
      <c r="J391" s="1738"/>
      <c r="K391" s="1738"/>
      <c r="L391" s="1739"/>
      <c r="M391" s="164"/>
      <c r="P391" s="164"/>
      <c r="Q391" s="164"/>
    </row>
    <row r="392" spans="3:17" ht="24" customHeight="1">
      <c r="C392" s="1153" t="s">
        <v>5677</v>
      </c>
      <c r="D392" s="1154">
        <v>1</v>
      </c>
      <c r="E392" s="1154" t="s">
        <v>707</v>
      </c>
      <c r="F392" s="1154" t="s">
        <v>1258</v>
      </c>
      <c r="G392" s="1737" t="s">
        <v>15114</v>
      </c>
      <c r="H392" s="1738"/>
      <c r="I392" s="1738"/>
      <c r="J392" s="1738"/>
      <c r="K392" s="1738"/>
      <c r="L392" s="1739"/>
      <c r="M392" s="164"/>
      <c r="P392" s="164"/>
      <c r="Q392" s="164"/>
    </row>
    <row r="393" spans="3:17" ht="24" customHeight="1">
      <c r="C393" s="1153" t="s">
        <v>5692</v>
      </c>
      <c r="D393" s="1154">
        <v>1</v>
      </c>
      <c r="E393" s="1154" t="s">
        <v>707</v>
      </c>
      <c r="F393" s="1154" t="s">
        <v>1258</v>
      </c>
      <c r="G393" s="1737" t="s">
        <v>15114</v>
      </c>
      <c r="H393" s="1738"/>
      <c r="I393" s="1738"/>
      <c r="J393" s="1738"/>
      <c r="K393" s="1738"/>
      <c r="L393" s="1739"/>
      <c r="M393" s="164"/>
      <c r="P393" s="164"/>
      <c r="Q393" s="164"/>
    </row>
    <row r="394" spans="3:17" ht="24" customHeight="1">
      <c r="C394" s="1153" t="s">
        <v>5691</v>
      </c>
      <c r="D394" s="1154">
        <v>1</v>
      </c>
      <c r="E394" s="1154" t="s">
        <v>707</v>
      </c>
      <c r="F394" s="1154" t="s">
        <v>1258</v>
      </c>
      <c r="G394" s="1737" t="s">
        <v>15114</v>
      </c>
      <c r="H394" s="1738"/>
      <c r="I394" s="1738"/>
      <c r="J394" s="1738"/>
      <c r="K394" s="1738"/>
      <c r="L394" s="1739"/>
      <c r="M394" s="164"/>
      <c r="P394" s="164"/>
      <c r="Q394" s="164"/>
    </row>
    <row r="395" spans="3:17" ht="24" customHeight="1">
      <c r="C395" s="1153" t="s">
        <v>5690</v>
      </c>
      <c r="D395" s="1154">
        <v>1</v>
      </c>
      <c r="E395" s="1154" t="s">
        <v>707</v>
      </c>
      <c r="F395" s="1154" t="s">
        <v>1258</v>
      </c>
      <c r="G395" s="1737" t="s">
        <v>15114</v>
      </c>
      <c r="H395" s="1738"/>
      <c r="I395" s="1738"/>
      <c r="J395" s="1738"/>
      <c r="K395" s="1738"/>
      <c r="L395" s="1739"/>
      <c r="M395" s="164"/>
      <c r="P395" s="164"/>
      <c r="Q395" s="164"/>
    </row>
    <row r="396" spans="3:17" ht="24" customHeight="1">
      <c r="C396" s="1153" t="s">
        <v>5689</v>
      </c>
      <c r="D396" s="1154">
        <v>1</v>
      </c>
      <c r="E396" s="1154" t="s">
        <v>707</v>
      </c>
      <c r="F396" s="1154" t="s">
        <v>1258</v>
      </c>
      <c r="G396" s="1737" t="s">
        <v>15114</v>
      </c>
      <c r="H396" s="1738"/>
      <c r="I396" s="1738"/>
      <c r="J396" s="1738"/>
      <c r="K396" s="1738"/>
      <c r="L396" s="1739"/>
      <c r="M396" s="164"/>
      <c r="P396" s="164"/>
      <c r="Q396" s="164"/>
    </row>
    <row r="397" spans="3:17" ht="24" customHeight="1">
      <c r="C397" s="1153" t="s">
        <v>5688</v>
      </c>
      <c r="D397" s="1154">
        <v>1</v>
      </c>
      <c r="E397" s="1154" t="s">
        <v>707</v>
      </c>
      <c r="F397" s="1154" t="s">
        <v>1258</v>
      </c>
      <c r="G397" s="1737" t="s">
        <v>15114</v>
      </c>
      <c r="H397" s="1738"/>
      <c r="I397" s="1738"/>
      <c r="J397" s="1738"/>
      <c r="K397" s="1738"/>
      <c r="L397" s="1739"/>
      <c r="M397" s="164"/>
      <c r="P397" s="164"/>
      <c r="Q397" s="164"/>
    </row>
    <row r="398" spans="3:17" ht="24" customHeight="1">
      <c r="C398" s="1153" t="s">
        <v>5687</v>
      </c>
      <c r="D398" s="1154">
        <v>1</v>
      </c>
      <c r="E398" s="1154" t="s">
        <v>707</v>
      </c>
      <c r="F398" s="1154" t="s">
        <v>1258</v>
      </c>
      <c r="G398" s="1737" t="s">
        <v>15114</v>
      </c>
      <c r="H398" s="1738"/>
      <c r="I398" s="1738"/>
      <c r="J398" s="1738"/>
      <c r="K398" s="1738"/>
      <c r="L398" s="1739"/>
      <c r="M398" s="164"/>
      <c r="P398" s="164"/>
      <c r="Q398" s="164"/>
    </row>
    <row r="399" spans="3:17" ht="24" customHeight="1">
      <c r="C399" s="1153" t="s">
        <v>5686</v>
      </c>
      <c r="D399" s="1154">
        <v>1</v>
      </c>
      <c r="E399" s="1154" t="s">
        <v>707</v>
      </c>
      <c r="F399" s="1154" t="s">
        <v>1258</v>
      </c>
      <c r="G399" s="1737" t="s">
        <v>15114</v>
      </c>
      <c r="H399" s="1738"/>
      <c r="I399" s="1738"/>
      <c r="J399" s="1738"/>
      <c r="K399" s="1738"/>
      <c r="L399" s="1739"/>
      <c r="M399" s="164"/>
      <c r="P399" s="164"/>
      <c r="Q399" s="164"/>
    </row>
    <row r="400" spans="3:17" ht="24" customHeight="1">
      <c r="C400" s="1153" t="s">
        <v>5685</v>
      </c>
      <c r="D400" s="1154">
        <v>1</v>
      </c>
      <c r="E400" s="1154" t="s">
        <v>707</v>
      </c>
      <c r="F400" s="1154" t="s">
        <v>1258</v>
      </c>
      <c r="G400" s="1737" t="s">
        <v>15114</v>
      </c>
      <c r="H400" s="1738"/>
      <c r="I400" s="1738"/>
      <c r="J400" s="1738"/>
      <c r="K400" s="1738"/>
      <c r="L400" s="1739"/>
      <c r="M400" s="164"/>
      <c r="P400" s="164"/>
      <c r="Q400" s="164"/>
    </row>
    <row r="401" spans="3:17" ht="24" customHeight="1">
      <c r="C401" s="1153" t="s">
        <v>5700</v>
      </c>
      <c r="D401" s="1154">
        <v>1</v>
      </c>
      <c r="E401" s="1154" t="s">
        <v>707</v>
      </c>
      <c r="F401" s="1154" t="s">
        <v>1258</v>
      </c>
      <c r="G401" s="1737" t="s">
        <v>15114</v>
      </c>
      <c r="H401" s="1738"/>
      <c r="I401" s="1738"/>
      <c r="J401" s="1738"/>
      <c r="K401" s="1738"/>
      <c r="L401" s="1739"/>
      <c r="M401" s="164"/>
      <c r="P401" s="164"/>
      <c r="Q401" s="164"/>
    </row>
    <row r="402" spans="3:17" ht="24" customHeight="1">
      <c r="C402" s="1153" t="s">
        <v>5699</v>
      </c>
      <c r="D402" s="1154">
        <v>1</v>
      </c>
      <c r="E402" s="1154" t="s">
        <v>707</v>
      </c>
      <c r="F402" s="1154" t="s">
        <v>1258</v>
      </c>
      <c r="G402" s="1737" t="s">
        <v>15114</v>
      </c>
      <c r="H402" s="1738"/>
      <c r="I402" s="1738"/>
      <c r="J402" s="1738"/>
      <c r="K402" s="1738"/>
      <c r="L402" s="1739"/>
      <c r="M402" s="164"/>
      <c r="P402" s="164"/>
      <c r="Q402" s="164"/>
    </row>
    <row r="403" spans="3:17" ht="24" customHeight="1">
      <c r="C403" s="1153" t="s">
        <v>5698</v>
      </c>
      <c r="D403" s="1154">
        <v>1</v>
      </c>
      <c r="E403" s="1154" t="s">
        <v>707</v>
      </c>
      <c r="F403" s="1154" t="s">
        <v>1258</v>
      </c>
      <c r="G403" s="1737" t="s">
        <v>15114</v>
      </c>
      <c r="H403" s="1738"/>
      <c r="I403" s="1738"/>
      <c r="J403" s="1738"/>
      <c r="K403" s="1738"/>
      <c r="L403" s="1739"/>
      <c r="M403" s="164"/>
      <c r="P403" s="164"/>
      <c r="Q403" s="164"/>
    </row>
    <row r="404" spans="3:17" ht="24" customHeight="1">
      <c r="C404" s="1153" t="s">
        <v>5697</v>
      </c>
      <c r="D404" s="1154">
        <v>1</v>
      </c>
      <c r="E404" s="1154" t="s">
        <v>707</v>
      </c>
      <c r="F404" s="1154" t="s">
        <v>1258</v>
      </c>
      <c r="G404" s="1737" t="s">
        <v>15114</v>
      </c>
      <c r="H404" s="1738"/>
      <c r="I404" s="1738"/>
      <c r="J404" s="1738"/>
      <c r="K404" s="1738"/>
      <c r="L404" s="1739"/>
      <c r="M404" s="164"/>
      <c r="P404" s="164"/>
      <c r="Q404" s="164"/>
    </row>
    <row r="405" spans="3:17" ht="24" customHeight="1">
      <c r="C405" s="1153" t="s">
        <v>5696</v>
      </c>
      <c r="D405" s="1154">
        <v>1</v>
      </c>
      <c r="E405" s="1154" t="s">
        <v>707</v>
      </c>
      <c r="F405" s="1154" t="s">
        <v>1258</v>
      </c>
      <c r="G405" s="1737" t="s">
        <v>15114</v>
      </c>
      <c r="H405" s="1738"/>
      <c r="I405" s="1738"/>
      <c r="J405" s="1738"/>
      <c r="K405" s="1738"/>
      <c r="L405" s="1739"/>
      <c r="M405" s="164"/>
      <c r="P405" s="164"/>
      <c r="Q405" s="164"/>
    </row>
    <row r="406" spans="3:17" ht="24" customHeight="1">
      <c r="C406" s="1153" t="s">
        <v>5695</v>
      </c>
      <c r="D406" s="1154">
        <v>1</v>
      </c>
      <c r="E406" s="1154" t="s">
        <v>707</v>
      </c>
      <c r="F406" s="1154" t="s">
        <v>1258</v>
      </c>
      <c r="G406" s="1737" t="s">
        <v>15114</v>
      </c>
      <c r="H406" s="1738"/>
      <c r="I406" s="1738"/>
      <c r="J406" s="1738"/>
      <c r="K406" s="1738"/>
      <c r="L406" s="1739"/>
      <c r="M406" s="164"/>
      <c r="P406" s="164"/>
      <c r="Q406" s="164"/>
    </row>
    <row r="407" spans="3:17" ht="24" customHeight="1">
      <c r="C407" s="1153" t="s">
        <v>5694</v>
      </c>
      <c r="D407" s="1154">
        <v>1</v>
      </c>
      <c r="E407" s="1154" t="s">
        <v>707</v>
      </c>
      <c r="F407" s="1154" t="s">
        <v>1258</v>
      </c>
      <c r="G407" s="1737" t="s">
        <v>15114</v>
      </c>
      <c r="H407" s="1738"/>
      <c r="I407" s="1738"/>
      <c r="J407" s="1738"/>
      <c r="K407" s="1738"/>
      <c r="L407" s="1739"/>
      <c r="M407" s="164"/>
      <c r="P407" s="164"/>
      <c r="Q407" s="164"/>
    </row>
    <row r="408" spans="3:17" ht="24" customHeight="1">
      <c r="C408" s="1153" t="s">
        <v>5693</v>
      </c>
      <c r="D408" s="1154">
        <v>1</v>
      </c>
      <c r="E408" s="1154" t="s">
        <v>707</v>
      </c>
      <c r="F408" s="1154" t="s">
        <v>1258</v>
      </c>
      <c r="G408" s="1737" t="s">
        <v>15114</v>
      </c>
      <c r="H408" s="1738"/>
      <c r="I408" s="1738"/>
      <c r="J408" s="1738"/>
      <c r="K408" s="1738"/>
      <c r="L408" s="1739"/>
      <c r="M408" s="164"/>
      <c r="P408" s="164"/>
      <c r="Q408" s="164"/>
    </row>
    <row r="409" spans="3:17" ht="24" customHeight="1">
      <c r="C409" s="1153" t="s">
        <v>5708</v>
      </c>
      <c r="D409" s="1154">
        <v>1</v>
      </c>
      <c r="E409" s="1154" t="s">
        <v>707</v>
      </c>
      <c r="F409" s="1154" t="s">
        <v>1258</v>
      </c>
      <c r="G409" s="1737" t="s">
        <v>15114</v>
      </c>
      <c r="H409" s="1738"/>
      <c r="I409" s="1738"/>
      <c r="J409" s="1738"/>
      <c r="K409" s="1738"/>
      <c r="L409" s="1739"/>
      <c r="M409" s="164"/>
      <c r="P409" s="164"/>
      <c r="Q409" s="164"/>
    </row>
    <row r="410" spans="3:17" ht="24" customHeight="1">
      <c r="C410" s="1153" t="s">
        <v>5707</v>
      </c>
      <c r="D410" s="1154">
        <v>1</v>
      </c>
      <c r="E410" s="1154" t="s">
        <v>707</v>
      </c>
      <c r="F410" s="1154" t="s">
        <v>1258</v>
      </c>
      <c r="G410" s="1737" t="s">
        <v>15114</v>
      </c>
      <c r="H410" s="1738"/>
      <c r="I410" s="1738"/>
      <c r="J410" s="1738"/>
      <c r="K410" s="1738"/>
      <c r="L410" s="1739"/>
      <c r="M410" s="164"/>
      <c r="P410" s="164"/>
      <c r="Q410" s="164"/>
    </row>
    <row r="411" spans="3:17" ht="24" customHeight="1">
      <c r="C411" s="1153" t="s">
        <v>5706</v>
      </c>
      <c r="D411" s="1154">
        <v>1</v>
      </c>
      <c r="E411" s="1154" t="s">
        <v>707</v>
      </c>
      <c r="F411" s="1154" t="s">
        <v>1258</v>
      </c>
      <c r="G411" s="1737" t="s">
        <v>15114</v>
      </c>
      <c r="H411" s="1738"/>
      <c r="I411" s="1738"/>
      <c r="J411" s="1738"/>
      <c r="K411" s="1738"/>
      <c r="L411" s="1739"/>
      <c r="M411" s="164"/>
      <c r="P411" s="164"/>
      <c r="Q411" s="164"/>
    </row>
    <row r="412" spans="3:17" ht="24" customHeight="1">
      <c r="C412" s="1153" t="s">
        <v>5705</v>
      </c>
      <c r="D412" s="1154">
        <v>1</v>
      </c>
      <c r="E412" s="1154" t="s">
        <v>707</v>
      </c>
      <c r="F412" s="1154" t="s">
        <v>1258</v>
      </c>
      <c r="G412" s="1737" t="s">
        <v>15114</v>
      </c>
      <c r="H412" s="1738"/>
      <c r="I412" s="1738"/>
      <c r="J412" s="1738"/>
      <c r="K412" s="1738"/>
      <c r="L412" s="1739"/>
      <c r="M412" s="164"/>
      <c r="P412" s="164"/>
      <c r="Q412" s="164"/>
    </row>
    <row r="413" spans="3:17" ht="24" customHeight="1">
      <c r="C413" s="1153" t="s">
        <v>5704</v>
      </c>
      <c r="D413" s="1154">
        <v>1</v>
      </c>
      <c r="E413" s="1154" t="s">
        <v>707</v>
      </c>
      <c r="F413" s="1154" t="s">
        <v>1258</v>
      </c>
      <c r="G413" s="1737" t="s">
        <v>15114</v>
      </c>
      <c r="H413" s="1738"/>
      <c r="I413" s="1738"/>
      <c r="J413" s="1738"/>
      <c r="K413" s="1738"/>
      <c r="L413" s="1739"/>
      <c r="M413" s="164"/>
      <c r="P413" s="164"/>
      <c r="Q413" s="164"/>
    </row>
    <row r="414" spans="3:17" ht="24" customHeight="1">
      <c r="C414" s="1153" t="s">
        <v>5703</v>
      </c>
      <c r="D414" s="1154">
        <v>1</v>
      </c>
      <c r="E414" s="1154" t="s">
        <v>707</v>
      </c>
      <c r="F414" s="1154" t="s">
        <v>1258</v>
      </c>
      <c r="G414" s="1737" t="s">
        <v>15114</v>
      </c>
      <c r="H414" s="1738"/>
      <c r="I414" s="1738"/>
      <c r="J414" s="1738"/>
      <c r="K414" s="1738"/>
      <c r="L414" s="1739"/>
      <c r="M414" s="164"/>
      <c r="P414" s="164"/>
      <c r="Q414" s="164"/>
    </row>
    <row r="415" spans="3:17" ht="24" customHeight="1">
      <c r="C415" s="1153" t="s">
        <v>5702</v>
      </c>
      <c r="D415" s="1154">
        <v>1</v>
      </c>
      <c r="E415" s="1154" t="s">
        <v>707</v>
      </c>
      <c r="F415" s="1154" t="s">
        <v>1258</v>
      </c>
      <c r="G415" s="1737" t="s">
        <v>15114</v>
      </c>
      <c r="H415" s="1738"/>
      <c r="I415" s="1738"/>
      <c r="J415" s="1738"/>
      <c r="K415" s="1738"/>
      <c r="L415" s="1739"/>
      <c r="M415" s="164"/>
      <c r="P415" s="164"/>
      <c r="Q415" s="164"/>
    </row>
    <row r="416" spans="3:17" ht="24" customHeight="1">
      <c r="C416" s="1153" t="s">
        <v>5701</v>
      </c>
      <c r="D416" s="1154">
        <v>1</v>
      </c>
      <c r="E416" s="1154" t="s">
        <v>707</v>
      </c>
      <c r="F416" s="1154" t="s">
        <v>1258</v>
      </c>
      <c r="G416" s="1737" t="s">
        <v>15114</v>
      </c>
      <c r="H416" s="1738"/>
      <c r="I416" s="1738"/>
      <c r="J416" s="1738"/>
      <c r="K416" s="1738"/>
      <c r="L416" s="1739"/>
      <c r="M416" s="164"/>
      <c r="P416" s="164"/>
      <c r="Q416" s="164"/>
    </row>
    <row r="417" spans="3:17" ht="24" customHeight="1">
      <c r="C417" s="1153" t="s">
        <v>5716</v>
      </c>
      <c r="D417" s="1154">
        <v>1</v>
      </c>
      <c r="E417" s="1154" t="s">
        <v>707</v>
      </c>
      <c r="F417" s="1154" t="s">
        <v>1258</v>
      </c>
      <c r="G417" s="1737" t="s">
        <v>15114</v>
      </c>
      <c r="H417" s="1738"/>
      <c r="I417" s="1738"/>
      <c r="J417" s="1738"/>
      <c r="K417" s="1738"/>
      <c r="L417" s="1739"/>
      <c r="M417" s="164"/>
      <c r="P417" s="164"/>
      <c r="Q417" s="164"/>
    </row>
    <row r="418" spans="3:17" ht="24" customHeight="1">
      <c r="C418" s="1153" t="s">
        <v>5715</v>
      </c>
      <c r="D418" s="1154">
        <v>1</v>
      </c>
      <c r="E418" s="1154" t="s">
        <v>707</v>
      </c>
      <c r="F418" s="1154" t="s">
        <v>1258</v>
      </c>
      <c r="G418" s="1737" t="s">
        <v>15114</v>
      </c>
      <c r="H418" s="1738"/>
      <c r="I418" s="1738"/>
      <c r="J418" s="1738"/>
      <c r="K418" s="1738"/>
      <c r="L418" s="1739"/>
      <c r="M418" s="164"/>
      <c r="P418" s="164"/>
      <c r="Q418" s="164"/>
    </row>
    <row r="419" spans="3:17" ht="24" customHeight="1">
      <c r="C419" s="1153" t="s">
        <v>5714</v>
      </c>
      <c r="D419" s="1154">
        <v>1</v>
      </c>
      <c r="E419" s="1154" t="s">
        <v>707</v>
      </c>
      <c r="F419" s="1154" t="s">
        <v>1258</v>
      </c>
      <c r="G419" s="1737" t="s">
        <v>15114</v>
      </c>
      <c r="H419" s="1738"/>
      <c r="I419" s="1738"/>
      <c r="J419" s="1738"/>
      <c r="K419" s="1738"/>
      <c r="L419" s="1739"/>
      <c r="M419" s="164"/>
      <c r="P419" s="164"/>
      <c r="Q419" s="164"/>
    </row>
    <row r="420" spans="3:17" ht="24" customHeight="1">
      <c r="C420" s="1153" t="s">
        <v>5713</v>
      </c>
      <c r="D420" s="1154">
        <v>1</v>
      </c>
      <c r="E420" s="1154" t="s">
        <v>707</v>
      </c>
      <c r="F420" s="1154" t="s">
        <v>1258</v>
      </c>
      <c r="G420" s="1737" t="s">
        <v>15114</v>
      </c>
      <c r="H420" s="1738"/>
      <c r="I420" s="1738"/>
      <c r="J420" s="1738"/>
      <c r="K420" s="1738"/>
      <c r="L420" s="1739"/>
      <c r="M420" s="164"/>
      <c r="P420" s="164"/>
      <c r="Q420" s="164"/>
    </row>
    <row r="421" spans="3:17" ht="24" customHeight="1">
      <c r="C421" s="1153" t="s">
        <v>5712</v>
      </c>
      <c r="D421" s="1154">
        <v>1</v>
      </c>
      <c r="E421" s="1154" t="s">
        <v>707</v>
      </c>
      <c r="F421" s="1154" t="s">
        <v>1258</v>
      </c>
      <c r="G421" s="1737" t="s">
        <v>15114</v>
      </c>
      <c r="H421" s="1738"/>
      <c r="I421" s="1738"/>
      <c r="J421" s="1738"/>
      <c r="K421" s="1738"/>
      <c r="L421" s="1739"/>
      <c r="M421" s="164"/>
      <c r="P421" s="164"/>
      <c r="Q421" s="164"/>
    </row>
    <row r="422" spans="3:17" ht="24" customHeight="1">
      <c r="C422" s="1153" t="s">
        <v>5711</v>
      </c>
      <c r="D422" s="1154">
        <v>1</v>
      </c>
      <c r="E422" s="1154" t="s">
        <v>707</v>
      </c>
      <c r="F422" s="1154" t="s">
        <v>1258</v>
      </c>
      <c r="G422" s="1737" t="s">
        <v>15114</v>
      </c>
      <c r="H422" s="1738"/>
      <c r="I422" s="1738"/>
      <c r="J422" s="1738"/>
      <c r="K422" s="1738"/>
      <c r="L422" s="1739"/>
      <c r="M422" s="164"/>
      <c r="P422" s="164"/>
      <c r="Q422" s="164"/>
    </row>
    <row r="423" spans="3:17" ht="24" customHeight="1">
      <c r="C423" s="1153" t="s">
        <v>5710</v>
      </c>
      <c r="D423" s="1154">
        <v>1</v>
      </c>
      <c r="E423" s="1154" t="s">
        <v>707</v>
      </c>
      <c r="F423" s="1154" t="s">
        <v>1258</v>
      </c>
      <c r="G423" s="1737" t="s">
        <v>15114</v>
      </c>
      <c r="H423" s="1738"/>
      <c r="I423" s="1738"/>
      <c r="J423" s="1738"/>
      <c r="K423" s="1738"/>
      <c r="L423" s="1739"/>
      <c r="M423" s="164"/>
      <c r="P423" s="164"/>
      <c r="Q423" s="164"/>
    </row>
    <row r="424" spans="3:17" ht="24" customHeight="1">
      <c r="C424" s="1153" t="s">
        <v>5709</v>
      </c>
      <c r="D424" s="1154">
        <v>1</v>
      </c>
      <c r="E424" s="1154" t="s">
        <v>707</v>
      </c>
      <c r="F424" s="1154" t="s">
        <v>1258</v>
      </c>
      <c r="G424" s="1737" t="s">
        <v>15114</v>
      </c>
      <c r="H424" s="1738"/>
      <c r="I424" s="1738"/>
      <c r="J424" s="1738"/>
      <c r="K424" s="1738"/>
      <c r="L424" s="1739"/>
      <c r="M424" s="164"/>
      <c r="P424" s="164"/>
      <c r="Q424" s="164"/>
    </row>
    <row r="425" spans="3:17" ht="24" customHeight="1">
      <c r="C425" s="1153" t="s">
        <v>5724</v>
      </c>
      <c r="D425" s="1154">
        <v>1</v>
      </c>
      <c r="E425" s="1154" t="s">
        <v>707</v>
      </c>
      <c r="F425" s="1154" t="s">
        <v>1258</v>
      </c>
      <c r="G425" s="1737" t="s">
        <v>15114</v>
      </c>
      <c r="H425" s="1738"/>
      <c r="I425" s="1738"/>
      <c r="J425" s="1738"/>
      <c r="K425" s="1738"/>
      <c r="L425" s="1739"/>
      <c r="M425" s="164"/>
      <c r="P425" s="164"/>
      <c r="Q425" s="164"/>
    </row>
    <row r="426" spans="3:17" ht="24" customHeight="1">
      <c r="C426" s="1153" t="s">
        <v>5723</v>
      </c>
      <c r="D426" s="1154">
        <v>1</v>
      </c>
      <c r="E426" s="1154" t="s">
        <v>707</v>
      </c>
      <c r="F426" s="1154" t="s">
        <v>1258</v>
      </c>
      <c r="G426" s="1737" t="s">
        <v>15114</v>
      </c>
      <c r="H426" s="1738"/>
      <c r="I426" s="1738"/>
      <c r="J426" s="1738"/>
      <c r="K426" s="1738"/>
      <c r="L426" s="1739"/>
      <c r="M426" s="164"/>
      <c r="P426" s="164"/>
      <c r="Q426" s="164"/>
    </row>
    <row r="427" spans="3:17" ht="24" customHeight="1">
      <c r="C427" s="1153" t="s">
        <v>5722</v>
      </c>
      <c r="D427" s="1154">
        <v>1</v>
      </c>
      <c r="E427" s="1154" t="s">
        <v>707</v>
      </c>
      <c r="F427" s="1154" t="s">
        <v>1258</v>
      </c>
      <c r="G427" s="1737" t="s">
        <v>15114</v>
      </c>
      <c r="H427" s="1738"/>
      <c r="I427" s="1738"/>
      <c r="J427" s="1738"/>
      <c r="K427" s="1738"/>
      <c r="L427" s="1739"/>
      <c r="M427" s="164"/>
      <c r="P427" s="164"/>
      <c r="Q427" s="164"/>
    </row>
    <row r="428" spans="3:17" ht="24" customHeight="1">
      <c r="C428" s="1153" t="s">
        <v>5721</v>
      </c>
      <c r="D428" s="1154">
        <v>1</v>
      </c>
      <c r="E428" s="1154" t="s">
        <v>707</v>
      </c>
      <c r="F428" s="1154" t="s">
        <v>1258</v>
      </c>
      <c r="G428" s="1737" t="s">
        <v>15114</v>
      </c>
      <c r="H428" s="1738"/>
      <c r="I428" s="1738"/>
      <c r="J428" s="1738"/>
      <c r="K428" s="1738"/>
      <c r="L428" s="1739"/>
      <c r="M428" s="164"/>
      <c r="P428" s="164"/>
      <c r="Q428" s="164"/>
    </row>
    <row r="429" spans="3:17" ht="24" customHeight="1">
      <c r="C429" s="1153" t="s">
        <v>5720</v>
      </c>
      <c r="D429" s="1154">
        <v>1</v>
      </c>
      <c r="E429" s="1154" t="s">
        <v>707</v>
      </c>
      <c r="F429" s="1154" t="s">
        <v>1258</v>
      </c>
      <c r="G429" s="1737" t="s">
        <v>15114</v>
      </c>
      <c r="H429" s="1738"/>
      <c r="I429" s="1738"/>
      <c r="J429" s="1738"/>
      <c r="K429" s="1738"/>
      <c r="L429" s="1739"/>
      <c r="M429" s="164"/>
      <c r="P429" s="164"/>
      <c r="Q429" s="164"/>
    </row>
    <row r="430" spans="3:17" ht="24" customHeight="1">
      <c r="C430" s="1153" t="s">
        <v>5719</v>
      </c>
      <c r="D430" s="1154">
        <v>1</v>
      </c>
      <c r="E430" s="1154" t="s">
        <v>707</v>
      </c>
      <c r="F430" s="1154" t="s">
        <v>1258</v>
      </c>
      <c r="G430" s="1737" t="s">
        <v>15114</v>
      </c>
      <c r="H430" s="1738"/>
      <c r="I430" s="1738"/>
      <c r="J430" s="1738"/>
      <c r="K430" s="1738"/>
      <c r="L430" s="1739"/>
      <c r="M430" s="164"/>
      <c r="P430" s="164"/>
      <c r="Q430" s="164"/>
    </row>
    <row r="431" spans="3:17" ht="24" customHeight="1">
      <c r="C431" s="1153" t="s">
        <v>5718</v>
      </c>
      <c r="D431" s="1154">
        <v>1</v>
      </c>
      <c r="E431" s="1154" t="s">
        <v>707</v>
      </c>
      <c r="F431" s="1154" t="s">
        <v>1258</v>
      </c>
      <c r="G431" s="1737" t="s">
        <v>15114</v>
      </c>
      <c r="H431" s="1738"/>
      <c r="I431" s="1738"/>
      <c r="J431" s="1738"/>
      <c r="K431" s="1738"/>
      <c r="L431" s="1739"/>
      <c r="M431" s="164"/>
      <c r="P431" s="164"/>
      <c r="Q431" s="164"/>
    </row>
    <row r="432" spans="3:17" ht="24" customHeight="1">
      <c r="C432" s="1153" t="s">
        <v>5717</v>
      </c>
      <c r="D432" s="1154">
        <v>1</v>
      </c>
      <c r="E432" s="1154" t="s">
        <v>707</v>
      </c>
      <c r="F432" s="1154" t="s">
        <v>1258</v>
      </c>
      <c r="G432" s="1737" t="s">
        <v>15114</v>
      </c>
      <c r="H432" s="1738"/>
      <c r="I432" s="1738"/>
      <c r="J432" s="1738"/>
      <c r="K432" s="1738"/>
      <c r="L432" s="1739"/>
      <c r="M432" s="164"/>
      <c r="P432" s="164"/>
      <c r="Q432" s="164"/>
    </row>
    <row r="433" spans="3:17" ht="24" customHeight="1">
      <c r="C433" s="1153" t="s">
        <v>5732</v>
      </c>
      <c r="D433" s="1154">
        <v>1</v>
      </c>
      <c r="E433" s="1154" t="s">
        <v>707</v>
      </c>
      <c r="F433" s="1154" t="s">
        <v>1258</v>
      </c>
      <c r="G433" s="1737" t="s">
        <v>15114</v>
      </c>
      <c r="H433" s="1738"/>
      <c r="I433" s="1738"/>
      <c r="J433" s="1738"/>
      <c r="K433" s="1738"/>
      <c r="L433" s="1739"/>
      <c r="M433" s="164"/>
      <c r="P433" s="164"/>
      <c r="Q433" s="164"/>
    </row>
    <row r="434" spans="3:17" ht="24" customHeight="1">
      <c r="C434" s="1153" t="s">
        <v>5731</v>
      </c>
      <c r="D434" s="1154">
        <v>1</v>
      </c>
      <c r="E434" s="1154" t="s">
        <v>707</v>
      </c>
      <c r="F434" s="1154" t="s">
        <v>1258</v>
      </c>
      <c r="G434" s="1737" t="s">
        <v>15114</v>
      </c>
      <c r="H434" s="1738"/>
      <c r="I434" s="1738"/>
      <c r="J434" s="1738"/>
      <c r="K434" s="1738"/>
      <c r="L434" s="1739"/>
      <c r="M434" s="164"/>
      <c r="P434" s="164"/>
      <c r="Q434" s="164"/>
    </row>
    <row r="435" spans="3:17" ht="24" customHeight="1">
      <c r="C435" s="1153" t="s">
        <v>5730</v>
      </c>
      <c r="D435" s="1154">
        <v>1</v>
      </c>
      <c r="E435" s="1154" t="s">
        <v>707</v>
      </c>
      <c r="F435" s="1154" t="s">
        <v>1258</v>
      </c>
      <c r="G435" s="1737" t="s">
        <v>15114</v>
      </c>
      <c r="H435" s="1738"/>
      <c r="I435" s="1738"/>
      <c r="J435" s="1738"/>
      <c r="K435" s="1738"/>
      <c r="L435" s="1739"/>
      <c r="M435" s="164"/>
      <c r="P435" s="164"/>
      <c r="Q435" s="164"/>
    </row>
    <row r="436" spans="3:17" ht="24" customHeight="1">
      <c r="C436" s="1153" t="s">
        <v>5729</v>
      </c>
      <c r="D436" s="1154">
        <v>1</v>
      </c>
      <c r="E436" s="1154" t="s">
        <v>707</v>
      </c>
      <c r="F436" s="1154" t="s">
        <v>1258</v>
      </c>
      <c r="G436" s="1737" t="s">
        <v>15114</v>
      </c>
      <c r="H436" s="1738"/>
      <c r="I436" s="1738"/>
      <c r="J436" s="1738"/>
      <c r="K436" s="1738"/>
      <c r="L436" s="1739"/>
      <c r="M436" s="164"/>
      <c r="P436" s="164"/>
      <c r="Q436" s="164"/>
    </row>
    <row r="437" spans="3:17" ht="24" customHeight="1">
      <c r="C437" s="1153" t="s">
        <v>5728</v>
      </c>
      <c r="D437" s="1154">
        <v>1</v>
      </c>
      <c r="E437" s="1154" t="s">
        <v>707</v>
      </c>
      <c r="F437" s="1154" t="s">
        <v>1258</v>
      </c>
      <c r="G437" s="1737" t="s">
        <v>15114</v>
      </c>
      <c r="H437" s="1738"/>
      <c r="I437" s="1738"/>
      <c r="J437" s="1738"/>
      <c r="K437" s="1738"/>
      <c r="L437" s="1739"/>
      <c r="M437" s="164"/>
      <c r="P437" s="164"/>
      <c r="Q437" s="164"/>
    </row>
    <row r="438" spans="3:17" ht="24" customHeight="1">
      <c r="C438" s="1153" t="s">
        <v>5727</v>
      </c>
      <c r="D438" s="1154">
        <v>1</v>
      </c>
      <c r="E438" s="1154" t="s">
        <v>707</v>
      </c>
      <c r="F438" s="1154" t="s">
        <v>1258</v>
      </c>
      <c r="G438" s="1737" t="s">
        <v>15114</v>
      </c>
      <c r="H438" s="1738"/>
      <c r="I438" s="1738"/>
      <c r="J438" s="1738"/>
      <c r="K438" s="1738"/>
      <c r="L438" s="1739"/>
      <c r="M438" s="164"/>
      <c r="P438" s="164"/>
      <c r="Q438" s="164"/>
    </row>
    <row r="439" spans="3:17" ht="24" customHeight="1">
      <c r="C439" s="1153" t="s">
        <v>5726</v>
      </c>
      <c r="D439" s="1154">
        <v>1</v>
      </c>
      <c r="E439" s="1154" t="s">
        <v>707</v>
      </c>
      <c r="F439" s="1154" t="s">
        <v>1258</v>
      </c>
      <c r="G439" s="1737" t="s">
        <v>15114</v>
      </c>
      <c r="H439" s="1738"/>
      <c r="I439" s="1738"/>
      <c r="J439" s="1738"/>
      <c r="K439" s="1738"/>
      <c r="L439" s="1739"/>
      <c r="M439" s="164"/>
      <c r="P439" s="164"/>
      <c r="Q439" s="164"/>
    </row>
    <row r="440" spans="3:17" ht="24" customHeight="1">
      <c r="C440" s="1153" t="s">
        <v>5725</v>
      </c>
      <c r="D440" s="1154">
        <v>1</v>
      </c>
      <c r="E440" s="1154" t="s">
        <v>707</v>
      </c>
      <c r="F440" s="1154" t="s">
        <v>1258</v>
      </c>
      <c r="G440" s="1737" t="s">
        <v>15114</v>
      </c>
      <c r="H440" s="1738"/>
      <c r="I440" s="1738"/>
      <c r="J440" s="1738"/>
      <c r="K440" s="1738"/>
      <c r="L440" s="1739"/>
      <c r="M440" s="164"/>
      <c r="P440" s="164"/>
      <c r="Q440" s="164"/>
    </row>
    <row r="441" spans="3:17" ht="24" customHeight="1">
      <c r="C441" s="1153" t="s">
        <v>5740</v>
      </c>
      <c r="D441" s="1154">
        <v>1</v>
      </c>
      <c r="E441" s="1154" t="s">
        <v>707</v>
      </c>
      <c r="F441" s="1154" t="s">
        <v>1258</v>
      </c>
      <c r="G441" s="1737" t="s">
        <v>15114</v>
      </c>
      <c r="H441" s="1738"/>
      <c r="I441" s="1738"/>
      <c r="J441" s="1738"/>
      <c r="K441" s="1738"/>
      <c r="L441" s="1739"/>
      <c r="M441" s="164"/>
      <c r="P441" s="164"/>
      <c r="Q441" s="164"/>
    </row>
    <row r="442" spans="3:17" ht="24" customHeight="1">
      <c r="C442" s="1153" t="s">
        <v>5739</v>
      </c>
      <c r="D442" s="1154">
        <v>1</v>
      </c>
      <c r="E442" s="1154" t="s">
        <v>707</v>
      </c>
      <c r="F442" s="1154" t="s">
        <v>1258</v>
      </c>
      <c r="G442" s="1737" t="s">
        <v>15114</v>
      </c>
      <c r="H442" s="1738"/>
      <c r="I442" s="1738"/>
      <c r="J442" s="1738"/>
      <c r="K442" s="1738"/>
      <c r="L442" s="1739"/>
      <c r="M442" s="164"/>
      <c r="P442" s="164"/>
      <c r="Q442" s="164"/>
    </row>
    <row r="443" spans="3:17" ht="24" customHeight="1">
      <c r="C443" s="1153" t="s">
        <v>5738</v>
      </c>
      <c r="D443" s="1154">
        <v>1</v>
      </c>
      <c r="E443" s="1154" t="s">
        <v>707</v>
      </c>
      <c r="F443" s="1154" t="s">
        <v>1258</v>
      </c>
      <c r="G443" s="1737" t="s">
        <v>15114</v>
      </c>
      <c r="H443" s="1738"/>
      <c r="I443" s="1738"/>
      <c r="J443" s="1738"/>
      <c r="K443" s="1738"/>
      <c r="L443" s="1739"/>
      <c r="M443" s="164"/>
      <c r="P443" s="164"/>
      <c r="Q443" s="164"/>
    </row>
    <row r="444" spans="3:17" ht="24" customHeight="1">
      <c r="C444" s="1153" t="s">
        <v>5737</v>
      </c>
      <c r="D444" s="1154">
        <v>1</v>
      </c>
      <c r="E444" s="1154" t="s">
        <v>707</v>
      </c>
      <c r="F444" s="1154" t="s">
        <v>1258</v>
      </c>
      <c r="G444" s="1737" t="s">
        <v>15114</v>
      </c>
      <c r="H444" s="1738"/>
      <c r="I444" s="1738"/>
      <c r="J444" s="1738"/>
      <c r="K444" s="1738"/>
      <c r="L444" s="1739"/>
      <c r="M444" s="164"/>
      <c r="P444" s="164"/>
      <c r="Q444" s="164"/>
    </row>
    <row r="445" spans="3:17" ht="24" customHeight="1">
      <c r="C445" s="1153" t="s">
        <v>5736</v>
      </c>
      <c r="D445" s="1154">
        <v>1</v>
      </c>
      <c r="E445" s="1154" t="s">
        <v>707</v>
      </c>
      <c r="F445" s="1154" t="s">
        <v>1258</v>
      </c>
      <c r="G445" s="1737" t="s">
        <v>15114</v>
      </c>
      <c r="H445" s="1738"/>
      <c r="I445" s="1738"/>
      <c r="J445" s="1738"/>
      <c r="K445" s="1738"/>
      <c r="L445" s="1739"/>
      <c r="M445" s="164"/>
      <c r="P445" s="164"/>
      <c r="Q445" s="164"/>
    </row>
    <row r="446" spans="3:17" ht="24" customHeight="1">
      <c r="C446" s="1153" t="s">
        <v>5735</v>
      </c>
      <c r="D446" s="1154">
        <v>1</v>
      </c>
      <c r="E446" s="1154" t="s">
        <v>707</v>
      </c>
      <c r="F446" s="1154" t="s">
        <v>1258</v>
      </c>
      <c r="G446" s="1737" t="s">
        <v>15114</v>
      </c>
      <c r="H446" s="1738"/>
      <c r="I446" s="1738"/>
      <c r="J446" s="1738"/>
      <c r="K446" s="1738"/>
      <c r="L446" s="1739"/>
      <c r="M446" s="164"/>
      <c r="P446" s="164"/>
      <c r="Q446" s="164"/>
    </row>
    <row r="447" spans="3:17" ht="24" customHeight="1">
      <c r="C447" s="1153" t="s">
        <v>5734</v>
      </c>
      <c r="D447" s="1154">
        <v>1</v>
      </c>
      <c r="E447" s="1154" t="s">
        <v>707</v>
      </c>
      <c r="F447" s="1154" t="s">
        <v>1258</v>
      </c>
      <c r="G447" s="1737" t="s">
        <v>15114</v>
      </c>
      <c r="H447" s="1738"/>
      <c r="I447" s="1738"/>
      <c r="J447" s="1738"/>
      <c r="K447" s="1738"/>
      <c r="L447" s="1739"/>
      <c r="M447" s="164"/>
      <c r="P447" s="164"/>
      <c r="Q447" s="164"/>
    </row>
    <row r="448" spans="3:17" ht="24" customHeight="1">
      <c r="C448" s="1153" t="s">
        <v>5733</v>
      </c>
      <c r="D448" s="1154">
        <v>1</v>
      </c>
      <c r="E448" s="1154" t="s">
        <v>707</v>
      </c>
      <c r="F448" s="1154" t="s">
        <v>1258</v>
      </c>
      <c r="G448" s="1737" t="s">
        <v>15114</v>
      </c>
      <c r="H448" s="1738"/>
      <c r="I448" s="1738"/>
      <c r="J448" s="1738"/>
      <c r="K448" s="1738"/>
      <c r="L448" s="1739"/>
      <c r="M448" s="164"/>
      <c r="P448" s="164"/>
      <c r="Q448" s="164"/>
    </row>
    <row r="449" spans="3:17" ht="24" customHeight="1">
      <c r="C449" s="1153" t="s">
        <v>5748</v>
      </c>
      <c r="D449" s="1154">
        <v>1</v>
      </c>
      <c r="E449" s="1154" t="s">
        <v>707</v>
      </c>
      <c r="F449" s="1154" t="s">
        <v>1258</v>
      </c>
      <c r="G449" s="1737" t="s">
        <v>15114</v>
      </c>
      <c r="H449" s="1738"/>
      <c r="I449" s="1738"/>
      <c r="J449" s="1738"/>
      <c r="K449" s="1738"/>
      <c r="L449" s="1739"/>
      <c r="M449" s="164"/>
      <c r="P449" s="164"/>
      <c r="Q449" s="164"/>
    </row>
    <row r="450" spans="3:17" ht="24" customHeight="1">
      <c r="C450" s="1153" t="s">
        <v>5747</v>
      </c>
      <c r="D450" s="1154">
        <v>1</v>
      </c>
      <c r="E450" s="1154" t="s">
        <v>707</v>
      </c>
      <c r="F450" s="1154" t="s">
        <v>1258</v>
      </c>
      <c r="G450" s="1737" t="s">
        <v>15114</v>
      </c>
      <c r="H450" s="1738"/>
      <c r="I450" s="1738"/>
      <c r="J450" s="1738"/>
      <c r="K450" s="1738"/>
      <c r="L450" s="1739"/>
      <c r="M450" s="164"/>
      <c r="P450" s="164"/>
      <c r="Q450" s="164"/>
    </row>
    <row r="451" spans="3:17" ht="24" customHeight="1">
      <c r="C451" s="1153" t="s">
        <v>5746</v>
      </c>
      <c r="D451" s="1154">
        <v>1</v>
      </c>
      <c r="E451" s="1154" t="s">
        <v>707</v>
      </c>
      <c r="F451" s="1154" t="s">
        <v>1258</v>
      </c>
      <c r="G451" s="1737" t="s">
        <v>15114</v>
      </c>
      <c r="H451" s="1738"/>
      <c r="I451" s="1738"/>
      <c r="J451" s="1738"/>
      <c r="K451" s="1738"/>
      <c r="L451" s="1739"/>
      <c r="M451" s="164"/>
      <c r="P451" s="164"/>
      <c r="Q451" s="164"/>
    </row>
    <row r="452" spans="3:17" ht="24" customHeight="1">
      <c r="C452" s="1153" t="s">
        <v>5745</v>
      </c>
      <c r="D452" s="1154">
        <v>1</v>
      </c>
      <c r="E452" s="1154" t="s">
        <v>707</v>
      </c>
      <c r="F452" s="1154" t="s">
        <v>1258</v>
      </c>
      <c r="G452" s="1737" t="s">
        <v>15114</v>
      </c>
      <c r="H452" s="1738"/>
      <c r="I452" s="1738"/>
      <c r="J452" s="1738"/>
      <c r="K452" s="1738"/>
      <c r="L452" s="1739"/>
      <c r="M452" s="164"/>
      <c r="P452" s="164"/>
      <c r="Q452" s="164"/>
    </row>
    <row r="453" spans="3:17" ht="24" customHeight="1">
      <c r="C453" s="1153" t="s">
        <v>5744</v>
      </c>
      <c r="D453" s="1154">
        <v>1</v>
      </c>
      <c r="E453" s="1154" t="s">
        <v>707</v>
      </c>
      <c r="F453" s="1154" t="s">
        <v>1258</v>
      </c>
      <c r="G453" s="1737" t="s">
        <v>15114</v>
      </c>
      <c r="H453" s="1738"/>
      <c r="I453" s="1738"/>
      <c r="J453" s="1738"/>
      <c r="K453" s="1738"/>
      <c r="L453" s="1739"/>
      <c r="M453" s="164"/>
      <c r="P453" s="164"/>
      <c r="Q453" s="164"/>
    </row>
    <row r="454" spans="3:17" ht="24" customHeight="1">
      <c r="C454" s="1153" t="s">
        <v>5743</v>
      </c>
      <c r="D454" s="1154">
        <v>1</v>
      </c>
      <c r="E454" s="1154" t="s">
        <v>707</v>
      </c>
      <c r="F454" s="1154" t="s">
        <v>1258</v>
      </c>
      <c r="G454" s="1737" t="s">
        <v>15114</v>
      </c>
      <c r="H454" s="1738"/>
      <c r="I454" s="1738"/>
      <c r="J454" s="1738"/>
      <c r="K454" s="1738"/>
      <c r="L454" s="1739"/>
      <c r="M454" s="164"/>
      <c r="P454" s="164"/>
      <c r="Q454" s="164"/>
    </row>
    <row r="455" spans="3:17" ht="24" customHeight="1">
      <c r="C455" s="1153" t="s">
        <v>5742</v>
      </c>
      <c r="D455" s="1154">
        <v>1</v>
      </c>
      <c r="E455" s="1154" t="s">
        <v>707</v>
      </c>
      <c r="F455" s="1154" t="s">
        <v>1258</v>
      </c>
      <c r="G455" s="1737" t="s">
        <v>15114</v>
      </c>
      <c r="H455" s="1738"/>
      <c r="I455" s="1738"/>
      <c r="J455" s="1738"/>
      <c r="K455" s="1738"/>
      <c r="L455" s="1739"/>
      <c r="M455" s="164"/>
      <c r="P455" s="164"/>
      <c r="Q455" s="164"/>
    </row>
    <row r="456" spans="3:17" ht="24" customHeight="1">
      <c r="C456" s="1153" t="s">
        <v>5741</v>
      </c>
      <c r="D456" s="1154">
        <v>1</v>
      </c>
      <c r="E456" s="1154" t="s">
        <v>707</v>
      </c>
      <c r="F456" s="1154" t="s">
        <v>1258</v>
      </c>
      <c r="G456" s="1737" t="s">
        <v>15114</v>
      </c>
      <c r="H456" s="1738"/>
      <c r="I456" s="1738"/>
      <c r="J456" s="1738"/>
      <c r="K456" s="1738"/>
      <c r="L456" s="1739"/>
      <c r="M456" s="164"/>
      <c r="P456" s="164"/>
      <c r="Q456" s="164"/>
    </row>
    <row r="457" spans="3:17" ht="24" customHeight="1">
      <c r="C457" s="1153" t="s">
        <v>5756</v>
      </c>
      <c r="D457" s="1154">
        <v>1</v>
      </c>
      <c r="E457" s="1154" t="s">
        <v>707</v>
      </c>
      <c r="F457" s="1154" t="s">
        <v>1258</v>
      </c>
      <c r="G457" s="1737" t="s">
        <v>15114</v>
      </c>
      <c r="H457" s="1738"/>
      <c r="I457" s="1738"/>
      <c r="J457" s="1738"/>
      <c r="K457" s="1738"/>
      <c r="L457" s="1739"/>
      <c r="M457" s="164"/>
      <c r="P457" s="164"/>
      <c r="Q457" s="164"/>
    </row>
    <row r="458" spans="3:17" ht="24" customHeight="1">
      <c r="C458" s="1153" t="s">
        <v>5755</v>
      </c>
      <c r="D458" s="1154">
        <v>1</v>
      </c>
      <c r="E458" s="1154" t="s">
        <v>707</v>
      </c>
      <c r="F458" s="1154" t="s">
        <v>1258</v>
      </c>
      <c r="G458" s="1737" t="s">
        <v>15114</v>
      </c>
      <c r="H458" s="1738"/>
      <c r="I458" s="1738"/>
      <c r="J458" s="1738"/>
      <c r="K458" s="1738"/>
      <c r="L458" s="1739"/>
      <c r="M458" s="164"/>
      <c r="P458" s="164"/>
      <c r="Q458" s="164"/>
    </row>
    <row r="459" spans="3:17" ht="24" customHeight="1">
      <c r="C459" s="1153" t="s">
        <v>5754</v>
      </c>
      <c r="D459" s="1154">
        <v>1</v>
      </c>
      <c r="E459" s="1154" t="s">
        <v>707</v>
      </c>
      <c r="F459" s="1154" t="s">
        <v>1258</v>
      </c>
      <c r="G459" s="1737" t="s">
        <v>15114</v>
      </c>
      <c r="H459" s="1738"/>
      <c r="I459" s="1738"/>
      <c r="J459" s="1738"/>
      <c r="K459" s="1738"/>
      <c r="L459" s="1739"/>
      <c r="M459" s="164"/>
      <c r="P459" s="164"/>
      <c r="Q459" s="164"/>
    </row>
    <row r="460" spans="3:17" ht="24" customHeight="1">
      <c r="C460" s="1153" t="s">
        <v>5753</v>
      </c>
      <c r="D460" s="1154">
        <v>1</v>
      </c>
      <c r="E460" s="1154" t="s">
        <v>707</v>
      </c>
      <c r="F460" s="1154" t="s">
        <v>1258</v>
      </c>
      <c r="G460" s="1737" t="s">
        <v>15114</v>
      </c>
      <c r="H460" s="1738"/>
      <c r="I460" s="1738"/>
      <c r="J460" s="1738"/>
      <c r="K460" s="1738"/>
      <c r="L460" s="1739"/>
      <c r="M460" s="164"/>
      <c r="P460" s="164"/>
      <c r="Q460" s="164"/>
    </row>
    <row r="461" spans="3:17" ht="24" customHeight="1">
      <c r="C461" s="1153" t="s">
        <v>5752</v>
      </c>
      <c r="D461" s="1154">
        <v>1</v>
      </c>
      <c r="E461" s="1154" t="s">
        <v>707</v>
      </c>
      <c r="F461" s="1154" t="s">
        <v>1258</v>
      </c>
      <c r="G461" s="1737" t="s">
        <v>15114</v>
      </c>
      <c r="H461" s="1738"/>
      <c r="I461" s="1738"/>
      <c r="J461" s="1738"/>
      <c r="K461" s="1738"/>
      <c r="L461" s="1739"/>
      <c r="M461" s="164"/>
      <c r="P461" s="164"/>
      <c r="Q461" s="164"/>
    </row>
    <row r="462" spans="3:17" ht="24" customHeight="1">
      <c r="C462" s="1153" t="s">
        <v>5751</v>
      </c>
      <c r="D462" s="1154">
        <v>1</v>
      </c>
      <c r="E462" s="1154" t="s">
        <v>707</v>
      </c>
      <c r="F462" s="1154" t="s">
        <v>1258</v>
      </c>
      <c r="G462" s="1737" t="s">
        <v>15114</v>
      </c>
      <c r="H462" s="1738"/>
      <c r="I462" s="1738"/>
      <c r="J462" s="1738"/>
      <c r="K462" s="1738"/>
      <c r="L462" s="1739"/>
      <c r="M462" s="164"/>
      <c r="P462" s="164"/>
      <c r="Q462" s="164"/>
    </row>
    <row r="463" spans="3:17" ht="24" customHeight="1">
      <c r="C463" s="1153" t="s">
        <v>5750</v>
      </c>
      <c r="D463" s="1154">
        <v>1</v>
      </c>
      <c r="E463" s="1154" t="s">
        <v>707</v>
      </c>
      <c r="F463" s="1154" t="s">
        <v>1258</v>
      </c>
      <c r="G463" s="1737" t="s">
        <v>15114</v>
      </c>
      <c r="H463" s="1738"/>
      <c r="I463" s="1738"/>
      <c r="J463" s="1738"/>
      <c r="K463" s="1738"/>
      <c r="L463" s="1739"/>
      <c r="M463" s="164"/>
      <c r="P463" s="164"/>
      <c r="Q463" s="164"/>
    </row>
    <row r="464" spans="3:17" ht="24" customHeight="1">
      <c r="C464" s="1153" t="s">
        <v>5749</v>
      </c>
      <c r="D464" s="1154">
        <v>1</v>
      </c>
      <c r="E464" s="1154" t="s">
        <v>707</v>
      </c>
      <c r="F464" s="1154" t="s">
        <v>1258</v>
      </c>
      <c r="G464" s="1737" t="s">
        <v>15114</v>
      </c>
      <c r="H464" s="1738"/>
      <c r="I464" s="1738"/>
      <c r="J464" s="1738"/>
      <c r="K464" s="1738"/>
      <c r="L464" s="1739"/>
      <c r="M464" s="164"/>
      <c r="P464" s="164"/>
      <c r="Q464" s="164"/>
    </row>
    <row r="465" spans="3:17" ht="24" customHeight="1">
      <c r="C465" s="1153" t="s">
        <v>5764</v>
      </c>
      <c r="D465" s="1154">
        <v>1</v>
      </c>
      <c r="E465" s="1154" t="s">
        <v>707</v>
      </c>
      <c r="F465" s="1154" t="s">
        <v>1258</v>
      </c>
      <c r="G465" s="1737" t="s">
        <v>15114</v>
      </c>
      <c r="H465" s="1738"/>
      <c r="I465" s="1738"/>
      <c r="J465" s="1738"/>
      <c r="K465" s="1738"/>
      <c r="L465" s="1739"/>
      <c r="M465" s="164"/>
      <c r="P465" s="164"/>
      <c r="Q465" s="164"/>
    </row>
    <row r="466" spans="3:17" ht="24" customHeight="1">
      <c r="C466" s="1153" t="s">
        <v>5763</v>
      </c>
      <c r="D466" s="1154">
        <v>1</v>
      </c>
      <c r="E466" s="1154" t="s">
        <v>707</v>
      </c>
      <c r="F466" s="1154" t="s">
        <v>1258</v>
      </c>
      <c r="G466" s="1737" t="s">
        <v>15114</v>
      </c>
      <c r="H466" s="1738"/>
      <c r="I466" s="1738"/>
      <c r="J466" s="1738"/>
      <c r="K466" s="1738"/>
      <c r="L466" s="1739"/>
      <c r="M466" s="164"/>
      <c r="P466" s="164"/>
      <c r="Q466" s="164"/>
    </row>
    <row r="467" spans="3:17" ht="24" customHeight="1">
      <c r="C467" s="1153" t="s">
        <v>5762</v>
      </c>
      <c r="D467" s="1154">
        <v>1</v>
      </c>
      <c r="E467" s="1154" t="s">
        <v>707</v>
      </c>
      <c r="F467" s="1154" t="s">
        <v>1258</v>
      </c>
      <c r="G467" s="1737" t="s">
        <v>15114</v>
      </c>
      <c r="H467" s="1738"/>
      <c r="I467" s="1738"/>
      <c r="J467" s="1738"/>
      <c r="K467" s="1738"/>
      <c r="L467" s="1739"/>
      <c r="M467" s="164"/>
      <c r="P467" s="164"/>
      <c r="Q467" s="164"/>
    </row>
    <row r="468" spans="3:17" ht="24" customHeight="1">
      <c r="C468" s="1153" t="s">
        <v>5761</v>
      </c>
      <c r="D468" s="1154">
        <v>1</v>
      </c>
      <c r="E468" s="1154" t="s">
        <v>707</v>
      </c>
      <c r="F468" s="1154" t="s">
        <v>1258</v>
      </c>
      <c r="G468" s="1737" t="s">
        <v>15114</v>
      </c>
      <c r="H468" s="1738"/>
      <c r="I468" s="1738"/>
      <c r="J468" s="1738"/>
      <c r="K468" s="1738"/>
      <c r="L468" s="1739"/>
      <c r="M468" s="164"/>
      <c r="P468" s="164"/>
      <c r="Q468" s="164"/>
    </row>
    <row r="469" spans="3:17" ht="24" customHeight="1">
      <c r="C469" s="1153" t="s">
        <v>5760</v>
      </c>
      <c r="D469" s="1154">
        <v>1</v>
      </c>
      <c r="E469" s="1154" t="s">
        <v>707</v>
      </c>
      <c r="F469" s="1154" t="s">
        <v>1258</v>
      </c>
      <c r="G469" s="1737" t="s">
        <v>15114</v>
      </c>
      <c r="H469" s="1738"/>
      <c r="I469" s="1738"/>
      <c r="J469" s="1738"/>
      <c r="K469" s="1738"/>
      <c r="L469" s="1739"/>
      <c r="M469" s="164"/>
      <c r="P469" s="164"/>
      <c r="Q469" s="164"/>
    </row>
    <row r="470" spans="3:17" ht="24" customHeight="1">
      <c r="C470" s="1153" t="s">
        <v>5759</v>
      </c>
      <c r="D470" s="1154">
        <v>1</v>
      </c>
      <c r="E470" s="1154" t="s">
        <v>707</v>
      </c>
      <c r="F470" s="1154" t="s">
        <v>1258</v>
      </c>
      <c r="G470" s="1737" t="s">
        <v>15114</v>
      </c>
      <c r="H470" s="1738"/>
      <c r="I470" s="1738"/>
      <c r="J470" s="1738"/>
      <c r="K470" s="1738"/>
      <c r="L470" s="1739"/>
      <c r="M470" s="164"/>
      <c r="P470" s="164"/>
      <c r="Q470" s="164"/>
    </row>
    <row r="471" spans="3:17" ht="24" customHeight="1">
      <c r="C471" s="1153" t="s">
        <v>5758</v>
      </c>
      <c r="D471" s="1154">
        <v>1</v>
      </c>
      <c r="E471" s="1154" t="s">
        <v>707</v>
      </c>
      <c r="F471" s="1154" t="s">
        <v>1258</v>
      </c>
      <c r="G471" s="1737" t="s">
        <v>15114</v>
      </c>
      <c r="H471" s="1738"/>
      <c r="I471" s="1738"/>
      <c r="J471" s="1738"/>
      <c r="K471" s="1738"/>
      <c r="L471" s="1739"/>
      <c r="M471" s="164"/>
      <c r="P471" s="164"/>
      <c r="Q471" s="164"/>
    </row>
    <row r="472" spans="3:17" ht="24" customHeight="1">
      <c r="C472" s="1153" t="s">
        <v>5757</v>
      </c>
      <c r="D472" s="1154">
        <v>1</v>
      </c>
      <c r="E472" s="1154" t="s">
        <v>707</v>
      </c>
      <c r="F472" s="1154" t="s">
        <v>1258</v>
      </c>
      <c r="G472" s="1737" t="s">
        <v>15114</v>
      </c>
      <c r="H472" s="1738"/>
      <c r="I472" s="1738"/>
      <c r="J472" s="1738"/>
      <c r="K472" s="1738"/>
      <c r="L472" s="1739"/>
      <c r="M472" s="164"/>
      <c r="P472" s="164"/>
      <c r="Q472" s="164"/>
    </row>
    <row r="473" spans="3:17" ht="24" customHeight="1">
      <c r="C473" s="1153" t="s">
        <v>5772</v>
      </c>
      <c r="D473" s="1154">
        <v>1</v>
      </c>
      <c r="E473" s="1154" t="s">
        <v>707</v>
      </c>
      <c r="F473" s="1154" t="s">
        <v>1258</v>
      </c>
      <c r="G473" s="1737" t="s">
        <v>15114</v>
      </c>
      <c r="H473" s="1738"/>
      <c r="I473" s="1738"/>
      <c r="J473" s="1738"/>
      <c r="K473" s="1738"/>
      <c r="L473" s="1739"/>
      <c r="M473" s="164"/>
      <c r="P473" s="164"/>
      <c r="Q473" s="164"/>
    </row>
    <row r="474" spans="3:17" ht="24" customHeight="1">
      <c r="C474" s="1153" t="s">
        <v>5771</v>
      </c>
      <c r="D474" s="1154">
        <v>1</v>
      </c>
      <c r="E474" s="1154" t="s">
        <v>707</v>
      </c>
      <c r="F474" s="1154" t="s">
        <v>1258</v>
      </c>
      <c r="G474" s="1737" t="s">
        <v>15114</v>
      </c>
      <c r="H474" s="1738"/>
      <c r="I474" s="1738"/>
      <c r="J474" s="1738"/>
      <c r="K474" s="1738"/>
      <c r="L474" s="1739"/>
      <c r="M474" s="164"/>
      <c r="P474" s="164"/>
      <c r="Q474" s="164"/>
    </row>
    <row r="475" spans="3:17" ht="24" customHeight="1">
      <c r="C475" s="1153" t="s">
        <v>5770</v>
      </c>
      <c r="D475" s="1154">
        <v>1</v>
      </c>
      <c r="E475" s="1154" t="s">
        <v>707</v>
      </c>
      <c r="F475" s="1154" t="s">
        <v>1258</v>
      </c>
      <c r="G475" s="1737" t="s">
        <v>15114</v>
      </c>
      <c r="H475" s="1738"/>
      <c r="I475" s="1738"/>
      <c r="J475" s="1738"/>
      <c r="K475" s="1738"/>
      <c r="L475" s="1739"/>
      <c r="M475" s="164"/>
      <c r="P475" s="164"/>
      <c r="Q475" s="164"/>
    </row>
    <row r="476" spans="3:17" ht="24" customHeight="1">
      <c r="C476" s="1153" t="s">
        <v>5769</v>
      </c>
      <c r="D476" s="1154">
        <v>1</v>
      </c>
      <c r="E476" s="1154" t="s">
        <v>707</v>
      </c>
      <c r="F476" s="1154" t="s">
        <v>1258</v>
      </c>
      <c r="G476" s="1737" t="s">
        <v>15114</v>
      </c>
      <c r="H476" s="1738"/>
      <c r="I476" s="1738"/>
      <c r="J476" s="1738"/>
      <c r="K476" s="1738"/>
      <c r="L476" s="1739"/>
      <c r="M476" s="164"/>
      <c r="P476" s="164"/>
      <c r="Q476" s="164"/>
    </row>
    <row r="477" spans="3:17" ht="24" customHeight="1">
      <c r="C477" s="1153" t="s">
        <v>5768</v>
      </c>
      <c r="D477" s="1154">
        <v>1</v>
      </c>
      <c r="E477" s="1154" t="s">
        <v>707</v>
      </c>
      <c r="F477" s="1154" t="s">
        <v>1258</v>
      </c>
      <c r="G477" s="1737" t="s">
        <v>15114</v>
      </c>
      <c r="H477" s="1738"/>
      <c r="I477" s="1738"/>
      <c r="J477" s="1738"/>
      <c r="K477" s="1738"/>
      <c r="L477" s="1739"/>
      <c r="M477" s="164"/>
      <c r="P477" s="164"/>
      <c r="Q477" s="164"/>
    </row>
    <row r="478" spans="3:17" ht="24" customHeight="1">
      <c r="C478" s="1153" t="s">
        <v>5767</v>
      </c>
      <c r="D478" s="1154">
        <v>1</v>
      </c>
      <c r="E478" s="1154" t="s">
        <v>707</v>
      </c>
      <c r="F478" s="1154" t="s">
        <v>1258</v>
      </c>
      <c r="G478" s="1737" t="s">
        <v>15114</v>
      </c>
      <c r="H478" s="1738"/>
      <c r="I478" s="1738"/>
      <c r="J478" s="1738"/>
      <c r="K478" s="1738"/>
      <c r="L478" s="1739"/>
      <c r="M478" s="164"/>
      <c r="P478" s="164"/>
      <c r="Q478" s="164"/>
    </row>
    <row r="479" spans="3:17" ht="24" customHeight="1">
      <c r="C479" s="1153" t="s">
        <v>5766</v>
      </c>
      <c r="D479" s="1154">
        <v>1</v>
      </c>
      <c r="E479" s="1154" t="s">
        <v>707</v>
      </c>
      <c r="F479" s="1154" t="s">
        <v>1258</v>
      </c>
      <c r="G479" s="1737" t="s">
        <v>15114</v>
      </c>
      <c r="H479" s="1738"/>
      <c r="I479" s="1738"/>
      <c r="J479" s="1738"/>
      <c r="K479" s="1738"/>
      <c r="L479" s="1739"/>
      <c r="M479" s="164"/>
      <c r="P479" s="164"/>
      <c r="Q479" s="164"/>
    </row>
    <row r="480" spans="3:17" ht="24" customHeight="1">
      <c r="C480" s="1153" t="s">
        <v>5765</v>
      </c>
      <c r="D480" s="1154">
        <v>1</v>
      </c>
      <c r="E480" s="1154" t="s">
        <v>707</v>
      </c>
      <c r="F480" s="1154" t="s">
        <v>1258</v>
      </c>
      <c r="G480" s="1737" t="s">
        <v>15114</v>
      </c>
      <c r="H480" s="1738"/>
      <c r="I480" s="1738"/>
      <c r="J480" s="1738"/>
      <c r="K480" s="1738"/>
      <c r="L480" s="1739"/>
      <c r="M480" s="164"/>
      <c r="P480" s="164"/>
      <c r="Q480" s="164"/>
    </row>
    <row r="481" spans="3:17" ht="24" customHeight="1">
      <c r="C481" s="1153" t="s">
        <v>5780</v>
      </c>
      <c r="D481" s="1154">
        <v>1</v>
      </c>
      <c r="E481" s="1154" t="s">
        <v>707</v>
      </c>
      <c r="F481" s="1154" t="s">
        <v>1258</v>
      </c>
      <c r="G481" s="1737" t="s">
        <v>15114</v>
      </c>
      <c r="H481" s="1738"/>
      <c r="I481" s="1738"/>
      <c r="J481" s="1738"/>
      <c r="K481" s="1738"/>
      <c r="L481" s="1739"/>
      <c r="M481" s="164"/>
      <c r="P481" s="164"/>
      <c r="Q481" s="164"/>
    </row>
    <row r="482" spans="3:17" ht="24" customHeight="1">
      <c r="C482" s="1153" t="s">
        <v>5779</v>
      </c>
      <c r="D482" s="1154">
        <v>1</v>
      </c>
      <c r="E482" s="1154" t="s">
        <v>707</v>
      </c>
      <c r="F482" s="1154" t="s">
        <v>1258</v>
      </c>
      <c r="G482" s="1737" t="s">
        <v>15114</v>
      </c>
      <c r="H482" s="1738"/>
      <c r="I482" s="1738"/>
      <c r="J482" s="1738"/>
      <c r="K482" s="1738"/>
      <c r="L482" s="1739"/>
      <c r="M482" s="164"/>
      <c r="P482" s="164"/>
      <c r="Q482" s="164"/>
    </row>
    <row r="483" spans="3:17" ht="24" customHeight="1">
      <c r="C483" s="1153" t="s">
        <v>5778</v>
      </c>
      <c r="D483" s="1154">
        <v>1</v>
      </c>
      <c r="E483" s="1154" t="s">
        <v>707</v>
      </c>
      <c r="F483" s="1154" t="s">
        <v>1258</v>
      </c>
      <c r="G483" s="1737" t="s">
        <v>15114</v>
      </c>
      <c r="H483" s="1738"/>
      <c r="I483" s="1738"/>
      <c r="J483" s="1738"/>
      <c r="K483" s="1738"/>
      <c r="L483" s="1739"/>
      <c r="M483" s="164"/>
      <c r="P483" s="164"/>
      <c r="Q483" s="164"/>
    </row>
    <row r="484" spans="3:17" ht="24" customHeight="1">
      <c r="C484" s="1153" t="s">
        <v>5777</v>
      </c>
      <c r="D484" s="1154">
        <v>1</v>
      </c>
      <c r="E484" s="1154" t="s">
        <v>707</v>
      </c>
      <c r="F484" s="1154" t="s">
        <v>1258</v>
      </c>
      <c r="G484" s="1737" t="s">
        <v>15114</v>
      </c>
      <c r="H484" s="1738"/>
      <c r="I484" s="1738"/>
      <c r="J484" s="1738"/>
      <c r="K484" s="1738"/>
      <c r="L484" s="1739"/>
      <c r="M484" s="164"/>
      <c r="P484" s="164"/>
      <c r="Q484" s="164"/>
    </row>
    <row r="485" spans="3:17" ht="24" customHeight="1">
      <c r="C485" s="1153" t="s">
        <v>5776</v>
      </c>
      <c r="D485" s="1154">
        <v>1</v>
      </c>
      <c r="E485" s="1154" t="s">
        <v>707</v>
      </c>
      <c r="F485" s="1154" t="s">
        <v>1258</v>
      </c>
      <c r="G485" s="1737" t="s">
        <v>15114</v>
      </c>
      <c r="H485" s="1738"/>
      <c r="I485" s="1738"/>
      <c r="J485" s="1738"/>
      <c r="K485" s="1738"/>
      <c r="L485" s="1739"/>
      <c r="M485" s="164"/>
      <c r="P485" s="164"/>
      <c r="Q485" s="164"/>
    </row>
    <row r="486" spans="3:17" ht="24" customHeight="1">
      <c r="C486" s="1153" t="s">
        <v>5775</v>
      </c>
      <c r="D486" s="1154">
        <v>1</v>
      </c>
      <c r="E486" s="1154" t="s">
        <v>707</v>
      </c>
      <c r="F486" s="1154" t="s">
        <v>1258</v>
      </c>
      <c r="G486" s="1737" t="s">
        <v>15114</v>
      </c>
      <c r="H486" s="1738"/>
      <c r="I486" s="1738"/>
      <c r="J486" s="1738"/>
      <c r="K486" s="1738"/>
      <c r="L486" s="1739"/>
      <c r="M486" s="164"/>
      <c r="P486" s="164"/>
      <c r="Q486" s="164"/>
    </row>
    <row r="487" spans="3:17" ht="24" customHeight="1">
      <c r="C487" s="1153" t="s">
        <v>5774</v>
      </c>
      <c r="D487" s="1154">
        <v>1</v>
      </c>
      <c r="E487" s="1154" t="s">
        <v>707</v>
      </c>
      <c r="F487" s="1154" t="s">
        <v>1258</v>
      </c>
      <c r="G487" s="1737" t="s">
        <v>15114</v>
      </c>
      <c r="H487" s="1738"/>
      <c r="I487" s="1738"/>
      <c r="J487" s="1738"/>
      <c r="K487" s="1738"/>
      <c r="L487" s="1739"/>
      <c r="M487" s="164"/>
      <c r="P487" s="164"/>
      <c r="Q487" s="164"/>
    </row>
    <row r="488" spans="3:17" ht="24" customHeight="1">
      <c r="C488" s="1153" t="s">
        <v>5773</v>
      </c>
      <c r="D488" s="1154">
        <v>1</v>
      </c>
      <c r="E488" s="1154" t="s">
        <v>707</v>
      </c>
      <c r="F488" s="1154" t="s">
        <v>1258</v>
      </c>
      <c r="G488" s="1737" t="s">
        <v>15114</v>
      </c>
      <c r="H488" s="1738"/>
      <c r="I488" s="1738"/>
      <c r="J488" s="1738"/>
      <c r="K488" s="1738"/>
      <c r="L488" s="1739"/>
      <c r="M488" s="164"/>
      <c r="P488" s="164"/>
      <c r="Q488" s="164"/>
    </row>
    <row r="489" spans="3:17" ht="24" customHeight="1">
      <c r="C489" s="1153" t="s">
        <v>5788</v>
      </c>
      <c r="D489" s="1154">
        <v>1</v>
      </c>
      <c r="E489" s="1154" t="s">
        <v>707</v>
      </c>
      <c r="F489" s="1154" t="s">
        <v>1258</v>
      </c>
      <c r="G489" s="1737" t="s">
        <v>15114</v>
      </c>
      <c r="H489" s="1738"/>
      <c r="I489" s="1738"/>
      <c r="J489" s="1738"/>
      <c r="K489" s="1738"/>
      <c r="L489" s="1739"/>
      <c r="M489" s="164"/>
      <c r="P489" s="164"/>
      <c r="Q489" s="164"/>
    </row>
    <row r="490" spans="3:17" ht="24" customHeight="1">
      <c r="C490" s="1153" t="s">
        <v>5787</v>
      </c>
      <c r="D490" s="1154">
        <v>1</v>
      </c>
      <c r="E490" s="1154" t="s">
        <v>707</v>
      </c>
      <c r="F490" s="1154" t="s">
        <v>1258</v>
      </c>
      <c r="G490" s="1737" t="s">
        <v>15114</v>
      </c>
      <c r="H490" s="1738"/>
      <c r="I490" s="1738"/>
      <c r="J490" s="1738"/>
      <c r="K490" s="1738"/>
      <c r="L490" s="1739"/>
      <c r="M490" s="164"/>
      <c r="P490" s="164"/>
      <c r="Q490" s="164"/>
    </row>
    <row r="491" spans="3:17" ht="24" customHeight="1">
      <c r="C491" s="1153" t="s">
        <v>5786</v>
      </c>
      <c r="D491" s="1154">
        <v>1</v>
      </c>
      <c r="E491" s="1154" t="s">
        <v>707</v>
      </c>
      <c r="F491" s="1154" t="s">
        <v>1258</v>
      </c>
      <c r="G491" s="1737" t="s">
        <v>15114</v>
      </c>
      <c r="H491" s="1738"/>
      <c r="I491" s="1738"/>
      <c r="J491" s="1738"/>
      <c r="K491" s="1738"/>
      <c r="L491" s="1739"/>
      <c r="M491" s="164"/>
      <c r="P491" s="164"/>
      <c r="Q491" s="164"/>
    </row>
    <row r="492" spans="3:17" ht="24" customHeight="1">
      <c r="C492" s="1153" t="s">
        <v>5785</v>
      </c>
      <c r="D492" s="1154">
        <v>1</v>
      </c>
      <c r="E492" s="1154" t="s">
        <v>707</v>
      </c>
      <c r="F492" s="1154" t="s">
        <v>1258</v>
      </c>
      <c r="G492" s="1737" t="s">
        <v>15114</v>
      </c>
      <c r="H492" s="1738"/>
      <c r="I492" s="1738"/>
      <c r="J492" s="1738"/>
      <c r="K492" s="1738"/>
      <c r="L492" s="1739"/>
      <c r="M492" s="164"/>
      <c r="P492" s="164"/>
      <c r="Q492" s="164"/>
    </row>
    <row r="493" spans="3:17" ht="24" customHeight="1">
      <c r="C493" s="1153" t="s">
        <v>5784</v>
      </c>
      <c r="D493" s="1154">
        <v>1</v>
      </c>
      <c r="E493" s="1154" t="s">
        <v>707</v>
      </c>
      <c r="F493" s="1154" t="s">
        <v>1258</v>
      </c>
      <c r="G493" s="1737" t="s">
        <v>15114</v>
      </c>
      <c r="H493" s="1738"/>
      <c r="I493" s="1738"/>
      <c r="J493" s="1738"/>
      <c r="K493" s="1738"/>
      <c r="L493" s="1739"/>
      <c r="M493" s="164"/>
      <c r="P493" s="164"/>
      <c r="Q493" s="164"/>
    </row>
    <row r="494" spans="3:17" ht="24" customHeight="1">
      <c r="C494" s="1153" t="s">
        <v>5783</v>
      </c>
      <c r="D494" s="1154">
        <v>1</v>
      </c>
      <c r="E494" s="1154" t="s">
        <v>707</v>
      </c>
      <c r="F494" s="1154" t="s">
        <v>1258</v>
      </c>
      <c r="G494" s="1737" t="s">
        <v>15114</v>
      </c>
      <c r="H494" s="1738"/>
      <c r="I494" s="1738"/>
      <c r="J494" s="1738"/>
      <c r="K494" s="1738"/>
      <c r="L494" s="1739"/>
      <c r="M494" s="164"/>
      <c r="P494" s="164"/>
      <c r="Q494" s="164"/>
    </row>
    <row r="495" spans="3:17" ht="24" customHeight="1">
      <c r="C495" s="1153" t="s">
        <v>5782</v>
      </c>
      <c r="D495" s="1154">
        <v>1</v>
      </c>
      <c r="E495" s="1154" t="s">
        <v>707</v>
      </c>
      <c r="F495" s="1154" t="s">
        <v>1258</v>
      </c>
      <c r="G495" s="1737" t="s">
        <v>15114</v>
      </c>
      <c r="H495" s="1738"/>
      <c r="I495" s="1738"/>
      <c r="J495" s="1738"/>
      <c r="K495" s="1738"/>
      <c r="L495" s="1739"/>
      <c r="M495" s="164"/>
      <c r="P495" s="164"/>
      <c r="Q495" s="164"/>
    </row>
    <row r="496" spans="3:17" ht="24" customHeight="1">
      <c r="C496" s="1153" t="s">
        <v>5781</v>
      </c>
      <c r="D496" s="1154">
        <v>1</v>
      </c>
      <c r="E496" s="1154" t="s">
        <v>707</v>
      </c>
      <c r="F496" s="1154" t="s">
        <v>1258</v>
      </c>
      <c r="G496" s="1737" t="s">
        <v>15114</v>
      </c>
      <c r="H496" s="1738"/>
      <c r="I496" s="1738"/>
      <c r="J496" s="1738"/>
      <c r="K496" s="1738"/>
      <c r="L496" s="1739"/>
      <c r="M496" s="164"/>
      <c r="P496" s="164"/>
      <c r="Q496" s="164"/>
    </row>
    <row r="497" spans="3:17" ht="24" customHeight="1">
      <c r="C497" s="1153" t="s">
        <v>5796</v>
      </c>
      <c r="D497" s="1154">
        <v>1</v>
      </c>
      <c r="E497" s="1154" t="s">
        <v>707</v>
      </c>
      <c r="F497" s="1154" t="s">
        <v>1258</v>
      </c>
      <c r="G497" s="1737" t="s">
        <v>15114</v>
      </c>
      <c r="H497" s="1738"/>
      <c r="I497" s="1738"/>
      <c r="J497" s="1738"/>
      <c r="K497" s="1738"/>
      <c r="L497" s="1739"/>
      <c r="M497" s="164"/>
      <c r="P497" s="164"/>
      <c r="Q497" s="164"/>
    </row>
    <row r="498" spans="3:17" ht="24" customHeight="1">
      <c r="C498" s="1153" t="s">
        <v>5795</v>
      </c>
      <c r="D498" s="1154">
        <v>1</v>
      </c>
      <c r="E498" s="1154" t="s">
        <v>707</v>
      </c>
      <c r="F498" s="1154" t="s">
        <v>1258</v>
      </c>
      <c r="G498" s="1737" t="s">
        <v>15114</v>
      </c>
      <c r="H498" s="1738"/>
      <c r="I498" s="1738"/>
      <c r="J498" s="1738"/>
      <c r="K498" s="1738"/>
      <c r="L498" s="1739"/>
      <c r="M498" s="164"/>
      <c r="P498" s="164"/>
      <c r="Q498" s="164"/>
    </row>
    <row r="499" spans="3:17" ht="24" customHeight="1">
      <c r="C499" s="1153" t="s">
        <v>5794</v>
      </c>
      <c r="D499" s="1154">
        <v>1</v>
      </c>
      <c r="E499" s="1154" t="s">
        <v>707</v>
      </c>
      <c r="F499" s="1154" t="s">
        <v>1258</v>
      </c>
      <c r="G499" s="1737" t="s">
        <v>15114</v>
      </c>
      <c r="H499" s="1738"/>
      <c r="I499" s="1738"/>
      <c r="J499" s="1738"/>
      <c r="K499" s="1738"/>
      <c r="L499" s="1739"/>
      <c r="M499" s="164"/>
      <c r="P499" s="164"/>
      <c r="Q499" s="164"/>
    </row>
    <row r="500" spans="3:17" ht="24" customHeight="1">
      <c r="C500" s="1153" t="s">
        <v>5793</v>
      </c>
      <c r="D500" s="1154">
        <v>1</v>
      </c>
      <c r="E500" s="1154" t="s">
        <v>707</v>
      </c>
      <c r="F500" s="1154" t="s">
        <v>1258</v>
      </c>
      <c r="G500" s="1737" t="s">
        <v>15114</v>
      </c>
      <c r="H500" s="1738"/>
      <c r="I500" s="1738"/>
      <c r="J500" s="1738"/>
      <c r="K500" s="1738"/>
      <c r="L500" s="1739"/>
      <c r="M500" s="164"/>
      <c r="P500" s="164"/>
      <c r="Q500" s="164"/>
    </row>
    <row r="501" spans="3:17" ht="24" customHeight="1">
      <c r="C501" s="1153" t="s">
        <v>5792</v>
      </c>
      <c r="D501" s="1154">
        <v>1</v>
      </c>
      <c r="E501" s="1154" t="s">
        <v>707</v>
      </c>
      <c r="F501" s="1154" t="s">
        <v>1258</v>
      </c>
      <c r="G501" s="1737" t="s">
        <v>15114</v>
      </c>
      <c r="H501" s="1738"/>
      <c r="I501" s="1738"/>
      <c r="J501" s="1738"/>
      <c r="K501" s="1738"/>
      <c r="L501" s="1739"/>
      <c r="M501" s="164"/>
      <c r="P501" s="164"/>
      <c r="Q501" s="164"/>
    </row>
    <row r="502" spans="3:17" ht="24" customHeight="1">
      <c r="C502" s="1153" t="s">
        <v>5791</v>
      </c>
      <c r="D502" s="1154">
        <v>1</v>
      </c>
      <c r="E502" s="1154" t="s">
        <v>707</v>
      </c>
      <c r="F502" s="1154" t="s">
        <v>1258</v>
      </c>
      <c r="G502" s="1737" t="s">
        <v>15114</v>
      </c>
      <c r="H502" s="1738"/>
      <c r="I502" s="1738"/>
      <c r="J502" s="1738"/>
      <c r="K502" s="1738"/>
      <c r="L502" s="1739"/>
      <c r="M502" s="164"/>
      <c r="P502" s="164"/>
      <c r="Q502" s="164"/>
    </row>
    <row r="503" spans="3:17" ht="24" customHeight="1">
      <c r="C503" s="1153" t="s">
        <v>5790</v>
      </c>
      <c r="D503" s="1154">
        <v>1</v>
      </c>
      <c r="E503" s="1154" t="s">
        <v>707</v>
      </c>
      <c r="F503" s="1154" t="s">
        <v>1258</v>
      </c>
      <c r="G503" s="1737" t="s">
        <v>15114</v>
      </c>
      <c r="H503" s="1738"/>
      <c r="I503" s="1738"/>
      <c r="J503" s="1738"/>
      <c r="K503" s="1738"/>
      <c r="L503" s="1739"/>
      <c r="M503" s="164"/>
      <c r="P503" s="164"/>
      <c r="Q503" s="164"/>
    </row>
    <row r="504" spans="3:17" ht="24" customHeight="1">
      <c r="C504" s="1153" t="s">
        <v>5789</v>
      </c>
      <c r="D504" s="1154">
        <v>1</v>
      </c>
      <c r="E504" s="1154" t="s">
        <v>707</v>
      </c>
      <c r="F504" s="1154" t="s">
        <v>1258</v>
      </c>
      <c r="G504" s="1737" t="s">
        <v>15114</v>
      </c>
      <c r="H504" s="1738"/>
      <c r="I504" s="1738"/>
      <c r="J504" s="1738"/>
      <c r="K504" s="1738"/>
      <c r="L504" s="1739"/>
      <c r="M504" s="164"/>
      <c r="P504" s="164"/>
      <c r="Q504" s="164"/>
    </row>
    <row r="505" spans="3:17" ht="24" customHeight="1">
      <c r="C505" s="1153" t="s">
        <v>5804</v>
      </c>
      <c r="D505" s="1154">
        <v>1</v>
      </c>
      <c r="E505" s="1154" t="s">
        <v>707</v>
      </c>
      <c r="F505" s="1154" t="s">
        <v>1258</v>
      </c>
      <c r="G505" s="1737" t="s">
        <v>15114</v>
      </c>
      <c r="H505" s="1738"/>
      <c r="I505" s="1738"/>
      <c r="J505" s="1738"/>
      <c r="K505" s="1738"/>
      <c r="L505" s="1739"/>
      <c r="M505" s="164"/>
      <c r="P505" s="164"/>
      <c r="Q505" s="164"/>
    </row>
    <row r="506" spans="3:17" ht="24" customHeight="1">
      <c r="C506" s="1153" t="s">
        <v>5803</v>
      </c>
      <c r="D506" s="1154">
        <v>1</v>
      </c>
      <c r="E506" s="1154" t="s">
        <v>707</v>
      </c>
      <c r="F506" s="1154" t="s">
        <v>1258</v>
      </c>
      <c r="G506" s="1737" t="s">
        <v>15114</v>
      </c>
      <c r="H506" s="1738"/>
      <c r="I506" s="1738"/>
      <c r="J506" s="1738"/>
      <c r="K506" s="1738"/>
      <c r="L506" s="1739"/>
      <c r="M506" s="164"/>
      <c r="P506" s="164"/>
      <c r="Q506" s="164"/>
    </row>
    <row r="507" spans="3:17" ht="24" customHeight="1">
      <c r="C507" s="1153" t="s">
        <v>5802</v>
      </c>
      <c r="D507" s="1154">
        <v>1</v>
      </c>
      <c r="E507" s="1154" t="s">
        <v>707</v>
      </c>
      <c r="F507" s="1154" t="s">
        <v>1258</v>
      </c>
      <c r="G507" s="1737" t="s">
        <v>15114</v>
      </c>
      <c r="H507" s="1738"/>
      <c r="I507" s="1738"/>
      <c r="J507" s="1738"/>
      <c r="K507" s="1738"/>
      <c r="L507" s="1739"/>
      <c r="M507" s="164"/>
      <c r="P507" s="164"/>
      <c r="Q507" s="164"/>
    </row>
    <row r="508" spans="3:17" ht="24" customHeight="1">
      <c r="C508" s="1153" t="s">
        <v>5801</v>
      </c>
      <c r="D508" s="1154">
        <v>1</v>
      </c>
      <c r="E508" s="1154" t="s">
        <v>707</v>
      </c>
      <c r="F508" s="1154" t="s">
        <v>1258</v>
      </c>
      <c r="G508" s="1737" t="s">
        <v>15114</v>
      </c>
      <c r="H508" s="1738"/>
      <c r="I508" s="1738"/>
      <c r="J508" s="1738"/>
      <c r="K508" s="1738"/>
      <c r="L508" s="1739"/>
      <c r="M508" s="164"/>
      <c r="P508" s="164"/>
      <c r="Q508" s="164"/>
    </row>
    <row r="509" spans="3:17" ht="24" customHeight="1">
      <c r="C509" s="1153" t="s">
        <v>5800</v>
      </c>
      <c r="D509" s="1154">
        <v>1</v>
      </c>
      <c r="E509" s="1154" t="s">
        <v>707</v>
      </c>
      <c r="F509" s="1154" t="s">
        <v>1258</v>
      </c>
      <c r="G509" s="1737" t="s">
        <v>15114</v>
      </c>
      <c r="H509" s="1738"/>
      <c r="I509" s="1738"/>
      <c r="J509" s="1738"/>
      <c r="K509" s="1738"/>
      <c r="L509" s="1739"/>
      <c r="M509" s="164"/>
      <c r="P509" s="164"/>
      <c r="Q509" s="164"/>
    </row>
    <row r="510" spans="3:17" ht="24" customHeight="1">
      <c r="C510" s="1153" t="s">
        <v>5799</v>
      </c>
      <c r="D510" s="1154">
        <v>1</v>
      </c>
      <c r="E510" s="1154" t="s">
        <v>707</v>
      </c>
      <c r="F510" s="1154" t="s">
        <v>1258</v>
      </c>
      <c r="G510" s="1737" t="s">
        <v>15114</v>
      </c>
      <c r="H510" s="1738"/>
      <c r="I510" s="1738"/>
      <c r="J510" s="1738"/>
      <c r="K510" s="1738"/>
      <c r="L510" s="1739"/>
      <c r="M510" s="164"/>
      <c r="P510" s="164"/>
      <c r="Q510" s="164"/>
    </row>
    <row r="511" spans="3:17" ht="24" customHeight="1">
      <c r="C511" s="1153" t="s">
        <v>5798</v>
      </c>
      <c r="D511" s="1154">
        <v>1</v>
      </c>
      <c r="E511" s="1154" t="s">
        <v>707</v>
      </c>
      <c r="F511" s="1154" t="s">
        <v>1258</v>
      </c>
      <c r="G511" s="1737" t="s">
        <v>15114</v>
      </c>
      <c r="H511" s="1738"/>
      <c r="I511" s="1738"/>
      <c r="J511" s="1738"/>
      <c r="K511" s="1738"/>
      <c r="L511" s="1739"/>
      <c r="M511" s="164"/>
      <c r="P511" s="164"/>
      <c r="Q511" s="164"/>
    </row>
    <row r="512" spans="3:17" ht="24" customHeight="1">
      <c r="C512" s="1153" t="s">
        <v>5797</v>
      </c>
      <c r="D512" s="1154">
        <v>1</v>
      </c>
      <c r="E512" s="1154" t="s">
        <v>707</v>
      </c>
      <c r="F512" s="1154" t="s">
        <v>1258</v>
      </c>
      <c r="G512" s="1737" t="s">
        <v>15114</v>
      </c>
      <c r="H512" s="1738"/>
      <c r="I512" s="1738"/>
      <c r="J512" s="1738"/>
      <c r="K512" s="1738"/>
      <c r="L512" s="1739"/>
      <c r="M512" s="164"/>
      <c r="P512" s="164"/>
      <c r="Q512" s="164"/>
    </row>
    <row r="513" spans="3:17" ht="24" customHeight="1">
      <c r="C513" s="1153" t="s">
        <v>5812</v>
      </c>
      <c r="D513" s="1154">
        <v>1</v>
      </c>
      <c r="E513" s="1154" t="s">
        <v>707</v>
      </c>
      <c r="F513" s="1154" t="s">
        <v>1258</v>
      </c>
      <c r="G513" s="1737" t="s">
        <v>15114</v>
      </c>
      <c r="H513" s="1738"/>
      <c r="I513" s="1738"/>
      <c r="J513" s="1738"/>
      <c r="K513" s="1738"/>
      <c r="L513" s="1739"/>
      <c r="M513" s="164"/>
      <c r="P513" s="164"/>
      <c r="Q513" s="164"/>
    </row>
    <row r="514" spans="3:17" ht="24" customHeight="1">
      <c r="C514" s="1153" t="s">
        <v>5811</v>
      </c>
      <c r="D514" s="1154">
        <v>1</v>
      </c>
      <c r="E514" s="1154" t="s">
        <v>707</v>
      </c>
      <c r="F514" s="1154" t="s">
        <v>1258</v>
      </c>
      <c r="G514" s="1737" t="s">
        <v>15114</v>
      </c>
      <c r="H514" s="1738"/>
      <c r="I514" s="1738"/>
      <c r="J514" s="1738"/>
      <c r="K514" s="1738"/>
      <c r="L514" s="1739"/>
      <c r="M514" s="164"/>
      <c r="P514" s="164"/>
      <c r="Q514" s="164"/>
    </row>
    <row r="515" spans="3:17" ht="24" customHeight="1">
      <c r="C515" s="1153" t="s">
        <v>5810</v>
      </c>
      <c r="D515" s="1154">
        <v>1</v>
      </c>
      <c r="E515" s="1154" t="s">
        <v>707</v>
      </c>
      <c r="F515" s="1154" t="s">
        <v>1258</v>
      </c>
      <c r="G515" s="1737" t="s">
        <v>15114</v>
      </c>
      <c r="H515" s="1738"/>
      <c r="I515" s="1738"/>
      <c r="J515" s="1738"/>
      <c r="K515" s="1738"/>
      <c r="L515" s="1739"/>
      <c r="M515" s="164"/>
      <c r="P515" s="164"/>
      <c r="Q515" s="164"/>
    </row>
    <row r="516" spans="3:17" ht="24" customHeight="1">
      <c r="C516" s="1153" t="s">
        <v>5809</v>
      </c>
      <c r="D516" s="1154">
        <v>1</v>
      </c>
      <c r="E516" s="1154" t="s">
        <v>707</v>
      </c>
      <c r="F516" s="1154" t="s">
        <v>1258</v>
      </c>
      <c r="G516" s="1737" t="s">
        <v>15114</v>
      </c>
      <c r="H516" s="1738"/>
      <c r="I516" s="1738"/>
      <c r="J516" s="1738"/>
      <c r="K516" s="1738"/>
      <c r="L516" s="1739"/>
      <c r="M516" s="164"/>
      <c r="P516" s="164"/>
      <c r="Q516" s="164"/>
    </row>
    <row r="517" spans="3:17" ht="24" customHeight="1">
      <c r="C517" s="1153" t="s">
        <v>5808</v>
      </c>
      <c r="D517" s="1154">
        <v>1</v>
      </c>
      <c r="E517" s="1154" t="s">
        <v>707</v>
      </c>
      <c r="F517" s="1154" t="s">
        <v>1258</v>
      </c>
      <c r="G517" s="1737" t="s">
        <v>15114</v>
      </c>
      <c r="H517" s="1738"/>
      <c r="I517" s="1738"/>
      <c r="J517" s="1738"/>
      <c r="K517" s="1738"/>
      <c r="L517" s="1739"/>
      <c r="M517" s="164"/>
      <c r="P517" s="164"/>
      <c r="Q517" s="164"/>
    </row>
    <row r="518" spans="3:17" ht="24" customHeight="1">
      <c r="C518" s="1153" t="s">
        <v>5807</v>
      </c>
      <c r="D518" s="1154">
        <v>1</v>
      </c>
      <c r="E518" s="1154" t="s">
        <v>707</v>
      </c>
      <c r="F518" s="1154" t="s">
        <v>1258</v>
      </c>
      <c r="G518" s="1737" t="s">
        <v>15114</v>
      </c>
      <c r="H518" s="1738"/>
      <c r="I518" s="1738"/>
      <c r="J518" s="1738"/>
      <c r="K518" s="1738"/>
      <c r="L518" s="1739"/>
      <c r="M518" s="164"/>
      <c r="P518" s="164"/>
      <c r="Q518" s="164"/>
    </row>
    <row r="519" spans="3:17" ht="24" customHeight="1">
      <c r="C519" s="1153" t="s">
        <v>5806</v>
      </c>
      <c r="D519" s="1154">
        <v>1</v>
      </c>
      <c r="E519" s="1154" t="s">
        <v>707</v>
      </c>
      <c r="F519" s="1154" t="s">
        <v>1258</v>
      </c>
      <c r="G519" s="1737" t="s">
        <v>15114</v>
      </c>
      <c r="H519" s="1738"/>
      <c r="I519" s="1738"/>
      <c r="J519" s="1738"/>
      <c r="K519" s="1738"/>
      <c r="L519" s="1739"/>
      <c r="M519" s="164"/>
      <c r="P519" s="164"/>
      <c r="Q519" s="164"/>
    </row>
    <row r="520" spans="3:17" ht="24" customHeight="1">
      <c r="C520" s="1153" t="s">
        <v>5805</v>
      </c>
      <c r="D520" s="1154">
        <v>1</v>
      </c>
      <c r="E520" s="1154" t="s">
        <v>707</v>
      </c>
      <c r="F520" s="1154" t="s">
        <v>1258</v>
      </c>
      <c r="G520" s="1737" t="s">
        <v>15114</v>
      </c>
      <c r="H520" s="1738"/>
      <c r="I520" s="1738"/>
      <c r="J520" s="1738"/>
      <c r="K520" s="1738"/>
      <c r="L520" s="1739"/>
      <c r="M520" s="164"/>
      <c r="P520" s="164"/>
      <c r="Q520" s="164"/>
    </row>
    <row r="521" spans="3:17" ht="24" customHeight="1">
      <c r="C521" s="1153" t="s">
        <v>5820</v>
      </c>
      <c r="D521" s="1154">
        <v>1</v>
      </c>
      <c r="E521" s="1154" t="s">
        <v>707</v>
      </c>
      <c r="F521" s="1154" t="s">
        <v>1258</v>
      </c>
      <c r="G521" s="1737" t="s">
        <v>15114</v>
      </c>
      <c r="H521" s="1738"/>
      <c r="I521" s="1738"/>
      <c r="J521" s="1738"/>
      <c r="K521" s="1738"/>
      <c r="L521" s="1739"/>
      <c r="M521" s="164"/>
      <c r="P521" s="164"/>
      <c r="Q521" s="164"/>
    </row>
    <row r="522" spans="3:17" ht="24" customHeight="1">
      <c r="C522" s="1153" t="s">
        <v>5819</v>
      </c>
      <c r="D522" s="1154">
        <v>1</v>
      </c>
      <c r="E522" s="1154" t="s">
        <v>707</v>
      </c>
      <c r="F522" s="1154" t="s">
        <v>1258</v>
      </c>
      <c r="G522" s="1737" t="s">
        <v>15114</v>
      </c>
      <c r="H522" s="1738"/>
      <c r="I522" s="1738"/>
      <c r="J522" s="1738"/>
      <c r="K522" s="1738"/>
      <c r="L522" s="1739"/>
      <c r="M522" s="164"/>
      <c r="P522" s="164"/>
      <c r="Q522" s="164"/>
    </row>
    <row r="523" spans="3:17" ht="24" customHeight="1">
      <c r="C523" s="1153" t="s">
        <v>5818</v>
      </c>
      <c r="D523" s="1154">
        <v>1</v>
      </c>
      <c r="E523" s="1154" t="s">
        <v>707</v>
      </c>
      <c r="F523" s="1154" t="s">
        <v>1258</v>
      </c>
      <c r="G523" s="1737" t="s">
        <v>15114</v>
      </c>
      <c r="H523" s="1738"/>
      <c r="I523" s="1738"/>
      <c r="J523" s="1738"/>
      <c r="K523" s="1738"/>
      <c r="L523" s="1739"/>
      <c r="M523" s="164"/>
      <c r="P523" s="164"/>
      <c r="Q523" s="164"/>
    </row>
    <row r="524" spans="3:17" ht="24" customHeight="1">
      <c r="C524" s="1153" t="s">
        <v>5817</v>
      </c>
      <c r="D524" s="1154">
        <v>1</v>
      </c>
      <c r="E524" s="1154" t="s">
        <v>707</v>
      </c>
      <c r="F524" s="1154" t="s">
        <v>1258</v>
      </c>
      <c r="G524" s="1737" t="s">
        <v>15114</v>
      </c>
      <c r="H524" s="1738"/>
      <c r="I524" s="1738"/>
      <c r="J524" s="1738"/>
      <c r="K524" s="1738"/>
      <c r="L524" s="1739"/>
      <c r="M524" s="164"/>
      <c r="P524" s="164"/>
      <c r="Q524" s="164"/>
    </row>
    <row r="525" spans="3:17" ht="24" customHeight="1">
      <c r="C525" s="1153" t="s">
        <v>5816</v>
      </c>
      <c r="D525" s="1154">
        <v>1</v>
      </c>
      <c r="E525" s="1154" t="s">
        <v>707</v>
      </c>
      <c r="F525" s="1154" t="s">
        <v>1258</v>
      </c>
      <c r="G525" s="1737" t="s">
        <v>15114</v>
      </c>
      <c r="H525" s="1738"/>
      <c r="I525" s="1738"/>
      <c r="J525" s="1738"/>
      <c r="K525" s="1738"/>
      <c r="L525" s="1739"/>
      <c r="M525" s="164"/>
      <c r="P525" s="164"/>
      <c r="Q525" s="164"/>
    </row>
    <row r="526" spans="3:17" ht="24" customHeight="1">
      <c r="C526" s="1153" t="s">
        <v>5815</v>
      </c>
      <c r="D526" s="1154">
        <v>1</v>
      </c>
      <c r="E526" s="1154" t="s">
        <v>707</v>
      </c>
      <c r="F526" s="1154" t="s">
        <v>1258</v>
      </c>
      <c r="G526" s="1737" t="s">
        <v>15114</v>
      </c>
      <c r="H526" s="1738"/>
      <c r="I526" s="1738"/>
      <c r="J526" s="1738"/>
      <c r="K526" s="1738"/>
      <c r="L526" s="1739"/>
      <c r="M526" s="164"/>
      <c r="P526" s="164"/>
      <c r="Q526" s="164"/>
    </row>
    <row r="527" spans="3:17" ht="24" customHeight="1">
      <c r="C527" s="1153" t="s">
        <v>5814</v>
      </c>
      <c r="D527" s="1154">
        <v>1</v>
      </c>
      <c r="E527" s="1154" t="s">
        <v>707</v>
      </c>
      <c r="F527" s="1154" t="s">
        <v>1258</v>
      </c>
      <c r="G527" s="1737" t="s">
        <v>15114</v>
      </c>
      <c r="H527" s="1738"/>
      <c r="I527" s="1738"/>
      <c r="J527" s="1738"/>
      <c r="K527" s="1738"/>
      <c r="L527" s="1739"/>
      <c r="M527" s="164"/>
      <c r="P527" s="164"/>
      <c r="Q527" s="164"/>
    </row>
    <row r="528" spans="3:17" ht="24" customHeight="1">
      <c r="C528" s="1153" t="s">
        <v>5813</v>
      </c>
      <c r="D528" s="1154">
        <v>1</v>
      </c>
      <c r="E528" s="1154" t="s">
        <v>707</v>
      </c>
      <c r="F528" s="1154" t="s">
        <v>1258</v>
      </c>
      <c r="G528" s="1737" t="s">
        <v>15114</v>
      </c>
      <c r="H528" s="1738"/>
      <c r="I528" s="1738"/>
      <c r="J528" s="1738"/>
      <c r="K528" s="1738"/>
      <c r="L528" s="1739"/>
      <c r="M528" s="164"/>
      <c r="P528" s="164"/>
      <c r="Q528" s="164"/>
    </row>
    <row r="529" spans="3:17" ht="24" customHeight="1">
      <c r="C529" s="1153" t="s">
        <v>5828</v>
      </c>
      <c r="D529" s="1154">
        <v>1</v>
      </c>
      <c r="E529" s="1154" t="s">
        <v>707</v>
      </c>
      <c r="F529" s="1154" t="s">
        <v>1258</v>
      </c>
      <c r="G529" s="1737" t="s">
        <v>15114</v>
      </c>
      <c r="H529" s="1738"/>
      <c r="I529" s="1738"/>
      <c r="J529" s="1738"/>
      <c r="K529" s="1738"/>
      <c r="L529" s="1739"/>
      <c r="M529" s="164"/>
      <c r="P529" s="164"/>
      <c r="Q529" s="164"/>
    </row>
    <row r="530" spans="3:17" ht="24" customHeight="1">
      <c r="C530" s="1153" t="s">
        <v>5827</v>
      </c>
      <c r="D530" s="1154">
        <v>1</v>
      </c>
      <c r="E530" s="1154" t="s">
        <v>707</v>
      </c>
      <c r="F530" s="1154" t="s">
        <v>1258</v>
      </c>
      <c r="G530" s="1737" t="s">
        <v>15114</v>
      </c>
      <c r="H530" s="1738"/>
      <c r="I530" s="1738"/>
      <c r="J530" s="1738"/>
      <c r="K530" s="1738"/>
      <c r="L530" s="1739"/>
      <c r="M530" s="164"/>
      <c r="P530" s="164"/>
      <c r="Q530" s="164"/>
    </row>
    <row r="531" spans="3:17" ht="24" customHeight="1">
      <c r="C531" s="1153" t="s">
        <v>5826</v>
      </c>
      <c r="D531" s="1154">
        <v>1</v>
      </c>
      <c r="E531" s="1154" t="s">
        <v>707</v>
      </c>
      <c r="F531" s="1154" t="s">
        <v>1258</v>
      </c>
      <c r="G531" s="1737" t="s">
        <v>15114</v>
      </c>
      <c r="H531" s="1738"/>
      <c r="I531" s="1738"/>
      <c r="J531" s="1738"/>
      <c r="K531" s="1738"/>
      <c r="L531" s="1739"/>
      <c r="M531" s="164"/>
      <c r="P531" s="164"/>
      <c r="Q531" s="164"/>
    </row>
    <row r="532" spans="3:17" ht="24" customHeight="1">
      <c r="C532" s="1153" t="s">
        <v>5825</v>
      </c>
      <c r="D532" s="1154">
        <v>1</v>
      </c>
      <c r="E532" s="1154" t="s">
        <v>707</v>
      </c>
      <c r="F532" s="1154" t="s">
        <v>1258</v>
      </c>
      <c r="G532" s="1737" t="s">
        <v>15114</v>
      </c>
      <c r="H532" s="1738"/>
      <c r="I532" s="1738"/>
      <c r="J532" s="1738"/>
      <c r="K532" s="1738"/>
      <c r="L532" s="1739"/>
      <c r="M532" s="164"/>
      <c r="P532" s="164"/>
      <c r="Q532" s="164"/>
    </row>
    <row r="533" spans="3:17" ht="24" customHeight="1">
      <c r="C533" s="1153" t="s">
        <v>5824</v>
      </c>
      <c r="D533" s="1154">
        <v>1</v>
      </c>
      <c r="E533" s="1154" t="s">
        <v>707</v>
      </c>
      <c r="F533" s="1154" t="s">
        <v>1258</v>
      </c>
      <c r="G533" s="1737" t="s">
        <v>15114</v>
      </c>
      <c r="H533" s="1738"/>
      <c r="I533" s="1738"/>
      <c r="J533" s="1738"/>
      <c r="K533" s="1738"/>
      <c r="L533" s="1739"/>
      <c r="M533" s="164"/>
      <c r="P533" s="164"/>
      <c r="Q533" s="164"/>
    </row>
    <row r="534" spans="3:17" ht="24" customHeight="1">
      <c r="C534" s="1153" t="s">
        <v>5823</v>
      </c>
      <c r="D534" s="1154">
        <v>1</v>
      </c>
      <c r="E534" s="1154" t="s">
        <v>707</v>
      </c>
      <c r="F534" s="1154" t="s">
        <v>1258</v>
      </c>
      <c r="G534" s="1737" t="s">
        <v>15114</v>
      </c>
      <c r="H534" s="1738"/>
      <c r="I534" s="1738"/>
      <c r="J534" s="1738"/>
      <c r="K534" s="1738"/>
      <c r="L534" s="1739"/>
      <c r="M534" s="164"/>
      <c r="P534" s="164"/>
      <c r="Q534" s="164"/>
    </row>
    <row r="535" spans="3:17" ht="24" customHeight="1">
      <c r="C535" s="1153" t="s">
        <v>5822</v>
      </c>
      <c r="D535" s="1154">
        <v>1</v>
      </c>
      <c r="E535" s="1154" t="s">
        <v>707</v>
      </c>
      <c r="F535" s="1154" t="s">
        <v>1258</v>
      </c>
      <c r="G535" s="1737" t="s">
        <v>15114</v>
      </c>
      <c r="H535" s="1738"/>
      <c r="I535" s="1738"/>
      <c r="J535" s="1738"/>
      <c r="K535" s="1738"/>
      <c r="L535" s="1739"/>
      <c r="M535" s="164"/>
      <c r="P535" s="164"/>
      <c r="Q535" s="164"/>
    </row>
    <row r="536" spans="3:17" ht="24" customHeight="1">
      <c r="C536" s="1153" t="s">
        <v>5821</v>
      </c>
      <c r="D536" s="1154">
        <v>1</v>
      </c>
      <c r="E536" s="1154" t="s">
        <v>707</v>
      </c>
      <c r="F536" s="1154" t="s">
        <v>1258</v>
      </c>
      <c r="G536" s="1737" t="s">
        <v>15114</v>
      </c>
      <c r="H536" s="1738"/>
      <c r="I536" s="1738"/>
      <c r="J536" s="1738"/>
      <c r="K536" s="1738"/>
      <c r="L536" s="1739"/>
      <c r="M536" s="164"/>
      <c r="P536" s="164"/>
      <c r="Q536" s="164"/>
    </row>
    <row r="537" spans="3:17" ht="24" customHeight="1">
      <c r="C537" s="1153" t="s">
        <v>5836</v>
      </c>
      <c r="D537" s="1154">
        <v>1</v>
      </c>
      <c r="E537" s="1154" t="s">
        <v>707</v>
      </c>
      <c r="F537" s="1154" t="s">
        <v>1258</v>
      </c>
      <c r="G537" s="1737" t="s">
        <v>15114</v>
      </c>
      <c r="H537" s="1738"/>
      <c r="I537" s="1738"/>
      <c r="J537" s="1738"/>
      <c r="K537" s="1738"/>
      <c r="L537" s="1739"/>
      <c r="M537" s="164"/>
      <c r="P537" s="164"/>
      <c r="Q537" s="164"/>
    </row>
    <row r="538" spans="3:17" ht="24" customHeight="1">
      <c r="C538" s="1153" t="s">
        <v>5835</v>
      </c>
      <c r="D538" s="1154">
        <v>1</v>
      </c>
      <c r="E538" s="1154" t="s">
        <v>707</v>
      </c>
      <c r="F538" s="1154" t="s">
        <v>1258</v>
      </c>
      <c r="G538" s="1737" t="s">
        <v>15114</v>
      </c>
      <c r="H538" s="1738"/>
      <c r="I538" s="1738"/>
      <c r="J538" s="1738"/>
      <c r="K538" s="1738"/>
      <c r="L538" s="1739"/>
      <c r="M538" s="164"/>
      <c r="P538" s="164"/>
      <c r="Q538" s="164"/>
    </row>
    <row r="539" spans="3:17" ht="24" customHeight="1">
      <c r="C539" s="1153" t="s">
        <v>5834</v>
      </c>
      <c r="D539" s="1154">
        <v>1</v>
      </c>
      <c r="E539" s="1154" t="s">
        <v>707</v>
      </c>
      <c r="F539" s="1154" t="s">
        <v>1258</v>
      </c>
      <c r="G539" s="1737" t="s">
        <v>15114</v>
      </c>
      <c r="H539" s="1738"/>
      <c r="I539" s="1738"/>
      <c r="J539" s="1738"/>
      <c r="K539" s="1738"/>
      <c r="L539" s="1739"/>
      <c r="M539" s="164"/>
      <c r="P539" s="164"/>
      <c r="Q539" s="164"/>
    </row>
    <row r="540" spans="3:17" ht="24" customHeight="1">
      <c r="C540" s="1153" t="s">
        <v>5833</v>
      </c>
      <c r="D540" s="1154">
        <v>1</v>
      </c>
      <c r="E540" s="1154" t="s">
        <v>707</v>
      </c>
      <c r="F540" s="1154" t="s">
        <v>1258</v>
      </c>
      <c r="G540" s="1737" t="s">
        <v>15114</v>
      </c>
      <c r="H540" s="1738"/>
      <c r="I540" s="1738"/>
      <c r="J540" s="1738"/>
      <c r="K540" s="1738"/>
      <c r="L540" s="1739"/>
      <c r="M540" s="164"/>
      <c r="P540" s="164"/>
      <c r="Q540" s="164"/>
    </row>
    <row r="541" spans="3:17" ht="24" customHeight="1">
      <c r="C541" s="1153" t="s">
        <v>5832</v>
      </c>
      <c r="D541" s="1154">
        <v>1</v>
      </c>
      <c r="E541" s="1154" t="s">
        <v>707</v>
      </c>
      <c r="F541" s="1154" t="s">
        <v>1258</v>
      </c>
      <c r="G541" s="1737" t="s">
        <v>15114</v>
      </c>
      <c r="H541" s="1738"/>
      <c r="I541" s="1738"/>
      <c r="J541" s="1738"/>
      <c r="K541" s="1738"/>
      <c r="L541" s="1739"/>
      <c r="M541" s="164"/>
      <c r="P541" s="164"/>
      <c r="Q541" s="164"/>
    </row>
    <row r="542" spans="3:17" ht="24" customHeight="1">
      <c r="C542" s="1153" t="s">
        <v>5831</v>
      </c>
      <c r="D542" s="1154">
        <v>1</v>
      </c>
      <c r="E542" s="1154" t="s">
        <v>707</v>
      </c>
      <c r="F542" s="1154" t="s">
        <v>1258</v>
      </c>
      <c r="G542" s="1737" t="s">
        <v>15114</v>
      </c>
      <c r="H542" s="1738"/>
      <c r="I542" s="1738"/>
      <c r="J542" s="1738"/>
      <c r="K542" s="1738"/>
      <c r="L542" s="1739"/>
      <c r="M542" s="164"/>
      <c r="P542" s="164"/>
      <c r="Q542" s="164"/>
    </row>
    <row r="543" spans="3:17" ht="24" customHeight="1">
      <c r="C543" s="1153" t="s">
        <v>5830</v>
      </c>
      <c r="D543" s="1154">
        <v>1</v>
      </c>
      <c r="E543" s="1154" t="s">
        <v>707</v>
      </c>
      <c r="F543" s="1154" t="s">
        <v>1258</v>
      </c>
      <c r="G543" s="1737" t="s">
        <v>15114</v>
      </c>
      <c r="H543" s="1738"/>
      <c r="I543" s="1738"/>
      <c r="J543" s="1738"/>
      <c r="K543" s="1738"/>
      <c r="L543" s="1739"/>
      <c r="M543" s="164"/>
      <c r="P543" s="164"/>
      <c r="Q543" s="164"/>
    </row>
    <row r="544" spans="3:17" ht="24" customHeight="1">
      <c r="C544" s="1153" t="s">
        <v>5829</v>
      </c>
      <c r="D544" s="1154">
        <v>1</v>
      </c>
      <c r="E544" s="1154" t="s">
        <v>707</v>
      </c>
      <c r="F544" s="1154" t="s">
        <v>1258</v>
      </c>
      <c r="G544" s="1737" t="s">
        <v>15114</v>
      </c>
      <c r="H544" s="1738"/>
      <c r="I544" s="1738"/>
      <c r="J544" s="1738"/>
      <c r="K544" s="1738"/>
      <c r="L544" s="1739"/>
      <c r="M544" s="164"/>
      <c r="P544" s="164"/>
      <c r="Q544" s="164"/>
    </row>
    <row r="545" spans="3:17" ht="24" customHeight="1">
      <c r="C545" s="1153" t="s">
        <v>5844</v>
      </c>
      <c r="D545" s="1154">
        <v>1</v>
      </c>
      <c r="E545" s="1154" t="s">
        <v>707</v>
      </c>
      <c r="F545" s="1154" t="s">
        <v>1258</v>
      </c>
      <c r="G545" s="1737" t="s">
        <v>15114</v>
      </c>
      <c r="H545" s="1738"/>
      <c r="I545" s="1738"/>
      <c r="J545" s="1738"/>
      <c r="K545" s="1738"/>
      <c r="L545" s="1739"/>
      <c r="M545" s="164"/>
      <c r="P545" s="164"/>
      <c r="Q545" s="164"/>
    </row>
    <row r="546" spans="3:17" ht="24" customHeight="1">
      <c r="C546" s="1153" t="s">
        <v>5843</v>
      </c>
      <c r="D546" s="1154">
        <v>1</v>
      </c>
      <c r="E546" s="1154" t="s">
        <v>707</v>
      </c>
      <c r="F546" s="1154" t="s">
        <v>1258</v>
      </c>
      <c r="G546" s="1737" t="s">
        <v>15114</v>
      </c>
      <c r="H546" s="1738"/>
      <c r="I546" s="1738"/>
      <c r="J546" s="1738"/>
      <c r="K546" s="1738"/>
      <c r="L546" s="1739"/>
      <c r="M546" s="164"/>
      <c r="P546" s="164"/>
      <c r="Q546" s="164"/>
    </row>
    <row r="547" spans="3:17" ht="24" customHeight="1">
      <c r="C547" s="1153" t="s">
        <v>5842</v>
      </c>
      <c r="D547" s="1154">
        <v>1</v>
      </c>
      <c r="E547" s="1154" t="s">
        <v>707</v>
      </c>
      <c r="F547" s="1154" t="s">
        <v>1258</v>
      </c>
      <c r="G547" s="1737" t="s">
        <v>15114</v>
      </c>
      <c r="H547" s="1738"/>
      <c r="I547" s="1738"/>
      <c r="J547" s="1738"/>
      <c r="K547" s="1738"/>
      <c r="L547" s="1739"/>
      <c r="M547" s="164"/>
      <c r="P547" s="164"/>
      <c r="Q547" s="164"/>
    </row>
    <row r="548" spans="3:17" ht="24" customHeight="1">
      <c r="C548" s="1153" t="s">
        <v>5841</v>
      </c>
      <c r="D548" s="1154">
        <v>1</v>
      </c>
      <c r="E548" s="1154" t="s">
        <v>707</v>
      </c>
      <c r="F548" s="1154" t="s">
        <v>1258</v>
      </c>
      <c r="G548" s="1737" t="s">
        <v>15114</v>
      </c>
      <c r="H548" s="1738"/>
      <c r="I548" s="1738"/>
      <c r="J548" s="1738"/>
      <c r="K548" s="1738"/>
      <c r="L548" s="1739"/>
      <c r="M548" s="164"/>
      <c r="P548" s="164"/>
      <c r="Q548" s="164"/>
    </row>
    <row r="549" spans="3:17" ht="24" customHeight="1">
      <c r="C549" s="1153" t="s">
        <v>5840</v>
      </c>
      <c r="D549" s="1154">
        <v>1</v>
      </c>
      <c r="E549" s="1154" t="s">
        <v>707</v>
      </c>
      <c r="F549" s="1154" t="s">
        <v>1258</v>
      </c>
      <c r="G549" s="1737" t="s">
        <v>15114</v>
      </c>
      <c r="H549" s="1738"/>
      <c r="I549" s="1738"/>
      <c r="J549" s="1738"/>
      <c r="K549" s="1738"/>
      <c r="L549" s="1739"/>
      <c r="M549" s="164"/>
      <c r="P549" s="164"/>
      <c r="Q549" s="164"/>
    </row>
    <row r="550" spans="3:17" ht="24" customHeight="1">
      <c r="C550" s="1153" t="s">
        <v>5839</v>
      </c>
      <c r="D550" s="1154">
        <v>1</v>
      </c>
      <c r="E550" s="1154" t="s">
        <v>707</v>
      </c>
      <c r="F550" s="1154" t="s">
        <v>1258</v>
      </c>
      <c r="G550" s="1737" t="s">
        <v>15114</v>
      </c>
      <c r="H550" s="1738"/>
      <c r="I550" s="1738"/>
      <c r="J550" s="1738"/>
      <c r="K550" s="1738"/>
      <c r="L550" s="1739"/>
      <c r="M550" s="164"/>
      <c r="P550" s="164"/>
      <c r="Q550" s="164"/>
    </row>
    <row r="551" spans="3:17" ht="24" customHeight="1">
      <c r="C551" s="1153" t="s">
        <v>5838</v>
      </c>
      <c r="D551" s="1154">
        <v>1</v>
      </c>
      <c r="E551" s="1154" t="s">
        <v>707</v>
      </c>
      <c r="F551" s="1154" t="s">
        <v>1258</v>
      </c>
      <c r="G551" s="1737" t="s">
        <v>15114</v>
      </c>
      <c r="H551" s="1738"/>
      <c r="I551" s="1738"/>
      <c r="J551" s="1738"/>
      <c r="K551" s="1738"/>
      <c r="L551" s="1739"/>
      <c r="M551" s="164"/>
      <c r="P551" s="164"/>
      <c r="Q551" s="164"/>
    </row>
    <row r="552" spans="3:17" ht="24" customHeight="1">
      <c r="C552" s="1153" t="s">
        <v>5837</v>
      </c>
      <c r="D552" s="1154">
        <v>1</v>
      </c>
      <c r="E552" s="1154" t="s">
        <v>707</v>
      </c>
      <c r="F552" s="1154" t="s">
        <v>1258</v>
      </c>
      <c r="G552" s="1737" t="s">
        <v>15114</v>
      </c>
      <c r="H552" s="1738"/>
      <c r="I552" s="1738"/>
      <c r="J552" s="1738"/>
      <c r="K552" s="1738"/>
      <c r="L552" s="1739"/>
      <c r="M552" s="164"/>
      <c r="P552" s="164"/>
      <c r="Q552" s="164"/>
    </row>
    <row r="553" spans="3:17" ht="24" customHeight="1">
      <c r="C553" s="1153" t="s">
        <v>5852</v>
      </c>
      <c r="D553" s="1154">
        <v>1</v>
      </c>
      <c r="E553" s="1154" t="s">
        <v>707</v>
      </c>
      <c r="F553" s="1154" t="s">
        <v>1258</v>
      </c>
      <c r="G553" s="1737" t="s">
        <v>15114</v>
      </c>
      <c r="H553" s="1738"/>
      <c r="I553" s="1738"/>
      <c r="J553" s="1738"/>
      <c r="K553" s="1738"/>
      <c r="L553" s="1739"/>
      <c r="M553" s="164"/>
      <c r="P553" s="164"/>
      <c r="Q553" s="164"/>
    </row>
    <row r="554" spans="3:17" ht="24" customHeight="1">
      <c r="C554" s="1153" t="s">
        <v>5851</v>
      </c>
      <c r="D554" s="1154">
        <v>1</v>
      </c>
      <c r="E554" s="1154" t="s">
        <v>707</v>
      </c>
      <c r="F554" s="1154" t="s">
        <v>1258</v>
      </c>
      <c r="G554" s="1737" t="s">
        <v>15114</v>
      </c>
      <c r="H554" s="1738"/>
      <c r="I554" s="1738"/>
      <c r="J554" s="1738"/>
      <c r="K554" s="1738"/>
      <c r="L554" s="1739"/>
      <c r="M554" s="164"/>
      <c r="P554" s="164"/>
      <c r="Q554" s="164"/>
    </row>
    <row r="555" spans="3:17" ht="24" customHeight="1">
      <c r="C555" s="1153" t="s">
        <v>5850</v>
      </c>
      <c r="D555" s="1154">
        <v>1</v>
      </c>
      <c r="E555" s="1154" t="s">
        <v>707</v>
      </c>
      <c r="F555" s="1154" t="s">
        <v>1258</v>
      </c>
      <c r="G555" s="1737" t="s">
        <v>15114</v>
      </c>
      <c r="H555" s="1738"/>
      <c r="I555" s="1738"/>
      <c r="J555" s="1738"/>
      <c r="K555" s="1738"/>
      <c r="L555" s="1739"/>
      <c r="M555" s="164"/>
      <c r="P555" s="164"/>
      <c r="Q555" s="164"/>
    </row>
    <row r="556" spans="3:17" ht="24" customHeight="1">
      <c r="C556" s="1153" t="s">
        <v>5849</v>
      </c>
      <c r="D556" s="1154">
        <v>1</v>
      </c>
      <c r="E556" s="1154" t="s">
        <v>707</v>
      </c>
      <c r="F556" s="1154" t="s">
        <v>1258</v>
      </c>
      <c r="G556" s="1737" t="s">
        <v>15114</v>
      </c>
      <c r="H556" s="1738"/>
      <c r="I556" s="1738"/>
      <c r="J556" s="1738"/>
      <c r="K556" s="1738"/>
      <c r="L556" s="1739"/>
      <c r="M556" s="164"/>
      <c r="P556" s="164"/>
      <c r="Q556" s="164"/>
    </row>
    <row r="557" spans="3:17" ht="24" customHeight="1">
      <c r="C557" s="1153" t="s">
        <v>5848</v>
      </c>
      <c r="D557" s="1154">
        <v>1</v>
      </c>
      <c r="E557" s="1154" t="s">
        <v>707</v>
      </c>
      <c r="F557" s="1154" t="s">
        <v>1258</v>
      </c>
      <c r="G557" s="1737" t="s">
        <v>15114</v>
      </c>
      <c r="H557" s="1738"/>
      <c r="I557" s="1738"/>
      <c r="J557" s="1738"/>
      <c r="K557" s="1738"/>
      <c r="L557" s="1739"/>
      <c r="M557" s="164"/>
      <c r="P557" s="164"/>
      <c r="Q557" s="164"/>
    </row>
    <row r="558" spans="3:17" ht="24" customHeight="1">
      <c r="C558" s="1153" t="s">
        <v>5847</v>
      </c>
      <c r="D558" s="1154">
        <v>1</v>
      </c>
      <c r="E558" s="1154" t="s">
        <v>707</v>
      </c>
      <c r="F558" s="1154" t="s">
        <v>1258</v>
      </c>
      <c r="G558" s="1737" t="s">
        <v>15114</v>
      </c>
      <c r="H558" s="1738"/>
      <c r="I558" s="1738"/>
      <c r="J558" s="1738"/>
      <c r="K558" s="1738"/>
      <c r="L558" s="1739"/>
      <c r="M558" s="164"/>
      <c r="P558" s="164"/>
      <c r="Q558" s="164"/>
    </row>
    <row r="559" spans="3:17" ht="24" customHeight="1">
      <c r="C559" s="1153" t="s">
        <v>5846</v>
      </c>
      <c r="D559" s="1154">
        <v>1</v>
      </c>
      <c r="E559" s="1154" t="s">
        <v>707</v>
      </c>
      <c r="F559" s="1154" t="s">
        <v>1258</v>
      </c>
      <c r="G559" s="1737" t="s">
        <v>15114</v>
      </c>
      <c r="H559" s="1738"/>
      <c r="I559" s="1738"/>
      <c r="J559" s="1738"/>
      <c r="K559" s="1738"/>
      <c r="L559" s="1739"/>
      <c r="M559" s="164"/>
      <c r="P559" s="164"/>
      <c r="Q559" s="164"/>
    </row>
    <row r="560" spans="3:17" ht="24" customHeight="1">
      <c r="C560" s="1153" t="s">
        <v>5845</v>
      </c>
      <c r="D560" s="1154">
        <v>1</v>
      </c>
      <c r="E560" s="1154" t="s">
        <v>707</v>
      </c>
      <c r="F560" s="1154" t="s">
        <v>1258</v>
      </c>
      <c r="G560" s="1737" t="s">
        <v>15114</v>
      </c>
      <c r="H560" s="1738"/>
      <c r="I560" s="1738"/>
      <c r="J560" s="1738"/>
      <c r="K560" s="1738"/>
      <c r="L560" s="1739"/>
      <c r="M560" s="164"/>
      <c r="P560" s="164"/>
      <c r="Q560" s="164"/>
    </row>
    <row r="561" spans="3:17" ht="24" customHeight="1">
      <c r="C561" s="1153" t="s">
        <v>5860</v>
      </c>
      <c r="D561" s="1154">
        <v>1</v>
      </c>
      <c r="E561" s="1154" t="s">
        <v>707</v>
      </c>
      <c r="F561" s="1154" t="s">
        <v>1258</v>
      </c>
      <c r="G561" s="1737" t="s">
        <v>15114</v>
      </c>
      <c r="H561" s="1738"/>
      <c r="I561" s="1738"/>
      <c r="J561" s="1738"/>
      <c r="K561" s="1738"/>
      <c r="L561" s="1739"/>
      <c r="M561" s="164"/>
      <c r="P561" s="164"/>
      <c r="Q561" s="164"/>
    </row>
    <row r="562" spans="3:17" ht="24" customHeight="1">
      <c r="C562" s="1153" t="s">
        <v>5859</v>
      </c>
      <c r="D562" s="1154">
        <v>1</v>
      </c>
      <c r="E562" s="1154" t="s">
        <v>707</v>
      </c>
      <c r="F562" s="1154" t="s">
        <v>1258</v>
      </c>
      <c r="G562" s="1737" t="s">
        <v>15114</v>
      </c>
      <c r="H562" s="1738"/>
      <c r="I562" s="1738"/>
      <c r="J562" s="1738"/>
      <c r="K562" s="1738"/>
      <c r="L562" s="1739"/>
      <c r="M562" s="164"/>
      <c r="P562" s="164"/>
      <c r="Q562" s="164"/>
    </row>
    <row r="563" spans="3:17" ht="24" customHeight="1">
      <c r="C563" s="1153" t="s">
        <v>5858</v>
      </c>
      <c r="D563" s="1154">
        <v>1</v>
      </c>
      <c r="E563" s="1154" t="s">
        <v>707</v>
      </c>
      <c r="F563" s="1154" t="s">
        <v>1258</v>
      </c>
      <c r="G563" s="1737" t="s">
        <v>15114</v>
      </c>
      <c r="H563" s="1738"/>
      <c r="I563" s="1738"/>
      <c r="J563" s="1738"/>
      <c r="K563" s="1738"/>
      <c r="L563" s="1739"/>
      <c r="M563" s="164"/>
      <c r="P563" s="164"/>
      <c r="Q563" s="164"/>
    </row>
    <row r="564" spans="3:17" ht="24" customHeight="1">
      <c r="C564" s="1153" t="s">
        <v>5857</v>
      </c>
      <c r="D564" s="1154">
        <v>1</v>
      </c>
      <c r="E564" s="1154" t="s">
        <v>707</v>
      </c>
      <c r="F564" s="1154" t="s">
        <v>1258</v>
      </c>
      <c r="G564" s="1737" t="s">
        <v>15114</v>
      </c>
      <c r="H564" s="1738"/>
      <c r="I564" s="1738"/>
      <c r="J564" s="1738"/>
      <c r="K564" s="1738"/>
      <c r="L564" s="1739"/>
      <c r="M564" s="164"/>
      <c r="P564" s="164"/>
      <c r="Q564" s="164"/>
    </row>
    <row r="565" spans="3:17" ht="24" customHeight="1">
      <c r="C565" s="1153" t="s">
        <v>5856</v>
      </c>
      <c r="D565" s="1154">
        <v>1</v>
      </c>
      <c r="E565" s="1154" t="s">
        <v>707</v>
      </c>
      <c r="F565" s="1154" t="s">
        <v>1258</v>
      </c>
      <c r="G565" s="1737" t="s">
        <v>15114</v>
      </c>
      <c r="H565" s="1738"/>
      <c r="I565" s="1738"/>
      <c r="J565" s="1738"/>
      <c r="K565" s="1738"/>
      <c r="L565" s="1739"/>
      <c r="M565" s="164"/>
      <c r="P565" s="164"/>
      <c r="Q565" s="164"/>
    </row>
    <row r="566" spans="3:17" ht="24" customHeight="1">
      <c r="C566" s="1153" t="s">
        <v>5855</v>
      </c>
      <c r="D566" s="1154">
        <v>1</v>
      </c>
      <c r="E566" s="1154" t="s">
        <v>707</v>
      </c>
      <c r="F566" s="1154" t="s">
        <v>1258</v>
      </c>
      <c r="G566" s="1737" t="s">
        <v>15114</v>
      </c>
      <c r="H566" s="1738"/>
      <c r="I566" s="1738"/>
      <c r="J566" s="1738"/>
      <c r="K566" s="1738"/>
      <c r="L566" s="1739"/>
      <c r="M566" s="164"/>
      <c r="P566" s="164"/>
      <c r="Q566" s="164"/>
    </row>
    <row r="567" spans="3:17" ht="24" customHeight="1">
      <c r="C567" s="1153" t="s">
        <v>5854</v>
      </c>
      <c r="D567" s="1154">
        <v>1</v>
      </c>
      <c r="E567" s="1154" t="s">
        <v>707</v>
      </c>
      <c r="F567" s="1154" t="s">
        <v>1258</v>
      </c>
      <c r="G567" s="1737" t="s">
        <v>15114</v>
      </c>
      <c r="H567" s="1738"/>
      <c r="I567" s="1738"/>
      <c r="J567" s="1738"/>
      <c r="K567" s="1738"/>
      <c r="L567" s="1739"/>
      <c r="M567" s="164"/>
      <c r="P567" s="164"/>
      <c r="Q567" s="164"/>
    </row>
    <row r="568" spans="3:17" ht="24" customHeight="1">
      <c r="C568" s="1153" t="s">
        <v>5853</v>
      </c>
      <c r="D568" s="1154">
        <v>1</v>
      </c>
      <c r="E568" s="1154" t="s">
        <v>707</v>
      </c>
      <c r="F568" s="1154" t="s">
        <v>1258</v>
      </c>
      <c r="G568" s="1737" t="s">
        <v>15114</v>
      </c>
      <c r="H568" s="1738"/>
      <c r="I568" s="1738"/>
      <c r="J568" s="1738"/>
      <c r="K568" s="1738"/>
      <c r="L568" s="1739"/>
      <c r="M568" s="164"/>
      <c r="P568" s="164"/>
      <c r="Q568" s="164"/>
    </row>
    <row r="569" spans="3:17" ht="24" customHeight="1">
      <c r="C569" s="1153" t="s">
        <v>5868</v>
      </c>
      <c r="D569" s="1154">
        <v>1</v>
      </c>
      <c r="E569" s="1154" t="s">
        <v>707</v>
      </c>
      <c r="F569" s="1154" t="s">
        <v>1258</v>
      </c>
      <c r="G569" s="1737" t="s">
        <v>15114</v>
      </c>
      <c r="H569" s="1738"/>
      <c r="I569" s="1738"/>
      <c r="J569" s="1738"/>
      <c r="K569" s="1738"/>
      <c r="L569" s="1739"/>
      <c r="M569" s="164"/>
      <c r="P569" s="164"/>
      <c r="Q569" s="164"/>
    </row>
    <row r="570" spans="3:17" ht="24" customHeight="1">
      <c r="C570" s="1153" t="s">
        <v>5867</v>
      </c>
      <c r="D570" s="1154">
        <v>1</v>
      </c>
      <c r="E570" s="1154" t="s">
        <v>707</v>
      </c>
      <c r="F570" s="1154" t="s">
        <v>1258</v>
      </c>
      <c r="G570" s="1737" t="s">
        <v>15114</v>
      </c>
      <c r="H570" s="1738"/>
      <c r="I570" s="1738"/>
      <c r="J570" s="1738"/>
      <c r="K570" s="1738"/>
      <c r="L570" s="1739"/>
      <c r="M570" s="164"/>
      <c r="P570" s="164"/>
      <c r="Q570" s="164"/>
    </row>
    <row r="571" spans="3:17" ht="24" customHeight="1">
      <c r="C571" s="1153" t="s">
        <v>5866</v>
      </c>
      <c r="D571" s="1154">
        <v>1</v>
      </c>
      <c r="E571" s="1154" t="s">
        <v>707</v>
      </c>
      <c r="F571" s="1154" t="s">
        <v>1258</v>
      </c>
      <c r="G571" s="1737" t="s">
        <v>15114</v>
      </c>
      <c r="H571" s="1738"/>
      <c r="I571" s="1738"/>
      <c r="J571" s="1738"/>
      <c r="K571" s="1738"/>
      <c r="L571" s="1739"/>
      <c r="M571" s="164"/>
      <c r="P571" s="164"/>
      <c r="Q571" s="164"/>
    </row>
    <row r="572" spans="3:17" ht="24" customHeight="1">
      <c r="C572" s="1153" t="s">
        <v>5865</v>
      </c>
      <c r="D572" s="1154">
        <v>1</v>
      </c>
      <c r="E572" s="1154" t="s">
        <v>707</v>
      </c>
      <c r="F572" s="1154" t="s">
        <v>1258</v>
      </c>
      <c r="G572" s="1737" t="s">
        <v>15114</v>
      </c>
      <c r="H572" s="1738"/>
      <c r="I572" s="1738"/>
      <c r="J572" s="1738"/>
      <c r="K572" s="1738"/>
      <c r="L572" s="1739"/>
      <c r="M572" s="164"/>
      <c r="P572" s="164"/>
      <c r="Q572" s="164"/>
    </row>
    <row r="573" spans="3:17" ht="24" customHeight="1">
      <c r="C573" s="1153" t="s">
        <v>5864</v>
      </c>
      <c r="D573" s="1154">
        <v>1</v>
      </c>
      <c r="E573" s="1154" t="s">
        <v>707</v>
      </c>
      <c r="F573" s="1154" t="s">
        <v>1258</v>
      </c>
      <c r="G573" s="1737" t="s">
        <v>15114</v>
      </c>
      <c r="H573" s="1738"/>
      <c r="I573" s="1738"/>
      <c r="J573" s="1738"/>
      <c r="K573" s="1738"/>
      <c r="L573" s="1739"/>
      <c r="M573" s="164"/>
      <c r="P573" s="164"/>
      <c r="Q573" s="164"/>
    </row>
    <row r="574" spans="3:17" ht="24" customHeight="1">
      <c r="C574" s="1153" t="s">
        <v>5863</v>
      </c>
      <c r="D574" s="1154">
        <v>1</v>
      </c>
      <c r="E574" s="1154" t="s">
        <v>707</v>
      </c>
      <c r="F574" s="1154" t="s">
        <v>1258</v>
      </c>
      <c r="G574" s="1737" t="s">
        <v>15114</v>
      </c>
      <c r="H574" s="1738"/>
      <c r="I574" s="1738"/>
      <c r="J574" s="1738"/>
      <c r="K574" s="1738"/>
      <c r="L574" s="1739"/>
      <c r="M574" s="164"/>
      <c r="P574" s="164"/>
      <c r="Q574" s="164"/>
    </row>
    <row r="575" spans="3:17" ht="24" customHeight="1">
      <c r="C575" s="1153" t="s">
        <v>5862</v>
      </c>
      <c r="D575" s="1154">
        <v>1</v>
      </c>
      <c r="E575" s="1154" t="s">
        <v>707</v>
      </c>
      <c r="F575" s="1154" t="s">
        <v>1258</v>
      </c>
      <c r="G575" s="1737" t="s">
        <v>15114</v>
      </c>
      <c r="H575" s="1738"/>
      <c r="I575" s="1738"/>
      <c r="J575" s="1738"/>
      <c r="K575" s="1738"/>
      <c r="L575" s="1739"/>
      <c r="M575" s="164"/>
      <c r="P575" s="164"/>
      <c r="Q575" s="164"/>
    </row>
    <row r="576" spans="3:17" ht="24" customHeight="1">
      <c r="C576" s="1153" t="s">
        <v>5861</v>
      </c>
      <c r="D576" s="1154">
        <v>1</v>
      </c>
      <c r="E576" s="1154" t="s">
        <v>707</v>
      </c>
      <c r="F576" s="1154" t="s">
        <v>1258</v>
      </c>
      <c r="G576" s="1737" t="s">
        <v>15114</v>
      </c>
      <c r="H576" s="1738"/>
      <c r="I576" s="1738"/>
      <c r="J576" s="1738"/>
      <c r="K576" s="1738"/>
      <c r="L576" s="1739"/>
      <c r="M576" s="164"/>
      <c r="P576" s="164"/>
      <c r="Q576" s="164"/>
    </row>
    <row r="577" spans="3:17" ht="24" customHeight="1">
      <c r="C577" s="1153" t="s">
        <v>5876</v>
      </c>
      <c r="D577" s="1154">
        <v>1</v>
      </c>
      <c r="E577" s="1154" t="s">
        <v>707</v>
      </c>
      <c r="F577" s="1154" t="s">
        <v>1258</v>
      </c>
      <c r="G577" s="1737" t="s">
        <v>15114</v>
      </c>
      <c r="H577" s="1738"/>
      <c r="I577" s="1738"/>
      <c r="J577" s="1738"/>
      <c r="K577" s="1738"/>
      <c r="L577" s="1739"/>
      <c r="M577" s="164"/>
      <c r="P577" s="164"/>
      <c r="Q577" s="164"/>
    </row>
    <row r="578" spans="3:17" ht="24" customHeight="1">
      <c r="C578" s="1153" t="s">
        <v>5875</v>
      </c>
      <c r="D578" s="1154">
        <v>1</v>
      </c>
      <c r="E578" s="1154" t="s">
        <v>707</v>
      </c>
      <c r="F578" s="1154" t="s">
        <v>1258</v>
      </c>
      <c r="G578" s="1737" t="s">
        <v>15114</v>
      </c>
      <c r="H578" s="1738"/>
      <c r="I578" s="1738"/>
      <c r="J578" s="1738"/>
      <c r="K578" s="1738"/>
      <c r="L578" s="1739"/>
      <c r="M578" s="164"/>
      <c r="P578" s="164"/>
      <c r="Q578" s="164"/>
    </row>
    <row r="579" spans="3:17" ht="24" customHeight="1">
      <c r="C579" s="1153" t="s">
        <v>5874</v>
      </c>
      <c r="D579" s="1154">
        <v>1</v>
      </c>
      <c r="E579" s="1154" t="s">
        <v>707</v>
      </c>
      <c r="F579" s="1154" t="s">
        <v>1258</v>
      </c>
      <c r="G579" s="1737" t="s">
        <v>15114</v>
      </c>
      <c r="H579" s="1738"/>
      <c r="I579" s="1738"/>
      <c r="J579" s="1738"/>
      <c r="K579" s="1738"/>
      <c r="L579" s="1739"/>
      <c r="M579" s="164"/>
      <c r="P579" s="164"/>
      <c r="Q579" s="164"/>
    </row>
    <row r="580" spans="3:17" ht="24" customHeight="1">
      <c r="C580" s="1153" t="s">
        <v>5873</v>
      </c>
      <c r="D580" s="1154">
        <v>1</v>
      </c>
      <c r="E580" s="1154" t="s">
        <v>707</v>
      </c>
      <c r="F580" s="1154" t="s">
        <v>1258</v>
      </c>
      <c r="G580" s="1737" t="s">
        <v>15114</v>
      </c>
      <c r="H580" s="1738"/>
      <c r="I580" s="1738"/>
      <c r="J580" s="1738"/>
      <c r="K580" s="1738"/>
      <c r="L580" s="1739"/>
      <c r="M580" s="164"/>
      <c r="P580" s="164"/>
      <c r="Q580" s="164"/>
    </row>
    <row r="581" spans="3:17" ht="24" customHeight="1">
      <c r="C581" s="1153" t="s">
        <v>5872</v>
      </c>
      <c r="D581" s="1154">
        <v>1</v>
      </c>
      <c r="E581" s="1154" t="s">
        <v>707</v>
      </c>
      <c r="F581" s="1154" t="s">
        <v>1258</v>
      </c>
      <c r="G581" s="1737" t="s">
        <v>15114</v>
      </c>
      <c r="H581" s="1738"/>
      <c r="I581" s="1738"/>
      <c r="J581" s="1738"/>
      <c r="K581" s="1738"/>
      <c r="L581" s="1739"/>
      <c r="M581" s="164"/>
      <c r="P581" s="164"/>
      <c r="Q581" s="164"/>
    </row>
    <row r="582" spans="3:17" ht="24" customHeight="1">
      <c r="C582" s="1153" t="s">
        <v>5871</v>
      </c>
      <c r="D582" s="1154">
        <v>1</v>
      </c>
      <c r="E582" s="1154" t="s">
        <v>707</v>
      </c>
      <c r="F582" s="1154" t="s">
        <v>1258</v>
      </c>
      <c r="G582" s="1737" t="s">
        <v>15114</v>
      </c>
      <c r="H582" s="1738"/>
      <c r="I582" s="1738"/>
      <c r="J582" s="1738"/>
      <c r="K582" s="1738"/>
      <c r="L582" s="1739"/>
      <c r="M582" s="164"/>
      <c r="P582" s="164"/>
      <c r="Q582" s="164"/>
    </row>
    <row r="583" spans="3:17" ht="24" customHeight="1">
      <c r="C583" s="1153" t="s">
        <v>5870</v>
      </c>
      <c r="D583" s="1154">
        <v>1</v>
      </c>
      <c r="E583" s="1154" t="s">
        <v>707</v>
      </c>
      <c r="F583" s="1154" t="s">
        <v>1258</v>
      </c>
      <c r="G583" s="1737" t="s">
        <v>15114</v>
      </c>
      <c r="H583" s="1738"/>
      <c r="I583" s="1738"/>
      <c r="J583" s="1738"/>
      <c r="K583" s="1738"/>
      <c r="L583" s="1739"/>
      <c r="M583" s="164"/>
      <c r="P583" s="164"/>
      <c r="Q583" s="164"/>
    </row>
    <row r="584" spans="3:17" ht="24" customHeight="1">
      <c r="C584" s="1153" t="s">
        <v>5869</v>
      </c>
      <c r="D584" s="1154">
        <v>1</v>
      </c>
      <c r="E584" s="1154" t="s">
        <v>707</v>
      </c>
      <c r="F584" s="1154" t="s">
        <v>1258</v>
      </c>
      <c r="G584" s="1737" t="s">
        <v>15114</v>
      </c>
      <c r="H584" s="1738"/>
      <c r="I584" s="1738"/>
      <c r="J584" s="1738"/>
      <c r="K584" s="1738"/>
      <c r="L584" s="1739"/>
      <c r="M584" s="164"/>
      <c r="P584" s="164"/>
      <c r="Q584" s="164"/>
    </row>
    <row r="585" spans="3:17" ht="24" customHeight="1">
      <c r="C585" s="1153" t="s">
        <v>5884</v>
      </c>
      <c r="D585" s="1154">
        <v>1</v>
      </c>
      <c r="E585" s="1154" t="s">
        <v>707</v>
      </c>
      <c r="F585" s="1154" t="s">
        <v>1258</v>
      </c>
      <c r="G585" s="1737" t="s">
        <v>15114</v>
      </c>
      <c r="H585" s="1738"/>
      <c r="I585" s="1738"/>
      <c r="J585" s="1738"/>
      <c r="K585" s="1738"/>
      <c r="L585" s="1739"/>
      <c r="M585" s="164"/>
      <c r="P585" s="164"/>
      <c r="Q585" s="164"/>
    </row>
    <row r="586" spans="3:17" ht="24" customHeight="1">
      <c r="C586" s="1153" t="s">
        <v>5883</v>
      </c>
      <c r="D586" s="1154">
        <v>1</v>
      </c>
      <c r="E586" s="1154" t="s">
        <v>707</v>
      </c>
      <c r="F586" s="1154" t="s">
        <v>1258</v>
      </c>
      <c r="G586" s="1737" t="s">
        <v>15114</v>
      </c>
      <c r="H586" s="1738"/>
      <c r="I586" s="1738"/>
      <c r="J586" s="1738"/>
      <c r="K586" s="1738"/>
      <c r="L586" s="1739"/>
      <c r="M586" s="164"/>
      <c r="P586" s="164"/>
      <c r="Q586" s="164"/>
    </row>
    <row r="587" spans="3:17" ht="24" customHeight="1">
      <c r="C587" s="1153" t="s">
        <v>5882</v>
      </c>
      <c r="D587" s="1154">
        <v>1</v>
      </c>
      <c r="E587" s="1154" t="s">
        <v>707</v>
      </c>
      <c r="F587" s="1154" t="s">
        <v>1258</v>
      </c>
      <c r="G587" s="1737" t="s">
        <v>15114</v>
      </c>
      <c r="H587" s="1738"/>
      <c r="I587" s="1738"/>
      <c r="J587" s="1738"/>
      <c r="K587" s="1738"/>
      <c r="L587" s="1739"/>
      <c r="M587" s="164"/>
      <c r="P587" s="164"/>
      <c r="Q587" s="164"/>
    </row>
    <row r="588" spans="3:17" ht="24" customHeight="1">
      <c r="C588" s="1153" t="s">
        <v>5881</v>
      </c>
      <c r="D588" s="1154">
        <v>1</v>
      </c>
      <c r="E588" s="1154" t="s">
        <v>707</v>
      </c>
      <c r="F588" s="1154" t="s">
        <v>1258</v>
      </c>
      <c r="G588" s="1737" t="s">
        <v>15114</v>
      </c>
      <c r="H588" s="1738"/>
      <c r="I588" s="1738"/>
      <c r="J588" s="1738"/>
      <c r="K588" s="1738"/>
      <c r="L588" s="1739"/>
      <c r="M588" s="164"/>
      <c r="P588" s="164"/>
      <c r="Q588" s="164"/>
    </row>
    <row r="589" spans="3:17" ht="24" customHeight="1">
      <c r="C589" s="1153" t="s">
        <v>5880</v>
      </c>
      <c r="D589" s="1154">
        <v>1</v>
      </c>
      <c r="E589" s="1154" t="s">
        <v>707</v>
      </c>
      <c r="F589" s="1154" t="s">
        <v>1258</v>
      </c>
      <c r="G589" s="1737" t="s">
        <v>15114</v>
      </c>
      <c r="H589" s="1738"/>
      <c r="I589" s="1738"/>
      <c r="J589" s="1738"/>
      <c r="K589" s="1738"/>
      <c r="L589" s="1739"/>
      <c r="M589" s="164"/>
      <c r="P589" s="164"/>
      <c r="Q589" s="164"/>
    </row>
    <row r="590" spans="3:17" ht="24" customHeight="1">
      <c r="C590" s="1153" t="s">
        <v>5879</v>
      </c>
      <c r="D590" s="1154">
        <v>1</v>
      </c>
      <c r="E590" s="1154" t="s">
        <v>707</v>
      </c>
      <c r="F590" s="1154" t="s">
        <v>1258</v>
      </c>
      <c r="G590" s="1737" t="s">
        <v>15114</v>
      </c>
      <c r="H590" s="1738"/>
      <c r="I590" s="1738"/>
      <c r="J590" s="1738"/>
      <c r="K590" s="1738"/>
      <c r="L590" s="1739"/>
      <c r="M590" s="164"/>
      <c r="P590" s="164"/>
      <c r="Q590" s="164"/>
    </row>
    <row r="591" spans="3:17" ht="24" customHeight="1">
      <c r="C591" s="1153" t="s">
        <v>5878</v>
      </c>
      <c r="D591" s="1154">
        <v>1</v>
      </c>
      <c r="E591" s="1154" t="s">
        <v>707</v>
      </c>
      <c r="F591" s="1154" t="s">
        <v>1258</v>
      </c>
      <c r="G591" s="1737" t="s">
        <v>15114</v>
      </c>
      <c r="H591" s="1738"/>
      <c r="I591" s="1738"/>
      <c r="J591" s="1738"/>
      <c r="K591" s="1738"/>
      <c r="L591" s="1739"/>
      <c r="M591" s="164"/>
      <c r="P591" s="164"/>
      <c r="Q591" s="164"/>
    </row>
    <row r="592" spans="3:17" ht="24" customHeight="1">
      <c r="C592" s="1153" t="s">
        <v>5877</v>
      </c>
      <c r="D592" s="1154">
        <v>1</v>
      </c>
      <c r="E592" s="1154" t="s">
        <v>707</v>
      </c>
      <c r="F592" s="1154" t="s">
        <v>1258</v>
      </c>
      <c r="G592" s="1737" t="s">
        <v>15114</v>
      </c>
      <c r="H592" s="1738"/>
      <c r="I592" s="1738"/>
      <c r="J592" s="1738"/>
      <c r="K592" s="1738"/>
      <c r="L592" s="1739"/>
      <c r="M592" s="164"/>
      <c r="P592" s="164"/>
      <c r="Q592" s="164"/>
    </row>
    <row r="593" spans="3:17" ht="24" customHeight="1">
      <c r="C593" s="1153" t="s">
        <v>5892</v>
      </c>
      <c r="D593" s="1154">
        <v>1</v>
      </c>
      <c r="E593" s="1154" t="s">
        <v>707</v>
      </c>
      <c r="F593" s="1154" t="s">
        <v>1258</v>
      </c>
      <c r="G593" s="1737" t="s">
        <v>15114</v>
      </c>
      <c r="H593" s="1738"/>
      <c r="I593" s="1738"/>
      <c r="J593" s="1738"/>
      <c r="K593" s="1738"/>
      <c r="L593" s="1739"/>
      <c r="M593" s="164"/>
      <c r="P593" s="164"/>
      <c r="Q593" s="164"/>
    </row>
    <row r="594" spans="3:17" ht="24" customHeight="1">
      <c r="C594" s="1153" t="s">
        <v>5891</v>
      </c>
      <c r="D594" s="1154">
        <v>1</v>
      </c>
      <c r="E594" s="1154" t="s">
        <v>707</v>
      </c>
      <c r="F594" s="1154" t="s">
        <v>1258</v>
      </c>
      <c r="G594" s="1737" t="s">
        <v>15114</v>
      </c>
      <c r="H594" s="1738"/>
      <c r="I594" s="1738"/>
      <c r="J594" s="1738"/>
      <c r="K594" s="1738"/>
      <c r="L594" s="1739"/>
      <c r="M594" s="164"/>
      <c r="P594" s="164"/>
      <c r="Q594" s="164"/>
    </row>
    <row r="595" spans="3:17" ht="24" customHeight="1">
      <c r="C595" s="1153" t="s">
        <v>5890</v>
      </c>
      <c r="D595" s="1154">
        <v>1</v>
      </c>
      <c r="E595" s="1154" t="s">
        <v>707</v>
      </c>
      <c r="F595" s="1154" t="s">
        <v>1258</v>
      </c>
      <c r="G595" s="1737" t="s">
        <v>15114</v>
      </c>
      <c r="H595" s="1738"/>
      <c r="I595" s="1738"/>
      <c r="J595" s="1738"/>
      <c r="K595" s="1738"/>
      <c r="L595" s="1739"/>
      <c r="M595" s="164"/>
      <c r="P595" s="164"/>
      <c r="Q595" s="164"/>
    </row>
    <row r="596" spans="3:17" ht="24" customHeight="1">
      <c r="C596" s="1153" t="s">
        <v>5889</v>
      </c>
      <c r="D596" s="1154">
        <v>1</v>
      </c>
      <c r="E596" s="1154" t="s">
        <v>707</v>
      </c>
      <c r="F596" s="1154" t="s">
        <v>1258</v>
      </c>
      <c r="G596" s="1737" t="s">
        <v>15114</v>
      </c>
      <c r="H596" s="1738"/>
      <c r="I596" s="1738"/>
      <c r="J596" s="1738"/>
      <c r="K596" s="1738"/>
      <c r="L596" s="1739"/>
      <c r="M596" s="164"/>
      <c r="P596" s="164"/>
      <c r="Q596" s="164"/>
    </row>
    <row r="597" spans="3:17" ht="24" customHeight="1">
      <c r="C597" s="1153" t="s">
        <v>5888</v>
      </c>
      <c r="D597" s="1154">
        <v>1</v>
      </c>
      <c r="E597" s="1154" t="s">
        <v>707</v>
      </c>
      <c r="F597" s="1154" t="s">
        <v>1258</v>
      </c>
      <c r="G597" s="1737" t="s">
        <v>15114</v>
      </c>
      <c r="H597" s="1738"/>
      <c r="I597" s="1738"/>
      <c r="J597" s="1738"/>
      <c r="K597" s="1738"/>
      <c r="L597" s="1739"/>
      <c r="M597" s="164"/>
      <c r="P597" s="164"/>
      <c r="Q597" s="164"/>
    </row>
    <row r="598" spans="3:17" ht="24" customHeight="1">
      <c r="C598" s="1153" t="s">
        <v>5887</v>
      </c>
      <c r="D598" s="1154">
        <v>1</v>
      </c>
      <c r="E598" s="1154" t="s">
        <v>707</v>
      </c>
      <c r="F598" s="1154" t="s">
        <v>1258</v>
      </c>
      <c r="G598" s="1737" t="s">
        <v>15114</v>
      </c>
      <c r="H598" s="1738"/>
      <c r="I598" s="1738"/>
      <c r="J598" s="1738"/>
      <c r="K598" s="1738"/>
      <c r="L598" s="1739"/>
      <c r="M598" s="164"/>
      <c r="P598" s="164"/>
      <c r="Q598" s="164"/>
    </row>
    <row r="599" spans="3:17" ht="24" customHeight="1">
      <c r="C599" s="1153" t="s">
        <v>5886</v>
      </c>
      <c r="D599" s="1154">
        <v>1</v>
      </c>
      <c r="E599" s="1154" t="s">
        <v>707</v>
      </c>
      <c r="F599" s="1154" t="s">
        <v>1258</v>
      </c>
      <c r="G599" s="1737" t="s">
        <v>15114</v>
      </c>
      <c r="H599" s="1738"/>
      <c r="I599" s="1738"/>
      <c r="J599" s="1738"/>
      <c r="K599" s="1738"/>
      <c r="L599" s="1739"/>
      <c r="M599" s="164"/>
      <c r="P599" s="164"/>
      <c r="Q599" s="164"/>
    </row>
    <row r="600" spans="3:17" ht="24" customHeight="1">
      <c r="C600" s="1153" t="s">
        <v>5885</v>
      </c>
      <c r="D600" s="1154">
        <v>1</v>
      </c>
      <c r="E600" s="1154" t="s">
        <v>707</v>
      </c>
      <c r="F600" s="1154" t="s">
        <v>1258</v>
      </c>
      <c r="G600" s="1737" t="s">
        <v>15114</v>
      </c>
      <c r="H600" s="1738"/>
      <c r="I600" s="1738"/>
      <c r="J600" s="1738"/>
      <c r="K600" s="1738"/>
      <c r="L600" s="1739"/>
      <c r="M600" s="164"/>
      <c r="P600" s="164"/>
      <c r="Q600" s="164"/>
    </row>
    <row r="601" spans="3:17" ht="24" customHeight="1">
      <c r="C601" s="1153" t="s">
        <v>5900</v>
      </c>
      <c r="D601" s="1154">
        <v>1</v>
      </c>
      <c r="E601" s="1154" t="s">
        <v>707</v>
      </c>
      <c r="F601" s="1154" t="s">
        <v>1258</v>
      </c>
      <c r="G601" s="1737" t="s">
        <v>15114</v>
      </c>
      <c r="H601" s="1738"/>
      <c r="I601" s="1738"/>
      <c r="J601" s="1738"/>
      <c r="K601" s="1738"/>
      <c r="L601" s="1739"/>
      <c r="M601" s="164"/>
      <c r="P601" s="164"/>
      <c r="Q601" s="164"/>
    </row>
    <row r="602" spans="3:17" ht="24" customHeight="1">
      <c r="C602" s="1153" t="s">
        <v>5899</v>
      </c>
      <c r="D602" s="1154">
        <v>1</v>
      </c>
      <c r="E602" s="1154" t="s">
        <v>707</v>
      </c>
      <c r="F602" s="1154" t="s">
        <v>1258</v>
      </c>
      <c r="G602" s="1737" t="s">
        <v>15114</v>
      </c>
      <c r="H602" s="1738"/>
      <c r="I602" s="1738"/>
      <c r="J602" s="1738"/>
      <c r="K602" s="1738"/>
      <c r="L602" s="1739"/>
      <c r="M602" s="164"/>
      <c r="P602" s="164"/>
      <c r="Q602" s="164"/>
    </row>
    <row r="603" spans="3:17" ht="24" customHeight="1">
      <c r="C603" s="1153" t="s">
        <v>5898</v>
      </c>
      <c r="D603" s="1154">
        <v>1</v>
      </c>
      <c r="E603" s="1154" t="s">
        <v>707</v>
      </c>
      <c r="F603" s="1154" t="s">
        <v>1258</v>
      </c>
      <c r="G603" s="1737" t="s">
        <v>15114</v>
      </c>
      <c r="H603" s="1738"/>
      <c r="I603" s="1738"/>
      <c r="J603" s="1738"/>
      <c r="K603" s="1738"/>
      <c r="L603" s="1739"/>
      <c r="M603" s="164"/>
      <c r="P603" s="164"/>
      <c r="Q603" s="164"/>
    </row>
    <row r="604" spans="3:17" ht="24" customHeight="1">
      <c r="C604" s="1153" t="s">
        <v>5897</v>
      </c>
      <c r="D604" s="1154">
        <v>1</v>
      </c>
      <c r="E604" s="1154" t="s">
        <v>707</v>
      </c>
      <c r="F604" s="1154" t="s">
        <v>1258</v>
      </c>
      <c r="G604" s="1737" t="s">
        <v>15114</v>
      </c>
      <c r="H604" s="1738"/>
      <c r="I604" s="1738"/>
      <c r="J604" s="1738"/>
      <c r="K604" s="1738"/>
      <c r="L604" s="1739"/>
      <c r="M604" s="164"/>
      <c r="P604" s="164"/>
      <c r="Q604" s="164"/>
    </row>
    <row r="605" spans="3:17" ht="24" customHeight="1">
      <c r="C605" s="1153" t="s">
        <v>5896</v>
      </c>
      <c r="D605" s="1154">
        <v>1</v>
      </c>
      <c r="E605" s="1154" t="s">
        <v>707</v>
      </c>
      <c r="F605" s="1154" t="s">
        <v>1258</v>
      </c>
      <c r="G605" s="1737" t="s">
        <v>15114</v>
      </c>
      <c r="H605" s="1738"/>
      <c r="I605" s="1738"/>
      <c r="J605" s="1738"/>
      <c r="K605" s="1738"/>
      <c r="L605" s="1739"/>
      <c r="M605" s="164"/>
      <c r="P605" s="164"/>
      <c r="Q605" s="164"/>
    </row>
    <row r="606" spans="3:17" ht="24" customHeight="1">
      <c r="C606" s="1153" t="s">
        <v>5895</v>
      </c>
      <c r="D606" s="1154">
        <v>1</v>
      </c>
      <c r="E606" s="1154" t="s">
        <v>707</v>
      </c>
      <c r="F606" s="1154" t="s">
        <v>1258</v>
      </c>
      <c r="G606" s="1737" t="s">
        <v>15114</v>
      </c>
      <c r="H606" s="1738"/>
      <c r="I606" s="1738"/>
      <c r="J606" s="1738"/>
      <c r="K606" s="1738"/>
      <c r="L606" s="1739"/>
      <c r="M606" s="164"/>
      <c r="P606" s="164"/>
      <c r="Q606" s="164"/>
    </row>
    <row r="607" spans="3:17" ht="24" customHeight="1">
      <c r="C607" s="1153" t="s">
        <v>5894</v>
      </c>
      <c r="D607" s="1154">
        <v>1</v>
      </c>
      <c r="E607" s="1154" t="s">
        <v>707</v>
      </c>
      <c r="F607" s="1154" t="s">
        <v>1258</v>
      </c>
      <c r="G607" s="1737" t="s">
        <v>15114</v>
      </c>
      <c r="H607" s="1738"/>
      <c r="I607" s="1738"/>
      <c r="J607" s="1738"/>
      <c r="K607" s="1738"/>
      <c r="L607" s="1739"/>
      <c r="M607" s="164"/>
      <c r="P607" s="164"/>
      <c r="Q607" s="164"/>
    </row>
    <row r="608" spans="3:17" ht="24" customHeight="1">
      <c r="C608" s="1153" t="s">
        <v>5893</v>
      </c>
      <c r="D608" s="1154">
        <v>1</v>
      </c>
      <c r="E608" s="1154" t="s">
        <v>707</v>
      </c>
      <c r="F608" s="1154" t="s">
        <v>1258</v>
      </c>
      <c r="G608" s="1737" t="s">
        <v>15114</v>
      </c>
      <c r="H608" s="1738"/>
      <c r="I608" s="1738"/>
      <c r="J608" s="1738"/>
      <c r="K608" s="1738"/>
      <c r="L608" s="1739"/>
      <c r="M608" s="164"/>
      <c r="P608" s="164"/>
      <c r="Q608" s="164"/>
    </row>
    <row r="609" spans="3:17" ht="24" customHeight="1">
      <c r="C609" s="1153" t="s">
        <v>5908</v>
      </c>
      <c r="D609" s="1154">
        <v>1</v>
      </c>
      <c r="E609" s="1154" t="s">
        <v>707</v>
      </c>
      <c r="F609" s="1154" t="s">
        <v>1258</v>
      </c>
      <c r="G609" s="1737" t="s">
        <v>15114</v>
      </c>
      <c r="H609" s="1738"/>
      <c r="I609" s="1738"/>
      <c r="J609" s="1738"/>
      <c r="K609" s="1738"/>
      <c r="L609" s="1739"/>
      <c r="M609" s="164"/>
      <c r="P609" s="164"/>
      <c r="Q609" s="164"/>
    </row>
    <row r="610" spans="3:17" ht="24" customHeight="1">
      <c r="C610" s="1153" t="s">
        <v>5907</v>
      </c>
      <c r="D610" s="1154">
        <v>1</v>
      </c>
      <c r="E610" s="1154" t="s">
        <v>707</v>
      </c>
      <c r="F610" s="1154" t="s">
        <v>1258</v>
      </c>
      <c r="G610" s="1737" t="s">
        <v>15114</v>
      </c>
      <c r="H610" s="1738"/>
      <c r="I610" s="1738"/>
      <c r="J610" s="1738"/>
      <c r="K610" s="1738"/>
      <c r="L610" s="1739"/>
      <c r="M610" s="164"/>
      <c r="P610" s="164"/>
      <c r="Q610" s="164"/>
    </row>
    <row r="611" spans="3:17" ht="24" customHeight="1">
      <c r="C611" s="1153" t="s">
        <v>5906</v>
      </c>
      <c r="D611" s="1154">
        <v>1</v>
      </c>
      <c r="E611" s="1154" t="s">
        <v>707</v>
      </c>
      <c r="F611" s="1154" t="s">
        <v>1258</v>
      </c>
      <c r="G611" s="1737" t="s">
        <v>15114</v>
      </c>
      <c r="H611" s="1738"/>
      <c r="I611" s="1738"/>
      <c r="J611" s="1738"/>
      <c r="K611" s="1738"/>
      <c r="L611" s="1739"/>
      <c r="M611" s="164"/>
      <c r="P611" s="164"/>
      <c r="Q611" s="164"/>
    </row>
    <row r="612" spans="3:17" ht="24" customHeight="1">
      <c r="C612" s="1153" t="s">
        <v>5905</v>
      </c>
      <c r="D612" s="1154">
        <v>1</v>
      </c>
      <c r="E612" s="1154" t="s">
        <v>707</v>
      </c>
      <c r="F612" s="1154" t="s">
        <v>1258</v>
      </c>
      <c r="G612" s="1737" t="s">
        <v>15114</v>
      </c>
      <c r="H612" s="1738"/>
      <c r="I612" s="1738"/>
      <c r="J612" s="1738"/>
      <c r="K612" s="1738"/>
      <c r="L612" s="1739"/>
      <c r="M612" s="164"/>
      <c r="P612" s="164"/>
      <c r="Q612" s="164"/>
    </row>
    <row r="613" spans="3:17" ht="24" customHeight="1">
      <c r="C613" s="1153" t="s">
        <v>5904</v>
      </c>
      <c r="D613" s="1154">
        <v>1</v>
      </c>
      <c r="E613" s="1154" t="s">
        <v>707</v>
      </c>
      <c r="F613" s="1154" t="s">
        <v>1258</v>
      </c>
      <c r="G613" s="1737" t="s">
        <v>15114</v>
      </c>
      <c r="H613" s="1738"/>
      <c r="I613" s="1738"/>
      <c r="J613" s="1738"/>
      <c r="K613" s="1738"/>
      <c r="L613" s="1739"/>
      <c r="M613" s="164"/>
      <c r="P613" s="164"/>
      <c r="Q613" s="164"/>
    </row>
    <row r="614" spans="3:17" ht="24" customHeight="1">
      <c r="C614" s="1153" t="s">
        <v>5903</v>
      </c>
      <c r="D614" s="1154">
        <v>1</v>
      </c>
      <c r="E614" s="1154" t="s">
        <v>707</v>
      </c>
      <c r="F614" s="1154" t="s">
        <v>1258</v>
      </c>
      <c r="G614" s="1737" t="s">
        <v>15114</v>
      </c>
      <c r="H614" s="1738"/>
      <c r="I614" s="1738"/>
      <c r="J614" s="1738"/>
      <c r="K614" s="1738"/>
      <c r="L614" s="1739"/>
      <c r="M614" s="164"/>
      <c r="P614" s="164"/>
      <c r="Q614" s="164"/>
    </row>
    <row r="615" spans="3:17" ht="24" customHeight="1">
      <c r="C615" s="1153" t="s">
        <v>5902</v>
      </c>
      <c r="D615" s="1154">
        <v>1</v>
      </c>
      <c r="E615" s="1154" t="s">
        <v>707</v>
      </c>
      <c r="F615" s="1154" t="s">
        <v>1258</v>
      </c>
      <c r="G615" s="1737" t="s">
        <v>15114</v>
      </c>
      <c r="H615" s="1738"/>
      <c r="I615" s="1738"/>
      <c r="J615" s="1738"/>
      <c r="K615" s="1738"/>
      <c r="L615" s="1739"/>
      <c r="M615" s="164"/>
      <c r="P615" s="164"/>
      <c r="Q615" s="164"/>
    </row>
    <row r="616" spans="3:17" ht="24" customHeight="1">
      <c r="C616" s="1153" t="s">
        <v>5901</v>
      </c>
      <c r="D616" s="1154">
        <v>1</v>
      </c>
      <c r="E616" s="1154" t="s">
        <v>707</v>
      </c>
      <c r="F616" s="1154" t="s">
        <v>1258</v>
      </c>
      <c r="G616" s="1737" t="s">
        <v>15114</v>
      </c>
      <c r="H616" s="1738"/>
      <c r="I616" s="1738"/>
      <c r="J616" s="1738"/>
      <c r="K616" s="1738"/>
      <c r="L616" s="1739"/>
      <c r="M616" s="164"/>
      <c r="P616" s="164"/>
      <c r="Q616" s="164"/>
    </row>
    <row r="617" spans="3:17" ht="24" customHeight="1">
      <c r="C617" s="1153" t="s">
        <v>6065</v>
      </c>
      <c r="D617" s="1154">
        <v>8</v>
      </c>
      <c r="E617" s="1154" t="s">
        <v>707</v>
      </c>
      <c r="F617" s="1154" t="s">
        <v>1258</v>
      </c>
      <c r="G617" s="1737" t="s">
        <v>15114</v>
      </c>
      <c r="H617" s="1738"/>
      <c r="I617" s="1738"/>
      <c r="J617" s="1738"/>
      <c r="K617" s="1738"/>
      <c r="L617" s="1739"/>
      <c r="M617" s="164"/>
      <c r="P617" s="164"/>
      <c r="Q617" s="164"/>
    </row>
    <row r="618" spans="3:17" ht="24" customHeight="1">
      <c r="C618" s="1153" t="s">
        <v>6066</v>
      </c>
      <c r="D618" s="1154">
        <v>8</v>
      </c>
      <c r="E618" s="1154" t="s">
        <v>707</v>
      </c>
      <c r="F618" s="1154" t="s">
        <v>1258</v>
      </c>
      <c r="G618" s="1737" t="s">
        <v>15114</v>
      </c>
      <c r="H618" s="1738"/>
      <c r="I618" s="1738"/>
      <c r="J618" s="1738"/>
      <c r="K618" s="1738"/>
      <c r="L618" s="1739"/>
      <c r="M618" s="164"/>
      <c r="P618" s="164"/>
      <c r="Q618" s="164"/>
    </row>
    <row r="619" spans="3:17" ht="24" customHeight="1">
      <c r="C619" s="1153" t="s">
        <v>6067</v>
      </c>
      <c r="D619" s="1154">
        <v>8</v>
      </c>
      <c r="E619" s="1154" t="s">
        <v>707</v>
      </c>
      <c r="F619" s="1154" t="s">
        <v>1258</v>
      </c>
      <c r="G619" s="1737" t="s">
        <v>15114</v>
      </c>
      <c r="H619" s="1738"/>
      <c r="I619" s="1738"/>
      <c r="J619" s="1738"/>
      <c r="K619" s="1738"/>
      <c r="L619" s="1739"/>
      <c r="M619" s="164"/>
      <c r="P619" s="164"/>
      <c r="Q619" s="164"/>
    </row>
    <row r="620" spans="3:17" ht="24" customHeight="1">
      <c r="C620" s="1153" t="s">
        <v>6068</v>
      </c>
      <c r="D620" s="1154">
        <v>8</v>
      </c>
      <c r="E620" s="1154" t="s">
        <v>707</v>
      </c>
      <c r="F620" s="1154" t="s">
        <v>1258</v>
      </c>
      <c r="G620" s="1737" t="s">
        <v>15114</v>
      </c>
      <c r="H620" s="1738"/>
      <c r="I620" s="1738"/>
      <c r="J620" s="1738"/>
      <c r="K620" s="1738"/>
      <c r="L620" s="1739"/>
      <c r="M620" s="164"/>
      <c r="P620" s="164"/>
      <c r="Q620" s="164"/>
    </row>
    <row r="621" spans="3:17" ht="24" customHeight="1">
      <c r="C621" s="1153" t="s">
        <v>6069</v>
      </c>
      <c r="D621" s="1154">
        <v>8</v>
      </c>
      <c r="E621" s="1154" t="s">
        <v>707</v>
      </c>
      <c r="F621" s="1154" t="s">
        <v>1258</v>
      </c>
      <c r="G621" s="1737" t="s">
        <v>15114</v>
      </c>
      <c r="H621" s="1738"/>
      <c r="I621" s="1738"/>
      <c r="J621" s="1738"/>
      <c r="K621" s="1738"/>
      <c r="L621" s="1739"/>
      <c r="M621" s="164"/>
      <c r="P621" s="164"/>
      <c r="Q621" s="164"/>
    </row>
    <row r="622" spans="3:17" ht="24" customHeight="1">
      <c r="C622" s="1153" t="s">
        <v>6070</v>
      </c>
      <c r="D622" s="1154">
        <v>8</v>
      </c>
      <c r="E622" s="1154" t="s">
        <v>707</v>
      </c>
      <c r="F622" s="1154" t="s">
        <v>1258</v>
      </c>
      <c r="G622" s="1737" t="s">
        <v>15114</v>
      </c>
      <c r="H622" s="1738"/>
      <c r="I622" s="1738"/>
      <c r="J622" s="1738"/>
      <c r="K622" s="1738"/>
      <c r="L622" s="1739"/>
      <c r="M622" s="164"/>
      <c r="P622" s="164"/>
      <c r="Q622" s="164"/>
    </row>
    <row r="623" spans="3:17" ht="24" customHeight="1">
      <c r="C623" s="1153" t="s">
        <v>6071</v>
      </c>
      <c r="D623" s="1154">
        <v>8</v>
      </c>
      <c r="E623" s="1154" t="s">
        <v>707</v>
      </c>
      <c r="F623" s="1154" t="s">
        <v>1258</v>
      </c>
      <c r="G623" s="1737" t="s">
        <v>15114</v>
      </c>
      <c r="H623" s="1738"/>
      <c r="I623" s="1738"/>
      <c r="J623" s="1738"/>
      <c r="K623" s="1738"/>
      <c r="L623" s="1739"/>
      <c r="M623" s="164"/>
      <c r="P623" s="164"/>
      <c r="Q623" s="164"/>
    </row>
    <row r="624" spans="3:17" ht="24" customHeight="1">
      <c r="C624" s="1153" t="s">
        <v>6072</v>
      </c>
      <c r="D624" s="1154">
        <v>8</v>
      </c>
      <c r="E624" s="1154" t="s">
        <v>707</v>
      </c>
      <c r="F624" s="1154" t="s">
        <v>1258</v>
      </c>
      <c r="G624" s="1737" t="s">
        <v>15114</v>
      </c>
      <c r="H624" s="1738"/>
      <c r="I624" s="1738"/>
      <c r="J624" s="1738"/>
      <c r="K624" s="1738"/>
      <c r="L624" s="1739"/>
      <c r="M624" s="164"/>
      <c r="P624" s="164"/>
      <c r="Q624" s="164"/>
    </row>
    <row r="625" spans="3:17" ht="24" customHeight="1">
      <c r="C625" s="1153" t="s">
        <v>6073</v>
      </c>
      <c r="D625" s="1154">
        <v>8</v>
      </c>
      <c r="E625" s="1154" t="s">
        <v>707</v>
      </c>
      <c r="F625" s="1154" t="s">
        <v>1258</v>
      </c>
      <c r="G625" s="1737" t="s">
        <v>15114</v>
      </c>
      <c r="H625" s="1738"/>
      <c r="I625" s="1738"/>
      <c r="J625" s="1738"/>
      <c r="K625" s="1738"/>
      <c r="L625" s="1739"/>
      <c r="M625" s="164"/>
      <c r="P625" s="164"/>
      <c r="Q625" s="164"/>
    </row>
    <row r="626" spans="3:17" ht="24" customHeight="1">
      <c r="C626" s="1153" t="s">
        <v>6074</v>
      </c>
      <c r="D626" s="1154">
        <v>8</v>
      </c>
      <c r="E626" s="1154" t="s">
        <v>707</v>
      </c>
      <c r="F626" s="1154" t="s">
        <v>1258</v>
      </c>
      <c r="G626" s="1737" t="s">
        <v>15114</v>
      </c>
      <c r="H626" s="1738"/>
      <c r="I626" s="1738"/>
      <c r="J626" s="1738"/>
      <c r="K626" s="1738"/>
      <c r="L626" s="1739"/>
      <c r="M626" s="164"/>
      <c r="P626" s="164"/>
      <c r="Q626" s="164"/>
    </row>
    <row r="627" spans="3:17" ht="24" customHeight="1">
      <c r="C627" s="1153" t="s">
        <v>6075</v>
      </c>
      <c r="D627" s="1154">
        <v>8</v>
      </c>
      <c r="E627" s="1154" t="s">
        <v>707</v>
      </c>
      <c r="F627" s="1154" t="s">
        <v>1258</v>
      </c>
      <c r="G627" s="1737" t="s">
        <v>15114</v>
      </c>
      <c r="H627" s="1738"/>
      <c r="I627" s="1738"/>
      <c r="J627" s="1738"/>
      <c r="K627" s="1738"/>
      <c r="L627" s="1739"/>
      <c r="M627" s="164"/>
      <c r="P627" s="164"/>
      <c r="Q627" s="164"/>
    </row>
    <row r="628" spans="3:17" ht="24" customHeight="1">
      <c r="C628" s="1153" t="s">
        <v>6076</v>
      </c>
      <c r="D628" s="1154">
        <v>8</v>
      </c>
      <c r="E628" s="1154" t="s">
        <v>707</v>
      </c>
      <c r="F628" s="1154" t="s">
        <v>1258</v>
      </c>
      <c r="G628" s="1737" t="s">
        <v>15114</v>
      </c>
      <c r="H628" s="1738"/>
      <c r="I628" s="1738"/>
      <c r="J628" s="1738"/>
      <c r="K628" s="1738"/>
      <c r="L628" s="1739"/>
      <c r="M628" s="164"/>
      <c r="P628" s="164"/>
      <c r="Q628" s="164"/>
    </row>
    <row r="629" spans="3:17" ht="24" customHeight="1">
      <c r="C629" s="1153" t="s">
        <v>6077</v>
      </c>
      <c r="D629" s="1154">
        <v>8</v>
      </c>
      <c r="E629" s="1154" t="s">
        <v>707</v>
      </c>
      <c r="F629" s="1154" t="s">
        <v>1258</v>
      </c>
      <c r="G629" s="1737" t="s">
        <v>15114</v>
      </c>
      <c r="H629" s="1738"/>
      <c r="I629" s="1738"/>
      <c r="J629" s="1738"/>
      <c r="K629" s="1738"/>
      <c r="L629" s="1739"/>
      <c r="M629" s="164"/>
      <c r="P629" s="164"/>
      <c r="Q629" s="164"/>
    </row>
    <row r="630" spans="3:17" ht="24" customHeight="1">
      <c r="C630" s="1153" t="s">
        <v>6078</v>
      </c>
      <c r="D630" s="1154">
        <v>8</v>
      </c>
      <c r="E630" s="1154" t="s">
        <v>707</v>
      </c>
      <c r="F630" s="1154" t="s">
        <v>1258</v>
      </c>
      <c r="G630" s="1737" t="s">
        <v>15114</v>
      </c>
      <c r="H630" s="1738"/>
      <c r="I630" s="1738"/>
      <c r="J630" s="1738"/>
      <c r="K630" s="1738"/>
      <c r="L630" s="1739"/>
      <c r="M630" s="164"/>
      <c r="P630" s="164"/>
      <c r="Q630" s="164"/>
    </row>
    <row r="631" spans="3:17" ht="24" customHeight="1">
      <c r="C631" s="1153" t="s">
        <v>6079</v>
      </c>
      <c r="D631" s="1154">
        <v>8</v>
      </c>
      <c r="E631" s="1154" t="s">
        <v>707</v>
      </c>
      <c r="F631" s="1154" t="s">
        <v>1258</v>
      </c>
      <c r="G631" s="1737" t="s">
        <v>15114</v>
      </c>
      <c r="H631" s="1738"/>
      <c r="I631" s="1738"/>
      <c r="J631" s="1738"/>
      <c r="K631" s="1738"/>
      <c r="L631" s="1739"/>
      <c r="M631" s="164"/>
      <c r="P631" s="164"/>
      <c r="Q631" s="164"/>
    </row>
    <row r="632" spans="3:17" ht="24" customHeight="1">
      <c r="C632" s="1153" t="s">
        <v>6080</v>
      </c>
      <c r="D632" s="1154">
        <v>8</v>
      </c>
      <c r="E632" s="1154" t="s">
        <v>707</v>
      </c>
      <c r="F632" s="1154" t="s">
        <v>1258</v>
      </c>
      <c r="G632" s="1737" t="s">
        <v>15114</v>
      </c>
      <c r="H632" s="1738"/>
      <c r="I632" s="1738"/>
      <c r="J632" s="1738"/>
      <c r="K632" s="1738"/>
      <c r="L632" s="1739"/>
      <c r="M632" s="164"/>
      <c r="P632" s="164"/>
      <c r="Q632" s="164"/>
    </row>
    <row r="633" spans="3:17" ht="24" customHeight="1">
      <c r="C633" s="1153" t="s">
        <v>6081</v>
      </c>
      <c r="D633" s="1154">
        <v>8</v>
      </c>
      <c r="E633" s="1154" t="s">
        <v>707</v>
      </c>
      <c r="F633" s="1154" t="s">
        <v>1258</v>
      </c>
      <c r="G633" s="1737" t="s">
        <v>15114</v>
      </c>
      <c r="H633" s="1738"/>
      <c r="I633" s="1738"/>
      <c r="J633" s="1738"/>
      <c r="K633" s="1738"/>
      <c r="L633" s="1739"/>
      <c r="M633" s="164"/>
      <c r="P633" s="164"/>
      <c r="Q633" s="164"/>
    </row>
    <row r="634" spans="3:17" ht="24" customHeight="1">
      <c r="C634" s="1153" t="s">
        <v>6082</v>
      </c>
      <c r="D634" s="1154">
        <v>8</v>
      </c>
      <c r="E634" s="1154" t="s">
        <v>707</v>
      </c>
      <c r="F634" s="1154" t="s">
        <v>1258</v>
      </c>
      <c r="G634" s="1737" t="s">
        <v>15114</v>
      </c>
      <c r="H634" s="1738"/>
      <c r="I634" s="1738"/>
      <c r="J634" s="1738"/>
      <c r="K634" s="1738"/>
      <c r="L634" s="1739"/>
      <c r="M634" s="164"/>
      <c r="P634" s="164"/>
      <c r="Q634" s="164"/>
    </row>
    <row r="635" spans="3:17" ht="24" customHeight="1">
      <c r="C635" s="1153" t="s">
        <v>6083</v>
      </c>
      <c r="D635" s="1154">
        <v>8</v>
      </c>
      <c r="E635" s="1154" t="s">
        <v>707</v>
      </c>
      <c r="F635" s="1154" t="s">
        <v>1258</v>
      </c>
      <c r="G635" s="1737" t="s">
        <v>15114</v>
      </c>
      <c r="H635" s="1738"/>
      <c r="I635" s="1738"/>
      <c r="J635" s="1738"/>
      <c r="K635" s="1738"/>
      <c r="L635" s="1739"/>
      <c r="M635" s="164"/>
      <c r="P635" s="164"/>
      <c r="Q635" s="164"/>
    </row>
    <row r="636" spans="3:17" ht="24" customHeight="1">
      <c r="C636" s="1153" t="s">
        <v>6084</v>
      </c>
      <c r="D636" s="1154">
        <v>8</v>
      </c>
      <c r="E636" s="1154" t="s">
        <v>707</v>
      </c>
      <c r="F636" s="1154" t="s">
        <v>1258</v>
      </c>
      <c r="G636" s="1737" t="s">
        <v>15114</v>
      </c>
      <c r="H636" s="1738"/>
      <c r="I636" s="1738"/>
      <c r="J636" s="1738"/>
      <c r="K636" s="1738"/>
      <c r="L636" s="1739"/>
      <c r="M636" s="164"/>
      <c r="P636" s="164"/>
      <c r="Q636" s="164"/>
    </row>
    <row r="637" spans="3:17" ht="24" customHeight="1">
      <c r="C637" s="1153" t="s">
        <v>6085</v>
      </c>
      <c r="D637" s="1154">
        <v>8</v>
      </c>
      <c r="E637" s="1154" t="s">
        <v>707</v>
      </c>
      <c r="F637" s="1154" t="s">
        <v>1258</v>
      </c>
      <c r="G637" s="1737" t="s">
        <v>15114</v>
      </c>
      <c r="H637" s="1738"/>
      <c r="I637" s="1738"/>
      <c r="J637" s="1738"/>
      <c r="K637" s="1738"/>
      <c r="L637" s="1739"/>
      <c r="M637" s="164"/>
      <c r="P637" s="164"/>
      <c r="Q637" s="164"/>
    </row>
    <row r="638" spans="3:17" ht="24" customHeight="1">
      <c r="C638" s="1153" t="s">
        <v>6086</v>
      </c>
      <c r="D638" s="1154">
        <v>8</v>
      </c>
      <c r="E638" s="1154" t="s">
        <v>707</v>
      </c>
      <c r="F638" s="1154" t="s">
        <v>1258</v>
      </c>
      <c r="G638" s="1737" t="s">
        <v>15114</v>
      </c>
      <c r="H638" s="1738"/>
      <c r="I638" s="1738"/>
      <c r="J638" s="1738"/>
      <c r="K638" s="1738"/>
      <c r="L638" s="1739"/>
      <c r="M638" s="164"/>
      <c r="P638" s="164"/>
      <c r="Q638" s="164"/>
    </row>
    <row r="639" spans="3:17" ht="24" customHeight="1">
      <c r="C639" s="1153" t="s">
        <v>6087</v>
      </c>
      <c r="D639" s="1154">
        <v>8</v>
      </c>
      <c r="E639" s="1154" t="s">
        <v>707</v>
      </c>
      <c r="F639" s="1154" t="s">
        <v>1258</v>
      </c>
      <c r="G639" s="1737" t="s">
        <v>15114</v>
      </c>
      <c r="H639" s="1738"/>
      <c r="I639" s="1738"/>
      <c r="J639" s="1738"/>
      <c r="K639" s="1738"/>
      <c r="L639" s="1739"/>
      <c r="M639" s="164"/>
      <c r="P639" s="164"/>
      <c r="Q639" s="164"/>
    </row>
    <row r="640" spans="3:17" ht="24" customHeight="1">
      <c r="C640" s="1153" t="s">
        <v>6088</v>
      </c>
      <c r="D640" s="1154">
        <v>8</v>
      </c>
      <c r="E640" s="1154" t="s">
        <v>707</v>
      </c>
      <c r="F640" s="1154" t="s">
        <v>1258</v>
      </c>
      <c r="G640" s="1737" t="s">
        <v>15114</v>
      </c>
      <c r="H640" s="1738"/>
      <c r="I640" s="1738"/>
      <c r="J640" s="1738"/>
      <c r="K640" s="1738"/>
      <c r="L640" s="1739"/>
      <c r="M640" s="164"/>
      <c r="P640" s="164"/>
      <c r="Q640" s="164"/>
    </row>
    <row r="641" spans="3:17" ht="24" customHeight="1">
      <c r="C641" s="1153" t="s">
        <v>6089</v>
      </c>
      <c r="D641" s="1154">
        <v>8</v>
      </c>
      <c r="E641" s="1154" t="s">
        <v>707</v>
      </c>
      <c r="F641" s="1154" t="s">
        <v>1258</v>
      </c>
      <c r="G641" s="1737" t="s">
        <v>15114</v>
      </c>
      <c r="H641" s="1738"/>
      <c r="I641" s="1738"/>
      <c r="J641" s="1738"/>
      <c r="K641" s="1738"/>
      <c r="L641" s="1739"/>
      <c r="M641" s="164"/>
      <c r="P641" s="164"/>
      <c r="Q641" s="164"/>
    </row>
    <row r="642" spans="3:17" ht="24" customHeight="1">
      <c r="C642" s="1153" t="s">
        <v>6090</v>
      </c>
      <c r="D642" s="1154">
        <v>8</v>
      </c>
      <c r="E642" s="1154" t="s">
        <v>707</v>
      </c>
      <c r="F642" s="1154" t="s">
        <v>1258</v>
      </c>
      <c r="G642" s="1737" t="s">
        <v>15114</v>
      </c>
      <c r="H642" s="1738"/>
      <c r="I642" s="1738"/>
      <c r="J642" s="1738"/>
      <c r="K642" s="1738"/>
      <c r="L642" s="1739"/>
      <c r="M642" s="164"/>
      <c r="P642" s="164"/>
      <c r="Q642" s="164"/>
    </row>
    <row r="643" spans="3:17" ht="24" customHeight="1">
      <c r="C643" s="1153" t="s">
        <v>6091</v>
      </c>
      <c r="D643" s="1154">
        <v>8</v>
      </c>
      <c r="E643" s="1154" t="s">
        <v>707</v>
      </c>
      <c r="F643" s="1154" t="s">
        <v>1258</v>
      </c>
      <c r="G643" s="1737" t="s">
        <v>15114</v>
      </c>
      <c r="H643" s="1738"/>
      <c r="I643" s="1738"/>
      <c r="J643" s="1738"/>
      <c r="K643" s="1738"/>
      <c r="L643" s="1739"/>
      <c r="M643" s="164"/>
      <c r="P643" s="164"/>
      <c r="Q643" s="164"/>
    </row>
    <row r="644" spans="3:17" ht="24" customHeight="1">
      <c r="C644" s="1153" t="s">
        <v>6092</v>
      </c>
      <c r="D644" s="1154">
        <v>8</v>
      </c>
      <c r="E644" s="1154" t="s">
        <v>707</v>
      </c>
      <c r="F644" s="1154" t="s">
        <v>1258</v>
      </c>
      <c r="G644" s="1737" t="s">
        <v>15114</v>
      </c>
      <c r="H644" s="1738"/>
      <c r="I644" s="1738"/>
      <c r="J644" s="1738"/>
      <c r="K644" s="1738"/>
      <c r="L644" s="1739"/>
      <c r="M644" s="164"/>
      <c r="P644" s="164"/>
      <c r="Q644" s="164"/>
    </row>
    <row r="645" spans="3:17" ht="24" customHeight="1">
      <c r="C645" s="1153" t="s">
        <v>6093</v>
      </c>
      <c r="D645" s="1154">
        <v>8</v>
      </c>
      <c r="E645" s="1154" t="s">
        <v>707</v>
      </c>
      <c r="F645" s="1154" t="s">
        <v>1258</v>
      </c>
      <c r="G645" s="1737" t="s">
        <v>15114</v>
      </c>
      <c r="H645" s="1738"/>
      <c r="I645" s="1738"/>
      <c r="J645" s="1738"/>
      <c r="K645" s="1738"/>
      <c r="L645" s="1739"/>
      <c r="M645" s="164"/>
      <c r="P645" s="164"/>
      <c r="Q645" s="164"/>
    </row>
    <row r="646" spans="3:17" ht="24" customHeight="1">
      <c r="C646" s="1153" t="s">
        <v>6094</v>
      </c>
      <c r="D646" s="1154">
        <v>8</v>
      </c>
      <c r="E646" s="1154" t="s">
        <v>707</v>
      </c>
      <c r="F646" s="1154" t="s">
        <v>1258</v>
      </c>
      <c r="G646" s="1737" t="s">
        <v>15114</v>
      </c>
      <c r="H646" s="1738"/>
      <c r="I646" s="1738"/>
      <c r="J646" s="1738"/>
      <c r="K646" s="1738"/>
      <c r="L646" s="1739"/>
      <c r="M646" s="164"/>
      <c r="P646" s="164"/>
      <c r="Q646" s="164"/>
    </row>
    <row r="647" spans="3:17" ht="24" customHeight="1">
      <c r="C647" s="1153" t="s">
        <v>6095</v>
      </c>
      <c r="D647" s="1154">
        <v>8</v>
      </c>
      <c r="E647" s="1154" t="s">
        <v>707</v>
      </c>
      <c r="F647" s="1154" t="s">
        <v>1258</v>
      </c>
      <c r="G647" s="1737" t="s">
        <v>15114</v>
      </c>
      <c r="H647" s="1738"/>
      <c r="I647" s="1738"/>
      <c r="J647" s="1738"/>
      <c r="K647" s="1738"/>
      <c r="L647" s="1739"/>
      <c r="M647" s="164"/>
      <c r="P647" s="164"/>
      <c r="Q647" s="164"/>
    </row>
    <row r="648" spans="3:17" ht="24" customHeight="1">
      <c r="C648" s="1153" t="s">
        <v>6096</v>
      </c>
      <c r="D648" s="1154">
        <v>8</v>
      </c>
      <c r="E648" s="1154" t="s">
        <v>707</v>
      </c>
      <c r="F648" s="1154" t="s">
        <v>1258</v>
      </c>
      <c r="G648" s="1737" t="s">
        <v>15114</v>
      </c>
      <c r="H648" s="1738"/>
      <c r="I648" s="1738"/>
      <c r="J648" s="1738"/>
      <c r="K648" s="1738"/>
      <c r="L648" s="1739"/>
      <c r="M648" s="164"/>
      <c r="P648" s="164"/>
      <c r="Q648" s="164"/>
    </row>
    <row r="649" spans="3:17" ht="24" customHeight="1">
      <c r="C649" s="1153" t="s">
        <v>6097</v>
      </c>
      <c r="D649" s="1154">
        <v>8</v>
      </c>
      <c r="E649" s="1154" t="s">
        <v>707</v>
      </c>
      <c r="F649" s="1154" t="s">
        <v>1258</v>
      </c>
      <c r="G649" s="1737" t="s">
        <v>15114</v>
      </c>
      <c r="H649" s="1738"/>
      <c r="I649" s="1738"/>
      <c r="J649" s="1738"/>
      <c r="K649" s="1738"/>
      <c r="L649" s="1739"/>
      <c r="M649" s="164"/>
      <c r="P649" s="164"/>
      <c r="Q649" s="164"/>
    </row>
    <row r="650" spans="3:17" ht="24" customHeight="1">
      <c r="C650" s="1153" t="s">
        <v>6098</v>
      </c>
      <c r="D650" s="1154">
        <v>8</v>
      </c>
      <c r="E650" s="1154" t="s">
        <v>707</v>
      </c>
      <c r="F650" s="1154" t="s">
        <v>1258</v>
      </c>
      <c r="G650" s="1737" t="s">
        <v>15114</v>
      </c>
      <c r="H650" s="1738"/>
      <c r="I650" s="1738"/>
      <c r="J650" s="1738"/>
      <c r="K650" s="1738"/>
      <c r="L650" s="1739"/>
      <c r="M650" s="164"/>
      <c r="P650" s="164"/>
      <c r="Q650" s="164"/>
    </row>
    <row r="651" spans="3:17" ht="24" customHeight="1">
      <c r="C651" s="1153" t="s">
        <v>6099</v>
      </c>
      <c r="D651" s="1154">
        <v>8</v>
      </c>
      <c r="E651" s="1154" t="s">
        <v>707</v>
      </c>
      <c r="F651" s="1154" t="s">
        <v>1258</v>
      </c>
      <c r="G651" s="1737" t="s">
        <v>15114</v>
      </c>
      <c r="H651" s="1738"/>
      <c r="I651" s="1738"/>
      <c r="J651" s="1738"/>
      <c r="K651" s="1738"/>
      <c r="L651" s="1739"/>
      <c r="M651" s="164"/>
      <c r="P651" s="164"/>
      <c r="Q651" s="164"/>
    </row>
    <row r="652" spans="3:17" ht="24" customHeight="1">
      <c r="C652" s="1153" t="s">
        <v>6100</v>
      </c>
      <c r="D652" s="1154">
        <v>8</v>
      </c>
      <c r="E652" s="1154" t="s">
        <v>707</v>
      </c>
      <c r="F652" s="1154" t="s">
        <v>1258</v>
      </c>
      <c r="G652" s="1737" t="s">
        <v>15114</v>
      </c>
      <c r="H652" s="1738"/>
      <c r="I652" s="1738"/>
      <c r="J652" s="1738"/>
      <c r="K652" s="1738"/>
      <c r="L652" s="1739"/>
      <c r="M652" s="164"/>
      <c r="P652" s="164"/>
      <c r="Q652" s="164"/>
    </row>
    <row r="653" spans="3:17" ht="24" customHeight="1">
      <c r="C653" s="1153" t="s">
        <v>6101</v>
      </c>
      <c r="D653" s="1154">
        <v>8</v>
      </c>
      <c r="E653" s="1154" t="s">
        <v>707</v>
      </c>
      <c r="F653" s="1154" t="s">
        <v>1258</v>
      </c>
      <c r="G653" s="1737" t="s">
        <v>15114</v>
      </c>
      <c r="H653" s="1738"/>
      <c r="I653" s="1738"/>
      <c r="J653" s="1738"/>
      <c r="K653" s="1738"/>
      <c r="L653" s="1739"/>
      <c r="M653" s="164"/>
      <c r="P653" s="164"/>
      <c r="Q653" s="164"/>
    </row>
    <row r="654" spans="3:17" ht="24" customHeight="1">
      <c r="C654" s="1153" t="s">
        <v>6102</v>
      </c>
      <c r="D654" s="1154">
        <v>8</v>
      </c>
      <c r="E654" s="1154" t="s">
        <v>707</v>
      </c>
      <c r="F654" s="1154" t="s">
        <v>1258</v>
      </c>
      <c r="G654" s="1737" t="s">
        <v>15114</v>
      </c>
      <c r="H654" s="1738"/>
      <c r="I654" s="1738"/>
      <c r="J654" s="1738"/>
      <c r="K654" s="1738"/>
      <c r="L654" s="1739"/>
      <c r="M654" s="164"/>
      <c r="P654" s="164"/>
      <c r="Q654" s="164"/>
    </row>
    <row r="655" spans="3:17" ht="24" customHeight="1">
      <c r="C655" s="1153" t="s">
        <v>6103</v>
      </c>
      <c r="D655" s="1154">
        <v>8</v>
      </c>
      <c r="E655" s="1154" t="s">
        <v>707</v>
      </c>
      <c r="F655" s="1154" t="s">
        <v>1258</v>
      </c>
      <c r="G655" s="1737" t="s">
        <v>15114</v>
      </c>
      <c r="H655" s="1738"/>
      <c r="I655" s="1738"/>
      <c r="J655" s="1738"/>
      <c r="K655" s="1738"/>
      <c r="L655" s="1739"/>
      <c r="M655" s="164"/>
      <c r="P655" s="164"/>
      <c r="Q655" s="164"/>
    </row>
    <row r="656" spans="3:17" ht="24" customHeight="1">
      <c r="C656" s="1153" t="s">
        <v>6104</v>
      </c>
      <c r="D656" s="1154">
        <v>8</v>
      </c>
      <c r="E656" s="1154" t="s">
        <v>707</v>
      </c>
      <c r="F656" s="1154" t="s">
        <v>1258</v>
      </c>
      <c r="G656" s="1737" t="s">
        <v>15114</v>
      </c>
      <c r="H656" s="1738"/>
      <c r="I656" s="1738"/>
      <c r="J656" s="1738"/>
      <c r="K656" s="1738"/>
      <c r="L656" s="1739"/>
      <c r="M656" s="164"/>
      <c r="P656" s="164"/>
      <c r="Q656" s="164"/>
    </row>
    <row r="657" spans="3:17" ht="24" customHeight="1">
      <c r="C657" s="1153" t="s">
        <v>6105</v>
      </c>
      <c r="D657" s="1154">
        <v>8</v>
      </c>
      <c r="E657" s="1154" t="s">
        <v>707</v>
      </c>
      <c r="F657" s="1154" t="s">
        <v>1258</v>
      </c>
      <c r="G657" s="1737" t="s">
        <v>15114</v>
      </c>
      <c r="H657" s="1738"/>
      <c r="I657" s="1738"/>
      <c r="J657" s="1738"/>
      <c r="K657" s="1738"/>
      <c r="L657" s="1739"/>
      <c r="M657" s="164"/>
      <c r="P657" s="164"/>
      <c r="Q657" s="164"/>
    </row>
    <row r="658" spans="3:17" ht="24" customHeight="1">
      <c r="C658" s="1153" t="s">
        <v>6106</v>
      </c>
      <c r="D658" s="1154">
        <v>8</v>
      </c>
      <c r="E658" s="1154" t="s">
        <v>707</v>
      </c>
      <c r="F658" s="1154" t="s">
        <v>1258</v>
      </c>
      <c r="G658" s="1737" t="s">
        <v>15114</v>
      </c>
      <c r="H658" s="1738"/>
      <c r="I658" s="1738"/>
      <c r="J658" s="1738"/>
      <c r="K658" s="1738"/>
      <c r="L658" s="1739"/>
      <c r="M658" s="164"/>
      <c r="P658" s="164"/>
      <c r="Q658" s="164"/>
    </row>
    <row r="659" spans="3:17" ht="24" customHeight="1">
      <c r="C659" s="1153" t="s">
        <v>6107</v>
      </c>
      <c r="D659" s="1154">
        <v>8</v>
      </c>
      <c r="E659" s="1154" t="s">
        <v>707</v>
      </c>
      <c r="F659" s="1154" t="s">
        <v>1258</v>
      </c>
      <c r="G659" s="1737" t="s">
        <v>15114</v>
      </c>
      <c r="H659" s="1738"/>
      <c r="I659" s="1738"/>
      <c r="J659" s="1738"/>
      <c r="K659" s="1738"/>
      <c r="L659" s="1739"/>
      <c r="M659" s="164"/>
      <c r="P659" s="164"/>
      <c r="Q659" s="164"/>
    </row>
    <row r="660" spans="3:17" ht="24" customHeight="1">
      <c r="C660" s="1153" t="s">
        <v>6108</v>
      </c>
      <c r="D660" s="1154">
        <v>8</v>
      </c>
      <c r="E660" s="1154" t="s">
        <v>707</v>
      </c>
      <c r="F660" s="1154" t="s">
        <v>1258</v>
      </c>
      <c r="G660" s="1737" t="s">
        <v>15114</v>
      </c>
      <c r="H660" s="1738"/>
      <c r="I660" s="1738"/>
      <c r="J660" s="1738"/>
      <c r="K660" s="1738"/>
      <c r="L660" s="1739"/>
      <c r="M660" s="164"/>
      <c r="P660" s="164"/>
      <c r="Q660" s="164"/>
    </row>
    <row r="661" spans="3:17" ht="24" customHeight="1">
      <c r="C661" s="1153" t="s">
        <v>6109</v>
      </c>
      <c r="D661" s="1154">
        <v>8</v>
      </c>
      <c r="E661" s="1154" t="s">
        <v>707</v>
      </c>
      <c r="F661" s="1154" t="s">
        <v>1258</v>
      </c>
      <c r="G661" s="1737" t="s">
        <v>15114</v>
      </c>
      <c r="H661" s="1738"/>
      <c r="I661" s="1738"/>
      <c r="J661" s="1738"/>
      <c r="K661" s="1738"/>
      <c r="L661" s="1739"/>
      <c r="M661" s="164"/>
      <c r="P661" s="164"/>
      <c r="Q661" s="164"/>
    </row>
    <row r="662" spans="3:17" ht="24" customHeight="1">
      <c r="C662" s="1153" t="s">
        <v>6110</v>
      </c>
      <c r="D662" s="1154">
        <v>8</v>
      </c>
      <c r="E662" s="1154" t="s">
        <v>707</v>
      </c>
      <c r="F662" s="1154" t="s">
        <v>1258</v>
      </c>
      <c r="G662" s="1737" t="s">
        <v>15114</v>
      </c>
      <c r="H662" s="1738"/>
      <c r="I662" s="1738"/>
      <c r="J662" s="1738"/>
      <c r="K662" s="1738"/>
      <c r="L662" s="1739"/>
      <c r="M662" s="164"/>
      <c r="P662" s="164"/>
      <c r="Q662" s="164"/>
    </row>
    <row r="663" spans="3:17" ht="24" customHeight="1">
      <c r="C663" s="1153" t="s">
        <v>6111</v>
      </c>
      <c r="D663" s="1154">
        <v>8</v>
      </c>
      <c r="E663" s="1154" t="s">
        <v>707</v>
      </c>
      <c r="F663" s="1154" t="s">
        <v>1258</v>
      </c>
      <c r="G663" s="1737" t="s">
        <v>15114</v>
      </c>
      <c r="H663" s="1738"/>
      <c r="I663" s="1738"/>
      <c r="J663" s="1738"/>
      <c r="K663" s="1738"/>
      <c r="L663" s="1739"/>
      <c r="M663" s="164"/>
      <c r="P663" s="164"/>
      <c r="Q663" s="164"/>
    </row>
    <row r="664" spans="3:17" ht="24" customHeight="1">
      <c r="C664" s="1153" t="s">
        <v>6112</v>
      </c>
      <c r="D664" s="1154">
        <v>8</v>
      </c>
      <c r="E664" s="1154" t="s">
        <v>707</v>
      </c>
      <c r="F664" s="1154" t="s">
        <v>1258</v>
      </c>
      <c r="G664" s="1737" t="s">
        <v>15114</v>
      </c>
      <c r="H664" s="1738"/>
      <c r="I664" s="1738"/>
      <c r="J664" s="1738"/>
      <c r="K664" s="1738"/>
      <c r="L664" s="1739"/>
      <c r="M664" s="164"/>
      <c r="P664" s="164"/>
      <c r="Q664" s="164"/>
    </row>
    <row r="665" spans="3:17" ht="24" customHeight="1">
      <c r="C665" s="1153" t="s">
        <v>6113</v>
      </c>
      <c r="D665" s="1154">
        <v>8</v>
      </c>
      <c r="E665" s="1154" t="s">
        <v>707</v>
      </c>
      <c r="F665" s="1154" t="s">
        <v>1258</v>
      </c>
      <c r="G665" s="1737" t="s">
        <v>15114</v>
      </c>
      <c r="H665" s="1738"/>
      <c r="I665" s="1738"/>
      <c r="J665" s="1738"/>
      <c r="K665" s="1738"/>
      <c r="L665" s="1739"/>
      <c r="M665" s="164"/>
      <c r="P665" s="164"/>
      <c r="Q665" s="164"/>
    </row>
    <row r="666" spans="3:17" ht="24" customHeight="1">
      <c r="C666" s="1153" t="s">
        <v>6114</v>
      </c>
      <c r="D666" s="1154">
        <v>8</v>
      </c>
      <c r="E666" s="1154" t="s">
        <v>707</v>
      </c>
      <c r="F666" s="1154" t="s">
        <v>1258</v>
      </c>
      <c r="G666" s="1737" t="s">
        <v>15114</v>
      </c>
      <c r="H666" s="1738"/>
      <c r="I666" s="1738"/>
      <c r="J666" s="1738"/>
      <c r="K666" s="1738"/>
      <c r="L666" s="1739"/>
      <c r="M666" s="164"/>
      <c r="P666" s="164"/>
      <c r="Q666" s="164"/>
    </row>
    <row r="667" spans="3:17" ht="24" customHeight="1">
      <c r="C667" s="1153" t="s">
        <v>6115</v>
      </c>
      <c r="D667" s="1154">
        <v>8</v>
      </c>
      <c r="E667" s="1154" t="s">
        <v>707</v>
      </c>
      <c r="F667" s="1154" t="s">
        <v>1258</v>
      </c>
      <c r="G667" s="1737" t="s">
        <v>15114</v>
      </c>
      <c r="H667" s="1738"/>
      <c r="I667" s="1738"/>
      <c r="J667" s="1738"/>
      <c r="K667" s="1738"/>
      <c r="L667" s="1739"/>
      <c r="M667" s="164"/>
      <c r="P667" s="164"/>
      <c r="Q667" s="164"/>
    </row>
    <row r="668" spans="3:17" ht="24" customHeight="1">
      <c r="C668" s="1153" t="s">
        <v>6116</v>
      </c>
      <c r="D668" s="1154">
        <v>8</v>
      </c>
      <c r="E668" s="1154" t="s">
        <v>707</v>
      </c>
      <c r="F668" s="1154" t="s">
        <v>1258</v>
      </c>
      <c r="G668" s="1737" t="s">
        <v>15114</v>
      </c>
      <c r="H668" s="1738"/>
      <c r="I668" s="1738"/>
      <c r="J668" s="1738"/>
      <c r="K668" s="1738"/>
      <c r="L668" s="1739"/>
      <c r="M668" s="164"/>
      <c r="P668" s="164"/>
      <c r="Q668" s="164"/>
    </row>
    <row r="669" spans="3:17" ht="24" customHeight="1">
      <c r="C669" s="1153" t="s">
        <v>6117</v>
      </c>
      <c r="D669" s="1154">
        <v>8</v>
      </c>
      <c r="E669" s="1154" t="s">
        <v>707</v>
      </c>
      <c r="F669" s="1154" t="s">
        <v>1258</v>
      </c>
      <c r="G669" s="1737" t="s">
        <v>15114</v>
      </c>
      <c r="H669" s="1738"/>
      <c r="I669" s="1738"/>
      <c r="J669" s="1738"/>
      <c r="K669" s="1738"/>
      <c r="L669" s="1739"/>
      <c r="M669" s="164"/>
      <c r="P669" s="164"/>
      <c r="Q669" s="164"/>
    </row>
    <row r="670" spans="3:17" ht="24" customHeight="1">
      <c r="C670" s="1153" t="s">
        <v>6118</v>
      </c>
      <c r="D670" s="1154">
        <v>8</v>
      </c>
      <c r="E670" s="1154" t="s">
        <v>707</v>
      </c>
      <c r="F670" s="1154" t="s">
        <v>1258</v>
      </c>
      <c r="G670" s="1737" t="s">
        <v>15114</v>
      </c>
      <c r="H670" s="1738"/>
      <c r="I670" s="1738"/>
      <c r="J670" s="1738"/>
      <c r="K670" s="1738"/>
      <c r="L670" s="1739"/>
      <c r="M670" s="164"/>
      <c r="P670" s="164"/>
      <c r="Q670" s="164"/>
    </row>
    <row r="671" spans="3:17" ht="24" customHeight="1">
      <c r="C671" s="1153" t="s">
        <v>6119</v>
      </c>
      <c r="D671" s="1154">
        <v>8</v>
      </c>
      <c r="E671" s="1154" t="s">
        <v>707</v>
      </c>
      <c r="F671" s="1154" t="s">
        <v>1258</v>
      </c>
      <c r="G671" s="1737" t="s">
        <v>15114</v>
      </c>
      <c r="H671" s="1738"/>
      <c r="I671" s="1738"/>
      <c r="J671" s="1738"/>
      <c r="K671" s="1738"/>
      <c r="L671" s="1739"/>
      <c r="M671" s="164"/>
      <c r="P671" s="164"/>
      <c r="Q671" s="164"/>
    </row>
    <row r="672" spans="3:17" ht="24" customHeight="1">
      <c r="C672" s="1153" t="s">
        <v>6120</v>
      </c>
      <c r="D672" s="1154">
        <v>8</v>
      </c>
      <c r="E672" s="1154" t="s">
        <v>707</v>
      </c>
      <c r="F672" s="1154" t="s">
        <v>1258</v>
      </c>
      <c r="G672" s="1737" t="s">
        <v>15114</v>
      </c>
      <c r="H672" s="1738"/>
      <c r="I672" s="1738"/>
      <c r="J672" s="1738"/>
      <c r="K672" s="1738"/>
      <c r="L672" s="1739"/>
      <c r="M672" s="164"/>
      <c r="P672" s="164"/>
      <c r="Q672" s="164"/>
    </row>
    <row r="673" spans="3:17" ht="24" customHeight="1">
      <c r="C673" s="1153" t="s">
        <v>6121</v>
      </c>
      <c r="D673" s="1154">
        <v>8</v>
      </c>
      <c r="E673" s="1154" t="s">
        <v>707</v>
      </c>
      <c r="F673" s="1154" t="s">
        <v>1258</v>
      </c>
      <c r="G673" s="1737" t="s">
        <v>15114</v>
      </c>
      <c r="H673" s="1738"/>
      <c r="I673" s="1738"/>
      <c r="J673" s="1738"/>
      <c r="K673" s="1738"/>
      <c r="L673" s="1739"/>
      <c r="M673" s="1129"/>
      <c r="P673" s="164"/>
      <c r="Q673" s="164"/>
    </row>
    <row r="674" spans="3:17" ht="24" customHeight="1">
      <c r="C674" s="1153" t="s">
        <v>6122</v>
      </c>
      <c r="D674" s="1154">
        <v>8</v>
      </c>
      <c r="E674" s="1154" t="s">
        <v>707</v>
      </c>
      <c r="F674" s="1154" t="s">
        <v>1258</v>
      </c>
      <c r="G674" s="1737" t="s">
        <v>15114</v>
      </c>
      <c r="H674" s="1738"/>
      <c r="I674" s="1738"/>
      <c r="J674" s="1738"/>
      <c r="K674" s="1738"/>
      <c r="L674" s="1739"/>
      <c r="M674" s="1129"/>
      <c r="P674" s="164"/>
      <c r="Q674" s="164"/>
    </row>
    <row r="675" spans="3:17" ht="24" customHeight="1">
      <c r="C675" s="1153" t="s">
        <v>6123</v>
      </c>
      <c r="D675" s="1154">
        <v>8</v>
      </c>
      <c r="E675" s="1154" t="s">
        <v>707</v>
      </c>
      <c r="F675" s="1154" t="s">
        <v>1258</v>
      </c>
      <c r="G675" s="1737" t="s">
        <v>15114</v>
      </c>
      <c r="H675" s="1738"/>
      <c r="I675" s="1738"/>
      <c r="J675" s="1738"/>
      <c r="K675" s="1738"/>
      <c r="L675" s="1739"/>
      <c r="M675" s="1129"/>
      <c r="P675" s="164"/>
      <c r="Q675" s="164"/>
    </row>
    <row r="676" spans="3:17" ht="24" customHeight="1">
      <c r="C676" s="1153" t="s">
        <v>6124</v>
      </c>
      <c r="D676" s="1154">
        <v>8</v>
      </c>
      <c r="E676" s="1154" t="s">
        <v>707</v>
      </c>
      <c r="F676" s="1154" t="s">
        <v>1258</v>
      </c>
      <c r="G676" s="1737" t="s">
        <v>15114</v>
      </c>
      <c r="H676" s="1738"/>
      <c r="I676" s="1738"/>
      <c r="J676" s="1738"/>
      <c r="K676" s="1738"/>
      <c r="L676" s="1739"/>
      <c r="M676" s="1129"/>
      <c r="P676" s="164"/>
      <c r="Q676" s="164"/>
    </row>
    <row r="677" spans="3:17" ht="24" customHeight="1">
      <c r="C677" s="1153" t="s">
        <v>6125</v>
      </c>
      <c r="D677" s="1154">
        <v>8</v>
      </c>
      <c r="E677" s="1154" t="s">
        <v>707</v>
      </c>
      <c r="F677" s="1154" t="s">
        <v>1258</v>
      </c>
      <c r="G677" s="1737" t="s">
        <v>15114</v>
      </c>
      <c r="H677" s="1738"/>
      <c r="I677" s="1738"/>
      <c r="J677" s="1738"/>
      <c r="K677" s="1738"/>
      <c r="L677" s="1739"/>
      <c r="M677" s="1129"/>
      <c r="P677" s="164"/>
      <c r="Q677" s="164"/>
    </row>
    <row r="678" spans="3:17" ht="24" customHeight="1">
      <c r="C678" s="1153" t="s">
        <v>6126</v>
      </c>
      <c r="D678" s="1154">
        <v>8</v>
      </c>
      <c r="E678" s="1154" t="s">
        <v>707</v>
      </c>
      <c r="F678" s="1154" t="s">
        <v>1258</v>
      </c>
      <c r="G678" s="1737" t="s">
        <v>15114</v>
      </c>
      <c r="H678" s="1738"/>
      <c r="I678" s="1738"/>
      <c r="J678" s="1738"/>
      <c r="K678" s="1738"/>
      <c r="L678" s="1739"/>
      <c r="M678" s="1129"/>
      <c r="P678" s="164"/>
      <c r="Q678" s="164"/>
    </row>
    <row r="679" spans="3:17" ht="24" customHeight="1">
      <c r="C679" s="1153" t="s">
        <v>6127</v>
      </c>
      <c r="D679" s="1154">
        <v>8</v>
      </c>
      <c r="E679" s="1154" t="s">
        <v>707</v>
      </c>
      <c r="F679" s="1154" t="s">
        <v>1258</v>
      </c>
      <c r="G679" s="1737" t="s">
        <v>15114</v>
      </c>
      <c r="H679" s="1738"/>
      <c r="I679" s="1738"/>
      <c r="J679" s="1738"/>
      <c r="K679" s="1738"/>
      <c r="L679" s="1739"/>
      <c r="M679" s="1129"/>
      <c r="P679" s="164"/>
      <c r="Q679" s="164"/>
    </row>
    <row r="680" spans="3:17" ht="24" customHeight="1">
      <c r="C680" s="1153" t="s">
        <v>6128</v>
      </c>
      <c r="D680" s="1154">
        <v>8</v>
      </c>
      <c r="E680" s="1154" t="s">
        <v>707</v>
      </c>
      <c r="F680" s="1154" t="s">
        <v>1258</v>
      </c>
      <c r="G680" s="1737" t="s">
        <v>15114</v>
      </c>
      <c r="H680" s="1738"/>
      <c r="I680" s="1738"/>
      <c r="J680" s="1738"/>
      <c r="K680" s="1738"/>
      <c r="L680" s="1739"/>
      <c r="M680" s="1129"/>
      <c r="P680" s="164"/>
      <c r="Q680" s="164"/>
    </row>
    <row r="681" spans="3:17" ht="24" customHeight="1">
      <c r="C681" s="1153" t="s">
        <v>6129</v>
      </c>
      <c r="D681" s="1154">
        <v>8</v>
      </c>
      <c r="E681" s="1154" t="s">
        <v>707</v>
      </c>
      <c r="F681" s="1154" t="s">
        <v>1258</v>
      </c>
      <c r="G681" s="1737" t="s">
        <v>15114</v>
      </c>
      <c r="H681" s="1738"/>
      <c r="I681" s="1738"/>
      <c r="J681" s="1738"/>
      <c r="K681" s="1738"/>
      <c r="L681" s="1739"/>
      <c r="M681" s="1129"/>
      <c r="P681" s="164"/>
      <c r="Q681" s="164"/>
    </row>
    <row r="682" spans="3:17" ht="24" customHeight="1">
      <c r="C682" s="1153" t="s">
        <v>6130</v>
      </c>
      <c r="D682" s="1154">
        <v>8</v>
      </c>
      <c r="E682" s="1154" t="s">
        <v>707</v>
      </c>
      <c r="F682" s="1154" t="s">
        <v>1258</v>
      </c>
      <c r="G682" s="1737" t="s">
        <v>15114</v>
      </c>
      <c r="H682" s="1738"/>
      <c r="I682" s="1738"/>
      <c r="J682" s="1738"/>
      <c r="K682" s="1738"/>
      <c r="L682" s="1739"/>
      <c r="M682" s="1129"/>
      <c r="P682" s="164"/>
      <c r="Q682" s="164"/>
    </row>
    <row r="683" spans="3:17" ht="24" customHeight="1">
      <c r="C683" s="1153" t="s">
        <v>6131</v>
      </c>
      <c r="D683" s="1154">
        <v>8</v>
      </c>
      <c r="E683" s="1154" t="s">
        <v>707</v>
      </c>
      <c r="F683" s="1154" t="s">
        <v>1258</v>
      </c>
      <c r="G683" s="1737" t="s">
        <v>15114</v>
      </c>
      <c r="H683" s="1738"/>
      <c r="I683" s="1738"/>
      <c r="J683" s="1738"/>
      <c r="K683" s="1738"/>
      <c r="L683" s="1739"/>
      <c r="M683" s="1129"/>
      <c r="P683" s="164"/>
      <c r="Q683" s="164"/>
    </row>
    <row r="684" spans="3:17" ht="24" customHeight="1">
      <c r="C684" s="1153" t="s">
        <v>6132</v>
      </c>
      <c r="D684" s="1154">
        <v>8</v>
      </c>
      <c r="E684" s="1154" t="s">
        <v>707</v>
      </c>
      <c r="F684" s="1154" t="s">
        <v>1258</v>
      </c>
      <c r="G684" s="1737" t="s">
        <v>15114</v>
      </c>
      <c r="H684" s="1738"/>
      <c r="I684" s="1738"/>
      <c r="J684" s="1738"/>
      <c r="K684" s="1738"/>
      <c r="L684" s="1739"/>
      <c r="M684" s="1129"/>
      <c r="P684" s="164"/>
      <c r="Q684" s="164"/>
    </row>
    <row r="685" spans="3:17" ht="24" customHeight="1">
      <c r="C685" s="1153" t="s">
        <v>6133</v>
      </c>
      <c r="D685" s="1154">
        <v>8</v>
      </c>
      <c r="E685" s="1154" t="s">
        <v>707</v>
      </c>
      <c r="F685" s="1154" t="s">
        <v>1258</v>
      </c>
      <c r="G685" s="1737" t="s">
        <v>15114</v>
      </c>
      <c r="H685" s="1738"/>
      <c r="I685" s="1738"/>
      <c r="J685" s="1738"/>
      <c r="K685" s="1738"/>
      <c r="L685" s="1739"/>
      <c r="M685" s="1129"/>
      <c r="P685" s="164"/>
      <c r="Q685" s="164"/>
    </row>
    <row r="686" spans="3:17" ht="24" customHeight="1">
      <c r="C686" s="1153" t="s">
        <v>6134</v>
      </c>
      <c r="D686" s="1154">
        <v>8</v>
      </c>
      <c r="E686" s="1154" t="s">
        <v>707</v>
      </c>
      <c r="F686" s="1154" t="s">
        <v>1258</v>
      </c>
      <c r="G686" s="1737" t="s">
        <v>15114</v>
      </c>
      <c r="H686" s="1738"/>
      <c r="I686" s="1738"/>
      <c r="J686" s="1738"/>
      <c r="K686" s="1738"/>
      <c r="L686" s="1739"/>
      <c r="M686" s="1129"/>
      <c r="P686" s="164"/>
      <c r="Q686" s="164"/>
    </row>
    <row r="687" spans="3:17" ht="24" customHeight="1">
      <c r="C687" s="1153" t="s">
        <v>6135</v>
      </c>
      <c r="D687" s="1154">
        <v>8</v>
      </c>
      <c r="E687" s="1154" t="s">
        <v>707</v>
      </c>
      <c r="F687" s="1154" t="s">
        <v>1258</v>
      </c>
      <c r="G687" s="1737" t="s">
        <v>15114</v>
      </c>
      <c r="H687" s="1738"/>
      <c r="I687" s="1738"/>
      <c r="J687" s="1738"/>
      <c r="K687" s="1738"/>
      <c r="L687" s="1739"/>
      <c r="M687" s="1129"/>
      <c r="P687" s="164"/>
      <c r="Q687" s="164"/>
    </row>
    <row r="688" spans="3:17" ht="24" customHeight="1">
      <c r="C688" s="1153" t="s">
        <v>6136</v>
      </c>
      <c r="D688" s="1154">
        <v>8</v>
      </c>
      <c r="E688" s="1154" t="s">
        <v>707</v>
      </c>
      <c r="F688" s="1154" t="s">
        <v>1258</v>
      </c>
      <c r="G688" s="1737" t="s">
        <v>15114</v>
      </c>
      <c r="H688" s="1738"/>
      <c r="I688" s="1738"/>
      <c r="J688" s="1738"/>
      <c r="K688" s="1738"/>
      <c r="L688" s="1739"/>
      <c r="M688" s="1431"/>
      <c r="P688" s="164"/>
      <c r="Q688" s="164"/>
    </row>
    <row r="689" spans="3:17" ht="24" customHeight="1">
      <c r="C689" s="1153" t="s">
        <v>6137</v>
      </c>
      <c r="D689" s="1154">
        <v>10</v>
      </c>
      <c r="E689" s="1154" t="s">
        <v>707</v>
      </c>
      <c r="F689" s="1154" t="s">
        <v>1258</v>
      </c>
      <c r="G689" s="1737" t="s">
        <v>15114</v>
      </c>
      <c r="H689" s="1738"/>
      <c r="I689" s="1738"/>
      <c r="J689" s="1738"/>
      <c r="K689" s="1738"/>
      <c r="L689" s="1739"/>
      <c r="M689" s="1431"/>
      <c r="P689" s="164"/>
      <c r="Q689" s="164"/>
    </row>
    <row r="690" spans="3:17" ht="24" customHeight="1">
      <c r="C690" s="1153" t="s">
        <v>6138</v>
      </c>
      <c r="D690" s="1154">
        <v>8</v>
      </c>
      <c r="E690" s="1154" t="s">
        <v>707</v>
      </c>
      <c r="F690" s="1154" t="s">
        <v>1258</v>
      </c>
      <c r="G690" s="1737" t="s">
        <v>15114</v>
      </c>
      <c r="H690" s="1738"/>
      <c r="I690" s="1738"/>
      <c r="J690" s="1738"/>
      <c r="K690" s="1738"/>
      <c r="L690" s="1739"/>
      <c r="M690" s="1431"/>
      <c r="P690" s="164"/>
      <c r="Q690" s="164"/>
    </row>
    <row r="691" spans="3:17" ht="24" customHeight="1">
      <c r="C691" s="1153" t="s">
        <v>6139</v>
      </c>
      <c r="D691" s="1154">
        <v>10</v>
      </c>
      <c r="E691" s="1154" t="s">
        <v>707</v>
      </c>
      <c r="F691" s="1154" t="s">
        <v>1258</v>
      </c>
      <c r="G691" s="1737" t="s">
        <v>15114</v>
      </c>
      <c r="H691" s="1738"/>
      <c r="I691" s="1738"/>
      <c r="J691" s="1738"/>
      <c r="K691" s="1738"/>
      <c r="L691" s="1739"/>
      <c r="M691" s="1431"/>
      <c r="P691" s="164"/>
      <c r="Q691" s="164"/>
    </row>
    <row r="692" spans="3:17" ht="12">
      <c r="C692" s="873" t="s">
        <v>14435</v>
      </c>
      <c r="D692" s="1131">
        <f>SUM(D202:D691)</f>
        <v>1395</v>
      </c>
      <c r="E692" s="1131"/>
      <c r="F692" s="1132"/>
      <c r="G692" s="1132"/>
      <c r="H692" s="1132"/>
      <c r="I692" s="1132"/>
      <c r="J692" s="1132"/>
      <c r="K692" s="1132"/>
      <c r="L692" s="1132"/>
      <c r="M692" s="1129"/>
      <c r="P692" s="164"/>
      <c r="Q692" s="164"/>
    </row>
    <row r="693" spans="3:17" ht="12">
      <c r="M693" s="164"/>
      <c r="P693" s="164"/>
      <c r="Q693" s="164"/>
    </row>
    <row r="694" spans="3:17" ht="12">
      <c r="M694" s="164"/>
      <c r="P694" s="164"/>
      <c r="Q694" s="164"/>
    </row>
    <row r="695" spans="3:17">
      <c r="P695" s="1198"/>
      <c r="Q695" s="1198"/>
    </row>
  </sheetData>
  <mergeCells count="680">
    <mergeCell ref="G686:L686"/>
    <mergeCell ref="G680:L680"/>
    <mergeCell ref="G681:L681"/>
    <mergeCell ref="G682:L682"/>
    <mergeCell ref="G683:L683"/>
    <mergeCell ref="G684:L684"/>
    <mergeCell ref="G685:L685"/>
    <mergeCell ref="G690:L690"/>
    <mergeCell ref="G691:L691"/>
    <mergeCell ref="G675:L675"/>
    <mergeCell ref="G676:L676"/>
    <mergeCell ref="G677:L677"/>
    <mergeCell ref="G678:L678"/>
    <mergeCell ref="G679:L679"/>
    <mergeCell ref="I5:J5"/>
    <mergeCell ref="G5:H5"/>
    <mergeCell ref="G669:L669"/>
    <mergeCell ref="G670:L670"/>
    <mergeCell ref="G671:L671"/>
    <mergeCell ref="G672:L672"/>
    <mergeCell ref="G673:L673"/>
    <mergeCell ref="G674:L674"/>
    <mergeCell ref="G663:L663"/>
    <mergeCell ref="G664:L664"/>
    <mergeCell ref="G665:L665"/>
    <mergeCell ref="G666:L666"/>
    <mergeCell ref="G667:L667"/>
    <mergeCell ref="G668:L668"/>
    <mergeCell ref="G657:L657"/>
    <mergeCell ref="G658:L658"/>
    <mergeCell ref="G659:L659"/>
    <mergeCell ref="G660:L660"/>
    <mergeCell ref="G661:L661"/>
    <mergeCell ref="G662:L662"/>
    <mergeCell ref="G651:L651"/>
    <mergeCell ref="G652:L652"/>
    <mergeCell ref="G653:L653"/>
    <mergeCell ref="G654:L654"/>
    <mergeCell ref="G655:L655"/>
    <mergeCell ref="G656:L656"/>
    <mergeCell ref="G645:L645"/>
    <mergeCell ref="G646:L646"/>
    <mergeCell ref="G647:L647"/>
    <mergeCell ref="G648:L648"/>
    <mergeCell ref="G649:L649"/>
    <mergeCell ref="G650:L650"/>
    <mergeCell ref="G639:L639"/>
    <mergeCell ref="G640:L640"/>
    <mergeCell ref="G641:L641"/>
    <mergeCell ref="G642:L642"/>
    <mergeCell ref="G643:L643"/>
    <mergeCell ref="G644:L644"/>
    <mergeCell ref="G633:L633"/>
    <mergeCell ref="G634:L634"/>
    <mergeCell ref="G635:L635"/>
    <mergeCell ref="G636:L636"/>
    <mergeCell ref="G637:L637"/>
    <mergeCell ref="G638:L638"/>
    <mergeCell ref="G627:L627"/>
    <mergeCell ref="G628:L628"/>
    <mergeCell ref="G629:L629"/>
    <mergeCell ref="G630:L630"/>
    <mergeCell ref="G631:L631"/>
    <mergeCell ref="G632:L632"/>
    <mergeCell ref="G621:L621"/>
    <mergeCell ref="G622:L622"/>
    <mergeCell ref="G623:L623"/>
    <mergeCell ref="G624:L624"/>
    <mergeCell ref="G625:L625"/>
    <mergeCell ref="G626:L626"/>
    <mergeCell ref="G615:L615"/>
    <mergeCell ref="G616:L616"/>
    <mergeCell ref="G617:L617"/>
    <mergeCell ref="G618:L618"/>
    <mergeCell ref="G619:L619"/>
    <mergeCell ref="G620:L620"/>
    <mergeCell ref="G609:L609"/>
    <mergeCell ref="G610:L610"/>
    <mergeCell ref="G611:L611"/>
    <mergeCell ref="G612:L612"/>
    <mergeCell ref="G613:L613"/>
    <mergeCell ref="G614:L614"/>
    <mergeCell ref="G603:L603"/>
    <mergeCell ref="G604:L604"/>
    <mergeCell ref="G605:L605"/>
    <mergeCell ref="G606:L606"/>
    <mergeCell ref="G607:L607"/>
    <mergeCell ref="G608:L608"/>
    <mergeCell ref="G597:L597"/>
    <mergeCell ref="G598:L598"/>
    <mergeCell ref="G599:L599"/>
    <mergeCell ref="G600:L600"/>
    <mergeCell ref="G601:L601"/>
    <mergeCell ref="G602:L602"/>
    <mergeCell ref="G591:L591"/>
    <mergeCell ref="G592:L592"/>
    <mergeCell ref="G593:L593"/>
    <mergeCell ref="G594:L594"/>
    <mergeCell ref="G595:L595"/>
    <mergeCell ref="G596:L596"/>
    <mergeCell ref="G585:L585"/>
    <mergeCell ref="G586:L586"/>
    <mergeCell ref="G587:L587"/>
    <mergeCell ref="G588:L588"/>
    <mergeCell ref="G589:L589"/>
    <mergeCell ref="G590:L590"/>
    <mergeCell ref="G579:L579"/>
    <mergeCell ref="G580:L580"/>
    <mergeCell ref="G581:L581"/>
    <mergeCell ref="G582:L582"/>
    <mergeCell ref="G583:L583"/>
    <mergeCell ref="G584:L584"/>
    <mergeCell ref="G573:L573"/>
    <mergeCell ref="G574:L574"/>
    <mergeCell ref="G575:L575"/>
    <mergeCell ref="G576:L576"/>
    <mergeCell ref="G577:L577"/>
    <mergeCell ref="G578:L578"/>
    <mergeCell ref="G567:L567"/>
    <mergeCell ref="G568:L568"/>
    <mergeCell ref="G569:L569"/>
    <mergeCell ref="G570:L570"/>
    <mergeCell ref="G571:L571"/>
    <mergeCell ref="G572:L572"/>
    <mergeCell ref="G561:L561"/>
    <mergeCell ref="G562:L562"/>
    <mergeCell ref="G563:L563"/>
    <mergeCell ref="G564:L564"/>
    <mergeCell ref="G565:L565"/>
    <mergeCell ref="G566:L566"/>
    <mergeCell ref="G555:L555"/>
    <mergeCell ref="G556:L556"/>
    <mergeCell ref="G557:L557"/>
    <mergeCell ref="G558:L558"/>
    <mergeCell ref="G559:L559"/>
    <mergeCell ref="G560:L560"/>
    <mergeCell ref="G549:L549"/>
    <mergeCell ref="G550:L550"/>
    <mergeCell ref="G551:L551"/>
    <mergeCell ref="G552:L552"/>
    <mergeCell ref="G553:L553"/>
    <mergeCell ref="G554:L554"/>
    <mergeCell ref="G543:L543"/>
    <mergeCell ref="G544:L544"/>
    <mergeCell ref="G545:L545"/>
    <mergeCell ref="G546:L546"/>
    <mergeCell ref="G547:L547"/>
    <mergeCell ref="G548:L548"/>
    <mergeCell ref="G537:L537"/>
    <mergeCell ref="G538:L538"/>
    <mergeCell ref="G539:L539"/>
    <mergeCell ref="G540:L540"/>
    <mergeCell ref="G541:L541"/>
    <mergeCell ref="G542:L542"/>
    <mergeCell ref="G531:L531"/>
    <mergeCell ref="G532:L532"/>
    <mergeCell ref="G533:L533"/>
    <mergeCell ref="G534:L534"/>
    <mergeCell ref="G535:L535"/>
    <mergeCell ref="G536:L536"/>
    <mergeCell ref="G525:L525"/>
    <mergeCell ref="G526:L526"/>
    <mergeCell ref="G527:L527"/>
    <mergeCell ref="G528:L528"/>
    <mergeCell ref="G529:L529"/>
    <mergeCell ref="G530:L530"/>
    <mergeCell ref="G519:L519"/>
    <mergeCell ref="G520:L520"/>
    <mergeCell ref="G521:L521"/>
    <mergeCell ref="G522:L522"/>
    <mergeCell ref="G523:L523"/>
    <mergeCell ref="G524:L524"/>
    <mergeCell ref="G513:L513"/>
    <mergeCell ref="G514:L514"/>
    <mergeCell ref="G515:L515"/>
    <mergeCell ref="G516:L516"/>
    <mergeCell ref="G517:L517"/>
    <mergeCell ref="G518:L518"/>
    <mergeCell ref="G507:L507"/>
    <mergeCell ref="G508:L508"/>
    <mergeCell ref="G509:L509"/>
    <mergeCell ref="G510:L510"/>
    <mergeCell ref="G511:L511"/>
    <mergeCell ref="G512:L512"/>
    <mergeCell ref="G501:L501"/>
    <mergeCell ref="G502:L502"/>
    <mergeCell ref="G503:L503"/>
    <mergeCell ref="G504:L504"/>
    <mergeCell ref="G505:L505"/>
    <mergeCell ref="G506:L506"/>
    <mergeCell ref="G495:L495"/>
    <mergeCell ref="G496:L496"/>
    <mergeCell ref="G497:L497"/>
    <mergeCell ref="G498:L498"/>
    <mergeCell ref="G499:L499"/>
    <mergeCell ref="G500:L500"/>
    <mergeCell ref="G489:L489"/>
    <mergeCell ref="G490:L490"/>
    <mergeCell ref="G491:L491"/>
    <mergeCell ref="G492:L492"/>
    <mergeCell ref="G493:L493"/>
    <mergeCell ref="G494:L494"/>
    <mergeCell ref="G483:L483"/>
    <mergeCell ref="G484:L484"/>
    <mergeCell ref="G485:L485"/>
    <mergeCell ref="G486:L486"/>
    <mergeCell ref="G487:L487"/>
    <mergeCell ref="G488:L488"/>
    <mergeCell ref="G477:L477"/>
    <mergeCell ref="G478:L478"/>
    <mergeCell ref="G479:L479"/>
    <mergeCell ref="G480:L480"/>
    <mergeCell ref="G481:L481"/>
    <mergeCell ref="G482:L482"/>
    <mergeCell ref="G471:L471"/>
    <mergeCell ref="G472:L472"/>
    <mergeCell ref="G473:L473"/>
    <mergeCell ref="G474:L474"/>
    <mergeCell ref="G475:L475"/>
    <mergeCell ref="G476:L476"/>
    <mergeCell ref="G465:L465"/>
    <mergeCell ref="G466:L466"/>
    <mergeCell ref="G467:L467"/>
    <mergeCell ref="G468:L468"/>
    <mergeCell ref="G469:L469"/>
    <mergeCell ref="G470:L470"/>
    <mergeCell ref="G459:L459"/>
    <mergeCell ref="G460:L460"/>
    <mergeCell ref="G461:L461"/>
    <mergeCell ref="G462:L462"/>
    <mergeCell ref="G463:L463"/>
    <mergeCell ref="G464:L464"/>
    <mergeCell ref="G453:L453"/>
    <mergeCell ref="G454:L454"/>
    <mergeCell ref="G455:L455"/>
    <mergeCell ref="G456:L456"/>
    <mergeCell ref="G457:L457"/>
    <mergeCell ref="G458:L458"/>
    <mergeCell ref="G447:L447"/>
    <mergeCell ref="G448:L448"/>
    <mergeCell ref="G449:L449"/>
    <mergeCell ref="G450:L450"/>
    <mergeCell ref="G451:L451"/>
    <mergeCell ref="G452:L452"/>
    <mergeCell ref="G441:L441"/>
    <mergeCell ref="G442:L442"/>
    <mergeCell ref="G443:L443"/>
    <mergeCell ref="G444:L444"/>
    <mergeCell ref="G445:L445"/>
    <mergeCell ref="G446:L446"/>
    <mergeCell ref="G435:L435"/>
    <mergeCell ref="G436:L436"/>
    <mergeCell ref="G437:L437"/>
    <mergeCell ref="G438:L438"/>
    <mergeCell ref="G439:L439"/>
    <mergeCell ref="G440:L440"/>
    <mergeCell ref="G429:L429"/>
    <mergeCell ref="G430:L430"/>
    <mergeCell ref="G431:L431"/>
    <mergeCell ref="G432:L432"/>
    <mergeCell ref="G433:L433"/>
    <mergeCell ref="G434:L434"/>
    <mergeCell ref="G423:L423"/>
    <mergeCell ref="G424:L424"/>
    <mergeCell ref="G425:L425"/>
    <mergeCell ref="G426:L426"/>
    <mergeCell ref="G427:L427"/>
    <mergeCell ref="G428:L428"/>
    <mergeCell ref="G417:L417"/>
    <mergeCell ref="G418:L418"/>
    <mergeCell ref="G419:L419"/>
    <mergeCell ref="G420:L420"/>
    <mergeCell ref="G421:L421"/>
    <mergeCell ref="G422:L422"/>
    <mergeCell ref="G411:L411"/>
    <mergeCell ref="G412:L412"/>
    <mergeCell ref="G413:L413"/>
    <mergeCell ref="G414:L414"/>
    <mergeCell ref="G415:L415"/>
    <mergeCell ref="G416:L416"/>
    <mergeCell ref="G405:L405"/>
    <mergeCell ref="G406:L406"/>
    <mergeCell ref="G407:L407"/>
    <mergeCell ref="G408:L408"/>
    <mergeCell ref="G409:L409"/>
    <mergeCell ref="G410:L410"/>
    <mergeCell ref="G399:L399"/>
    <mergeCell ref="G400:L400"/>
    <mergeCell ref="G401:L401"/>
    <mergeCell ref="G402:L402"/>
    <mergeCell ref="G403:L403"/>
    <mergeCell ref="G404:L404"/>
    <mergeCell ref="G393:L393"/>
    <mergeCell ref="G394:L394"/>
    <mergeCell ref="G395:L395"/>
    <mergeCell ref="G396:L396"/>
    <mergeCell ref="G397:L397"/>
    <mergeCell ref="G398:L398"/>
    <mergeCell ref="G387:L387"/>
    <mergeCell ref="G388:L388"/>
    <mergeCell ref="G389:L389"/>
    <mergeCell ref="G390:L390"/>
    <mergeCell ref="G391:L391"/>
    <mergeCell ref="G392:L392"/>
    <mergeCell ref="G381:L381"/>
    <mergeCell ref="G382:L382"/>
    <mergeCell ref="G383:L383"/>
    <mergeCell ref="G384:L384"/>
    <mergeCell ref="G385:L385"/>
    <mergeCell ref="G386:L386"/>
    <mergeCell ref="G375:L375"/>
    <mergeCell ref="G376:L376"/>
    <mergeCell ref="G377:L377"/>
    <mergeCell ref="G378:L378"/>
    <mergeCell ref="G379:L379"/>
    <mergeCell ref="G380:L380"/>
    <mergeCell ref="G369:L369"/>
    <mergeCell ref="G370:L370"/>
    <mergeCell ref="G371:L371"/>
    <mergeCell ref="G372:L372"/>
    <mergeCell ref="G373:L373"/>
    <mergeCell ref="G374:L374"/>
    <mergeCell ref="G363:L363"/>
    <mergeCell ref="G364:L364"/>
    <mergeCell ref="G365:L365"/>
    <mergeCell ref="G366:L366"/>
    <mergeCell ref="G367:L367"/>
    <mergeCell ref="G368:L368"/>
    <mergeCell ref="G357:L357"/>
    <mergeCell ref="G358:L358"/>
    <mergeCell ref="G359:L359"/>
    <mergeCell ref="G360:L360"/>
    <mergeCell ref="G361:L361"/>
    <mergeCell ref="G362:L362"/>
    <mergeCell ref="G351:L351"/>
    <mergeCell ref="G352:L352"/>
    <mergeCell ref="G353:L353"/>
    <mergeCell ref="G354:L354"/>
    <mergeCell ref="G355:L355"/>
    <mergeCell ref="G356:L356"/>
    <mergeCell ref="G345:L345"/>
    <mergeCell ref="G346:L346"/>
    <mergeCell ref="G347:L347"/>
    <mergeCell ref="G348:L348"/>
    <mergeCell ref="G349:L349"/>
    <mergeCell ref="G350:L350"/>
    <mergeCell ref="G339:L339"/>
    <mergeCell ref="G340:L340"/>
    <mergeCell ref="G341:L341"/>
    <mergeCell ref="G342:L342"/>
    <mergeCell ref="G343:L343"/>
    <mergeCell ref="G344:L344"/>
    <mergeCell ref="G333:L333"/>
    <mergeCell ref="G334:L334"/>
    <mergeCell ref="G335:L335"/>
    <mergeCell ref="G336:L336"/>
    <mergeCell ref="G337:L337"/>
    <mergeCell ref="G338:L338"/>
    <mergeCell ref="G327:L327"/>
    <mergeCell ref="G328:L328"/>
    <mergeCell ref="G329:L329"/>
    <mergeCell ref="G330:L330"/>
    <mergeCell ref="G331:L331"/>
    <mergeCell ref="G332:L332"/>
    <mergeCell ref="G321:L321"/>
    <mergeCell ref="G322:L322"/>
    <mergeCell ref="G323:L323"/>
    <mergeCell ref="G324:L324"/>
    <mergeCell ref="G325:L325"/>
    <mergeCell ref="G326:L326"/>
    <mergeCell ref="G315:L315"/>
    <mergeCell ref="G316:L316"/>
    <mergeCell ref="G317:L317"/>
    <mergeCell ref="G318:L318"/>
    <mergeCell ref="G319:L319"/>
    <mergeCell ref="G320:L320"/>
    <mergeCell ref="G308:L308"/>
    <mergeCell ref="G309:L309"/>
    <mergeCell ref="G311:L311"/>
    <mergeCell ref="G312:L312"/>
    <mergeCell ref="G313:L313"/>
    <mergeCell ref="G314:L314"/>
    <mergeCell ref="G310:L310"/>
    <mergeCell ref="G302:L302"/>
    <mergeCell ref="G303:L303"/>
    <mergeCell ref="G304:L304"/>
    <mergeCell ref="G305:L305"/>
    <mergeCell ref="G306:L306"/>
    <mergeCell ref="G307:L307"/>
    <mergeCell ref="G296:L296"/>
    <mergeCell ref="G297:L297"/>
    <mergeCell ref="G298:L298"/>
    <mergeCell ref="G299:L299"/>
    <mergeCell ref="G300:L300"/>
    <mergeCell ref="G301:L301"/>
    <mergeCell ref="G290:L290"/>
    <mergeCell ref="G291:L291"/>
    <mergeCell ref="G292:L292"/>
    <mergeCell ref="G293:L293"/>
    <mergeCell ref="G294:L294"/>
    <mergeCell ref="G295:L295"/>
    <mergeCell ref="G284:L284"/>
    <mergeCell ref="G285:L285"/>
    <mergeCell ref="G286:L286"/>
    <mergeCell ref="G287:L287"/>
    <mergeCell ref="G288:L288"/>
    <mergeCell ref="G289:L289"/>
    <mergeCell ref="G278:L278"/>
    <mergeCell ref="G279:L279"/>
    <mergeCell ref="G280:L280"/>
    <mergeCell ref="G281:L281"/>
    <mergeCell ref="G282:L282"/>
    <mergeCell ref="G283:L283"/>
    <mergeCell ref="G272:L272"/>
    <mergeCell ref="G273:L273"/>
    <mergeCell ref="G274:L274"/>
    <mergeCell ref="G275:L275"/>
    <mergeCell ref="G276:L276"/>
    <mergeCell ref="G277:L277"/>
    <mergeCell ref="G266:L266"/>
    <mergeCell ref="G267:L267"/>
    <mergeCell ref="G268:L268"/>
    <mergeCell ref="G269:L269"/>
    <mergeCell ref="G270:L270"/>
    <mergeCell ref="G271:L271"/>
    <mergeCell ref="G260:L260"/>
    <mergeCell ref="G261:L261"/>
    <mergeCell ref="G262:L262"/>
    <mergeCell ref="G263:L263"/>
    <mergeCell ref="G264:L264"/>
    <mergeCell ref="G265:L265"/>
    <mergeCell ref="G254:L254"/>
    <mergeCell ref="G255:L255"/>
    <mergeCell ref="G256:L256"/>
    <mergeCell ref="G257:L257"/>
    <mergeCell ref="G258:L258"/>
    <mergeCell ref="G259:L259"/>
    <mergeCell ref="G248:L248"/>
    <mergeCell ref="G249:L249"/>
    <mergeCell ref="G250:L250"/>
    <mergeCell ref="G251:L251"/>
    <mergeCell ref="G252:L252"/>
    <mergeCell ref="G253:L253"/>
    <mergeCell ref="G243:L243"/>
    <mergeCell ref="G244:L244"/>
    <mergeCell ref="G245:L245"/>
    <mergeCell ref="G246:L246"/>
    <mergeCell ref="G247:L247"/>
    <mergeCell ref="G236:L236"/>
    <mergeCell ref="G237:L237"/>
    <mergeCell ref="G238:L238"/>
    <mergeCell ref="G239:L239"/>
    <mergeCell ref="G240:L240"/>
    <mergeCell ref="G241:L241"/>
    <mergeCell ref="G233:L233"/>
    <mergeCell ref="G234:L234"/>
    <mergeCell ref="G235:L235"/>
    <mergeCell ref="G224:L224"/>
    <mergeCell ref="G225:L225"/>
    <mergeCell ref="G226:L226"/>
    <mergeCell ref="G227:L227"/>
    <mergeCell ref="G228:L232"/>
    <mergeCell ref="G242:L242"/>
    <mergeCell ref="G222:L222"/>
    <mergeCell ref="G213:L213"/>
    <mergeCell ref="G214:L214"/>
    <mergeCell ref="G215:L215"/>
    <mergeCell ref="G216:L216"/>
    <mergeCell ref="G223:L223"/>
    <mergeCell ref="C183:J183"/>
    <mergeCell ref="C184:J184"/>
    <mergeCell ref="G218:L218"/>
    <mergeCell ref="G219:L219"/>
    <mergeCell ref="G220:L220"/>
    <mergeCell ref="G221:L221"/>
    <mergeCell ref="G208:L208"/>
    <mergeCell ref="G209:L209"/>
    <mergeCell ref="G210:L210"/>
    <mergeCell ref="G211:L211"/>
    <mergeCell ref="C189:J189"/>
    <mergeCell ref="G212:L212"/>
    <mergeCell ref="C191:J191"/>
    <mergeCell ref="C177:J177"/>
    <mergeCell ref="C178:J178"/>
    <mergeCell ref="C179:J179"/>
    <mergeCell ref="C180:J180"/>
    <mergeCell ref="C181:J181"/>
    <mergeCell ref="C182:J182"/>
    <mergeCell ref="C171:J171"/>
    <mergeCell ref="C172:J172"/>
    <mergeCell ref="C173:J173"/>
    <mergeCell ref="C174:J174"/>
    <mergeCell ref="C175:J175"/>
    <mergeCell ref="C176:J176"/>
    <mergeCell ref="C165:J165"/>
    <mergeCell ref="C166:J166"/>
    <mergeCell ref="C167:J167"/>
    <mergeCell ref="C168:J168"/>
    <mergeCell ref="C169:J169"/>
    <mergeCell ref="C170:J170"/>
    <mergeCell ref="C159:J159"/>
    <mergeCell ref="C160:J160"/>
    <mergeCell ref="C161:J161"/>
    <mergeCell ref="C162:J162"/>
    <mergeCell ref="C163:J163"/>
    <mergeCell ref="C164:J164"/>
    <mergeCell ref="C153:J153"/>
    <mergeCell ref="C154:J154"/>
    <mergeCell ref="C155:J155"/>
    <mergeCell ref="C156:J156"/>
    <mergeCell ref="C157:J157"/>
    <mergeCell ref="C158:J158"/>
    <mergeCell ref="C147:J147"/>
    <mergeCell ref="C148:J148"/>
    <mergeCell ref="C149:J149"/>
    <mergeCell ref="C150:J150"/>
    <mergeCell ref="C151:J151"/>
    <mergeCell ref="C152:J152"/>
    <mergeCell ref="C141:J141"/>
    <mergeCell ref="C142:J142"/>
    <mergeCell ref="C143:J143"/>
    <mergeCell ref="C144:J144"/>
    <mergeCell ref="C145:J145"/>
    <mergeCell ref="C146:J146"/>
    <mergeCell ref="C135:J135"/>
    <mergeCell ref="C136:J136"/>
    <mergeCell ref="C137:J137"/>
    <mergeCell ref="C138:J138"/>
    <mergeCell ref="C139:J139"/>
    <mergeCell ref="C140:J140"/>
    <mergeCell ref="C129:J129"/>
    <mergeCell ref="C130:J130"/>
    <mergeCell ref="C131:J131"/>
    <mergeCell ref="C132:J132"/>
    <mergeCell ref="C133:J133"/>
    <mergeCell ref="C134:J134"/>
    <mergeCell ref="C123:J123"/>
    <mergeCell ref="C124:J124"/>
    <mergeCell ref="C125:J125"/>
    <mergeCell ref="C126:J126"/>
    <mergeCell ref="C127:J127"/>
    <mergeCell ref="C128:J128"/>
    <mergeCell ref="C117:J117"/>
    <mergeCell ref="C118:J118"/>
    <mergeCell ref="C119:J119"/>
    <mergeCell ref="C120:J120"/>
    <mergeCell ref="C121:J121"/>
    <mergeCell ref="C122:J122"/>
    <mergeCell ref="C74:J74"/>
    <mergeCell ref="C75:J75"/>
    <mergeCell ref="F77:J77"/>
    <mergeCell ref="H78:J78"/>
    <mergeCell ref="C115:J115"/>
    <mergeCell ref="C116:J116"/>
    <mergeCell ref="C68:J68"/>
    <mergeCell ref="C69:J69"/>
    <mergeCell ref="H70:J70"/>
    <mergeCell ref="C71:J71"/>
    <mergeCell ref="C72:J72"/>
    <mergeCell ref="H73:J73"/>
    <mergeCell ref="H61:J61"/>
    <mergeCell ref="C63:J63"/>
    <mergeCell ref="H64:J64"/>
    <mergeCell ref="C65:J65"/>
    <mergeCell ref="C66:J66"/>
    <mergeCell ref="H67:J67"/>
    <mergeCell ref="C59:D59"/>
    <mergeCell ref="E59:F59"/>
    <mergeCell ref="G59:H59"/>
    <mergeCell ref="I59:J59"/>
    <mergeCell ref="C60:D60"/>
    <mergeCell ref="E60:F60"/>
    <mergeCell ref="G60:H60"/>
    <mergeCell ref="I60:J60"/>
    <mergeCell ref="C57:D57"/>
    <mergeCell ref="E57:F57"/>
    <mergeCell ref="G57:H57"/>
    <mergeCell ref="I57:J57"/>
    <mergeCell ref="C58:D58"/>
    <mergeCell ref="E58:F58"/>
    <mergeCell ref="G58:H58"/>
    <mergeCell ref="I58:J58"/>
    <mergeCell ref="C55:D55"/>
    <mergeCell ref="E55:F55"/>
    <mergeCell ref="G55:H55"/>
    <mergeCell ref="I55:J55"/>
    <mergeCell ref="C56:D56"/>
    <mergeCell ref="E56:F56"/>
    <mergeCell ref="G56:H56"/>
    <mergeCell ref="I56:J56"/>
    <mergeCell ref="C53:D53"/>
    <mergeCell ref="E53:F53"/>
    <mergeCell ref="G53:H53"/>
    <mergeCell ref="I53:J53"/>
    <mergeCell ref="C54:D54"/>
    <mergeCell ref="E54:F54"/>
    <mergeCell ref="G54:H54"/>
    <mergeCell ref="I54:J54"/>
    <mergeCell ref="C51:D51"/>
    <mergeCell ref="E51:F51"/>
    <mergeCell ref="G51:H51"/>
    <mergeCell ref="I51:J51"/>
    <mergeCell ref="C52:D52"/>
    <mergeCell ref="E52:F52"/>
    <mergeCell ref="G52:H52"/>
    <mergeCell ref="I52:J52"/>
    <mergeCell ref="C49:D49"/>
    <mergeCell ref="E49:F49"/>
    <mergeCell ref="G49:H49"/>
    <mergeCell ref="I49:J49"/>
    <mergeCell ref="C50:D50"/>
    <mergeCell ref="E50:F50"/>
    <mergeCell ref="G50:H50"/>
    <mergeCell ref="I50:J50"/>
    <mergeCell ref="C45:J45"/>
    <mergeCell ref="C47:D47"/>
    <mergeCell ref="E47:F47"/>
    <mergeCell ref="G47:H47"/>
    <mergeCell ref="I47:J47"/>
    <mergeCell ref="C48:D48"/>
    <mergeCell ref="E48:F48"/>
    <mergeCell ref="G48:H48"/>
    <mergeCell ref="I48:J48"/>
    <mergeCell ref="C42:J42"/>
    <mergeCell ref="C43:J43"/>
    <mergeCell ref="G44:J44"/>
    <mergeCell ref="I33:J33"/>
    <mergeCell ref="C34:J34"/>
    <mergeCell ref="C35:J35"/>
    <mergeCell ref="G36:J36"/>
    <mergeCell ref="G37:J37"/>
    <mergeCell ref="C38:J38"/>
    <mergeCell ref="C12:F12"/>
    <mergeCell ref="G12:J12"/>
    <mergeCell ref="C13:J13"/>
    <mergeCell ref="C14:J14"/>
    <mergeCell ref="C15:J15"/>
    <mergeCell ref="C16:J16"/>
    <mergeCell ref="C186:J186"/>
    <mergeCell ref="C188:J188"/>
    <mergeCell ref="I187:J187"/>
    <mergeCell ref="C27:J27"/>
    <mergeCell ref="C28:J28"/>
    <mergeCell ref="C29:J29"/>
    <mergeCell ref="C30:J30"/>
    <mergeCell ref="I31:J31"/>
    <mergeCell ref="C32:J32"/>
    <mergeCell ref="C21:J21"/>
    <mergeCell ref="C22:J22"/>
    <mergeCell ref="C23:J23"/>
    <mergeCell ref="C24:J24"/>
    <mergeCell ref="C25:J25"/>
    <mergeCell ref="C26:J26"/>
    <mergeCell ref="I39:J39"/>
    <mergeCell ref="C40:J40"/>
    <mergeCell ref="I41:J41"/>
    <mergeCell ref="H6:J6"/>
    <mergeCell ref="C17:J17"/>
    <mergeCell ref="C18:J18"/>
    <mergeCell ref="C19:J19"/>
    <mergeCell ref="C20:J20"/>
    <mergeCell ref="C185:J185"/>
    <mergeCell ref="G687:L687"/>
    <mergeCell ref="G688:L688"/>
    <mergeCell ref="G689:L689"/>
    <mergeCell ref="G205:L205"/>
    <mergeCell ref="G206:L206"/>
    <mergeCell ref="G217:L217"/>
    <mergeCell ref="G207:L207"/>
    <mergeCell ref="G201:L201"/>
    <mergeCell ref="G202:L202"/>
    <mergeCell ref="C9:F9"/>
    <mergeCell ref="G9:J9"/>
    <mergeCell ref="C10:F10"/>
    <mergeCell ref="G10:J10"/>
    <mergeCell ref="C11:F11"/>
    <mergeCell ref="G11:J11"/>
    <mergeCell ref="G203:L203"/>
    <mergeCell ref="G204:L204"/>
    <mergeCell ref="I190:J190"/>
  </mergeCells>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L235"/>
  <sheetViews>
    <sheetView zoomScaleNormal="100" workbookViewId="0"/>
  </sheetViews>
  <sheetFormatPr defaultRowHeight="12"/>
  <cols>
    <col min="1" max="2" width="9" style="164"/>
    <col min="3" max="10" width="16.75" style="164" customWidth="1"/>
    <col min="11" max="16384" width="9" style="164"/>
  </cols>
  <sheetData>
    <row r="1" spans="1:12">
      <c r="A1" s="739"/>
      <c r="B1" s="739"/>
      <c r="C1" s="739"/>
      <c r="D1" s="778"/>
      <c r="E1" s="739"/>
      <c r="F1" s="739"/>
      <c r="G1" s="739"/>
      <c r="H1" s="739"/>
      <c r="I1" s="739"/>
      <c r="J1" s="739"/>
      <c r="K1" s="739"/>
      <c r="L1" s="739"/>
    </row>
    <row r="2" spans="1:12">
      <c r="A2" s="739"/>
      <c r="B2" s="741" t="s">
        <v>6173</v>
      </c>
      <c r="C2" s="55"/>
      <c r="D2" s="761" t="s">
        <v>6172</v>
      </c>
      <c r="E2" s="742"/>
      <c r="F2" s="778" t="s">
        <v>15261</v>
      </c>
      <c r="G2" s="742"/>
      <c r="H2" s="742"/>
      <c r="I2" s="742"/>
      <c r="J2" s="742"/>
      <c r="K2" s="743"/>
      <c r="L2" s="739"/>
    </row>
    <row r="3" spans="1:12" ht="12.75" thickBot="1">
      <c r="A3" s="739"/>
      <c r="B3" s="741"/>
      <c r="C3" s="742"/>
      <c r="D3" s="742"/>
      <c r="E3" s="742"/>
      <c r="F3" s="742"/>
      <c r="G3" s="742"/>
      <c r="H3" s="742"/>
      <c r="I3" s="742"/>
      <c r="J3" s="742"/>
      <c r="K3" s="743"/>
      <c r="L3" s="739"/>
    </row>
    <row r="4" spans="1:12" ht="12.75" thickBot="1">
      <c r="A4" s="739"/>
      <c r="B4" s="744" t="s">
        <v>2</v>
      </c>
      <c r="C4" s="745" t="s">
        <v>3</v>
      </c>
      <c r="D4" s="745" t="s">
        <v>4</v>
      </c>
      <c r="E4" s="745" t="s">
        <v>5</v>
      </c>
      <c r="F4" s="745" t="s">
        <v>6</v>
      </c>
      <c r="G4" s="745" t="s">
        <v>7</v>
      </c>
      <c r="H4" s="745" t="s">
        <v>8</v>
      </c>
      <c r="I4" s="745" t="s">
        <v>9</v>
      </c>
      <c r="J4" s="746" t="s">
        <v>10</v>
      </c>
      <c r="K4" s="747" t="s">
        <v>815</v>
      </c>
      <c r="L4" s="748" t="s">
        <v>2</v>
      </c>
    </row>
    <row r="5" spans="1:12" ht="12.75" thickTop="1">
      <c r="A5" s="740">
        <v>0</v>
      </c>
      <c r="B5" s="749" t="s">
        <v>12</v>
      </c>
      <c r="C5" s="760" t="s">
        <v>13</v>
      </c>
      <c r="D5" s="1487" t="s">
        <v>6174</v>
      </c>
      <c r="E5" s="1815"/>
      <c r="F5" s="762" t="s">
        <v>6175</v>
      </c>
      <c r="G5" s="762" t="s">
        <v>6176</v>
      </c>
      <c r="H5" s="762" t="s">
        <v>6177</v>
      </c>
      <c r="I5" s="762" t="s">
        <v>6178</v>
      </c>
      <c r="J5" s="759" t="s">
        <v>6179</v>
      </c>
      <c r="K5" s="763" t="s">
        <v>16</v>
      </c>
      <c r="L5" s="750" t="s">
        <v>12</v>
      </c>
    </row>
    <row r="6" spans="1:12">
      <c r="A6" s="740">
        <v>1</v>
      </c>
      <c r="B6" s="749" t="s">
        <v>17</v>
      </c>
      <c r="C6" s="1491" t="s">
        <v>6180</v>
      </c>
      <c r="D6" s="1492"/>
      <c r="E6" s="1492"/>
      <c r="F6" s="1492"/>
      <c r="G6" s="1492"/>
      <c r="H6" s="1492"/>
      <c r="I6" s="1492"/>
      <c r="J6" s="1493"/>
      <c r="K6" s="757" t="s">
        <v>201</v>
      </c>
      <c r="L6" s="750" t="s">
        <v>17</v>
      </c>
    </row>
    <row r="7" spans="1:12">
      <c r="A7" s="740">
        <v>2</v>
      </c>
      <c r="B7" s="751" t="s">
        <v>19</v>
      </c>
      <c r="C7" s="1491" t="s">
        <v>6181</v>
      </c>
      <c r="D7" s="1492"/>
      <c r="E7" s="1492"/>
      <c r="F7" s="1492"/>
      <c r="G7" s="1492"/>
      <c r="H7" s="1492"/>
      <c r="I7" s="1492"/>
      <c r="J7" s="1493"/>
      <c r="K7" s="757" t="s">
        <v>201</v>
      </c>
      <c r="L7" s="750" t="s">
        <v>19</v>
      </c>
    </row>
    <row r="8" spans="1:12">
      <c r="A8" s="740">
        <v>3</v>
      </c>
      <c r="B8" s="751" t="s">
        <v>20</v>
      </c>
      <c r="C8" s="1491" t="s">
        <v>6182</v>
      </c>
      <c r="D8" s="1492"/>
      <c r="E8" s="1492"/>
      <c r="F8" s="1492"/>
      <c r="G8" s="1492"/>
      <c r="H8" s="1492"/>
      <c r="I8" s="1492"/>
      <c r="J8" s="1493"/>
      <c r="K8" s="757" t="s">
        <v>201</v>
      </c>
      <c r="L8" s="750" t="s">
        <v>20</v>
      </c>
    </row>
    <row r="9" spans="1:12">
      <c r="A9" s="740">
        <v>4</v>
      </c>
      <c r="B9" s="751" t="s">
        <v>23</v>
      </c>
      <c r="C9" s="1491" t="s">
        <v>6183</v>
      </c>
      <c r="D9" s="1492"/>
      <c r="E9" s="1492"/>
      <c r="F9" s="1492"/>
      <c r="G9" s="1492"/>
      <c r="H9" s="1492"/>
      <c r="I9" s="1492"/>
      <c r="J9" s="1493"/>
      <c r="K9" s="757" t="s">
        <v>201</v>
      </c>
      <c r="L9" s="750" t="s">
        <v>23</v>
      </c>
    </row>
    <row r="10" spans="1:12">
      <c r="A10" s="740">
        <v>5</v>
      </c>
      <c r="B10" s="751" t="s">
        <v>28</v>
      </c>
      <c r="C10" s="1491" t="s">
        <v>6184</v>
      </c>
      <c r="D10" s="1492"/>
      <c r="E10" s="1492"/>
      <c r="F10" s="1492"/>
      <c r="G10" s="1492"/>
      <c r="H10" s="1492"/>
      <c r="I10" s="1492"/>
      <c r="J10" s="1493"/>
      <c r="K10" s="757" t="s">
        <v>265</v>
      </c>
      <c r="L10" s="750" t="s">
        <v>28</v>
      </c>
    </row>
    <row r="11" spans="1:12">
      <c r="A11" s="740">
        <v>6</v>
      </c>
      <c r="B11" s="751" t="s">
        <v>33</v>
      </c>
      <c r="C11" s="764" t="s">
        <v>13</v>
      </c>
      <c r="D11" s="765" t="s">
        <v>13</v>
      </c>
      <c r="E11" s="765" t="s">
        <v>13</v>
      </c>
      <c r="F11" s="765" t="s">
        <v>13</v>
      </c>
      <c r="G11" s="765" t="s">
        <v>13</v>
      </c>
      <c r="H11" s="765" t="s">
        <v>13</v>
      </c>
      <c r="I11" s="738" t="s">
        <v>6185</v>
      </c>
      <c r="J11" s="737" t="s">
        <v>6186</v>
      </c>
      <c r="K11" s="757" t="s">
        <v>16</v>
      </c>
      <c r="L11" s="750" t="s">
        <v>33</v>
      </c>
    </row>
    <row r="12" spans="1:12">
      <c r="A12" s="740">
        <v>7</v>
      </c>
      <c r="B12" s="751" t="s">
        <v>37</v>
      </c>
      <c r="C12" s="1491" t="s">
        <v>6187</v>
      </c>
      <c r="D12" s="1492"/>
      <c r="E12" s="1492"/>
      <c r="F12" s="1492"/>
      <c r="G12" s="1492"/>
      <c r="H12" s="1492"/>
      <c r="I12" s="1492"/>
      <c r="J12" s="1493"/>
      <c r="K12" s="757" t="s">
        <v>201</v>
      </c>
      <c r="L12" s="750" t="s">
        <v>37</v>
      </c>
    </row>
    <row r="13" spans="1:12">
      <c r="A13" s="740">
        <v>8</v>
      </c>
      <c r="B13" s="751" t="s">
        <v>42</v>
      </c>
      <c r="C13" s="1491" t="s">
        <v>6188</v>
      </c>
      <c r="D13" s="1492"/>
      <c r="E13" s="1492"/>
      <c r="F13" s="1492"/>
      <c r="G13" s="1492"/>
      <c r="H13" s="1492"/>
      <c r="I13" s="1492"/>
      <c r="J13" s="1493"/>
      <c r="K13" s="757" t="s">
        <v>201</v>
      </c>
      <c r="L13" s="750" t="s">
        <v>42</v>
      </c>
    </row>
    <row r="14" spans="1:12">
      <c r="A14" s="740">
        <v>9</v>
      </c>
      <c r="B14" s="751" t="s">
        <v>47</v>
      </c>
      <c r="C14" s="1491" t="s">
        <v>6189</v>
      </c>
      <c r="D14" s="1492"/>
      <c r="E14" s="1492"/>
      <c r="F14" s="1492"/>
      <c r="G14" s="1492"/>
      <c r="H14" s="1492"/>
      <c r="I14" s="1492"/>
      <c r="J14" s="1493"/>
      <c r="K14" s="757" t="s">
        <v>201</v>
      </c>
      <c r="L14" s="750" t="s">
        <v>47</v>
      </c>
    </row>
    <row r="15" spans="1:12">
      <c r="A15" s="740">
        <v>10</v>
      </c>
      <c r="B15" s="751" t="s">
        <v>49</v>
      </c>
      <c r="C15" s="1491" t="s">
        <v>6190</v>
      </c>
      <c r="D15" s="1492"/>
      <c r="E15" s="1492"/>
      <c r="F15" s="1492"/>
      <c r="G15" s="1492"/>
      <c r="H15" s="1492"/>
      <c r="I15" s="1492"/>
      <c r="J15" s="1493"/>
      <c r="K15" s="757" t="s">
        <v>16</v>
      </c>
      <c r="L15" s="750" t="s">
        <v>49</v>
      </c>
    </row>
    <row r="16" spans="1:12">
      <c r="A16" s="740">
        <v>11</v>
      </c>
      <c r="B16" s="751" t="s">
        <v>51</v>
      </c>
      <c r="C16" s="760" t="s">
        <v>13</v>
      </c>
      <c r="D16" s="758" t="s">
        <v>13</v>
      </c>
      <c r="E16" s="758" t="s">
        <v>13</v>
      </c>
      <c r="F16" s="758" t="s">
        <v>13</v>
      </c>
      <c r="G16" s="758" t="s">
        <v>13</v>
      </c>
      <c r="H16" s="766" t="s">
        <v>6191</v>
      </c>
      <c r="I16" s="766" t="s">
        <v>6192</v>
      </c>
      <c r="J16" s="767" t="s">
        <v>6193</v>
      </c>
      <c r="K16" s="757" t="s">
        <v>16</v>
      </c>
      <c r="L16" s="750" t="s">
        <v>51</v>
      </c>
    </row>
    <row r="17" spans="1:12">
      <c r="A17" s="740">
        <v>12</v>
      </c>
      <c r="B17" s="751" t="s">
        <v>52</v>
      </c>
      <c r="C17" s="1491" t="s">
        <v>6194</v>
      </c>
      <c r="D17" s="1492"/>
      <c r="E17" s="1492"/>
      <c r="F17" s="1492"/>
      <c r="G17" s="1492"/>
      <c r="H17" s="1492"/>
      <c r="I17" s="1492"/>
      <c r="J17" s="1493"/>
      <c r="K17" s="757" t="s">
        <v>16</v>
      </c>
      <c r="L17" s="750" t="s">
        <v>52</v>
      </c>
    </row>
    <row r="18" spans="1:12">
      <c r="A18" s="740">
        <v>13</v>
      </c>
      <c r="B18" s="751" t="s">
        <v>54</v>
      </c>
      <c r="C18" s="1627" t="s">
        <v>6195</v>
      </c>
      <c r="D18" s="1641"/>
      <c r="E18" s="1630" t="s">
        <v>6196</v>
      </c>
      <c r="F18" s="1641"/>
      <c r="G18" s="1630" t="s">
        <v>6197</v>
      </c>
      <c r="H18" s="1641"/>
      <c r="I18" s="1630" t="s">
        <v>6198</v>
      </c>
      <c r="J18" s="1629"/>
      <c r="K18" s="757" t="s">
        <v>16</v>
      </c>
      <c r="L18" s="750" t="s">
        <v>54</v>
      </c>
    </row>
    <row r="19" spans="1:12">
      <c r="A19" s="740">
        <v>14</v>
      </c>
      <c r="B19" s="751" t="s">
        <v>55</v>
      </c>
      <c r="C19" s="760" t="s">
        <v>13</v>
      </c>
      <c r="D19" s="758" t="s">
        <v>13</v>
      </c>
      <c r="E19" s="758" t="s">
        <v>13</v>
      </c>
      <c r="F19" s="758" t="s">
        <v>13</v>
      </c>
      <c r="G19" s="1494" t="s">
        <v>6199</v>
      </c>
      <c r="H19" s="1492"/>
      <c r="I19" s="1492"/>
      <c r="J19" s="1493"/>
      <c r="K19" s="757" t="s">
        <v>259</v>
      </c>
      <c r="L19" s="750" t="s">
        <v>55</v>
      </c>
    </row>
    <row r="20" spans="1:12">
      <c r="A20" s="740">
        <v>15</v>
      </c>
      <c r="B20" s="751" t="s">
        <v>56</v>
      </c>
      <c r="C20" s="1491" t="s">
        <v>6200</v>
      </c>
      <c r="D20" s="1492"/>
      <c r="E20" s="1492"/>
      <c r="F20" s="1492"/>
      <c r="G20" s="1492"/>
      <c r="H20" s="1492"/>
      <c r="I20" s="1492"/>
      <c r="J20" s="1493"/>
      <c r="K20" s="757" t="s">
        <v>1940</v>
      </c>
      <c r="L20" s="750" t="s">
        <v>56</v>
      </c>
    </row>
    <row r="21" spans="1:12">
      <c r="A21" s="740">
        <v>16</v>
      </c>
      <c r="B21" s="751" t="s">
        <v>57</v>
      </c>
      <c r="C21" s="760" t="s">
        <v>13</v>
      </c>
      <c r="D21" s="758" t="s">
        <v>13</v>
      </c>
      <c r="E21" s="758" t="s">
        <v>13</v>
      </c>
      <c r="F21" s="758" t="s">
        <v>13</v>
      </c>
      <c r="G21" s="1494" t="s">
        <v>6201</v>
      </c>
      <c r="H21" s="1492"/>
      <c r="I21" s="1492"/>
      <c r="J21" s="1493"/>
      <c r="K21" s="757" t="s">
        <v>1168</v>
      </c>
      <c r="L21" s="750" t="s">
        <v>57</v>
      </c>
    </row>
    <row r="22" spans="1:12">
      <c r="A22" s="740">
        <v>17</v>
      </c>
      <c r="B22" s="751" t="s">
        <v>59</v>
      </c>
      <c r="C22" s="1491" t="s">
        <v>6202</v>
      </c>
      <c r="D22" s="1492"/>
      <c r="E22" s="1492"/>
      <c r="F22" s="1492"/>
      <c r="G22" s="1492"/>
      <c r="H22" s="1492"/>
      <c r="I22" s="1492"/>
      <c r="J22" s="1493"/>
      <c r="K22" s="757" t="s">
        <v>1057</v>
      </c>
      <c r="L22" s="750" t="s">
        <v>59</v>
      </c>
    </row>
    <row r="23" spans="1:12">
      <c r="A23" s="740">
        <v>18</v>
      </c>
      <c r="B23" s="751" t="s">
        <v>64</v>
      </c>
      <c r="C23" s="1491" t="s">
        <v>6203</v>
      </c>
      <c r="D23" s="1492"/>
      <c r="E23" s="1492"/>
      <c r="F23" s="1492"/>
      <c r="G23" s="1492"/>
      <c r="H23" s="1492"/>
      <c r="I23" s="1492"/>
      <c r="J23" s="1493"/>
      <c r="K23" s="768" t="s">
        <v>16</v>
      </c>
      <c r="L23" s="750" t="s">
        <v>64</v>
      </c>
    </row>
    <row r="24" spans="1:12">
      <c r="A24" s="740">
        <v>19</v>
      </c>
      <c r="B24" s="751" t="s">
        <v>65</v>
      </c>
      <c r="C24" s="1491" t="s">
        <v>6204</v>
      </c>
      <c r="D24" s="1736"/>
      <c r="E24" s="1494" t="s">
        <v>6205</v>
      </c>
      <c r="F24" s="1736"/>
      <c r="G24" s="1494" t="s">
        <v>6206</v>
      </c>
      <c r="H24" s="1736"/>
      <c r="I24" s="1494" t="s">
        <v>6207</v>
      </c>
      <c r="J24" s="1736"/>
      <c r="K24" s="768" t="s">
        <v>16</v>
      </c>
      <c r="L24" s="750" t="s">
        <v>65</v>
      </c>
    </row>
    <row r="25" spans="1:12">
      <c r="A25" s="740">
        <v>20</v>
      </c>
      <c r="B25" s="751" t="s">
        <v>66</v>
      </c>
      <c r="C25" s="1491" t="s">
        <v>6208</v>
      </c>
      <c r="D25" s="1736"/>
      <c r="E25" s="1494" t="s">
        <v>6209</v>
      </c>
      <c r="F25" s="1736"/>
      <c r="G25" s="1494" t="s">
        <v>6210</v>
      </c>
      <c r="H25" s="1736"/>
      <c r="I25" s="1494" t="s">
        <v>6211</v>
      </c>
      <c r="J25" s="1736"/>
      <c r="K25" s="768" t="s">
        <v>16</v>
      </c>
      <c r="L25" s="750" t="s">
        <v>66</v>
      </c>
    </row>
    <row r="26" spans="1:12">
      <c r="A26" s="740">
        <v>21</v>
      </c>
      <c r="B26" s="751" t="s">
        <v>67</v>
      </c>
      <c r="C26" s="1491" t="s">
        <v>6212</v>
      </c>
      <c r="D26" s="1736"/>
      <c r="E26" s="1494" t="s">
        <v>6213</v>
      </c>
      <c r="F26" s="1736"/>
      <c r="G26" s="1494" t="s">
        <v>6214</v>
      </c>
      <c r="H26" s="1736"/>
      <c r="I26" s="1494" t="s">
        <v>6215</v>
      </c>
      <c r="J26" s="1736"/>
      <c r="K26" s="768" t="s">
        <v>16</v>
      </c>
      <c r="L26" s="750" t="s">
        <v>67</v>
      </c>
    </row>
    <row r="27" spans="1:12">
      <c r="A27" s="740">
        <v>22</v>
      </c>
      <c r="B27" s="751" t="s">
        <v>68</v>
      </c>
      <c r="C27" s="1491" t="s">
        <v>6216</v>
      </c>
      <c r="D27" s="1736"/>
      <c r="E27" s="1494" t="s">
        <v>6217</v>
      </c>
      <c r="F27" s="1736"/>
      <c r="G27" s="1494" t="s">
        <v>6218</v>
      </c>
      <c r="H27" s="1736"/>
      <c r="I27" s="1494" t="s">
        <v>6219</v>
      </c>
      <c r="J27" s="1493"/>
      <c r="K27" s="768" t="s">
        <v>16</v>
      </c>
      <c r="L27" s="750" t="s">
        <v>68</v>
      </c>
    </row>
    <row r="28" spans="1:12">
      <c r="A28" s="740">
        <v>23</v>
      </c>
      <c r="B28" s="751" t="s">
        <v>69</v>
      </c>
      <c r="C28" s="1491" t="s">
        <v>6220</v>
      </c>
      <c r="D28" s="1736"/>
      <c r="E28" s="1494" t="s">
        <v>6221</v>
      </c>
      <c r="F28" s="1736"/>
      <c r="G28" s="1494" t="s">
        <v>6222</v>
      </c>
      <c r="H28" s="1736"/>
      <c r="I28" s="1494" t="s">
        <v>6223</v>
      </c>
      <c r="J28" s="1493"/>
      <c r="K28" s="768" t="s">
        <v>16</v>
      </c>
      <c r="L28" s="750" t="s">
        <v>69</v>
      </c>
    </row>
    <row r="29" spans="1:12">
      <c r="A29" s="740">
        <v>24</v>
      </c>
      <c r="B29" s="751" t="s">
        <v>70</v>
      </c>
      <c r="C29" s="1491" t="s">
        <v>6224</v>
      </c>
      <c r="D29" s="1736"/>
      <c r="E29" s="1494" t="s">
        <v>6225</v>
      </c>
      <c r="F29" s="1736"/>
      <c r="G29" s="1494" t="s">
        <v>6226</v>
      </c>
      <c r="H29" s="1736"/>
      <c r="I29" s="1494" t="s">
        <v>6227</v>
      </c>
      <c r="J29" s="1493"/>
      <c r="K29" s="768" t="s">
        <v>16</v>
      </c>
      <c r="L29" s="750" t="s">
        <v>70</v>
      </c>
    </row>
    <row r="30" spans="1:12">
      <c r="A30" s="740">
        <v>25</v>
      </c>
      <c r="B30" s="751" t="s">
        <v>71</v>
      </c>
      <c r="C30" s="1491" t="s">
        <v>6228</v>
      </c>
      <c r="D30" s="1736"/>
      <c r="E30" s="1494" t="s">
        <v>6229</v>
      </c>
      <c r="F30" s="1736"/>
      <c r="G30" s="1494" t="s">
        <v>6230</v>
      </c>
      <c r="H30" s="1736"/>
      <c r="I30" s="1494" t="s">
        <v>6231</v>
      </c>
      <c r="J30" s="1736"/>
      <c r="K30" s="768" t="s">
        <v>16</v>
      </c>
      <c r="L30" s="750" t="s">
        <v>71</v>
      </c>
    </row>
    <row r="31" spans="1:12">
      <c r="A31" s="740">
        <v>26</v>
      </c>
      <c r="B31" s="751" t="s">
        <v>72</v>
      </c>
      <c r="C31" s="1491" t="s">
        <v>6232</v>
      </c>
      <c r="D31" s="1736"/>
      <c r="E31" s="1494" t="s">
        <v>6233</v>
      </c>
      <c r="F31" s="1736"/>
      <c r="G31" s="1494" t="s">
        <v>6234</v>
      </c>
      <c r="H31" s="1736"/>
      <c r="I31" s="1494" t="s">
        <v>6235</v>
      </c>
      <c r="J31" s="1736"/>
      <c r="K31" s="768" t="s">
        <v>16</v>
      </c>
      <c r="L31" s="750" t="s">
        <v>72</v>
      </c>
    </row>
    <row r="32" spans="1:12">
      <c r="A32" s="740">
        <v>27</v>
      </c>
      <c r="B32" s="751" t="s">
        <v>74</v>
      </c>
      <c r="C32" s="1491" t="s">
        <v>6236</v>
      </c>
      <c r="D32" s="1736"/>
      <c r="E32" s="1494" t="s">
        <v>6237</v>
      </c>
      <c r="F32" s="1736"/>
      <c r="G32" s="1494" t="s">
        <v>6238</v>
      </c>
      <c r="H32" s="1736"/>
      <c r="I32" s="1494" t="s">
        <v>6239</v>
      </c>
      <c r="J32" s="1736"/>
      <c r="K32" s="768" t="s">
        <v>16</v>
      </c>
      <c r="L32" s="750" t="s">
        <v>74</v>
      </c>
    </row>
    <row r="33" spans="1:12">
      <c r="A33" s="740">
        <v>28</v>
      </c>
      <c r="B33" s="751" t="s">
        <v>75</v>
      </c>
      <c r="C33" s="1491" t="s">
        <v>6240</v>
      </c>
      <c r="D33" s="1736"/>
      <c r="E33" s="1494" t="s">
        <v>6241</v>
      </c>
      <c r="F33" s="1736"/>
      <c r="G33" s="1494" t="s">
        <v>6242</v>
      </c>
      <c r="H33" s="1736"/>
      <c r="I33" s="1494" t="s">
        <v>6243</v>
      </c>
      <c r="J33" s="1493"/>
      <c r="K33" s="768" t="s">
        <v>16</v>
      </c>
      <c r="L33" s="750" t="s">
        <v>75</v>
      </c>
    </row>
    <row r="34" spans="1:12">
      <c r="A34" s="740">
        <v>29</v>
      </c>
      <c r="B34" s="751" t="s">
        <v>77</v>
      </c>
      <c r="C34" s="1491" t="s">
        <v>6244</v>
      </c>
      <c r="D34" s="1736"/>
      <c r="E34" s="1494" t="s">
        <v>6245</v>
      </c>
      <c r="F34" s="1736"/>
      <c r="G34" s="1494" t="s">
        <v>6246</v>
      </c>
      <c r="H34" s="1736"/>
      <c r="I34" s="1494" t="s">
        <v>6247</v>
      </c>
      <c r="J34" s="1493"/>
      <c r="K34" s="768" t="s">
        <v>16</v>
      </c>
      <c r="L34" s="750" t="s">
        <v>77</v>
      </c>
    </row>
    <row r="35" spans="1:12">
      <c r="A35" s="740">
        <v>30</v>
      </c>
      <c r="B35" s="751" t="s">
        <v>78</v>
      </c>
      <c r="C35" s="1491" t="s">
        <v>6248</v>
      </c>
      <c r="D35" s="1736"/>
      <c r="E35" s="1494" t="s">
        <v>6249</v>
      </c>
      <c r="F35" s="1736"/>
      <c r="G35" s="1494" t="s">
        <v>6250</v>
      </c>
      <c r="H35" s="1736"/>
      <c r="I35" s="1494" t="s">
        <v>6251</v>
      </c>
      <c r="J35" s="1493"/>
      <c r="K35" s="768" t="s">
        <v>16</v>
      </c>
      <c r="L35" s="750" t="s">
        <v>78</v>
      </c>
    </row>
    <row r="36" spans="1:12">
      <c r="A36" s="740">
        <v>31</v>
      </c>
      <c r="B36" s="751" t="s">
        <v>79</v>
      </c>
      <c r="C36" s="1491" t="s">
        <v>6252</v>
      </c>
      <c r="D36" s="1736"/>
      <c r="E36" s="1494" t="s">
        <v>6253</v>
      </c>
      <c r="F36" s="1736"/>
      <c r="G36" s="1494" t="s">
        <v>6254</v>
      </c>
      <c r="H36" s="1736"/>
      <c r="I36" s="1494" t="s">
        <v>6255</v>
      </c>
      <c r="J36" s="1493"/>
      <c r="K36" s="768" t="s">
        <v>16</v>
      </c>
      <c r="L36" s="750" t="s">
        <v>79</v>
      </c>
    </row>
    <row r="37" spans="1:12">
      <c r="A37" s="740">
        <v>32</v>
      </c>
      <c r="B37" s="751" t="s">
        <v>81</v>
      </c>
      <c r="C37" s="1491" t="s">
        <v>6256</v>
      </c>
      <c r="D37" s="1736"/>
      <c r="E37" s="1494" t="s">
        <v>6257</v>
      </c>
      <c r="F37" s="1736"/>
      <c r="G37" s="1494" t="s">
        <v>6258</v>
      </c>
      <c r="H37" s="1736"/>
      <c r="I37" s="1494" t="s">
        <v>6259</v>
      </c>
      <c r="J37" s="1493"/>
      <c r="K37" s="768" t="s">
        <v>16</v>
      </c>
      <c r="L37" s="750" t="s">
        <v>81</v>
      </c>
    </row>
    <row r="38" spans="1:12">
      <c r="A38" s="740">
        <v>33</v>
      </c>
      <c r="B38" s="751" t="s">
        <v>82</v>
      </c>
      <c r="C38" s="764" t="s">
        <v>13</v>
      </c>
      <c r="D38" s="765" t="s">
        <v>13</v>
      </c>
      <c r="E38" s="765" t="s">
        <v>13</v>
      </c>
      <c r="F38" s="765" t="s">
        <v>13</v>
      </c>
      <c r="G38" s="765" t="s">
        <v>13</v>
      </c>
      <c r="H38" s="765" t="s">
        <v>13</v>
      </c>
      <c r="I38" s="1813" t="s">
        <v>6260</v>
      </c>
      <c r="J38" s="1814"/>
      <c r="K38" s="768" t="s">
        <v>16</v>
      </c>
      <c r="L38" s="750" t="s">
        <v>82</v>
      </c>
    </row>
    <row r="39" spans="1:12">
      <c r="A39" s="740">
        <v>34</v>
      </c>
      <c r="B39" s="751" t="s">
        <v>83</v>
      </c>
      <c r="C39" s="1810" t="s">
        <v>6261</v>
      </c>
      <c r="D39" s="1811"/>
      <c r="E39" s="1811"/>
      <c r="F39" s="1811"/>
      <c r="G39" s="1811"/>
      <c r="H39" s="1811"/>
      <c r="I39" s="1811"/>
      <c r="J39" s="1812"/>
      <c r="K39" s="768" t="s">
        <v>16</v>
      </c>
      <c r="L39" s="750" t="s">
        <v>83</v>
      </c>
    </row>
    <row r="40" spans="1:12">
      <c r="A40" s="740">
        <v>35</v>
      </c>
      <c r="B40" s="751" t="s">
        <v>85</v>
      </c>
      <c r="C40" s="764" t="s">
        <v>13</v>
      </c>
      <c r="D40" s="765" t="s">
        <v>13</v>
      </c>
      <c r="E40" s="765" t="s">
        <v>13</v>
      </c>
      <c r="F40" s="765" t="s">
        <v>13</v>
      </c>
      <c r="G40" s="765" t="s">
        <v>13</v>
      </c>
      <c r="H40" s="765" t="s">
        <v>13</v>
      </c>
      <c r="I40" s="1813" t="s">
        <v>6262</v>
      </c>
      <c r="J40" s="1814"/>
      <c r="K40" s="768" t="s">
        <v>16</v>
      </c>
      <c r="L40" s="750" t="s">
        <v>85</v>
      </c>
    </row>
    <row r="41" spans="1:12">
      <c r="A41" s="740">
        <v>36</v>
      </c>
      <c r="B41" s="751" t="s">
        <v>86</v>
      </c>
      <c r="C41" s="1810" t="s">
        <v>6263</v>
      </c>
      <c r="D41" s="1811"/>
      <c r="E41" s="1811"/>
      <c r="F41" s="1811"/>
      <c r="G41" s="1811"/>
      <c r="H41" s="1811"/>
      <c r="I41" s="1811"/>
      <c r="J41" s="1812"/>
      <c r="K41" s="768" t="s">
        <v>16</v>
      </c>
      <c r="L41" s="750" t="s">
        <v>86</v>
      </c>
    </row>
    <row r="42" spans="1:12">
      <c r="A42" s="740">
        <v>37</v>
      </c>
      <c r="B42" s="751" t="s">
        <v>88</v>
      </c>
      <c r="C42" s="764" t="s">
        <v>13</v>
      </c>
      <c r="D42" s="765" t="s">
        <v>13</v>
      </c>
      <c r="E42" s="765" t="s">
        <v>13</v>
      </c>
      <c r="F42" s="765" t="s">
        <v>13</v>
      </c>
      <c r="G42" s="765" t="s">
        <v>13</v>
      </c>
      <c r="H42" s="765" t="s">
        <v>13</v>
      </c>
      <c r="I42" s="1813" t="s">
        <v>6264</v>
      </c>
      <c r="J42" s="1814"/>
      <c r="K42" s="768" t="s">
        <v>16</v>
      </c>
      <c r="L42" s="750" t="s">
        <v>88</v>
      </c>
    </row>
    <row r="43" spans="1:12">
      <c r="A43" s="740">
        <v>38</v>
      </c>
      <c r="B43" s="751" t="s">
        <v>89</v>
      </c>
      <c r="C43" s="1810" t="s">
        <v>6265</v>
      </c>
      <c r="D43" s="1811"/>
      <c r="E43" s="1811"/>
      <c r="F43" s="1811"/>
      <c r="G43" s="1811"/>
      <c r="H43" s="1811"/>
      <c r="I43" s="1811"/>
      <c r="J43" s="1812"/>
      <c r="K43" s="768" t="s">
        <v>16</v>
      </c>
      <c r="L43" s="750" t="s">
        <v>89</v>
      </c>
    </row>
    <row r="44" spans="1:12">
      <c r="A44" s="740">
        <v>39</v>
      </c>
      <c r="B44" s="751" t="s">
        <v>91</v>
      </c>
      <c r="C44" s="764" t="s">
        <v>13</v>
      </c>
      <c r="D44" s="765" t="s">
        <v>13</v>
      </c>
      <c r="E44" s="765" t="s">
        <v>13</v>
      </c>
      <c r="F44" s="765" t="s">
        <v>13</v>
      </c>
      <c r="G44" s="765" t="s">
        <v>13</v>
      </c>
      <c r="H44" s="765" t="s">
        <v>13</v>
      </c>
      <c r="I44" s="1813" t="s">
        <v>6266</v>
      </c>
      <c r="J44" s="1814"/>
      <c r="K44" s="768" t="s">
        <v>16</v>
      </c>
      <c r="L44" s="750" t="s">
        <v>91</v>
      </c>
    </row>
    <row r="45" spans="1:12">
      <c r="A45" s="740">
        <v>40</v>
      </c>
      <c r="B45" s="751" t="s">
        <v>92</v>
      </c>
      <c r="C45" s="1810" t="s">
        <v>6267</v>
      </c>
      <c r="D45" s="1811"/>
      <c r="E45" s="1811"/>
      <c r="F45" s="1811"/>
      <c r="G45" s="1811"/>
      <c r="H45" s="1811"/>
      <c r="I45" s="1811"/>
      <c r="J45" s="1812"/>
      <c r="K45" s="768" t="s">
        <v>16</v>
      </c>
      <c r="L45" s="750" t="s">
        <v>92</v>
      </c>
    </row>
    <row r="46" spans="1:12">
      <c r="A46" s="740">
        <v>41</v>
      </c>
      <c r="B46" s="751" t="s">
        <v>94</v>
      </c>
      <c r="C46" s="764" t="s">
        <v>13</v>
      </c>
      <c r="D46" s="765" t="s">
        <v>13</v>
      </c>
      <c r="E46" s="765" t="s">
        <v>13</v>
      </c>
      <c r="F46" s="765" t="s">
        <v>13</v>
      </c>
      <c r="G46" s="765" t="s">
        <v>13</v>
      </c>
      <c r="H46" s="765" t="s">
        <v>13</v>
      </c>
      <c r="I46" s="1813" t="s">
        <v>6268</v>
      </c>
      <c r="J46" s="1814"/>
      <c r="K46" s="768" t="s">
        <v>16</v>
      </c>
      <c r="L46" s="750" t="s">
        <v>94</v>
      </c>
    </row>
    <row r="47" spans="1:12">
      <c r="A47" s="740">
        <v>42</v>
      </c>
      <c r="B47" s="751" t="s">
        <v>95</v>
      </c>
      <c r="C47" s="1810" t="s">
        <v>6269</v>
      </c>
      <c r="D47" s="1811"/>
      <c r="E47" s="1811"/>
      <c r="F47" s="1811"/>
      <c r="G47" s="1811"/>
      <c r="H47" s="1811"/>
      <c r="I47" s="1811"/>
      <c r="J47" s="1812"/>
      <c r="K47" s="768" t="s">
        <v>16</v>
      </c>
      <c r="L47" s="750" t="s">
        <v>95</v>
      </c>
    </row>
    <row r="48" spans="1:12">
      <c r="A48" s="740">
        <v>43</v>
      </c>
      <c r="B48" s="751" t="s">
        <v>97</v>
      </c>
      <c r="C48" s="764" t="s">
        <v>13</v>
      </c>
      <c r="D48" s="765" t="s">
        <v>13</v>
      </c>
      <c r="E48" s="765" t="s">
        <v>13</v>
      </c>
      <c r="F48" s="765" t="s">
        <v>13</v>
      </c>
      <c r="G48" s="765" t="s">
        <v>13</v>
      </c>
      <c r="H48" s="765" t="s">
        <v>13</v>
      </c>
      <c r="I48" s="1813" t="s">
        <v>6270</v>
      </c>
      <c r="J48" s="1814"/>
      <c r="K48" s="768" t="s">
        <v>16</v>
      </c>
      <c r="L48" s="750" t="s">
        <v>97</v>
      </c>
    </row>
    <row r="49" spans="1:12">
      <c r="A49" s="740">
        <v>44</v>
      </c>
      <c r="B49" s="751" t="s">
        <v>98</v>
      </c>
      <c r="C49" s="1810" t="s">
        <v>6271</v>
      </c>
      <c r="D49" s="1811"/>
      <c r="E49" s="1811"/>
      <c r="F49" s="1811"/>
      <c r="G49" s="1811"/>
      <c r="H49" s="1811"/>
      <c r="I49" s="1811"/>
      <c r="J49" s="1812"/>
      <c r="K49" s="768" t="s">
        <v>16</v>
      </c>
      <c r="L49" s="750" t="s">
        <v>98</v>
      </c>
    </row>
    <row r="50" spans="1:12">
      <c r="A50" s="740">
        <v>45</v>
      </c>
      <c r="B50" s="751" t="s">
        <v>100</v>
      </c>
      <c r="C50" s="764" t="s">
        <v>13</v>
      </c>
      <c r="D50" s="765" t="s">
        <v>13</v>
      </c>
      <c r="E50" s="765" t="s">
        <v>13</v>
      </c>
      <c r="F50" s="765" t="s">
        <v>13</v>
      </c>
      <c r="G50" s="765" t="s">
        <v>13</v>
      </c>
      <c r="H50" s="765" t="s">
        <v>13</v>
      </c>
      <c r="I50" s="1813" t="s">
        <v>6272</v>
      </c>
      <c r="J50" s="1814"/>
      <c r="K50" s="768" t="s">
        <v>16</v>
      </c>
      <c r="L50" s="750" t="s">
        <v>100</v>
      </c>
    </row>
    <row r="51" spans="1:12">
      <c r="A51" s="740">
        <v>46</v>
      </c>
      <c r="B51" s="751" t="s">
        <v>102</v>
      </c>
      <c r="C51" s="1810" t="s">
        <v>6273</v>
      </c>
      <c r="D51" s="1811"/>
      <c r="E51" s="1811"/>
      <c r="F51" s="1811"/>
      <c r="G51" s="1811"/>
      <c r="H51" s="1811"/>
      <c r="I51" s="1811"/>
      <c r="J51" s="1812"/>
      <c r="K51" s="768" t="s">
        <v>16</v>
      </c>
      <c r="L51" s="750" t="s">
        <v>102</v>
      </c>
    </row>
    <row r="52" spans="1:12">
      <c r="A52" s="740">
        <v>47</v>
      </c>
      <c r="B52" s="751" t="s">
        <v>104</v>
      </c>
      <c r="C52" s="764" t="s">
        <v>13</v>
      </c>
      <c r="D52" s="765" t="s">
        <v>13</v>
      </c>
      <c r="E52" s="765" t="s">
        <v>13</v>
      </c>
      <c r="F52" s="765" t="s">
        <v>13</v>
      </c>
      <c r="G52" s="765" t="s">
        <v>13</v>
      </c>
      <c r="H52" s="765" t="s">
        <v>13</v>
      </c>
      <c r="I52" s="1813" t="s">
        <v>6274</v>
      </c>
      <c r="J52" s="1814"/>
      <c r="K52" s="768" t="s">
        <v>16</v>
      </c>
      <c r="L52" s="750" t="s">
        <v>104</v>
      </c>
    </row>
    <row r="53" spans="1:12">
      <c r="A53" s="740">
        <v>48</v>
      </c>
      <c r="B53" s="751" t="s">
        <v>106</v>
      </c>
      <c r="C53" s="1810" t="s">
        <v>6275</v>
      </c>
      <c r="D53" s="1811"/>
      <c r="E53" s="1811"/>
      <c r="F53" s="1811"/>
      <c r="G53" s="1811"/>
      <c r="H53" s="1811"/>
      <c r="I53" s="1811"/>
      <c r="J53" s="1812"/>
      <c r="K53" s="768" t="s">
        <v>16</v>
      </c>
      <c r="L53" s="750" t="s">
        <v>106</v>
      </c>
    </row>
    <row r="54" spans="1:12">
      <c r="A54" s="740">
        <v>49</v>
      </c>
      <c r="B54" s="751" t="s">
        <v>108</v>
      </c>
      <c r="C54" s="764" t="s">
        <v>13</v>
      </c>
      <c r="D54" s="765" t="s">
        <v>13</v>
      </c>
      <c r="E54" s="765" t="s">
        <v>13</v>
      </c>
      <c r="F54" s="765" t="s">
        <v>13</v>
      </c>
      <c r="G54" s="765" t="s">
        <v>13</v>
      </c>
      <c r="H54" s="765" t="s">
        <v>13</v>
      </c>
      <c r="I54" s="1813" t="s">
        <v>6276</v>
      </c>
      <c r="J54" s="1814"/>
      <c r="K54" s="768" t="s">
        <v>16</v>
      </c>
      <c r="L54" s="750" t="s">
        <v>108</v>
      </c>
    </row>
    <row r="55" spans="1:12">
      <c r="A55" s="740">
        <v>50</v>
      </c>
      <c r="B55" s="751" t="s">
        <v>110</v>
      </c>
      <c r="C55" s="1810" t="s">
        <v>6277</v>
      </c>
      <c r="D55" s="1811"/>
      <c r="E55" s="1811"/>
      <c r="F55" s="1811"/>
      <c r="G55" s="1811"/>
      <c r="H55" s="1811"/>
      <c r="I55" s="1811"/>
      <c r="J55" s="1812"/>
      <c r="K55" s="768" t="s">
        <v>16</v>
      </c>
      <c r="L55" s="750" t="s">
        <v>110</v>
      </c>
    </row>
    <row r="56" spans="1:12">
      <c r="A56" s="740">
        <v>51</v>
      </c>
      <c r="B56" s="751" t="s">
        <v>112</v>
      </c>
      <c r="C56" s="764" t="s">
        <v>13</v>
      </c>
      <c r="D56" s="765" t="s">
        <v>13</v>
      </c>
      <c r="E56" s="765" t="s">
        <v>13</v>
      </c>
      <c r="F56" s="765" t="s">
        <v>13</v>
      </c>
      <c r="G56" s="765" t="s">
        <v>13</v>
      </c>
      <c r="H56" s="765" t="s">
        <v>13</v>
      </c>
      <c r="I56" s="1805" t="s">
        <v>6278</v>
      </c>
      <c r="J56" s="1806"/>
      <c r="K56" s="768" t="s">
        <v>16</v>
      </c>
      <c r="L56" s="750" t="s">
        <v>112</v>
      </c>
    </row>
    <row r="57" spans="1:12">
      <c r="A57" s="740">
        <v>52</v>
      </c>
      <c r="B57" s="751" t="s">
        <v>114</v>
      </c>
      <c r="C57" s="1807" t="s">
        <v>6279</v>
      </c>
      <c r="D57" s="1808"/>
      <c r="E57" s="1808"/>
      <c r="F57" s="1808"/>
      <c r="G57" s="1808"/>
      <c r="H57" s="1808"/>
      <c r="I57" s="1808"/>
      <c r="J57" s="1809"/>
      <c r="K57" s="768" t="s">
        <v>16</v>
      </c>
      <c r="L57" s="750" t="s">
        <v>114</v>
      </c>
    </row>
    <row r="58" spans="1:12">
      <c r="A58" s="740">
        <v>53</v>
      </c>
      <c r="B58" s="751" t="s">
        <v>115</v>
      </c>
      <c r="C58" s="764" t="s">
        <v>13</v>
      </c>
      <c r="D58" s="765" t="s">
        <v>13</v>
      </c>
      <c r="E58" s="765" t="s">
        <v>13</v>
      </c>
      <c r="F58" s="765" t="s">
        <v>13</v>
      </c>
      <c r="G58" s="765" t="s">
        <v>13</v>
      </c>
      <c r="H58" s="765" t="s">
        <v>13</v>
      </c>
      <c r="I58" s="1805" t="s">
        <v>6280</v>
      </c>
      <c r="J58" s="1806"/>
      <c r="K58" s="768" t="s">
        <v>16</v>
      </c>
      <c r="L58" s="750" t="s">
        <v>115</v>
      </c>
    </row>
    <row r="59" spans="1:12">
      <c r="A59" s="740">
        <v>54</v>
      </c>
      <c r="B59" s="751" t="s">
        <v>116</v>
      </c>
      <c r="C59" s="1807" t="s">
        <v>6281</v>
      </c>
      <c r="D59" s="1808"/>
      <c r="E59" s="1808"/>
      <c r="F59" s="1808"/>
      <c r="G59" s="1808"/>
      <c r="H59" s="1808"/>
      <c r="I59" s="1808"/>
      <c r="J59" s="1809"/>
      <c r="K59" s="768" t="s">
        <v>16</v>
      </c>
      <c r="L59" s="750" t="s">
        <v>116</v>
      </c>
    </row>
    <row r="60" spans="1:12">
      <c r="A60" s="740">
        <v>55</v>
      </c>
      <c r="B60" s="751" t="s">
        <v>118</v>
      </c>
      <c r="C60" s="764" t="s">
        <v>13</v>
      </c>
      <c r="D60" s="765" t="s">
        <v>13</v>
      </c>
      <c r="E60" s="765" t="s">
        <v>13</v>
      </c>
      <c r="F60" s="765" t="s">
        <v>13</v>
      </c>
      <c r="G60" s="765" t="s">
        <v>13</v>
      </c>
      <c r="H60" s="765" t="s">
        <v>13</v>
      </c>
      <c r="I60" s="1805" t="s">
        <v>6282</v>
      </c>
      <c r="J60" s="1806"/>
      <c r="K60" s="768" t="s">
        <v>16</v>
      </c>
      <c r="L60" s="750" t="s">
        <v>118</v>
      </c>
    </row>
    <row r="61" spans="1:12">
      <c r="A61" s="740">
        <v>56</v>
      </c>
      <c r="B61" s="751" t="s">
        <v>120</v>
      </c>
      <c r="C61" s="1807" t="s">
        <v>6283</v>
      </c>
      <c r="D61" s="1808"/>
      <c r="E61" s="1808"/>
      <c r="F61" s="1808"/>
      <c r="G61" s="1808"/>
      <c r="H61" s="1808"/>
      <c r="I61" s="1808"/>
      <c r="J61" s="1809"/>
      <c r="K61" s="768" t="s">
        <v>16</v>
      </c>
      <c r="L61" s="750" t="s">
        <v>120</v>
      </c>
    </row>
    <row r="62" spans="1:12">
      <c r="A62" s="740">
        <v>57</v>
      </c>
      <c r="B62" s="751" t="s">
        <v>122</v>
      </c>
      <c r="C62" s="764" t="s">
        <v>13</v>
      </c>
      <c r="D62" s="765" t="s">
        <v>13</v>
      </c>
      <c r="E62" s="765" t="s">
        <v>13</v>
      </c>
      <c r="F62" s="765" t="s">
        <v>13</v>
      </c>
      <c r="G62" s="765" t="s">
        <v>13</v>
      </c>
      <c r="H62" s="765" t="s">
        <v>13</v>
      </c>
      <c r="I62" s="1805" t="s">
        <v>6284</v>
      </c>
      <c r="J62" s="1806"/>
      <c r="K62" s="768" t="s">
        <v>16</v>
      </c>
      <c r="L62" s="750" t="s">
        <v>122</v>
      </c>
    </row>
    <row r="63" spans="1:12">
      <c r="A63" s="740">
        <v>58</v>
      </c>
      <c r="B63" s="751" t="s">
        <v>124</v>
      </c>
      <c r="C63" s="1807" t="s">
        <v>6285</v>
      </c>
      <c r="D63" s="1808"/>
      <c r="E63" s="1808"/>
      <c r="F63" s="1808"/>
      <c r="G63" s="1808"/>
      <c r="H63" s="1808"/>
      <c r="I63" s="1808"/>
      <c r="J63" s="1809"/>
      <c r="K63" s="768" t="s">
        <v>16</v>
      </c>
      <c r="L63" s="750" t="s">
        <v>124</v>
      </c>
    </row>
    <row r="64" spans="1:12">
      <c r="A64" s="740">
        <v>59</v>
      </c>
      <c r="B64" s="751" t="s">
        <v>126</v>
      </c>
      <c r="C64" s="764" t="s">
        <v>13</v>
      </c>
      <c r="D64" s="765" t="s">
        <v>13</v>
      </c>
      <c r="E64" s="765" t="s">
        <v>13</v>
      </c>
      <c r="F64" s="765" t="s">
        <v>13</v>
      </c>
      <c r="G64" s="765" t="s">
        <v>13</v>
      </c>
      <c r="H64" s="765" t="s">
        <v>13</v>
      </c>
      <c r="I64" s="1805" t="s">
        <v>6286</v>
      </c>
      <c r="J64" s="1806"/>
      <c r="K64" s="768" t="s">
        <v>16</v>
      </c>
      <c r="L64" s="750" t="s">
        <v>126</v>
      </c>
    </row>
    <row r="65" spans="1:12">
      <c r="A65" s="740">
        <v>60</v>
      </c>
      <c r="B65" s="751" t="s">
        <v>128</v>
      </c>
      <c r="C65" s="1807" t="s">
        <v>6287</v>
      </c>
      <c r="D65" s="1808"/>
      <c r="E65" s="1808"/>
      <c r="F65" s="1808"/>
      <c r="G65" s="1808"/>
      <c r="H65" s="1808"/>
      <c r="I65" s="1808"/>
      <c r="J65" s="1809"/>
      <c r="K65" s="768" t="s">
        <v>16</v>
      </c>
      <c r="L65" s="750" t="s">
        <v>128</v>
      </c>
    </row>
    <row r="66" spans="1:12">
      <c r="A66" s="740">
        <v>61</v>
      </c>
      <c r="B66" s="751" t="s">
        <v>130</v>
      </c>
      <c r="C66" s="764" t="s">
        <v>13</v>
      </c>
      <c r="D66" s="765" t="s">
        <v>13</v>
      </c>
      <c r="E66" s="765" t="s">
        <v>13</v>
      </c>
      <c r="F66" s="765" t="s">
        <v>13</v>
      </c>
      <c r="G66" s="765" t="s">
        <v>13</v>
      </c>
      <c r="H66" s="765" t="s">
        <v>13</v>
      </c>
      <c r="I66" s="1805" t="s">
        <v>6288</v>
      </c>
      <c r="J66" s="1806"/>
      <c r="K66" s="768" t="s">
        <v>16</v>
      </c>
      <c r="L66" s="750" t="s">
        <v>130</v>
      </c>
    </row>
    <row r="67" spans="1:12">
      <c r="A67" s="740">
        <v>62</v>
      </c>
      <c r="B67" s="751" t="s">
        <v>132</v>
      </c>
      <c r="C67" s="1807" t="s">
        <v>6289</v>
      </c>
      <c r="D67" s="1808"/>
      <c r="E67" s="1808"/>
      <c r="F67" s="1808"/>
      <c r="G67" s="1808"/>
      <c r="H67" s="1808"/>
      <c r="I67" s="1808"/>
      <c r="J67" s="1809"/>
      <c r="K67" s="768" t="s">
        <v>16</v>
      </c>
      <c r="L67" s="750" t="s">
        <v>132</v>
      </c>
    </row>
    <row r="68" spans="1:12">
      <c r="A68" s="740">
        <v>63</v>
      </c>
      <c r="B68" s="751" t="s">
        <v>134</v>
      </c>
      <c r="C68" s="764" t="s">
        <v>13</v>
      </c>
      <c r="D68" s="765" t="s">
        <v>13</v>
      </c>
      <c r="E68" s="765" t="s">
        <v>13</v>
      </c>
      <c r="F68" s="765" t="s">
        <v>13</v>
      </c>
      <c r="G68" s="765" t="s">
        <v>13</v>
      </c>
      <c r="H68" s="765" t="s">
        <v>13</v>
      </c>
      <c r="I68" s="1805" t="s">
        <v>6290</v>
      </c>
      <c r="J68" s="1806"/>
      <c r="K68" s="768" t="s">
        <v>16</v>
      </c>
      <c r="L68" s="750" t="s">
        <v>134</v>
      </c>
    </row>
    <row r="69" spans="1:12">
      <c r="A69" s="740">
        <v>64</v>
      </c>
      <c r="B69" s="751" t="s">
        <v>136</v>
      </c>
      <c r="C69" s="1807" t="s">
        <v>6291</v>
      </c>
      <c r="D69" s="1808"/>
      <c r="E69" s="1808"/>
      <c r="F69" s="1808"/>
      <c r="G69" s="1808"/>
      <c r="H69" s="1808"/>
      <c r="I69" s="1808"/>
      <c r="J69" s="1809"/>
      <c r="K69" s="768" t="s">
        <v>16</v>
      </c>
      <c r="L69" s="750" t="s">
        <v>136</v>
      </c>
    </row>
    <row r="70" spans="1:12">
      <c r="A70" s="740">
        <v>65</v>
      </c>
      <c r="B70" s="751" t="s">
        <v>138</v>
      </c>
      <c r="C70" s="764" t="s">
        <v>13</v>
      </c>
      <c r="D70" s="765" t="s">
        <v>13</v>
      </c>
      <c r="E70" s="765" t="s">
        <v>13</v>
      </c>
      <c r="F70" s="765" t="s">
        <v>13</v>
      </c>
      <c r="G70" s="765" t="s">
        <v>13</v>
      </c>
      <c r="H70" s="765" t="s">
        <v>13</v>
      </c>
      <c r="I70" s="1805" t="s">
        <v>6292</v>
      </c>
      <c r="J70" s="1806"/>
      <c r="K70" s="768" t="s">
        <v>16</v>
      </c>
      <c r="L70" s="750" t="s">
        <v>138</v>
      </c>
    </row>
    <row r="71" spans="1:12">
      <c r="A71" s="740">
        <v>66</v>
      </c>
      <c r="B71" s="751" t="s">
        <v>140</v>
      </c>
      <c r="C71" s="1807" t="s">
        <v>6293</v>
      </c>
      <c r="D71" s="1808"/>
      <c r="E71" s="1808"/>
      <c r="F71" s="1808"/>
      <c r="G71" s="1808"/>
      <c r="H71" s="1808"/>
      <c r="I71" s="1808"/>
      <c r="J71" s="1809"/>
      <c r="K71" s="768" t="s">
        <v>16</v>
      </c>
      <c r="L71" s="750" t="s">
        <v>140</v>
      </c>
    </row>
    <row r="72" spans="1:12">
      <c r="A72" s="740">
        <v>67</v>
      </c>
      <c r="B72" s="751" t="s">
        <v>142</v>
      </c>
      <c r="C72" s="764" t="s">
        <v>13</v>
      </c>
      <c r="D72" s="765" t="s">
        <v>13</v>
      </c>
      <c r="E72" s="765" t="s">
        <v>13</v>
      </c>
      <c r="F72" s="765" t="s">
        <v>13</v>
      </c>
      <c r="G72" s="765" t="s">
        <v>13</v>
      </c>
      <c r="H72" s="765" t="s">
        <v>13</v>
      </c>
      <c r="I72" s="1805" t="s">
        <v>6294</v>
      </c>
      <c r="J72" s="1806"/>
      <c r="K72" s="768" t="s">
        <v>16</v>
      </c>
      <c r="L72" s="750" t="s">
        <v>142</v>
      </c>
    </row>
    <row r="73" spans="1:12">
      <c r="A73" s="740">
        <v>68</v>
      </c>
      <c r="B73" s="751" t="s">
        <v>144</v>
      </c>
      <c r="C73" s="1807" t="s">
        <v>6295</v>
      </c>
      <c r="D73" s="1808"/>
      <c r="E73" s="1808"/>
      <c r="F73" s="1808"/>
      <c r="G73" s="1808"/>
      <c r="H73" s="1808"/>
      <c r="I73" s="1808"/>
      <c r="J73" s="1809"/>
      <c r="K73" s="768" t="s">
        <v>16</v>
      </c>
      <c r="L73" s="750" t="s">
        <v>144</v>
      </c>
    </row>
    <row r="74" spans="1:12">
      <c r="A74" s="740">
        <v>69</v>
      </c>
      <c r="B74" s="751" t="s">
        <v>146</v>
      </c>
      <c r="C74" s="764" t="s">
        <v>13</v>
      </c>
      <c r="D74" s="765" t="s">
        <v>13</v>
      </c>
      <c r="E74" s="765" t="s">
        <v>13</v>
      </c>
      <c r="F74" s="765" t="s">
        <v>13</v>
      </c>
      <c r="G74" s="765" t="s">
        <v>13</v>
      </c>
      <c r="H74" s="765" t="s">
        <v>13</v>
      </c>
      <c r="I74" s="1800" t="s">
        <v>6296</v>
      </c>
      <c r="J74" s="1801"/>
      <c r="K74" s="768" t="s">
        <v>16</v>
      </c>
      <c r="L74" s="750" t="s">
        <v>146</v>
      </c>
    </row>
    <row r="75" spans="1:12">
      <c r="A75" s="740">
        <v>70</v>
      </c>
      <c r="B75" s="751" t="s">
        <v>148</v>
      </c>
      <c r="C75" s="1802" t="s">
        <v>6297</v>
      </c>
      <c r="D75" s="1803"/>
      <c r="E75" s="1803"/>
      <c r="F75" s="1803"/>
      <c r="G75" s="1803"/>
      <c r="H75" s="1803"/>
      <c r="I75" s="1803"/>
      <c r="J75" s="1804"/>
      <c r="K75" s="768" t="s">
        <v>16</v>
      </c>
      <c r="L75" s="750" t="s">
        <v>148</v>
      </c>
    </row>
    <row r="76" spans="1:12">
      <c r="A76" s="740">
        <v>71</v>
      </c>
      <c r="B76" s="751" t="s">
        <v>150</v>
      </c>
      <c r="C76" s="764" t="s">
        <v>13</v>
      </c>
      <c r="D76" s="765" t="s">
        <v>13</v>
      </c>
      <c r="E76" s="765" t="s">
        <v>13</v>
      </c>
      <c r="F76" s="765" t="s">
        <v>13</v>
      </c>
      <c r="G76" s="765" t="s">
        <v>13</v>
      </c>
      <c r="H76" s="765" t="s">
        <v>13</v>
      </c>
      <c r="I76" s="1800" t="s">
        <v>6298</v>
      </c>
      <c r="J76" s="1801"/>
      <c r="K76" s="768" t="s">
        <v>16</v>
      </c>
      <c r="L76" s="750" t="s">
        <v>150</v>
      </c>
    </row>
    <row r="77" spans="1:12">
      <c r="A77" s="740">
        <v>72</v>
      </c>
      <c r="B77" s="751" t="s">
        <v>152</v>
      </c>
      <c r="C77" s="1802" t="s">
        <v>6299</v>
      </c>
      <c r="D77" s="1803"/>
      <c r="E77" s="1803"/>
      <c r="F77" s="1803"/>
      <c r="G77" s="1803"/>
      <c r="H77" s="1803"/>
      <c r="I77" s="1803"/>
      <c r="J77" s="1804"/>
      <c r="K77" s="768" t="s">
        <v>16</v>
      </c>
      <c r="L77" s="750" t="s">
        <v>152</v>
      </c>
    </row>
    <row r="78" spans="1:12">
      <c r="A78" s="740">
        <v>73</v>
      </c>
      <c r="B78" s="751" t="s">
        <v>153</v>
      </c>
      <c r="C78" s="764" t="s">
        <v>13</v>
      </c>
      <c r="D78" s="765" t="s">
        <v>13</v>
      </c>
      <c r="E78" s="765" t="s">
        <v>13</v>
      </c>
      <c r="F78" s="765" t="s">
        <v>13</v>
      </c>
      <c r="G78" s="765" t="s">
        <v>13</v>
      </c>
      <c r="H78" s="765" t="s">
        <v>13</v>
      </c>
      <c r="I78" s="1800" t="s">
        <v>6300</v>
      </c>
      <c r="J78" s="1801"/>
      <c r="K78" s="768" t="s">
        <v>16</v>
      </c>
      <c r="L78" s="750" t="s">
        <v>153</v>
      </c>
    </row>
    <row r="79" spans="1:12">
      <c r="A79" s="740">
        <v>74</v>
      </c>
      <c r="B79" s="751" t="s">
        <v>154</v>
      </c>
      <c r="C79" s="1802" t="s">
        <v>6301</v>
      </c>
      <c r="D79" s="1803"/>
      <c r="E79" s="1803"/>
      <c r="F79" s="1803"/>
      <c r="G79" s="1803"/>
      <c r="H79" s="1803"/>
      <c r="I79" s="1803"/>
      <c r="J79" s="1804"/>
      <c r="K79" s="768" t="s">
        <v>16</v>
      </c>
      <c r="L79" s="750" t="s">
        <v>154</v>
      </c>
    </row>
    <row r="80" spans="1:12">
      <c r="A80" s="740">
        <v>75</v>
      </c>
      <c r="B80" s="751" t="s">
        <v>157</v>
      </c>
      <c r="C80" s="764" t="s">
        <v>13</v>
      </c>
      <c r="D80" s="765" t="s">
        <v>13</v>
      </c>
      <c r="E80" s="765" t="s">
        <v>13</v>
      </c>
      <c r="F80" s="765" t="s">
        <v>13</v>
      </c>
      <c r="G80" s="765" t="s">
        <v>13</v>
      </c>
      <c r="H80" s="765" t="s">
        <v>13</v>
      </c>
      <c r="I80" s="1800" t="s">
        <v>6302</v>
      </c>
      <c r="J80" s="1801"/>
      <c r="K80" s="768" t="s">
        <v>16</v>
      </c>
      <c r="L80" s="750" t="s">
        <v>157</v>
      </c>
    </row>
    <row r="81" spans="1:12">
      <c r="A81" s="740">
        <v>76</v>
      </c>
      <c r="B81" s="751" t="s">
        <v>160</v>
      </c>
      <c r="C81" s="1802" t="s">
        <v>6303</v>
      </c>
      <c r="D81" s="1803"/>
      <c r="E81" s="1803"/>
      <c r="F81" s="1803"/>
      <c r="G81" s="1803"/>
      <c r="H81" s="1803"/>
      <c r="I81" s="1803"/>
      <c r="J81" s="1804"/>
      <c r="K81" s="768" t="s">
        <v>16</v>
      </c>
      <c r="L81" s="750" t="s">
        <v>160</v>
      </c>
    </row>
    <row r="82" spans="1:12">
      <c r="A82" s="740">
        <v>77</v>
      </c>
      <c r="B82" s="751" t="s">
        <v>162</v>
      </c>
      <c r="C82" s="764" t="s">
        <v>13</v>
      </c>
      <c r="D82" s="765" t="s">
        <v>13</v>
      </c>
      <c r="E82" s="765" t="s">
        <v>13</v>
      </c>
      <c r="F82" s="765" t="s">
        <v>13</v>
      </c>
      <c r="G82" s="765" t="s">
        <v>13</v>
      </c>
      <c r="H82" s="765" t="s">
        <v>13</v>
      </c>
      <c r="I82" s="1800" t="s">
        <v>6304</v>
      </c>
      <c r="J82" s="1801"/>
      <c r="K82" s="768" t="s">
        <v>16</v>
      </c>
      <c r="L82" s="750" t="s">
        <v>162</v>
      </c>
    </row>
    <row r="83" spans="1:12">
      <c r="A83" s="740">
        <v>78</v>
      </c>
      <c r="B83" s="751" t="s">
        <v>165</v>
      </c>
      <c r="C83" s="1802" t="s">
        <v>6305</v>
      </c>
      <c r="D83" s="1803"/>
      <c r="E83" s="1803"/>
      <c r="F83" s="1803"/>
      <c r="G83" s="1803"/>
      <c r="H83" s="1803"/>
      <c r="I83" s="1803"/>
      <c r="J83" s="1804"/>
      <c r="K83" s="768" t="s">
        <v>16</v>
      </c>
      <c r="L83" s="750" t="s">
        <v>165</v>
      </c>
    </row>
    <row r="84" spans="1:12">
      <c r="A84" s="740">
        <v>79</v>
      </c>
      <c r="B84" s="751" t="s">
        <v>171</v>
      </c>
      <c r="C84" s="764" t="s">
        <v>13</v>
      </c>
      <c r="D84" s="765" t="s">
        <v>13</v>
      </c>
      <c r="E84" s="765" t="s">
        <v>13</v>
      </c>
      <c r="F84" s="765" t="s">
        <v>13</v>
      </c>
      <c r="G84" s="765" t="s">
        <v>13</v>
      </c>
      <c r="H84" s="765" t="s">
        <v>13</v>
      </c>
      <c r="I84" s="1800" t="s">
        <v>6306</v>
      </c>
      <c r="J84" s="1801"/>
      <c r="K84" s="768" t="s">
        <v>16</v>
      </c>
      <c r="L84" s="750" t="s">
        <v>171</v>
      </c>
    </row>
    <row r="85" spans="1:12">
      <c r="A85" s="740">
        <v>80</v>
      </c>
      <c r="B85" s="751" t="s">
        <v>174</v>
      </c>
      <c r="C85" s="1802" t="s">
        <v>6307</v>
      </c>
      <c r="D85" s="1803"/>
      <c r="E85" s="1803"/>
      <c r="F85" s="1803"/>
      <c r="G85" s="1803"/>
      <c r="H85" s="1803"/>
      <c r="I85" s="1803"/>
      <c r="J85" s="1804"/>
      <c r="K85" s="768" t="s">
        <v>16</v>
      </c>
      <c r="L85" s="750" t="s">
        <v>174</v>
      </c>
    </row>
    <row r="86" spans="1:12">
      <c r="A86" s="740">
        <v>81</v>
      </c>
      <c r="B86" s="751" t="s">
        <v>176</v>
      </c>
      <c r="C86" s="764" t="s">
        <v>13</v>
      </c>
      <c r="D86" s="765" t="s">
        <v>13</v>
      </c>
      <c r="E86" s="765" t="s">
        <v>13</v>
      </c>
      <c r="F86" s="765" t="s">
        <v>13</v>
      </c>
      <c r="G86" s="765" t="s">
        <v>13</v>
      </c>
      <c r="H86" s="765" t="s">
        <v>13</v>
      </c>
      <c r="I86" s="1800" t="s">
        <v>6308</v>
      </c>
      <c r="J86" s="1801"/>
      <c r="K86" s="768" t="s">
        <v>16</v>
      </c>
      <c r="L86" s="750" t="s">
        <v>176</v>
      </c>
    </row>
    <row r="87" spans="1:12">
      <c r="A87" s="740">
        <v>82</v>
      </c>
      <c r="B87" s="751" t="s">
        <v>178</v>
      </c>
      <c r="C87" s="1802" t="s">
        <v>6309</v>
      </c>
      <c r="D87" s="1803"/>
      <c r="E87" s="1803"/>
      <c r="F87" s="1803"/>
      <c r="G87" s="1803"/>
      <c r="H87" s="1803"/>
      <c r="I87" s="1803"/>
      <c r="J87" s="1804"/>
      <c r="K87" s="768" t="s">
        <v>16</v>
      </c>
      <c r="L87" s="750" t="s">
        <v>178</v>
      </c>
    </row>
    <row r="88" spans="1:12">
      <c r="A88" s="740">
        <v>83</v>
      </c>
      <c r="B88" s="751" t="s">
        <v>182</v>
      </c>
      <c r="C88" s="764" t="s">
        <v>13</v>
      </c>
      <c r="D88" s="765" t="s">
        <v>13</v>
      </c>
      <c r="E88" s="765" t="s">
        <v>13</v>
      </c>
      <c r="F88" s="765" t="s">
        <v>13</v>
      </c>
      <c r="G88" s="765" t="s">
        <v>13</v>
      </c>
      <c r="H88" s="765" t="s">
        <v>13</v>
      </c>
      <c r="I88" s="1800" t="s">
        <v>6310</v>
      </c>
      <c r="J88" s="1801"/>
      <c r="K88" s="768" t="s">
        <v>16</v>
      </c>
      <c r="L88" s="750" t="s">
        <v>182</v>
      </c>
    </row>
    <row r="89" spans="1:12">
      <c r="A89" s="740">
        <v>84</v>
      </c>
      <c r="B89" s="751" t="s">
        <v>184</v>
      </c>
      <c r="C89" s="1802" t="s">
        <v>6311</v>
      </c>
      <c r="D89" s="1803"/>
      <c r="E89" s="1803"/>
      <c r="F89" s="1803"/>
      <c r="G89" s="1803"/>
      <c r="H89" s="1803"/>
      <c r="I89" s="1803"/>
      <c r="J89" s="1804"/>
      <c r="K89" s="768" t="s">
        <v>16</v>
      </c>
      <c r="L89" s="750" t="s">
        <v>184</v>
      </c>
    </row>
    <row r="90" spans="1:12">
      <c r="A90" s="740">
        <v>85</v>
      </c>
      <c r="B90" s="751" t="s">
        <v>185</v>
      </c>
      <c r="C90" s="764" t="s">
        <v>13</v>
      </c>
      <c r="D90" s="765" t="s">
        <v>13</v>
      </c>
      <c r="E90" s="765" t="s">
        <v>13</v>
      </c>
      <c r="F90" s="765" t="s">
        <v>13</v>
      </c>
      <c r="G90" s="765" t="s">
        <v>13</v>
      </c>
      <c r="H90" s="765" t="s">
        <v>13</v>
      </c>
      <c r="I90" s="1800" t="s">
        <v>6312</v>
      </c>
      <c r="J90" s="1801"/>
      <c r="K90" s="768" t="s">
        <v>16</v>
      </c>
      <c r="L90" s="750" t="s">
        <v>185</v>
      </c>
    </row>
    <row r="91" spans="1:12">
      <c r="A91" s="740">
        <v>86</v>
      </c>
      <c r="B91" s="751" t="s">
        <v>186</v>
      </c>
      <c r="C91" s="1802" t="s">
        <v>6313</v>
      </c>
      <c r="D91" s="1803"/>
      <c r="E91" s="1803"/>
      <c r="F91" s="1803"/>
      <c r="G91" s="1803"/>
      <c r="H91" s="1803"/>
      <c r="I91" s="1803"/>
      <c r="J91" s="1804"/>
      <c r="K91" s="768" t="s">
        <v>16</v>
      </c>
      <c r="L91" s="750" t="s">
        <v>186</v>
      </c>
    </row>
    <row r="92" spans="1:12">
      <c r="A92" s="740">
        <v>87</v>
      </c>
      <c r="B92" s="751" t="s">
        <v>187</v>
      </c>
      <c r="C92" s="764" t="s">
        <v>13</v>
      </c>
      <c r="D92" s="765" t="s">
        <v>13</v>
      </c>
      <c r="E92" s="765" t="s">
        <v>13</v>
      </c>
      <c r="F92" s="765" t="s">
        <v>13</v>
      </c>
      <c r="G92" s="765" t="s">
        <v>13</v>
      </c>
      <c r="H92" s="765" t="s">
        <v>13</v>
      </c>
      <c r="I92" s="1789" t="s">
        <v>6314</v>
      </c>
      <c r="J92" s="1790"/>
      <c r="K92" s="768" t="s">
        <v>16</v>
      </c>
      <c r="L92" s="750" t="s">
        <v>187</v>
      </c>
    </row>
    <row r="93" spans="1:12">
      <c r="A93" s="740">
        <v>88</v>
      </c>
      <c r="B93" s="751" t="s">
        <v>188</v>
      </c>
      <c r="C93" s="1791" t="s">
        <v>6315</v>
      </c>
      <c r="D93" s="1792"/>
      <c r="E93" s="1792"/>
      <c r="F93" s="1792"/>
      <c r="G93" s="1792"/>
      <c r="H93" s="1792"/>
      <c r="I93" s="1792"/>
      <c r="J93" s="1793"/>
      <c r="K93" s="768" t="s">
        <v>16</v>
      </c>
      <c r="L93" s="750" t="s">
        <v>188</v>
      </c>
    </row>
    <row r="94" spans="1:12">
      <c r="A94" s="740">
        <v>89</v>
      </c>
      <c r="B94" s="751" t="s">
        <v>189</v>
      </c>
      <c r="C94" s="764" t="s">
        <v>13</v>
      </c>
      <c r="D94" s="765" t="s">
        <v>13</v>
      </c>
      <c r="E94" s="765" t="s">
        <v>13</v>
      </c>
      <c r="F94" s="765" t="s">
        <v>13</v>
      </c>
      <c r="G94" s="765" t="s">
        <v>13</v>
      </c>
      <c r="H94" s="765" t="s">
        <v>13</v>
      </c>
      <c r="I94" s="1789" t="s">
        <v>6316</v>
      </c>
      <c r="J94" s="1790"/>
      <c r="K94" s="768" t="s">
        <v>16</v>
      </c>
      <c r="L94" s="750" t="s">
        <v>189</v>
      </c>
    </row>
    <row r="95" spans="1:12">
      <c r="A95" s="740">
        <v>90</v>
      </c>
      <c r="B95" s="751" t="s">
        <v>190</v>
      </c>
      <c r="C95" s="1791" t="s">
        <v>6317</v>
      </c>
      <c r="D95" s="1792"/>
      <c r="E95" s="1792"/>
      <c r="F95" s="1792"/>
      <c r="G95" s="1792"/>
      <c r="H95" s="1792"/>
      <c r="I95" s="1792"/>
      <c r="J95" s="1793"/>
      <c r="K95" s="768" t="s">
        <v>16</v>
      </c>
      <c r="L95" s="750" t="s">
        <v>190</v>
      </c>
    </row>
    <row r="96" spans="1:12">
      <c r="A96" s="740">
        <v>91</v>
      </c>
      <c r="B96" s="751" t="s">
        <v>191</v>
      </c>
      <c r="C96" s="764" t="s">
        <v>13</v>
      </c>
      <c r="D96" s="765" t="s">
        <v>13</v>
      </c>
      <c r="E96" s="765" t="s">
        <v>13</v>
      </c>
      <c r="F96" s="765" t="s">
        <v>13</v>
      </c>
      <c r="G96" s="765" t="s">
        <v>13</v>
      </c>
      <c r="H96" s="765" t="s">
        <v>13</v>
      </c>
      <c r="I96" s="1789" t="s">
        <v>6318</v>
      </c>
      <c r="J96" s="1790"/>
      <c r="K96" s="768" t="s">
        <v>16</v>
      </c>
      <c r="L96" s="750" t="s">
        <v>191</v>
      </c>
    </row>
    <row r="97" spans="1:12">
      <c r="A97" s="740">
        <v>92</v>
      </c>
      <c r="B97" s="751" t="s">
        <v>192</v>
      </c>
      <c r="C97" s="1791" t="s">
        <v>6319</v>
      </c>
      <c r="D97" s="1792"/>
      <c r="E97" s="1792"/>
      <c r="F97" s="1792"/>
      <c r="G97" s="1792"/>
      <c r="H97" s="1792"/>
      <c r="I97" s="1792"/>
      <c r="J97" s="1793"/>
      <c r="K97" s="768" t="s">
        <v>16</v>
      </c>
      <c r="L97" s="750" t="s">
        <v>192</v>
      </c>
    </row>
    <row r="98" spans="1:12">
      <c r="A98" s="740">
        <v>93</v>
      </c>
      <c r="B98" s="751" t="s">
        <v>193</v>
      </c>
      <c r="C98" s="764" t="s">
        <v>13</v>
      </c>
      <c r="D98" s="765" t="s">
        <v>13</v>
      </c>
      <c r="E98" s="765" t="s">
        <v>13</v>
      </c>
      <c r="F98" s="765" t="s">
        <v>13</v>
      </c>
      <c r="G98" s="765" t="s">
        <v>13</v>
      </c>
      <c r="H98" s="765" t="s">
        <v>13</v>
      </c>
      <c r="I98" s="1789" t="s">
        <v>6320</v>
      </c>
      <c r="J98" s="1790"/>
      <c r="K98" s="768" t="s">
        <v>16</v>
      </c>
      <c r="L98" s="750" t="s">
        <v>193</v>
      </c>
    </row>
    <row r="99" spans="1:12">
      <c r="A99" s="740">
        <v>94</v>
      </c>
      <c r="B99" s="751" t="s">
        <v>194</v>
      </c>
      <c r="C99" s="1791" t="s">
        <v>6321</v>
      </c>
      <c r="D99" s="1792"/>
      <c r="E99" s="1792"/>
      <c r="F99" s="1792"/>
      <c r="G99" s="1792"/>
      <c r="H99" s="1792"/>
      <c r="I99" s="1792"/>
      <c r="J99" s="1793"/>
      <c r="K99" s="768" t="s">
        <v>16</v>
      </c>
      <c r="L99" s="750" t="s">
        <v>194</v>
      </c>
    </row>
    <row r="100" spans="1:12">
      <c r="A100" s="740">
        <v>95</v>
      </c>
      <c r="B100" s="751" t="s">
        <v>195</v>
      </c>
      <c r="C100" s="764" t="s">
        <v>13</v>
      </c>
      <c r="D100" s="765" t="s">
        <v>13</v>
      </c>
      <c r="E100" s="765" t="s">
        <v>13</v>
      </c>
      <c r="F100" s="765" t="s">
        <v>13</v>
      </c>
      <c r="G100" s="765" t="s">
        <v>13</v>
      </c>
      <c r="H100" s="765" t="s">
        <v>13</v>
      </c>
      <c r="I100" s="1789" t="s">
        <v>6322</v>
      </c>
      <c r="J100" s="1790"/>
      <c r="K100" s="768" t="s">
        <v>16</v>
      </c>
      <c r="L100" s="750" t="s">
        <v>195</v>
      </c>
    </row>
    <row r="101" spans="1:12">
      <c r="A101" s="740">
        <v>96</v>
      </c>
      <c r="B101" s="751" t="s">
        <v>196</v>
      </c>
      <c r="C101" s="1791" t="s">
        <v>6323</v>
      </c>
      <c r="D101" s="1792"/>
      <c r="E101" s="1792"/>
      <c r="F101" s="1792"/>
      <c r="G101" s="1792"/>
      <c r="H101" s="1792"/>
      <c r="I101" s="1792"/>
      <c r="J101" s="1793"/>
      <c r="K101" s="768" t="s">
        <v>16</v>
      </c>
      <c r="L101" s="750" t="s">
        <v>196</v>
      </c>
    </row>
    <row r="102" spans="1:12">
      <c r="A102" s="740">
        <v>97</v>
      </c>
      <c r="B102" s="751" t="s">
        <v>202</v>
      </c>
      <c r="C102" s="764" t="s">
        <v>13</v>
      </c>
      <c r="D102" s="765" t="s">
        <v>13</v>
      </c>
      <c r="E102" s="765" t="s">
        <v>13</v>
      </c>
      <c r="F102" s="765" t="s">
        <v>13</v>
      </c>
      <c r="G102" s="765" t="s">
        <v>13</v>
      </c>
      <c r="H102" s="765" t="s">
        <v>13</v>
      </c>
      <c r="I102" s="1789" t="s">
        <v>6324</v>
      </c>
      <c r="J102" s="1790"/>
      <c r="K102" s="768" t="s">
        <v>16</v>
      </c>
      <c r="L102" s="750" t="s">
        <v>202</v>
      </c>
    </row>
    <row r="103" spans="1:12">
      <c r="A103" s="740">
        <v>98</v>
      </c>
      <c r="B103" s="751" t="s">
        <v>211</v>
      </c>
      <c r="C103" s="1791" t="s">
        <v>6325</v>
      </c>
      <c r="D103" s="1792"/>
      <c r="E103" s="1792"/>
      <c r="F103" s="1792"/>
      <c r="G103" s="1792"/>
      <c r="H103" s="1792"/>
      <c r="I103" s="1792"/>
      <c r="J103" s="1793"/>
      <c r="K103" s="768" t="s">
        <v>16</v>
      </c>
      <c r="L103" s="750" t="s">
        <v>211</v>
      </c>
    </row>
    <row r="104" spans="1:12">
      <c r="A104" s="740">
        <v>99</v>
      </c>
      <c r="B104" s="751" t="s">
        <v>220</v>
      </c>
      <c r="C104" s="764" t="s">
        <v>13</v>
      </c>
      <c r="D104" s="765" t="s">
        <v>13</v>
      </c>
      <c r="E104" s="765" t="s">
        <v>13</v>
      </c>
      <c r="F104" s="765" t="s">
        <v>13</v>
      </c>
      <c r="G104" s="765" t="s">
        <v>13</v>
      </c>
      <c r="H104" s="765" t="s">
        <v>13</v>
      </c>
      <c r="I104" s="1789" t="s">
        <v>6326</v>
      </c>
      <c r="J104" s="1790"/>
      <c r="K104" s="768" t="s">
        <v>16</v>
      </c>
      <c r="L104" s="750" t="s">
        <v>220</v>
      </c>
    </row>
    <row r="105" spans="1:12">
      <c r="A105" s="740">
        <v>100</v>
      </c>
      <c r="B105" s="751" t="s">
        <v>229</v>
      </c>
      <c r="C105" s="1791" t="s">
        <v>6327</v>
      </c>
      <c r="D105" s="1792"/>
      <c r="E105" s="1792"/>
      <c r="F105" s="1792"/>
      <c r="G105" s="1792"/>
      <c r="H105" s="1792"/>
      <c r="I105" s="1792"/>
      <c r="J105" s="1793"/>
      <c r="K105" s="768" t="s">
        <v>16</v>
      </c>
      <c r="L105" s="750" t="s">
        <v>229</v>
      </c>
    </row>
    <row r="106" spans="1:12">
      <c r="A106" s="740">
        <v>101</v>
      </c>
      <c r="B106" s="751" t="s">
        <v>238</v>
      </c>
      <c r="C106" s="764" t="s">
        <v>13</v>
      </c>
      <c r="D106" s="765" t="s">
        <v>13</v>
      </c>
      <c r="E106" s="765" t="s">
        <v>13</v>
      </c>
      <c r="F106" s="765" t="s">
        <v>13</v>
      </c>
      <c r="G106" s="765" t="s">
        <v>13</v>
      </c>
      <c r="H106" s="765" t="s">
        <v>13</v>
      </c>
      <c r="I106" s="1789" t="s">
        <v>6328</v>
      </c>
      <c r="J106" s="1790"/>
      <c r="K106" s="768" t="s">
        <v>16</v>
      </c>
      <c r="L106" s="750" t="s">
        <v>238</v>
      </c>
    </row>
    <row r="107" spans="1:12">
      <c r="A107" s="740">
        <v>102</v>
      </c>
      <c r="B107" s="751" t="s">
        <v>247</v>
      </c>
      <c r="C107" s="1791" t="s">
        <v>6329</v>
      </c>
      <c r="D107" s="1792"/>
      <c r="E107" s="1792"/>
      <c r="F107" s="1792"/>
      <c r="G107" s="1792"/>
      <c r="H107" s="1792"/>
      <c r="I107" s="1792"/>
      <c r="J107" s="1793"/>
      <c r="K107" s="768" t="s">
        <v>16</v>
      </c>
      <c r="L107" s="750" t="s">
        <v>247</v>
      </c>
    </row>
    <row r="108" spans="1:12">
      <c r="A108" s="740">
        <v>103</v>
      </c>
      <c r="B108" s="751" t="s">
        <v>256</v>
      </c>
      <c r="C108" s="764" t="s">
        <v>13</v>
      </c>
      <c r="D108" s="765" t="s">
        <v>13</v>
      </c>
      <c r="E108" s="765" t="s">
        <v>13</v>
      </c>
      <c r="F108" s="765" t="s">
        <v>13</v>
      </c>
      <c r="G108" s="765" t="s">
        <v>13</v>
      </c>
      <c r="H108" s="765" t="s">
        <v>13</v>
      </c>
      <c r="I108" s="1789" t="s">
        <v>6330</v>
      </c>
      <c r="J108" s="1790"/>
      <c r="K108" s="768" t="s">
        <v>16</v>
      </c>
      <c r="L108" s="750" t="s">
        <v>256</v>
      </c>
    </row>
    <row r="109" spans="1:12" ht="12.75" thickBot="1">
      <c r="A109" s="740">
        <v>104</v>
      </c>
      <c r="B109" s="751" t="s">
        <v>260</v>
      </c>
      <c r="C109" s="1791" t="s">
        <v>6331</v>
      </c>
      <c r="D109" s="1792"/>
      <c r="E109" s="1792"/>
      <c r="F109" s="1792"/>
      <c r="G109" s="1792"/>
      <c r="H109" s="1792"/>
      <c r="I109" s="1792"/>
      <c r="J109" s="1793"/>
      <c r="K109" s="768" t="s">
        <v>16</v>
      </c>
      <c r="L109" s="750" t="s">
        <v>260</v>
      </c>
    </row>
    <row r="110" spans="1:12" ht="13.5" thickTop="1" thickBot="1">
      <c r="A110" s="739"/>
      <c r="B110" s="752" t="s">
        <v>2</v>
      </c>
      <c r="C110" s="753" t="s">
        <v>3</v>
      </c>
      <c r="D110" s="753" t="s">
        <v>4</v>
      </c>
      <c r="E110" s="753" t="s">
        <v>5</v>
      </c>
      <c r="F110" s="753" t="s">
        <v>6</v>
      </c>
      <c r="G110" s="753" t="s">
        <v>7</v>
      </c>
      <c r="H110" s="753" t="s">
        <v>8</v>
      </c>
      <c r="I110" s="753" t="s">
        <v>9</v>
      </c>
      <c r="J110" s="754" t="s">
        <v>10</v>
      </c>
      <c r="K110" s="755" t="s">
        <v>815</v>
      </c>
      <c r="L110" s="756" t="s">
        <v>2</v>
      </c>
    </row>
    <row r="112" spans="1:12">
      <c r="A112" s="1129"/>
      <c r="B112" s="1129"/>
      <c r="C112" s="1132" t="s">
        <v>6829</v>
      </c>
      <c r="D112" s="1128"/>
      <c r="E112" s="1128"/>
      <c r="F112" s="1128"/>
      <c r="G112" s="1128"/>
      <c r="H112" s="1128"/>
      <c r="I112" s="1128"/>
      <c r="J112" s="1128"/>
      <c r="K112" s="1128"/>
      <c r="L112" s="1128"/>
    </row>
    <row r="113" spans="3:12" ht="13.5">
      <c r="C113" s="1198"/>
      <c r="D113" s="1198"/>
      <c r="E113" s="1198"/>
      <c r="F113" s="1198"/>
      <c r="G113" s="1198"/>
      <c r="H113" s="1198"/>
      <c r="I113" s="1198"/>
      <c r="J113" s="1198"/>
      <c r="K113" s="1198"/>
      <c r="L113" s="1198"/>
    </row>
    <row r="114" spans="3:12">
      <c r="C114" s="1393" t="s">
        <v>6830</v>
      </c>
      <c r="D114" s="1383" t="s">
        <v>6831</v>
      </c>
      <c r="E114" s="1383" t="s">
        <v>6832</v>
      </c>
      <c r="F114" s="1383" t="s">
        <v>6833</v>
      </c>
      <c r="G114" s="1474" t="s">
        <v>6834</v>
      </c>
      <c r="H114" s="1475"/>
      <c r="I114" s="1475"/>
      <c r="J114" s="1475"/>
      <c r="K114" s="1475"/>
      <c r="L114" s="1476"/>
    </row>
    <row r="115" spans="3:12" ht="30.6" customHeight="1">
      <c r="C115" s="1388" t="s">
        <v>6179</v>
      </c>
      <c r="D115" s="1154">
        <v>1</v>
      </c>
      <c r="E115" s="1154" t="s">
        <v>707</v>
      </c>
      <c r="F115" s="912" t="s">
        <v>1258</v>
      </c>
      <c r="G115" s="1769" t="s">
        <v>15116</v>
      </c>
      <c r="H115" s="1769"/>
      <c r="I115" s="1769"/>
      <c r="J115" s="1769"/>
      <c r="K115" s="1769"/>
      <c r="L115" s="1769"/>
    </row>
    <row r="116" spans="3:12" ht="30.6" customHeight="1">
      <c r="C116" s="1388" t="s">
        <v>6178</v>
      </c>
      <c r="D116" s="1154">
        <v>1</v>
      </c>
      <c r="E116" s="1154" t="s">
        <v>707</v>
      </c>
      <c r="F116" s="912" t="s">
        <v>1258</v>
      </c>
      <c r="G116" s="1794" t="s">
        <v>15117</v>
      </c>
      <c r="H116" s="1795"/>
      <c r="I116" s="1795"/>
      <c r="J116" s="1795"/>
      <c r="K116" s="1795"/>
      <c r="L116" s="1796"/>
    </row>
    <row r="117" spans="3:12" ht="30.6" customHeight="1">
      <c r="C117" s="736" t="s">
        <v>6177</v>
      </c>
      <c r="D117" s="769">
        <v>1</v>
      </c>
      <c r="E117" s="1154" t="s">
        <v>707</v>
      </c>
      <c r="F117" s="912" t="s">
        <v>1258</v>
      </c>
      <c r="G117" s="1797" t="s">
        <v>15118</v>
      </c>
      <c r="H117" s="1798"/>
      <c r="I117" s="1798"/>
      <c r="J117" s="1798"/>
      <c r="K117" s="1798"/>
      <c r="L117" s="1799"/>
    </row>
    <row r="118" spans="3:12" ht="30.6" customHeight="1">
      <c r="C118" s="53" t="s">
        <v>6176</v>
      </c>
      <c r="D118" s="1154">
        <v>1</v>
      </c>
      <c r="E118" s="1154" t="s">
        <v>707</v>
      </c>
      <c r="F118" s="912" t="s">
        <v>1258</v>
      </c>
      <c r="G118" s="1477" t="s">
        <v>15119</v>
      </c>
      <c r="H118" s="1478"/>
      <c r="I118" s="1478"/>
      <c r="J118" s="1478"/>
      <c r="K118" s="1478"/>
      <c r="L118" s="1479"/>
    </row>
    <row r="119" spans="3:12" ht="30.6" customHeight="1">
      <c r="C119" s="53" t="s">
        <v>6175</v>
      </c>
      <c r="D119" s="914">
        <v>1</v>
      </c>
      <c r="E119" s="1154" t="s">
        <v>707</v>
      </c>
      <c r="F119" s="912" t="s">
        <v>1258</v>
      </c>
      <c r="G119" s="1462" t="s">
        <v>15120</v>
      </c>
      <c r="H119" s="1463"/>
      <c r="I119" s="1463"/>
      <c r="J119" s="1463"/>
      <c r="K119" s="1463"/>
      <c r="L119" s="1464"/>
    </row>
    <row r="120" spans="3:12" ht="30.6" customHeight="1">
      <c r="C120" s="53" t="s">
        <v>6332</v>
      </c>
      <c r="D120" s="1154">
        <v>2</v>
      </c>
      <c r="E120" s="1154" t="s">
        <v>707</v>
      </c>
      <c r="F120" s="912" t="s">
        <v>1258</v>
      </c>
      <c r="G120" s="1463" t="s">
        <v>15121</v>
      </c>
      <c r="H120" s="1463"/>
      <c r="I120" s="1463"/>
      <c r="J120" s="1463"/>
      <c r="K120" s="1463"/>
      <c r="L120" s="1464"/>
    </row>
    <row r="121" spans="3:12" ht="30.6" customHeight="1">
      <c r="C121" s="53" t="s">
        <v>6333</v>
      </c>
      <c r="D121" s="1154">
        <v>8</v>
      </c>
      <c r="E121" s="1154" t="s">
        <v>707</v>
      </c>
      <c r="F121" s="912" t="s">
        <v>1258</v>
      </c>
      <c r="G121" s="1769" t="s">
        <v>15122</v>
      </c>
      <c r="H121" s="1769"/>
      <c r="I121" s="1769"/>
      <c r="J121" s="1769"/>
      <c r="K121" s="1769"/>
      <c r="L121" s="1769"/>
    </row>
    <row r="122" spans="3:12" ht="30.6" customHeight="1">
      <c r="C122" s="53" t="s">
        <v>6334</v>
      </c>
      <c r="D122" s="1154">
        <v>8</v>
      </c>
      <c r="E122" s="1154" t="s">
        <v>707</v>
      </c>
      <c r="F122" s="912" t="s">
        <v>1258</v>
      </c>
      <c r="G122" s="1769" t="s">
        <v>15123</v>
      </c>
      <c r="H122" s="1769"/>
      <c r="I122" s="1769"/>
      <c r="J122" s="1769"/>
      <c r="K122" s="1769"/>
      <c r="L122" s="1769"/>
    </row>
    <row r="123" spans="3:12" ht="30.6" customHeight="1">
      <c r="C123" s="53" t="s">
        <v>6335</v>
      </c>
      <c r="D123" s="1154">
        <v>8</v>
      </c>
      <c r="E123" s="1154" t="s">
        <v>707</v>
      </c>
      <c r="F123" s="912" t="s">
        <v>1258</v>
      </c>
      <c r="G123" s="1769" t="s">
        <v>15124</v>
      </c>
      <c r="H123" s="1769"/>
      <c r="I123" s="1769"/>
      <c r="J123" s="1769"/>
      <c r="K123" s="1769"/>
      <c r="L123" s="1769"/>
    </row>
    <row r="124" spans="3:12" ht="30.6" customHeight="1">
      <c r="C124" s="53" t="s">
        <v>6336</v>
      </c>
      <c r="D124" s="1154">
        <v>8</v>
      </c>
      <c r="E124" s="1154" t="s">
        <v>707</v>
      </c>
      <c r="F124" s="912" t="s">
        <v>1258</v>
      </c>
      <c r="G124" s="1769" t="s">
        <v>15125</v>
      </c>
      <c r="H124" s="1769"/>
      <c r="I124" s="1769"/>
      <c r="J124" s="1769"/>
      <c r="K124" s="1769"/>
      <c r="L124" s="1769"/>
    </row>
    <row r="125" spans="3:12" ht="30.6" customHeight="1">
      <c r="C125" s="53" t="s">
        <v>6337</v>
      </c>
      <c r="D125" s="1154">
        <v>8</v>
      </c>
      <c r="E125" s="1154" t="s">
        <v>707</v>
      </c>
      <c r="F125" s="912" t="s">
        <v>1258</v>
      </c>
      <c r="G125" s="1769" t="s">
        <v>15126</v>
      </c>
      <c r="H125" s="1769"/>
      <c r="I125" s="1769"/>
      <c r="J125" s="1769"/>
      <c r="K125" s="1769"/>
      <c r="L125" s="1769"/>
    </row>
    <row r="126" spans="3:12" ht="30.6" customHeight="1">
      <c r="C126" s="53" t="s">
        <v>6186</v>
      </c>
      <c r="D126" s="914">
        <v>1</v>
      </c>
      <c r="E126" s="1154" t="s">
        <v>707</v>
      </c>
      <c r="F126" s="912" t="s">
        <v>1258</v>
      </c>
      <c r="G126" s="1769" t="s">
        <v>15127</v>
      </c>
      <c r="H126" s="1769"/>
      <c r="I126" s="1769"/>
      <c r="J126" s="1769"/>
      <c r="K126" s="1769"/>
      <c r="L126" s="1769"/>
    </row>
    <row r="127" spans="3:12" ht="30.6" customHeight="1">
      <c r="C127" s="53" t="s">
        <v>6185</v>
      </c>
      <c r="D127" s="914">
        <v>1</v>
      </c>
      <c r="E127" s="1154" t="s">
        <v>707</v>
      </c>
      <c r="F127" s="912" t="s">
        <v>1258</v>
      </c>
      <c r="G127" s="1769" t="s">
        <v>15128</v>
      </c>
      <c r="H127" s="1769"/>
      <c r="I127" s="1769"/>
      <c r="J127" s="1769"/>
      <c r="K127" s="1769"/>
      <c r="L127" s="1769"/>
    </row>
    <row r="128" spans="3:12" ht="30.6" customHeight="1">
      <c r="C128" s="53" t="s">
        <v>6338</v>
      </c>
      <c r="D128" s="1154">
        <v>8</v>
      </c>
      <c r="E128" s="1154" t="s">
        <v>707</v>
      </c>
      <c r="F128" s="912" t="s">
        <v>1258</v>
      </c>
      <c r="G128" s="1769" t="s">
        <v>15129</v>
      </c>
      <c r="H128" s="1769"/>
      <c r="I128" s="1769"/>
      <c r="J128" s="1769"/>
      <c r="K128" s="1769"/>
      <c r="L128" s="1769"/>
    </row>
    <row r="129" spans="3:12" ht="30.6" customHeight="1">
      <c r="C129" s="53" t="s">
        <v>6339</v>
      </c>
      <c r="D129" s="1154">
        <v>8</v>
      </c>
      <c r="E129" s="1154" t="s">
        <v>707</v>
      </c>
      <c r="F129" s="912" t="s">
        <v>1258</v>
      </c>
      <c r="G129" s="1769" t="s">
        <v>15130</v>
      </c>
      <c r="H129" s="1769"/>
      <c r="I129" s="1769"/>
      <c r="J129" s="1769"/>
      <c r="K129" s="1769"/>
      <c r="L129" s="1769"/>
    </row>
    <row r="130" spans="3:12" ht="30.6" customHeight="1">
      <c r="C130" s="53" t="s">
        <v>6340</v>
      </c>
      <c r="D130" s="1154">
        <v>8</v>
      </c>
      <c r="E130" s="1154" t="s">
        <v>707</v>
      </c>
      <c r="F130" s="912" t="s">
        <v>1258</v>
      </c>
      <c r="G130" s="1769" t="s">
        <v>15131</v>
      </c>
      <c r="H130" s="1769"/>
      <c r="I130" s="1769"/>
      <c r="J130" s="1769"/>
      <c r="K130" s="1769"/>
      <c r="L130" s="1769"/>
    </row>
    <row r="131" spans="3:12" ht="30.6" customHeight="1">
      <c r="C131" s="1153" t="s">
        <v>6341</v>
      </c>
      <c r="D131" s="1154">
        <v>8</v>
      </c>
      <c r="E131" s="1154" t="s">
        <v>707</v>
      </c>
      <c r="F131" s="912" t="s">
        <v>1258</v>
      </c>
      <c r="G131" s="1462" t="s">
        <v>15132</v>
      </c>
      <c r="H131" s="1463"/>
      <c r="I131" s="1463"/>
      <c r="J131" s="1463"/>
      <c r="K131" s="1463"/>
      <c r="L131" s="1464"/>
    </row>
    <row r="132" spans="3:12" ht="30.6" customHeight="1">
      <c r="C132" s="1153" t="s">
        <v>6193</v>
      </c>
      <c r="D132" s="1154">
        <v>1</v>
      </c>
      <c r="E132" s="1154" t="s">
        <v>707</v>
      </c>
      <c r="F132" s="912" t="s">
        <v>1258</v>
      </c>
      <c r="G132" s="1462" t="s">
        <v>15133</v>
      </c>
      <c r="H132" s="1463"/>
      <c r="I132" s="1463"/>
      <c r="J132" s="1463"/>
      <c r="K132" s="1463"/>
      <c r="L132" s="1464"/>
    </row>
    <row r="133" spans="3:12" ht="30.6" customHeight="1">
      <c r="C133" s="1153" t="s">
        <v>6342</v>
      </c>
      <c r="D133" s="1154">
        <v>8</v>
      </c>
      <c r="E133" s="1154" t="s">
        <v>707</v>
      </c>
      <c r="F133" s="912" t="s">
        <v>1258</v>
      </c>
      <c r="G133" s="1462" t="s">
        <v>15134</v>
      </c>
      <c r="H133" s="1463"/>
      <c r="I133" s="1463"/>
      <c r="J133" s="1463"/>
      <c r="K133" s="1463"/>
      <c r="L133" s="1464"/>
    </row>
    <row r="134" spans="3:12" ht="30.6" customHeight="1">
      <c r="C134" s="1153" t="s">
        <v>6192</v>
      </c>
      <c r="D134" s="1154">
        <v>1</v>
      </c>
      <c r="E134" s="1154" t="s">
        <v>707</v>
      </c>
      <c r="F134" s="912" t="s">
        <v>1258</v>
      </c>
      <c r="G134" s="1462" t="s">
        <v>15135</v>
      </c>
      <c r="H134" s="1463"/>
      <c r="I134" s="1463"/>
      <c r="J134" s="1463"/>
      <c r="K134" s="1463"/>
      <c r="L134" s="1464"/>
    </row>
    <row r="135" spans="3:12" ht="30.6" customHeight="1">
      <c r="C135" s="1153" t="s">
        <v>6343</v>
      </c>
      <c r="D135" s="1154">
        <v>2</v>
      </c>
      <c r="E135" s="1154" t="s">
        <v>707</v>
      </c>
      <c r="F135" s="912" t="s">
        <v>1258</v>
      </c>
      <c r="G135" s="1462" t="s">
        <v>15136</v>
      </c>
      <c r="H135" s="1463"/>
      <c r="I135" s="1463"/>
      <c r="J135" s="1463"/>
      <c r="K135" s="1463"/>
      <c r="L135" s="1464"/>
    </row>
    <row r="136" spans="3:12" ht="30.6" customHeight="1">
      <c r="C136" s="1153" t="s">
        <v>6344</v>
      </c>
      <c r="D136" s="1154">
        <v>2</v>
      </c>
      <c r="E136" s="1154" t="s">
        <v>707</v>
      </c>
      <c r="F136" s="912" t="s">
        <v>1258</v>
      </c>
      <c r="G136" s="1462" t="s">
        <v>15136</v>
      </c>
      <c r="H136" s="1463"/>
      <c r="I136" s="1463"/>
      <c r="J136" s="1463"/>
      <c r="K136" s="1463"/>
      <c r="L136" s="1464"/>
    </row>
    <row r="137" spans="3:12" ht="30.6" customHeight="1">
      <c r="C137" s="1153" t="s">
        <v>6345</v>
      </c>
      <c r="D137" s="1154">
        <v>2</v>
      </c>
      <c r="E137" s="1154" t="s">
        <v>707</v>
      </c>
      <c r="F137" s="912" t="s">
        <v>1258</v>
      </c>
      <c r="G137" s="1462" t="s">
        <v>15136</v>
      </c>
      <c r="H137" s="1463"/>
      <c r="I137" s="1463"/>
      <c r="J137" s="1463"/>
      <c r="K137" s="1463"/>
      <c r="L137" s="1464"/>
    </row>
    <row r="138" spans="3:12" ht="30.6" customHeight="1">
      <c r="C138" s="1153" t="s">
        <v>6346</v>
      </c>
      <c r="D138" s="1154">
        <v>2</v>
      </c>
      <c r="E138" s="1154" t="s">
        <v>707</v>
      </c>
      <c r="F138" s="912" t="s">
        <v>1258</v>
      </c>
      <c r="G138" s="1462" t="s">
        <v>15136</v>
      </c>
      <c r="H138" s="1463"/>
      <c r="I138" s="1463"/>
      <c r="J138" s="1463"/>
      <c r="K138" s="1463"/>
      <c r="L138" s="1464"/>
    </row>
    <row r="139" spans="3:12" ht="30.6" customHeight="1">
      <c r="C139" s="1153" t="s">
        <v>6347</v>
      </c>
      <c r="D139" s="1154">
        <v>12</v>
      </c>
      <c r="E139" s="1154" t="s">
        <v>707</v>
      </c>
      <c r="F139" s="912" t="s">
        <v>1258</v>
      </c>
      <c r="G139" s="1462" t="s">
        <v>15137</v>
      </c>
      <c r="H139" s="1463"/>
      <c r="I139" s="1463"/>
      <c r="J139" s="1463"/>
      <c r="K139" s="1463"/>
      <c r="L139" s="1464"/>
    </row>
    <row r="140" spans="3:12" ht="30.6" customHeight="1">
      <c r="C140" s="1153" t="s">
        <v>6348</v>
      </c>
      <c r="D140" s="1154">
        <v>12</v>
      </c>
      <c r="E140" s="1154" t="s">
        <v>707</v>
      </c>
      <c r="F140" s="912" t="s">
        <v>1258</v>
      </c>
      <c r="G140" s="1462" t="s">
        <v>15138</v>
      </c>
      <c r="H140" s="1463"/>
      <c r="I140" s="1463"/>
      <c r="J140" s="1463"/>
      <c r="K140" s="1463"/>
      <c r="L140" s="1464"/>
    </row>
    <row r="141" spans="3:12" ht="30.6" customHeight="1">
      <c r="C141" s="1153" t="s">
        <v>6191</v>
      </c>
      <c r="D141" s="1154">
        <v>1</v>
      </c>
      <c r="E141" s="1154" t="s">
        <v>707</v>
      </c>
      <c r="F141" s="912" t="s">
        <v>1258</v>
      </c>
      <c r="G141" s="1462" t="s">
        <v>15139</v>
      </c>
      <c r="H141" s="1463"/>
      <c r="I141" s="1463"/>
      <c r="J141" s="1463"/>
      <c r="K141" s="1463"/>
      <c r="L141" s="1464"/>
    </row>
    <row r="142" spans="3:12" ht="30.6" customHeight="1">
      <c r="C142" s="1153" t="s">
        <v>6349</v>
      </c>
      <c r="D142" s="1154">
        <v>8</v>
      </c>
      <c r="E142" s="1154" t="s">
        <v>707</v>
      </c>
      <c r="F142" s="1001" t="s">
        <v>708</v>
      </c>
      <c r="G142" s="1462" t="s">
        <v>15140</v>
      </c>
      <c r="H142" s="1463"/>
      <c r="I142" s="1463"/>
      <c r="J142" s="1463"/>
      <c r="K142" s="1463"/>
      <c r="L142" s="1464"/>
    </row>
    <row r="143" spans="3:12" ht="39.6" customHeight="1">
      <c r="C143" s="53" t="s">
        <v>6350</v>
      </c>
      <c r="D143" s="1154">
        <v>2</v>
      </c>
      <c r="E143" s="1154" t="s">
        <v>707</v>
      </c>
      <c r="F143" s="912" t="s">
        <v>1258</v>
      </c>
      <c r="G143" s="1773" t="s">
        <v>15141</v>
      </c>
      <c r="H143" s="1773"/>
      <c r="I143" s="1773"/>
      <c r="J143" s="1780" t="s">
        <v>15142</v>
      </c>
      <c r="K143" s="1781"/>
      <c r="L143" s="1782"/>
    </row>
    <row r="144" spans="3:12" ht="12" customHeight="1">
      <c r="C144" s="53" t="s">
        <v>6351</v>
      </c>
      <c r="D144" s="1154">
        <v>2</v>
      </c>
      <c r="E144" s="1154" t="s">
        <v>707</v>
      </c>
      <c r="F144" s="912" t="s">
        <v>1258</v>
      </c>
      <c r="G144" s="1769" t="s">
        <v>15114</v>
      </c>
      <c r="H144" s="1769"/>
      <c r="I144" s="1769"/>
      <c r="J144" s="1783"/>
      <c r="K144" s="1784"/>
      <c r="L144" s="1785"/>
    </row>
    <row r="145" spans="3:12" ht="12" customHeight="1">
      <c r="C145" s="53" t="s">
        <v>6352</v>
      </c>
      <c r="D145" s="1154">
        <v>2</v>
      </c>
      <c r="E145" s="1154" t="s">
        <v>707</v>
      </c>
      <c r="F145" s="912" t="s">
        <v>1258</v>
      </c>
      <c r="G145" s="1769" t="s">
        <v>15114</v>
      </c>
      <c r="H145" s="1769"/>
      <c r="I145" s="1769"/>
      <c r="J145" s="1783"/>
      <c r="K145" s="1784"/>
      <c r="L145" s="1785"/>
    </row>
    <row r="146" spans="3:12" ht="12" customHeight="1">
      <c r="C146" s="53" t="s">
        <v>6353</v>
      </c>
      <c r="D146" s="1154">
        <v>2</v>
      </c>
      <c r="E146" s="1154" t="s">
        <v>707</v>
      </c>
      <c r="F146" s="912" t="s">
        <v>1258</v>
      </c>
      <c r="G146" s="1769" t="s">
        <v>15114</v>
      </c>
      <c r="H146" s="1769"/>
      <c r="I146" s="1769"/>
      <c r="J146" s="1783"/>
      <c r="K146" s="1784"/>
      <c r="L146" s="1785"/>
    </row>
    <row r="147" spans="3:12" ht="12" customHeight="1">
      <c r="C147" s="53" t="s">
        <v>6354</v>
      </c>
      <c r="D147" s="1154">
        <v>2</v>
      </c>
      <c r="E147" s="1154" t="s">
        <v>707</v>
      </c>
      <c r="F147" s="912" t="s">
        <v>1258</v>
      </c>
      <c r="G147" s="1769" t="s">
        <v>15114</v>
      </c>
      <c r="H147" s="1769"/>
      <c r="I147" s="1769"/>
      <c r="J147" s="1783"/>
      <c r="K147" s="1784"/>
      <c r="L147" s="1785"/>
    </row>
    <row r="148" spans="3:12" ht="12" customHeight="1">
      <c r="C148" s="53" t="s">
        <v>6355</v>
      </c>
      <c r="D148" s="1154">
        <v>2</v>
      </c>
      <c r="E148" s="1154" t="s">
        <v>707</v>
      </c>
      <c r="F148" s="912" t="s">
        <v>1258</v>
      </c>
      <c r="G148" s="1769" t="s">
        <v>15114</v>
      </c>
      <c r="H148" s="1769"/>
      <c r="I148" s="1769"/>
      <c r="J148" s="1783"/>
      <c r="K148" s="1784"/>
      <c r="L148" s="1785"/>
    </row>
    <row r="149" spans="3:12" ht="12" customHeight="1">
      <c r="C149" s="53" t="s">
        <v>6356</v>
      </c>
      <c r="D149" s="1154">
        <v>2</v>
      </c>
      <c r="E149" s="1154" t="s">
        <v>707</v>
      </c>
      <c r="F149" s="912" t="s">
        <v>1258</v>
      </c>
      <c r="G149" s="1769" t="s">
        <v>15114</v>
      </c>
      <c r="H149" s="1769"/>
      <c r="I149" s="1769"/>
      <c r="J149" s="1783"/>
      <c r="K149" s="1784"/>
      <c r="L149" s="1785"/>
    </row>
    <row r="150" spans="3:12" ht="12" customHeight="1">
      <c r="C150" s="53" t="s">
        <v>6357</v>
      </c>
      <c r="D150" s="1154">
        <v>2</v>
      </c>
      <c r="E150" s="1154" t="s">
        <v>707</v>
      </c>
      <c r="F150" s="912" t="s">
        <v>1258</v>
      </c>
      <c r="G150" s="1769" t="s">
        <v>15114</v>
      </c>
      <c r="H150" s="1769"/>
      <c r="I150" s="1769"/>
      <c r="J150" s="1783"/>
      <c r="K150" s="1784"/>
      <c r="L150" s="1785"/>
    </row>
    <row r="151" spans="3:12" ht="12" customHeight="1">
      <c r="C151" s="53" t="s">
        <v>6358</v>
      </c>
      <c r="D151" s="1154">
        <v>2</v>
      </c>
      <c r="E151" s="1154" t="s">
        <v>707</v>
      </c>
      <c r="F151" s="912" t="s">
        <v>1258</v>
      </c>
      <c r="G151" s="1769" t="s">
        <v>15114</v>
      </c>
      <c r="H151" s="1769"/>
      <c r="I151" s="1769"/>
      <c r="J151" s="1783"/>
      <c r="K151" s="1784"/>
      <c r="L151" s="1785"/>
    </row>
    <row r="152" spans="3:12" ht="12" customHeight="1">
      <c r="C152" s="53" t="s">
        <v>6359</v>
      </c>
      <c r="D152" s="1154">
        <v>2</v>
      </c>
      <c r="E152" s="1154" t="s">
        <v>707</v>
      </c>
      <c r="F152" s="912" t="s">
        <v>1258</v>
      </c>
      <c r="G152" s="1769" t="s">
        <v>15114</v>
      </c>
      <c r="H152" s="1769"/>
      <c r="I152" s="1769"/>
      <c r="J152" s="1783"/>
      <c r="K152" s="1784"/>
      <c r="L152" s="1785"/>
    </row>
    <row r="153" spans="3:12" ht="12" customHeight="1">
      <c r="C153" s="53" t="s">
        <v>6360</v>
      </c>
      <c r="D153" s="1154">
        <v>2</v>
      </c>
      <c r="E153" s="1154" t="s">
        <v>707</v>
      </c>
      <c r="F153" s="912" t="s">
        <v>1258</v>
      </c>
      <c r="G153" s="1769" t="s">
        <v>15114</v>
      </c>
      <c r="H153" s="1769"/>
      <c r="I153" s="1769"/>
      <c r="J153" s="1783"/>
      <c r="K153" s="1784"/>
      <c r="L153" s="1785"/>
    </row>
    <row r="154" spans="3:12" ht="12" customHeight="1">
      <c r="C154" s="53" t="s">
        <v>6361</v>
      </c>
      <c r="D154" s="1154">
        <v>2</v>
      </c>
      <c r="E154" s="1154" t="s">
        <v>707</v>
      </c>
      <c r="F154" s="912" t="s">
        <v>1258</v>
      </c>
      <c r="G154" s="1769" t="s">
        <v>15114</v>
      </c>
      <c r="H154" s="1769"/>
      <c r="I154" s="1769"/>
      <c r="J154" s="1783"/>
      <c r="K154" s="1784"/>
      <c r="L154" s="1785"/>
    </row>
    <row r="155" spans="3:12" ht="12" customHeight="1">
      <c r="C155" s="53" t="s">
        <v>6362</v>
      </c>
      <c r="D155" s="1154">
        <v>2</v>
      </c>
      <c r="E155" s="1154" t="s">
        <v>707</v>
      </c>
      <c r="F155" s="912" t="s">
        <v>1258</v>
      </c>
      <c r="G155" s="1769" t="s">
        <v>15114</v>
      </c>
      <c r="H155" s="1769"/>
      <c r="I155" s="1769"/>
      <c r="J155" s="1783"/>
      <c r="K155" s="1784"/>
      <c r="L155" s="1785"/>
    </row>
    <row r="156" spans="3:12" ht="12" customHeight="1">
      <c r="C156" s="53" t="s">
        <v>6363</v>
      </c>
      <c r="D156" s="1154">
        <v>2</v>
      </c>
      <c r="E156" s="1154" t="s">
        <v>707</v>
      </c>
      <c r="F156" s="912" t="s">
        <v>1258</v>
      </c>
      <c r="G156" s="1769" t="s">
        <v>15114</v>
      </c>
      <c r="H156" s="1769"/>
      <c r="I156" s="1769"/>
      <c r="J156" s="1783"/>
      <c r="K156" s="1784"/>
      <c r="L156" s="1785"/>
    </row>
    <row r="157" spans="3:12" ht="12" customHeight="1">
      <c r="C157" s="53" t="s">
        <v>6364</v>
      </c>
      <c r="D157" s="1154">
        <v>2</v>
      </c>
      <c r="E157" s="1154" t="s">
        <v>707</v>
      </c>
      <c r="F157" s="912" t="s">
        <v>1258</v>
      </c>
      <c r="G157" s="1769" t="s">
        <v>15114</v>
      </c>
      <c r="H157" s="1769"/>
      <c r="I157" s="1769"/>
      <c r="J157" s="1783"/>
      <c r="K157" s="1784"/>
      <c r="L157" s="1785"/>
    </row>
    <row r="158" spans="3:12" ht="12" customHeight="1">
      <c r="C158" s="53" t="s">
        <v>6365</v>
      </c>
      <c r="D158" s="1154">
        <v>2</v>
      </c>
      <c r="E158" s="1154" t="s">
        <v>707</v>
      </c>
      <c r="F158" s="912" t="s">
        <v>1258</v>
      </c>
      <c r="G158" s="1769" t="s">
        <v>15114</v>
      </c>
      <c r="H158" s="1769"/>
      <c r="I158" s="1769"/>
      <c r="J158" s="1783"/>
      <c r="K158" s="1784"/>
      <c r="L158" s="1785"/>
    </row>
    <row r="159" spans="3:12" ht="12" customHeight="1">
      <c r="C159" s="53" t="s">
        <v>6366</v>
      </c>
      <c r="D159" s="1154">
        <v>2</v>
      </c>
      <c r="E159" s="1154" t="s">
        <v>707</v>
      </c>
      <c r="F159" s="912" t="s">
        <v>1258</v>
      </c>
      <c r="G159" s="1769" t="s">
        <v>15114</v>
      </c>
      <c r="H159" s="1769"/>
      <c r="I159" s="1769"/>
      <c r="J159" s="1783"/>
      <c r="K159" s="1784"/>
      <c r="L159" s="1785"/>
    </row>
    <row r="160" spans="3:12" ht="12" customHeight="1">
      <c r="C160" s="53" t="s">
        <v>6367</v>
      </c>
      <c r="D160" s="1154">
        <v>2</v>
      </c>
      <c r="E160" s="1154" t="s">
        <v>707</v>
      </c>
      <c r="F160" s="912" t="s">
        <v>1258</v>
      </c>
      <c r="G160" s="1769" t="s">
        <v>15114</v>
      </c>
      <c r="H160" s="1769"/>
      <c r="I160" s="1769"/>
      <c r="J160" s="1783"/>
      <c r="K160" s="1784"/>
      <c r="L160" s="1785"/>
    </row>
    <row r="161" spans="3:12" ht="12" customHeight="1">
      <c r="C161" s="53" t="s">
        <v>6368</v>
      </c>
      <c r="D161" s="1154">
        <v>2</v>
      </c>
      <c r="E161" s="1154" t="s">
        <v>707</v>
      </c>
      <c r="F161" s="912" t="s">
        <v>1258</v>
      </c>
      <c r="G161" s="1769" t="s">
        <v>15114</v>
      </c>
      <c r="H161" s="1769"/>
      <c r="I161" s="1769"/>
      <c r="J161" s="1783"/>
      <c r="K161" s="1784"/>
      <c r="L161" s="1785"/>
    </row>
    <row r="162" spans="3:12" ht="12" customHeight="1">
      <c r="C162" s="53" t="s">
        <v>6369</v>
      </c>
      <c r="D162" s="1154">
        <v>2</v>
      </c>
      <c r="E162" s="1154" t="s">
        <v>707</v>
      </c>
      <c r="F162" s="912" t="s">
        <v>1258</v>
      </c>
      <c r="G162" s="1769" t="s">
        <v>15114</v>
      </c>
      <c r="H162" s="1769"/>
      <c r="I162" s="1769"/>
      <c r="J162" s="1783"/>
      <c r="K162" s="1784"/>
      <c r="L162" s="1785"/>
    </row>
    <row r="163" spans="3:12" ht="12" customHeight="1">
      <c r="C163" s="53" t="s">
        <v>6370</v>
      </c>
      <c r="D163" s="1154">
        <v>2</v>
      </c>
      <c r="E163" s="1154" t="s">
        <v>707</v>
      </c>
      <c r="F163" s="912" t="s">
        <v>1258</v>
      </c>
      <c r="G163" s="1769" t="s">
        <v>15114</v>
      </c>
      <c r="H163" s="1769"/>
      <c r="I163" s="1769"/>
      <c r="J163" s="1783"/>
      <c r="K163" s="1784"/>
      <c r="L163" s="1785"/>
    </row>
    <row r="164" spans="3:12" ht="12" customHeight="1">
      <c r="C164" s="53" t="s">
        <v>6371</v>
      </c>
      <c r="D164" s="1154">
        <v>2</v>
      </c>
      <c r="E164" s="1154" t="s">
        <v>707</v>
      </c>
      <c r="F164" s="912" t="s">
        <v>1258</v>
      </c>
      <c r="G164" s="1769" t="s">
        <v>15114</v>
      </c>
      <c r="H164" s="1769"/>
      <c r="I164" s="1769"/>
      <c r="J164" s="1783"/>
      <c r="K164" s="1784"/>
      <c r="L164" s="1785"/>
    </row>
    <row r="165" spans="3:12" ht="12" customHeight="1">
      <c r="C165" s="53" t="s">
        <v>6372</v>
      </c>
      <c r="D165" s="1154">
        <v>2</v>
      </c>
      <c r="E165" s="1154" t="s">
        <v>707</v>
      </c>
      <c r="F165" s="912" t="s">
        <v>1258</v>
      </c>
      <c r="G165" s="1769" t="s">
        <v>15114</v>
      </c>
      <c r="H165" s="1769"/>
      <c r="I165" s="1769"/>
      <c r="J165" s="1783"/>
      <c r="K165" s="1784"/>
      <c r="L165" s="1785"/>
    </row>
    <row r="166" spans="3:12" ht="12" customHeight="1">
      <c r="C166" s="53" t="s">
        <v>6373</v>
      </c>
      <c r="D166" s="1154">
        <v>2</v>
      </c>
      <c r="E166" s="1154" t="s">
        <v>707</v>
      </c>
      <c r="F166" s="912" t="s">
        <v>1258</v>
      </c>
      <c r="G166" s="1769" t="s">
        <v>15114</v>
      </c>
      <c r="H166" s="1769"/>
      <c r="I166" s="1769"/>
      <c r="J166" s="1786"/>
      <c r="K166" s="1787"/>
      <c r="L166" s="1788"/>
    </row>
    <row r="167" spans="3:12" ht="33.6" customHeight="1">
      <c r="C167" s="53" t="s">
        <v>6374</v>
      </c>
      <c r="D167" s="1154">
        <v>2</v>
      </c>
      <c r="E167" s="1154" t="s">
        <v>707</v>
      </c>
      <c r="F167" s="912" t="s">
        <v>1258</v>
      </c>
      <c r="G167" s="1773" t="s">
        <v>15143</v>
      </c>
      <c r="H167" s="1773"/>
      <c r="I167" s="1773"/>
      <c r="J167" s="1780" t="s">
        <v>15144</v>
      </c>
      <c r="K167" s="1781"/>
      <c r="L167" s="1782"/>
    </row>
    <row r="168" spans="3:12" ht="12" customHeight="1">
      <c r="C168" s="53" t="s">
        <v>6375</v>
      </c>
      <c r="D168" s="1154">
        <v>2</v>
      </c>
      <c r="E168" s="1154" t="s">
        <v>707</v>
      </c>
      <c r="F168" s="912" t="s">
        <v>1258</v>
      </c>
      <c r="G168" s="1769" t="s">
        <v>15114</v>
      </c>
      <c r="H168" s="1769"/>
      <c r="I168" s="1769"/>
      <c r="J168" s="1783"/>
      <c r="K168" s="1784"/>
      <c r="L168" s="1785"/>
    </row>
    <row r="169" spans="3:12" ht="12" customHeight="1">
      <c r="C169" s="53" t="s">
        <v>6376</v>
      </c>
      <c r="D169" s="1154">
        <v>2</v>
      </c>
      <c r="E169" s="1154" t="s">
        <v>707</v>
      </c>
      <c r="F169" s="912" t="s">
        <v>1258</v>
      </c>
      <c r="G169" s="1769" t="s">
        <v>15114</v>
      </c>
      <c r="H169" s="1769"/>
      <c r="I169" s="1769"/>
      <c r="J169" s="1783"/>
      <c r="K169" s="1784"/>
      <c r="L169" s="1785"/>
    </row>
    <row r="170" spans="3:12" ht="12" customHeight="1">
      <c r="C170" s="53" t="s">
        <v>6377</v>
      </c>
      <c r="D170" s="1154">
        <v>2</v>
      </c>
      <c r="E170" s="1154" t="s">
        <v>707</v>
      </c>
      <c r="F170" s="912" t="s">
        <v>1258</v>
      </c>
      <c r="G170" s="1769" t="s">
        <v>15114</v>
      </c>
      <c r="H170" s="1769"/>
      <c r="I170" s="1769"/>
      <c r="J170" s="1783"/>
      <c r="K170" s="1784"/>
      <c r="L170" s="1785"/>
    </row>
    <row r="171" spans="3:12" ht="12" customHeight="1">
      <c r="C171" s="53" t="s">
        <v>6378</v>
      </c>
      <c r="D171" s="1154">
        <v>2</v>
      </c>
      <c r="E171" s="1154" t="s">
        <v>707</v>
      </c>
      <c r="F171" s="912" t="s">
        <v>1258</v>
      </c>
      <c r="G171" s="1769" t="s">
        <v>15114</v>
      </c>
      <c r="H171" s="1769"/>
      <c r="I171" s="1769"/>
      <c r="J171" s="1783"/>
      <c r="K171" s="1784"/>
      <c r="L171" s="1785"/>
    </row>
    <row r="172" spans="3:12" ht="12" customHeight="1">
      <c r="C172" s="53" t="s">
        <v>6379</v>
      </c>
      <c r="D172" s="1154">
        <v>2</v>
      </c>
      <c r="E172" s="1154" t="s">
        <v>707</v>
      </c>
      <c r="F172" s="912" t="s">
        <v>1258</v>
      </c>
      <c r="G172" s="1769" t="s">
        <v>15114</v>
      </c>
      <c r="H172" s="1769"/>
      <c r="I172" s="1769"/>
      <c r="J172" s="1783"/>
      <c r="K172" s="1784"/>
      <c r="L172" s="1785"/>
    </row>
    <row r="173" spans="3:12" ht="12" customHeight="1">
      <c r="C173" s="53" t="s">
        <v>6380</v>
      </c>
      <c r="D173" s="1154">
        <v>2</v>
      </c>
      <c r="E173" s="1154" t="s">
        <v>707</v>
      </c>
      <c r="F173" s="912" t="s">
        <v>1258</v>
      </c>
      <c r="G173" s="1769" t="s">
        <v>15114</v>
      </c>
      <c r="H173" s="1769"/>
      <c r="I173" s="1769"/>
      <c r="J173" s="1783"/>
      <c r="K173" s="1784"/>
      <c r="L173" s="1785"/>
    </row>
    <row r="174" spans="3:12" ht="12" customHeight="1">
      <c r="C174" s="53" t="s">
        <v>6381</v>
      </c>
      <c r="D174" s="1154">
        <v>2</v>
      </c>
      <c r="E174" s="1154" t="s">
        <v>707</v>
      </c>
      <c r="F174" s="912" t="s">
        <v>1258</v>
      </c>
      <c r="G174" s="1769" t="s">
        <v>15114</v>
      </c>
      <c r="H174" s="1769"/>
      <c r="I174" s="1769"/>
      <c r="J174" s="1783"/>
      <c r="K174" s="1784"/>
      <c r="L174" s="1785"/>
    </row>
    <row r="175" spans="3:12" ht="12" customHeight="1">
      <c r="C175" s="53" t="s">
        <v>6382</v>
      </c>
      <c r="D175" s="1154">
        <v>2</v>
      </c>
      <c r="E175" s="1154" t="s">
        <v>707</v>
      </c>
      <c r="F175" s="912" t="s">
        <v>1258</v>
      </c>
      <c r="G175" s="1769" t="s">
        <v>15114</v>
      </c>
      <c r="H175" s="1769"/>
      <c r="I175" s="1769"/>
      <c r="J175" s="1783"/>
      <c r="K175" s="1784"/>
      <c r="L175" s="1785"/>
    </row>
    <row r="176" spans="3:12" ht="12" customHeight="1">
      <c r="C176" s="53" t="s">
        <v>6383</v>
      </c>
      <c r="D176" s="1154">
        <v>2</v>
      </c>
      <c r="E176" s="1154" t="s">
        <v>707</v>
      </c>
      <c r="F176" s="912" t="s">
        <v>1258</v>
      </c>
      <c r="G176" s="1769" t="s">
        <v>15114</v>
      </c>
      <c r="H176" s="1769"/>
      <c r="I176" s="1769"/>
      <c r="J176" s="1783"/>
      <c r="K176" s="1784"/>
      <c r="L176" s="1785"/>
    </row>
    <row r="177" spans="3:12" ht="12" customHeight="1">
      <c r="C177" s="53" t="s">
        <v>6384</v>
      </c>
      <c r="D177" s="1154">
        <v>2</v>
      </c>
      <c r="E177" s="1154" t="s">
        <v>707</v>
      </c>
      <c r="F177" s="912" t="s">
        <v>1258</v>
      </c>
      <c r="G177" s="1769" t="s">
        <v>15114</v>
      </c>
      <c r="H177" s="1769"/>
      <c r="I177" s="1769"/>
      <c r="J177" s="1783"/>
      <c r="K177" s="1784"/>
      <c r="L177" s="1785"/>
    </row>
    <row r="178" spans="3:12" ht="12" customHeight="1">
      <c r="C178" s="53" t="s">
        <v>6385</v>
      </c>
      <c r="D178" s="1154">
        <v>2</v>
      </c>
      <c r="E178" s="1154" t="s">
        <v>707</v>
      </c>
      <c r="F178" s="912" t="s">
        <v>1258</v>
      </c>
      <c r="G178" s="1769" t="s">
        <v>15114</v>
      </c>
      <c r="H178" s="1769"/>
      <c r="I178" s="1769"/>
      <c r="J178" s="1783"/>
      <c r="K178" s="1784"/>
      <c r="L178" s="1785"/>
    </row>
    <row r="179" spans="3:12" ht="12" customHeight="1">
      <c r="C179" s="53" t="s">
        <v>6386</v>
      </c>
      <c r="D179" s="1154">
        <v>2</v>
      </c>
      <c r="E179" s="1154" t="s">
        <v>707</v>
      </c>
      <c r="F179" s="912" t="s">
        <v>1258</v>
      </c>
      <c r="G179" s="1769" t="s">
        <v>15114</v>
      </c>
      <c r="H179" s="1769"/>
      <c r="I179" s="1769"/>
      <c r="J179" s="1783"/>
      <c r="K179" s="1784"/>
      <c r="L179" s="1785"/>
    </row>
    <row r="180" spans="3:12" ht="12" customHeight="1">
      <c r="C180" s="53" t="s">
        <v>6387</v>
      </c>
      <c r="D180" s="1154">
        <v>2</v>
      </c>
      <c r="E180" s="1154" t="s">
        <v>707</v>
      </c>
      <c r="F180" s="912" t="s">
        <v>1258</v>
      </c>
      <c r="G180" s="1769" t="s">
        <v>15114</v>
      </c>
      <c r="H180" s="1769"/>
      <c r="I180" s="1769"/>
      <c r="J180" s="1783"/>
      <c r="K180" s="1784"/>
      <c r="L180" s="1785"/>
    </row>
    <row r="181" spans="3:12" ht="12" customHeight="1">
      <c r="C181" s="53" t="s">
        <v>6388</v>
      </c>
      <c r="D181" s="1154">
        <v>2</v>
      </c>
      <c r="E181" s="1154" t="s">
        <v>707</v>
      </c>
      <c r="F181" s="912" t="s">
        <v>1258</v>
      </c>
      <c r="G181" s="1769" t="s">
        <v>15114</v>
      </c>
      <c r="H181" s="1769"/>
      <c r="I181" s="1769"/>
      <c r="J181" s="1783"/>
      <c r="K181" s="1784"/>
      <c r="L181" s="1785"/>
    </row>
    <row r="182" spans="3:12" ht="12" customHeight="1">
      <c r="C182" s="53" t="s">
        <v>6389</v>
      </c>
      <c r="D182" s="1154">
        <v>2</v>
      </c>
      <c r="E182" s="1154" t="s">
        <v>707</v>
      </c>
      <c r="F182" s="912" t="s">
        <v>1258</v>
      </c>
      <c r="G182" s="1769" t="s">
        <v>15114</v>
      </c>
      <c r="H182" s="1769"/>
      <c r="I182" s="1769"/>
      <c r="J182" s="1783"/>
      <c r="K182" s="1784"/>
      <c r="L182" s="1785"/>
    </row>
    <row r="183" spans="3:12" ht="12" customHeight="1">
      <c r="C183" s="53" t="s">
        <v>6390</v>
      </c>
      <c r="D183" s="1154">
        <v>2</v>
      </c>
      <c r="E183" s="1154" t="s">
        <v>707</v>
      </c>
      <c r="F183" s="912" t="s">
        <v>1258</v>
      </c>
      <c r="G183" s="1769" t="s">
        <v>15114</v>
      </c>
      <c r="H183" s="1769"/>
      <c r="I183" s="1769"/>
      <c r="J183" s="1783"/>
      <c r="K183" s="1784"/>
      <c r="L183" s="1785"/>
    </row>
    <row r="184" spans="3:12" ht="12" customHeight="1">
      <c r="C184" s="53" t="s">
        <v>6391</v>
      </c>
      <c r="D184" s="1154">
        <v>2</v>
      </c>
      <c r="E184" s="1154" t="s">
        <v>707</v>
      </c>
      <c r="F184" s="912" t="s">
        <v>1258</v>
      </c>
      <c r="G184" s="1769" t="s">
        <v>15114</v>
      </c>
      <c r="H184" s="1769"/>
      <c r="I184" s="1769"/>
      <c r="J184" s="1783"/>
      <c r="K184" s="1784"/>
      <c r="L184" s="1785"/>
    </row>
    <row r="185" spans="3:12" ht="12" customHeight="1">
      <c r="C185" s="53" t="s">
        <v>6392</v>
      </c>
      <c r="D185" s="1154">
        <v>2</v>
      </c>
      <c r="E185" s="1154" t="s">
        <v>707</v>
      </c>
      <c r="F185" s="912" t="s">
        <v>1258</v>
      </c>
      <c r="G185" s="1769" t="s">
        <v>15114</v>
      </c>
      <c r="H185" s="1769"/>
      <c r="I185" s="1769"/>
      <c r="J185" s="1783"/>
      <c r="K185" s="1784"/>
      <c r="L185" s="1785"/>
    </row>
    <row r="186" spans="3:12" ht="12" customHeight="1">
      <c r="C186" s="53" t="s">
        <v>6393</v>
      </c>
      <c r="D186" s="1154">
        <v>2</v>
      </c>
      <c r="E186" s="1154" t="s">
        <v>707</v>
      </c>
      <c r="F186" s="912" t="s">
        <v>1258</v>
      </c>
      <c r="G186" s="1769" t="s">
        <v>15114</v>
      </c>
      <c r="H186" s="1769"/>
      <c r="I186" s="1769"/>
      <c r="J186" s="1783"/>
      <c r="K186" s="1784"/>
      <c r="L186" s="1785"/>
    </row>
    <row r="187" spans="3:12" ht="12" customHeight="1">
      <c r="C187" s="53" t="s">
        <v>6394</v>
      </c>
      <c r="D187" s="1154">
        <v>2</v>
      </c>
      <c r="E187" s="1154" t="s">
        <v>707</v>
      </c>
      <c r="F187" s="912" t="s">
        <v>1258</v>
      </c>
      <c r="G187" s="1769" t="s">
        <v>15114</v>
      </c>
      <c r="H187" s="1769"/>
      <c r="I187" s="1769"/>
      <c r="J187" s="1783"/>
      <c r="K187" s="1784"/>
      <c r="L187" s="1785"/>
    </row>
    <row r="188" spans="3:12" ht="12" customHeight="1">
      <c r="C188" s="53" t="s">
        <v>6395</v>
      </c>
      <c r="D188" s="1154">
        <v>2</v>
      </c>
      <c r="E188" s="1154" t="s">
        <v>707</v>
      </c>
      <c r="F188" s="912" t="s">
        <v>1258</v>
      </c>
      <c r="G188" s="1769" t="s">
        <v>15114</v>
      </c>
      <c r="H188" s="1769"/>
      <c r="I188" s="1769"/>
      <c r="J188" s="1783"/>
      <c r="K188" s="1784"/>
      <c r="L188" s="1785"/>
    </row>
    <row r="189" spans="3:12" ht="12" customHeight="1">
      <c r="C189" s="53" t="s">
        <v>6396</v>
      </c>
      <c r="D189" s="1154">
        <v>2</v>
      </c>
      <c r="E189" s="1154" t="s">
        <v>707</v>
      </c>
      <c r="F189" s="912" t="s">
        <v>1258</v>
      </c>
      <c r="G189" s="1769" t="s">
        <v>15114</v>
      </c>
      <c r="H189" s="1769"/>
      <c r="I189" s="1769"/>
      <c r="J189" s="1783"/>
      <c r="K189" s="1784"/>
      <c r="L189" s="1785"/>
    </row>
    <row r="190" spans="3:12" ht="12" customHeight="1">
      <c r="C190" s="53" t="s">
        <v>6397</v>
      </c>
      <c r="D190" s="1154">
        <v>2</v>
      </c>
      <c r="E190" s="1154" t="s">
        <v>707</v>
      </c>
      <c r="F190" s="912" t="s">
        <v>1258</v>
      </c>
      <c r="G190" s="1769" t="s">
        <v>15114</v>
      </c>
      <c r="H190" s="1769"/>
      <c r="I190" s="1769"/>
      <c r="J190" s="1783"/>
      <c r="K190" s="1784"/>
      <c r="L190" s="1785"/>
    </row>
    <row r="191" spans="3:12" ht="12" customHeight="1">
      <c r="C191" s="53" t="s">
        <v>6398</v>
      </c>
      <c r="D191" s="1154">
        <v>2</v>
      </c>
      <c r="E191" s="1154" t="s">
        <v>707</v>
      </c>
      <c r="F191" s="912" t="s">
        <v>1258</v>
      </c>
      <c r="G191" s="1769" t="s">
        <v>15114</v>
      </c>
      <c r="H191" s="1769"/>
      <c r="I191" s="1769"/>
      <c r="J191" s="1783"/>
      <c r="K191" s="1784"/>
      <c r="L191" s="1785"/>
    </row>
    <row r="192" spans="3:12" ht="12" customHeight="1">
      <c r="C192" s="53" t="s">
        <v>6399</v>
      </c>
      <c r="D192" s="1154">
        <v>2</v>
      </c>
      <c r="E192" s="1154" t="s">
        <v>707</v>
      </c>
      <c r="F192" s="912" t="s">
        <v>1258</v>
      </c>
      <c r="G192" s="1769" t="s">
        <v>15114</v>
      </c>
      <c r="H192" s="1769"/>
      <c r="I192" s="1769"/>
      <c r="J192" s="1783"/>
      <c r="K192" s="1784"/>
      <c r="L192" s="1785"/>
    </row>
    <row r="193" spans="3:12" ht="12" customHeight="1">
      <c r="C193" s="53" t="s">
        <v>6400</v>
      </c>
      <c r="D193" s="1154">
        <v>2</v>
      </c>
      <c r="E193" s="1154" t="s">
        <v>707</v>
      </c>
      <c r="F193" s="912" t="s">
        <v>1258</v>
      </c>
      <c r="G193" s="1769" t="s">
        <v>15114</v>
      </c>
      <c r="H193" s="1769"/>
      <c r="I193" s="1769"/>
      <c r="J193" s="1783"/>
      <c r="K193" s="1784"/>
      <c r="L193" s="1785"/>
    </row>
    <row r="194" spans="3:12" ht="12" customHeight="1">
      <c r="C194" s="53" t="s">
        <v>6401</v>
      </c>
      <c r="D194" s="1154">
        <v>2</v>
      </c>
      <c r="E194" s="1154" t="s">
        <v>707</v>
      </c>
      <c r="F194" s="912" t="s">
        <v>1258</v>
      </c>
      <c r="G194" s="1769" t="s">
        <v>15114</v>
      </c>
      <c r="H194" s="1769"/>
      <c r="I194" s="1769"/>
      <c r="J194" s="1783"/>
      <c r="K194" s="1784"/>
      <c r="L194" s="1785"/>
    </row>
    <row r="195" spans="3:12" ht="12" customHeight="1">
      <c r="C195" s="53" t="s">
        <v>6402</v>
      </c>
      <c r="D195" s="1154">
        <v>2</v>
      </c>
      <c r="E195" s="1154" t="s">
        <v>707</v>
      </c>
      <c r="F195" s="912" t="s">
        <v>1258</v>
      </c>
      <c r="G195" s="1769" t="s">
        <v>15114</v>
      </c>
      <c r="H195" s="1769"/>
      <c r="I195" s="1769"/>
      <c r="J195" s="1783"/>
      <c r="K195" s="1784"/>
      <c r="L195" s="1785"/>
    </row>
    <row r="196" spans="3:12" ht="12" customHeight="1">
      <c r="C196" s="53" t="s">
        <v>6403</v>
      </c>
      <c r="D196" s="1154">
        <v>2</v>
      </c>
      <c r="E196" s="1154" t="s">
        <v>707</v>
      </c>
      <c r="F196" s="912" t="s">
        <v>1258</v>
      </c>
      <c r="G196" s="1769" t="s">
        <v>15114</v>
      </c>
      <c r="H196" s="1769"/>
      <c r="I196" s="1769"/>
      <c r="J196" s="1783"/>
      <c r="K196" s="1784"/>
      <c r="L196" s="1785"/>
    </row>
    <row r="197" spans="3:12" ht="12" customHeight="1">
      <c r="C197" s="53" t="s">
        <v>6404</v>
      </c>
      <c r="D197" s="1154">
        <v>2</v>
      </c>
      <c r="E197" s="1154" t="s">
        <v>707</v>
      </c>
      <c r="F197" s="912" t="s">
        <v>1258</v>
      </c>
      <c r="G197" s="1769" t="s">
        <v>15114</v>
      </c>
      <c r="H197" s="1769"/>
      <c r="I197" s="1769"/>
      <c r="J197" s="1783"/>
      <c r="K197" s="1784"/>
      <c r="L197" s="1785"/>
    </row>
    <row r="198" spans="3:12" ht="12" customHeight="1">
      <c r="C198" s="735" t="s">
        <v>6405</v>
      </c>
      <c r="D198" s="1154">
        <v>2</v>
      </c>
      <c r="E198" s="1154" t="s">
        <v>707</v>
      </c>
      <c r="F198" s="912" t="s">
        <v>1258</v>
      </c>
      <c r="G198" s="1769" t="s">
        <v>15114</v>
      </c>
      <c r="H198" s="1769"/>
      <c r="I198" s="1769"/>
      <c r="J198" s="1786"/>
      <c r="K198" s="1787"/>
      <c r="L198" s="1788"/>
    </row>
    <row r="199" spans="3:12" ht="27.6" customHeight="1">
      <c r="C199" s="734" t="s">
        <v>6406</v>
      </c>
      <c r="D199" s="770">
        <v>10</v>
      </c>
      <c r="E199" s="771" t="s">
        <v>707</v>
      </c>
      <c r="F199" s="771" t="s">
        <v>1258</v>
      </c>
      <c r="G199" s="1770" t="s">
        <v>15145</v>
      </c>
      <c r="H199" s="1771"/>
      <c r="I199" s="1771"/>
      <c r="J199" s="1771"/>
      <c r="K199" s="1771"/>
      <c r="L199" s="1772"/>
    </row>
    <row r="200" spans="3:12" ht="12" customHeight="1">
      <c r="C200" s="734" t="s">
        <v>6407</v>
      </c>
      <c r="D200" s="770">
        <v>10</v>
      </c>
      <c r="E200" s="771" t="s">
        <v>707</v>
      </c>
      <c r="F200" s="771" t="s">
        <v>1258</v>
      </c>
      <c r="G200" s="1770" t="s">
        <v>15114</v>
      </c>
      <c r="H200" s="1771"/>
      <c r="I200" s="1771"/>
      <c r="J200" s="1771"/>
      <c r="K200" s="1771"/>
      <c r="L200" s="1772"/>
    </row>
    <row r="201" spans="3:12" ht="12" customHeight="1">
      <c r="C201" s="734" t="s">
        <v>6408</v>
      </c>
      <c r="D201" s="770">
        <v>10</v>
      </c>
      <c r="E201" s="771" t="s">
        <v>707</v>
      </c>
      <c r="F201" s="771" t="s">
        <v>1258</v>
      </c>
      <c r="G201" s="1770" t="s">
        <v>15114</v>
      </c>
      <c r="H201" s="1771"/>
      <c r="I201" s="1771"/>
      <c r="J201" s="1771"/>
      <c r="K201" s="1771"/>
      <c r="L201" s="1772"/>
    </row>
    <row r="202" spans="3:12" ht="12" customHeight="1">
      <c r="C202" s="734" t="s">
        <v>6409</v>
      </c>
      <c r="D202" s="770">
        <v>10</v>
      </c>
      <c r="E202" s="771" t="s">
        <v>707</v>
      </c>
      <c r="F202" s="771" t="s">
        <v>1258</v>
      </c>
      <c r="G202" s="1770" t="s">
        <v>15114</v>
      </c>
      <c r="H202" s="1771"/>
      <c r="I202" s="1771"/>
      <c r="J202" s="1771"/>
      <c r="K202" s="1771"/>
      <c r="L202" s="1772"/>
    </row>
    <row r="203" spans="3:12" ht="12" customHeight="1">
      <c r="C203" s="734" t="s">
        <v>6410</v>
      </c>
      <c r="D203" s="770">
        <v>10</v>
      </c>
      <c r="E203" s="771" t="s">
        <v>707</v>
      </c>
      <c r="F203" s="771" t="s">
        <v>1258</v>
      </c>
      <c r="G203" s="1770" t="s">
        <v>15114</v>
      </c>
      <c r="H203" s="1771"/>
      <c r="I203" s="1771"/>
      <c r="J203" s="1771"/>
      <c r="K203" s="1771"/>
      <c r="L203" s="1772"/>
    </row>
    <row r="204" spans="3:12" ht="12" customHeight="1">
      <c r="C204" s="734" t="s">
        <v>6411</v>
      </c>
      <c r="D204" s="770">
        <v>10</v>
      </c>
      <c r="E204" s="771" t="s">
        <v>707</v>
      </c>
      <c r="F204" s="771" t="s">
        <v>1258</v>
      </c>
      <c r="G204" s="1770" t="s">
        <v>15114</v>
      </c>
      <c r="H204" s="1771"/>
      <c r="I204" s="1771"/>
      <c r="J204" s="1771"/>
      <c r="K204" s="1771"/>
      <c r="L204" s="1772"/>
    </row>
    <row r="205" spans="3:12" ht="12" customHeight="1">
      <c r="C205" s="734" t="s">
        <v>6412</v>
      </c>
      <c r="D205" s="770">
        <v>10</v>
      </c>
      <c r="E205" s="771" t="s">
        <v>707</v>
      </c>
      <c r="F205" s="771" t="s">
        <v>1258</v>
      </c>
      <c r="G205" s="1770" t="s">
        <v>15114</v>
      </c>
      <c r="H205" s="1771"/>
      <c r="I205" s="1771"/>
      <c r="J205" s="1771"/>
      <c r="K205" s="1771"/>
      <c r="L205" s="1772"/>
    </row>
    <row r="206" spans="3:12" ht="12" customHeight="1">
      <c r="C206" s="734" t="s">
        <v>6413</v>
      </c>
      <c r="D206" s="770">
        <v>10</v>
      </c>
      <c r="E206" s="771" t="s">
        <v>707</v>
      </c>
      <c r="F206" s="771" t="s">
        <v>1258</v>
      </c>
      <c r="G206" s="1770" t="s">
        <v>15114</v>
      </c>
      <c r="H206" s="1771"/>
      <c r="I206" s="1771"/>
      <c r="J206" s="1771"/>
      <c r="K206" s="1771"/>
      <c r="L206" s="1772"/>
    </row>
    <row r="207" spans="3:12" ht="12" customHeight="1">
      <c r="C207" s="734" t="s">
        <v>6414</v>
      </c>
      <c r="D207" s="770">
        <v>10</v>
      </c>
      <c r="E207" s="771" t="s">
        <v>707</v>
      </c>
      <c r="F207" s="771" t="s">
        <v>1258</v>
      </c>
      <c r="G207" s="1770" t="s">
        <v>15114</v>
      </c>
      <c r="H207" s="1771"/>
      <c r="I207" s="1771"/>
      <c r="J207" s="1771"/>
      <c r="K207" s="1771"/>
      <c r="L207" s="1772"/>
    </row>
    <row r="208" spans="3:12" ht="28.15" customHeight="1">
      <c r="C208" s="733" t="s">
        <v>6415</v>
      </c>
      <c r="D208" s="772">
        <v>10</v>
      </c>
      <c r="E208" s="773" t="s">
        <v>707</v>
      </c>
      <c r="F208" s="773" t="s">
        <v>1258</v>
      </c>
      <c r="G208" s="1766" t="s">
        <v>15146</v>
      </c>
      <c r="H208" s="1767"/>
      <c r="I208" s="1767"/>
      <c r="J208" s="1767"/>
      <c r="K208" s="1767"/>
      <c r="L208" s="1768"/>
    </row>
    <row r="209" spans="3:12" ht="12" customHeight="1">
      <c r="C209" s="733" t="s">
        <v>6416</v>
      </c>
      <c r="D209" s="772">
        <v>10</v>
      </c>
      <c r="E209" s="773" t="s">
        <v>707</v>
      </c>
      <c r="F209" s="773" t="s">
        <v>1258</v>
      </c>
      <c r="G209" s="1766" t="s">
        <v>15114</v>
      </c>
      <c r="H209" s="1767"/>
      <c r="I209" s="1767"/>
      <c r="J209" s="1767"/>
      <c r="K209" s="1767"/>
      <c r="L209" s="1768"/>
    </row>
    <row r="210" spans="3:12" ht="12" customHeight="1">
      <c r="C210" s="733" t="s">
        <v>6417</v>
      </c>
      <c r="D210" s="772">
        <v>10</v>
      </c>
      <c r="E210" s="773" t="s">
        <v>707</v>
      </c>
      <c r="F210" s="773" t="s">
        <v>1258</v>
      </c>
      <c r="G210" s="1766" t="s">
        <v>15114</v>
      </c>
      <c r="H210" s="1767"/>
      <c r="I210" s="1767"/>
      <c r="J210" s="1767"/>
      <c r="K210" s="1767"/>
      <c r="L210" s="1768"/>
    </row>
    <row r="211" spans="3:12" ht="12" customHeight="1">
      <c r="C211" s="733" t="s">
        <v>6418</v>
      </c>
      <c r="D211" s="772">
        <v>10</v>
      </c>
      <c r="E211" s="773" t="s">
        <v>707</v>
      </c>
      <c r="F211" s="773" t="s">
        <v>1258</v>
      </c>
      <c r="G211" s="1766" t="s">
        <v>15114</v>
      </c>
      <c r="H211" s="1767"/>
      <c r="I211" s="1767"/>
      <c r="J211" s="1767"/>
      <c r="K211" s="1767"/>
      <c r="L211" s="1768"/>
    </row>
    <row r="212" spans="3:12" ht="12" customHeight="1">
      <c r="C212" s="733" t="s">
        <v>6419</v>
      </c>
      <c r="D212" s="772">
        <v>10</v>
      </c>
      <c r="E212" s="773" t="s">
        <v>707</v>
      </c>
      <c r="F212" s="773" t="s">
        <v>1258</v>
      </c>
      <c r="G212" s="1766" t="s">
        <v>15114</v>
      </c>
      <c r="H212" s="1767"/>
      <c r="I212" s="1767"/>
      <c r="J212" s="1767"/>
      <c r="K212" s="1767"/>
      <c r="L212" s="1768"/>
    </row>
    <row r="213" spans="3:12" ht="12" customHeight="1">
      <c r="C213" s="733" t="s">
        <v>6420</v>
      </c>
      <c r="D213" s="772">
        <v>10</v>
      </c>
      <c r="E213" s="773" t="s">
        <v>707</v>
      </c>
      <c r="F213" s="773" t="s">
        <v>1258</v>
      </c>
      <c r="G213" s="1766" t="s">
        <v>15114</v>
      </c>
      <c r="H213" s="1767"/>
      <c r="I213" s="1767"/>
      <c r="J213" s="1767"/>
      <c r="K213" s="1767"/>
      <c r="L213" s="1768"/>
    </row>
    <row r="214" spans="3:12" ht="12" customHeight="1">
      <c r="C214" s="733" t="s">
        <v>6421</v>
      </c>
      <c r="D214" s="772">
        <v>10</v>
      </c>
      <c r="E214" s="773" t="s">
        <v>707</v>
      </c>
      <c r="F214" s="773" t="s">
        <v>1258</v>
      </c>
      <c r="G214" s="1766" t="s">
        <v>15114</v>
      </c>
      <c r="H214" s="1767"/>
      <c r="I214" s="1767"/>
      <c r="J214" s="1767"/>
      <c r="K214" s="1767"/>
      <c r="L214" s="1768"/>
    </row>
    <row r="215" spans="3:12" ht="12" customHeight="1">
      <c r="C215" s="733" t="s">
        <v>6422</v>
      </c>
      <c r="D215" s="772">
        <v>10</v>
      </c>
      <c r="E215" s="773" t="s">
        <v>707</v>
      </c>
      <c r="F215" s="773" t="s">
        <v>1258</v>
      </c>
      <c r="G215" s="1766" t="s">
        <v>15114</v>
      </c>
      <c r="H215" s="1767"/>
      <c r="I215" s="1767"/>
      <c r="J215" s="1767"/>
      <c r="K215" s="1767"/>
      <c r="L215" s="1768"/>
    </row>
    <row r="216" spans="3:12" ht="12" customHeight="1">
      <c r="C216" s="733" t="s">
        <v>6423</v>
      </c>
      <c r="D216" s="772">
        <v>10</v>
      </c>
      <c r="E216" s="773" t="s">
        <v>707</v>
      </c>
      <c r="F216" s="773" t="s">
        <v>1258</v>
      </c>
      <c r="G216" s="1766" t="s">
        <v>15114</v>
      </c>
      <c r="H216" s="1767"/>
      <c r="I216" s="1767"/>
      <c r="J216" s="1767"/>
      <c r="K216" s="1767"/>
      <c r="L216" s="1768"/>
    </row>
    <row r="217" spans="3:12" ht="33.6" customHeight="1">
      <c r="C217" s="732" t="s">
        <v>6424</v>
      </c>
      <c r="D217" s="774">
        <v>10</v>
      </c>
      <c r="E217" s="775" t="s">
        <v>707</v>
      </c>
      <c r="F217" s="775" t="s">
        <v>1258</v>
      </c>
      <c r="G217" s="1777" t="s">
        <v>15147</v>
      </c>
      <c r="H217" s="1778"/>
      <c r="I217" s="1778"/>
      <c r="J217" s="1778"/>
      <c r="K217" s="1778"/>
      <c r="L217" s="1779"/>
    </row>
    <row r="218" spans="3:12" ht="12" customHeight="1">
      <c r="C218" s="732" t="s">
        <v>6425</v>
      </c>
      <c r="D218" s="774">
        <v>10</v>
      </c>
      <c r="E218" s="775" t="s">
        <v>707</v>
      </c>
      <c r="F218" s="775" t="s">
        <v>1258</v>
      </c>
      <c r="G218" s="1777" t="s">
        <v>15114</v>
      </c>
      <c r="H218" s="1778"/>
      <c r="I218" s="1778"/>
      <c r="J218" s="1778"/>
      <c r="K218" s="1778"/>
      <c r="L218" s="1779"/>
    </row>
    <row r="219" spans="3:12" ht="12" customHeight="1">
      <c r="C219" s="732" t="s">
        <v>6426</v>
      </c>
      <c r="D219" s="774">
        <v>10</v>
      </c>
      <c r="E219" s="775" t="s">
        <v>707</v>
      </c>
      <c r="F219" s="775" t="s">
        <v>1258</v>
      </c>
      <c r="G219" s="1777" t="s">
        <v>15114</v>
      </c>
      <c r="H219" s="1778"/>
      <c r="I219" s="1778"/>
      <c r="J219" s="1778"/>
      <c r="K219" s="1778"/>
      <c r="L219" s="1779"/>
    </row>
    <row r="220" spans="3:12" ht="12" customHeight="1">
      <c r="C220" s="732" t="s">
        <v>6427</v>
      </c>
      <c r="D220" s="774">
        <v>10</v>
      </c>
      <c r="E220" s="775" t="s">
        <v>707</v>
      </c>
      <c r="F220" s="775" t="s">
        <v>1258</v>
      </c>
      <c r="G220" s="1777" t="s">
        <v>15114</v>
      </c>
      <c r="H220" s="1778"/>
      <c r="I220" s="1778"/>
      <c r="J220" s="1778"/>
      <c r="K220" s="1778"/>
      <c r="L220" s="1779"/>
    </row>
    <row r="221" spans="3:12" ht="12" customHeight="1">
      <c r="C221" s="732" t="s">
        <v>6428</v>
      </c>
      <c r="D221" s="774">
        <v>10</v>
      </c>
      <c r="E221" s="775" t="s">
        <v>707</v>
      </c>
      <c r="F221" s="775" t="s">
        <v>1258</v>
      </c>
      <c r="G221" s="1777" t="s">
        <v>15114</v>
      </c>
      <c r="H221" s="1778"/>
      <c r="I221" s="1778"/>
      <c r="J221" s="1778"/>
      <c r="K221" s="1778"/>
      <c r="L221" s="1779"/>
    </row>
    <row r="222" spans="3:12" ht="12" customHeight="1">
      <c r="C222" s="732" t="s">
        <v>6429</v>
      </c>
      <c r="D222" s="774">
        <v>10</v>
      </c>
      <c r="E222" s="775" t="s">
        <v>707</v>
      </c>
      <c r="F222" s="775" t="s">
        <v>1258</v>
      </c>
      <c r="G222" s="1777" t="s">
        <v>15114</v>
      </c>
      <c r="H222" s="1778"/>
      <c r="I222" s="1778"/>
      <c r="J222" s="1778"/>
      <c r="K222" s="1778"/>
      <c r="L222" s="1779"/>
    </row>
    <row r="223" spans="3:12" ht="12" customHeight="1">
      <c r="C223" s="732" t="s">
        <v>6430</v>
      </c>
      <c r="D223" s="774">
        <v>10</v>
      </c>
      <c r="E223" s="775" t="s">
        <v>707</v>
      </c>
      <c r="F223" s="775" t="s">
        <v>1258</v>
      </c>
      <c r="G223" s="1777" t="s">
        <v>15114</v>
      </c>
      <c r="H223" s="1778"/>
      <c r="I223" s="1778"/>
      <c r="J223" s="1778"/>
      <c r="K223" s="1778"/>
      <c r="L223" s="1779"/>
    </row>
    <row r="224" spans="3:12" ht="12" customHeight="1">
      <c r="C224" s="732" t="s">
        <v>6431</v>
      </c>
      <c r="D224" s="774">
        <v>10</v>
      </c>
      <c r="E224" s="775" t="s">
        <v>707</v>
      </c>
      <c r="F224" s="775" t="s">
        <v>1258</v>
      </c>
      <c r="G224" s="1777" t="s">
        <v>15114</v>
      </c>
      <c r="H224" s="1778"/>
      <c r="I224" s="1778"/>
      <c r="J224" s="1778"/>
      <c r="K224" s="1778"/>
      <c r="L224" s="1779"/>
    </row>
    <row r="225" spans="3:12" ht="12" customHeight="1">
      <c r="C225" s="732" t="s">
        <v>6432</v>
      </c>
      <c r="D225" s="774">
        <v>10</v>
      </c>
      <c r="E225" s="775" t="s">
        <v>707</v>
      </c>
      <c r="F225" s="775" t="s">
        <v>1258</v>
      </c>
      <c r="G225" s="1777" t="s">
        <v>15114</v>
      </c>
      <c r="H225" s="1778"/>
      <c r="I225" s="1778"/>
      <c r="J225" s="1778"/>
      <c r="K225" s="1778"/>
      <c r="L225" s="1779"/>
    </row>
    <row r="226" spans="3:12" ht="34.9" customHeight="1">
      <c r="C226" s="731" t="s">
        <v>6433</v>
      </c>
      <c r="D226" s="776">
        <v>10</v>
      </c>
      <c r="E226" s="777" t="s">
        <v>707</v>
      </c>
      <c r="F226" s="777" t="s">
        <v>1258</v>
      </c>
      <c r="G226" s="1774" t="s">
        <v>15148</v>
      </c>
      <c r="H226" s="1775"/>
      <c r="I226" s="1775"/>
      <c r="J226" s="1775"/>
      <c r="K226" s="1775"/>
      <c r="L226" s="1776"/>
    </row>
    <row r="227" spans="3:12" ht="12" customHeight="1">
      <c r="C227" s="731" t="s">
        <v>6434</v>
      </c>
      <c r="D227" s="776">
        <v>10</v>
      </c>
      <c r="E227" s="777" t="s">
        <v>707</v>
      </c>
      <c r="F227" s="777" t="s">
        <v>1258</v>
      </c>
      <c r="G227" s="1774" t="s">
        <v>15114</v>
      </c>
      <c r="H227" s="1775"/>
      <c r="I227" s="1775"/>
      <c r="J227" s="1775"/>
      <c r="K227" s="1775"/>
      <c r="L227" s="1776"/>
    </row>
    <row r="228" spans="3:12" ht="12" customHeight="1">
      <c r="C228" s="731" t="s">
        <v>6435</v>
      </c>
      <c r="D228" s="776">
        <v>10</v>
      </c>
      <c r="E228" s="777" t="s">
        <v>707</v>
      </c>
      <c r="F228" s="777" t="s">
        <v>1258</v>
      </c>
      <c r="G228" s="1774" t="s">
        <v>15114</v>
      </c>
      <c r="H228" s="1775"/>
      <c r="I228" s="1775"/>
      <c r="J228" s="1775"/>
      <c r="K228" s="1775"/>
      <c r="L228" s="1776"/>
    </row>
    <row r="229" spans="3:12" ht="12" customHeight="1">
      <c r="C229" s="731" t="s">
        <v>6436</v>
      </c>
      <c r="D229" s="776">
        <v>10</v>
      </c>
      <c r="E229" s="777" t="s">
        <v>707</v>
      </c>
      <c r="F229" s="777" t="s">
        <v>1258</v>
      </c>
      <c r="G229" s="1774" t="s">
        <v>15114</v>
      </c>
      <c r="H229" s="1775"/>
      <c r="I229" s="1775"/>
      <c r="J229" s="1775"/>
      <c r="K229" s="1775"/>
      <c r="L229" s="1776"/>
    </row>
    <row r="230" spans="3:12" ht="12" customHeight="1">
      <c r="C230" s="731" t="s">
        <v>6437</v>
      </c>
      <c r="D230" s="776">
        <v>10</v>
      </c>
      <c r="E230" s="777" t="s">
        <v>707</v>
      </c>
      <c r="F230" s="777" t="s">
        <v>1258</v>
      </c>
      <c r="G230" s="1774" t="s">
        <v>15114</v>
      </c>
      <c r="H230" s="1775"/>
      <c r="I230" s="1775"/>
      <c r="J230" s="1775"/>
      <c r="K230" s="1775"/>
      <c r="L230" s="1776"/>
    </row>
    <row r="231" spans="3:12" ht="12" customHeight="1">
      <c r="C231" s="731" t="s">
        <v>6438</v>
      </c>
      <c r="D231" s="776">
        <v>10</v>
      </c>
      <c r="E231" s="777" t="s">
        <v>707</v>
      </c>
      <c r="F231" s="777" t="s">
        <v>1258</v>
      </c>
      <c r="G231" s="1774" t="s">
        <v>15114</v>
      </c>
      <c r="H231" s="1775"/>
      <c r="I231" s="1775"/>
      <c r="J231" s="1775"/>
      <c r="K231" s="1775"/>
      <c r="L231" s="1776"/>
    </row>
    <row r="232" spans="3:12" ht="12" customHeight="1">
      <c r="C232" s="731" t="s">
        <v>6439</v>
      </c>
      <c r="D232" s="776">
        <v>10</v>
      </c>
      <c r="E232" s="777" t="s">
        <v>707</v>
      </c>
      <c r="F232" s="777" t="s">
        <v>1258</v>
      </c>
      <c r="G232" s="1774" t="s">
        <v>15114</v>
      </c>
      <c r="H232" s="1775"/>
      <c r="I232" s="1775"/>
      <c r="J232" s="1775"/>
      <c r="K232" s="1775"/>
      <c r="L232" s="1776"/>
    </row>
    <row r="233" spans="3:12" ht="12" customHeight="1">
      <c r="C233" s="731" t="s">
        <v>6440</v>
      </c>
      <c r="D233" s="776">
        <v>10</v>
      </c>
      <c r="E233" s="777" t="s">
        <v>707</v>
      </c>
      <c r="F233" s="777" t="s">
        <v>1258</v>
      </c>
      <c r="G233" s="1774" t="s">
        <v>15114</v>
      </c>
      <c r="H233" s="1775"/>
      <c r="I233" s="1775"/>
      <c r="J233" s="1775"/>
      <c r="K233" s="1775"/>
      <c r="L233" s="1776"/>
    </row>
    <row r="234" spans="3:12" ht="12" customHeight="1">
      <c r="C234" s="731" t="s">
        <v>6441</v>
      </c>
      <c r="D234" s="776">
        <v>10</v>
      </c>
      <c r="E234" s="777" t="s">
        <v>707</v>
      </c>
      <c r="F234" s="777" t="s">
        <v>1258</v>
      </c>
      <c r="G234" s="1774" t="s">
        <v>15114</v>
      </c>
      <c r="H234" s="1775"/>
      <c r="I234" s="1775"/>
      <c r="J234" s="1775"/>
      <c r="K234" s="1775"/>
      <c r="L234" s="1776"/>
    </row>
    <row r="235" spans="3:12">
      <c r="C235" s="873" t="s">
        <v>14435</v>
      </c>
      <c r="D235" s="1131">
        <f>SUM(D115:D234)</f>
        <v>604</v>
      </c>
      <c r="E235" s="1129"/>
      <c r="F235" s="1129"/>
      <c r="G235" s="1129"/>
      <c r="H235" s="1129"/>
      <c r="I235" s="1129"/>
      <c r="J235" s="1129"/>
      <c r="K235" s="1129"/>
      <c r="L235" s="1129"/>
    </row>
  </sheetData>
  <mergeCells count="271">
    <mergeCell ref="G126:L126"/>
    <mergeCell ref="G127:L127"/>
    <mergeCell ref="G128:L128"/>
    <mergeCell ref="D5:E5"/>
    <mergeCell ref="C6:J6"/>
    <mergeCell ref="C7:J7"/>
    <mergeCell ref="C8:J8"/>
    <mergeCell ref="C9:J9"/>
    <mergeCell ref="C10:J10"/>
    <mergeCell ref="C12:J12"/>
    <mergeCell ref="C13:J13"/>
    <mergeCell ref="C14:J14"/>
    <mergeCell ref="C15:J15"/>
    <mergeCell ref="C17:J17"/>
    <mergeCell ref="C18:D18"/>
    <mergeCell ref="E18:F18"/>
    <mergeCell ref="G18:H18"/>
    <mergeCell ref="I18:J18"/>
    <mergeCell ref="G19:J19"/>
    <mergeCell ref="C20:J20"/>
    <mergeCell ref="G21:J21"/>
    <mergeCell ref="C22:J22"/>
    <mergeCell ref="C23:J23"/>
    <mergeCell ref="C24:D24"/>
    <mergeCell ref="E24:F24"/>
    <mergeCell ref="G24:H24"/>
    <mergeCell ref="I24:J24"/>
    <mergeCell ref="C25:D25"/>
    <mergeCell ref="E25:F25"/>
    <mergeCell ref="G25:H25"/>
    <mergeCell ref="I25:J25"/>
    <mergeCell ref="C26:D26"/>
    <mergeCell ref="E26:F26"/>
    <mergeCell ref="G26:H26"/>
    <mergeCell ref="I26:J26"/>
    <mergeCell ref="C27:D27"/>
    <mergeCell ref="E27:F27"/>
    <mergeCell ref="G27:H27"/>
    <mergeCell ref="I27:J27"/>
    <mergeCell ref="C28:D28"/>
    <mergeCell ref="E28:F28"/>
    <mergeCell ref="G28:H28"/>
    <mergeCell ref="I28:J28"/>
    <mergeCell ref="C29:D29"/>
    <mergeCell ref="E29:F29"/>
    <mergeCell ref="G29:H29"/>
    <mergeCell ref="I29:J29"/>
    <mergeCell ref="C33:D33"/>
    <mergeCell ref="E33:F33"/>
    <mergeCell ref="G33:H33"/>
    <mergeCell ref="I33:J33"/>
    <mergeCell ref="C34:D34"/>
    <mergeCell ref="E34:F34"/>
    <mergeCell ref="G34:H34"/>
    <mergeCell ref="I34:J34"/>
    <mergeCell ref="C30:D30"/>
    <mergeCell ref="E30:F30"/>
    <mergeCell ref="G30:H30"/>
    <mergeCell ref="I30:J30"/>
    <mergeCell ref="C31:D31"/>
    <mergeCell ref="E31:F31"/>
    <mergeCell ref="G31:H31"/>
    <mergeCell ref="I31:J31"/>
    <mergeCell ref="C32:D32"/>
    <mergeCell ref="E32:F32"/>
    <mergeCell ref="G32:H32"/>
    <mergeCell ref="I32:J32"/>
    <mergeCell ref="I40:J40"/>
    <mergeCell ref="C41:J41"/>
    <mergeCell ref="I42:J42"/>
    <mergeCell ref="C35:D35"/>
    <mergeCell ref="E35:F35"/>
    <mergeCell ref="G35:H35"/>
    <mergeCell ref="I35:J35"/>
    <mergeCell ref="C36:D36"/>
    <mergeCell ref="E36:F36"/>
    <mergeCell ref="G36:H36"/>
    <mergeCell ref="C37:D37"/>
    <mergeCell ref="E37:F37"/>
    <mergeCell ref="G37:H37"/>
    <mergeCell ref="I37:J37"/>
    <mergeCell ref="I38:J38"/>
    <mergeCell ref="C39:J39"/>
    <mergeCell ref="I36:J36"/>
    <mergeCell ref="C43:J43"/>
    <mergeCell ref="I44:J44"/>
    <mergeCell ref="C45:J45"/>
    <mergeCell ref="C47:J47"/>
    <mergeCell ref="I48:J48"/>
    <mergeCell ref="C49:J49"/>
    <mergeCell ref="I46:J46"/>
    <mergeCell ref="I50:J50"/>
    <mergeCell ref="C51:J51"/>
    <mergeCell ref="C55:J55"/>
    <mergeCell ref="I52:J52"/>
    <mergeCell ref="C53:J53"/>
    <mergeCell ref="I54:J54"/>
    <mergeCell ref="I56:J56"/>
    <mergeCell ref="C57:J57"/>
    <mergeCell ref="C59:J59"/>
    <mergeCell ref="I60:J60"/>
    <mergeCell ref="C61:J61"/>
    <mergeCell ref="I58:J58"/>
    <mergeCell ref="I62:J62"/>
    <mergeCell ref="C63:J63"/>
    <mergeCell ref="C67:J67"/>
    <mergeCell ref="I64:J64"/>
    <mergeCell ref="C65:J65"/>
    <mergeCell ref="I66:J66"/>
    <mergeCell ref="I68:J68"/>
    <mergeCell ref="C69:J69"/>
    <mergeCell ref="C71:J71"/>
    <mergeCell ref="I72:J72"/>
    <mergeCell ref="C73:J73"/>
    <mergeCell ref="I70:J70"/>
    <mergeCell ref="I74:J74"/>
    <mergeCell ref="C75:J75"/>
    <mergeCell ref="C79:J79"/>
    <mergeCell ref="I76:J76"/>
    <mergeCell ref="C77:J77"/>
    <mergeCell ref="I78:J78"/>
    <mergeCell ref="I80:J80"/>
    <mergeCell ref="C81:J81"/>
    <mergeCell ref="C83:J83"/>
    <mergeCell ref="I84:J84"/>
    <mergeCell ref="C85:J85"/>
    <mergeCell ref="I82:J82"/>
    <mergeCell ref="I86:J86"/>
    <mergeCell ref="C87:J87"/>
    <mergeCell ref="C91:J91"/>
    <mergeCell ref="I88:J88"/>
    <mergeCell ref="C89:J89"/>
    <mergeCell ref="I90:J90"/>
    <mergeCell ref="I92:J92"/>
    <mergeCell ref="C93:J93"/>
    <mergeCell ref="C95:J95"/>
    <mergeCell ref="I96:J96"/>
    <mergeCell ref="C97:J97"/>
    <mergeCell ref="I94:J94"/>
    <mergeCell ref="I98:J98"/>
    <mergeCell ref="C99:J99"/>
    <mergeCell ref="C103:J103"/>
    <mergeCell ref="I100:J100"/>
    <mergeCell ref="C101:J101"/>
    <mergeCell ref="I102:J102"/>
    <mergeCell ref="I104:J104"/>
    <mergeCell ref="C105:J105"/>
    <mergeCell ref="G164:I164"/>
    <mergeCell ref="I106:J106"/>
    <mergeCell ref="C107:J107"/>
    <mergeCell ref="I108:J108"/>
    <mergeCell ref="C109:J109"/>
    <mergeCell ref="G122:L122"/>
    <mergeCell ref="G123:L123"/>
    <mergeCell ref="G124:L124"/>
    <mergeCell ref="G125:L125"/>
    <mergeCell ref="G114:L114"/>
    <mergeCell ref="G116:L116"/>
    <mergeCell ref="G117:L117"/>
    <mergeCell ref="G118:L118"/>
    <mergeCell ref="G119:L119"/>
    <mergeCell ref="G120:L120"/>
    <mergeCell ref="G121:L121"/>
    <mergeCell ref="G115:L115"/>
    <mergeCell ref="G129:L129"/>
    <mergeCell ref="G130:L130"/>
    <mergeCell ref="G131:L131"/>
    <mergeCell ref="G132:L132"/>
    <mergeCell ref="G133:L133"/>
    <mergeCell ref="G134:L134"/>
    <mergeCell ref="G135:L135"/>
    <mergeCell ref="G136:L136"/>
    <mergeCell ref="G137:L137"/>
    <mergeCell ref="G138:L138"/>
    <mergeCell ref="G139:L139"/>
    <mergeCell ref="G140:L140"/>
    <mergeCell ref="G184:I184"/>
    <mergeCell ref="G174:I174"/>
    <mergeCell ref="G175:I175"/>
    <mergeCell ref="G176:I176"/>
    <mergeCell ref="G177:I177"/>
    <mergeCell ref="G141:L141"/>
    <mergeCell ref="G142:L142"/>
    <mergeCell ref="G151:I151"/>
    <mergeCell ref="G152:I152"/>
    <mergeCell ref="G153:I153"/>
    <mergeCell ref="G143:I143"/>
    <mergeCell ref="J143:L166"/>
    <mergeCell ref="G144:I144"/>
    <mergeCell ref="G145:I145"/>
    <mergeCell ref="G146:I146"/>
    <mergeCell ref="G147:I147"/>
    <mergeCell ref="G148:I148"/>
    <mergeCell ref="G208:L208"/>
    <mergeCell ref="G195:I195"/>
    <mergeCell ref="G196:I196"/>
    <mergeCell ref="G185:I185"/>
    <mergeCell ref="G186:I186"/>
    <mergeCell ref="G187:I187"/>
    <mergeCell ref="G188:I188"/>
    <mergeCell ref="G189:I189"/>
    <mergeCell ref="G190:I190"/>
    <mergeCell ref="G191:I191"/>
    <mergeCell ref="G192:I192"/>
    <mergeCell ref="J167:L198"/>
    <mergeCell ref="G197:I197"/>
    <mergeCell ref="G198:I198"/>
    <mergeCell ref="G233:L233"/>
    <mergeCell ref="G234:L234"/>
    <mergeCell ref="G216:L216"/>
    <mergeCell ref="G217:L217"/>
    <mergeCell ref="G218:L218"/>
    <mergeCell ref="G219:L219"/>
    <mergeCell ref="G224:L224"/>
    <mergeCell ref="G225:L225"/>
    <mergeCell ref="G232:L232"/>
    <mergeCell ref="G226:L226"/>
    <mergeCell ref="G223:L223"/>
    <mergeCell ref="G227:L227"/>
    <mergeCell ref="G228:L228"/>
    <mergeCell ref="G229:L229"/>
    <mergeCell ref="G230:L230"/>
    <mergeCell ref="G231:L231"/>
    <mergeCell ref="G220:L220"/>
    <mergeCell ref="G221:L221"/>
    <mergeCell ref="G222:L222"/>
    <mergeCell ref="G149:I149"/>
    <mergeCell ref="G150:I150"/>
    <mergeCell ref="G154:I154"/>
    <mergeCell ref="G173:I173"/>
    <mergeCell ref="G155:I155"/>
    <mergeCell ref="G156:I156"/>
    <mergeCell ref="G157:I157"/>
    <mergeCell ref="G158:I158"/>
    <mergeCell ref="G159:I159"/>
    <mergeCell ref="G160:I160"/>
    <mergeCell ref="G161:I161"/>
    <mergeCell ref="G162:I162"/>
    <mergeCell ref="G163:I163"/>
    <mergeCell ref="G165:I165"/>
    <mergeCell ref="G166:I166"/>
    <mergeCell ref="G167:I167"/>
    <mergeCell ref="G168:I168"/>
    <mergeCell ref="G169:I169"/>
    <mergeCell ref="G170:I170"/>
    <mergeCell ref="G171:I171"/>
    <mergeCell ref="G172:I172"/>
    <mergeCell ref="G215:L215"/>
    <mergeCell ref="G209:L209"/>
    <mergeCell ref="G210:L210"/>
    <mergeCell ref="G211:L211"/>
    <mergeCell ref="G178:I178"/>
    <mergeCell ref="G179:I179"/>
    <mergeCell ref="G180:I180"/>
    <mergeCell ref="G181:I181"/>
    <mergeCell ref="G182:I182"/>
    <mergeCell ref="G193:I193"/>
    <mergeCell ref="G194:I194"/>
    <mergeCell ref="G183:I183"/>
    <mergeCell ref="G199:L199"/>
    <mergeCell ref="G200:L200"/>
    <mergeCell ref="G201:L201"/>
    <mergeCell ref="G202:L202"/>
    <mergeCell ref="G212:L212"/>
    <mergeCell ref="G213:L213"/>
    <mergeCell ref="G214:L214"/>
    <mergeCell ref="G203:L203"/>
    <mergeCell ref="G204:L204"/>
    <mergeCell ref="G205:L205"/>
    <mergeCell ref="G206:L206"/>
    <mergeCell ref="G207:L207"/>
  </mergeCells>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334"/>
  <sheetViews>
    <sheetView zoomScaleNormal="100" workbookViewId="0"/>
  </sheetViews>
  <sheetFormatPr defaultRowHeight="12"/>
  <cols>
    <col min="1" max="2" width="9" style="164"/>
    <col min="3" max="10" width="15.625" style="164" customWidth="1"/>
    <col min="11" max="16384" width="9" style="164"/>
  </cols>
  <sheetData>
    <row r="1" spans="1:12">
      <c r="A1" s="817"/>
      <c r="B1" s="817"/>
      <c r="C1" s="817"/>
      <c r="D1" s="847"/>
      <c r="E1" s="817"/>
      <c r="F1" s="817"/>
      <c r="G1" s="817"/>
      <c r="H1" s="817"/>
      <c r="I1" s="817"/>
      <c r="J1" s="817"/>
      <c r="K1" s="817"/>
      <c r="L1" s="817"/>
    </row>
    <row r="2" spans="1:12">
      <c r="A2" s="817"/>
      <c r="B2" s="819" t="s">
        <v>6464</v>
      </c>
      <c r="C2" s="55"/>
      <c r="D2" s="837" t="s">
        <v>6463</v>
      </c>
      <c r="E2" s="820"/>
      <c r="F2" s="847" t="s">
        <v>15262</v>
      </c>
      <c r="G2" s="820"/>
      <c r="H2" s="820"/>
      <c r="I2" s="820"/>
      <c r="J2" s="820"/>
      <c r="K2" s="821"/>
      <c r="L2" s="817"/>
    </row>
    <row r="3" spans="1:12" ht="12.75" thickBot="1">
      <c r="A3" s="817"/>
      <c r="B3" s="819"/>
      <c r="C3" s="820"/>
      <c r="D3" s="820"/>
      <c r="E3" s="820"/>
      <c r="F3" s="820"/>
      <c r="G3" s="820"/>
      <c r="H3" s="820"/>
      <c r="I3" s="820"/>
      <c r="J3" s="820"/>
      <c r="K3" s="821"/>
      <c r="L3" s="817"/>
    </row>
    <row r="4" spans="1:12" ht="12.75" thickBot="1">
      <c r="A4" s="817"/>
      <c r="B4" s="822" t="s">
        <v>2</v>
      </c>
      <c r="C4" s="843" t="s">
        <v>3</v>
      </c>
      <c r="D4" s="843" t="s">
        <v>4</v>
      </c>
      <c r="E4" s="843" t="s">
        <v>5</v>
      </c>
      <c r="F4" s="843" t="s">
        <v>6</v>
      </c>
      <c r="G4" s="843" t="s">
        <v>7</v>
      </c>
      <c r="H4" s="843" t="s">
        <v>8</v>
      </c>
      <c r="I4" s="843" t="s">
        <v>9</v>
      </c>
      <c r="J4" s="844" t="s">
        <v>10</v>
      </c>
      <c r="K4" s="823" t="s">
        <v>815</v>
      </c>
      <c r="L4" s="824" t="s">
        <v>2</v>
      </c>
    </row>
    <row r="5" spans="1:12" ht="12.75" thickTop="1">
      <c r="A5" s="818">
        <v>0</v>
      </c>
      <c r="B5" s="845" t="s">
        <v>12</v>
      </c>
      <c r="C5" s="832" t="s">
        <v>13</v>
      </c>
      <c r="D5" s="730" t="s">
        <v>13</v>
      </c>
      <c r="E5" s="730" t="s">
        <v>13</v>
      </c>
      <c r="F5" s="163" t="s">
        <v>6465</v>
      </c>
      <c r="G5" s="729" t="s">
        <v>6466</v>
      </c>
      <c r="H5" s="838" t="s">
        <v>6467</v>
      </c>
      <c r="I5" s="838" t="s">
        <v>6468</v>
      </c>
      <c r="J5" s="833" t="s">
        <v>6469</v>
      </c>
      <c r="K5" s="839" t="s">
        <v>16</v>
      </c>
      <c r="L5" s="825" t="s">
        <v>12</v>
      </c>
    </row>
    <row r="6" spans="1:12">
      <c r="A6" s="818">
        <v>1</v>
      </c>
      <c r="B6" s="845" t="s">
        <v>17</v>
      </c>
      <c r="C6" s="840" t="s">
        <v>13</v>
      </c>
      <c r="D6" s="841" t="s">
        <v>13</v>
      </c>
      <c r="E6" s="841" t="s">
        <v>13</v>
      </c>
      <c r="F6" s="841" t="s">
        <v>13</v>
      </c>
      <c r="G6" s="1489" t="s">
        <v>6470</v>
      </c>
      <c r="H6" s="1830"/>
      <c r="I6" s="1830"/>
      <c r="J6" s="1490"/>
      <c r="K6" s="831" t="s">
        <v>1114</v>
      </c>
      <c r="L6" s="825" t="s">
        <v>17</v>
      </c>
    </row>
    <row r="7" spans="1:12">
      <c r="A7" s="818">
        <v>2</v>
      </c>
      <c r="B7" s="846" t="s">
        <v>19</v>
      </c>
      <c r="C7" s="1491" t="s">
        <v>6471</v>
      </c>
      <c r="D7" s="1492"/>
      <c r="E7" s="1492"/>
      <c r="F7" s="1492"/>
      <c r="G7" s="1492"/>
      <c r="H7" s="1492"/>
      <c r="I7" s="1492"/>
      <c r="J7" s="1493"/>
      <c r="K7" s="831" t="s">
        <v>6472</v>
      </c>
      <c r="L7" s="825" t="s">
        <v>19</v>
      </c>
    </row>
    <row r="8" spans="1:12">
      <c r="A8" s="818">
        <v>3</v>
      </c>
      <c r="B8" s="846" t="s">
        <v>20</v>
      </c>
      <c r="C8" s="1491" t="s">
        <v>6473</v>
      </c>
      <c r="D8" s="1492"/>
      <c r="E8" s="1492"/>
      <c r="F8" s="1492"/>
      <c r="G8" s="1492"/>
      <c r="H8" s="1492"/>
      <c r="I8" s="1492"/>
      <c r="J8" s="1493"/>
      <c r="K8" s="831" t="s">
        <v>6474</v>
      </c>
      <c r="L8" s="825" t="s">
        <v>20</v>
      </c>
    </row>
    <row r="9" spans="1:12">
      <c r="A9" s="818">
        <v>4</v>
      </c>
      <c r="B9" s="846" t="s">
        <v>23</v>
      </c>
      <c r="C9" s="1491" t="s">
        <v>6475</v>
      </c>
      <c r="D9" s="1492"/>
      <c r="E9" s="1492"/>
      <c r="F9" s="1492"/>
      <c r="G9" s="1492"/>
      <c r="H9" s="1492"/>
      <c r="I9" s="1492"/>
      <c r="J9" s="1493"/>
      <c r="K9" s="831" t="s">
        <v>6476</v>
      </c>
      <c r="L9" s="825" t="s">
        <v>23</v>
      </c>
    </row>
    <row r="10" spans="1:12">
      <c r="A10" s="818">
        <v>5</v>
      </c>
      <c r="B10" s="846" t="s">
        <v>28</v>
      </c>
      <c r="C10" s="1491" t="s">
        <v>6477</v>
      </c>
      <c r="D10" s="1492"/>
      <c r="E10" s="1492"/>
      <c r="F10" s="1492"/>
      <c r="G10" s="1492"/>
      <c r="H10" s="1492"/>
      <c r="I10" s="1492"/>
      <c r="J10" s="1817"/>
      <c r="K10" s="831" t="s">
        <v>6478</v>
      </c>
      <c r="L10" s="825" t="s">
        <v>28</v>
      </c>
    </row>
    <row r="11" spans="1:12">
      <c r="A11" s="818">
        <v>6</v>
      </c>
      <c r="B11" s="846" t="s">
        <v>33</v>
      </c>
      <c r="C11" s="1491" t="s">
        <v>6479</v>
      </c>
      <c r="D11" s="1492"/>
      <c r="E11" s="1492"/>
      <c r="F11" s="1492"/>
      <c r="G11" s="1492"/>
      <c r="H11" s="1492"/>
      <c r="I11" s="1492"/>
      <c r="J11" s="1493"/>
      <c r="K11" s="831" t="s">
        <v>1114</v>
      </c>
      <c r="L11" s="825" t="s">
        <v>33</v>
      </c>
    </row>
    <row r="12" spans="1:12">
      <c r="A12" s="818">
        <v>7</v>
      </c>
      <c r="B12" s="846" t="s">
        <v>37</v>
      </c>
      <c r="C12" s="1491" t="s">
        <v>6480</v>
      </c>
      <c r="D12" s="1492"/>
      <c r="E12" s="1492"/>
      <c r="F12" s="1492"/>
      <c r="G12" s="1492"/>
      <c r="H12" s="1492"/>
      <c r="I12" s="1492"/>
      <c r="J12" s="1493"/>
      <c r="K12" s="831" t="s">
        <v>6481</v>
      </c>
      <c r="L12" s="825" t="s">
        <v>37</v>
      </c>
    </row>
    <row r="13" spans="1:12">
      <c r="A13" s="818">
        <v>8</v>
      </c>
      <c r="B13" s="846" t="s">
        <v>42</v>
      </c>
      <c r="C13" s="1491" t="s">
        <v>6482</v>
      </c>
      <c r="D13" s="1492"/>
      <c r="E13" s="1492"/>
      <c r="F13" s="1492"/>
      <c r="G13" s="1492"/>
      <c r="H13" s="1492"/>
      <c r="I13" s="1492"/>
      <c r="J13" s="1493"/>
      <c r="K13" s="831" t="s">
        <v>6474</v>
      </c>
      <c r="L13" s="825" t="s">
        <v>42</v>
      </c>
    </row>
    <row r="14" spans="1:12">
      <c r="A14" s="818">
        <v>9</v>
      </c>
      <c r="B14" s="846" t="s">
        <v>47</v>
      </c>
      <c r="C14" s="1491" t="s">
        <v>6483</v>
      </c>
      <c r="D14" s="1492"/>
      <c r="E14" s="1492"/>
      <c r="F14" s="1492"/>
      <c r="G14" s="1492"/>
      <c r="H14" s="1492"/>
      <c r="I14" s="1492"/>
      <c r="J14" s="1493"/>
      <c r="K14" s="831" t="s">
        <v>16</v>
      </c>
      <c r="L14" s="825" t="s">
        <v>47</v>
      </c>
    </row>
    <row r="15" spans="1:12">
      <c r="A15" s="818">
        <v>10</v>
      </c>
      <c r="B15" s="846" t="s">
        <v>49</v>
      </c>
      <c r="C15" s="1491" t="s">
        <v>6484</v>
      </c>
      <c r="D15" s="1492"/>
      <c r="E15" s="1492"/>
      <c r="F15" s="1492"/>
      <c r="G15" s="1492"/>
      <c r="H15" s="1492"/>
      <c r="I15" s="1492"/>
      <c r="J15" s="1493"/>
      <c r="K15" s="831" t="s">
        <v>6485</v>
      </c>
      <c r="L15" s="825" t="s">
        <v>49</v>
      </c>
    </row>
    <row r="16" spans="1:12">
      <c r="A16" s="818">
        <v>11</v>
      </c>
      <c r="B16" s="846" t="s">
        <v>51</v>
      </c>
      <c r="C16" s="1491" t="s">
        <v>6486</v>
      </c>
      <c r="D16" s="1492"/>
      <c r="E16" s="1492"/>
      <c r="F16" s="1492"/>
      <c r="G16" s="1492"/>
      <c r="H16" s="1492"/>
      <c r="I16" s="1492"/>
      <c r="J16" s="1493"/>
      <c r="K16" s="831" t="s">
        <v>16</v>
      </c>
      <c r="L16" s="825" t="s">
        <v>51</v>
      </c>
    </row>
    <row r="17" spans="1:12">
      <c r="A17" s="818">
        <v>12</v>
      </c>
      <c r="B17" s="846" t="s">
        <v>52</v>
      </c>
      <c r="C17" s="1491" t="s">
        <v>6487</v>
      </c>
      <c r="D17" s="1492"/>
      <c r="E17" s="1492"/>
      <c r="F17" s="1492"/>
      <c r="G17" s="1492"/>
      <c r="H17" s="1816"/>
      <c r="I17" s="1492"/>
      <c r="J17" s="1493"/>
      <c r="K17" s="831" t="s">
        <v>1971</v>
      </c>
      <c r="L17" s="825" t="s">
        <v>52</v>
      </c>
    </row>
    <row r="18" spans="1:12">
      <c r="A18" s="818">
        <v>13</v>
      </c>
      <c r="B18" s="846" t="s">
        <v>54</v>
      </c>
      <c r="C18" s="840" t="s">
        <v>13</v>
      </c>
      <c r="D18" s="841" t="s">
        <v>13</v>
      </c>
      <c r="E18" s="841" t="s">
        <v>13</v>
      </c>
      <c r="F18" s="728" t="s">
        <v>6488</v>
      </c>
      <c r="G18" s="728" t="s">
        <v>6489</v>
      </c>
      <c r="H18" s="728" t="s">
        <v>6490</v>
      </c>
      <c r="I18" s="728" t="s">
        <v>6491</v>
      </c>
      <c r="J18" s="728" t="s">
        <v>6492</v>
      </c>
      <c r="K18" s="831" t="s">
        <v>16</v>
      </c>
      <c r="L18" s="825" t="s">
        <v>54</v>
      </c>
    </row>
    <row r="19" spans="1:12">
      <c r="A19" s="818">
        <v>14</v>
      </c>
      <c r="B19" s="846" t="s">
        <v>55</v>
      </c>
      <c r="C19" s="840" t="s">
        <v>13</v>
      </c>
      <c r="D19" s="841" t="s">
        <v>13</v>
      </c>
      <c r="E19" s="841" t="s">
        <v>13</v>
      </c>
      <c r="F19" s="728" t="s">
        <v>6493</v>
      </c>
      <c r="G19" s="728" t="s">
        <v>6494</v>
      </c>
      <c r="H19" s="728" t="s">
        <v>6495</v>
      </c>
      <c r="I19" s="728" t="s">
        <v>6496</v>
      </c>
      <c r="J19" s="728" t="s">
        <v>6497</v>
      </c>
      <c r="K19" s="831" t="s">
        <v>16</v>
      </c>
      <c r="L19" s="825" t="s">
        <v>55</v>
      </c>
    </row>
    <row r="20" spans="1:12">
      <c r="A20" s="818">
        <v>15</v>
      </c>
      <c r="B20" s="846" t="s">
        <v>56</v>
      </c>
      <c r="C20" s="1491" t="s">
        <v>6498</v>
      </c>
      <c r="D20" s="1492"/>
      <c r="E20" s="1492"/>
      <c r="F20" s="1492"/>
      <c r="G20" s="1492"/>
      <c r="H20" s="1492"/>
      <c r="I20" s="1492"/>
      <c r="J20" s="1493"/>
      <c r="K20" s="831" t="s">
        <v>1216</v>
      </c>
      <c r="L20" s="825" t="s">
        <v>56</v>
      </c>
    </row>
    <row r="21" spans="1:12">
      <c r="A21" s="818">
        <v>16</v>
      </c>
      <c r="B21" s="846" t="s">
        <v>57</v>
      </c>
      <c r="C21" s="1491" t="s">
        <v>6499</v>
      </c>
      <c r="D21" s="1492"/>
      <c r="E21" s="1492"/>
      <c r="F21" s="1492"/>
      <c r="G21" s="1492"/>
      <c r="H21" s="1492"/>
      <c r="I21" s="1492"/>
      <c r="J21" s="1493"/>
      <c r="K21" s="831" t="s">
        <v>267</v>
      </c>
      <c r="L21" s="825" t="s">
        <v>57</v>
      </c>
    </row>
    <row r="22" spans="1:12">
      <c r="A22" s="818">
        <v>17</v>
      </c>
      <c r="B22" s="846" t="s">
        <v>59</v>
      </c>
      <c r="C22" s="1491" t="s">
        <v>6500</v>
      </c>
      <c r="D22" s="1492"/>
      <c r="E22" s="1492"/>
      <c r="F22" s="1492"/>
      <c r="G22" s="1492"/>
      <c r="H22" s="1492"/>
      <c r="I22" s="1492"/>
      <c r="J22" s="1493"/>
      <c r="K22" s="831" t="s">
        <v>819</v>
      </c>
      <c r="L22" s="825" t="s">
        <v>59</v>
      </c>
    </row>
    <row r="23" spans="1:12">
      <c r="A23" s="818">
        <v>18</v>
      </c>
      <c r="B23" s="846" t="s">
        <v>64</v>
      </c>
      <c r="C23" s="1491" t="s">
        <v>6501</v>
      </c>
      <c r="D23" s="1492"/>
      <c r="E23" s="1492"/>
      <c r="F23" s="1492"/>
      <c r="G23" s="1492"/>
      <c r="H23" s="1492"/>
      <c r="I23" s="1492"/>
      <c r="J23" s="1493"/>
      <c r="K23" s="831" t="s">
        <v>1216</v>
      </c>
      <c r="L23" s="825" t="s">
        <v>64</v>
      </c>
    </row>
    <row r="24" spans="1:12">
      <c r="A24" s="818">
        <v>19</v>
      </c>
      <c r="B24" s="846" t="s">
        <v>65</v>
      </c>
      <c r="C24" s="1491" t="s">
        <v>6502</v>
      </c>
      <c r="D24" s="1492"/>
      <c r="E24" s="1492"/>
      <c r="F24" s="1492"/>
      <c r="G24" s="1492"/>
      <c r="H24" s="1492"/>
      <c r="I24" s="1492"/>
      <c r="J24" s="1493"/>
      <c r="K24" s="831" t="s">
        <v>267</v>
      </c>
      <c r="L24" s="825" t="s">
        <v>65</v>
      </c>
    </row>
    <row r="25" spans="1:12">
      <c r="A25" s="818">
        <v>20</v>
      </c>
      <c r="B25" s="846" t="s">
        <v>66</v>
      </c>
      <c r="C25" s="1491" t="s">
        <v>6503</v>
      </c>
      <c r="D25" s="1492"/>
      <c r="E25" s="1492"/>
      <c r="F25" s="1492"/>
      <c r="G25" s="1492"/>
      <c r="H25" s="1492"/>
      <c r="I25" s="1492"/>
      <c r="J25" s="1493"/>
      <c r="K25" s="831" t="s">
        <v>819</v>
      </c>
      <c r="L25" s="825" t="s">
        <v>66</v>
      </c>
    </row>
    <row r="26" spans="1:12">
      <c r="A26" s="818">
        <v>21</v>
      </c>
      <c r="B26" s="846" t="s">
        <v>67</v>
      </c>
      <c r="C26" s="1491" t="s">
        <v>6504</v>
      </c>
      <c r="D26" s="1492"/>
      <c r="E26" s="1492"/>
      <c r="F26" s="1492"/>
      <c r="G26" s="1492"/>
      <c r="H26" s="1492"/>
      <c r="I26" s="1492"/>
      <c r="J26" s="1493"/>
      <c r="K26" s="831" t="s">
        <v>1216</v>
      </c>
      <c r="L26" s="825" t="s">
        <v>67</v>
      </c>
    </row>
    <row r="27" spans="1:12">
      <c r="A27" s="818">
        <v>22</v>
      </c>
      <c r="B27" s="846" t="s">
        <v>68</v>
      </c>
      <c r="C27" s="1491" t="s">
        <v>6505</v>
      </c>
      <c r="D27" s="1492"/>
      <c r="E27" s="1492"/>
      <c r="F27" s="1492"/>
      <c r="G27" s="1492"/>
      <c r="H27" s="1492"/>
      <c r="I27" s="1492"/>
      <c r="J27" s="1493"/>
      <c r="K27" s="831" t="s">
        <v>267</v>
      </c>
      <c r="L27" s="825" t="s">
        <v>68</v>
      </c>
    </row>
    <row r="28" spans="1:12">
      <c r="A28" s="818">
        <v>23</v>
      </c>
      <c r="B28" s="846" t="s">
        <v>69</v>
      </c>
      <c r="C28" s="1491" t="s">
        <v>6506</v>
      </c>
      <c r="D28" s="1492"/>
      <c r="E28" s="1492"/>
      <c r="F28" s="1492"/>
      <c r="G28" s="1492"/>
      <c r="H28" s="1492"/>
      <c r="I28" s="1492"/>
      <c r="J28" s="1493"/>
      <c r="K28" s="831" t="s">
        <v>819</v>
      </c>
      <c r="L28" s="825" t="s">
        <v>69</v>
      </c>
    </row>
    <row r="29" spans="1:12">
      <c r="A29" s="818">
        <v>24</v>
      </c>
      <c r="B29" s="846" t="s">
        <v>70</v>
      </c>
      <c r="C29" s="1491" t="s">
        <v>6507</v>
      </c>
      <c r="D29" s="1492"/>
      <c r="E29" s="1492"/>
      <c r="F29" s="1492"/>
      <c r="G29" s="1492"/>
      <c r="H29" s="1492"/>
      <c r="I29" s="1492"/>
      <c r="J29" s="1493"/>
      <c r="K29" s="842" t="s">
        <v>1216</v>
      </c>
      <c r="L29" s="825" t="s">
        <v>70</v>
      </c>
    </row>
    <row r="30" spans="1:12">
      <c r="A30" s="818">
        <v>25</v>
      </c>
      <c r="B30" s="846" t="s">
        <v>71</v>
      </c>
      <c r="C30" s="1491" t="s">
        <v>6508</v>
      </c>
      <c r="D30" s="1492"/>
      <c r="E30" s="1492"/>
      <c r="F30" s="1492"/>
      <c r="G30" s="1492"/>
      <c r="H30" s="1492"/>
      <c r="I30" s="1492"/>
      <c r="J30" s="1493"/>
      <c r="K30" s="842" t="s">
        <v>267</v>
      </c>
      <c r="L30" s="825" t="s">
        <v>71</v>
      </c>
    </row>
    <row r="31" spans="1:12">
      <c r="A31" s="818">
        <v>26</v>
      </c>
      <c r="B31" s="846" t="s">
        <v>72</v>
      </c>
      <c r="C31" s="1491" t="s">
        <v>6509</v>
      </c>
      <c r="D31" s="1492"/>
      <c r="E31" s="1492"/>
      <c r="F31" s="1492"/>
      <c r="G31" s="1492"/>
      <c r="H31" s="1492"/>
      <c r="I31" s="1492"/>
      <c r="J31" s="1493"/>
      <c r="K31" s="842" t="s">
        <v>819</v>
      </c>
      <c r="L31" s="825" t="s">
        <v>72</v>
      </c>
    </row>
    <row r="32" spans="1:12">
      <c r="A32" s="818">
        <v>27</v>
      </c>
      <c r="B32" s="846" t="s">
        <v>74</v>
      </c>
      <c r="C32" s="1491" t="s">
        <v>6510</v>
      </c>
      <c r="D32" s="1492"/>
      <c r="E32" s="1492"/>
      <c r="F32" s="1492"/>
      <c r="G32" s="1492"/>
      <c r="H32" s="1492"/>
      <c r="I32" s="1492"/>
      <c r="J32" s="1493"/>
      <c r="K32" s="842" t="s">
        <v>858</v>
      </c>
      <c r="L32" s="825" t="s">
        <v>74</v>
      </c>
    </row>
    <row r="33" spans="1:12">
      <c r="A33" s="818">
        <v>28</v>
      </c>
      <c r="B33" s="846" t="s">
        <v>75</v>
      </c>
      <c r="C33" s="1491" t="s">
        <v>6511</v>
      </c>
      <c r="D33" s="1492"/>
      <c r="E33" s="1492"/>
      <c r="F33" s="1492"/>
      <c r="G33" s="1492"/>
      <c r="H33" s="1492"/>
      <c r="I33" s="1492"/>
      <c r="J33" s="1493"/>
      <c r="K33" s="842" t="s">
        <v>259</v>
      </c>
      <c r="L33" s="825" t="s">
        <v>75</v>
      </c>
    </row>
    <row r="34" spans="1:12">
      <c r="A34" s="818">
        <v>29</v>
      </c>
      <c r="B34" s="846" t="s">
        <v>77</v>
      </c>
      <c r="C34" s="1491" t="s">
        <v>6512</v>
      </c>
      <c r="D34" s="1492"/>
      <c r="E34" s="1492"/>
      <c r="F34" s="1492"/>
      <c r="G34" s="1492"/>
      <c r="H34" s="1492"/>
      <c r="I34" s="1492"/>
      <c r="J34" s="1493"/>
      <c r="K34" s="842" t="s">
        <v>819</v>
      </c>
      <c r="L34" s="825" t="s">
        <v>77</v>
      </c>
    </row>
    <row r="35" spans="1:12">
      <c r="A35" s="818">
        <v>30</v>
      </c>
      <c r="B35" s="846" t="s">
        <v>78</v>
      </c>
      <c r="C35" s="1491" t="s">
        <v>6513</v>
      </c>
      <c r="D35" s="1492"/>
      <c r="E35" s="1492"/>
      <c r="F35" s="1492"/>
      <c r="G35" s="1492"/>
      <c r="H35" s="1492"/>
      <c r="I35" s="1492"/>
      <c r="J35" s="1493"/>
      <c r="K35" s="842" t="s">
        <v>858</v>
      </c>
      <c r="L35" s="825" t="s">
        <v>78</v>
      </c>
    </row>
    <row r="36" spans="1:12">
      <c r="A36" s="818">
        <v>31</v>
      </c>
      <c r="B36" s="846" t="s">
        <v>79</v>
      </c>
      <c r="C36" s="1491" t="s">
        <v>6514</v>
      </c>
      <c r="D36" s="1492"/>
      <c r="E36" s="1492"/>
      <c r="F36" s="1492"/>
      <c r="G36" s="1492"/>
      <c r="H36" s="1492"/>
      <c r="I36" s="1492"/>
      <c r="J36" s="1493"/>
      <c r="K36" s="842" t="s">
        <v>259</v>
      </c>
      <c r="L36" s="825" t="s">
        <v>79</v>
      </c>
    </row>
    <row r="37" spans="1:12">
      <c r="A37" s="818">
        <v>32</v>
      </c>
      <c r="B37" s="846" t="s">
        <v>81</v>
      </c>
      <c r="C37" s="1491" t="s">
        <v>6515</v>
      </c>
      <c r="D37" s="1492"/>
      <c r="E37" s="1492"/>
      <c r="F37" s="1492"/>
      <c r="G37" s="1492"/>
      <c r="H37" s="1492"/>
      <c r="I37" s="1492"/>
      <c r="J37" s="1493"/>
      <c r="K37" s="842" t="s">
        <v>819</v>
      </c>
      <c r="L37" s="825" t="s">
        <v>81</v>
      </c>
    </row>
    <row r="38" spans="1:12">
      <c r="A38" s="818">
        <v>33</v>
      </c>
      <c r="B38" s="846" t="s">
        <v>82</v>
      </c>
      <c r="C38" s="1491" t="s">
        <v>6516</v>
      </c>
      <c r="D38" s="1492"/>
      <c r="E38" s="1492"/>
      <c r="F38" s="1492"/>
      <c r="G38" s="1492"/>
      <c r="H38" s="1492"/>
      <c r="I38" s="1492"/>
      <c r="J38" s="1493"/>
      <c r="K38" s="842" t="s">
        <v>858</v>
      </c>
      <c r="L38" s="825" t="s">
        <v>82</v>
      </c>
    </row>
    <row r="39" spans="1:12">
      <c r="A39" s="818">
        <v>34</v>
      </c>
      <c r="B39" s="846" t="s">
        <v>83</v>
      </c>
      <c r="C39" s="1491" t="s">
        <v>6517</v>
      </c>
      <c r="D39" s="1492"/>
      <c r="E39" s="1492"/>
      <c r="F39" s="1492"/>
      <c r="G39" s="1492"/>
      <c r="H39" s="1492"/>
      <c r="I39" s="1492"/>
      <c r="J39" s="1493"/>
      <c r="K39" s="842" t="s">
        <v>259</v>
      </c>
      <c r="L39" s="825" t="s">
        <v>83</v>
      </c>
    </row>
    <row r="40" spans="1:12">
      <c r="A40" s="818">
        <v>35</v>
      </c>
      <c r="B40" s="846" t="s">
        <v>85</v>
      </c>
      <c r="C40" s="1491" t="s">
        <v>6518</v>
      </c>
      <c r="D40" s="1492"/>
      <c r="E40" s="1492"/>
      <c r="F40" s="1492"/>
      <c r="G40" s="1492"/>
      <c r="H40" s="1492"/>
      <c r="I40" s="1492"/>
      <c r="J40" s="1493"/>
      <c r="K40" s="842" t="s">
        <v>819</v>
      </c>
      <c r="L40" s="825" t="s">
        <v>85</v>
      </c>
    </row>
    <row r="41" spans="1:12">
      <c r="A41" s="818">
        <v>36</v>
      </c>
      <c r="B41" s="846" t="s">
        <v>86</v>
      </c>
      <c r="C41" s="1491" t="s">
        <v>6519</v>
      </c>
      <c r="D41" s="1492"/>
      <c r="E41" s="1492"/>
      <c r="F41" s="1492"/>
      <c r="G41" s="1492"/>
      <c r="H41" s="1492"/>
      <c r="I41" s="1492"/>
      <c r="J41" s="1493"/>
      <c r="K41" s="842" t="s">
        <v>858</v>
      </c>
      <c r="L41" s="825" t="s">
        <v>86</v>
      </c>
    </row>
    <row r="42" spans="1:12">
      <c r="A42" s="818">
        <v>37</v>
      </c>
      <c r="B42" s="846" t="s">
        <v>88</v>
      </c>
      <c r="C42" s="1491" t="s">
        <v>6520</v>
      </c>
      <c r="D42" s="1492"/>
      <c r="E42" s="1492"/>
      <c r="F42" s="1492"/>
      <c r="G42" s="1492"/>
      <c r="H42" s="1492"/>
      <c r="I42" s="1492"/>
      <c r="J42" s="1493"/>
      <c r="K42" s="842" t="s">
        <v>259</v>
      </c>
      <c r="L42" s="825" t="s">
        <v>88</v>
      </c>
    </row>
    <row r="43" spans="1:12">
      <c r="A43" s="818">
        <v>38</v>
      </c>
      <c r="B43" s="846" t="s">
        <v>89</v>
      </c>
      <c r="C43" s="1491" t="s">
        <v>6521</v>
      </c>
      <c r="D43" s="1492"/>
      <c r="E43" s="1492"/>
      <c r="F43" s="1492"/>
      <c r="G43" s="1492"/>
      <c r="H43" s="1492"/>
      <c r="I43" s="1492"/>
      <c r="J43" s="1493"/>
      <c r="K43" s="842" t="s">
        <v>819</v>
      </c>
      <c r="L43" s="825" t="s">
        <v>89</v>
      </c>
    </row>
    <row r="44" spans="1:12">
      <c r="A44" s="818">
        <v>39</v>
      </c>
      <c r="B44" s="846" t="s">
        <v>91</v>
      </c>
      <c r="C44" s="840" t="s">
        <v>13</v>
      </c>
      <c r="D44" s="728" t="s">
        <v>6522</v>
      </c>
      <c r="E44" s="728" t="s">
        <v>6523</v>
      </c>
      <c r="F44" s="728" t="s">
        <v>6524</v>
      </c>
      <c r="G44" s="841" t="s">
        <v>13</v>
      </c>
      <c r="H44" s="728" t="s">
        <v>6525</v>
      </c>
      <c r="I44" s="728" t="s">
        <v>6526</v>
      </c>
      <c r="J44" s="728" t="s">
        <v>6527</v>
      </c>
      <c r="K44" s="842" t="s">
        <v>16</v>
      </c>
      <c r="L44" s="825" t="s">
        <v>91</v>
      </c>
    </row>
    <row r="45" spans="1:12">
      <c r="A45" s="818">
        <v>40</v>
      </c>
      <c r="B45" s="846" t="s">
        <v>92</v>
      </c>
      <c r="C45" s="840" t="s">
        <v>13</v>
      </c>
      <c r="D45" s="728" t="s">
        <v>6528</v>
      </c>
      <c r="E45" s="728" t="s">
        <v>6529</v>
      </c>
      <c r="F45" s="728" t="s">
        <v>6530</v>
      </c>
      <c r="G45" s="841" t="s">
        <v>13</v>
      </c>
      <c r="H45" s="728" t="s">
        <v>6531</v>
      </c>
      <c r="I45" s="728" t="s">
        <v>6532</v>
      </c>
      <c r="J45" s="728" t="s">
        <v>6533</v>
      </c>
      <c r="K45" s="842" t="s">
        <v>16</v>
      </c>
      <c r="L45" s="825" t="s">
        <v>92</v>
      </c>
    </row>
    <row r="46" spans="1:12">
      <c r="A46" s="818">
        <v>41</v>
      </c>
      <c r="B46" s="846" t="s">
        <v>94</v>
      </c>
      <c r="C46" s="840" t="s">
        <v>13</v>
      </c>
      <c r="D46" s="1818" t="s">
        <v>6534</v>
      </c>
      <c r="E46" s="1819"/>
      <c r="F46" s="1820"/>
      <c r="G46" s="841" t="s">
        <v>13</v>
      </c>
      <c r="H46" s="1818" t="s">
        <v>6535</v>
      </c>
      <c r="I46" s="1819"/>
      <c r="J46" s="1821"/>
      <c r="K46" s="842" t="s">
        <v>16</v>
      </c>
      <c r="L46" s="825" t="s">
        <v>94</v>
      </c>
    </row>
    <row r="47" spans="1:12">
      <c r="A47" s="818">
        <v>42</v>
      </c>
      <c r="B47" s="846" t="s">
        <v>95</v>
      </c>
      <c r="C47" s="840" t="s">
        <v>13</v>
      </c>
      <c r="D47" s="1818" t="s">
        <v>6536</v>
      </c>
      <c r="E47" s="1819"/>
      <c r="F47" s="1820"/>
      <c r="G47" s="841" t="s">
        <v>13</v>
      </c>
      <c r="H47" s="1818" t="s">
        <v>6537</v>
      </c>
      <c r="I47" s="1819"/>
      <c r="J47" s="1821"/>
      <c r="K47" s="842" t="s">
        <v>16</v>
      </c>
      <c r="L47" s="825" t="s">
        <v>95</v>
      </c>
    </row>
    <row r="48" spans="1:12">
      <c r="A48" s="818">
        <v>43</v>
      </c>
      <c r="B48" s="846" t="s">
        <v>97</v>
      </c>
      <c r="C48" s="840" t="s">
        <v>13</v>
      </c>
      <c r="D48" s="1818" t="s">
        <v>6538</v>
      </c>
      <c r="E48" s="1819"/>
      <c r="F48" s="1820"/>
      <c r="G48" s="841" t="s">
        <v>13</v>
      </c>
      <c r="H48" s="1818" t="s">
        <v>6539</v>
      </c>
      <c r="I48" s="1819"/>
      <c r="J48" s="1821"/>
      <c r="K48" s="842" t="s">
        <v>16</v>
      </c>
      <c r="L48" s="825" t="s">
        <v>97</v>
      </c>
    </row>
    <row r="49" spans="1:12">
      <c r="A49" s="818">
        <v>44</v>
      </c>
      <c r="B49" s="846" t="s">
        <v>98</v>
      </c>
      <c r="C49" s="840" t="s">
        <v>13</v>
      </c>
      <c r="D49" s="1818" t="s">
        <v>6540</v>
      </c>
      <c r="E49" s="1819"/>
      <c r="F49" s="1820"/>
      <c r="G49" s="841" t="s">
        <v>13</v>
      </c>
      <c r="H49" s="1818" t="s">
        <v>6541</v>
      </c>
      <c r="I49" s="1819"/>
      <c r="J49" s="1821"/>
      <c r="K49" s="842" t="s">
        <v>16</v>
      </c>
      <c r="L49" s="825" t="s">
        <v>98</v>
      </c>
    </row>
    <row r="50" spans="1:12">
      <c r="A50" s="818">
        <v>45</v>
      </c>
      <c r="B50" s="846" t="s">
        <v>100</v>
      </c>
      <c r="C50" s="840" t="s">
        <v>13</v>
      </c>
      <c r="D50" s="1818" t="s">
        <v>6542</v>
      </c>
      <c r="E50" s="1819"/>
      <c r="F50" s="1820"/>
      <c r="G50" s="841" t="s">
        <v>13</v>
      </c>
      <c r="H50" s="1818" t="s">
        <v>6543</v>
      </c>
      <c r="I50" s="1819"/>
      <c r="J50" s="1821"/>
      <c r="K50" s="842" t="s">
        <v>16</v>
      </c>
      <c r="L50" s="825" t="s">
        <v>100</v>
      </c>
    </row>
    <row r="51" spans="1:12">
      <c r="A51" s="818">
        <v>46</v>
      </c>
      <c r="B51" s="846" t="s">
        <v>102</v>
      </c>
      <c r="C51" s="840" t="s">
        <v>13</v>
      </c>
      <c r="D51" s="1818" t="s">
        <v>6544</v>
      </c>
      <c r="E51" s="1819"/>
      <c r="F51" s="1820"/>
      <c r="G51" s="841" t="s">
        <v>13</v>
      </c>
      <c r="H51" s="1818" t="s">
        <v>6545</v>
      </c>
      <c r="I51" s="1819"/>
      <c r="J51" s="1821"/>
      <c r="K51" s="842" t="s">
        <v>16</v>
      </c>
      <c r="L51" s="825" t="s">
        <v>102</v>
      </c>
    </row>
    <row r="52" spans="1:12">
      <c r="A52" s="818">
        <v>47</v>
      </c>
      <c r="B52" s="846" t="s">
        <v>104</v>
      </c>
      <c r="C52" s="840" t="s">
        <v>13</v>
      </c>
      <c r="D52" s="1818" t="s">
        <v>6546</v>
      </c>
      <c r="E52" s="1819"/>
      <c r="F52" s="1820"/>
      <c r="G52" s="841" t="s">
        <v>13</v>
      </c>
      <c r="H52" s="1818" t="s">
        <v>6547</v>
      </c>
      <c r="I52" s="1819"/>
      <c r="J52" s="1821"/>
      <c r="K52" s="842" t="s">
        <v>16</v>
      </c>
      <c r="L52" s="825" t="s">
        <v>104</v>
      </c>
    </row>
    <row r="53" spans="1:12">
      <c r="A53" s="818">
        <v>48</v>
      </c>
      <c r="B53" s="846" t="s">
        <v>106</v>
      </c>
      <c r="C53" s="840" t="s">
        <v>13</v>
      </c>
      <c r="D53" s="1818" t="s">
        <v>6548</v>
      </c>
      <c r="E53" s="1819"/>
      <c r="F53" s="1820"/>
      <c r="G53" s="841" t="s">
        <v>13</v>
      </c>
      <c r="H53" s="1818" t="s">
        <v>6549</v>
      </c>
      <c r="I53" s="1819"/>
      <c r="J53" s="1821"/>
      <c r="K53" s="842" t="s">
        <v>16</v>
      </c>
      <c r="L53" s="825" t="s">
        <v>106</v>
      </c>
    </row>
    <row r="54" spans="1:12">
      <c r="A54" s="818">
        <v>49</v>
      </c>
      <c r="B54" s="846" t="s">
        <v>108</v>
      </c>
      <c r="C54" s="840" t="s">
        <v>13</v>
      </c>
      <c r="D54" s="1818" t="s">
        <v>6550</v>
      </c>
      <c r="E54" s="1819"/>
      <c r="F54" s="1820"/>
      <c r="G54" s="841" t="s">
        <v>13</v>
      </c>
      <c r="H54" s="1818" t="s">
        <v>6551</v>
      </c>
      <c r="I54" s="1819"/>
      <c r="J54" s="1821"/>
      <c r="K54" s="842" t="s">
        <v>16</v>
      </c>
      <c r="L54" s="825" t="s">
        <v>108</v>
      </c>
    </row>
    <row r="55" spans="1:12">
      <c r="A55" s="818">
        <v>50</v>
      </c>
      <c r="B55" s="846" t="s">
        <v>110</v>
      </c>
      <c r="C55" s="840" t="s">
        <v>13</v>
      </c>
      <c r="D55" s="1818" t="s">
        <v>6552</v>
      </c>
      <c r="E55" s="1819"/>
      <c r="F55" s="1820"/>
      <c r="G55" s="841" t="s">
        <v>13</v>
      </c>
      <c r="H55" s="1818" t="s">
        <v>6553</v>
      </c>
      <c r="I55" s="1819"/>
      <c r="J55" s="1821"/>
      <c r="K55" s="842" t="s">
        <v>16</v>
      </c>
      <c r="L55" s="825" t="s">
        <v>110</v>
      </c>
    </row>
    <row r="56" spans="1:12">
      <c r="A56" s="818">
        <v>51</v>
      </c>
      <c r="B56" s="846" t="s">
        <v>112</v>
      </c>
      <c r="C56" s="840" t="s">
        <v>13</v>
      </c>
      <c r="D56" s="1818" t="s">
        <v>6554</v>
      </c>
      <c r="E56" s="1819"/>
      <c r="F56" s="1820"/>
      <c r="G56" s="841" t="s">
        <v>13</v>
      </c>
      <c r="H56" s="1818" t="s">
        <v>6555</v>
      </c>
      <c r="I56" s="1819"/>
      <c r="J56" s="1821"/>
      <c r="K56" s="842" t="s">
        <v>16</v>
      </c>
      <c r="L56" s="825" t="s">
        <v>112</v>
      </c>
    </row>
    <row r="57" spans="1:12">
      <c r="A57" s="818">
        <v>52</v>
      </c>
      <c r="B57" s="846" t="s">
        <v>114</v>
      </c>
      <c r="C57" s="840" t="s">
        <v>13</v>
      </c>
      <c r="D57" s="1818" t="s">
        <v>6556</v>
      </c>
      <c r="E57" s="1819"/>
      <c r="F57" s="1820"/>
      <c r="G57" s="841" t="s">
        <v>13</v>
      </c>
      <c r="H57" s="1818" t="s">
        <v>6557</v>
      </c>
      <c r="I57" s="1819"/>
      <c r="J57" s="1821"/>
      <c r="K57" s="842" t="s">
        <v>16</v>
      </c>
      <c r="L57" s="825" t="s">
        <v>114</v>
      </c>
    </row>
    <row r="58" spans="1:12">
      <c r="A58" s="818">
        <v>53</v>
      </c>
      <c r="B58" s="846" t="s">
        <v>115</v>
      </c>
      <c r="C58" s="840" t="s">
        <v>13</v>
      </c>
      <c r="D58" s="1818" t="s">
        <v>6558</v>
      </c>
      <c r="E58" s="1819"/>
      <c r="F58" s="1820"/>
      <c r="G58" s="841" t="s">
        <v>13</v>
      </c>
      <c r="H58" s="1818" t="s">
        <v>6559</v>
      </c>
      <c r="I58" s="1819"/>
      <c r="J58" s="1821"/>
      <c r="K58" s="842" t="s">
        <v>16</v>
      </c>
      <c r="L58" s="825" t="s">
        <v>115</v>
      </c>
    </row>
    <row r="59" spans="1:12">
      <c r="A59" s="818">
        <v>54</v>
      </c>
      <c r="B59" s="846" t="s">
        <v>116</v>
      </c>
      <c r="C59" s="840" t="s">
        <v>13</v>
      </c>
      <c r="D59" s="1818" t="s">
        <v>6560</v>
      </c>
      <c r="E59" s="1819"/>
      <c r="F59" s="1820"/>
      <c r="G59" s="841" t="s">
        <v>13</v>
      </c>
      <c r="H59" s="1818" t="s">
        <v>6561</v>
      </c>
      <c r="I59" s="1819"/>
      <c r="J59" s="1821"/>
      <c r="K59" s="842" t="s">
        <v>16</v>
      </c>
      <c r="L59" s="825" t="s">
        <v>116</v>
      </c>
    </row>
    <row r="60" spans="1:12">
      <c r="A60" s="818">
        <v>55</v>
      </c>
      <c r="B60" s="846" t="s">
        <v>118</v>
      </c>
      <c r="C60" s="840" t="s">
        <v>13</v>
      </c>
      <c r="D60" s="1818" t="s">
        <v>6562</v>
      </c>
      <c r="E60" s="1819"/>
      <c r="F60" s="1820"/>
      <c r="G60" s="841" t="s">
        <v>13</v>
      </c>
      <c r="H60" s="1818" t="s">
        <v>6563</v>
      </c>
      <c r="I60" s="1819"/>
      <c r="J60" s="1821"/>
      <c r="K60" s="842" t="s">
        <v>16</v>
      </c>
      <c r="L60" s="825" t="s">
        <v>118</v>
      </c>
    </row>
    <row r="61" spans="1:12">
      <c r="A61" s="818">
        <v>56</v>
      </c>
      <c r="B61" s="846" t="s">
        <v>120</v>
      </c>
      <c r="C61" s="840" t="s">
        <v>13</v>
      </c>
      <c r="D61" s="1818" t="s">
        <v>6564</v>
      </c>
      <c r="E61" s="1819"/>
      <c r="F61" s="1820"/>
      <c r="G61" s="841" t="s">
        <v>13</v>
      </c>
      <c r="H61" s="1818" t="s">
        <v>6565</v>
      </c>
      <c r="I61" s="1819"/>
      <c r="J61" s="1821"/>
      <c r="K61" s="842" t="s">
        <v>16</v>
      </c>
      <c r="L61" s="825" t="s">
        <v>120</v>
      </c>
    </row>
    <row r="62" spans="1:12">
      <c r="A62" s="818">
        <v>57</v>
      </c>
      <c r="B62" s="846" t="s">
        <v>122</v>
      </c>
      <c r="C62" s="840" t="s">
        <v>13</v>
      </c>
      <c r="D62" s="1818" t="s">
        <v>6566</v>
      </c>
      <c r="E62" s="1819"/>
      <c r="F62" s="1820"/>
      <c r="G62" s="841" t="s">
        <v>13</v>
      </c>
      <c r="H62" s="1818" t="s">
        <v>6567</v>
      </c>
      <c r="I62" s="1819"/>
      <c r="J62" s="1821"/>
      <c r="K62" s="842" t="s">
        <v>16</v>
      </c>
      <c r="L62" s="825" t="s">
        <v>122</v>
      </c>
    </row>
    <row r="63" spans="1:12">
      <c r="A63" s="818">
        <v>58</v>
      </c>
      <c r="B63" s="846" t="s">
        <v>124</v>
      </c>
      <c r="C63" s="840" t="s">
        <v>13</v>
      </c>
      <c r="D63" s="1818" t="s">
        <v>6568</v>
      </c>
      <c r="E63" s="1819"/>
      <c r="F63" s="1820"/>
      <c r="G63" s="841" t="s">
        <v>13</v>
      </c>
      <c r="H63" s="1818" t="s">
        <v>6569</v>
      </c>
      <c r="I63" s="1819"/>
      <c r="J63" s="1821"/>
      <c r="K63" s="842" t="s">
        <v>16</v>
      </c>
      <c r="L63" s="825" t="s">
        <v>124</v>
      </c>
    </row>
    <row r="64" spans="1:12">
      <c r="A64" s="818">
        <v>59</v>
      </c>
      <c r="B64" s="846" t="s">
        <v>126</v>
      </c>
      <c r="C64" s="840" t="s">
        <v>13</v>
      </c>
      <c r="D64" s="1818" t="s">
        <v>6570</v>
      </c>
      <c r="E64" s="1819"/>
      <c r="F64" s="1820"/>
      <c r="G64" s="841" t="s">
        <v>13</v>
      </c>
      <c r="H64" s="1818" t="s">
        <v>6571</v>
      </c>
      <c r="I64" s="1819"/>
      <c r="J64" s="1821"/>
      <c r="K64" s="842" t="s">
        <v>16</v>
      </c>
      <c r="L64" s="825" t="s">
        <v>126</v>
      </c>
    </row>
    <row r="65" spans="1:12">
      <c r="A65" s="818">
        <v>60</v>
      </c>
      <c r="B65" s="846" t="s">
        <v>128</v>
      </c>
      <c r="C65" s="840" t="s">
        <v>13</v>
      </c>
      <c r="D65" s="1818" t="s">
        <v>6572</v>
      </c>
      <c r="E65" s="1819"/>
      <c r="F65" s="1820"/>
      <c r="G65" s="841" t="s">
        <v>13</v>
      </c>
      <c r="H65" s="1818" t="s">
        <v>6573</v>
      </c>
      <c r="I65" s="1819"/>
      <c r="J65" s="1821"/>
      <c r="K65" s="842" t="s">
        <v>16</v>
      </c>
      <c r="L65" s="825" t="s">
        <v>128</v>
      </c>
    </row>
    <row r="66" spans="1:12">
      <c r="A66" s="818">
        <v>61</v>
      </c>
      <c r="B66" s="846" t="s">
        <v>130</v>
      </c>
      <c r="C66" s="840" t="s">
        <v>13</v>
      </c>
      <c r="D66" s="1818" t="s">
        <v>6574</v>
      </c>
      <c r="E66" s="1819"/>
      <c r="F66" s="1820"/>
      <c r="G66" s="841" t="s">
        <v>13</v>
      </c>
      <c r="H66" s="1818" t="s">
        <v>6575</v>
      </c>
      <c r="I66" s="1819"/>
      <c r="J66" s="1821"/>
      <c r="K66" s="842" t="s">
        <v>16</v>
      </c>
      <c r="L66" s="825" t="s">
        <v>130</v>
      </c>
    </row>
    <row r="67" spans="1:12">
      <c r="A67" s="818">
        <v>62</v>
      </c>
      <c r="B67" s="846" t="s">
        <v>132</v>
      </c>
      <c r="C67" s="840" t="s">
        <v>13</v>
      </c>
      <c r="D67" s="1818" t="s">
        <v>6576</v>
      </c>
      <c r="E67" s="1819"/>
      <c r="F67" s="1820"/>
      <c r="G67" s="841" t="s">
        <v>13</v>
      </c>
      <c r="H67" s="1818" t="s">
        <v>6577</v>
      </c>
      <c r="I67" s="1819"/>
      <c r="J67" s="1821"/>
      <c r="K67" s="842" t="s">
        <v>16</v>
      </c>
      <c r="L67" s="825" t="s">
        <v>132</v>
      </c>
    </row>
    <row r="68" spans="1:12">
      <c r="A68" s="818">
        <v>63</v>
      </c>
      <c r="B68" s="846" t="s">
        <v>134</v>
      </c>
      <c r="C68" s="840" t="s">
        <v>13</v>
      </c>
      <c r="D68" s="1818" t="s">
        <v>6578</v>
      </c>
      <c r="E68" s="1819"/>
      <c r="F68" s="1820"/>
      <c r="G68" s="841" t="s">
        <v>13</v>
      </c>
      <c r="H68" s="1818" t="s">
        <v>6579</v>
      </c>
      <c r="I68" s="1819"/>
      <c r="J68" s="1821"/>
      <c r="K68" s="842" t="s">
        <v>16</v>
      </c>
      <c r="L68" s="825" t="s">
        <v>134</v>
      </c>
    </row>
    <row r="69" spans="1:12">
      <c r="A69" s="818">
        <v>64</v>
      </c>
      <c r="B69" s="846" t="s">
        <v>136</v>
      </c>
      <c r="C69" s="840" t="s">
        <v>13</v>
      </c>
      <c r="D69" s="1818" t="s">
        <v>6580</v>
      </c>
      <c r="E69" s="1819"/>
      <c r="F69" s="1820"/>
      <c r="G69" s="841" t="s">
        <v>13</v>
      </c>
      <c r="H69" s="1818" t="s">
        <v>6581</v>
      </c>
      <c r="I69" s="1819"/>
      <c r="J69" s="1821"/>
      <c r="K69" s="842" t="s">
        <v>16</v>
      </c>
      <c r="L69" s="825" t="s">
        <v>136</v>
      </c>
    </row>
    <row r="70" spans="1:12">
      <c r="A70" s="818">
        <v>65</v>
      </c>
      <c r="B70" s="846" t="s">
        <v>138</v>
      </c>
      <c r="C70" s="840" t="s">
        <v>13</v>
      </c>
      <c r="D70" s="1818" t="s">
        <v>6582</v>
      </c>
      <c r="E70" s="1819"/>
      <c r="F70" s="1820"/>
      <c r="G70" s="841" t="s">
        <v>13</v>
      </c>
      <c r="H70" s="1818" t="s">
        <v>6583</v>
      </c>
      <c r="I70" s="1819"/>
      <c r="J70" s="1821"/>
      <c r="K70" s="842" t="s">
        <v>16</v>
      </c>
      <c r="L70" s="825" t="s">
        <v>138</v>
      </c>
    </row>
    <row r="71" spans="1:12">
      <c r="A71" s="818">
        <v>66</v>
      </c>
      <c r="B71" s="846" t="s">
        <v>140</v>
      </c>
      <c r="C71" s="840" t="s">
        <v>13</v>
      </c>
      <c r="D71" s="1818" t="s">
        <v>6584</v>
      </c>
      <c r="E71" s="1819"/>
      <c r="F71" s="1820"/>
      <c r="G71" s="841" t="s">
        <v>13</v>
      </c>
      <c r="H71" s="1818" t="s">
        <v>6585</v>
      </c>
      <c r="I71" s="1819"/>
      <c r="J71" s="1821"/>
      <c r="K71" s="842" t="s">
        <v>16</v>
      </c>
      <c r="L71" s="825" t="s">
        <v>140</v>
      </c>
    </row>
    <row r="72" spans="1:12">
      <c r="A72" s="818">
        <v>67</v>
      </c>
      <c r="B72" s="846" t="s">
        <v>142</v>
      </c>
      <c r="C72" s="840" t="s">
        <v>13</v>
      </c>
      <c r="D72" s="1818" t="s">
        <v>6586</v>
      </c>
      <c r="E72" s="1819"/>
      <c r="F72" s="1820"/>
      <c r="G72" s="841" t="s">
        <v>13</v>
      </c>
      <c r="H72" s="1818" t="s">
        <v>6587</v>
      </c>
      <c r="I72" s="1819"/>
      <c r="J72" s="1821"/>
      <c r="K72" s="842" t="s">
        <v>16</v>
      </c>
      <c r="L72" s="825" t="s">
        <v>142</v>
      </c>
    </row>
    <row r="73" spans="1:12">
      <c r="A73" s="818">
        <v>68</v>
      </c>
      <c r="B73" s="846" t="s">
        <v>144</v>
      </c>
      <c r="C73" s="840" t="s">
        <v>13</v>
      </c>
      <c r="D73" s="1818" t="s">
        <v>6588</v>
      </c>
      <c r="E73" s="1819"/>
      <c r="F73" s="1820"/>
      <c r="G73" s="841" t="s">
        <v>13</v>
      </c>
      <c r="H73" s="1818" t="s">
        <v>6589</v>
      </c>
      <c r="I73" s="1819"/>
      <c r="J73" s="1821"/>
      <c r="K73" s="842" t="s">
        <v>16</v>
      </c>
      <c r="L73" s="825" t="s">
        <v>144</v>
      </c>
    </row>
    <row r="74" spans="1:12">
      <c r="A74" s="818">
        <v>69</v>
      </c>
      <c r="B74" s="846" t="s">
        <v>146</v>
      </c>
      <c r="C74" s="840" t="s">
        <v>13</v>
      </c>
      <c r="D74" s="1818" t="s">
        <v>6590</v>
      </c>
      <c r="E74" s="1819"/>
      <c r="F74" s="1820"/>
      <c r="G74" s="841" t="s">
        <v>13</v>
      </c>
      <c r="H74" s="1818" t="s">
        <v>6591</v>
      </c>
      <c r="I74" s="1819"/>
      <c r="J74" s="1821"/>
      <c r="K74" s="842" t="s">
        <v>16</v>
      </c>
      <c r="L74" s="825" t="s">
        <v>146</v>
      </c>
    </row>
    <row r="75" spans="1:12">
      <c r="A75" s="818">
        <v>70</v>
      </c>
      <c r="B75" s="846" t="s">
        <v>148</v>
      </c>
      <c r="C75" s="840" t="s">
        <v>13</v>
      </c>
      <c r="D75" s="1818" t="s">
        <v>6592</v>
      </c>
      <c r="E75" s="1819"/>
      <c r="F75" s="1820"/>
      <c r="G75" s="841" t="s">
        <v>13</v>
      </c>
      <c r="H75" s="1818" t="s">
        <v>6593</v>
      </c>
      <c r="I75" s="1819"/>
      <c r="J75" s="1821"/>
      <c r="K75" s="842" t="s">
        <v>16</v>
      </c>
      <c r="L75" s="825" t="s">
        <v>148</v>
      </c>
    </row>
    <row r="76" spans="1:12">
      <c r="A76" s="818">
        <v>71</v>
      </c>
      <c r="B76" s="846" t="s">
        <v>150</v>
      </c>
      <c r="C76" s="840" t="s">
        <v>13</v>
      </c>
      <c r="D76" s="1818" t="s">
        <v>6594</v>
      </c>
      <c r="E76" s="1819"/>
      <c r="F76" s="1820"/>
      <c r="G76" s="841" t="s">
        <v>13</v>
      </c>
      <c r="H76" s="1818" t="s">
        <v>6595</v>
      </c>
      <c r="I76" s="1819"/>
      <c r="J76" s="1821"/>
      <c r="K76" s="842" t="s">
        <v>16</v>
      </c>
      <c r="L76" s="825" t="s">
        <v>150</v>
      </c>
    </row>
    <row r="77" spans="1:12">
      <c r="A77" s="818">
        <v>72</v>
      </c>
      <c r="B77" s="846" t="s">
        <v>152</v>
      </c>
      <c r="C77" s="840" t="s">
        <v>13</v>
      </c>
      <c r="D77" s="1818" t="s">
        <v>6596</v>
      </c>
      <c r="E77" s="1819"/>
      <c r="F77" s="1820"/>
      <c r="G77" s="841" t="s">
        <v>13</v>
      </c>
      <c r="H77" s="1818" t="s">
        <v>6597</v>
      </c>
      <c r="I77" s="1819"/>
      <c r="J77" s="1821"/>
      <c r="K77" s="842" t="s">
        <v>16</v>
      </c>
      <c r="L77" s="825" t="s">
        <v>152</v>
      </c>
    </row>
    <row r="78" spans="1:12">
      <c r="A78" s="818">
        <v>73</v>
      </c>
      <c r="B78" s="846" t="s">
        <v>153</v>
      </c>
      <c r="C78" s="840" t="s">
        <v>13</v>
      </c>
      <c r="D78" s="1818" t="s">
        <v>6598</v>
      </c>
      <c r="E78" s="1819"/>
      <c r="F78" s="1820"/>
      <c r="G78" s="841" t="s">
        <v>13</v>
      </c>
      <c r="H78" s="1818" t="s">
        <v>6599</v>
      </c>
      <c r="I78" s="1819"/>
      <c r="J78" s="1821"/>
      <c r="K78" s="842" t="s">
        <v>16</v>
      </c>
      <c r="L78" s="825" t="s">
        <v>153</v>
      </c>
    </row>
    <row r="79" spans="1:12">
      <c r="A79" s="818">
        <v>74</v>
      </c>
      <c r="B79" s="846" t="s">
        <v>154</v>
      </c>
      <c r="C79" s="840" t="s">
        <v>13</v>
      </c>
      <c r="D79" s="1818" t="s">
        <v>6600</v>
      </c>
      <c r="E79" s="1819"/>
      <c r="F79" s="1820"/>
      <c r="G79" s="841" t="s">
        <v>13</v>
      </c>
      <c r="H79" s="1818" t="s">
        <v>6601</v>
      </c>
      <c r="I79" s="1819"/>
      <c r="J79" s="1821"/>
      <c r="K79" s="842" t="s">
        <v>16</v>
      </c>
      <c r="L79" s="825" t="s">
        <v>154</v>
      </c>
    </row>
    <row r="80" spans="1:12">
      <c r="A80" s="818">
        <v>75</v>
      </c>
      <c r="B80" s="846" t="s">
        <v>157</v>
      </c>
      <c r="C80" s="840" t="s">
        <v>13</v>
      </c>
      <c r="D80" s="1818" t="s">
        <v>6602</v>
      </c>
      <c r="E80" s="1819"/>
      <c r="F80" s="1820"/>
      <c r="G80" s="841" t="s">
        <v>13</v>
      </c>
      <c r="H80" s="1818" t="s">
        <v>6603</v>
      </c>
      <c r="I80" s="1819"/>
      <c r="J80" s="1821"/>
      <c r="K80" s="842" t="s">
        <v>16</v>
      </c>
      <c r="L80" s="825" t="s">
        <v>157</v>
      </c>
    </row>
    <row r="81" spans="1:12">
      <c r="A81" s="818">
        <v>76</v>
      </c>
      <c r="B81" s="846" t="s">
        <v>160</v>
      </c>
      <c r="C81" s="840" t="s">
        <v>13</v>
      </c>
      <c r="D81" s="1818" t="s">
        <v>6604</v>
      </c>
      <c r="E81" s="1819"/>
      <c r="F81" s="1820"/>
      <c r="G81" s="841" t="s">
        <v>13</v>
      </c>
      <c r="H81" s="1818" t="s">
        <v>6605</v>
      </c>
      <c r="I81" s="1819"/>
      <c r="J81" s="1821"/>
      <c r="K81" s="842" t="s">
        <v>16</v>
      </c>
      <c r="L81" s="825" t="s">
        <v>160</v>
      </c>
    </row>
    <row r="82" spans="1:12">
      <c r="A82" s="818">
        <v>77</v>
      </c>
      <c r="B82" s="846" t="s">
        <v>162</v>
      </c>
      <c r="C82" s="840" t="s">
        <v>13</v>
      </c>
      <c r="D82" s="1818" t="s">
        <v>6606</v>
      </c>
      <c r="E82" s="1819"/>
      <c r="F82" s="1820"/>
      <c r="G82" s="841" t="s">
        <v>13</v>
      </c>
      <c r="H82" s="1818" t="s">
        <v>6607</v>
      </c>
      <c r="I82" s="1819"/>
      <c r="J82" s="1821"/>
      <c r="K82" s="842" t="s">
        <v>16</v>
      </c>
      <c r="L82" s="825" t="s">
        <v>162</v>
      </c>
    </row>
    <row r="83" spans="1:12">
      <c r="A83" s="818">
        <v>78</v>
      </c>
      <c r="B83" s="846" t="s">
        <v>165</v>
      </c>
      <c r="C83" s="840" t="s">
        <v>13</v>
      </c>
      <c r="D83" s="1818" t="s">
        <v>6608</v>
      </c>
      <c r="E83" s="1819"/>
      <c r="F83" s="1820"/>
      <c r="G83" s="841" t="s">
        <v>13</v>
      </c>
      <c r="H83" s="1818" t="s">
        <v>6609</v>
      </c>
      <c r="I83" s="1819"/>
      <c r="J83" s="1821"/>
      <c r="K83" s="842" t="s">
        <v>16</v>
      </c>
      <c r="L83" s="825" t="s">
        <v>165</v>
      </c>
    </row>
    <row r="84" spans="1:12">
      <c r="A84" s="818">
        <v>79</v>
      </c>
      <c r="B84" s="846" t="s">
        <v>171</v>
      </c>
      <c r="C84" s="840" t="s">
        <v>13</v>
      </c>
      <c r="D84" s="1818" t="s">
        <v>6610</v>
      </c>
      <c r="E84" s="1819"/>
      <c r="F84" s="1820"/>
      <c r="G84" s="841" t="s">
        <v>13</v>
      </c>
      <c r="H84" s="1818" t="s">
        <v>6611</v>
      </c>
      <c r="I84" s="1819"/>
      <c r="J84" s="1821"/>
      <c r="K84" s="842" t="s">
        <v>16</v>
      </c>
      <c r="L84" s="825" t="s">
        <v>171</v>
      </c>
    </row>
    <row r="85" spans="1:12">
      <c r="A85" s="818">
        <v>80</v>
      </c>
      <c r="B85" s="846" t="s">
        <v>174</v>
      </c>
      <c r="C85" s="834" t="s">
        <v>13</v>
      </c>
      <c r="D85" s="1818" t="s">
        <v>6612</v>
      </c>
      <c r="E85" s="1819"/>
      <c r="F85" s="1820"/>
      <c r="G85" s="841" t="s">
        <v>13</v>
      </c>
      <c r="H85" s="1818" t="s">
        <v>6613</v>
      </c>
      <c r="I85" s="1819"/>
      <c r="J85" s="1821"/>
      <c r="K85" s="842" t="s">
        <v>16</v>
      </c>
      <c r="L85" s="825" t="s">
        <v>174</v>
      </c>
    </row>
    <row r="86" spans="1:12">
      <c r="A86" s="818">
        <v>81</v>
      </c>
      <c r="B86" s="846" t="s">
        <v>176</v>
      </c>
      <c r="C86" s="727" t="s">
        <v>6614</v>
      </c>
      <c r="D86" s="728" t="s">
        <v>6615</v>
      </c>
      <c r="E86" s="728" t="s">
        <v>6616</v>
      </c>
      <c r="F86" s="728" t="s">
        <v>6617</v>
      </c>
      <c r="G86" s="728" t="s">
        <v>6618</v>
      </c>
      <c r="H86" s="728" t="s">
        <v>6619</v>
      </c>
      <c r="I86" s="728" t="s">
        <v>6620</v>
      </c>
      <c r="J86" s="836" t="s">
        <v>6621</v>
      </c>
      <c r="K86" s="842" t="s">
        <v>16</v>
      </c>
      <c r="L86" s="825" t="s">
        <v>176</v>
      </c>
    </row>
    <row r="87" spans="1:12">
      <c r="A87" s="818">
        <v>82</v>
      </c>
      <c r="B87" s="846" t="s">
        <v>178</v>
      </c>
      <c r="C87" s="727" t="s">
        <v>6622</v>
      </c>
      <c r="D87" s="728" t="s">
        <v>6623</v>
      </c>
      <c r="E87" s="728" t="s">
        <v>6624</v>
      </c>
      <c r="F87" s="728" t="s">
        <v>6625</v>
      </c>
      <c r="G87" s="728" t="s">
        <v>6626</v>
      </c>
      <c r="H87" s="728" t="s">
        <v>6627</v>
      </c>
      <c r="I87" s="728" t="s">
        <v>6628</v>
      </c>
      <c r="J87" s="836" t="s">
        <v>6629</v>
      </c>
      <c r="K87" s="842" t="s">
        <v>16</v>
      </c>
      <c r="L87" s="825" t="s">
        <v>178</v>
      </c>
    </row>
    <row r="88" spans="1:12">
      <c r="A88" s="818">
        <v>83</v>
      </c>
      <c r="B88" s="846" t="s">
        <v>182</v>
      </c>
      <c r="C88" s="727" t="s">
        <v>6630</v>
      </c>
      <c r="D88" s="728" t="s">
        <v>6631</v>
      </c>
      <c r="E88" s="728" t="s">
        <v>6632</v>
      </c>
      <c r="F88" s="728" t="s">
        <v>6633</v>
      </c>
      <c r="G88" s="728" t="s">
        <v>6634</v>
      </c>
      <c r="H88" s="728" t="s">
        <v>6635</v>
      </c>
      <c r="I88" s="728" t="s">
        <v>6636</v>
      </c>
      <c r="J88" s="836" t="s">
        <v>6637</v>
      </c>
      <c r="K88" s="842" t="s">
        <v>16</v>
      </c>
      <c r="L88" s="825" t="s">
        <v>182</v>
      </c>
    </row>
    <row r="89" spans="1:12">
      <c r="A89" s="818">
        <v>84</v>
      </c>
      <c r="B89" s="846" t="s">
        <v>184</v>
      </c>
      <c r="C89" s="727" t="s">
        <v>6638</v>
      </c>
      <c r="D89" s="728" t="s">
        <v>6639</v>
      </c>
      <c r="E89" s="728" t="s">
        <v>6640</v>
      </c>
      <c r="F89" s="728" t="s">
        <v>6641</v>
      </c>
      <c r="G89" s="728" t="s">
        <v>6642</v>
      </c>
      <c r="H89" s="728" t="s">
        <v>6643</v>
      </c>
      <c r="I89" s="728" t="s">
        <v>6644</v>
      </c>
      <c r="J89" s="836" t="s">
        <v>6645</v>
      </c>
      <c r="K89" s="842" t="s">
        <v>16</v>
      </c>
      <c r="L89" s="825" t="s">
        <v>184</v>
      </c>
    </row>
    <row r="90" spans="1:12">
      <c r="A90" s="818">
        <v>85</v>
      </c>
      <c r="B90" s="846" t="s">
        <v>185</v>
      </c>
      <c r="C90" s="727" t="s">
        <v>6646</v>
      </c>
      <c r="D90" s="728" t="s">
        <v>6647</v>
      </c>
      <c r="E90" s="728" t="s">
        <v>6648</v>
      </c>
      <c r="F90" s="728" t="s">
        <v>6649</v>
      </c>
      <c r="G90" s="728" t="s">
        <v>6650</v>
      </c>
      <c r="H90" s="728" t="s">
        <v>6651</v>
      </c>
      <c r="I90" s="728" t="s">
        <v>6652</v>
      </c>
      <c r="J90" s="836" t="s">
        <v>6653</v>
      </c>
      <c r="K90" s="842" t="s">
        <v>16</v>
      </c>
      <c r="L90" s="825" t="s">
        <v>185</v>
      </c>
    </row>
    <row r="91" spans="1:12">
      <c r="A91" s="818">
        <v>86</v>
      </c>
      <c r="B91" s="846" t="s">
        <v>186</v>
      </c>
      <c r="C91" s="727" t="s">
        <v>6654</v>
      </c>
      <c r="D91" s="728" t="s">
        <v>6655</v>
      </c>
      <c r="E91" s="728" t="s">
        <v>6656</v>
      </c>
      <c r="F91" s="728" t="s">
        <v>6657</v>
      </c>
      <c r="G91" s="728" t="s">
        <v>6658</v>
      </c>
      <c r="H91" s="728" t="s">
        <v>6659</v>
      </c>
      <c r="I91" s="728" t="s">
        <v>6660</v>
      </c>
      <c r="J91" s="836" t="s">
        <v>6661</v>
      </c>
      <c r="K91" s="842" t="s">
        <v>16</v>
      </c>
      <c r="L91" s="825" t="s">
        <v>186</v>
      </c>
    </row>
    <row r="92" spans="1:12">
      <c r="A92" s="818">
        <v>87</v>
      </c>
      <c r="B92" s="846" t="s">
        <v>187</v>
      </c>
      <c r="C92" s="727" t="s">
        <v>6662</v>
      </c>
      <c r="D92" s="728" t="s">
        <v>6663</v>
      </c>
      <c r="E92" s="728" t="s">
        <v>6664</v>
      </c>
      <c r="F92" s="728" t="s">
        <v>6665</v>
      </c>
      <c r="G92" s="728" t="s">
        <v>6666</v>
      </c>
      <c r="H92" s="728" t="s">
        <v>6667</v>
      </c>
      <c r="I92" s="728" t="s">
        <v>6668</v>
      </c>
      <c r="J92" s="836" t="s">
        <v>6669</v>
      </c>
      <c r="K92" s="842" t="s">
        <v>16</v>
      </c>
      <c r="L92" s="825" t="s">
        <v>187</v>
      </c>
    </row>
    <row r="93" spans="1:12">
      <c r="A93" s="818">
        <v>88</v>
      </c>
      <c r="B93" s="846" t="s">
        <v>188</v>
      </c>
      <c r="C93" s="727" t="s">
        <v>6670</v>
      </c>
      <c r="D93" s="728" t="s">
        <v>6671</v>
      </c>
      <c r="E93" s="728" t="s">
        <v>6672</v>
      </c>
      <c r="F93" s="728" t="s">
        <v>6673</v>
      </c>
      <c r="G93" s="728" t="s">
        <v>6674</v>
      </c>
      <c r="H93" s="728" t="s">
        <v>6675</v>
      </c>
      <c r="I93" s="728" t="s">
        <v>6676</v>
      </c>
      <c r="J93" s="836" t="s">
        <v>6677</v>
      </c>
      <c r="K93" s="842" t="s">
        <v>16</v>
      </c>
      <c r="L93" s="825" t="s">
        <v>188</v>
      </c>
    </row>
    <row r="94" spans="1:12">
      <c r="A94" s="818">
        <v>89</v>
      </c>
      <c r="B94" s="846" t="s">
        <v>189</v>
      </c>
      <c r="C94" s="727" t="s">
        <v>6678</v>
      </c>
      <c r="D94" s="728" t="s">
        <v>6679</v>
      </c>
      <c r="E94" s="728" t="s">
        <v>6680</v>
      </c>
      <c r="F94" s="728" t="s">
        <v>6681</v>
      </c>
      <c r="G94" s="728" t="s">
        <v>6682</v>
      </c>
      <c r="H94" s="728" t="s">
        <v>6683</v>
      </c>
      <c r="I94" s="728" t="s">
        <v>6684</v>
      </c>
      <c r="J94" s="836" t="s">
        <v>6685</v>
      </c>
      <c r="K94" s="842" t="s">
        <v>16</v>
      </c>
      <c r="L94" s="825" t="s">
        <v>189</v>
      </c>
    </row>
    <row r="95" spans="1:12">
      <c r="A95" s="818">
        <v>90</v>
      </c>
      <c r="B95" s="846" t="s">
        <v>190</v>
      </c>
      <c r="C95" s="727" t="s">
        <v>6686</v>
      </c>
      <c r="D95" s="728" t="s">
        <v>6687</v>
      </c>
      <c r="E95" s="728" t="s">
        <v>6688</v>
      </c>
      <c r="F95" s="728" t="s">
        <v>6689</v>
      </c>
      <c r="G95" s="728" t="s">
        <v>6690</v>
      </c>
      <c r="H95" s="728" t="s">
        <v>6691</v>
      </c>
      <c r="I95" s="728" t="s">
        <v>6692</v>
      </c>
      <c r="J95" s="836" t="s">
        <v>6693</v>
      </c>
      <c r="K95" s="842" t="s">
        <v>16</v>
      </c>
      <c r="L95" s="825" t="s">
        <v>190</v>
      </c>
    </row>
    <row r="96" spans="1:12" ht="12.75" thickBot="1">
      <c r="A96" s="818">
        <v>91</v>
      </c>
      <c r="B96" s="846" t="s">
        <v>191</v>
      </c>
      <c r="C96" s="726" t="s">
        <v>13</v>
      </c>
      <c r="D96" s="725" t="s">
        <v>13</v>
      </c>
      <c r="E96" s="725" t="s">
        <v>13</v>
      </c>
      <c r="F96" s="725" t="s">
        <v>13</v>
      </c>
      <c r="G96" s="725" t="s">
        <v>13</v>
      </c>
      <c r="H96" s="725" t="s">
        <v>13</v>
      </c>
      <c r="I96" s="725" t="s">
        <v>13</v>
      </c>
      <c r="J96" s="836" t="s">
        <v>6694</v>
      </c>
      <c r="K96" s="842" t="s">
        <v>16</v>
      </c>
      <c r="L96" s="825" t="s">
        <v>191</v>
      </c>
    </row>
    <row r="97" spans="2:12" ht="13.5" thickTop="1" thickBot="1">
      <c r="B97" s="826" t="s">
        <v>2</v>
      </c>
      <c r="C97" s="827" t="s">
        <v>3</v>
      </c>
      <c r="D97" s="827" t="s">
        <v>4</v>
      </c>
      <c r="E97" s="827" t="s">
        <v>5</v>
      </c>
      <c r="F97" s="827" t="s">
        <v>6</v>
      </c>
      <c r="G97" s="827" t="s">
        <v>7</v>
      </c>
      <c r="H97" s="827" t="s">
        <v>8</v>
      </c>
      <c r="I97" s="827" t="s">
        <v>9</v>
      </c>
      <c r="J97" s="828" t="s">
        <v>10</v>
      </c>
      <c r="K97" s="829" t="s">
        <v>815</v>
      </c>
      <c r="L97" s="830" t="s">
        <v>2</v>
      </c>
    </row>
    <row r="99" spans="2:12">
      <c r="B99" s="1129"/>
      <c r="C99" s="1132" t="s">
        <v>6829</v>
      </c>
      <c r="D99" s="1128"/>
      <c r="E99" s="1128"/>
      <c r="F99" s="1128"/>
      <c r="G99" s="1128"/>
      <c r="H99" s="1128"/>
      <c r="I99" s="1128"/>
      <c r="J99" s="1128"/>
      <c r="K99" s="1128"/>
      <c r="L99" s="1128"/>
    </row>
    <row r="100" spans="2:12" ht="13.5">
      <c r="C100" s="1198"/>
      <c r="D100" s="1198"/>
      <c r="E100" s="1198"/>
      <c r="F100" s="1198"/>
      <c r="G100" s="1198"/>
      <c r="H100" s="1198"/>
      <c r="I100" s="1198"/>
      <c r="J100" s="1198"/>
      <c r="K100" s="1198"/>
      <c r="L100" s="1198"/>
    </row>
    <row r="101" spans="2:12">
      <c r="B101" s="1129"/>
      <c r="C101" s="1393" t="s">
        <v>6830</v>
      </c>
      <c r="D101" s="1383" t="s">
        <v>6831</v>
      </c>
      <c r="E101" s="1383" t="s">
        <v>6832</v>
      </c>
      <c r="F101" s="1383" t="s">
        <v>6833</v>
      </c>
      <c r="G101" s="1474" t="s">
        <v>6834</v>
      </c>
      <c r="H101" s="1475"/>
      <c r="I101" s="1475"/>
      <c r="J101" s="1475"/>
      <c r="K101" s="1475"/>
      <c r="L101" s="1476"/>
    </row>
    <row r="102" spans="2:12" ht="24" customHeight="1">
      <c r="B102" s="1129"/>
      <c r="C102" s="109" t="s">
        <v>6469</v>
      </c>
      <c r="D102" s="1001">
        <v>1</v>
      </c>
      <c r="E102" s="268" t="s">
        <v>707</v>
      </c>
      <c r="F102" s="267" t="s">
        <v>1258</v>
      </c>
      <c r="G102" s="1822" t="s">
        <v>15149</v>
      </c>
      <c r="H102" s="1823"/>
      <c r="I102" s="1823"/>
      <c r="J102" s="1823"/>
      <c r="K102" s="1823"/>
      <c r="L102" s="1824"/>
    </row>
    <row r="103" spans="2:12" ht="24" customHeight="1">
      <c r="B103" s="1129"/>
      <c r="C103" s="109" t="s">
        <v>6468</v>
      </c>
      <c r="D103" s="1001">
        <v>1</v>
      </c>
      <c r="E103" s="268" t="s">
        <v>707</v>
      </c>
      <c r="F103" s="267" t="s">
        <v>1258</v>
      </c>
      <c r="G103" s="1794" t="s">
        <v>15150</v>
      </c>
      <c r="H103" s="1795"/>
      <c r="I103" s="1795"/>
      <c r="J103" s="1795"/>
      <c r="K103" s="1795"/>
      <c r="L103" s="1796"/>
    </row>
    <row r="104" spans="2:12" ht="24" customHeight="1">
      <c r="B104" s="1129"/>
      <c r="C104" s="117" t="s">
        <v>6467</v>
      </c>
      <c r="D104" s="107">
        <v>1</v>
      </c>
      <c r="E104" s="268" t="s">
        <v>707</v>
      </c>
      <c r="F104" s="267" t="s">
        <v>1258</v>
      </c>
      <c r="G104" s="1822" t="s">
        <v>15151</v>
      </c>
      <c r="H104" s="1823"/>
      <c r="I104" s="1823"/>
      <c r="J104" s="1823"/>
      <c r="K104" s="1823"/>
      <c r="L104" s="1824"/>
    </row>
    <row r="105" spans="2:12" ht="24" customHeight="1">
      <c r="B105" s="1129"/>
      <c r="C105" s="110" t="s">
        <v>6466</v>
      </c>
      <c r="D105" s="1001">
        <v>1</v>
      </c>
      <c r="E105" s="268" t="s">
        <v>707</v>
      </c>
      <c r="F105" s="267" t="s">
        <v>1258</v>
      </c>
      <c r="G105" s="1462" t="s">
        <v>15152</v>
      </c>
      <c r="H105" s="1463"/>
      <c r="I105" s="1463"/>
      <c r="J105" s="1463"/>
      <c r="K105" s="1463"/>
      <c r="L105" s="1464"/>
    </row>
    <row r="106" spans="2:12" ht="24" customHeight="1">
      <c r="B106" s="1129"/>
      <c r="C106" s="110" t="s">
        <v>6465</v>
      </c>
      <c r="D106" s="1001">
        <v>1</v>
      </c>
      <c r="E106" s="268" t="s">
        <v>707</v>
      </c>
      <c r="F106" s="267" t="s">
        <v>1258</v>
      </c>
      <c r="G106" s="1822" t="s">
        <v>15153</v>
      </c>
      <c r="H106" s="1823"/>
      <c r="I106" s="1823"/>
      <c r="J106" s="1823"/>
      <c r="K106" s="1823"/>
      <c r="L106" s="1824"/>
    </row>
    <row r="107" spans="2:12" ht="24" customHeight="1">
      <c r="B107" s="1129"/>
      <c r="C107" s="110" t="s">
        <v>6695</v>
      </c>
      <c r="D107" s="108">
        <v>4</v>
      </c>
      <c r="E107" s="268" t="s">
        <v>707</v>
      </c>
      <c r="F107" s="267" t="s">
        <v>708</v>
      </c>
      <c r="G107" s="1462" t="s">
        <v>15154</v>
      </c>
      <c r="H107" s="1463"/>
      <c r="I107" s="1463"/>
      <c r="J107" s="1463"/>
      <c r="K107" s="1463"/>
      <c r="L107" s="1464"/>
    </row>
    <row r="108" spans="2:12" ht="36" customHeight="1">
      <c r="B108" s="1129"/>
      <c r="C108" s="110" t="s">
        <v>6696</v>
      </c>
      <c r="D108" s="1001">
        <v>8</v>
      </c>
      <c r="E108" s="268" t="s">
        <v>707</v>
      </c>
      <c r="F108" s="267" t="s">
        <v>708</v>
      </c>
      <c r="G108" s="1432" t="s">
        <v>15155</v>
      </c>
      <c r="H108" s="1825" t="s">
        <v>15156</v>
      </c>
      <c r="I108" s="1825"/>
      <c r="J108" s="1825"/>
      <c r="K108" s="1825"/>
      <c r="L108" s="1825"/>
    </row>
    <row r="109" spans="2:12" ht="36" customHeight="1">
      <c r="B109" s="1129"/>
      <c r="C109" s="110" t="s">
        <v>6697</v>
      </c>
      <c r="D109" s="1001">
        <v>8</v>
      </c>
      <c r="E109" s="268" t="s">
        <v>707</v>
      </c>
      <c r="F109" s="267" t="s">
        <v>708</v>
      </c>
      <c r="G109" s="1381" t="s">
        <v>15114</v>
      </c>
      <c r="H109" s="1825"/>
      <c r="I109" s="1825"/>
      <c r="J109" s="1825"/>
      <c r="K109" s="1825"/>
      <c r="L109" s="1825"/>
    </row>
    <row r="110" spans="2:12" ht="36" customHeight="1">
      <c r="B110" s="1129"/>
      <c r="C110" s="110" t="s">
        <v>6698</v>
      </c>
      <c r="D110" s="1001">
        <v>8</v>
      </c>
      <c r="E110" s="268" t="s">
        <v>707</v>
      </c>
      <c r="F110" s="267" t="s">
        <v>708</v>
      </c>
      <c r="G110" s="1381" t="s">
        <v>15114</v>
      </c>
      <c r="H110" s="1825"/>
      <c r="I110" s="1825"/>
      <c r="J110" s="1825"/>
      <c r="K110" s="1825"/>
      <c r="L110" s="1825"/>
    </row>
    <row r="111" spans="2:12" ht="36" customHeight="1">
      <c r="B111" s="1129"/>
      <c r="C111" s="110" t="s">
        <v>6699</v>
      </c>
      <c r="D111" s="1001">
        <v>8</v>
      </c>
      <c r="E111" s="268" t="s">
        <v>707</v>
      </c>
      <c r="F111" s="267" t="s">
        <v>708</v>
      </c>
      <c r="G111" s="1381" t="s">
        <v>15114</v>
      </c>
      <c r="H111" s="1825"/>
      <c r="I111" s="1825"/>
      <c r="J111" s="1825"/>
      <c r="K111" s="1825"/>
      <c r="L111" s="1825"/>
    </row>
    <row r="112" spans="2:12" ht="24" customHeight="1">
      <c r="B112" s="1129"/>
      <c r="C112" s="110" t="s">
        <v>6700</v>
      </c>
      <c r="D112" s="1001">
        <v>8</v>
      </c>
      <c r="E112" s="268" t="s">
        <v>707</v>
      </c>
      <c r="F112" s="267" t="s">
        <v>708</v>
      </c>
      <c r="G112" s="1822" t="s">
        <v>15157</v>
      </c>
      <c r="H112" s="1823"/>
      <c r="I112" s="1823"/>
      <c r="J112" s="1823"/>
      <c r="K112" s="1823"/>
      <c r="L112" s="1824"/>
    </row>
    <row r="113" spans="3:12" ht="24" customHeight="1">
      <c r="C113" s="110" t="s">
        <v>6701</v>
      </c>
      <c r="D113" s="108">
        <v>8</v>
      </c>
      <c r="E113" s="268" t="s">
        <v>707</v>
      </c>
      <c r="F113" s="267" t="s">
        <v>708</v>
      </c>
      <c r="G113" s="1822" t="s">
        <v>15158</v>
      </c>
      <c r="H113" s="1823"/>
      <c r="I113" s="1823"/>
      <c r="J113" s="1823"/>
      <c r="K113" s="1823"/>
      <c r="L113" s="1824"/>
    </row>
    <row r="114" spans="3:12" ht="24" customHeight="1">
      <c r="C114" s="110" t="s">
        <v>6702</v>
      </c>
      <c r="D114" s="108">
        <v>8</v>
      </c>
      <c r="E114" s="268" t="s">
        <v>707</v>
      </c>
      <c r="F114" s="267" t="s">
        <v>708</v>
      </c>
      <c r="G114" s="1822" t="s">
        <v>15159</v>
      </c>
      <c r="H114" s="1823"/>
      <c r="I114" s="1823"/>
      <c r="J114" s="1823"/>
      <c r="K114" s="1823"/>
      <c r="L114" s="1824"/>
    </row>
    <row r="115" spans="3:12" ht="24" customHeight="1">
      <c r="C115" s="110" t="s">
        <v>6703</v>
      </c>
      <c r="D115" s="1001">
        <v>16</v>
      </c>
      <c r="E115" s="268" t="s">
        <v>707</v>
      </c>
      <c r="F115" s="267" t="s">
        <v>708</v>
      </c>
      <c r="G115" s="1822" t="s">
        <v>15160</v>
      </c>
      <c r="H115" s="1823"/>
      <c r="I115" s="1823"/>
      <c r="J115" s="1823"/>
      <c r="K115" s="1823"/>
      <c r="L115" s="1824"/>
    </row>
    <row r="116" spans="3:12" ht="24" customHeight="1">
      <c r="C116" s="110" t="s">
        <v>6704</v>
      </c>
      <c r="D116" s="1001">
        <v>16</v>
      </c>
      <c r="E116" s="268" t="s">
        <v>707</v>
      </c>
      <c r="F116" s="267" t="s">
        <v>708</v>
      </c>
      <c r="G116" s="1822" t="s">
        <v>15161</v>
      </c>
      <c r="H116" s="1823"/>
      <c r="I116" s="1823"/>
      <c r="J116" s="1823"/>
      <c r="K116" s="1823"/>
      <c r="L116" s="1824"/>
    </row>
    <row r="117" spans="3:12" ht="24" customHeight="1">
      <c r="C117" s="110" t="s">
        <v>6492</v>
      </c>
      <c r="D117" s="1001">
        <v>1</v>
      </c>
      <c r="E117" s="268" t="s">
        <v>707</v>
      </c>
      <c r="F117" s="267" t="s">
        <v>708</v>
      </c>
      <c r="G117" s="1822" t="s">
        <v>15162</v>
      </c>
      <c r="H117" s="1823"/>
      <c r="I117" s="1823"/>
      <c r="J117" s="1823"/>
      <c r="K117" s="1823"/>
      <c r="L117" s="1824"/>
    </row>
    <row r="118" spans="3:12" ht="24" customHeight="1">
      <c r="C118" s="835" t="s">
        <v>6491</v>
      </c>
      <c r="D118" s="1001">
        <v>1</v>
      </c>
      <c r="E118" s="268" t="s">
        <v>707</v>
      </c>
      <c r="F118" s="267" t="s">
        <v>708</v>
      </c>
      <c r="G118" s="1462" t="s">
        <v>15163</v>
      </c>
      <c r="H118" s="1463"/>
      <c r="I118" s="1463"/>
      <c r="J118" s="1463"/>
      <c r="K118" s="1463"/>
      <c r="L118" s="1464"/>
    </row>
    <row r="119" spans="3:12" ht="24" customHeight="1">
      <c r="C119" s="835" t="s">
        <v>6490</v>
      </c>
      <c r="D119" s="1001">
        <v>1</v>
      </c>
      <c r="E119" s="268" t="s">
        <v>707</v>
      </c>
      <c r="F119" s="267" t="s">
        <v>708</v>
      </c>
      <c r="G119" s="1462" t="s">
        <v>15164</v>
      </c>
      <c r="H119" s="1463"/>
      <c r="I119" s="1463"/>
      <c r="J119" s="1463"/>
      <c r="K119" s="1463"/>
      <c r="L119" s="1464"/>
    </row>
    <row r="120" spans="3:12" ht="24" customHeight="1">
      <c r="C120" s="835" t="s">
        <v>6489</v>
      </c>
      <c r="D120" s="1001">
        <v>1</v>
      </c>
      <c r="E120" s="268" t="s">
        <v>707</v>
      </c>
      <c r="F120" s="267" t="s">
        <v>708</v>
      </c>
      <c r="G120" s="1462" t="s">
        <v>15165</v>
      </c>
      <c r="H120" s="1463"/>
      <c r="I120" s="1463"/>
      <c r="J120" s="1463"/>
      <c r="K120" s="1463"/>
      <c r="L120" s="1464"/>
    </row>
    <row r="121" spans="3:12" ht="24" customHeight="1">
      <c r="C121" s="835" t="s">
        <v>6488</v>
      </c>
      <c r="D121" s="1001">
        <v>1</v>
      </c>
      <c r="E121" s="268" t="s">
        <v>707</v>
      </c>
      <c r="F121" s="267" t="s">
        <v>708</v>
      </c>
      <c r="G121" s="1462" t="s">
        <v>15166</v>
      </c>
      <c r="H121" s="1463"/>
      <c r="I121" s="1463"/>
      <c r="J121" s="1463"/>
      <c r="K121" s="1463"/>
      <c r="L121" s="1464"/>
    </row>
    <row r="122" spans="3:12" ht="24" customHeight="1">
      <c r="C122" s="835" t="s">
        <v>6497</v>
      </c>
      <c r="D122" s="1001">
        <v>1</v>
      </c>
      <c r="E122" s="268" t="s">
        <v>707</v>
      </c>
      <c r="F122" s="267" t="s">
        <v>708</v>
      </c>
      <c r="G122" s="1462" t="s">
        <v>15167</v>
      </c>
      <c r="H122" s="1463"/>
      <c r="I122" s="1463"/>
      <c r="J122" s="1463"/>
      <c r="K122" s="1463"/>
      <c r="L122" s="1464"/>
    </row>
    <row r="123" spans="3:12" ht="24" customHeight="1">
      <c r="C123" s="835" t="s">
        <v>6496</v>
      </c>
      <c r="D123" s="1001">
        <v>1</v>
      </c>
      <c r="E123" s="268" t="s">
        <v>707</v>
      </c>
      <c r="F123" s="267" t="s">
        <v>708</v>
      </c>
      <c r="G123" s="1462" t="s">
        <v>15168</v>
      </c>
      <c r="H123" s="1463"/>
      <c r="I123" s="1463"/>
      <c r="J123" s="1463"/>
      <c r="K123" s="1463"/>
      <c r="L123" s="1464"/>
    </row>
    <row r="124" spans="3:12" ht="24" customHeight="1">
      <c r="C124" s="835" t="s">
        <v>6495</v>
      </c>
      <c r="D124" s="1001">
        <v>1</v>
      </c>
      <c r="E124" s="268" t="s">
        <v>707</v>
      </c>
      <c r="F124" s="267" t="s">
        <v>708</v>
      </c>
      <c r="G124" s="1462" t="s">
        <v>15169</v>
      </c>
      <c r="H124" s="1463"/>
      <c r="I124" s="1463"/>
      <c r="J124" s="1463"/>
      <c r="K124" s="1463"/>
      <c r="L124" s="1464"/>
    </row>
    <row r="125" spans="3:12" ht="24" customHeight="1">
      <c r="C125" s="835" t="s">
        <v>6494</v>
      </c>
      <c r="D125" s="1001">
        <v>1</v>
      </c>
      <c r="E125" s="268" t="s">
        <v>707</v>
      </c>
      <c r="F125" s="267" t="s">
        <v>708</v>
      </c>
      <c r="G125" s="1462" t="s">
        <v>15170</v>
      </c>
      <c r="H125" s="1463"/>
      <c r="I125" s="1463"/>
      <c r="J125" s="1463"/>
      <c r="K125" s="1463"/>
      <c r="L125" s="1464"/>
    </row>
    <row r="126" spans="3:12" ht="24" customHeight="1">
      <c r="C126" s="835" t="s">
        <v>6493</v>
      </c>
      <c r="D126" s="1001">
        <v>1</v>
      </c>
      <c r="E126" s="268" t="s">
        <v>707</v>
      </c>
      <c r="F126" s="267" t="s">
        <v>708</v>
      </c>
      <c r="G126" s="1462" t="s">
        <v>15171</v>
      </c>
      <c r="H126" s="1463"/>
      <c r="I126" s="1463"/>
      <c r="J126" s="1463"/>
      <c r="K126" s="1463"/>
      <c r="L126" s="1464"/>
    </row>
    <row r="127" spans="3:12" ht="24" customHeight="1">
      <c r="C127" s="835" t="s">
        <v>6705</v>
      </c>
      <c r="D127" s="1001">
        <v>8</v>
      </c>
      <c r="E127" s="268" t="s">
        <v>707</v>
      </c>
      <c r="F127" s="267" t="s">
        <v>708</v>
      </c>
      <c r="G127" s="1462" t="s">
        <v>15172</v>
      </c>
      <c r="H127" s="1463"/>
      <c r="I127" s="1463"/>
      <c r="J127" s="1463"/>
      <c r="K127" s="1463"/>
      <c r="L127" s="1464"/>
    </row>
    <row r="128" spans="3:12" ht="12" customHeight="1">
      <c r="C128" s="835" t="s">
        <v>6706</v>
      </c>
      <c r="D128" s="1001">
        <v>8</v>
      </c>
      <c r="E128" s="268" t="s">
        <v>707</v>
      </c>
      <c r="F128" s="267" t="s">
        <v>708</v>
      </c>
      <c r="G128" s="1462" t="s">
        <v>15114</v>
      </c>
      <c r="H128" s="1463"/>
      <c r="I128" s="1463"/>
      <c r="J128" s="1463"/>
      <c r="K128" s="1463"/>
      <c r="L128" s="1464"/>
    </row>
    <row r="129" spans="3:12" ht="12" customHeight="1">
      <c r="C129" s="835" t="s">
        <v>6707</v>
      </c>
      <c r="D129" s="1001">
        <v>8</v>
      </c>
      <c r="E129" s="268" t="s">
        <v>707</v>
      </c>
      <c r="F129" s="1001" t="s">
        <v>708</v>
      </c>
      <c r="G129" s="1462" t="s">
        <v>15114</v>
      </c>
      <c r="H129" s="1463"/>
      <c r="I129" s="1463"/>
      <c r="J129" s="1463"/>
      <c r="K129" s="1463"/>
      <c r="L129" s="1464"/>
    </row>
    <row r="130" spans="3:12" ht="12" customHeight="1">
      <c r="C130" s="110" t="s">
        <v>6708</v>
      </c>
      <c r="D130" s="1001">
        <v>8</v>
      </c>
      <c r="E130" s="268" t="s">
        <v>707</v>
      </c>
      <c r="F130" s="267" t="s">
        <v>708</v>
      </c>
      <c r="G130" s="1462" t="s">
        <v>15114</v>
      </c>
      <c r="H130" s="1463"/>
      <c r="I130" s="1463"/>
      <c r="J130" s="1463"/>
      <c r="K130" s="1463"/>
      <c r="L130" s="1464"/>
    </row>
    <row r="131" spans="3:12" ht="12" customHeight="1">
      <c r="C131" s="110" t="s">
        <v>6709</v>
      </c>
      <c r="D131" s="1001">
        <v>8</v>
      </c>
      <c r="E131" s="268" t="s">
        <v>707</v>
      </c>
      <c r="F131" s="267" t="s">
        <v>708</v>
      </c>
      <c r="G131" s="1462" t="s">
        <v>15114</v>
      </c>
      <c r="H131" s="1463"/>
      <c r="I131" s="1463"/>
      <c r="J131" s="1463"/>
      <c r="K131" s="1463"/>
      <c r="L131" s="1464"/>
    </row>
    <row r="132" spans="3:12" ht="12" customHeight="1">
      <c r="C132" s="110" t="s">
        <v>6710</v>
      </c>
      <c r="D132" s="1001">
        <v>8</v>
      </c>
      <c r="E132" s="268" t="s">
        <v>707</v>
      </c>
      <c r="F132" s="267" t="s">
        <v>708</v>
      </c>
      <c r="G132" s="1462" t="s">
        <v>15114</v>
      </c>
      <c r="H132" s="1463"/>
      <c r="I132" s="1463"/>
      <c r="J132" s="1463"/>
      <c r="K132" s="1463"/>
      <c r="L132" s="1464"/>
    </row>
    <row r="133" spans="3:12" ht="12" customHeight="1">
      <c r="C133" s="110" t="s">
        <v>6711</v>
      </c>
      <c r="D133" s="1001">
        <v>8</v>
      </c>
      <c r="E133" s="268" t="s">
        <v>707</v>
      </c>
      <c r="F133" s="267" t="s">
        <v>708</v>
      </c>
      <c r="G133" s="1462" t="s">
        <v>15114</v>
      </c>
      <c r="H133" s="1463"/>
      <c r="I133" s="1463"/>
      <c r="J133" s="1463"/>
      <c r="K133" s="1463"/>
      <c r="L133" s="1464"/>
    </row>
    <row r="134" spans="3:12" ht="12" customHeight="1">
      <c r="C134" s="110" t="s">
        <v>6712</v>
      </c>
      <c r="D134" s="1001">
        <v>8</v>
      </c>
      <c r="E134" s="268" t="s">
        <v>707</v>
      </c>
      <c r="F134" s="267" t="s">
        <v>708</v>
      </c>
      <c r="G134" s="1462" t="s">
        <v>15114</v>
      </c>
      <c r="H134" s="1463"/>
      <c r="I134" s="1463"/>
      <c r="J134" s="1463"/>
      <c r="K134" s="1463"/>
      <c r="L134" s="1464"/>
    </row>
    <row r="135" spans="3:12" ht="12" customHeight="1">
      <c r="C135" s="110" t="s">
        <v>6713</v>
      </c>
      <c r="D135" s="1001">
        <v>8</v>
      </c>
      <c r="E135" s="268" t="s">
        <v>707</v>
      </c>
      <c r="F135" s="267" t="s">
        <v>708</v>
      </c>
      <c r="G135" s="1462" t="s">
        <v>15114</v>
      </c>
      <c r="H135" s="1463"/>
      <c r="I135" s="1463"/>
      <c r="J135" s="1463"/>
      <c r="K135" s="1463"/>
      <c r="L135" s="1464"/>
    </row>
    <row r="136" spans="3:12" ht="12" customHeight="1">
      <c r="C136" s="110" t="s">
        <v>6714</v>
      </c>
      <c r="D136" s="1001">
        <v>8</v>
      </c>
      <c r="E136" s="268" t="s">
        <v>707</v>
      </c>
      <c r="F136" s="267" t="s">
        <v>708</v>
      </c>
      <c r="G136" s="1462" t="s">
        <v>15114</v>
      </c>
      <c r="H136" s="1463"/>
      <c r="I136" s="1463"/>
      <c r="J136" s="1463"/>
      <c r="K136" s="1463"/>
      <c r="L136" s="1464"/>
    </row>
    <row r="137" spans="3:12" ht="12" customHeight="1">
      <c r="C137" s="110" t="s">
        <v>6715</v>
      </c>
      <c r="D137" s="1001">
        <v>8</v>
      </c>
      <c r="E137" s="268" t="s">
        <v>707</v>
      </c>
      <c r="F137" s="267" t="s">
        <v>708</v>
      </c>
      <c r="G137" s="1462" t="s">
        <v>15114</v>
      </c>
      <c r="H137" s="1463"/>
      <c r="I137" s="1463"/>
      <c r="J137" s="1463"/>
      <c r="K137" s="1463"/>
      <c r="L137" s="1464"/>
    </row>
    <row r="138" spans="3:12" ht="12" customHeight="1">
      <c r="C138" s="110" t="s">
        <v>6716</v>
      </c>
      <c r="D138" s="1001">
        <v>8</v>
      </c>
      <c r="E138" s="268" t="s">
        <v>707</v>
      </c>
      <c r="F138" s="267" t="s">
        <v>708</v>
      </c>
      <c r="G138" s="1462" t="s">
        <v>15114</v>
      </c>
      <c r="H138" s="1463"/>
      <c r="I138" s="1463"/>
      <c r="J138" s="1463"/>
      <c r="K138" s="1463"/>
      <c r="L138" s="1464"/>
    </row>
    <row r="139" spans="3:12" ht="12" customHeight="1">
      <c r="C139" s="110" t="s">
        <v>6717</v>
      </c>
      <c r="D139" s="1001">
        <v>8</v>
      </c>
      <c r="E139" s="268" t="s">
        <v>707</v>
      </c>
      <c r="F139" s="267" t="s">
        <v>708</v>
      </c>
      <c r="G139" s="1769" t="s">
        <v>15173</v>
      </c>
      <c r="H139" s="1769"/>
      <c r="I139" s="1769"/>
      <c r="J139" s="1769"/>
      <c r="K139" s="1769"/>
      <c r="L139" s="1769"/>
    </row>
    <row r="140" spans="3:12" ht="12" customHeight="1">
      <c r="C140" s="110" t="s">
        <v>6718</v>
      </c>
      <c r="D140" s="1001">
        <v>8</v>
      </c>
      <c r="E140" s="268" t="s">
        <v>707</v>
      </c>
      <c r="F140" s="267" t="s">
        <v>708</v>
      </c>
      <c r="G140" s="1462" t="s">
        <v>15114</v>
      </c>
      <c r="H140" s="1463"/>
      <c r="I140" s="1463"/>
      <c r="J140" s="1463"/>
      <c r="K140" s="1463"/>
      <c r="L140" s="1464"/>
    </row>
    <row r="141" spans="3:12" ht="12" customHeight="1">
      <c r="C141" s="110" t="s">
        <v>6719</v>
      </c>
      <c r="D141" s="1001">
        <v>8</v>
      </c>
      <c r="E141" s="268" t="s">
        <v>707</v>
      </c>
      <c r="F141" s="267" t="s">
        <v>708</v>
      </c>
      <c r="G141" s="1462" t="s">
        <v>15114</v>
      </c>
      <c r="H141" s="1463"/>
      <c r="I141" s="1463"/>
      <c r="J141" s="1463"/>
      <c r="K141" s="1463"/>
      <c r="L141" s="1464"/>
    </row>
    <row r="142" spans="3:12" ht="12" customHeight="1">
      <c r="C142" s="110" t="s">
        <v>6720</v>
      </c>
      <c r="D142" s="1001">
        <v>8</v>
      </c>
      <c r="E142" s="268" t="s">
        <v>707</v>
      </c>
      <c r="F142" s="267" t="s">
        <v>708</v>
      </c>
      <c r="G142" s="1462" t="s">
        <v>15114</v>
      </c>
      <c r="H142" s="1463"/>
      <c r="I142" s="1463"/>
      <c r="J142" s="1463"/>
      <c r="K142" s="1463"/>
      <c r="L142" s="1464"/>
    </row>
    <row r="143" spans="3:12" ht="12" customHeight="1">
      <c r="C143" s="110" t="s">
        <v>6721</v>
      </c>
      <c r="D143" s="1001">
        <v>8</v>
      </c>
      <c r="E143" s="268" t="s">
        <v>707</v>
      </c>
      <c r="F143" s="267" t="s">
        <v>708</v>
      </c>
      <c r="G143" s="1462" t="s">
        <v>15114</v>
      </c>
      <c r="H143" s="1463"/>
      <c r="I143" s="1463"/>
      <c r="J143" s="1463"/>
      <c r="K143" s="1463"/>
      <c r="L143" s="1464"/>
    </row>
    <row r="144" spans="3:12" ht="12" customHeight="1">
      <c r="C144" s="110" t="s">
        <v>6722</v>
      </c>
      <c r="D144" s="1001">
        <v>8</v>
      </c>
      <c r="E144" s="268" t="s">
        <v>707</v>
      </c>
      <c r="F144" s="267" t="s">
        <v>708</v>
      </c>
      <c r="G144" s="1462" t="s">
        <v>15114</v>
      </c>
      <c r="H144" s="1463"/>
      <c r="I144" s="1463"/>
      <c r="J144" s="1463"/>
      <c r="K144" s="1463"/>
      <c r="L144" s="1464"/>
    </row>
    <row r="145" spans="3:12" ht="12" customHeight="1">
      <c r="C145" s="110" t="s">
        <v>6723</v>
      </c>
      <c r="D145" s="1001">
        <v>8</v>
      </c>
      <c r="E145" s="268" t="s">
        <v>707</v>
      </c>
      <c r="F145" s="267" t="s">
        <v>708</v>
      </c>
      <c r="G145" s="1462" t="s">
        <v>15114</v>
      </c>
      <c r="H145" s="1463"/>
      <c r="I145" s="1463"/>
      <c r="J145" s="1463"/>
      <c r="K145" s="1463"/>
      <c r="L145" s="1464"/>
    </row>
    <row r="146" spans="3:12" ht="12" customHeight="1">
      <c r="C146" s="110" t="s">
        <v>6724</v>
      </c>
      <c r="D146" s="1001">
        <v>8</v>
      </c>
      <c r="E146" s="268" t="s">
        <v>707</v>
      </c>
      <c r="F146" s="267" t="s">
        <v>708</v>
      </c>
      <c r="G146" s="1462" t="s">
        <v>15114</v>
      </c>
      <c r="H146" s="1463"/>
      <c r="I146" s="1463"/>
      <c r="J146" s="1463"/>
      <c r="K146" s="1463"/>
      <c r="L146" s="1464"/>
    </row>
    <row r="147" spans="3:12" ht="12" customHeight="1">
      <c r="C147" s="110" t="s">
        <v>6725</v>
      </c>
      <c r="D147" s="1001">
        <v>8</v>
      </c>
      <c r="E147" s="268" t="s">
        <v>707</v>
      </c>
      <c r="F147" s="267" t="s">
        <v>708</v>
      </c>
      <c r="G147" s="1462" t="s">
        <v>15114</v>
      </c>
      <c r="H147" s="1463"/>
      <c r="I147" s="1463"/>
      <c r="J147" s="1463"/>
      <c r="K147" s="1463"/>
      <c r="L147" s="1464"/>
    </row>
    <row r="148" spans="3:12" ht="12" customHeight="1">
      <c r="C148" s="110" t="s">
        <v>6726</v>
      </c>
      <c r="D148" s="1001">
        <v>8</v>
      </c>
      <c r="E148" s="268" t="s">
        <v>707</v>
      </c>
      <c r="F148" s="267" t="s">
        <v>708</v>
      </c>
      <c r="G148" s="1462" t="s">
        <v>15114</v>
      </c>
      <c r="H148" s="1463"/>
      <c r="I148" s="1463"/>
      <c r="J148" s="1463"/>
      <c r="K148" s="1463"/>
      <c r="L148" s="1464"/>
    </row>
    <row r="149" spans="3:12" ht="12" customHeight="1">
      <c r="C149" s="110" t="s">
        <v>6727</v>
      </c>
      <c r="D149" s="1001">
        <v>8</v>
      </c>
      <c r="E149" s="268" t="s">
        <v>707</v>
      </c>
      <c r="F149" s="267" t="s">
        <v>708</v>
      </c>
      <c r="G149" s="1462" t="s">
        <v>15114</v>
      </c>
      <c r="H149" s="1463"/>
      <c r="I149" s="1463"/>
      <c r="J149" s="1463"/>
      <c r="K149" s="1463"/>
      <c r="L149" s="1464"/>
    </row>
    <row r="150" spans="3:12" ht="12" customHeight="1">
      <c r="C150" s="110" t="s">
        <v>6728</v>
      </c>
      <c r="D150" s="1001">
        <v>8</v>
      </c>
      <c r="E150" s="268" t="s">
        <v>707</v>
      </c>
      <c r="F150" s="267" t="s">
        <v>708</v>
      </c>
      <c r="G150" s="1462" t="s">
        <v>15114</v>
      </c>
      <c r="H150" s="1463"/>
      <c r="I150" s="1463"/>
      <c r="J150" s="1463"/>
      <c r="K150" s="1463"/>
      <c r="L150" s="1464"/>
    </row>
    <row r="151" spans="3:12" ht="12" customHeight="1">
      <c r="C151" s="110" t="s">
        <v>6527</v>
      </c>
      <c r="D151" s="1001">
        <v>1</v>
      </c>
      <c r="E151" s="268" t="s">
        <v>707</v>
      </c>
      <c r="F151" s="267" t="s">
        <v>708</v>
      </c>
      <c r="G151" s="1769" t="s">
        <v>15174</v>
      </c>
      <c r="H151" s="1769"/>
      <c r="I151" s="1769"/>
      <c r="J151" s="1769"/>
      <c r="K151" s="1769"/>
      <c r="L151" s="1769"/>
    </row>
    <row r="152" spans="3:12" ht="12" customHeight="1">
      <c r="C152" s="110" t="s">
        <v>6526</v>
      </c>
      <c r="D152" s="1001">
        <v>1</v>
      </c>
      <c r="E152" s="268" t="s">
        <v>707</v>
      </c>
      <c r="F152" s="267" t="s">
        <v>708</v>
      </c>
      <c r="G152" s="1462" t="s">
        <v>15114</v>
      </c>
      <c r="H152" s="1463"/>
      <c r="I152" s="1463"/>
      <c r="J152" s="1463"/>
      <c r="K152" s="1463"/>
      <c r="L152" s="1464"/>
    </row>
    <row r="153" spans="3:12" ht="12" customHeight="1">
      <c r="C153" s="110" t="s">
        <v>6525</v>
      </c>
      <c r="D153" s="1001">
        <v>1</v>
      </c>
      <c r="E153" s="268" t="s">
        <v>707</v>
      </c>
      <c r="F153" s="267" t="s">
        <v>708</v>
      </c>
      <c r="G153" s="1462" t="s">
        <v>15114</v>
      </c>
      <c r="H153" s="1463"/>
      <c r="I153" s="1463"/>
      <c r="J153" s="1463"/>
      <c r="K153" s="1463"/>
      <c r="L153" s="1464"/>
    </row>
    <row r="154" spans="3:12" ht="12" customHeight="1">
      <c r="C154" s="110" t="s">
        <v>6524</v>
      </c>
      <c r="D154" s="1001">
        <v>1</v>
      </c>
      <c r="E154" s="268" t="s">
        <v>707</v>
      </c>
      <c r="F154" s="267" t="s">
        <v>708</v>
      </c>
      <c r="G154" s="1462" t="s">
        <v>15114</v>
      </c>
      <c r="H154" s="1463"/>
      <c r="I154" s="1463"/>
      <c r="J154" s="1463"/>
      <c r="K154" s="1463"/>
      <c r="L154" s="1464"/>
    </row>
    <row r="155" spans="3:12" ht="12" customHeight="1">
      <c r="C155" s="110" t="s">
        <v>6523</v>
      </c>
      <c r="D155" s="1001">
        <v>1</v>
      </c>
      <c r="E155" s="268" t="s">
        <v>707</v>
      </c>
      <c r="F155" s="267" t="s">
        <v>708</v>
      </c>
      <c r="G155" s="1462" t="s">
        <v>15114</v>
      </c>
      <c r="H155" s="1463"/>
      <c r="I155" s="1463"/>
      <c r="J155" s="1463"/>
      <c r="K155" s="1463"/>
      <c r="L155" s="1464"/>
    </row>
    <row r="156" spans="3:12" ht="12" customHeight="1">
      <c r="C156" s="110" t="s">
        <v>6522</v>
      </c>
      <c r="D156" s="1001">
        <v>1</v>
      </c>
      <c r="E156" s="268" t="s">
        <v>707</v>
      </c>
      <c r="F156" s="267" t="s">
        <v>708</v>
      </c>
      <c r="G156" s="1462" t="s">
        <v>15114</v>
      </c>
      <c r="H156" s="1463"/>
      <c r="I156" s="1463"/>
      <c r="J156" s="1463"/>
      <c r="K156" s="1463"/>
      <c r="L156" s="1464"/>
    </row>
    <row r="157" spans="3:12" ht="12" customHeight="1">
      <c r="C157" s="110" t="s">
        <v>6533</v>
      </c>
      <c r="D157" s="1001">
        <v>1</v>
      </c>
      <c r="E157" s="268" t="s">
        <v>707</v>
      </c>
      <c r="F157" s="267" t="s">
        <v>708</v>
      </c>
      <c r="G157" s="1462" t="s">
        <v>15114</v>
      </c>
      <c r="H157" s="1463"/>
      <c r="I157" s="1463"/>
      <c r="J157" s="1463"/>
      <c r="K157" s="1463"/>
      <c r="L157" s="1464"/>
    </row>
    <row r="158" spans="3:12" ht="12" customHeight="1">
      <c r="C158" s="110" t="s">
        <v>6532</v>
      </c>
      <c r="D158" s="1001">
        <v>1</v>
      </c>
      <c r="E158" s="268" t="s">
        <v>707</v>
      </c>
      <c r="F158" s="267" t="s">
        <v>708</v>
      </c>
      <c r="G158" s="1462" t="s">
        <v>15114</v>
      </c>
      <c r="H158" s="1463"/>
      <c r="I158" s="1463"/>
      <c r="J158" s="1463"/>
      <c r="K158" s="1463"/>
      <c r="L158" s="1464"/>
    </row>
    <row r="159" spans="3:12" ht="12" customHeight="1">
      <c r="C159" s="110" t="s">
        <v>6531</v>
      </c>
      <c r="D159" s="1001">
        <v>1</v>
      </c>
      <c r="E159" s="268" t="s">
        <v>707</v>
      </c>
      <c r="F159" s="267" t="s">
        <v>708</v>
      </c>
      <c r="G159" s="1462" t="s">
        <v>15114</v>
      </c>
      <c r="H159" s="1463"/>
      <c r="I159" s="1463"/>
      <c r="J159" s="1463"/>
      <c r="K159" s="1463"/>
      <c r="L159" s="1464"/>
    </row>
    <row r="160" spans="3:12" ht="12" customHeight="1">
      <c r="C160" s="110" t="s">
        <v>6530</v>
      </c>
      <c r="D160" s="1001">
        <v>1</v>
      </c>
      <c r="E160" s="268" t="s">
        <v>707</v>
      </c>
      <c r="F160" s="267" t="s">
        <v>708</v>
      </c>
      <c r="G160" s="1462" t="s">
        <v>15114</v>
      </c>
      <c r="H160" s="1463"/>
      <c r="I160" s="1463"/>
      <c r="J160" s="1463"/>
      <c r="K160" s="1463"/>
      <c r="L160" s="1464"/>
    </row>
    <row r="161" spans="3:12" ht="12" customHeight="1">
      <c r="C161" s="110" t="s">
        <v>6529</v>
      </c>
      <c r="D161" s="1001">
        <v>1</v>
      </c>
      <c r="E161" s="268" t="s">
        <v>707</v>
      </c>
      <c r="F161" s="267" t="s">
        <v>708</v>
      </c>
      <c r="G161" s="1462" t="s">
        <v>15114</v>
      </c>
      <c r="H161" s="1463"/>
      <c r="I161" s="1463"/>
      <c r="J161" s="1463"/>
      <c r="K161" s="1463"/>
      <c r="L161" s="1464"/>
    </row>
    <row r="162" spans="3:12" ht="12" customHeight="1">
      <c r="C162" s="110" t="s">
        <v>6528</v>
      </c>
      <c r="D162" s="1001">
        <v>1</v>
      </c>
      <c r="E162" s="268" t="s">
        <v>707</v>
      </c>
      <c r="F162" s="267" t="s">
        <v>708</v>
      </c>
      <c r="G162" s="1462" t="s">
        <v>15114</v>
      </c>
      <c r="H162" s="1463"/>
      <c r="I162" s="1463"/>
      <c r="J162" s="1463"/>
      <c r="K162" s="1463"/>
      <c r="L162" s="1464"/>
    </row>
    <row r="163" spans="3:12" ht="24" customHeight="1">
      <c r="C163" s="1433" t="s">
        <v>6729</v>
      </c>
      <c r="D163" s="1001">
        <v>3</v>
      </c>
      <c r="E163" s="268" t="s">
        <v>707</v>
      </c>
      <c r="F163" s="267" t="s">
        <v>708</v>
      </c>
      <c r="G163" s="1822" t="s">
        <v>15175</v>
      </c>
      <c r="H163" s="1823"/>
      <c r="I163" s="1823"/>
      <c r="J163" s="1824"/>
      <c r="K163" s="1826" t="s">
        <v>6730</v>
      </c>
      <c r="L163" s="1826"/>
    </row>
    <row r="164" spans="3:12" ht="24" customHeight="1">
      <c r="C164" s="1433" t="s">
        <v>6731</v>
      </c>
      <c r="D164" s="1001">
        <v>3</v>
      </c>
      <c r="E164" s="268" t="s">
        <v>707</v>
      </c>
      <c r="F164" s="267" t="s">
        <v>708</v>
      </c>
      <c r="G164" s="1822" t="s">
        <v>15176</v>
      </c>
      <c r="H164" s="1823"/>
      <c r="I164" s="1823"/>
      <c r="J164" s="1824"/>
      <c r="K164" s="1826"/>
      <c r="L164" s="1826"/>
    </row>
    <row r="165" spans="3:12" ht="24" customHeight="1">
      <c r="C165" s="1433" t="s">
        <v>6732</v>
      </c>
      <c r="D165" s="1001">
        <v>3</v>
      </c>
      <c r="E165" s="268" t="s">
        <v>707</v>
      </c>
      <c r="F165" s="267" t="s">
        <v>708</v>
      </c>
      <c r="G165" s="1822" t="s">
        <v>15176</v>
      </c>
      <c r="H165" s="1823"/>
      <c r="I165" s="1823"/>
      <c r="J165" s="1824"/>
      <c r="K165" s="1826"/>
      <c r="L165" s="1826"/>
    </row>
    <row r="166" spans="3:12" ht="24" customHeight="1">
      <c r="C166" s="1433" t="s">
        <v>6733</v>
      </c>
      <c r="D166" s="1001">
        <v>3</v>
      </c>
      <c r="E166" s="268" t="s">
        <v>707</v>
      </c>
      <c r="F166" s="267" t="s">
        <v>708</v>
      </c>
      <c r="G166" s="1822" t="s">
        <v>15176</v>
      </c>
      <c r="H166" s="1823"/>
      <c r="I166" s="1823"/>
      <c r="J166" s="1824"/>
      <c r="K166" s="1826"/>
      <c r="L166" s="1826"/>
    </row>
    <row r="167" spans="3:12" ht="24" customHeight="1">
      <c r="C167" s="1433" t="s">
        <v>6734</v>
      </c>
      <c r="D167" s="1001">
        <v>3</v>
      </c>
      <c r="E167" s="268" t="s">
        <v>707</v>
      </c>
      <c r="F167" s="267" t="s">
        <v>708</v>
      </c>
      <c r="G167" s="1822" t="s">
        <v>15176</v>
      </c>
      <c r="H167" s="1823"/>
      <c r="I167" s="1823"/>
      <c r="J167" s="1824"/>
      <c r="K167" s="1826"/>
      <c r="L167" s="1826"/>
    </row>
    <row r="168" spans="3:12" ht="24" customHeight="1">
      <c r="C168" s="1433" t="s">
        <v>6735</v>
      </c>
      <c r="D168" s="1001">
        <v>3</v>
      </c>
      <c r="E168" s="268" t="s">
        <v>707</v>
      </c>
      <c r="F168" s="267" t="s">
        <v>708</v>
      </c>
      <c r="G168" s="1822" t="s">
        <v>15176</v>
      </c>
      <c r="H168" s="1823"/>
      <c r="I168" s="1823"/>
      <c r="J168" s="1824"/>
      <c r="K168" s="1826"/>
      <c r="L168" s="1826"/>
    </row>
    <row r="169" spans="3:12" ht="24" customHeight="1">
      <c r="C169" s="1433" t="s">
        <v>6736</v>
      </c>
      <c r="D169" s="1001">
        <v>3</v>
      </c>
      <c r="E169" s="268" t="s">
        <v>707</v>
      </c>
      <c r="F169" s="267" t="s">
        <v>708</v>
      </c>
      <c r="G169" s="1822" t="s">
        <v>15176</v>
      </c>
      <c r="H169" s="1823"/>
      <c r="I169" s="1823"/>
      <c r="J169" s="1824"/>
      <c r="K169" s="1826"/>
      <c r="L169" s="1826"/>
    </row>
    <row r="170" spans="3:12" ht="24" customHeight="1">
      <c r="C170" s="1433" t="s">
        <v>6737</v>
      </c>
      <c r="D170" s="1001">
        <v>3</v>
      </c>
      <c r="E170" s="268" t="s">
        <v>707</v>
      </c>
      <c r="F170" s="267" t="s">
        <v>708</v>
      </c>
      <c r="G170" s="1822" t="s">
        <v>15176</v>
      </c>
      <c r="H170" s="1823"/>
      <c r="I170" s="1823"/>
      <c r="J170" s="1824"/>
      <c r="K170" s="1826"/>
      <c r="L170" s="1826"/>
    </row>
    <row r="171" spans="3:12" ht="24" customHeight="1">
      <c r="C171" s="1433" t="s">
        <v>6738</v>
      </c>
      <c r="D171" s="1001">
        <v>3</v>
      </c>
      <c r="E171" s="268" t="s">
        <v>707</v>
      </c>
      <c r="F171" s="267" t="s">
        <v>708</v>
      </c>
      <c r="G171" s="1822" t="s">
        <v>15176</v>
      </c>
      <c r="H171" s="1823"/>
      <c r="I171" s="1823"/>
      <c r="J171" s="1824"/>
      <c r="K171" s="1826"/>
      <c r="L171" s="1826"/>
    </row>
    <row r="172" spans="3:12" ht="24" customHeight="1">
      <c r="C172" s="1433" t="s">
        <v>6739</v>
      </c>
      <c r="D172" s="1001">
        <v>3</v>
      </c>
      <c r="E172" s="268" t="s">
        <v>707</v>
      </c>
      <c r="F172" s="267" t="s">
        <v>708</v>
      </c>
      <c r="G172" s="1822" t="s">
        <v>15176</v>
      </c>
      <c r="H172" s="1823"/>
      <c r="I172" s="1823"/>
      <c r="J172" s="1824"/>
      <c r="K172" s="1826"/>
      <c r="L172" s="1826"/>
    </row>
    <row r="173" spans="3:12" ht="24" customHeight="1">
      <c r="C173" s="1433" t="s">
        <v>6740</v>
      </c>
      <c r="D173" s="1001">
        <v>3</v>
      </c>
      <c r="E173" s="268" t="s">
        <v>707</v>
      </c>
      <c r="F173" s="267" t="s">
        <v>708</v>
      </c>
      <c r="G173" s="1822" t="s">
        <v>15176</v>
      </c>
      <c r="H173" s="1823"/>
      <c r="I173" s="1823"/>
      <c r="J173" s="1824"/>
      <c r="K173" s="1826"/>
      <c r="L173" s="1826"/>
    </row>
    <row r="174" spans="3:12" ht="24" customHeight="1">
      <c r="C174" s="1433" t="s">
        <v>6741</v>
      </c>
      <c r="D174" s="1001">
        <v>3</v>
      </c>
      <c r="E174" s="268" t="s">
        <v>707</v>
      </c>
      <c r="F174" s="267" t="s">
        <v>708</v>
      </c>
      <c r="G174" s="1822" t="s">
        <v>15176</v>
      </c>
      <c r="H174" s="1823"/>
      <c r="I174" s="1823"/>
      <c r="J174" s="1824"/>
      <c r="K174" s="1826"/>
      <c r="L174" s="1826"/>
    </row>
    <row r="175" spans="3:12" ht="24" customHeight="1">
      <c r="C175" s="1433" t="s">
        <v>6742</v>
      </c>
      <c r="D175" s="1001">
        <v>3</v>
      </c>
      <c r="E175" s="268" t="s">
        <v>707</v>
      </c>
      <c r="F175" s="267" t="s">
        <v>708</v>
      </c>
      <c r="G175" s="1822" t="s">
        <v>15176</v>
      </c>
      <c r="H175" s="1823"/>
      <c r="I175" s="1823"/>
      <c r="J175" s="1824"/>
      <c r="K175" s="1826"/>
      <c r="L175" s="1826"/>
    </row>
    <row r="176" spans="3:12" ht="24" customHeight="1">
      <c r="C176" s="1433" t="s">
        <v>6743</v>
      </c>
      <c r="D176" s="1001">
        <v>3</v>
      </c>
      <c r="E176" s="268" t="s">
        <v>707</v>
      </c>
      <c r="F176" s="267" t="s">
        <v>708</v>
      </c>
      <c r="G176" s="1822" t="s">
        <v>15176</v>
      </c>
      <c r="H176" s="1823"/>
      <c r="I176" s="1823"/>
      <c r="J176" s="1824"/>
      <c r="K176" s="1826"/>
      <c r="L176" s="1826"/>
    </row>
    <row r="177" spans="3:12" ht="24" customHeight="1">
      <c r="C177" s="1433" t="s">
        <v>6744</v>
      </c>
      <c r="D177" s="1001">
        <v>3</v>
      </c>
      <c r="E177" s="268" t="s">
        <v>707</v>
      </c>
      <c r="F177" s="267" t="s">
        <v>708</v>
      </c>
      <c r="G177" s="1822" t="s">
        <v>15176</v>
      </c>
      <c r="H177" s="1823"/>
      <c r="I177" s="1823"/>
      <c r="J177" s="1824"/>
      <c r="K177" s="1826"/>
      <c r="L177" s="1826"/>
    </row>
    <row r="178" spans="3:12" ht="24" customHeight="1">
      <c r="C178" s="1433" t="s">
        <v>6745</v>
      </c>
      <c r="D178" s="1001">
        <v>3</v>
      </c>
      <c r="E178" s="268" t="s">
        <v>707</v>
      </c>
      <c r="F178" s="267" t="s">
        <v>708</v>
      </c>
      <c r="G178" s="1822" t="s">
        <v>15176</v>
      </c>
      <c r="H178" s="1823"/>
      <c r="I178" s="1823"/>
      <c r="J178" s="1824"/>
      <c r="K178" s="1826"/>
      <c r="L178" s="1826"/>
    </row>
    <row r="179" spans="3:12" ht="24" customHeight="1">
      <c r="C179" s="1433" t="s">
        <v>6746</v>
      </c>
      <c r="D179" s="1001">
        <v>3</v>
      </c>
      <c r="E179" s="268" t="s">
        <v>707</v>
      </c>
      <c r="F179" s="267" t="s">
        <v>708</v>
      </c>
      <c r="G179" s="1822" t="s">
        <v>15176</v>
      </c>
      <c r="H179" s="1823"/>
      <c r="I179" s="1823"/>
      <c r="J179" s="1824"/>
      <c r="K179" s="1826"/>
      <c r="L179" s="1826"/>
    </row>
    <row r="180" spans="3:12" ht="24" customHeight="1">
      <c r="C180" s="1433" t="s">
        <v>6747</v>
      </c>
      <c r="D180" s="1001">
        <v>3</v>
      </c>
      <c r="E180" s="268" t="s">
        <v>707</v>
      </c>
      <c r="F180" s="267" t="s">
        <v>708</v>
      </c>
      <c r="G180" s="1822" t="s">
        <v>15176</v>
      </c>
      <c r="H180" s="1823"/>
      <c r="I180" s="1823"/>
      <c r="J180" s="1824"/>
      <c r="K180" s="1826"/>
      <c r="L180" s="1826"/>
    </row>
    <row r="181" spans="3:12" ht="24" customHeight="1">
      <c r="C181" s="1433" t="s">
        <v>6748</v>
      </c>
      <c r="D181" s="1001">
        <v>3</v>
      </c>
      <c r="E181" s="268" t="s">
        <v>707</v>
      </c>
      <c r="F181" s="267" t="s">
        <v>708</v>
      </c>
      <c r="G181" s="1822" t="s">
        <v>15176</v>
      </c>
      <c r="H181" s="1823"/>
      <c r="I181" s="1823"/>
      <c r="J181" s="1824"/>
      <c r="K181" s="1826"/>
      <c r="L181" s="1826"/>
    </row>
    <row r="182" spans="3:12" ht="24" customHeight="1">
      <c r="C182" s="1433" t="s">
        <v>6749</v>
      </c>
      <c r="D182" s="1001">
        <v>3</v>
      </c>
      <c r="E182" s="268" t="s">
        <v>707</v>
      </c>
      <c r="F182" s="267" t="s">
        <v>708</v>
      </c>
      <c r="G182" s="1822" t="s">
        <v>15176</v>
      </c>
      <c r="H182" s="1823"/>
      <c r="I182" s="1823"/>
      <c r="J182" s="1824"/>
      <c r="K182" s="1826"/>
      <c r="L182" s="1826"/>
    </row>
    <row r="183" spans="3:12" ht="24" customHeight="1">
      <c r="C183" s="1433" t="s">
        <v>6750</v>
      </c>
      <c r="D183" s="1001">
        <v>3</v>
      </c>
      <c r="E183" s="268" t="s">
        <v>707</v>
      </c>
      <c r="F183" s="267" t="s">
        <v>708</v>
      </c>
      <c r="G183" s="1822" t="s">
        <v>15176</v>
      </c>
      <c r="H183" s="1823"/>
      <c r="I183" s="1823"/>
      <c r="J183" s="1824"/>
      <c r="K183" s="1826"/>
      <c r="L183" s="1826"/>
    </row>
    <row r="184" spans="3:12" ht="24" customHeight="1">
      <c r="C184" s="1433" t="s">
        <v>6751</v>
      </c>
      <c r="D184" s="1001">
        <v>3</v>
      </c>
      <c r="E184" s="268" t="s">
        <v>707</v>
      </c>
      <c r="F184" s="267" t="s">
        <v>708</v>
      </c>
      <c r="G184" s="1822" t="s">
        <v>15176</v>
      </c>
      <c r="H184" s="1823"/>
      <c r="I184" s="1823"/>
      <c r="J184" s="1824"/>
      <c r="K184" s="1826"/>
      <c r="L184" s="1826"/>
    </row>
    <row r="185" spans="3:12" ht="24" customHeight="1">
      <c r="C185" s="1434" t="s">
        <v>6752</v>
      </c>
      <c r="D185" s="1001">
        <v>3</v>
      </c>
      <c r="E185" s="268" t="s">
        <v>707</v>
      </c>
      <c r="F185" s="267" t="s">
        <v>708</v>
      </c>
      <c r="G185" s="1822" t="s">
        <v>15176</v>
      </c>
      <c r="H185" s="1823"/>
      <c r="I185" s="1823"/>
      <c r="J185" s="1824"/>
      <c r="K185" s="1826"/>
      <c r="L185" s="1826"/>
    </row>
    <row r="186" spans="3:12" ht="12" customHeight="1">
      <c r="C186" s="1435" t="s">
        <v>6753</v>
      </c>
      <c r="D186" s="1385">
        <v>3</v>
      </c>
      <c r="E186" s="268" t="s">
        <v>707</v>
      </c>
      <c r="F186" s="1386" t="s">
        <v>708</v>
      </c>
      <c r="G186" s="1822" t="s">
        <v>15176</v>
      </c>
      <c r="H186" s="1823"/>
      <c r="I186" s="1823"/>
      <c r="J186" s="1824"/>
      <c r="K186" s="1826"/>
      <c r="L186" s="1826"/>
    </row>
    <row r="187" spans="3:12" ht="12" customHeight="1">
      <c r="C187" s="1436" t="s">
        <v>6754</v>
      </c>
      <c r="D187" s="1385">
        <v>3</v>
      </c>
      <c r="E187" s="268" t="s">
        <v>707</v>
      </c>
      <c r="F187" s="1386" t="s">
        <v>708</v>
      </c>
      <c r="G187" s="1589" t="s">
        <v>15177</v>
      </c>
      <c r="H187" s="1590"/>
      <c r="I187" s="1590"/>
      <c r="J187" s="1590"/>
      <c r="K187" s="1832" t="s">
        <v>6730</v>
      </c>
      <c r="L187" s="1833"/>
    </row>
    <row r="188" spans="3:12" ht="12" customHeight="1">
      <c r="C188" s="1436" t="s">
        <v>6755</v>
      </c>
      <c r="D188" s="1385">
        <v>3</v>
      </c>
      <c r="E188" s="268" t="s">
        <v>707</v>
      </c>
      <c r="F188" s="1386" t="s">
        <v>708</v>
      </c>
      <c r="G188" s="1822" t="s">
        <v>15176</v>
      </c>
      <c r="H188" s="1823"/>
      <c r="I188" s="1823"/>
      <c r="J188" s="1824"/>
      <c r="K188" s="1834"/>
      <c r="L188" s="1835"/>
    </row>
    <row r="189" spans="3:12" ht="12" customHeight="1">
      <c r="C189" s="1436" t="s">
        <v>6756</v>
      </c>
      <c r="D189" s="1385">
        <v>3</v>
      </c>
      <c r="E189" s="268" t="s">
        <v>707</v>
      </c>
      <c r="F189" s="1386" t="s">
        <v>708</v>
      </c>
      <c r="G189" s="1822" t="s">
        <v>15176</v>
      </c>
      <c r="H189" s="1823"/>
      <c r="I189" s="1823"/>
      <c r="J189" s="1824"/>
      <c r="K189" s="1834"/>
      <c r="L189" s="1835"/>
    </row>
    <row r="190" spans="3:12" ht="12" customHeight="1">
      <c r="C190" s="1436" t="s">
        <v>6757</v>
      </c>
      <c r="D190" s="1385">
        <v>3</v>
      </c>
      <c r="E190" s="268" t="s">
        <v>707</v>
      </c>
      <c r="F190" s="1386" t="s">
        <v>708</v>
      </c>
      <c r="G190" s="1822" t="s">
        <v>15176</v>
      </c>
      <c r="H190" s="1823"/>
      <c r="I190" s="1823"/>
      <c r="J190" s="1824"/>
      <c r="K190" s="1834"/>
      <c r="L190" s="1835"/>
    </row>
    <row r="191" spans="3:12" ht="12" customHeight="1">
      <c r="C191" s="1436" t="s">
        <v>6758</v>
      </c>
      <c r="D191" s="1385">
        <v>3</v>
      </c>
      <c r="E191" s="268" t="s">
        <v>707</v>
      </c>
      <c r="F191" s="1386" t="s">
        <v>708</v>
      </c>
      <c r="G191" s="1822" t="s">
        <v>15176</v>
      </c>
      <c r="H191" s="1823"/>
      <c r="I191" s="1823"/>
      <c r="J191" s="1824"/>
      <c r="K191" s="1834"/>
      <c r="L191" s="1835"/>
    </row>
    <row r="192" spans="3:12" ht="12" customHeight="1">
      <c r="C192" s="1436" t="s">
        <v>6759</v>
      </c>
      <c r="D192" s="1385">
        <v>3</v>
      </c>
      <c r="E192" s="268" t="s">
        <v>707</v>
      </c>
      <c r="F192" s="1386" t="s">
        <v>708</v>
      </c>
      <c r="G192" s="1822" t="s">
        <v>15176</v>
      </c>
      <c r="H192" s="1823"/>
      <c r="I192" s="1823"/>
      <c r="J192" s="1824"/>
      <c r="K192" s="1834"/>
      <c r="L192" s="1835"/>
    </row>
    <row r="193" spans="3:12" ht="12" customHeight="1">
      <c r="C193" s="1436" t="s">
        <v>6760</v>
      </c>
      <c r="D193" s="1385">
        <v>3</v>
      </c>
      <c r="E193" s="268" t="s">
        <v>707</v>
      </c>
      <c r="F193" s="1386" t="s">
        <v>708</v>
      </c>
      <c r="G193" s="1822" t="s">
        <v>15176</v>
      </c>
      <c r="H193" s="1823"/>
      <c r="I193" s="1823"/>
      <c r="J193" s="1824"/>
      <c r="K193" s="1834"/>
      <c r="L193" s="1835"/>
    </row>
    <row r="194" spans="3:12" ht="12" customHeight="1">
      <c r="C194" s="1436" t="s">
        <v>6761</v>
      </c>
      <c r="D194" s="1385">
        <v>3</v>
      </c>
      <c r="E194" s="268" t="s">
        <v>707</v>
      </c>
      <c r="F194" s="1386" t="s">
        <v>708</v>
      </c>
      <c r="G194" s="1822" t="s">
        <v>15176</v>
      </c>
      <c r="H194" s="1823"/>
      <c r="I194" s="1823"/>
      <c r="J194" s="1824"/>
      <c r="K194" s="1834"/>
      <c r="L194" s="1835"/>
    </row>
    <row r="195" spans="3:12" ht="12" customHeight="1">
      <c r="C195" s="1436" t="s">
        <v>6762</v>
      </c>
      <c r="D195" s="1385">
        <v>3</v>
      </c>
      <c r="E195" s="268" t="s">
        <v>707</v>
      </c>
      <c r="F195" s="1386" t="s">
        <v>708</v>
      </c>
      <c r="G195" s="1822" t="s">
        <v>15176</v>
      </c>
      <c r="H195" s="1823"/>
      <c r="I195" s="1823"/>
      <c r="J195" s="1824"/>
      <c r="K195" s="1834"/>
      <c r="L195" s="1835"/>
    </row>
    <row r="196" spans="3:12" ht="12" customHeight="1">
      <c r="C196" s="1436" t="s">
        <v>6763</v>
      </c>
      <c r="D196" s="1385">
        <v>3</v>
      </c>
      <c r="E196" s="268" t="s">
        <v>707</v>
      </c>
      <c r="F196" s="1386" t="s">
        <v>708</v>
      </c>
      <c r="G196" s="1822" t="s">
        <v>15176</v>
      </c>
      <c r="H196" s="1823"/>
      <c r="I196" s="1823"/>
      <c r="J196" s="1824"/>
      <c r="K196" s="1834"/>
      <c r="L196" s="1835"/>
    </row>
    <row r="197" spans="3:12" ht="12" customHeight="1">
      <c r="C197" s="1436" t="s">
        <v>6764</v>
      </c>
      <c r="D197" s="1385">
        <v>3</v>
      </c>
      <c r="E197" s="268" t="s">
        <v>707</v>
      </c>
      <c r="F197" s="1386" t="s">
        <v>708</v>
      </c>
      <c r="G197" s="1822" t="s">
        <v>15176</v>
      </c>
      <c r="H197" s="1823"/>
      <c r="I197" s="1823"/>
      <c r="J197" s="1824"/>
      <c r="K197" s="1834"/>
      <c r="L197" s="1835"/>
    </row>
    <row r="198" spans="3:12" ht="12" customHeight="1">
      <c r="C198" s="1436" t="s">
        <v>6765</v>
      </c>
      <c r="D198" s="1385">
        <v>3</v>
      </c>
      <c r="E198" s="268" t="s">
        <v>707</v>
      </c>
      <c r="F198" s="1386" t="s">
        <v>708</v>
      </c>
      <c r="G198" s="1822" t="s">
        <v>15176</v>
      </c>
      <c r="H198" s="1823"/>
      <c r="I198" s="1823"/>
      <c r="J198" s="1824"/>
      <c r="K198" s="1834"/>
      <c r="L198" s="1835"/>
    </row>
    <row r="199" spans="3:12" ht="12" customHeight="1">
      <c r="C199" s="1436" t="s">
        <v>6766</v>
      </c>
      <c r="D199" s="1385">
        <v>3</v>
      </c>
      <c r="E199" s="268" t="s">
        <v>707</v>
      </c>
      <c r="F199" s="1386" t="s">
        <v>708</v>
      </c>
      <c r="G199" s="1822" t="s">
        <v>15176</v>
      </c>
      <c r="H199" s="1823"/>
      <c r="I199" s="1823"/>
      <c r="J199" s="1824"/>
      <c r="K199" s="1834"/>
      <c r="L199" s="1835"/>
    </row>
    <row r="200" spans="3:12" ht="12" customHeight="1">
      <c r="C200" s="1436" t="s">
        <v>6767</v>
      </c>
      <c r="D200" s="1385">
        <v>3</v>
      </c>
      <c r="E200" s="268" t="s">
        <v>707</v>
      </c>
      <c r="F200" s="1386" t="s">
        <v>708</v>
      </c>
      <c r="G200" s="1822" t="s">
        <v>15176</v>
      </c>
      <c r="H200" s="1823"/>
      <c r="I200" s="1823"/>
      <c r="J200" s="1824"/>
      <c r="K200" s="1834"/>
      <c r="L200" s="1835"/>
    </row>
    <row r="201" spans="3:12" ht="12" customHeight="1">
      <c r="C201" s="1436" t="s">
        <v>6768</v>
      </c>
      <c r="D201" s="1385">
        <v>3</v>
      </c>
      <c r="E201" s="268" t="s">
        <v>707</v>
      </c>
      <c r="F201" s="1386" t="s">
        <v>708</v>
      </c>
      <c r="G201" s="1822" t="s">
        <v>15176</v>
      </c>
      <c r="H201" s="1823"/>
      <c r="I201" s="1823"/>
      <c r="J201" s="1824"/>
      <c r="K201" s="1834"/>
      <c r="L201" s="1835"/>
    </row>
    <row r="202" spans="3:12" ht="12" customHeight="1">
      <c r="C202" s="1436" t="s">
        <v>6769</v>
      </c>
      <c r="D202" s="1385">
        <v>3</v>
      </c>
      <c r="E202" s="268" t="s">
        <v>707</v>
      </c>
      <c r="F202" s="1386" t="s">
        <v>708</v>
      </c>
      <c r="G202" s="1822" t="s">
        <v>15176</v>
      </c>
      <c r="H202" s="1823"/>
      <c r="I202" s="1823"/>
      <c r="J202" s="1824"/>
      <c r="K202" s="1834"/>
      <c r="L202" s="1835"/>
    </row>
    <row r="203" spans="3:12" ht="12" customHeight="1">
      <c r="C203" s="1436" t="s">
        <v>6770</v>
      </c>
      <c r="D203" s="1385">
        <v>3</v>
      </c>
      <c r="E203" s="268" t="s">
        <v>707</v>
      </c>
      <c r="F203" s="1386" t="s">
        <v>708</v>
      </c>
      <c r="G203" s="1822" t="s">
        <v>15176</v>
      </c>
      <c r="H203" s="1823"/>
      <c r="I203" s="1823"/>
      <c r="J203" s="1824"/>
      <c r="K203" s="1834"/>
      <c r="L203" s="1835"/>
    </row>
    <row r="204" spans="3:12" ht="12" customHeight="1">
      <c r="C204" s="1436" t="s">
        <v>6771</v>
      </c>
      <c r="D204" s="1385">
        <v>3</v>
      </c>
      <c r="E204" s="268" t="s">
        <v>707</v>
      </c>
      <c r="F204" s="1386" t="s">
        <v>708</v>
      </c>
      <c r="G204" s="1822" t="s">
        <v>15176</v>
      </c>
      <c r="H204" s="1823"/>
      <c r="I204" s="1823"/>
      <c r="J204" s="1824"/>
      <c r="K204" s="1834"/>
      <c r="L204" s="1835"/>
    </row>
    <row r="205" spans="3:12" ht="12" customHeight="1">
      <c r="C205" s="1436" t="s">
        <v>6772</v>
      </c>
      <c r="D205" s="1385">
        <v>3</v>
      </c>
      <c r="E205" s="268" t="s">
        <v>707</v>
      </c>
      <c r="F205" s="1386" t="s">
        <v>708</v>
      </c>
      <c r="G205" s="1822" t="s">
        <v>15176</v>
      </c>
      <c r="H205" s="1823"/>
      <c r="I205" s="1823"/>
      <c r="J205" s="1824"/>
      <c r="K205" s="1834"/>
      <c r="L205" s="1835"/>
    </row>
    <row r="206" spans="3:12" ht="12" customHeight="1">
      <c r="C206" s="1436" t="s">
        <v>6773</v>
      </c>
      <c r="D206" s="1385">
        <v>3</v>
      </c>
      <c r="E206" s="268" t="s">
        <v>707</v>
      </c>
      <c r="F206" s="1386" t="s">
        <v>708</v>
      </c>
      <c r="G206" s="1822" t="s">
        <v>15176</v>
      </c>
      <c r="H206" s="1823"/>
      <c r="I206" s="1823"/>
      <c r="J206" s="1824"/>
      <c r="K206" s="1834"/>
      <c r="L206" s="1835"/>
    </row>
    <row r="207" spans="3:12" ht="12" customHeight="1">
      <c r="C207" s="1436" t="s">
        <v>6774</v>
      </c>
      <c r="D207" s="1385">
        <v>3</v>
      </c>
      <c r="E207" s="268" t="s">
        <v>707</v>
      </c>
      <c r="F207" s="1386" t="s">
        <v>708</v>
      </c>
      <c r="G207" s="1822" t="s">
        <v>15176</v>
      </c>
      <c r="H207" s="1823"/>
      <c r="I207" s="1823"/>
      <c r="J207" s="1824"/>
      <c r="K207" s="1834"/>
      <c r="L207" s="1835"/>
    </row>
    <row r="208" spans="3:12" ht="12" customHeight="1">
      <c r="C208" s="1436" t="s">
        <v>6775</v>
      </c>
      <c r="D208" s="1385">
        <v>3</v>
      </c>
      <c r="E208" s="268" t="s">
        <v>707</v>
      </c>
      <c r="F208" s="1386" t="s">
        <v>708</v>
      </c>
      <c r="G208" s="1822" t="s">
        <v>15176</v>
      </c>
      <c r="H208" s="1823"/>
      <c r="I208" s="1823"/>
      <c r="J208" s="1824"/>
      <c r="K208" s="1834"/>
      <c r="L208" s="1835"/>
    </row>
    <row r="209" spans="3:12" ht="12" customHeight="1">
      <c r="C209" s="1436" t="s">
        <v>6776</v>
      </c>
      <c r="D209" s="1385">
        <v>3</v>
      </c>
      <c r="E209" s="268" t="s">
        <v>707</v>
      </c>
      <c r="F209" s="1386" t="s">
        <v>708</v>
      </c>
      <c r="G209" s="1822" t="s">
        <v>15176</v>
      </c>
      <c r="H209" s="1823"/>
      <c r="I209" s="1823"/>
      <c r="J209" s="1824"/>
      <c r="K209" s="1834"/>
      <c r="L209" s="1835"/>
    </row>
    <row r="210" spans="3:12" ht="12" customHeight="1">
      <c r="C210" s="1436" t="s">
        <v>6777</v>
      </c>
      <c r="D210" s="1385">
        <v>3</v>
      </c>
      <c r="E210" s="268" t="s">
        <v>707</v>
      </c>
      <c r="F210" s="1386" t="s">
        <v>708</v>
      </c>
      <c r="G210" s="1822" t="s">
        <v>15176</v>
      </c>
      <c r="H210" s="1823"/>
      <c r="I210" s="1823"/>
      <c r="J210" s="1824"/>
      <c r="K210" s="1834"/>
      <c r="L210" s="1835"/>
    </row>
    <row r="211" spans="3:12" ht="12" customHeight="1">
      <c r="C211" s="1436" t="s">
        <v>6778</v>
      </c>
      <c r="D211" s="1385">
        <v>3</v>
      </c>
      <c r="E211" s="268" t="s">
        <v>707</v>
      </c>
      <c r="F211" s="1386" t="s">
        <v>708</v>
      </c>
      <c r="G211" s="1822" t="s">
        <v>15176</v>
      </c>
      <c r="H211" s="1823"/>
      <c r="I211" s="1823"/>
      <c r="J211" s="1824"/>
      <c r="K211" s="1834"/>
      <c r="L211" s="1835"/>
    </row>
    <row r="212" spans="3:12" ht="12" customHeight="1">
      <c r="C212" s="1436" t="s">
        <v>6779</v>
      </c>
      <c r="D212" s="1385">
        <v>3</v>
      </c>
      <c r="E212" s="268" t="s">
        <v>707</v>
      </c>
      <c r="F212" s="1386" t="s">
        <v>708</v>
      </c>
      <c r="G212" s="1822" t="s">
        <v>15176</v>
      </c>
      <c r="H212" s="1823"/>
      <c r="I212" s="1823"/>
      <c r="J212" s="1824"/>
      <c r="K212" s="1834"/>
      <c r="L212" s="1835"/>
    </row>
    <row r="213" spans="3:12" ht="12" customHeight="1">
      <c r="C213" s="1436" t="s">
        <v>6780</v>
      </c>
      <c r="D213" s="1385">
        <v>3</v>
      </c>
      <c r="E213" s="268" t="s">
        <v>707</v>
      </c>
      <c r="F213" s="1386" t="s">
        <v>708</v>
      </c>
      <c r="G213" s="1822" t="s">
        <v>15176</v>
      </c>
      <c r="H213" s="1823"/>
      <c r="I213" s="1823"/>
      <c r="J213" s="1824"/>
      <c r="K213" s="1834"/>
      <c r="L213" s="1835"/>
    </row>
    <row r="214" spans="3:12" ht="12" customHeight="1">
      <c r="C214" s="1436" t="s">
        <v>6781</v>
      </c>
      <c r="D214" s="1385">
        <v>3</v>
      </c>
      <c r="E214" s="268" t="s">
        <v>707</v>
      </c>
      <c r="F214" s="1386" t="s">
        <v>708</v>
      </c>
      <c r="G214" s="1822" t="s">
        <v>15176</v>
      </c>
      <c r="H214" s="1823"/>
      <c r="I214" s="1823"/>
      <c r="J214" s="1824"/>
      <c r="K214" s="1834"/>
      <c r="L214" s="1835"/>
    </row>
    <row r="215" spans="3:12" ht="12" customHeight="1">
      <c r="C215" s="1436" t="s">
        <v>6782</v>
      </c>
      <c r="D215" s="1385">
        <v>3</v>
      </c>
      <c r="E215" s="268" t="s">
        <v>707</v>
      </c>
      <c r="F215" s="1386" t="s">
        <v>708</v>
      </c>
      <c r="G215" s="1822" t="s">
        <v>15176</v>
      </c>
      <c r="H215" s="1823"/>
      <c r="I215" s="1823"/>
      <c r="J215" s="1824"/>
      <c r="K215" s="1834"/>
      <c r="L215" s="1835"/>
    </row>
    <row r="216" spans="3:12" ht="12" customHeight="1">
      <c r="C216" s="1436" t="s">
        <v>6783</v>
      </c>
      <c r="D216" s="1385">
        <v>3</v>
      </c>
      <c r="E216" s="268" t="s">
        <v>707</v>
      </c>
      <c r="F216" s="1386" t="s">
        <v>708</v>
      </c>
      <c r="G216" s="1822" t="s">
        <v>15176</v>
      </c>
      <c r="H216" s="1823"/>
      <c r="I216" s="1823"/>
      <c r="J216" s="1824"/>
      <c r="K216" s="1834"/>
      <c r="L216" s="1835"/>
    </row>
    <row r="217" spans="3:12" ht="12" customHeight="1">
      <c r="C217" s="1436" t="s">
        <v>6784</v>
      </c>
      <c r="D217" s="1385">
        <v>3</v>
      </c>
      <c r="E217" s="268" t="s">
        <v>707</v>
      </c>
      <c r="F217" s="1386" t="s">
        <v>708</v>
      </c>
      <c r="G217" s="1822" t="s">
        <v>15176</v>
      </c>
      <c r="H217" s="1823"/>
      <c r="I217" s="1823"/>
      <c r="J217" s="1824"/>
      <c r="K217" s="1834"/>
      <c r="L217" s="1835"/>
    </row>
    <row r="218" spans="3:12" ht="12" customHeight="1">
      <c r="C218" s="1436" t="s">
        <v>6785</v>
      </c>
      <c r="D218" s="1385">
        <v>3</v>
      </c>
      <c r="E218" s="268" t="s">
        <v>707</v>
      </c>
      <c r="F218" s="1386" t="s">
        <v>708</v>
      </c>
      <c r="G218" s="1822" t="s">
        <v>15176</v>
      </c>
      <c r="H218" s="1823"/>
      <c r="I218" s="1823"/>
      <c r="J218" s="1824"/>
      <c r="K218" s="1836"/>
      <c r="L218" s="1837"/>
    </row>
    <row r="219" spans="3:12" ht="12" customHeight="1">
      <c r="C219" s="1436" t="s">
        <v>6786</v>
      </c>
      <c r="D219" s="1385">
        <v>3</v>
      </c>
      <c r="E219" s="268" t="s">
        <v>707</v>
      </c>
      <c r="F219" s="1386" t="s">
        <v>708</v>
      </c>
      <c r="G219" s="1831" t="s">
        <v>15178</v>
      </c>
      <c r="H219" s="1831"/>
      <c r="I219" s="1831"/>
      <c r="J219" s="1831"/>
      <c r="K219" s="1826" t="s">
        <v>6730</v>
      </c>
      <c r="L219" s="1826"/>
    </row>
    <row r="220" spans="3:12" ht="12" customHeight="1">
      <c r="C220" s="1436" t="s">
        <v>6787</v>
      </c>
      <c r="D220" s="1385">
        <v>3</v>
      </c>
      <c r="E220" s="268" t="s">
        <v>707</v>
      </c>
      <c r="F220" s="1386" t="s">
        <v>708</v>
      </c>
      <c r="G220" s="1822" t="s">
        <v>15176</v>
      </c>
      <c r="H220" s="1823"/>
      <c r="I220" s="1823"/>
      <c r="J220" s="1824"/>
      <c r="K220" s="1826"/>
      <c r="L220" s="1826"/>
    </row>
    <row r="221" spans="3:12" ht="12" customHeight="1">
      <c r="C221" s="1436" t="s">
        <v>6788</v>
      </c>
      <c r="D221" s="1385">
        <v>3</v>
      </c>
      <c r="E221" s="268" t="s">
        <v>707</v>
      </c>
      <c r="F221" s="1386" t="s">
        <v>708</v>
      </c>
      <c r="G221" s="1822" t="s">
        <v>15176</v>
      </c>
      <c r="H221" s="1823"/>
      <c r="I221" s="1823"/>
      <c r="J221" s="1824"/>
      <c r="K221" s="1826"/>
      <c r="L221" s="1826"/>
    </row>
    <row r="222" spans="3:12" ht="12" customHeight="1">
      <c r="C222" s="1436" t="s">
        <v>6789</v>
      </c>
      <c r="D222" s="1385">
        <v>3</v>
      </c>
      <c r="E222" s="268" t="s">
        <v>707</v>
      </c>
      <c r="F222" s="1386" t="s">
        <v>708</v>
      </c>
      <c r="G222" s="1822" t="s">
        <v>15176</v>
      </c>
      <c r="H222" s="1823"/>
      <c r="I222" s="1823"/>
      <c r="J222" s="1824"/>
      <c r="K222" s="1826"/>
      <c r="L222" s="1826"/>
    </row>
    <row r="223" spans="3:12" ht="12" customHeight="1">
      <c r="C223" s="1436" t="s">
        <v>6790</v>
      </c>
      <c r="D223" s="1385">
        <v>3</v>
      </c>
      <c r="E223" s="268" t="s">
        <v>707</v>
      </c>
      <c r="F223" s="1386" t="s">
        <v>708</v>
      </c>
      <c r="G223" s="1822" t="s">
        <v>15176</v>
      </c>
      <c r="H223" s="1823"/>
      <c r="I223" s="1823"/>
      <c r="J223" s="1824"/>
      <c r="K223" s="1826"/>
      <c r="L223" s="1826"/>
    </row>
    <row r="224" spans="3:12" ht="12" customHeight="1">
      <c r="C224" s="1436" t="s">
        <v>6791</v>
      </c>
      <c r="D224" s="1385">
        <v>3</v>
      </c>
      <c r="E224" s="268" t="s">
        <v>707</v>
      </c>
      <c r="F224" s="1386" t="s">
        <v>708</v>
      </c>
      <c r="G224" s="1822" t="s">
        <v>15176</v>
      </c>
      <c r="H224" s="1823"/>
      <c r="I224" s="1823"/>
      <c r="J224" s="1824"/>
      <c r="K224" s="1826"/>
      <c r="L224" s="1826"/>
    </row>
    <row r="225" spans="3:12" ht="12" customHeight="1">
      <c r="C225" s="1436" t="s">
        <v>6792</v>
      </c>
      <c r="D225" s="1385">
        <v>3</v>
      </c>
      <c r="E225" s="268" t="s">
        <v>707</v>
      </c>
      <c r="F225" s="1386" t="s">
        <v>708</v>
      </c>
      <c r="G225" s="1822" t="s">
        <v>15176</v>
      </c>
      <c r="H225" s="1823"/>
      <c r="I225" s="1823"/>
      <c r="J225" s="1824"/>
      <c r="K225" s="1826"/>
      <c r="L225" s="1826"/>
    </row>
    <row r="226" spans="3:12" ht="12" customHeight="1">
      <c r="C226" s="1436" t="s">
        <v>6793</v>
      </c>
      <c r="D226" s="1385">
        <v>3</v>
      </c>
      <c r="E226" s="268" t="s">
        <v>707</v>
      </c>
      <c r="F226" s="1386" t="s">
        <v>708</v>
      </c>
      <c r="G226" s="1822" t="s">
        <v>15176</v>
      </c>
      <c r="H226" s="1823"/>
      <c r="I226" s="1823"/>
      <c r="J226" s="1824"/>
      <c r="K226" s="1826"/>
      <c r="L226" s="1826"/>
    </row>
    <row r="227" spans="3:12" ht="12" customHeight="1">
      <c r="C227" s="1436" t="s">
        <v>6794</v>
      </c>
      <c r="D227" s="1385">
        <v>3</v>
      </c>
      <c r="E227" s="268" t="s">
        <v>707</v>
      </c>
      <c r="F227" s="1386" t="s">
        <v>708</v>
      </c>
      <c r="G227" s="1822" t="s">
        <v>15176</v>
      </c>
      <c r="H227" s="1823"/>
      <c r="I227" s="1823"/>
      <c r="J227" s="1824"/>
      <c r="K227" s="1826"/>
      <c r="L227" s="1826"/>
    </row>
    <row r="228" spans="3:12" ht="12" customHeight="1">
      <c r="C228" s="1436" t="s">
        <v>6795</v>
      </c>
      <c r="D228" s="1385">
        <v>3</v>
      </c>
      <c r="E228" s="268" t="s">
        <v>707</v>
      </c>
      <c r="F228" s="1386" t="s">
        <v>708</v>
      </c>
      <c r="G228" s="1822" t="s">
        <v>15176</v>
      </c>
      <c r="H228" s="1823"/>
      <c r="I228" s="1823"/>
      <c r="J228" s="1824"/>
      <c r="K228" s="1826"/>
      <c r="L228" s="1826"/>
    </row>
    <row r="229" spans="3:12" ht="12" customHeight="1">
      <c r="C229" s="1436" t="s">
        <v>6796</v>
      </c>
      <c r="D229" s="1385">
        <v>3</v>
      </c>
      <c r="E229" s="268" t="s">
        <v>707</v>
      </c>
      <c r="F229" s="1386" t="s">
        <v>708</v>
      </c>
      <c r="G229" s="1822" t="s">
        <v>15176</v>
      </c>
      <c r="H229" s="1823"/>
      <c r="I229" s="1823"/>
      <c r="J229" s="1824"/>
      <c r="K229" s="1826"/>
      <c r="L229" s="1826"/>
    </row>
    <row r="230" spans="3:12" ht="12" customHeight="1">
      <c r="C230" s="1436" t="s">
        <v>6797</v>
      </c>
      <c r="D230" s="1385">
        <v>3</v>
      </c>
      <c r="E230" s="268" t="s">
        <v>707</v>
      </c>
      <c r="F230" s="1386" t="s">
        <v>708</v>
      </c>
      <c r="G230" s="1822" t="s">
        <v>15176</v>
      </c>
      <c r="H230" s="1823"/>
      <c r="I230" s="1823"/>
      <c r="J230" s="1824"/>
      <c r="K230" s="1826"/>
      <c r="L230" s="1826"/>
    </row>
    <row r="231" spans="3:12" ht="12" customHeight="1">
      <c r="C231" s="1436" t="s">
        <v>6798</v>
      </c>
      <c r="D231" s="1385">
        <v>3</v>
      </c>
      <c r="E231" s="268" t="s">
        <v>707</v>
      </c>
      <c r="F231" s="1386" t="s">
        <v>708</v>
      </c>
      <c r="G231" s="1822" t="s">
        <v>15176</v>
      </c>
      <c r="H231" s="1823"/>
      <c r="I231" s="1823"/>
      <c r="J231" s="1824"/>
      <c r="K231" s="1826"/>
      <c r="L231" s="1826"/>
    </row>
    <row r="232" spans="3:12" ht="12" customHeight="1">
      <c r="C232" s="1436" t="s">
        <v>6799</v>
      </c>
      <c r="D232" s="1385">
        <v>3</v>
      </c>
      <c r="E232" s="268" t="s">
        <v>707</v>
      </c>
      <c r="F232" s="1386" t="s">
        <v>708</v>
      </c>
      <c r="G232" s="1822" t="s">
        <v>15176</v>
      </c>
      <c r="H232" s="1823"/>
      <c r="I232" s="1823"/>
      <c r="J232" s="1824"/>
      <c r="K232" s="1826"/>
      <c r="L232" s="1826"/>
    </row>
    <row r="233" spans="3:12" ht="12" customHeight="1">
      <c r="C233" s="1436" t="s">
        <v>6800</v>
      </c>
      <c r="D233" s="1385">
        <v>3</v>
      </c>
      <c r="E233" s="268" t="s">
        <v>707</v>
      </c>
      <c r="F233" s="1386" t="s">
        <v>708</v>
      </c>
      <c r="G233" s="1822" t="s">
        <v>15176</v>
      </c>
      <c r="H233" s="1823"/>
      <c r="I233" s="1823"/>
      <c r="J233" s="1824"/>
      <c r="K233" s="1826"/>
      <c r="L233" s="1826"/>
    </row>
    <row r="234" spans="3:12" ht="12" customHeight="1">
      <c r="C234" s="1436" t="s">
        <v>6801</v>
      </c>
      <c r="D234" s="1385">
        <v>3</v>
      </c>
      <c r="E234" s="268" t="s">
        <v>707</v>
      </c>
      <c r="F234" s="1386" t="s">
        <v>708</v>
      </c>
      <c r="G234" s="1822" t="s">
        <v>15176</v>
      </c>
      <c r="H234" s="1823"/>
      <c r="I234" s="1823"/>
      <c r="J234" s="1824"/>
      <c r="K234" s="1826"/>
      <c r="L234" s="1826"/>
    </row>
    <row r="235" spans="3:12" ht="12" customHeight="1">
      <c r="C235" s="1436" t="s">
        <v>6802</v>
      </c>
      <c r="D235" s="1385">
        <v>3</v>
      </c>
      <c r="E235" s="268" t="s">
        <v>707</v>
      </c>
      <c r="F235" s="1386" t="s">
        <v>708</v>
      </c>
      <c r="G235" s="1822" t="s">
        <v>15176</v>
      </c>
      <c r="H235" s="1823"/>
      <c r="I235" s="1823"/>
      <c r="J235" s="1824"/>
      <c r="K235" s="1826"/>
      <c r="L235" s="1826"/>
    </row>
    <row r="236" spans="3:12" ht="12" customHeight="1">
      <c r="C236" s="1436" t="s">
        <v>6803</v>
      </c>
      <c r="D236" s="1385">
        <v>3</v>
      </c>
      <c r="E236" s="268" t="s">
        <v>707</v>
      </c>
      <c r="F236" s="1386" t="s">
        <v>708</v>
      </c>
      <c r="G236" s="1822" t="s">
        <v>15176</v>
      </c>
      <c r="H236" s="1823"/>
      <c r="I236" s="1823"/>
      <c r="J236" s="1824"/>
      <c r="K236" s="1826"/>
      <c r="L236" s="1826"/>
    </row>
    <row r="237" spans="3:12" ht="12" customHeight="1">
      <c r="C237" s="1436" t="s">
        <v>6804</v>
      </c>
      <c r="D237" s="1385">
        <v>3</v>
      </c>
      <c r="E237" s="268" t="s">
        <v>707</v>
      </c>
      <c r="F237" s="1386" t="s">
        <v>708</v>
      </c>
      <c r="G237" s="1822" t="s">
        <v>15176</v>
      </c>
      <c r="H237" s="1823"/>
      <c r="I237" s="1823"/>
      <c r="J237" s="1824"/>
      <c r="K237" s="1826"/>
      <c r="L237" s="1826"/>
    </row>
    <row r="238" spans="3:12" ht="12" customHeight="1">
      <c r="C238" s="1436" t="s">
        <v>6805</v>
      </c>
      <c r="D238" s="1385">
        <v>3</v>
      </c>
      <c r="E238" s="268" t="s">
        <v>707</v>
      </c>
      <c r="F238" s="1386" t="s">
        <v>708</v>
      </c>
      <c r="G238" s="1822" t="s">
        <v>15176</v>
      </c>
      <c r="H238" s="1823"/>
      <c r="I238" s="1823"/>
      <c r="J238" s="1824"/>
      <c r="K238" s="1826"/>
      <c r="L238" s="1826"/>
    </row>
    <row r="239" spans="3:12" ht="12" customHeight="1">
      <c r="C239" s="1436" t="s">
        <v>6806</v>
      </c>
      <c r="D239" s="1385">
        <v>3</v>
      </c>
      <c r="E239" s="268" t="s">
        <v>707</v>
      </c>
      <c r="F239" s="1386" t="s">
        <v>708</v>
      </c>
      <c r="G239" s="1822" t="s">
        <v>15176</v>
      </c>
      <c r="H239" s="1823"/>
      <c r="I239" s="1823"/>
      <c r="J239" s="1824"/>
      <c r="K239" s="1826"/>
      <c r="L239" s="1826"/>
    </row>
    <row r="240" spans="3:12" ht="12" customHeight="1">
      <c r="C240" s="1436" t="s">
        <v>6807</v>
      </c>
      <c r="D240" s="1385">
        <v>3</v>
      </c>
      <c r="E240" s="268" t="s">
        <v>707</v>
      </c>
      <c r="F240" s="1386" t="s">
        <v>708</v>
      </c>
      <c r="G240" s="1822" t="s">
        <v>15176</v>
      </c>
      <c r="H240" s="1823"/>
      <c r="I240" s="1823"/>
      <c r="J240" s="1824"/>
      <c r="K240" s="1826"/>
      <c r="L240" s="1826"/>
    </row>
    <row r="241" spans="3:12" ht="12" customHeight="1">
      <c r="C241" s="1436" t="s">
        <v>6808</v>
      </c>
      <c r="D241" s="1385">
        <v>3</v>
      </c>
      <c r="E241" s="268" t="s">
        <v>707</v>
      </c>
      <c r="F241" s="1386" t="s">
        <v>708</v>
      </c>
      <c r="G241" s="1822" t="s">
        <v>15176</v>
      </c>
      <c r="H241" s="1823"/>
      <c r="I241" s="1823"/>
      <c r="J241" s="1824"/>
      <c r="K241" s="1826"/>
      <c r="L241" s="1826"/>
    </row>
    <row r="242" spans="3:12" ht="12" customHeight="1">
      <c r="C242" s="1436" t="s">
        <v>6809</v>
      </c>
      <c r="D242" s="1385">
        <v>3</v>
      </c>
      <c r="E242" s="268" t="s">
        <v>707</v>
      </c>
      <c r="F242" s="1386" t="s">
        <v>708</v>
      </c>
      <c r="G242" s="1822" t="s">
        <v>15176</v>
      </c>
      <c r="H242" s="1823"/>
      <c r="I242" s="1823"/>
      <c r="J242" s="1824"/>
      <c r="K242" s="1826"/>
      <c r="L242" s="1826"/>
    </row>
    <row r="243" spans="3:12" ht="27.6" customHeight="1">
      <c r="C243" s="1437" t="s">
        <v>6621</v>
      </c>
      <c r="D243" s="1385">
        <v>1</v>
      </c>
      <c r="E243" s="268" t="s">
        <v>707</v>
      </c>
      <c r="F243" s="1386" t="s">
        <v>708</v>
      </c>
      <c r="G243" s="1712" t="s">
        <v>15179</v>
      </c>
      <c r="H243" s="1713"/>
      <c r="I243" s="1713"/>
      <c r="J243" s="1714"/>
      <c r="K243" s="1832" t="s">
        <v>15180</v>
      </c>
      <c r="L243" s="1833"/>
    </row>
    <row r="244" spans="3:12" ht="12" customHeight="1">
      <c r="C244" s="1437" t="s">
        <v>6620</v>
      </c>
      <c r="D244" s="1385">
        <v>1</v>
      </c>
      <c r="E244" s="268" t="s">
        <v>707</v>
      </c>
      <c r="F244" s="1386" t="s">
        <v>708</v>
      </c>
      <c r="G244" s="1822" t="s">
        <v>15176</v>
      </c>
      <c r="H244" s="1823"/>
      <c r="I244" s="1823"/>
      <c r="J244" s="1824"/>
      <c r="K244" s="1834"/>
      <c r="L244" s="1835"/>
    </row>
    <row r="245" spans="3:12" ht="12" customHeight="1">
      <c r="C245" s="1437" t="s">
        <v>6619</v>
      </c>
      <c r="D245" s="1385">
        <v>1</v>
      </c>
      <c r="E245" s="268" t="s">
        <v>707</v>
      </c>
      <c r="F245" s="1386" t="s">
        <v>708</v>
      </c>
      <c r="G245" s="1822" t="s">
        <v>15176</v>
      </c>
      <c r="H245" s="1823"/>
      <c r="I245" s="1823"/>
      <c r="J245" s="1824"/>
      <c r="K245" s="1834"/>
      <c r="L245" s="1835"/>
    </row>
    <row r="246" spans="3:12" ht="12" customHeight="1">
      <c r="C246" s="1437" t="s">
        <v>6618</v>
      </c>
      <c r="D246" s="1385">
        <v>1</v>
      </c>
      <c r="E246" s="268" t="s">
        <v>707</v>
      </c>
      <c r="F246" s="1386" t="s">
        <v>708</v>
      </c>
      <c r="G246" s="1822" t="s">
        <v>15176</v>
      </c>
      <c r="H246" s="1823"/>
      <c r="I246" s="1823"/>
      <c r="J246" s="1824"/>
      <c r="K246" s="1834"/>
      <c r="L246" s="1835"/>
    </row>
    <row r="247" spans="3:12" ht="12" customHeight="1">
      <c r="C247" s="1437" t="s">
        <v>6617</v>
      </c>
      <c r="D247" s="1385">
        <v>1</v>
      </c>
      <c r="E247" s="268" t="s">
        <v>707</v>
      </c>
      <c r="F247" s="1386" t="s">
        <v>708</v>
      </c>
      <c r="G247" s="1822" t="s">
        <v>15176</v>
      </c>
      <c r="H247" s="1823"/>
      <c r="I247" s="1823"/>
      <c r="J247" s="1824"/>
      <c r="K247" s="1834"/>
      <c r="L247" s="1835"/>
    </row>
    <row r="248" spans="3:12" ht="12" customHeight="1">
      <c r="C248" s="1437" t="s">
        <v>6616</v>
      </c>
      <c r="D248" s="1385">
        <v>1</v>
      </c>
      <c r="E248" s="268" t="s">
        <v>707</v>
      </c>
      <c r="F248" s="1386" t="s">
        <v>708</v>
      </c>
      <c r="G248" s="1822" t="s">
        <v>15176</v>
      </c>
      <c r="H248" s="1823"/>
      <c r="I248" s="1823"/>
      <c r="J248" s="1824"/>
      <c r="K248" s="1834"/>
      <c r="L248" s="1835"/>
    </row>
    <row r="249" spans="3:12" ht="12" customHeight="1">
      <c r="C249" s="1437" t="s">
        <v>6615</v>
      </c>
      <c r="D249" s="1385">
        <v>1</v>
      </c>
      <c r="E249" s="268" t="s">
        <v>707</v>
      </c>
      <c r="F249" s="1386" t="s">
        <v>708</v>
      </c>
      <c r="G249" s="1822" t="s">
        <v>15176</v>
      </c>
      <c r="H249" s="1823"/>
      <c r="I249" s="1823"/>
      <c r="J249" s="1824"/>
      <c r="K249" s="1834"/>
      <c r="L249" s="1835"/>
    </row>
    <row r="250" spans="3:12" ht="12" customHeight="1">
      <c r="C250" s="1437" t="s">
        <v>6614</v>
      </c>
      <c r="D250" s="1385">
        <v>1</v>
      </c>
      <c r="E250" s="268" t="s">
        <v>707</v>
      </c>
      <c r="F250" s="1386" t="s">
        <v>708</v>
      </c>
      <c r="G250" s="1822" t="s">
        <v>15176</v>
      </c>
      <c r="H250" s="1823"/>
      <c r="I250" s="1823"/>
      <c r="J250" s="1824"/>
      <c r="K250" s="1834"/>
      <c r="L250" s="1835"/>
    </row>
    <row r="251" spans="3:12" ht="12" customHeight="1">
      <c r="C251" s="1437" t="s">
        <v>6629</v>
      </c>
      <c r="D251" s="1385">
        <v>1</v>
      </c>
      <c r="E251" s="268" t="s">
        <v>707</v>
      </c>
      <c r="F251" s="1386" t="s">
        <v>708</v>
      </c>
      <c r="G251" s="1822" t="s">
        <v>15176</v>
      </c>
      <c r="H251" s="1823"/>
      <c r="I251" s="1823"/>
      <c r="J251" s="1824"/>
      <c r="K251" s="1834"/>
      <c r="L251" s="1835"/>
    </row>
    <row r="252" spans="3:12" ht="12" customHeight="1">
      <c r="C252" s="1437" t="s">
        <v>6628</v>
      </c>
      <c r="D252" s="1385">
        <v>1</v>
      </c>
      <c r="E252" s="268" t="s">
        <v>707</v>
      </c>
      <c r="F252" s="1386" t="s">
        <v>708</v>
      </c>
      <c r="G252" s="1822" t="s">
        <v>15176</v>
      </c>
      <c r="H252" s="1823"/>
      <c r="I252" s="1823"/>
      <c r="J252" s="1824"/>
      <c r="K252" s="1834"/>
      <c r="L252" s="1835"/>
    </row>
    <row r="253" spans="3:12" ht="12" customHeight="1">
      <c r="C253" s="1437" t="s">
        <v>6627</v>
      </c>
      <c r="D253" s="1385">
        <v>1</v>
      </c>
      <c r="E253" s="268" t="s">
        <v>707</v>
      </c>
      <c r="F253" s="1386" t="s">
        <v>708</v>
      </c>
      <c r="G253" s="1822" t="s">
        <v>15176</v>
      </c>
      <c r="H253" s="1823"/>
      <c r="I253" s="1823"/>
      <c r="J253" s="1824"/>
      <c r="K253" s="1834"/>
      <c r="L253" s="1835"/>
    </row>
    <row r="254" spans="3:12" ht="12" customHeight="1">
      <c r="C254" s="1437" t="s">
        <v>6626</v>
      </c>
      <c r="D254" s="1385">
        <v>1</v>
      </c>
      <c r="E254" s="268" t="s">
        <v>707</v>
      </c>
      <c r="F254" s="1386" t="s">
        <v>708</v>
      </c>
      <c r="G254" s="1822" t="s">
        <v>15176</v>
      </c>
      <c r="H254" s="1823"/>
      <c r="I254" s="1823"/>
      <c r="J254" s="1824"/>
      <c r="K254" s="1834"/>
      <c r="L254" s="1835"/>
    </row>
    <row r="255" spans="3:12" ht="12" customHeight="1">
      <c r="C255" s="1437" t="s">
        <v>6625</v>
      </c>
      <c r="D255" s="1385">
        <v>1</v>
      </c>
      <c r="E255" s="268" t="s">
        <v>707</v>
      </c>
      <c r="F255" s="1386" t="s">
        <v>708</v>
      </c>
      <c r="G255" s="1822" t="s">
        <v>15176</v>
      </c>
      <c r="H255" s="1823"/>
      <c r="I255" s="1823"/>
      <c r="J255" s="1824"/>
      <c r="K255" s="1834"/>
      <c r="L255" s="1835"/>
    </row>
    <row r="256" spans="3:12" ht="12" customHeight="1">
      <c r="C256" s="1437" t="s">
        <v>6624</v>
      </c>
      <c r="D256" s="1385">
        <v>1</v>
      </c>
      <c r="E256" s="268" t="s">
        <v>707</v>
      </c>
      <c r="F256" s="1386" t="s">
        <v>708</v>
      </c>
      <c r="G256" s="1822" t="s">
        <v>15176</v>
      </c>
      <c r="H256" s="1823"/>
      <c r="I256" s="1823"/>
      <c r="J256" s="1824"/>
      <c r="K256" s="1834"/>
      <c r="L256" s="1835"/>
    </row>
    <row r="257" spans="3:12" ht="12" customHeight="1">
      <c r="C257" s="1437" t="s">
        <v>6623</v>
      </c>
      <c r="D257" s="1385">
        <v>1</v>
      </c>
      <c r="E257" s="268" t="s">
        <v>707</v>
      </c>
      <c r="F257" s="1386" t="s">
        <v>708</v>
      </c>
      <c r="G257" s="1822" t="s">
        <v>15176</v>
      </c>
      <c r="H257" s="1823"/>
      <c r="I257" s="1823"/>
      <c r="J257" s="1824"/>
      <c r="K257" s="1834"/>
      <c r="L257" s="1835"/>
    </row>
    <row r="258" spans="3:12" ht="12" customHeight="1">
      <c r="C258" s="1437" t="s">
        <v>6622</v>
      </c>
      <c r="D258" s="1385">
        <v>1</v>
      </c>
      <c r="E258" s="268" t="s">
        <v>707</v>
      </c>
      <c r="F258" s="1386" t="s">
        <v>708</v>
      </c>
      <c r="G258" s="1822" t="s">
        <v>15176</v>
      </c>
      <c r="H258" s="1823"/>
      <c r="I258" s="1823"/>
      <c r="J258" s="1824"/>
      <c r="K258" s="1834"/>
      <c r="L258" s="1835"/>
    </row>
    <row r="259" spans="3:12" ht="12" customHeight="1">
      <c r="C259" s="1437" t="s">
        <v>6637</v>
      </c>
      <c r="D259" s="1385">
        <v>1</v>
      </c>
      <c r="E259" s="268" t="s">
        <v>707</v>
      </c>
      <c r="F259" s="1386" t="s">
        <v>708</v>
      </c>
      <c r="G259" s="1822" t="s">
        <v>15176</v>
      </c>
      <c r="H259" s="1823"/>
      <c r="I259" s="1823"/>
      <c r="J259" s="1824"/>
      <c r="K259" s="1834"/>
      <c r="L259" s="1835"/>
    </row>
    <row r="260" spans="3:12" ht="12" customHeight="1">
      <c r="C260" s="1437" t="s">
        <v>6636</v>
      </c>
      <c r="D260" s="1385">
        <v>1</v>
      </c>
      <c r="E260" s="268" t="s">
        <v>707</v>
      </c>
      <c r="F260" s="1386" t="s">
        <v>708</v>
      </c>
      <c r="G260" s="1822" t="s">
        <v>15176</v>
      </c>
      <c r="H260" s="1823"/>
      <c r="I260" s="1823"/>
      <c r="J260" s="1824"/>
      <c r="K260" s="1834"/>
      <c r="L260" s="1835"/>
    </row>
    <row r="261" spans="3:12" ht="12" customHeight="1">
      <c r="C261" s="1437" t="s">
        <v>6635</v>
      </c>
      <c r="D261" s="1385">
        <v>1</v>
      </c>
      <c r="E261" s="268" t="s">
        <v>707</v>
      </c>
      <c r="F261" s="1386" t="s">
        <v>708</v>
      </c>
      <c r="G261" s="1822" t="s">
        <v>15176</v>
      </c>
      <c r="H261" s="1823"/>
      <c r="I261" s="1823"/>
      <c r="J261" s="1824"/>
      <c r="K261" s="1834"/>
      <c r="L261" s="1835"/>
    </row>
    <row r="262" spans="3:12" ht="12" customHeight="1">
      <c r="C262" s="1437" t="s">
        <v>6634</v>
      </c>
      <c r="D262" s="1385">
        <v>1</v>
      </c>
      <c r="E262" s="268" t="s">
        <v>707</v>
      </c>
      <c r="F262" s="1386" t="s">
        <v>708</v>
      </c>
      <c r="G262" s="1822" t="s">
        <v>15176</v>
      </c>
      <c r="H262" s="1823"/>
      <c r="I262" s="1823"/>
      <c r="J262" s="1824"/>
      <c r="K262" s="1834"/>
      <c r="L262" s="1835"/>
    </row>
    <row r="263" spans="3:12" ht="12" customHeight="1">
      <c r="C263" s="1437" t="s">
        <v>6633</v>
      </c>
      <c r="D263" s="1385">
        <v>1</v>
      </c>
      <c r="E263" s="268" t="s">
        <v>707</v>
      </c>
      <c r="F263" s="1386" t="s">
        <v>708</v>
      </c>
      <c r="G263" s="1822" t="s">
        <v>15176</v>
      </c>
      <c r="H263" s="1823"/>
      <c r="I263" s="1823"/>
      <c r="J263" s="1824"/>
      <c r="K263" s="1834"/>
      <c r="L263" s="1835"/>
    </row>
    <row r="264" spans="3:12" ht="12" customHeight="1">
      <c r="C264" s="1437" t="s">
        <v>6632</v>
      </c>
      <c r="D264" s="1385">
        <v>1</v>
      </c>
      <c r="E264" s="268" t="s">
        <v>707</v>
      </c>
      <c r="F264" s="1386" t="s">
        <v>708</v>
      </c>
      <c r="G264" s="1822" t="s">
        <v>15176</v>
      </c>
      <c r="H264" s="1823"/>
      <c r="I264" s="1823"/>
      <c r="J264" s="1824"/>
      <c r="K264" s="1834"/>
      <c r="L264" s="1835"/>
    </row>
    <row r="265" spans="3:12" ht="12" customHeight="1">
      <c r="C265" s="1437" t="s">
        <v>6631</v>
      </c>
      <c r="D265" s="1385">
        <v>1</v>
      </c>
      <c r="E265" s="268" t="s">
        <v>707</v>
      </c>
      <c r="F265" s="1386" t="s">
        <v>708</v>
      </c>
      <c r="G265" s="1822" t="s">
        <v>15176</v>
      </c>
      <c r="H265" s="1823"/>
      <c r="I265" s="1823"/>
      <c r="J265" s="1824"/>
      <c r="K265" s="1834"/>
      <c r="L265" s="1835"/>
    </row>
    <row r="266" spans="3:12" ht="12" customHeight="1">
      <c r="C266" s="1437" t="s">
        <v>6630</v>
      </c>
      <c r="D266" s="1385">
        <v>1</v>
      </c>
      <c r="E266" s="268" t="s">
        <v>707</v>
      </c>
      <c r="F266" s="1386" t="s">
        <v>708</v>
      </c>
      <c r="G266" s="1822" t="s">
        <v>15176</v>
      </c>
      <c r="H266" s="1823"/>
      <c r="I266" s="1823"/>
      <c r="J266" s="1824"/>
      <c r="K266" s="1836"/>
      <c r="L266" s="1837"/>
    </row>
    <row r="267" spans="3:12" s="1438" customFormat="1" ht="28.15" customHeight="1">
      <c r="C267" s="1436" t="s">
        <v>6645</v>
      </c>
      <c r="D267" s="1439">
        <v>1</v>
      </c>
      <c r="E267" s="1440" t="s">
        <v>707</v>
      </c>
      <c r="F267" s="1441" t="s">
        <v>708</v>
      </c>
      <c r="G267" s="1712" t="s">
        <v>15181</v>
      </c>
      <c r="H267" s="1713"/>
      <c r="I267" s="1713"/>
      <c r="J267" s="1714"/>
      <c r="K267" s="1832" t="s">
        <v>15180</v>
      </c>
      <c r="L267" s="1833"/>
    </row>
    <row r="268" spans="3:12" ht="12" customHeight="1">
      <c r="C268" s="1437" t="s">
        <v>6644</v>
      </c>
      <c r="D268" s="1385">
        <v>1</v>
      </c>
      <c r="E268" s="268" t="s">
        <v>707</v>
      </c>
      <c r="F268" s="1386" t="s">
        <v>708</v>
      </c>
      <c r="G268" s="1822" t="s">
        <v>15176</v>
      </c>
      <c r="H268" s="1823"/>
      <c r="I268" s="1823"/>
      <c r="J268" s="1824"/>
      <c r="K268" s="1834"/>
      <c r="L268" s="1835"/>
    </row>
    <row r="269" spans="3:12" ht="12" customHeight="1">
      <c r="C269" s="1437" t="s">
        <v>6643</v>
      </c>
      <c r="D269" s="1385">
        <v>1</v>
      </c>
      <c r="E269" s="268" t="s">
        <v>707</v>
      </c>
      <c r="F269" s="1386" t="s">
        <v>708</v>
      </c>
      <c r="G269" s="1822" t="s">
        <v>15176</v>
      </c>
      <c r="H269" s="1823"/>
      <c r="I269" s="1823"/>
      <c r="J269" s="1824"/>
      <c r="K269" s="1834"/>
      <c r="L269" s="1835"/>
    </row>
    <row r="270" spans="3:12" ht="12" customHeight="1">
      <c r="C270" s="1437" t="s">
        <v>6642</v>
      </c>
      <c r="D270" s="1385">
        <v>1</v>
      </c>
      <c r="E270" s="268" t="s">
        <v>707</v>
      </c>
      <c r="F270" s="1386" t="s">
        <v>708</v>
      </c>
      <c r="G270" s="1822" t="s">
        <v>15176</v>
      </c>
      <c r="H270" s="1823"/>
      <c r="I270" s="1823"/>
      <c r="J270" s="1824"/>
      <c r="K270" s="1834"/>
      <c r="L270" s="1835"/>
    </row>
    <row r="271" spans="3:12" ht="12" customHeight="1">
      <c r="C271" s="1437" t="s">
        <v>6641</v>
      </c>
      <c r="D271" s="1385">
        <v>1</v>
      </c>
      <c r="E271" s="268" t="s">
        <v>707</v>
      </c>
      <c r="F271" s="1386" t="s">
        <v>708</v>
      </c>
      <c r="G271" s="1822" t="s">
        <v>15176</v>
      </c>
      <c r="H271" s="1823"/>
      <c r="I271" s="1823"/>
      <c r="J271" s="1824"/>
      <c r="K271" s="1834"/>
      <c r="L271" s="1835"/>
    </row>
    <row r="272" spans="3:12" ht="12" customHeight="1">
      <c r="C272" s="1437" t="s">
        <v>6640</v>
      </c>
      <c r="D272" s="1385">
        <v>1</v>
      </c>
      <c r="E272" s="268" t="s">
        <v>707</v>
      </c>
      <c r="F272" s="1386" t="s">
        <v>708</v>
      </c>
      <c r="G272" s="1822" t="s">
        <v>15176</v>
      </c>
      <c r="H272" s="1823"/>
      <c r="I272" s="1823"/>
      <c r="J272" s="1824"/>
      <c r="K272" s="1834"/>
      <c r="L272" s="1835"/>
    </row>
    <row r="273" spans="3:12" ht="12" customHeight="1">
      <c r="C273" s="1437" t="s">
        <v>6639</v>
      </c>
      <c r="D273" s="1385">
        <v>1</v>
      </c>
      <c r="E273" s="268" t="s">
        <v>707</v>
      </c>
      <c r="F273" s="1386" t="s">
        <v>708</v>
      </c>
      <c r="G273" s="1822" t="s">
        <v>15176</v>
      </c>
      <c r="H273" s="1823"/>
      <c r="I273" s="1823"/>
      <c r="J273" s="1824"/>
      <c r="K273" s="1834"/>
      <c r="L273" s="1835"/>
    </row>
    <row r="274" spans="3:12" ht="12" customHeight="1">
      <c r="C274" s="1437" t="s">
        <v>6638</v>
      </c>
      <c r="D274" s="1385">
        <v>1</v>
      </c>
      <c r="E274" s="268" t="s">
        <v>707</v>
      </c>
      <c r="F274" s="1386" t="s">
        <v>708</v>
      </c>
      <c r="G274" s="1822" t="s">
        <v>15176</v>
      </c>
      <c r="H274" s="1823"/>
      <c r="I274" s="1823"/>
      <c r="J274" s="1824"/>
      <c r="K274" s="1834"/>
      <c r="L274" s="1835"/>
    </row>
    <row r="275" spans="3:12" ht="12" customHeight="1">
      <c r="C275" s="1437" t="s">
        <v>6653</v>
      </c>
      <c r="D275" s="1385">
        <v>1</v>
      </c>
      <c r="E275" s="268" t="s">
        <v>707</v>
      </c>
      <c r="F275" s="1386" t="s">
        <v>708</v>
      </c>
      <c r="G275" s="1822" t="s">
        <v>15176</v>
      </c>
      <c r="H275" s="1823"/>
      <c r="I275" s="1823"/>
      <c r="J275" s="1824"/>
      <c r="K275" s="1834"/>
      <c r="L275" s="1835"/>
    </row>
    <row r="276" spans="3:12" ht="12" customHeight="1">
      <c r="C276" s="1437" t="s">
        <v>6652</v>
      </c>
      <c r="D276" s="1385">
        <v>1</v>
      </c>
      <c r="E276" s="268" t="s">
        <v>707</v>
      </c>
      <c r="F276" s="1386" t="s">
        <v>708</v>
      </c>
      <c r="G276" s="1822" t="s">
        <v>15176</v>
      </c>
      <c r="H276" s="1823"/>
      <c r="I276" s="1823"/>
      <c r="J276" s="1824"/>
      <c r="K276" s="1834"/>
      <c r="L276" s="1835"/>
    </row>
    <row r="277" spans="3:12" ht="12" customHeight="1">
      <c r="C277" s="1437" t="s">
        <v>6651</v>
      </c>
      <c r="D277" s="1385">
        <v>1</v>
      </c>
      <c r="E277" s="268" t="s">
        <v>707</v>
      </c>
      <c r="F277" s="1386" t="s">
        <v>708</v>
      </c>
      <c r="G277" s="1822" t="s">
        <v>15176</v>
      </c>
      <c r="H277" s="1823"/>
      <c r="I277" s="1823"/>
      <c r="J277" s="1824"/>
      <c r="K277" s="1834"/>
      <c r="L277" s="1835"/>
    </row>
    <row r="278" spans="3:12" ht="12" customHeight="1">
      <c r="C278" s="1437" t="s">
        <v>6650</v>
      </c>
      <c r="D278" s="1385">
        <v>1</v>
      </c>
      <c r="E278" s="268" t="s">
        <v>707</v>
      </c>
      <c r="F278" s="1386" t="s">
        <v>708</v>
      </c>
      <c r="G278" s="1822" t="s">
        <v>15176</v>
      </c>
      <c r="H278" s="1823"/>
      <c r="I278" s="1823"/>
      <c r="J278" s="1824"/>
      <c r="K278" s="1834"/>
      <c r="L278" s="1835"/>
    </row>
    <row r="279" spans="3:12" ht="12" customHeight="1">
      <c r="C279" s="1437" t="s">
        <v>6649</v>
      </c>
      <c r="D279" s="1385">
        <v>1</v>
      </c>
      <c r="E279" s="268" t="s">
        <v>707</v>
      </c>
      <c r="F279" s="1386" t="s">
        <v>708</v>
      </c>
      <c r="G279" s="1822" t="s">
        <v>15176</v>
      </c>
      <c r="H279" s="1823"/>
      <c r="I279" s="1823"/>
      <c r="J279" s="1824"/>
      <c r="K279" s="1834"/>
      <c r="L279" s="1835"/>
    </row>
    <row r="280" spans="3:12" ht="12" customHeight="1">
      <c r="C280" s="1437" t="s">
        <v>6648</v>
      </c>
      <c r="D280" s="1385">
        <v>1</v>
      </c>
      <c r="E280" s="268" t="s">
        <v>707</v>
      </c>
      <c r="F280" s="1386" t="s">
        <v>708</v>
      </c>
      <c r="G280" s="1822" t="s">
        <v>15176</v>
      </c>
      <c r="H280" s="1823"/>
      <c r="I280" s="1823"/>
      <c r="J280" s="1824"/>
      <c r="K280" s="1834"/>
      <c r="L280" s="1835"/>
    </row>
    <row r="281" spans="3:12" ht="12" customHeight="1">
      <c r="C281" s="1437" t="s">
        <v>6647</v>
      </c>
      <c r="D281" s="1385">
        <v>1</v>
      </c>
      <c r="E281" s="268" t="s">
        <v>707</v>
      </c>
      <c r="F281" s="1386" t="s">
        <v>708</v>
      </c>
      <c r="G281" s="1822" t="s">
        <v>15176</v>
      </c>
      <c r="H281" s="1823"/>
      <c r="I281" s="1823"/>
      <c r="J281" s="1824"/>
      <c r="K281" s="1834"/>
      <c r="L281" s="1835"/>
    </row>
    <row r="282" spans="3:12" ht="12" customHeight="1">
      <c r="C282" s="1437" t="s">
        <v>6646</v>
      </c>
      <c r="D282" s="1385">
        <v>1</v>
      </c>
      <c r="E282" s="268" t="s">
        <v>707</v>
      </c>
      <c r="F282" s="1386" t="s">
        <v>708</v>
      </c>
      <c r="G282" s="1822" t="s">
        <v>15176</v>
      </c>
      <c r="H282" s="1823"/>
      <c r="I282" s="1823"/>
      <c r="J282" s="1824"/>
      <c r="K282" s="1834"/>
      <c r="L282" s="1835"/>
    </row>
    <row r="283" spans="3:12" ht="12" customHeight="1">
      <c r="C283" s="1437" t="s">
        <v>6661</v>
      </c>
      <c r="D283" s="1385">
        <v>1</v>
      </c>
      <c r="E283" s="268" t="s">
        <v>707</v>
      </c>
      <c r="F283" s="1386" t="s">
        <v>708</v>
      </c>
      <c r="G283" s="1822" t="s">
        <v>15176</v>
      </c>
      <c r="H283" s="1823"/>
      <c r="I283" s="1823"/>
      <c r="J283" s="1824"/>
      <c r="K283" s="1834"/>
      <c r="L283" s="1835"/>
    </row>
    <row r="284" spans="3:12" ht="12" customHeight="1">
      <c r="C284" s="1437" t="s">
        <v>6660</v>
      </c>
      <c r="D284" s="1385">
        <v>1</v>
      </c>
      <c r="E284" s="268" t="s">
        <v>707</v>
      </c>
      <c r="F284" s="1386" t="s">
        <v>708</v>
      </c>
      <c r="G284" s="1822" t="s">
        <v>15176</v>
      </c>
      <c r="H284" s="1823"/>
      <c r="I284" s="1823"/>
      <c r="J284" s="1824"/>
      <c r="K284" s="1834"/>
      <c r="L284" s="1835"/>
    </row>
    <row r="285" spans="3:12" ht="12" customHeight="1">
      <c r="C285" s="1437" t="s">
        <v>6659</v>
      </c>
      <c r="D285" s="1385">
        <v>1</v>
      </c>
      <c r="E285" s="268" t="s">
        <v>707</v>
      </c>
      <c r="F285" s="1386" t="s">
        <v>708</v>
      </c>
      <c r="G285" s="1822" t="s">
        <v>15176</v>
      </c>
      <c r="H285" s="1823"/>
      <c r="I285" s="1823"/>
      <c r="J285" s="1824"/>
      <c r="K285" s="1834"/>
      <c r="L285" s="1835"/>
    </row>
    <row r="286" spans="3:12" ht="12" customHeight="1">
      <c r="C286" s="1437" t="s">
        <v>6658</v>
      </c>
      <c r="D286" s="1385">
        <v>1</v>
      </c>
      <c r="E286" s="268" t="s">
        <v>707</v>
      </c>
      <c r="F286" s="1386" t="s">
        <v>708</v>
      </c>
      <c r="G286" s="1822" t="s">
        <v>15176</v>
      </c>
      <c r="H286" s="1823"/>
      <c r="I286" s="1823"/>
      <c r="J286" s="1824"/>
      <c r="K286" s="1834"/>
      <c r="L286" s="1835"/>
    </row>
    <row r="287" spans="3:12" ht="12" customHeight="1">
      <c r="C287" s="1437" t="s">
        <v>6657</v>
      </c>
      <c r="D287" s="1385">
        <v>1</v>
      </c>
      <c r="E287" s="268" t="s">
        <v>707</v>
      </c>
      <c r="F287" s="1386" t="s">
        <v>708</v>
      </c>
      <c r="G287" s="1822" t="s">
        <v>15176</v>
      </c>
      <c r="H287" s="1823"/>
      <c r="I287" s="1823"/>
      <c r="J287" s="1824"/>
      <c r="K287" s="1834"/>
      <c r="L287" s="1835"/>
    </row>
    <row r="288" spans="3:12" ht="12" customHeight="1">
      <c r="C288" s="1437" t="s">
        <v>6656</v>
      </c>
      <c r="D288" s="1385">
        <v>1</v>
      </c>
      <c r="E288" s="268" t="s">
        <v>707</v>
      </c>
      <c r="F288" s="1386" t="s">
        <v>708</v>
      </c>
      <c r="G288" s="1822" t="s">
        <v>15176</v>
      </c>
      <c r="H288" s="1823"/>
      <c r="I288" s="1823"/>
      <c r="J288" s="1824"/>
      <c r="K288" s="1834"/>
      <c r="L288" s="1835"/>
    </row>
    <row r="289" spans="3:12" ht="12" customHeight="1">
      <c r="C289" s="1437" t="s">
        <v>6655</v>
      </c>
      <c r="D289" s="1385">
        <v>1</v>
      </c>
      <c r="E289" s="268" t="s">
        <v>707</v>
      </c>
      <c r="F289" s="1386" t="s">
        <v>708</v>
      </c>
      <c r="G289" s="1822" t="s">
        <v>15176</v>
      </c>
      <c r="H289" s="1823"/>
      <c r="I289" s="1823"/>
      <c r="J289" s="1824"/>
      <c r="K289" s="1834"/>
      <c r="L289" s="1835"/>
    </row>
    <row r="290" spans="3:12" ht="12" customHeight="1">
      <c r="C290" s="1437" t="s">
        <v>6654</v>
      </c>
      <c r="D290" s="1385">
        <v>1</v>
      </c>
      <c r="E290" s="268" t="s">
        <v>707</v>
      </c>
      <c r="F290" s="1386" t="s">
        <v>708</v>
      </c>
      <c r="G290" s="1822" t="s">
        <v>15176</v>
      </c>
      <c r="H290" s="1823"/>
      <c r="I290" s="1823"/>
      <c r="J290" s="1824"/>
      <c r="K290" s="1834"/>
      <c r="L290" s="1835"/>
    </row>
    <row r="291" spans="3:12" ht="12" customHeight="1">
      <c r="C291" s="1437" t="s">
        <v>6669</v>
      </c>
      <c r="D291" s="1385">
        <v>1</v>
      </c>
      <c r="E291" s="268" t="s">
        <v>707</v>
      </c>
      <c r="F291" s="1386" t="s">
        <v>708</v>
      </c>
      <c r="G291" s="1822" t="s">
        <v>15176</v>
      </c>
      <c r="H291" s="1823"/>
      <c r="I291" s="1823"/>
      <c r="J291" s="1824"/>
      <c r="K291" s="1834"/>
      <c r="L291" s="1835"/>
    </row>
    <row r="292" spans="3:12" ht="12" customHeight="1">
      <c r="C292" s="1437" t="s">
        <v>6668</v>
      </c>
      <c r="D292" s="1385">
        <v>1</v>
      </c>
      <c r="E292" s="268" t="s">
        <v>707</v>
      </c>
      <c r="F292" s="1386" t="s">
        <v>708</v>
      </c>
      <c r="G292" s="1822" t="s">
        <v>15176</v>
      </c>
      <c r="H292" s="1823"/>
      <c r="I292" s="1823"/>
      <c r="J292" s="1824"/>
      <c r="K292" s="1834"/>
      <c r="L292" s="1835"/>
    </row>
    <row r="293" spans="3:12" ht="12" customHeight="1">
      <c r="C293" s="1437" t="s">
        <v>6667</v>
      </c>
      <c r="D293" s="1385">
        <v>1</v>
      </c>
      <c r="E293" s="268" t="s">
        <v>707</v>
      </c>
      <c r="F293" s="1386" t="s">
        <v>708</v>
      </c>
      <c r="G293" s="1822" t="s">
        <v>15176</v>
      </c>
      <c r="H293" s="1823"/>
      <c r="I293" s="1823"/>
      <c r="J293" s="1824"/>
      <c r="K293" s="1834"/>
      <c r="L293" s="1835"/>
    </row>
    <row r="294" spans="3:12" ht="12" customHeight="1">
      <c r="C294" s="1437" t="s">
        <v>6666</v>
      </c>
      <c r="D294" s="1385">
        <v>1</v>
      </c>
      <c r="E294" s="268" t="s">
        <v>707</v>
      </c>
      <c r="F294" s="1386" t="s">
        <v>708</v>
      </c>
      <c r="G294" s="1822" t="s">
        <v>15176</v>
      </c>
      <c r="H294" s="1823"/>
      <c r="I294" s="1823"/>
      <c r="J294" s="1824"/>
      <c r="K294" s="1834"/>
      <c r="L294" s="1835"/>
    </row>
    <row r="295" spans="3:12" ht="12" customHeight="1">
      <c r="C295" s="1437" t="s">
        <v>6665</v>
      </c>
      <c r="D295" s="1385">
        <v>1</v>
      </c>
      <c r="E295" s="268" t="s">
        <v>707</v>
      </c>
      <c r="F295" s="1386" t="s">
        <v>708</v>
      </c>
      <c r="G295" s="1822" t="s">
        <v>15176</v>
      </c>
      <c r="H295" s="1823"/>
      <c r="I295" s="1823"/>
      <c r="J295" s="1824"/>
      <c r="K295" s="1834"/>
      <c r="L295" s="1835"/>
    </row>
    <row r="296" spans="3:12" ht="12" customHeight="1">
      <c r="C296" s="1437" t="s">
        <v>6664</v>
      </c>
      <c r="D296" s="1385">
        <v>1</v>
      </c>
      <c r="E296" s="268" t="s">
        <v>707</v>
      </c>
      <c r="F296" s="1386" t="s">
        <v>708</v>
      </c>
      <c r="G296" s="1822" t="s">
        <v>15176</v>
      </c>
      <c r="H296" s="1823"/>
      <c r="I296" s="1823"/>
      <c r="J296" s="1824"/>
      <c r="K296" s="1834"/>
      <c r="L296" s="1835"/>
    </row>
    <row r="297" spans="3:12" ht="12" customHeight="1">
      <c r="C297" s="1437" t="s">
        <v>6663</v>
      </c>
      <c r="D297" s="1385">
        <v>1</v>
      </c>
      <c r="E297" s="268" t="s">
        <v>707</v>
      </c>
      <c r="F297" s="1386" t="s">
        <v>708</v>
      </c>
      <c r="G297" s="1822" t="s">
        <v>15176</v>
      </c>
      <c r="H297" s="1823"/>
      <c r="I297" s="1823"/>
      <c r="J297" s="1824"/>
      <c r="K297" s="1834"/>
      <c r="L297" s="1835"/>
    </row>
    <row r="298" spans="3:12" ht="12" customHeight="1">
      <c r="C298" s="1437" t="s">
        <v>6662</v>
      </c>
      <c r="D298" s="1385">
        <v>1</v>
      </c>
      <c r="E298" s="268" t="s">
        <v>707</v>
      </c>
      <c r="F298" s="1386" t="s">
        <v>708</v>
      </c>
      <c r="G298" s="1822" t="s">
        <v>15176</v>
      </c>
      <c r="H298" s="1823"/>
      <c r="I298" s="1823"/>
      <c r="J298" s="1824"/>
      <c r="K298" s="1836"/>
      <c r="L298" s="1837"/>
    </row>
    <row r="299" spans="3:12" ht="27.6" customHeight="1">
      <c r="C299" s="1437" t="s">
        <v>15182</v>
      </c>
      <c r="D299" s="1385">
        <v>1</v>
      </c>
      <c r="E299" s="268" t="s">
        <v>707</v>
      </c>
      <c r="F299" s="1386" t="s">
        <v>708</v>
      </c>
      <c r="G299" s="1843" t="s">
        <v>15183</v>
      </c>
      <c r="H299" s="1844"/>
      <c r="I299" s="1844"/>
      <c r="J299" s="1845"/>
      <c r="K299" s="1838" t="s">
        <v>15180</v>
      </c>
      <c r="L299" s="1839"/>
    </row>
    <row r="300" spans="3:12" ht="12" customHeight="1">
      <c r="C300" s="1437" t="s">
        <v>6676</v>
      </c>
      <c r="D300" s="1385">
        <v>1</v>
      </c>
      <c r="E300" s="268" t="s">
        <v>707</v>
      </c>
      <c r="F300" s="1386" t="s">
        <v>708</v>
      </c>
      <c r="G300" s="1827" t="s">
        <v>15176</v>
      </c>
      <c r="H300" s="1828"/>
      <c r="I300" s="1828"/>
      <c r="J300" s="1829"/>
      <c r="K300" s="1840"/>
      <c r="L300" s="1841"/>
    </row>
    <row r="301" spans="3:12" ht="12" customHeight="1">
      <c r="C301" s="1437" t="s">
        <v>6675</v>
      </c>
      <c r="D301" s="1385">
        <v>1</v>
      </c>
      <c r="E301" s="268" t="s">
        <v>707</v>
      </c>
      <c r="F301" s="1386" t="s">
        <v>708</v>
      </c>
      <c r="G301" s="1827" t="s">
        <v>15176</v>
      </c>
      <c r="H301" s="1828"/>
      <c r="I301" s="1828"/>
      <c r="J301" s="1829"/>
      <c r="K301" s="1840"/>
      <c r="L301" s="1841"/>
    </row>
    <row r="302" spans="3:12" ht="12" customHeight="1">
      <c r="C302" s="1437" t="s">
        <v>6674</v>
      </c>
      <c r="D302" s="1385">
        <v>1</v>
      </c>
      <c r="E302" s="268" t="s">
        <v>707</v>
      </c>
      <c r="F302" s="1386" t="s">
        <v>708</v>
      </c>
      <c r="G302" s="1827" t="s">
        <v>15176</v>
      </c>
      <c r="H302" s="1828"/>
      <c r="I302" s="1828"/>
      <c r="J302" s="1829"/>
      <c r="K302" s="1840"/>
      <c r="L302" s="1841"/>
    </row>
    <row r="303" spans="3:12" ht="12" customHeight="1">
      <c r="C303" s="1437" t="s">
        <v>6673</v>
      </c>
      <c r="D303" s="1385">
        <v>1</v>
      </c>
      <c r="E303" s="268" t="s">
        <v>707</v>
      </c>
      <c r="F303" s="1386" t="s">
        <v>708</v>
      </c>
      <c r="G303" s="1827" t="s">
        <v>15176</v>
      </c>
      <c r="H303" s="1828"/>
      <c r="I303" s="1828"/>
      <c r="J303" s="1829"/>
      <c r="K303" s="1840"/>
      <c r="L303" s="1841"/>
    </row>
    <row r="304" spans="3:12" ht="12" customHeight="1">
      <c r="C304" s="1437" t="s">
        <v>6672</v>
      </c>
      <c r="D304" s="1385">
        <v>1</v>
      </c>
      <c r="E304" s="268" t="s">
        <v>707</v>
      </c>
      <c r="F304" s="1386" t="s">
        <v>708</v>
      </c>
      <c r="G304" s="1827" t="s">
        <v>15176</v>
      </c>
      <c r="H304" s="1828"/>
      <c r="I304" s="1828"/>
      <c r="J304" s="1829"/>
      <c r="K304" s="1840"/>
      <c r="L304" s="1841"/>
    </row>
    <row r="305" spans="3:12" ht="12" customHeight="1">
      <c r="C305" s="1437" t="s">
        <v>6671</v>
      </c>
      <c r="D305" s="1385">
        <v>1</v>
      </c>
      <c r="E305" s="268" t="s">
        <v>707</v>
      </c>
      <c r="F305" s="1386" t="s">
        <v>708</v>
      </c>
      <c r="G305" s="1827" t="s">
        <v>15176</v>
      </c>
      <c r="H305" s="1828"/>
      <c r="I305" s="1828"/>
      <c r="J305" s="1829"/>
      <c r="K305" s="1840"/>
      <c r="L305" s="1841"/>
    </row>
    <row r="306" spans="3:12" ht="12" customHeight="1">
      <c r="C306" s="1437" t="s">
        <v>6670</v>
      </c>
      <c r="D306" s="1385">
        <v>1</v>
      </c>
      <c r="E306" s="268" t="s">
        <v>707</v>
      </c>
      <c r="F306" s="1386" t="s">
        <v>708</v>
      </c>
      <c r="G306" s="1827" t="s">
        <v>15176</v>
      </c>
      <c r="H306" s="1828"/>
      <c r="I306" s="1828"/>
      <c r="J306" s="1829"/>
      <c r="K306" s="1840"/>
      <c r="L306" s="1841"/>
    </row>
    <row r="307" spans="3:12" ht="12" customHeight="1">
      <c r="C307" s="1437" t="s">
        <v>6685</v>
      </c>
      <c r="D307" s="1385">
        <v>1</v>
      </c>
      <c r="E307" s="268" t="s">
        <v>707</v>
      </c>
      <c r="F307" s="1386" t="s">
        <v>708</v>
      </c>
      <c r="G307" s="1827" t="s">
        <v>15176</v>
      </c>
      <c r="H307" s="1828"/>
      <c r="I307" s="1828"/>
      <c r="J307" s="1829"/>
      <c r="K307" s="1840"/>
      <c r="L307" s="1841"/>
    </row>
    <row r="308" spans="3:12" ht="12" customHeight="1">
      <c r="C308" s="1437" t="s">
        <v>6684</v>
      </c>
      <c r="D308" s="1385">
        <v>1</v>
      </c>
      <c r="E308" s="268" t="s">
        <v>707</v>
      </c>
      <c r="F308" s="1386" t="s">
        <v>708</v>
      </c>
      <c r="G308" s="1827" t="s">
        <v>15176</v>
      </c>
      <c r="H308" s="1828"/>
      <c r="I308" s="1828"/>
      <c r="J308" s="1829"/>
      <c r="K308" s="1840"/>
      <c r="L308" s="1841"/>
    </row>
    <row r="309" spans="3:12" ht="12" customHeight="1">
      <c r="C309" s="1437" t="s">
        <v>6683</v>
      </c>
      <c r="D309" s="1385">
        <v>1</v>
      </c>
      <c r="E309" s="268" t="s">
        <v>707</v>
      </c>
      <c r="F309" s="1386" t="s">
        <v>708</v>
      </c>
      <c r="G309" s="1827" t="s">
        <v>15176</v>
      </c>
      <c r="H309" s="1828"/>
      <c r="I309" s="1828"/>
      <c r="J309" s="1829"/>
      <c r="K309" s="1840"/>
      <c r="L309" s="1841"/>
    </row>
    <row r="310" spans="3:12" ht="12" customHeight="1">
      <c r="C310" s="1437" t="s">
        <v>6682</v>
      </c>
      <c r="D310" s="1385">
        <v>1</v>
      </c>
      <c r="E310" s="268" t="s">
        <v>707</v>
      </c>
      <c r="F310" s="1386" t="s">
        <v>708</v>
      </c>
      <c r="G310" s="1827" t="s">
        <v>15176</v>
      </c>
      <c r="H310" s="1828"/>
      <c r="I310" s="1828"/>
      <c r="J310" s="1829"/>
      <c r="K310" s="1840"/>
      <c r="L310" s="1841"/>
    </row>
    <row r="311" spans="3:12" ht="12" customHeight="1">
      <c r="C311" s="1437" t="s">
        <v>6681</v>
      </c>
      <c r="D311" s="1385">
        <v>1</v>
      </c>
      <c r="E311" s="268" t="s">
        <v>707</v>
      </c>
      <c r="F311" s="1386" t="s">
        <v>708</v>
      </c>
      <c r="G311" s="1827" t="s">
        <v>15176</v>
      </c>
      <c r="H311" s="1828"/>
      <c r="I311" s="1828"/>
      <c r="J311" s="1829"/>
      <c r="K311" s="1840"/>
      <c r="L311" s="1841"/>
    </row>
    <row r="312" spans="3:12" ht="12" customHeight="1">
      <c r="C312" s="1437" t="s">
        <v>6680</v>
      </c>
      <c r="D312" s="1385">
        <v>1</v>
      </c>
      <c r="E312" s="268" t="s">
        <v>707</v>
      </c>
      <c r="F312" s="1386" t="s">
        <v>708</v>
      </c>
      <c r="G312" s="1827" t="s">
        <v>15176</v>
      </c>
      <c r="H312" s="1828"/>
      <c r="I312" s="1828"/>
      <c r="J312" s="1829"/>
      <c r="K312" s="1840"/>
      <c r="L312" s="1841"/>
    </row>
    <row r="313" spans="3:12" ht="12" customHeight="1">
      <c r="C313" s="1437" t="s">
        <v>6679</v>
      </c>
      <c r="D313" s="1385">
        <v>1</v>
      </c>
      <c r="E313" s="268" t="s">
        <v>707</v>
      </c>
      <c r="F313" s="1386" t="s">
        <v>708</v>
      </c>
      <c r="G313" s="1827" t="s">
        <v>15176</v>
      </c>
      <c r="H313" s="1828"/>
      <c r="I313" s="1828"/>
      <c r="J313" s="1829"/>
      <c r="K313" s="1840"/>
      <c r="L313" s="1841"/>
    </row>
    <row r="314" spans="3:12" ht="12" customHeight="1">
      <c r="C314" s="1437" t="s">
        <v>6678</v>
      </c>
      <c r="D314" s="1385">
        <v>1</v>
      </c>
      <c r="E314" s="268" t="s">
        <v>707</v>
      </c>
      <c r="F314" s="1386" t="s">
        <v>708</v>
      </c>
      <c r="G314" s="1827" t="s">
        <v>15176</v>
      </c>
      <c r="H314" s="1828"/>
      <c r="I314" s="1828"/>
      <c r="J314" s="1829"/>
      <c r="K314" s="1840"/>
      <c r="L314" s="1841"/>
    </row>
    <row r="315" spans="3:12" ht="12" customHeight="1">
      <c r="C315" s="1437" t="s">
        <v>6693</v>
      </c>
      <c r="D315" s="1385">
        <v>1</v>
      </c>
      <c r="E315" s="268" t="s">
        <v>707</v>
      </c>
      <c r="F315" s="1386" t="s">
        <v>708</v>
      </c>
      <c r="G315" s="1827" t="s">
        <v>15176</v>
      </c>
      <c r="H315" s="1828"/>
      <c r="I315" s="1828"/>
      <c r="J315" s="1829"/>
      <c r="K315" s="1840"/>
      <c r="L315" s="1841"/>
    </row>
    <row r="316" spans="3:12" ht="12" customHeight="1">
      <c r="C316" s="1437" t="s">
        <v>6692</v>
      </c>
      <c r="D316" s="1385">
        <v>1</v>
      </c>
      <c r="E316" s="268" t="s">
        <v>707</v>
      </c>
      <c r="F316" s="1386" t="s">
        <v>708</v>
      </c>
      <c r="G316" s="1827" t="s">
        <v>15176</v>
      </c>
      <c r="H316" s="1828"/>
      <c r="I316" s="1828"/>
      <c r="J316" s="1829"/>
      <c r="K316" s="1840"/>
      <c r="L316" s="1841"/>
    </row>
    <row r="317" spans="3:12" ht="12" customHeight="1">
      <c r="C317" s="1437" t="s">
        <v>6691</v>
      </c>
      <c r="D317" s="1385">
        <v>1</v>
      </c>
      <c r="E317" s="268" t="s">
        <v>707</v>
      </c>
      <c r="F317" s="1386" t="s">
        <v>708</v>
      </c>
      <c r="G317" s="1827" t="s">
        <v>15176</v>
      </c>
      <c r="H317" s="1828"/>
      <c r="I317" s="1828"/>
      <c r="J317" s="1829"/>
      <c r="K317" s="1840"/>
      <c r="L317" s="1841"/>
    </row>
    <row r="318" spans="3:12" ht="12" customHeight="1">
      <c r="C318" s="1437" t="s">
        <v>6690</v>
      </c>
      <c r="D318" s="1385">
        <v>1</v>
      </c>
      <c r="E318" s="268" t="s">
        <v>707</v>
      </c>
      <c r="F318" s="1386" t="s">
        <v>708</v>
      </c>
      <c r="G318" s="1827" t="s">
        <v>15176</v>
      </c>
      <c r="H318" s="1828"/>
      <c r="I318" s="1828"/>
      <c r="J318" s="1829"/>
      <c r="K318" s="1840"/>
      <c r="L318" s="1841"/>
    </row>
    <row r="319" spans="3:12" ht="12" customHeight="1">
      <c r="C319" s="1437" t="s">
        <v>6689</v>
      </c>
      <c r="D319" s="1385">
        <v>1</v>
      </c>
      <c r="E319" s="268" t="s">
        <v>707</v>
      </c>
      <c r="F319" s="1386" t="s">
        <v>708</v>
      </c>
      <c r="G319" s="1827" t="s">
        <v>15176</v>
      </c>
      <c r="H319" s="1828"/>
      <c r="I319" s="1828"/>
      <c r="J319" s="1829"/>
      <c r="K319" s="1840"/>
      <c r="L319" s="1841"/>
    </row>
    <row r="320" spans="3:12" ht="12" customHeight="1">
      <c r="C320" s="1437" t="s">
        <v>6688</v>
      </c>
      <c r="D320" s="1385">
        <v>1</v>
      </c>
      <c r="E320" s="268" t="s">
        <v>707</v>
      </c>
      <c r="F320" s="1386" t="s">
        <v>708</v>
      </c>
      <c r="G320" s="1827" t="s">
        <v>15176</v>
      </c>
      <c r="H320" s="1828"/>
      <c r="I320" s="1828"/>
      <c r="J320" s="1829"/>
      <c r="K320" s="1840"/>
      <c r="L320" s="1841"/>
    </row>
    <row r="321" spans="3:12" ht="12" customHeight="1">
      <c r="C321" s="1437" t="s">
        <v>6687</v>
      </c>
      <c r="D321" s="1385">
        <v>1</v>
      </c>
      <c r="E321" s="268" t="s">
        <v>707</v>
      </c>
      <c r="F321" s="1386" t="s">
        <v>708</v>
      </c>
      <c r="G321" s="1827" t="s">
        <v>15176</v>
      </c>
      <c r="H321" s="1828"/>
      <c r="I321" s="1828"/>
      <c r="J321" s="1829"/>
      <c r="K321" s="1840"/>
      <c r="L321" s="1841"/>
    </row>
    <row r="322" spans="3:12" ht="12" customHeight="1">
      <c r="C322" s="1437" t="s">
        <v>6686</v>
      </c>
      <c r="D322" s="1385">
        <v>1</v>
      </c>
      <c r="E322" s="268" t="s">
        <v>707</v>
      </c>
      <c r="F322" s="1386" t="s">
        <v>708</v>
      </c>
      <c r="G322" s="1827" t="s">
        <v>15176</v>
      </c>
      <c r="H322" s="1828"/>
      <c r="I322" s="1828"/>
      <c r="J322" s="1829"/>
      <c r="K322" s="1840"/>
      <c r="L322" s="1841"/>
    </row>
    <row r="323" spans="3:12" ht="12" customHeight="1">
      <c r="C323" s="365" t="s">
        <v>15184</v>
      </c>
      <c r="D323" s="1385">
        <v>1</v>
      </c>
      <c r="E323" s="267" t="s">
        <v>769</v>
      </c>
      <c r="F323" s="1386" t="s">
        <v>6810</v>
      </c>
      <c r="G323" s="1842" t="s">
        <v>15185</v>
      </c>
      <c r="H323" s="1842"/>
      <c r="I323" s="1842"/>
      <c r="J323" s="1842"/>
      <c r="K323" s="1842"/>
      <c r="L323" s="1842"/>
    </row>
    <row r="324" spans="3:12">
      <c r="C324" s="873" t="s">
        <v>14435</v>
      </c>
      <c r="D324" s="1131">
        <f>SUM(D102:D323)</f>
        <v>632</v>
      </c>
      <c r="E324" s="1129"/>
      <c r="F324" s="1129"/>
      <c r="G324" s="1129"/>
      <c r="H324" s="1129"/>
      <c r="I324" s="1129"/>
      <c r="J324" s="1129"/>
      <c r="K324" s="1129"/>
      <c r="L324" s="1129"/>
    </row>
    <row r="331" spans="3:12">
      <c r="C331" s="1129"/>
      <c r="D331" s="1132"/>
      <c r="E331" s="1132"/>
      <c r="F331" s="1129"/>
      <c r="G331" s="1129"/>
      <c r="H331" s="1129"/>
      <c r="I331" s="1129"/>
      <c r="J331" s="1129"/>
      <c r="K331" s="1129"/>
      <c r="L331" s="1129"/>
    </row>
    <row r="332" spans="3:12">
      <c r="C332" s="1129"/>
      <c r="D332" s="1132"/>
      <c r="E332" s="1132"/>
      <c r="F332" s="1129"/>
      <c r="G332" s="1129"/>
      <c r="H332" s="1129"/>
      <c r="I332" s="1129"/>
      <c r="J332" s="1129"/>
      <c r="K332" s="1129"/>
      <c r="L332" s="1129"/>
    </row>
    <row r="333" spans="3:12">
      <c r="C333" s="1129"/>
      <c r="D333" s="1132"/>
      <c r="E333" s="1132"/>
      <c r="F333" s="1129"/>
      <c r="G333" s="1129"/>
      <c r="H333" s="1129"/>
      <c r="I333" s="1129"/>
      <c r="J333" s="1129"/>
      <c r="K333" s="1129"/>
      <c r="L333" s="1129"/>
    </row>
    <row r="334" spans="3:12">
      <c r="C334" s="1129"/>
      <c r="D334" s="1132"/>
      <c r="E334" s="1132"/>
      <c r="F334" s="1129"/>
      <c r="G334" s="1129"/>
      <c r="H334" s="1129"/>
      <c r="I334" s="1129"/>
      <c r="J334" s="1129"/>
      <c r="K334" s="1129"/>
      <c r="L334" s="1129"/>
    </row>
  </sheetData>
  <mergeCells count="342">
    <mergeCell ref="K299:L322"/>
    <mergeCell ref="G323:L323"/>
    <mergeCell ref="G320:J320"/>
    <mergeCell ref="G321:J321"/>
    <mergeCell ref="G312:J312"/>
    <mergeCell ref="G313:J313"/>
    <mergeCell ref="G314:J314"/>
    <mergeCell ref="G317:J317"/>
    <mergeCell ref="G318:J318"/>
    <mergeCell ref="G319:J319"/>
    <mergeCell ref="G322:J322"/>
    <mergeCell ref="G309:J309"/>
    <mergeCell ref="G310:J310"/>
    <mergeCell ref="G311:J311"/>
    <mergeCell ref="G299:J299"/>
    <mergeCell ref="G303:J303"/>
    <mergeCell ref="G304:J304"/>
    <mergeCell ref="G300:J300"/>
    <mergeCell ref="G301:J301"/>
    <mergeCell ref="G302:J302"/>
    <mergeCell ref="G315:J315"/>
    <mergeCell ref="G316:J316"/>
    <mergeCell ref="G305:J305"/>
    <mergeCell ref="G306:J306"/>
    <mergeCell ref="G286:J286"/>
    <mergeCell ref="K267:L298"/>
    <mergeCell ref="G268:J268"/>
    <mergeCell ref="G269:J269"/>
    <mergeCell ref="G270:J270"/>
    <mergeCell ref="G271:J271"/>
    <mergeCell ref="G272:J272"/>
    <mergeCell ref="G273:J273"/>
    <mergeCell ref="G274:J274"/>
    <mergeCell ref="G275:J275"/>
    <mergeCell ref="G280:J280"/>
    <mergeCell ref="G281:J281"/>
    <mergeCell ref="G276:J276"/>
    <mergeCell ref="G277:J277"/>
    <mergeCell ref="G278:J278"/>
    <mergeCell ref="G279:J279"/>
    <mergeCell ref="G267:J267"/>
    <mergeCell ref="G263:J263"/>
    <mergeCell ref="G264:J264"/>
    <mergeCell ref="G265:J265"/>
    <mergeCell ref="G266:J266"/>
    <mergeCell ref="G282:J282"/>
    <mergeCell ref="G283:J283"/>
    <mergeCell ref="G284:J284"/>
    <mergeCell ref="G285:J285"/>
    <mergeCell ref="K243:L266"/>
    <mergeCell ref="G244:J244"/>
    <mergeCell ref="G245:J245"/>
    <mergeCell ref="G246:J246"/>
    <mergeCell ref="G247:J247"/>
    <mergeCell ref="G248:J248"/>
    <mergeCell ref="G249:J249"/>
    <mergeCell ref="G250:J250"/>
    <mergeCell ref="G251:J251"/>
    <mergeCell ref="G256:J256"/>
    <mergeCell ref="G262:J262"/>
    <mergeCell ref="G252:J252"/>
    <mergeCell ref="G253:J253"/>
    <mergeCell ref="G254:J254"/>
    <mergeCell ref="G255:J255"/>
    <mergeCell ref="G243:J243"/>
    <mergeCell ref="G257:J257"/>
    <mergeCell ref="G258:J258"/>
    <mergeCell ref="G259:J259"/>
    <mergeCell ref="G260:J260"/>
    <mergeCell ref="G261:J261"/>
    <mergeCell ref="G232:J232"/>
    <mergeCell ref="G233:J233"/>
    <mergeCell ref="G234:J234"/>
    <mergeCell ref="G235:J235"/>
    <mergeCell ref="G236:J236"/>
    <mergeCell ref="G237:J237"/>
    <mergeCell ref="G212:J212"/>
    <mergeCell ref="G219:J219"/>
    <mergeCell ref="K219:L242"/>
    <mergeCell ref="G220:J220"/>
    <mergeCell ref="G221:J221"/>
    <mergeCell ref="G222:J222"/>
    <mergeCell ref="G223:J223"/>
    <mergeCell ref="G224:J224"/>
    <mergeCell ref="G225:J225"/>
    <mergeCell ref="G226:J226"/>
    <mergeCell ref="K187:L218"/>
    <mergeCell ref="G239:J239"/>
    <mergeCell ref="G240:J240"/>
    <mergeCell ref="G241:J241"/>
    <mergeCell ref="G242:J242"/>
    <mergeCell ref="G238:J238"/>
    <mergeCell ref="G228:J228"/>
    <mergeCell ref="G229:J229"/>
    <mergeCell ref="G201:J201"/>
    <mergeCell ref="G207:J207"/>
    <mergeCell ref="G202:J202"/>
    <mergeCell ref="G203:J203"/>
    <mergeCell ref="G204:J204"/>
    <mergeCell ref="G205:J205"/>
    <mergeCell ref="G206:J206"/>
    <mergeCell ref="G183:J183"/>
    <mergeCell ref="G181:J181"/>
    <mergeCell ref="G182:J182"/>
    <mergeCell ref="G177:J177"/>
    <mergeCell ref="G178:J178"/>
    <mergeCell ref="G197:J197"/>
    <mergeCell ref="G198:J198"/>
    <mergeCell ref="G199:J199"/>
    <mergeCell ref="G200:J200"/>
    <mergeCell ref="G184:J184"/>
    <mergeCell ref="G185:J185"/>
    <mergeCell ref="G186:J186"/>
    <mergeCell ref="G187:J187"/>
    <mergeCell ref="G188:J188"/>
    <mergeCell ref="G189:J189"/>
    <mergeCell ref="G190:J190"/>
    <mergeCell ref="G191:J191"/>
    <mergeCell ref="G196:J196"/>
    <mergeCell ref="D81:F81"/>
    <mergeCell ref="H81:J81"/>
    <mergeCell ref="D82:F82"/>
    <mergeCell ref="H82:J82"/>
    <mergeCell ref="D83:F83"/>
    <mergeCell ref="H83:J83"/>
    <mergeCell ref="D75:F75"/>
    <mergeCell ref="H75:J75"/>
    <mergeCell ref="D78:F78"/>
    <mergeCell ref="H78:J78"/>
    <mergeCell ref="D79:F79"/>
    <mergeCell ref="H79:J79"/>
    <mergeCell ref="D76:F76"/>
    <mergeCell ref="H76:J76"/>
    <mergeCell ref="D77:F77"/>
    <mergeCell ref="H77:J77"/>
    <mergeCell ref="D80:F80"/>
    <mergeCell ref="H80:J80"/>
    <mergeCell ref="D70:F70"/>
    <mergeCell ref="H70:J70"/>
    <mergeCell ref="D73:F73"/>
    <mergeCell ref="H73:J73"/>
    <mergeCell ref="D74:F74"/>
    <mergeCell ref="H74:J74"/>
    <mergeCell ref="D71:F71"/>
    <mergeCell ref="H71:J71"/>
    <mergeCell ref="D72:F72"/>
    <mergeCell ref="H72:J72"/>
    <mergeCell ref="D67:F67"/>
    <mergeCell ref="H67:J67"/>
    <mergeCell ref="D68:F68"/>
    <mergeCell ref="H68:J68"/>
    <mergeCell ref="D69:F69"/>
    <mergeCell ref="H69:J69"/>
    <mergeCell ref="D65:F65"/>
    <mergeCell ref="H65:J65"/>
    <mergeCell ref="D63:F63"/>
    <mergeCell ref="H63:J63"/>
    <mergeCell ref="D64:F64"/>
    <mergeCell ref="H64:J64"/>
    <mergeCell ref="D66:F66"/>
    <mergeCell ref="H66:J66"/>
    <mergeCell ref="D50:F50"/>
    <mergeCell ref="H50:J50"/>
    <mergeCell ref="D51:F51"/>
    <mergeCell ref="H51:J51"/>
    <mergeCell ref="D52:F52"/>
    <mergeCell ref="H52:J52"/>
    <mergeCell ref="D58:F58"/>
    <mergeCell ref="H58:J58"/>
    <mergeCell ref="D59:F59"/>
    <mergeCell ref="H59:J59"/>
    <mergeCell ref="G6:J6"/>
    <mergeCell ref="C14:J14"/>
    <mergeCell ref="C39:J39"/>
    <mergeCell ref="D46:F46"/>
    <mergeCell ref="H46:J46"/>
    <mergeCell ref="D47:F47"/>
    <mergeCell ref="H47:J47"/>
    <mergeCell ref="C32:J32"/>
    <mergeCell ref="C33:J33"/>
    <mergeCell ref="C34:J34"/>
    <mergeCell ref="C35:J35"/>
    <mergeCell ref="C36:J36"/>
    <mergeCell ref="C37:J37"/>
    <mergeCell ref="C26:J26"/>
    <mergeCell ref="C27:J27"/>
    <mergeCell ref="C28:J28"/>
    <mergeCell ref="C29:J29"/>
    <mergeCell ref="C30:J30"/>
    <mergeCell ref="C31:J31"/>
    <mergeCell ref="C20:J20"/>
    <mergeCell ref="C21:J21"/>
    <mergeCell ref="C22:J22"/>
    <mergeCell ref="C23:J23"/>
    <mergeCell ref="C24:J24"/>
    <mergeCell ref="G307:J307"/>
    <mergeCell ref="G308:J308"/>
    <mergeCell ref="G298:J298"/>
    <mergeCell ref="G287:J287"/>
    <mergeCell ref="G288:J288"/>
    <mergeCell ref="G289:J289"/>
    <mergeCell ref="G290:J290"/>
    <mergeCell ref="G293:J293"/>
    <mergeCell ref="G294:J294"/>
    <mergeCell ref="G295:J295"/>
    <mergeCell ref="G296:J296"/>
    <mergeCell ref="G297:J297"/>
    <mergeCell ref="G291:J291"/>
    <mergeCell ref="G292:J292"/>
    <mergeCell ref="G230:J230"/>
    <mergeCell ref="G231:J231"/>
    <mergeCell ref="G215:J215"/>
    <mergeCell ref="G216:J216"/>
    <mergeCell ref="G217:J217"/>
    <mergeCell ref="G218:J218"/>
    <mergeCell ref="G227:J227"/>
    <mergeCell ref="G213:J213"/>
    <mergeCell ref="G214:J214"/>
    <mergeCell ref="G208:J208"/>
    <mergeCell ref="G209:J209"/>
    <mergeCell ref="G210:J210"/>
    <mergeCell ref="G211:J211"/>
    <mergeCell ref="G192:J192"/>
    <mergeCell ref="G193:J193"/>
    <mergeCell ref="G194:J194"/>
    <mergeCell ref="G195:J195"/>
    <mergeCell ref="K163:L186"/>
    <mergeCell ref="G164:J164"/>
    <mergeCell ref="G165:J165"/>
    <mergeCell ref="G166:J166"/>
    <mergeCell ref="G179:J179"/>
    <mergeCell ref="G180:J180"/>
    <mergeCell ref="G167:J167"/>
    <mergeCell ref="G168:J168"/>
    <mergeCell ref="G169:J169"/>
    <mergeCell ref="G170:J170"/>
    <mergeCell ref="G171:J171"/>
    <mergeCell ref="G172:J172"/>
    <mergeCell ref="G173:J173"/>
    <mergeCell ref="G174:J174"/>
    <mergeCell ref="G175:J175"/>
    <mergeCell ref="G176:J176"/>
    <mergeCell ref="G161:L161"/>
    <mergeCell ref="G162:L162"/>
    <mergeCell ref="G163:J163"/>
    <mergeCell ref="G155:L155"/>
    <mergeCell ref="G156:L156"/>
    <mergeCell ref="G157:L157"/>
    <mergeCell ref="G158:L158"/>
    <mergeCell ref="G159:L159"/>
    <mergeCell ref="G160:L160"/>
    <mergeCell ref="G149:L149"/>
    <mergeCell ref="G150:L150"/>
    <mergeCell ref="G151:L151"/>
    <mergeCell ref="G152:L152"/>
    <mergeCell ref="G153:L153"/>
    <mergeCell ref="G154:L154"/>
    <mergeCell ref="G143:L143"/>
    <mergeCell ref="G144:L144"/>
    <mergeCell ref="G145:L145"/>
    <mergeCell ref="G146:L146"/>
    <mergeCell ref="G147:L147"/>
    <mergeCell ref="G148:L148"/>
    <mergeCell ref="G137:L137"/>
    <mergeCell ref="G138:L138"/>
    <mergeCell ref="G139:L139"/>
    <mergeCell ref="G140:L140"/>
    <mergeCell ref="G141:L141"/>
    <mergeCell ref="G142:L142"/>
    <mergeCell ref="G131:L131"/>
    <mergeCell ref="G132:L132"/>
    <mergeCell ref="G133:L133"/>
    <mergeCell ref="G134:L134"/>
    <mergeCell ref="G135:L135"/>
    <mergeCell ref="G136:L136"/>
    <mergeCell ref="G125:L125"/>
    <mergeCell ref="G126:L126"/>
    <mergeCell ref="G127:L127"/>
    <mergeCell ref="G128:L128"/>
    <mergeCell ref="G129:L129"/>
    <mergeCell ref="G130:L130"/>
    <mergeCell ref="G119:L119"/>
    <mergeCell ref="G120:L120"/>
    <mergeCell ref="G121:L121"/>
    <mergeCell ref="G122:L122"/>
    <mergeCell ref="G123:L123"/>
    <mergeCell ref="G124:L124"/>
    <mergeCell ref="G113:L113"/>
    <mergeCell ref="G114:L114"/>
    <mergeCell ref="G115:L115"/>
    <mergeCell ref="G116:L116"/>
    <mergeCell ref="G117:L117"/>
    <mergeCell ref="G118:L118"/>
    <mergeCell ref="G107:L107"/>
    <mergeCell ref="G112:L112"/>
    <mergeCell ref="H108:L111"/>
    <mergeCell ref="G101:L101"/>
    <mergeCell ref="G102:L102"/>
    <mergeCell ref="G103:L103"/>
    <mergeCell ref="G104:L104"/>
    <mergeCell ref="G105:L105"/>
    <mergeCell ref="G106:L106"/>
    <mergeCell ref="D84:F84"/>
    <mergeCell ref="H84:J84"/>
    <mergeCell ref="D85:F85"/>
    <mergeCell ref="H85:J85"/>
    <mergeCell ref="D61:F61"/>
    <mergeCell ref="H61:J61"/>
    <mergeCell ref="D62:F62"/>
    <mergeCell ref="H62:J62"/>
    <mergeCell ref="D53:F53"/>
    <mergeCell ref="H53:J53"/>
    <mergeCell ref="D54:F54"/>
    <mergeCell ref="H54:J54"/>
    <mergeCell ref="D55:F55"/>
    <mergeCell ref="H55:J55"/>
    <mergeCell ref="D56:F56"/>
    <mergeCell ref="H56:J56"/>
    <mergeCell ref="D57:F57"/>
    <mergeCell ref="H57:J57"/>
    <mergeCell ref="D60:F60"/>
    <mergeCell ref="H60:J60"/>
    <mergeCell ref="D48:F48"/>
    <mergeCell ref="H48:J48"/>
    <mergeCell ref="D49:F49"/>
    <mergeCell ref="H49:J49"/>
    <mergeCell ref="C38:J38"/>
    <mergeCell ref="C40:J40"/>
    <mergeCell ref="C41:J41"/>
    <mergeCell ref="C42:J42"/>
    <mergeCell ref="C43:J43"/>
    <mergeCell ref="C25:J25"/>
    <mergeCell ref="C13:J13"/>
    <mergeCell ref="C15:J15"/>
    <mergeCell ref="C16:J16"/>
    <mergeCell ref="C17:J17"/>
    <mergeCell ref="C7:J7"/>
    <mergeCell ref="C8:J8"/>
    <mergeCell ref="C9:J9"/>
    <mergeCell ref="C10:J10"/>
    <mergeCell ref="C11:J11"/>
    <mergeCell ref="C12:J12"/>
  </mergeCells>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37"/>
  <sheetViews>
    <sheetView zoomScaleNormal="100" workbookViewId="0"/>
  </sheetViews>
  <sheetFormatPr defaultRowHeight="12"/>
  <cols>
    <col min="1" max="1" width="9" style="779"/>
    <col min="2" max="2" width="9" style="164"/>
    <col min="3" max="10" width="12.625" style="164" customWidth="1"/>
    <col min="11" max="16384" width="9" style="164"/>
  </cols>
  <sheetData>
    <row r="1" spans="1:12">
      <c r="A1" s="805"/>
      <c r="B1" s="780"/>
      <c r="C1" s="780"/>
      <c r="D1" s="816"/>
      <c r="E1" s="780"/>
      <c r="F1" s="780"/>
      <c r="G1" s="780"/>
      <c r="H1" s="780"/>
      <c r="I1" s="780"/>
      <c r="J1" s="780"/>
      <c r="K1" s="780"/>
      <c r="L1" s="780"/>
    </row>
    <row r="2" spans="1:12">
      <c r="A2" s="805"/>
      <c r="B2" s="781" t="s">
        <v>6443</v>
      </c>
      <c r="C2" s="55"/>
      <c r="D2" s="815" t="s">
        <v>6442</v>
      </c>
      <c r="E2" s="782"/>
      <c r="F2" s="816" t="s">
        <v>15246</v>
      </c>
      <c r="G2" s="782"/>
      <c r="H2" s="782"/>
      <c r="I2" s="782"/>
      <c r="J2" s="782"/>
      <c r="K2" s="783"/>
      <c r="L2" s="780"/>
    </row>
    <row r="3" spans="1:12" ht="12.75" thickBot="1">
      <c r="A3" s="805"/>
      <c r="B3" s="781"/>
      <c r="C3" s="782"/>
      <c r="D3" s="782"/>
      <c r="E3" s="782"/>
      <c r="F3" s="782"/>
      <c r="G3" s="782"/>
      <c r="H3" s="782"/>
      <c r="I3" s="782"/>
      <c r="J3" s="782"/>
      <c r="K3" s="783"/>
      <c r="L3" s="780"/>
    </row>
    <row r="4" spans="1:12" ht="12.75" thickBot="1">
      <c r="A4" s="805"/>
      <c r="B4" s="784" t="s">
        <v>2</v>
      </c>
      <c r="C4" s="790" t="s">
        <v>3</v>
      </c>
      <c r="D4" s="785" t="s">
        <v>4</v>
      </c>
      <c r="E4" s="785" t="s">
        <v>5</v>
      </c>
      <c r="F4" s="785" t="s">
        <v>6</v>
      </c>
      <c r="G4" s="785" t="s">
        <v>7</v>
      </c>
      <c r="H4" s="785" t="s">
        <v>8</v>
      </c>
      <c r="I4" s="785" t="s">
        <v>9</v>
      </c>
      <c r="J4" s="786" t="s">
        <v>10</v>
      </c>
      <c r="K4" s="791" t="s">
        <v>815</v>
      </c>
      <c r="L4" s="792" t="s">
        <v>2</v>
      </c>
    </row>
    <row r="5" spans="1:12" ht="12.75" thickTop="1">
      <c r="A5" s="805">
        <v>0</v>
      </c>
      <c r="B5" s="793" t="s">
        <v>12</v>
      </c>
      <c r="C5" s="807" t="s">
        <v>13</v>
      </c>
      <c r="D5" s="808" t="s">
        <v>6444</v>
      </c>
      <c r="E5" s="1852" t="s">
        <v>6445</v>
      </c>
      <c r="F5" s="1765"/>
      <c r="G5" s="809" t="s">
        <v>13</v>
      </c>
      <c r="H5" s="808" t="s">
        <v>6446</v>
      </c>
      <c r="I5" s="808" t="s">
        <v>6447</v>
      </c>
      <c r="J5" s="810" t="s">
        <v>6448</v>
      </c>
      <c r="K5" s="811" t="s">
        <v>16</v>
      </c>
      <c r="L5" s="794" t="s">
        <v>12</v>
      </c>
    </row>
    <row r="6" spans="1:12">
      <c r="A6" s="805">
        <v>1</v>
      </c>
      <c r="B6" s="795" t="s">
        <v>17</v>
      </c>
      <c r="C6" s="812" t="s">
        <v>13</v>
      </c>
      <c r="D6" s="798" t="s">
        <v>13</v>
      </c>
      <c r="E6" s="798" t="s">
        <v>13</v>
      </c>
      <c r="F6" s="1494" t="s">
        <v>6449</v>
      </c>
      <c r="G6" s="1492"/>
      <c r="H6" s="1492"/>
      <c r="I6" s="1492"/>
      <c r="J6" s="1493"/>
      <c r="K6" s="796" t="s">
        <v>16</v>
      </c>
      <c r="L6" s="797" t="s">
        <v>17</v>
      </c>
    </row>
    <row r="7" spans="1:12">
      <c r="A7" s="805">
        <v>2</v>
      </c>
      <c r="B7" s="795" t="s">
        <v>19</v>
      </c>
      <c r="C7" s="812" t="s">
        <v>13</v>
      </c>
      <c r="D7" s="798" t="s">
        <v>13</v>
      </c>
      <c r="E7" s="798" t="s">
        <v>13</v>
      </c>
      <c r="F7" s="798" t="s">
        <v>13</v>
      </c>
      <c r="G7" s="1614" t="s">
        <v>6450</v>
      </c>
      <c r="H7" s="1614"/>
      <c r="I7" s="1614"/>
      <c r="J7" s="1615"/>
      <c r="K7" s="814" t="s">
        <v>16</v>
      </c>
      <c r="L7" s="797" t="s">
        <v>19</v>
      </c>
    </row>
    <row r="8" spans="1:12">
      <c r="A8" s="805">
        <v>3</v>
      </c>
      <c r="B8" s="795" t="s">
        <v>20</v>
      </c>
      <c r="C8" s="1613" t="s">
        <v>6451</v>
      </c>
      <c r="D8" s="1614"/>
      <c r="E8" s="1614"/>
      <c r="F8" s="1614"/>
      <c r="G8" s="1614"/>
      <c r="H8" s="1614"/>
      <c r="I8" s="1614"/>
      <c r="J8" s="1615"/>
      <c r="K8" s="814" t="s">
        <v>16</v>
      </c>
      <c r="L8" s="797" t="s">
        <v>20</v>
      </c>
    </row>
    <row r="9" spans="1:12">
      <c r="A9" s="805">
        <v>4</v>
      </c>
      <c r="B9" s="795" t="s">
        <v>23</v>
      </c>
      <c r="C9" s="812" t="s">
        <v>13</v>
      </c>
      <c r="D9" s="798" t="s">
        <v>13</v>
      </c>
      <c r="E9" s="798" t="s">
        <v>13</v>
      </c>
      <c r="F9" s="798" t="s">
        <v>13</v>
      </c>
      <c r="G9" s="1614" t="s">
        <v>6452</v>
      </c>
      <c r="H9" s="1614"/>
      <c r="I9" s="1614"/>
      <c r="J9" s="1615"/>
      <c r="K9" s="814" t="s">
        <v>16</v>
      </c>
      <c r="L9" s="797" t="s">
        <v>23</v>
      </c>
    </row>
    <row r="10" spans="1:12">
      <c r="A10" s="805">
        <v>5</v>
      </c>
      <c r="B10" s="795" t="s">
        <v>28</v>
      </c>
      <c r="C10" s="1613" t="s">
        <v>6453</v>
      </c>
      <c r="D10" s="1614"/>
      <c r="E10" s="1614"/>
      <c r="F10" s="1614"/>
      <c r="G10" s="1614"/>
      <c r="H10" s="1614"/>
      <c r="I10" s="1614"/>
      <c r="J10" s="1615"/>
      <c r="K10" s="814" t="s">
        <v>16</v>
      </c>
      <c r="L10" s="797" t="s">
        <v>28</v>
      </c>
    </row>
    <row r="11" spans="1:12">
      <c r="A11" s="805">
        <v>6</v>
      </c>
      <c r="B11" s="795" t="s">
        <v>33</v>
      </c>
      <c r="C11" s="1613" t="s">
        <v>6454</v>
      </c>
      <c r="D11" s="1614"/>
      <c r="E11" s="1614"/>
      <c r="F11" s="1614"/>
      <c r="G11" s="1614"/>
      <c r="H11" s="1614"/>
      <c r="I11" s="1614"/>
      <c r="J11" s="1615"/>
      <c r="K11" s="814" t="s">
        <v>181</v>
      </c>
      <c r="L11" s="797" t="s">
        <v>33</v>
      </c>
    </row>
    <row r="12" spans="1:12">
      <c r="A12" s="805">
        <v>7</v>
      </c>
      <c r="B12" s="795" t="s">
        <v>37</v>
      </c>
      <c r="C12" s="812" t="s">
        <v>13</v>
      </c>
      <c r="D12" s="798" t="s">
        <v>13</v>
      </c>
      <c r="E12" s="798" t="s">
        <v>13</v>
      </c>
      <c r="F12" s="798" t="s">
        <v>13</v>
      </c>
      <c r="G12" s="798" t="s">
        <v>13</v>
      </c>
      <c r="H12" s="1494" t="s">
        <v>6455</v>
      </c>
      <c r="I12" s="1492"/>
      <c r="J12" s="1493"/>
      <c r="K12" s="814" t="s">
        <v>181</v>
      </c>
      <c r="L12" s="797" t="s">
        <v>37</v>
      </c>
    </row>
    <row r="13" spans="1:12">
      <c r="A13" s="805">
        <v>8</v>
      </c>
      <c r="B13" s="795" t="s">
        <v>42</v>
      </c>
      <c r="C13" s="812" t="s">
        <v>13</v>
      </c>
      <c r="D13" s="798" t="s">
        <v>13</v>
      </c>
      <c r="E13" s="798" t="s">
        <v>13</v>
      </c>
      <c r="F13" s="798" t="s">
        <v>13</v>
      </c>
      <c r="G13" s="798" t="s">
        <v>13</v>
      </c>
      <c r="H13" s="798" t="s">
        <v>13</v>
      </c>
      <c r="I13" s="798" t="s">
        <v>13</v>
      </c>
      <c r="J13" s="813" t="s">
        <v>6456</v>
      </c>
      <c r="K13" s="814" t="s">
        <v>181</v>
      </c>
      <c r="L13" s="797" t="s">
        <v>42</v>
      </c>
    </row>
    <row r="14" spans="1:12">
      <c r="A14" s="805">
        <v>9</v>
      </c>
      <c r="B14" s="795" t="s">
        <v>47</v>
      </c>
      <c r="C14" s="812" t="s">
        <v>13</v>
      </c>
      <c r="D14" s="798" t="s">
        <v>13</v>
      </c>
      <c r="E14" s="798" t="s">
        <v>13</v>
      </c>
      <c r="F14" s="798" t="s">
        <v>13</v>
      </c>
      <c r="G14" s="798" t="s">
        <v>13</v>
      </c>
      <c r="H14" s="798" t="s">
        <v>13</v>
      </c>
      <c r="I14" s="798" t="s">
        <v>13</v>
      </c>
      <c r="J14" s="798" t="s">
        <v>13</v>
      </c>
      <c r="K14" s="796" t="s">
        <v>16</v>
      </c>
      <c r="L14" s="797" t="s">
        <v>47</v>
      </c>
    </row>
    <row r="15" spans="1:12">
      <c r="A15" s="805">
        <v>10</v>
      </c>
      <c r="B15" s="795" t="s">
        <v>49</v>
      </c>
      <c r="C15" s="812" t="s">
        <v>13</v>
      </c>
      <c r="D15" s="798" t="s">
        <v>13</v>
      </c>
      <c r="E15" s="798" t="s">
        <v>13</v>
      </c>
      <c r="F15" s="798" t="s">
        <v>13</v>
      </c>
      <c r="G15" s="798" t="s">
        <v>13</v>
      </c>
      <c r="H15" s="798" t="s">
        <v>13</v>
      </c>
      <c r="I15" s="798" t="s">
        <v>13</v>
      </c>
      <c r="J15" s="798" t="s">
        <v>13</v>
      </c>
      <c r="K15" s="796" t="s">
        <v>16</v>
      </c>
      <c r="L15" s="797" t="s">
        <v>49</v>
      </c>
    </row>
    <row r="16" spans="1:12">
      <c r="A16" s="805">
        <v>11</v>
      </c>
      <c r="B16" s="795" t="s">
        <v>51</v>
      </c>
      <c r="C16" s="812" t="s">
        <v>13</v>
      </c>
      <c r="D16" s="798" t="s">
        <v>13</v>
      </c>
      <c r="E16" s="798" t="s">
        <v>13</v>
      </c>
      <c r="F16" s="798" t="s">
        <v>13</v>
      </c>
      <c r="G16" s="798" t="s">
        <v>13</v>
      </c>
      <c r="H16" s="798" t="s">
        <v>13</v>
      </c>
      <c r="I16" s="798" t="s">
        <v>13</v>
      </c>
      <c r="J16" s="798" t="s">
        <v>13</v>
      </c>
      <c r="K16" s="796" t="s">
        <v>16</v>
      </c>
      <c r="L16" s="797" t="s">
        <v>51</v>
      </c>
    </row>
    <row r="17" spans="1:12">
      <c r="A17" s="805">
        <v>12</v>
      </c>
      <c r="B17" s="795" t="s">
        <v>52</v>
      </c>
      <c r="C17" s="812" t="s">
        <v>13</v>
      </c>
      <c r="D17" s="798" t="s">
        <v>13</v>
      </c>
      <c r="E17" s="798" t="s">
        <v>13</v>
      </c>
      <c r="F17" s="798" t="s">
        <v>13</v>
      </c>
      <c r="G17" s="798" t="s">
        <v>13</v>
      </c>
      <c r="H17" s="798" t="s">
        <v>13</v>
      </c>
      <c r="I17" s="798" t="s">
        <v>13</v>
      </c>
      <c r="J17" s="798" t="s">
        <v>13</v>
      </c>
      <c r="K17" s="796" t="s">
        <v>16</v>
      </c>
      <c r="L17" s="797" t="s">
        <v>52</v>
      </c>
    </row>
    <row r="18" spans="1:12">
      <c r="A18" s="805">
        <v>13</v>
      </c>
      <c r="B18" s="795" t="s">
        <v>54</v>
      </c>
      <c r="C18" s="812" t="s">
        <v>13</v>
      </c>
      <c r="D18" s="798" t="s">
        <v>13</v>
      </c>
      <c r="E18" s="798" t="s">
        <v>13</v>
      </c>
      <c r="F18" s="798" t="s">
        <v>13</v>
      </c>
      <c r="G18" s="798" t="s">
        <v>13</v>
      </c>
      <c r="H18" s="798" t="s">
        <v>13</v>
      </c>
      <c r="I18" s="798" t="s">
        <v>13</v>
      </c>
      <c r="J18" s="798" t="s">
        <v>13</v>
      </c>
      <c r="K18" s="796" t="s">
        <v>16</v>
      </c>
      <c r="L18" s="797" t="s">
        <v>54</v>
      </c>
    </row>
    <row r="19" spans="1:12">
      <c r="A19" s="805">
        <v>14</v>
      </c>
      <c r="B19" s="795" t="s">
        <v>55</v>
      </c>
      <c r="C19" s="812" t="s">
        <v>13</v>
      </c>
      <c r="D19" s="798" t="s">
        <v>13</v>
      </c>
      <c r="E19" s="798" t="s">
        <v>13</v>
      </c>
      <c r="F19" s="798" t="s">
        <v>13</v>
      </c>
      <c r="G19" s="798" t="s">
        <v>13</v>
      </c>
      <c r="H19" s="798" t="s">
        <v>13</v>
      </c>
      <c r="I19" s="798" t="s">
        <v>13</v>
      </c>
      <c r="J19" s="798" t="s">
        <v>13</v>
      </c>
      <c r="K19" s="796" t="s">
        <v>16</v>
      </c>
      <c r="L19" s="797" t="s">
        <v>55</v>
      </c>
    </row>
    <row r="20" spans="1:12" ht="12.75" thickBot="1">
      <c r="A20" s="805">
        <v>15</v>
      </c>
      <c r="B20" s="795" t="s">
        <v>56</v>
      </c>
      <c r="C20" s="812" t="s">
        <v>13</v>
      </c>
      <c r="D20" s="798" t="s">
        <v>13</v>
      </c>
      <c r="E20" s="798" t="s">
        <v>13</v>
      </c>
      <c r="F20" s="798" t="s">
        <v>13</v>
      </c>
      <c r="G20" s="798" t="s">
        <v>13</v>
      </c>
      <c r="H20" s="798" t="s">
        <v>13</v>
      </c>
      <c r="I20" s="798" t="s">
        <v>13</v>
      </c>
      <c r="J20" s="798" t="s">
        <v>13</v>
      </c>
      <c r="K20" s="796" t="s">
        <v>16</v>
      </c>
      <c r="L20" s="797" t="s">
        <v>56</v>
      </c>
    </row>
    <row r="21" spans="1:12" ht="13.5" thickTop="1" thickBot="1">
      <c r="A21" s="805"/>
      <c r="B21" s="787" t="s">
        <v>2</v>
      </c>
      <c r="C21" s="799" t="s">
        <v>3</v>
      </c>
      <c r="D21" s="788" t="s">
        <v>4</v>
      </c>
      <c r="E21" s="788" t="s">
        <v>5</v>
      </c>
      <c r="F21" s="788" t="s">
        <v>6</v>
      </c>
      <c r="G21" s="788" t="s">
        <v>7</v>
      </c>
      <c r="H21" s="788" t="s">
        <v>8</v>
      </c>
      <c r="I21" s="788" t="s">
        <v>9</v>
      </c>
      <c r="J21" s="789" t="s">
        <v>10</v>
      </c>
      <c r="K21" s="800" t="s">
        <v>815</v>
      </c>
      <c r="L21" s="801" t="s">
        <v>2</v>
      </c>
    </row>
    <row r="22" spans="1:12">
      <c r="A22" s="802"/>
      <c r="B22" s="803"/>
      <c r="C22" s="804"/>
      <c r="D22" s="805"/>
      <c r="E22" s="805"/>
      <c r="F22" s="804"/>
      <c r="G22" s="804"/>
      <c r="H22" s="804"/>
      <c r="I22" s="804"/>
      <c r="J22" s="804"/>
      <c r="K22" s="804"/>
      <c r="L22" s="804"/>
    </row>
    <row r="23" spans="1:12">
      <c r="A23" s="802"/>
      <c r="B23" s="803"/>
      <c r="C23" s="1132" t="s">
        <v>6829</v>
      </c>
      <c r="D23" s="1128"/>
      <c r="E23" s="1128"/>
      <c r="F23" s="1128"/>
      <c r="G23" s="1128"/>
      <c r="H23" s="1128"/>
      <c r="I23" s="1128"/>
      <c r="J23" s="1128"/>
      <c r="K23" s="1128"/>
      <c r="L23" s="1128"/>
    </row>
    <row r="24" spans="1:12" ht="13.5">
      <c r="A24" s="802"/>
      <c r="B24" s="803"/>
      <c r="C24" s="1198"/>
      <c r="D24" s="1198"/>
      <c r="E24" s="1198"/>
      <c r="F24" s="1198"/>
      <c r="G24" s="1198"/>
      <c r="H24" s="1198"/>
      <c r="I24" s="1198"/>
      <c r="J24" s="1198"/>
      <c r="K24" s="1198"/>
      <c r="L24" s="1198"/>
    </row>
    <row r="25" spans="1:12">
      <c r="A25" s="802"/>
      <c r="B25" s="803"/>
      <c r="C25" s="1393" t="s">
        <v>6830</v>
      </c>
      <c r="D25" s="1383" t="s">
        <v>6831</v>
      </c>
      <c r="E25" s="1383" t="s">
        <v>6832</v>
      </c>
      <c r="F25" s="1383" t="s">
        <v>6833</v>
      </c>
      <c r="G25" s="1474" t="s">
        <v>6834</v>
      </c>
      <c r="H25" s="1475"/>
      <c r="I25" s="1475"/>
      <c r="J25" s="1475"/>
      <c r="K25" s="1475"/>
      <c r="L25" s="1476"/>
    </row>
    <row r="26" spans="1:12" ht="18" customHeight="1">
      <c r="A26" s="802"/>
      <c r="B26" s="803"/>
      <c r="C26" s="806" t="s">
        <v>6457</v>
      </c>
      <c r="D26" s="1387">
        <v>2</v>
      </c>
      <c r="E26" s="1387" t="s">
        <v>707</v>
      </c>
      <c r="F26" s="1387" t="s">
        <v>708</v>
      </c>
      <c r="G26" s="1849" t="s">
        <v>15186</v>
      </c>
      <c r="H26" s="1847"/>
      <c r="I26" s="1847"/>
      <c r="J26" s="1847"/>
      <c r="K26" s="1847"/>
      <c r="L26" s="1848"/>
    </row>
    <row r="27" spans="1:12" ht="18" customHeight="1">
      <c r="A27" s="802"/>
      <c r="B27" s="803"/>
      <c r="C27" s="806" t="s">
        <v>6458</v>
      </c>
      <c r="D27" s="1387">
        <v>5</v>
      </c>
      <c r="E27" s="1387" t="s">
        <v>707</v>
      </c>
      <c r="F27" s="1387" t="s">
        <v>708</v>
      </c>
      <c r="G27" s="1849" t="s">
        <v>15187</v>
      </c>
      <c r="H27" s="1847"/>
      <c r="I27" s="1847"/>
      <c r="J27" s="1847"/>
      <c r="K27" s="1847"/>
      <c r="L27" s="1848"/>
    </row>
    <row r="28" spans="1:12" ht="39" customHeight="1">
      <c r="A28" s="802"/>
      <c r="B28" s="803"/>
      <c r="C28" s="806" t="s">
        <v>6448</v>
      </c>
      <c r="D28" s="1387">
        <v>1</v>
      </c>
      <c r="E28" s="1387" t="s">
        <v>707</v>
      </c>
      <c r="F28" s="1387" t="s">
        <v>708</v>
      </c>
      <c r="G28" s="1846" t="s">
        <v>15188</v>
      </c>
      <c r="H28" s="1850"/>
      <c r="I28" s="1850"/>
      <c r="J28" s="1850"/>
      <c r="K28" s="1850"/>
      <c r="L28" s="1851"/>
    </row>
    <row r="29" spans="1:12" ht="39" customHeight="1">
      <c r="A29" s="802"/>
      <c r="B29" s="803"/>
      <c r="C29" s="806" t="s">
        <v>6447</v>
      </c>
      <c r="D29" s="1387">
        <v>1</v>
      </c>
      <c r="E29" s="1387" t="s">
        <v>707</v>
      </c>
      <c r="F29" s="1387" t="s">
        <v>708</v>
      </c>
      <c r="G29" s="1846" t="s">
        <v>15189</v>
      </c>
      <c r="H29" s="1847"/>
      <c r="I29" s="1847"/>
      <c r="J29" s="1847"/>
      <c r="K29" s="1847"/>
      <c r="L29" s="1848"/>
    </row>
    <row r="30" spans="1:12" ht="39" customHeight="1">
      <c r="A30" s="802"/>
      <c r="B30" s="803"/>
      <c r="C30" s="806" t="s">
        <v>6446</v>
      </c>
      <c r="D30" s="1387">
        <v>1</v>
      </c>
      <c r="E30" s="1387" t="s">
        <v>707</v>
      </c>
      <c r="F30" s="1387" t="s">
        <v>708</v>
      </c>
      <c r="G30" s="1846" t="s">
        <v>15190</v>
      </c>
      <c r="H30" s="1847"/>
      <c r="I30" s="1847"/>
      <c r="J30" s="1847"/>
      <c r="K30" s="1847"/>
      <c r="L30" s="1848"/>
    </row>
    <row r="31" spans="1:12" ht="18" customHeight="1">
      <c r="A31" s="802"/>
      <c r="B31" s="803"/>
      <c r="C31" s="806" t="s">
        <v>6459</v>
      </c>
      <c r="D31" s="1387">
        <v>12</v>
      </c>
      <c r="E31" s="1387" t="s">
        <v>707</v>
      </c>
      <c r="F31" s="1387" t="s">
        <v>708</v>
      </c>
      <c r="G31" s="1849" t="s">
        <v>15191</v>
      </c>
      <c r="H31" s="1847"/>
      <c r="I31" s="1847"/>
      <c r="J31" s="1847"/>
      <c r="K31" s="1847"/>
      <c r="L31" s="1848"/>
    </row>
    <row r="32" spans="1:12" ht="18" customHeight="1">
      <c r="A32" s="802"/>
      <c r="B32" s="803"/>
      <c r="C32" s="806" t="s">
        <v>6460</v>
      </c>
      <c r="D32" s="1387">
        <v>12</v>
      </c>
      <c r="E32" s="1387" t="s">
        <v>707</v>
      </c>
      <c r="F32" s="1387" t="s">
        <v>708</v>
      </c>
      <c r="G32" s="1849" t="s">
        <v>15192</v>
      </c>
      <c r="H32" s="1847"/>
      <c r="I32" s="1847"/>
      <c r="J32" s="1847"/>
      <c r="K32" s="1847"/>
      <c r="L32" s="1848"/>
    </row>
    <row r="33" spans="1:12" ht="18" customHeight="1">
      <c r="A33" s="802"/>
      <c r="B33" s="803"/>
      <c r="C33" s="806" t="s">
        <v>6461</v>
      </c>
      <c r="D33" s="1387">
        <v>8</v>
      </c>
      <c r="E33" s="1387" t="s">
        <v>769</v>
      </c>
      <c r="F33" s="1387" t="s">
        <v>708</v>
      </c>
      <c r="G33" s="1849" t="s">
        <v>15193</v>
      </c>
      <c r="H33" s="1847"/>
      <c r="I33" s="1847"/>
      <c r="J33" s="1847"/>
      <c r="K33" s="1847"/>
      <c r="L33" s="1848"/>
    </row>
    <row r="34" spans="1:12" ht="38.450000000000003" customHeight="1">
      <c r="A34" s="802"/>
      <c r="B34" s="803"/>
      <c r="C34" s="806" t="s">
        <v>6462</v>
      </c>
      <c r="D34" s="1387">
        <v>3</v>
      </c>
      <c r="E34" s="1387" t="s">
        <v>769</v>
      </c>
      <c r="F34" s="1387" t="s">
        <v>708</v>
      </c>
      <c r="G34" s="1846" t="s">
        <v>15194</v>
      </c>
      <c r="H34" s="1847"/>
      <c r="I34" s="1847"/>
      <c r="J34" s="1847"/>
      <c r="K34" s="1847"/>
      <c r="L34" s="1848"/>
    </row>
    <row r="35" spans="1:12" ht="38.450000000000003" customHeight="1">
      <c r="A35" s="802"/>
      <c r="B35" s="803"/>
      <c r="C35" s="806" t="s">
        <v>6456</v>
      </c>
      <c r="D35" s="1387">
        <v>1</v>
      </c>
      <c r="E35" s="1387" t="s">
        <v>769</v>
      </c>
      <c r="F35" s="1387" t="s">
        <v>708</v>
      </c>
      <c r="G35" s="1846" t="s">
        <v>15195</v>
      </c>
      <c r="H35" s="1847"/>
      <c r="I35" s="1847"/>
      <c r="J35" s="1847"/>
      <c r="K35" s="1847"/>
      <c r="L35" s="1848"/>
    </row>
    <row r="36" spans="1:12" ht="38.450000000000003" customHeight="1">
      <c r="A36" s="802"/>
      <c r="B36" s="803"/>
      <c r="C36" s="806" t="s">
        <v>6444</v>
      </c>
      <c r="D36" s="1387">
        <v>1</v>
      </c>
      <c r="E36" s="1387" t="s">
        <v>707</v>
      </c>
      <c r="F36" s="1387" t="s">
        <v>708</v>
      </c>
      <c r="G36" s="1846" t="s">
        <v>15196</v>
      </c>
      <c r="H36" s="1847"/>
      <c r="I36" s="1847"/>
      <c r="J36" s="1847"/>
      <c r="K36" s="1847"/>
      <c r="L36" s="1848"/>
    </row>
    <row r="37" spans="1:12">
      <c r="A37" s="802"/>
      <c r="B37" s="993"/>
      <c r="C37" s="873" t="s">
        <v>14435</v>
      </c>
      <c r="D37" s="993">
        <f>SUM(D26:D36)</f>
        <v>47</v>
      </c>
      <c r="E37" s="993"/>
      <c r="F37" s="804"/>
      <c r="G37" s="804"/>
      <c r="H37" s="804"/>
      <c r="I37" s="804"/>
      <c r="J37" s="804"/>
      <c r="K37" s="804"/>
      <c r="L37" s="804"/>
    </row>
  </sheetData>
  <mergeCells count="20">
    <mergeCell ref="G25:L25"/>
    <mergeCell ref="C11:J11"/>
    <mergeCell ref="H12:J12"/>
    <mergeCell ref="E5:F5"/>
    <mergeCell ref="F6:J6"/>
    <mergeCell ref="G7:J7"/>
    <mergeCell ref="C8:J8"/>
    <mergeCell ref="G9:J9"/>
    <mergeCell ref="C10:J10"/>
    <mergeCell ref="G26:L26"/>
    <mergeCell ref="G27:L27"/>
    <mergeCell ref="G28:L28"/>
    <mergeCell ref="G29:L29"/>
    <mergeCell ref="G30:L30"/>
    <mergeCell ref="G36:L36"/>
    <mergeCell ref="G31:L31"/>
    <mergeCell ref="G32:L32"/>
    <mergeCell ref="G33:L33"/>
    <mergeCell ref="G34:L34"/>
    <mergeCell ref="G35:L35"/>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L32"/>
  <sheetViews>
    <sheetView zoomScaleNormal="100" workbookViewId="0"/>
  </sheetViews>
  <sheetFormatPr defaultRowHeight="12"/>
  <cols>
    <col min="1" max="2" width="9" style="164"/>
    <col min="3" max="10" width="13.125" style="164" customWidth="1"/>
    <col min="11" max="16384" width="9" style="164"/>
  </cols>
  <sheetData>
    <row r="1" spans="1:12">
      <c r="A1" s="854"/>
      <c r="B1" s="854"/>
      <c r="C1" s="854"/>
      <c r="D1" s="886"/>
      <c r="E1" s="854"/>
      <c r="F1" s="854"/>
      <c r="G1" s="854"/>
      <c r="H1" s="854"/>
      <c r="I1" s="854"/>
      <c r="J1" s="854"/>
      <c r="K1" s="854"/>
      <c r="L1" s="854"/>
    </row>
    <row r="2" spans="1:12">
      <c r="A2" s="854"/>
      <c r="B2" s="856" t="s">
        <v>6812</v>
      </c>
      <c r="C2" s="55"/>
      <c r="D2" s="881" t="s">
        <v>6811</v>
      </c>
      <c r="E2" s="857"/>
      <c r="F2" s="886" t="s">
        <v>15246</v>
      </c>
      <c r="G2" s="857"/>
      <c r="H2" s="857"/>
      <c r="I2" s="857"/>
      <c r="J2" s="857"/>
      <c r="K2" s="858"/>
      <c r="L2" s="854"/>
    </row>
    <row r="3" spans="1:12" ht="12.75" thickBot="1">
      <c r="A3" s="854"/>
      <c r="B3" s="856"/>
      <c r="C3" s="857"/>
      <c r="D3" s="857"/>
      <c r="E3" s="857"/>
      <c r="F3" s="857"/>
      <c r="G3" s="857"/>
      <c r="H3" s="857"/>
      <c r="I3" s="857"/>
      <c r="J3" s="857"/>
      <c r="K3" s="858"/>
      <c r="L3" s="854"/>
    </row>
    <row r="4" spans="1:12" ht="12.75" thickBot="1">
      <c r="A4" s="854"/>
      <c r="B4" s="859" t="s">
        <v>2</v>
      </c>
      <c r="C4" s="860" t="s">
        <v>3</v>
      </c>
      <c r="D4" s="860" t="s">
        <v>4</v>
      </c>
      <c r="E4" s="860" t="s">
        <v>5</v>
      </c>
      <c r="F4" s="860" t="s">
        <v>6</v>
      </c>
      <c r="G4" s="860" t="s">
        <v>7</v>
      </c>
      <c r="H4" s="860" t="s">
        <v>8</v>
      </c>
      <c r="I4" s="860" t="s">
        <v>9</v>
      </c>
      <c r="J4" s="861" t="s">
        <v>10</v>
      </c>
      <c r="K4" s="862" t="s">
        <v>815</v>
      </c>
      <c r="L4" s="863" t="s">
        <v>2</v>
      </c>
    </row>
    <row r="5" spans="1:12" ht="12.75" thickTop="1">
      <c r="A5" s="855">
        <v>0</v>
      </c>
      <c r="B5" s="864" t="s">
        <v>12</v>
      </c>
      <c r="C5" s="879" t="s">
        <v>13</v>
      </c>
      <c r="D5" s="875" t="s">
        <v>6818</v>
      </c>
      <c r="E5" s="880" t="s">
        <v>13</v>
      </c>
      <c r="F5" s="880" t="s">
        <v>13</v>
      </c>
      <c r="G5" s="875" t="s">
        <v>6815</v>
      </c>
      <c r="H5" s="1672" t="s">
        <v>6819</v>
      </c>
      <c r="I5" s="1673"/>
      <c r="J5" s="876" t="s">
        <v>6813</v>
      </c>
      <c r="K5" s="865" t="s">
        <v>16</v>
      </c>
      <c r="L5" s="866" t="s">
        <v>12</v>
      </c>
    </row>
    <row r="6" spans="1:12">
      <c r="A6" s="855">
        <v>1</v>
      </c>
      <c r="B6" s="864" t="s">
        <v>17</v>
      </c>
      <c r="C6" s="877" t="s">
        <v>13</v>
      </c>
      <c r="D6" s="878" t="s">
        <v>13</v>
      </c>
      <c r="E6" s="878" t="s">
        <v>13</v>
      </c>
      <c r="F6" s="878" t="s">
        <v>13</v>
      </c>
      <c r="G6" s="878" t="s">
        <v>13</v>
      </c>
      <c r="H6" s="1473" t="s">
        <v>6820</v>
      </c>
      <c r="I6" s="1472"/>
      <c r="J6" s="874" t="s">
        <v>6816</v>
      </c>
      <c r="K6" s="865" t="s">
        <v>16</v>
      </c>
      <c r="L6" s="866" t="s">
        <v>17</v>
      </c>
    </row>
    <row r="7" spans="1:12">
      <c r="A7" s="855">
        <v>2</v>
      </c>
      <c r="B7" s="867" t="s">
        <v>19</v>
      </c>
      <c r="C7" s="877" t="s">
        <v>13</v>
      </c>
      <c r="D7" s="878" t="s">
        <v>13</v>
      </c>
      <c r="E7" s="878" t="s">
        <v>13</v>
      </c>
      <c r="F7" s="878" t="s">
        <v>13</v>
      </c>
      <c r="G7" s="878" t="s">
        <v>13</v>
      </c>
      <c r="H7" s="878" t="s">
        <v>13</v>
      </c>
      <c r="I7" s="878" t="s">
        <v>13</v>
      </c>
      <c r="J7" s="878" t="s">
        <v>13</v>
      </c>
      <c r="K7" s="865" t="s">
        <v>16</v>
      </c>
      <c r="L7" s="866" t="s">
        <v>19</v>
      </c>
    </row>
    <row r="8" spans="1:12">
      <c r="A8" s="855">
        <v>3</v>
      </c>
      <c r="B8" s="867" t="s">
        <v>20</v>
      </c>
      <c r="C8" s="877" t="s">
        <v>13</v>
      </c>
      <c r="D8" s="878" t="s">
        <v>13</v>
      </c>
      <c r="E8" s="878" t="s">
        <v>13</v>
      </c>
      <c r="F8" s="878" t="s">
        <v>13</v>
      </c>
      <c r="G8" s="878" t="s">
        <v>13</v>
      </c>
      <c r="H8" s="878" t="s">
        <v>13</v>
      </c>
      <c r="I8" s="878" t="s">
        <v>13</v>
      </c>
      <c r="J8" s="878" t="s">
        <v>13</v>
      </c>
      <c r="K8" s="865" t="s">
        <v>16</v>
      </c>
      <c r="L8" s="866" t="s">
        <v>20</v>
      </c>
    </row>
    <row r="9" spans="1:12">
      <c r="A9" s="855">
        <v>4</v>
      </c>
      <c r="B9" s="867" t="s">
        <v>23</v>
      </c>
      <c r="C9" s="877" t="s">
        <v>13</v>
      </c>
      <c r="D9" s="878" t="s">
        <v>13</v>
      </c>
      <c r="E9" s="878" t="s">
        <v>13</v>
      </c>
      <c r="F9" s="878" t="s">
        <v>13</v>
      </c>
      <c r="G9" s="878" t="s">
        <v>13</v>
      </c>
      <c r="H9" s="878" t="s">
        <v>13</v>
      </c>
      <c r="I9" s="878" t="s">
        <v>13</v>
      </c>
      <c r="J9" s="878" t="s">
        <v>13</v>
      </c>
      <c r="K9" s="865" t="s">
        <v>16</v>
      </c>
      <c r="L9" s="866" t="s">
        <v>23</v>
      </c>
    </row>
    <row r="10" spans="1:12">
      <c r="A10" s="855">
        <v>5</v>
      </c>
      <c r="B10" s="867" t="s">
        <v>28</v>
      </c>
      <c r="C10" s="877" t="s">
        <v>13</v>
      </c>
      <c r="D10" s="878" t="s">
        <v>13</v>
      </c>
      <c r="E10" s="878" t="s">
        <v>13</v>
      </c>
      <c r="F10" s="878" t="s">
        <v>13</v>
      </c>
      <c r="G10" s="878" t="s">
        <v>13</v>
      </c>
      <c r="H10" s="878" t="s">
        <v>13</v>
      </c>
      <c r="I10" s="878" t="s">
        <v>13</v>
      </c>
      <c r="J10" s="878" t="s">
        <v>13</v>
      </c>
      <c r="K10" s="865" t="s">
        <v>16</v>
      </c>
      <c r="L10" s="866" t="s">
        <v>28</v>
      </c>
    </row>
    <row r="11" spans="1:12">
      <c r="A11" s="855">
        <v>6</v>
      </c>
      <c r="B11" s="867" t="s">
        <v>33</v>
      </c>
      <c r="C11" s="877" t="s">
        <v>13</v>
      </c>
      <c r="D11" s="878" t="s">
        <v>13</v>
      </c>
      <c r="E11" s="878" t="s">
        <v>13</v>
      </c>
      <c r="F11" s="878" t="s">
        <v>13</v>
      </c>
      <c r="G11" s="878" t="s">
        <v>13</v>
      </c>
      <c r="H11" s="878" t="s">
        <v>13</v>
      </c>
      <c r="I11" s="878" t="s">
        <v>13</v>
      </c>
      <c r="J11" s="878" t="s">
        <v>13</v>
      </c>
      <c r="K11" s="865" t="s">
        <v>16</v>
      </c>
      <c r="L11" s="866" t="s">
        <v>33</v>
      </c>
    </row>
    <row r="12" spans="1:12">
      <c r="A12" s="855">
        <v>7</v>
      </c>
      <c r="B12" s="867" t="s">
        <v>37</v>
      </c>
      <c r="C12" s="877" t="s">
        <v>13</v>
      </c>
      <c r="D12" s="878" t="s">
        <v>13</v>
      </c>
      <c r="E12" s="878" t="s">
        <v>13</v>
      </c>
      <c r="F12" s="878" t="s">
        <v>13</v>
      </c>
      <c r="G12" s="878" t="s">
        <v>13</v>
      </c>
      <c r="H12" s="878" t="s">
        <v>13</v>
      </c>
      <c r="I12" s="878" t="s">
        <v>13</v>
      </c>
      <c r="J12" s="878" t="s">
        <v>13</v>
      </c>
      <c r="K12" s="865" t="s">
        <v>16</v>
      </c>
      <c r="L12" s="866" t="s">
        <v>37</v>
      </c>
    </row>
    <row r="13" spans="1:12">
      <c r="A13" s="855">
        <v>8</v>
      </c>
      <c r="B13" s="867" t="s">
        <v>42</v>
      </c>
      <c r="C13" s="877" t="s">
        <v>13</v>
      </c>
      <c r="D13" s="878" t="s">
        <v>13</v>
      </c>
      <c r="E13" s="878" t="s">
        <v>13</v>
      </c>
      <c r="F13" s="878" t="s">
        <v>13</v>
      </c>
      <c r="G13" s="878" t="s">
        <v>13</v>
      </c>
      <c r="H13" s="878" t="s">
        <v>13</v>
      </c>
      <c r="I13" s="878" t="s">
        <v>13</v>
      </c>
      <c r="J13" s="878" t="s">
        <v>13</v>
      </c>
      <c r="K13" s="865" t="s">
        <v>16</v>
      </c>
      <c r="L13" s="866" t="s">
        <v>42</v>
      </c>
    </row>
    <row r="14" spans="1:12">
      <c r="A14" s="855">
        <v>9</v>
      </c>
      <c r="B14" s="867" t="s">
        <v>47</v>
      </c>
      <c r="C14" s="877" t="s">
        <v>13</v>
      </c>
      <c r="D14" s="878" t="s">
        <v>13</v>
      </c>
      <c r="E14" s="878" t="s">
        <v>13</v>
      </c>
      <c r="F14" s="878" t="s">
        <v>13</v>
      </c>
      <c r="G14" s="878" t="s">
        <v>13</v>
      </c>
      <c r="H14" s="878" t="s">
        <v>13</v>
      </c>
      <c r="I14" s="878" t="s">
        <v>13</v>
      </c>
      <c r="J14" s="878" t="s">
        <v>13</v>
      </c>
      <c r="K14" s="865" t="s">
        <v>16</v>
      </c>
      <c r="L14" s="866" t="s">
        <v>47</v>
      </c>
    </row>
    <row r="15" spans="1:12">
      <c r="A15" s="855">
        <v>10</v>
      </c>
      <c r="B15" s="867" t="s">
        <v>49</v>
      </c>
      <c r="C15" s="877" t="s">
        <v>13</v>
      </c>
      <c r="D15" s="878" t="s">
        <v>13</v>
      </c>
      <c r="E15" s="878" t="s">
        <v>13</v>
      </c>
      <c r="F15" s="878" t="s">
        <v>13</v>
      </c>
      <c r="G15" s="878" t="s">
        <v>13</v>
      </c>
      <c r="H15" s="878" t="s">
        <v>13</v>
      </c>
      <c r="I15" s="878" t="s">
        <v>13</v>
      </c>
      <c r="J15" s="878" t="s">
        <v>13</v>
      </c>
      <c r="K15" s="865" t="s">
        <v>16</v>
      </c>
      <c r="L15" s="866" t="s">
        <v>49</v>
      </c>
    </row>
    <row r="16" spans="1:12">
      <c r="A16" s="855">
        <v>11</v>
      </c>
      <c r="B16" s="867" t="s">
        <v>51</v>
      </c>
      <c r="C16" s="877" t="s">
        <v>13</v>
      </c>
      <c r="D16" s="878" t="s">
        <v>13</v>
      </c>
      <c r="E16" s="878" t="s">
        <v>13</v>
      </c>
      <c r="F16" s="878" t="s">
        <v>13</v>
      </c>
      <c r="G16" s="878" t="s">
        <v>13</v>
      </c>
      <c r="H16" s="878" t="s">
        <v>13</v>
      </c>
      <c r="I16" s="878" t="s">
        <v>13</v>
      </c>
      <c r="J16" s="878" t="s">
        <v>13</v>
      </c>
      <c r="K16" s="865" t="s">
        <v>16</v>
      </c>
      <c r="L16" s="866" t="s">
        <v>51</v>
      </c>
    </row>
    <row r="17" spans="1:12">
      <c r="A17" s="855">
        <v>12</v>
      </c>
      <c r="B17" s="867" t="s">
        <v>52</v>
      </c>
      <c r="C17" s="877" t="s">
        <v>13</v>
      </c>
      <c r="D17" s="878" t="s">
        <v>13</v>
      </c>
      <c r="E17" s="878" t="s">
        <v>13</v>
      </c>
      <c r="F17" s="878" t="s">
        <v>13</v>
      </c>
      <c r="G17" s="878" t="s">
        <v>13</v>
      </c>
      <c r="H17" s="878" t="s">
        <v>13</v>
      </c>
      <c r="I17" s="878" t="s">
        <v>13</v>
      </c>
      <c r="J17" s="878" t="s">
        <v>13</v>
      </c>
      <c r="K17" s="865" t="s">
        <v>16</v>
      </c>
      <c r="L17" s="866" t="s">
        <v>52</v>
      </c>
    </row>
    <row r="18" spans="1:12">
      <c r="A18" s="855">
        <v>13</v>
      </c>
      <c r="B18" s="867" t="s">
        <v>54</v>
      </c>
      <c r="C18" s="877" t="s">
        <v>13</v>
      </c>
      <c r="D18" s="878" t="s">
        <v>13</v>
      </c>
      <c r="E18" s="878" t="s">
        <v>13</v>
      </c>
      <c r="F18" s="878" t="s">
        <v>13</v>
      </c>
      <c r="G18" s="878" t="s">
        <v>13</v>
      </c>
      <c r="H18" s="878" t="s">
        <v>13</v>
      </c>
      <c r="I18" s="878" t="s">
        <v>13</v>
      </c>
      <c r="J18" s="878" t="s">
        <v>13</v>
      </c>
      <c r="K18" s="865" t="s">
        <v>16</v>
      </c>
      <c r="L18" s="866" t="s">
        <v>54</v>
      </c>
    </row>
    <row r="19" spans="1:12">
      <c r="A19" s="855">
        <v>14</v>
      </c>
      <c r="B19" s="867" t="s">
        <v>55</v>
      </c>
      <c r="C19" s="877" t="s">
        <v>13</v>
      </c>
      <c r="D19" s="878" t="s">
        <v>13</v>
      </c>
      <c r="E19" s="878" t="s">
        <v>13</v>
      </c>
      <c r="F19" s="878" t="s">
        <v>13</v>
      </c>
      <c r="G19" s="878" t="s">
        <v>13</v>
      </c>
      <c r="H19" s="878" t="s">
        <v>13</v>
      </c>
      <c r="I19" s="878" t="s">
        <v>13</v>
      </c>
      <c r="J19" s="878" t="s">
        <v>13</v>
      </c>
      <c r="K19" s="865" t="s">
        <v>16</v>
      </c>
      <c r="L19" s="866" t="s">
        <v>55</v>
      </c>
    </row>
    <row r="20" spans="1:12" ht="12.75" thickBot="1">
      <c r="A20" s="855">
        <v>15</v>
      </c>
      <c r="B20" s="867" t="s">
        <v>56</v>
      </c>
      <c r="C20" s="877" t="s">
        <v>13</v>
      </c>
      <c r="D20" s="878" t="s">
        <v>13</v>
      </c>
      <c r="E20" s="878" t="s">
        <v>13</v>
      </c>
      <c r="F20" s="878" t="s">
        <v>13</v>
      </c>
      <c r="G20" s="878" t="s">
        <v>13</v>
      </c>
      <c r="H20" s="878" t="s">
        <v>13</v>
      </c>
      <c r="I20" s="878" t="s">
        <v>13</v>
      </c>
      <c r="J20" s="878" t="s">
        <v>13</v>
      </c>
      <c r="K20" s="865" t="s">
        <v>16</v>
      </c>
      <c r="L20" s="866" t="s">
        <v>56</v>
      </c>
    </row>
    <row r="21" spans="1:12" ht="13.5" thickTop="1" thickBot="1">
      <c r="A21" s="854"/>
      <c r="B21" s="868" t="s">
        <v>2</v>
      </c>
      <c r="C21" s="869" t="s">
        <v>3</v>
      </c>
      <c r="D21" s="869" t="s">
        <v>4</v>
      </c>
      <c r="E21" s="869" t="s">
        <v>5</v>
      </c>
      <c r="F21" s="869" t="s">
        <v>6</v>
      </c>
      <c r="G21" s="869" t="s">
        <v>7</v>
      </c>
      <c r="H21" s="869" t="s">
        <v>8</v>
      </c>
      <c r="I21" s="869" t="s">
        <v>9</v>
      </c>
      <c r="J21" s="870" t="s">
        <v>10</v>
      </c>
      <c r="K21" s="871" t="s">
        <v>815</v>
      </c>
      <c r="L21" s="872" t="s">
        <v>2</v>
      </c>
    </row>
    <row r="23" spans="1:12">
      <c r="A23" s="1129"/>
      <c r="B23" s="1129"/>
      <c r="C23" s="1132" t="s">
        <v>6829</v>
      </c>
      <c r="D23" s="1128"/>
      <c r="E23" s="1128"/>
      <c r="F23" s="1128"/>
      <c r="G23" s="1128"/>
      <c r="H23" s="1128"/>
      <c r="I23" s="1128"/>
      <c r="J23" s="1128"/>
      <c r="K23" s="1128"/>
      <c r="L23" s="1128"/>
    </row>
    <row r="24" spans="1:12" ht="13.5">
      <c r="C24" s="1198"/>
      <c r="D24" s="1198"/>
      <c r="E24" s="1198"/>
      <c r="F24" s="1198"/>
      <c r="G24" s="1198"/>
      <c r="H24" s="1198"/>
      <c r="I24" s="1198"/>
      <c r="J24" s="1198"/>
      <c r="K24" s="1198"/>
      <c r="L24" s="1198"/>
    </row>
    <row r="25" spans="1:12">
      <c r="A25" s="1129"/>
      <c r="B25" s="1129"/>
      <c r="C25" s="1393" t="s">
        <v>6830</v>
      </c>
      <c r="D25" s="1383" t="s">
        <v>6831</v>
      </c>
      <c r="E25" s="1383" t="s">
        <v>6832</v>
      </c>
      <c r="F25" s="1383" t="s">
        <v>6833</v>
      </c>
      <c r="G25" s="1474" t="s">
        <v>6834</v>
      </c>
      <c r="H25" s="1475"/>
      <c r="I25" s="1475"/>
      <c r="J25" s="1475"/>
      <c r="K25" s="1475"/>
      <c r="L25" s="1476"/>
    </row>
    <row r="26" spans="1:12" ht="35.450000000000003" customHeight="1">
      <c r="A26" s="1129"/>
      <c r="B26" s="1129"/>
      <c r="C26" s="1153" t="s">
        <v>6813</v>
      </c>
      <c r="D26" s="1154">
        <v>1</v>
      </c>
      <c r="E26" s="1154" t="s">
        <v>707</v>
      </c>
      <c r="F26" s="1154" t="s">
        <v>708</v>
      </c>
      <c r="G26" s="1462" t="s">
        <v>15197</v>
      </c>
      <c r="H26" s="1463"/>
      <c r="I26" s="1463"/>
      <c r="J26" s="1463"/>
      <c r="K26" s="1463"/>
      <c r="L26" s="1464"/>
    </row>
    <row r="27" spans="1:12" ht="35.450000000000003" customHeight="1">
      <c r="A27" s="1129"/>
      <c r="B27" s="1129"/>
      <c r="C27" s="1153" t="s">
        <v>6814</v>
      </c>
      <c r="D27" s="1154">
        <v>2</v>
      </c>
      <c r="E27" s="1154" t="s">
        <v>707</v>
      </c>
      <c r="F27" s="1154" t="s">
        <v>708</v>
      </c>
      <c r="G27" s="1462" t="s">
        <v>15198</v>
      </c>
      <c r="H27" s="1463"/>
      <c r="I27" s="1463"/>
      <c r="J27" s="1463"/>
      <c r="K27" s="1463"/>
      <c r="L27" s="1464"/>
    </row>
    <row r="28" spans="1:12" ht="35.450000000000003" customHeight="1">
      <c r="A28" s="1129"/>
      <c r="B28" s="1129"/>
      <c r="C28" s="1153" t="s">
        <v>6815</v>
      </c>
      <c r="D28" s="1154">
        <v>1</v>
      </c>
      <c r="E28" s="1154" t="s">
        <v>707</v>
      </c>
      <c r="F28" s="1154" t="s">
        <v>708</v>
      </c>
      <c r="G28" s="1462" t="s">
        <v>15034</v>
      </c>
      <c r="H28" s="1463"/>
      <c r="I28" s="1463"/>
      <c r="J28" s="1463"/>
      <c r="K28" s="1463"/>
      <c r="L28" s="1464"/>
    </row>
    <row r="29" spans="1:12" ht="35.450000000000003" customHeight="1">
      <c r="A29" s="1129"/>
      <c r="B29" s="1129"/>
      <c r="C29" s="1153" t="s">
        <v>6816</v>
      </c>
      <c r="D29" s="1154">
        <v>1</v>
      </c>
      <c r="E29" s="1154" t="s">
        <v>707</v>
      </c>
      <c r="F29" s="1154" t="s">
        <v>708</v>
      </c>
      <c r="G29" s="1462" t="s">
        <v>15035</v>
      </c>
      <c r="H29" s="1463"/>
      <c r="I29" s="1463"/>
      <c r="J29" s="1463"/>
      <c r="K29" s="1463"/>
      <c r="L29" s="1464"/>
    </row>
    <row r="30" spans="1:12" ht="35.450000000000003" customHeight="1">
      <c r="A30" s="1129"/>
      <c r="B30" s="1129"/>
      <c r="C30" s="1153" t="s">
        <v>6817</v>
      </c>
      <c r="D30" s="1154">
        <v>2</v>
      </c>
      <c r="E30" s="1154" t="s">
        <v>707</v>
      </c>
      <c r="F30" s="1154" t="s">
        <v>708</v>
      </c>
      <c r="G30" s="1462" t="s">
        <v>15199</v>
      </c>
      <c r="H30" s="1463"/>
      <c r="I30" s="1463"/>
      <c r="J30" s="1463"/>
      <c r="K30" s="1463"/>
      <c r="L30" s="1464"/>
    </row>
    <row r="31" spans="1:12" ht="35.450000000000003" customHeight="1">
      <c r="A31" s="1129"/>
      <c r="B31" s="1129"/>
      <c r="C31" s="1153" t="s">
        <v>6818</v>
      </c>
      <c r="D31" s="1154">
        <v>1</v>
      </c>
      <c r="E31" s="1154" t="s">
        <v>707</v>
      </c>
      <c r="F31" s="1154" t="s">
        <v>708</v>
      </c>
      <c r="G31" s="1462" t="s">
        <v>15200</v>
      </c>
      <c r="H31" s="1463"/>
      <c r="I31" s="1463"/>
      <c r="J31" s="1463"/>
      <c r="K31" s="1463"/>
      <c r="L31" s="1464"/>
    </row>
    <row r="32" spans="1:12">
      <c r="C32" s="873" t="s">
        <v>14435</v>
      </c>
      <c r="D32" s="1131">
        <f>SUM(D26:D31)</f>
        <v>8</v>
      </c>
      <c r="E32" s="1129"/>
      <c r="F32" s="1129"/>
      <c r="G32" s="1129"/>
      <c r="H32" s="1129"/>
      <c r="I32" s="1129"/>
      <c r="J32" s="1129"/>
      <c r="K32" s="1129"/>
      <c r="L32" s="1129"/>
    </row>
  </sheetData>
  <mergeCells count="9">
    <mergeCell ref="H5:I5"/>
    <mergeCell ref="H6:I6"/>
    <mergeCell ref="G31:L31"/>
    <mergeCell ref="G25:L25"/>
    <mergeCell ref="G26:L26"/>
    <mergeCell ref="G27:L27"/>
    <mergeCell ref="G28:L28"/>
    <mergeCell ref="G29:L29"/>
    <mergeCell ref="G30:L30"/>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FF00"/>
  </sheetPr>
  <dimension ref="A1:O62"/>
  <sheetViews>
    <sheetView zoomScaleNormal="100" workbookViewId="0"/>
  </sheetViews>
  <sheetFormatPr defaultRowHeight="13.5"/>
  <cols>
    <col min="3" max="10" width="13.5" customWidth="1"/>
    <col min="13" max="13" width="9" style="1284"/>
    <col min="15" max="15" width="9" style="1198"/>
  </cols>
  <sheetData>
    <row r="1" spans="1:15">
      <c r="A1" s="968"/>
      <c r="B1" s="968"/>
      <c r="C1" s="968"/>
      <c r="D1" s="972"/>
      <c r="E1" s="968"/>
      <c r="F1" s="968"/>
      <c r="G1" s="968"/>
      <c r="H1" s="968"/>
      <c r="I1" s="968"/>
      <c r="J1" s="968"/>
      <c r="K1" s="968"/>
      <c r="L1" s="968"/>
      <c r="M1" s="1282"/>
      <c r="N1" s="968"/>
      <c r="O1" s="1128"/>
    </row>
    <row r="2" spans="1:15" ht="14.25">
      <c r="A2" s="968"/>
      <c r="B2" s="973" t="s">
        <v>9455</v>
      </c>
      <c r="C2" s="974"/>
      <c r="D2" s="975" t="s">
        <v>8450</v>
      </c>
      <c r="E2" s="976"/>
      <c r="F2" s="977" t="s">
        <v>6910</v>
      </c>
      <c r="G2" s="978"/>
      <c r="H2" s="978"/>
      <c r="I2" s="978"/>
      <c r="J2" s="978"/>
      <c r="K2" s="979"/>
      <c r="L2" s="968"/>
      <c r="M2" s="1282"/>
      <c r="N2" s="968"/>
      <c r="O2" s="1128"/>
    </row>
    <row r="3" spans="1:15" ht="14.25" thickBot="1">
      <c r="A3" s="968"/>
      <c r="B3" s="971"/>
      <c r="C3" s="978"/>
      <c r="D3" s="978"/>
      <c r="E3" s="978"/>
      <c r="F3" s="978"/>
      <c r="G3" s="978"/>
      <c r="H3" s="978"/>
      <c r="I3" s="978"/>
      <c r="J3" s="978"/>
      <c r="K3" s="979"/>
      <c r="L3" s="968"/>
      <c r="M3" s="1282"/>
      <c r="N3" s="968"/>
      <c r="O3" s="1128"/>
    </row>
    <row r="4" spans="1:15" ht="24.75" thickBot="1">
      <c r="A4" s="968"/>
      <c r="B4" s="980" t="s">
        <v>2</v>
      </c>
      <c r="C4" s="981" t="s">
        <v>3</v>
      </c>
      <c r="D4" s="981" t="s">
        <v>4</v>
      </c>
      <c r="E4" s="981" t="s">
        <v>5</v>
      </c>
      <c r="F4" s="981" t="s">
        <v>6</v>
      </c>
      <c r="G4" s="981" t="s">
        <v>7</v>
      </c>
      <c r="H4" s="981" t="s">
        <v>8</v>
      </c>
      <c r="I4" s="981" t="s">
        <v>9</v>
      </c>
      <c r="J4" s="982" t="s">
        <v>10</v>
      </c>
      <c r="K4" s="995" t="s">
        <v>6823</v>
      </c>
      <c r="L4" s="983" t="s">
        <v>2</v>
      </c>
      <c r="M4" s="1256" t="s">
        <v>13574</v>
      </c>
      <c r="N4" s="1179"/>
      <c r="O4" s="1240" t="s">
        <v>13572</v>
      </c>
    </row>
    <row r="5" spans="1:15" ht="14.25" thickTop="1">
      <c r="A5" s="970">
        <v>0</v>
      </c>
      <c r="B5" s="987" t="str">
        <f>CONCATENATE(("+0x"),DEC2HEX(A5,3))</f>
        <v>+0x000</v>
      </c>
      <c r="C5" s="967" t="s">
        <v>13</v>
      </c>
      <c r="D5" s="966" t="s">
        <v>2428</v>
      </c>
      <c r="E5" s="966" t="s">
        <v>2428</v>
      </c>
      <c r="F5" s="966" t="s">
        <v>2428</v>
      </c>
      <c r="G5" s="966" t="s">
        <v>2428</v>
      </c>
      <c r="H5" s="966" t="s">
        <v>2428</v>
      </c>
      <c r="I5" s="966" t="s">
        <v>2428</v>
      </c>
      <c r="J5" s="996" t="s">
        <v>8451</v>
      </c>
      <c r="K5" s="985" t="s">
        <v>16</v>
      </c>
      <c r="L5" s="986" t="str">
        <f>B5</f>
        <v>+0x000</v>
      </c>
      <c r="M5" s="1283" t="s">
        <v>13095</v>
      </c>
      <c r="N5" s="1177"/>
      <c r="O5" s="1278" t="s">
        <v>13575</v>
      </c>
    </row>
    <row r="6" spans="1:15">
      <c r="A6" s="970">
        <v>1</v>
      </c>
      <c r="B6" s="984" t="str">
        <f t="shared" ref="B6:B20" si="0">CONCATENATE(("+0x"),DEC2HEX(A6,3))</f>
        <v>+0x001</v>
      </c>
      <c r="C6" s="366" t="s">
        <v>13</v>
      </c>
      <c r="D6" s="367" t="s">
        <v>2428</v>
      </c>
      <c r="E6" s="367" t="s">
        <v>2428</v>
      </c>
      <c r="F6" s="367" t="s">
        <v>2428</v>
      </c>
      <c r="G6" s="367" t="s">
        <v>2428</v>
      </c>
      <c r="H6" s="367" t="s">
        <v>2428</v>
      </c>
      <c r="I6" s="367" t="s">
        <v>2428</v>
      </c>
      <c r="J6" s="998" t="s">
        <v>8452</v>
      </c>
      <c r="K6" s="985" t="s">
        <v>16</v>
      </c>
      <c r="L6" s="986" t="str">
        <f t="shared" ref="L6:L20" si="1">B6</f>
        <v>+0x001</v>
      </c>
      <c r="M6" s="1282" t="str">
        <f>IF(TimingFormat!C6="SXRD241","00",IF(TimingFormat!C6="SXRD101","01","ERR"))</f>
        <v>00</v>
      </c>
      <c r="N6" s="1177"/>
      <c r="O6" s="1278" t="s">
        <v>13575</v>
      </c>
    </row>
    <row r="7" spans="1:15">
      <c r="A7" s="970">
        <v>2</v>
      </c>
      <c r="B7" s="984" t="str">
        <f t="shared" si="0"/>
        <v>+0x002</v>
      </c>
      <c r="C7" s="366" t="s">
        <v>13</v>
      </c>
      <c r="D7" s="367" t="s">
        <v>2428</v>
      </c>
      <c r="E7" s="367" t="s">
        <v>2428</v>
      </c>
      <c r="F7" s="367" t="s">
        <v>2428</v>
      </c>
      <c r="G7" s="367" t="s">
        <v>2428</v>
      </c>
      <c r="H7" s="367" t="s">
        <v>2428</v>
      </c>
      <c r="I7" s="367" t="s">
        <v>2428</v>
      </c>
      <c r="J7" s="998" t="s">
        <v>8453</v>
      </c>
      <c r="K7" s="985" t="s">
        <v>16</v>
      </c>
      <c r="L7" s="986" t="str">
        <f t="shared" si="1"/>
        <v>+0x002</v>
      </c>
      <c r="M7" s="1282" t="s">
        <v>16</v>
      </c>
      <c r="N7" s="1128"/>
      <c r="O7" s="1278" t="s">
        <v>13575</v>
      </c>
    </row>
    <row r="8" spans="1:15">
      <c r="A8" s="970">
        <v>3</v>
      </c>
      <c r="B8" s="984" t="str">
        <f t="shared" si="0"/>
        <v>+0x003</v>
      </c>
      <c r="C8" s="366" t="s">
        <v>13</v>
      </c>
      <c r="D8" s="367" t="s">
        <v>2428</v>
      </c>
      <c r="E8" s="367" t="s">
        <v>2428</v>
      </c>
      <c r="F8" s="367" t="s">
        <v>2428</v>
      </c>
      <c r="G8" s="367" t="s">
        <v>2428</v>
      </c>
      <c r="H8" s="367" t="s">
        <v>2428</v>
      </c>
      <c r="I8" s="367" t="s">
        <v>2428</v>
      </c>
      <c r="J8" s="998" t="s">
        <v>8454</v>
      </c>
      <c r="K8" s="985" t="s">
        <v>16</v>
      </c>
      <c r="L8" s="986" t="str">
        <f t="shared" si="1"/>
        <v>+0x003</v>
      </c>
      <c r="M8" s="1282" t="s">
        <v>16</v>
      </c>
      <c r="N8" s="1128"/>
      <c r="O8" s="1278" t="s">
        <v>13575</v>
      </c>
    </row>
    <row r="9" spans="1:15">
      <c r="A9" s="970">
        <v>4</v>
      </c>
      <c r="B9" s="984" t="str">
        <f t="shared" si="0"/>
        <v>+0x004</v>
      </c>
      <c r="C9" s="366" t="s">
        <v>13</v>
      </c>
      <c r="D9" s="367" t="s">
        <v>2428</v>
      </c>
      <c r="E9" s="367" t="s">
        <v>2428</v>
      </c>
      <c r="F9" s="367" t="s">
        <v>2428</v>
      </c>
      <c r="G9" s="367" t="s">
        <v>2428</v>
      </c>
      <c r="H9" s="367" t="s">
        <v>2428</v>
      </c>
      <c r="I9" s="367" t="s">
        <v>2428</v>
      </c>
      <c r="J9" s="998" t="s">
        <v>8455</v>
      </c>
      <c r="K9" s="985" t="s">
        <v>16</v>
      </c>
      <c r="L9" s="986" t="str">
        <f t="shared" si="1"/>
        <v>+0x004</v>
      </c>
      <c r="M9" s="1282" t="str">
        <f>IF(TimingFormat!C6="SXRD241","00",IF(TimingFormat!C6="SXRD101","01","EER"))</f>
        <v>00</v>
      </c>
      <c r="N9" s="1128"/>
      <c r="O9" s="1278" t="s">
        <v>13575</v>
      </c>
    </row>
    <row r="10" spans="1:15">
      <c r="A10" s="970">
        <v>5</v>
      </c>
      <c r="B10" s="984" t="str">
        <f t="shared" si="0"/>
        <v>+0x005</v>
      </c>
      <c r="C10" s="366" t="s">
        <v>13</v>
      </c>
      <c r="D10" s="367" t="s">
        <v>2428</v>
      </c>
      <c r="E10" s="367" t="s">
        <v>2428</v>
      </c>
      <c r="F10" s="367" t="s">
        <v>2428</v>
      </c>
      <c r="G10" s="367" t="s">
        <v>2428</v>
      </c>
      <c r="H10" s="367" t="s">
        <v>2428</v>
      </c>
      <c r="I10" s="367" t="s">
        <v>2428</v>
      </c>
      <c r="J10" s="998" t="s">
        <v>8456</v>
      </c>
      <c r="K10" s="985" t="s">
        <v>16</v>
      </c>
      <c r="L10" s="986" t="str">
        <f t="shared" si="1"/>
        <v>+0x005</v>
      </c>
      <c r="M10" s="1282" t="s">
        <v>16</v>
      </c>
      <c r="N10" s="1128"/>
      <c r="O10" s="1128"/>
    </row>
    <row r="11" spans="1:15">
      <c r="A11" s="970">
        <v>6</v>
      </c>
      <c r="B11" s="984" t="str">
        <f t="shared" si="0"/>
        <v>+0x006</v>
      </c>
      <c r="C11" s="1547" t="s">
        <v>8457</v>
      </c>
      <c r="D11" s="1853"/>
      <c r="E11" s="1853"/>
      <c r="F11" s="1853"/>
      <c r="G11" s="1853"/>
      <c r="H11" s="1853"/>
      <c r="I11" s="1853"/>
      <c r="J11" s="1854"/>
      <c r="K11" s="985" t="s">
        <v>16</v>
      </c>
      <c r="L11" s="986" t="str">
        <f t="shared" si="1"/>
        <v>+0x006</v>
      </c>
      <c r="M11" s="1282" t="s">
        <v>16</v>
      </c>
      <c r="N11" s="1128"/>
      <c r="O11" s="1128"/>
    </row>
    <row r="12" spans="1:15">
      <c r="A12" s="970">
        <v>7</v>
      </c>
      <c r="B12" s="984" t="str">
        <f t="shared" si="0"/>
        <v>+0x007</v>
      </c>
      <c r="C12" s="366" t="s">
        <v>13</v>
      </c>
      <c r="D12" s="367" t="s">
        <v>2428</v>
      </c>
      <c r="E12" s="367" t="s">
        <v>2428</v>
      </c>
      <c r="F12" s="367" t="s">
        <v>2428</v>
      </c>
      <c r="G12" s="367" t="s">
        <v>2428</v>
      </c>
      <c r="H12" s="367" t="s">
        <v>2428</v>
      </c>
      <c r="I12" s="367" t="s">
        <v>2428</v>
      </c>
      <c r="J12" s="998" t="s">
        <v>8458</v>
      </c>
      <c r="K12" s="985" t="s">
        <v>16</v>
      </c>
      <c r="L12" s="986" t="str">
        <f t="shared" si="1"/>
        <v>+0x007</v>
      </c>
      <c r="M12" s="1282" t="s">
        <v>16</v>
      </c>
      <c r="N12" s="1128"/>
      <c r="O12" s="1128"/>
    </row>
    <row r="13" spans="1:15">
      <c r="A13" s="970">
        <v>8</v>
      </c>
      <c r="B13" s="984" t="str">
        <f t="shared" si="0"/>
        <v>+0x008</v>
      </c>
      <c r="C13" s="366" t="s">
        <v>13</v>
      </c>
      <c r="D13" s="367" t="s">
        <v>2428</v>
      </c>
      <c r="E13" s="367" t="s">
        <v>2428</v>
      </c>
      <c r="F13" s="367" t="s">
        <v>2428</v>
      </c>
      <c r="G13" s="367" t="s">
        <v>2428</v>
      </c>
      <c r="H13" s="367" t="s">
        <v>2428</v>
      </c>
      <c r="I13" s="367" t="s">
        <v>2428</v>
      </c>
      <c r="J13" s="998" t="s">
        <v>8459</v>
      </c>
      <c r="K13" s="985" t="s">
        <v>16</v>
      </c>
      <c r="L13" s="986" t="str">
        <f t="shared" si="1"/>
        <v>+0x008</v>
      </c>
      <c r="M13" s="1282" t="s">
        <v>16</v>
      </c>
      <c r="N13" s="1128"/>
      <c r="O13" s="1128"/>
    </row>
    <row r="14" spans="1:15">
      <c r="A14" s="970">
        <v>9</v>
      </c>
      <c r="B14" s="984" t="str">
        <f t="shared" si="0"/>
        <v>+0x009</v>
      </c>
      <c r="C14" s="366" t="s">
        <v>13</v>
      </c>
      <c r="D14" s="367" t="s">
        <v>2428</v>
      </c>
      <c r="E14" s="367" t="s">
        <v>2428</v>
      </c>
      <c r="F14" s="367" t="s">
        <v>2428</v>
      </c>
      <c r="G14" s="367" t="s">
        <v>2428</v>
      </c>
      <c r="H14" s="367" t="s">
        <v>2428</v>
      </c>
      <c r="I14" s="367" t="s">
        <v>2428</v>
      </c>
      <c r="J14" s="998" t="s">
        <v>8460</v>
      </c>
      <c r="K14" s="985" t="s">
        <v>16</v>
      </c>
      <c r="L14" s="986" t="str">
        <f t="shared" si="1"/>
        <v>+0x009</v>
      </c>
      <c r="M14" s="1282" t="s">
        <v>16</v>
      </c>
      <c r="N14" s="1128"/>
      <c r="O14" s="1128"/>
    </row>
    <row r="15" spans="1:15">
      <c r="A15" s="970">
        <v>10</v>
      </c>
      <c r="B15" s="984" t="str">
        <f t="shared" si="0"/>
        <v>+0x00A</v>
      </c>
      <c r="C15" s="366" t="s">
        <v>13</v>
      </c>
      <c r="D15" s="367" t="s">
        <v>2428</v>
      </c>
      <c r="E15" s="367" t="s">
        <v>2428</v>
      </c>
      <c r="F15" s="367" t="s">
        <v>2428</v>
      </c>
      <c r="G15" s="367" t="s">
        <v>2428</v>
      </c>
      <c r="H15" s="367" t="s">
        <v>2428</v>
      </c>
      <c r="I15" s="367" t="s">
        <v>2428</v>
      </c>
      <c r="J15" s="998" t="s">
        <v>8461</v>
      </c>
      <c r="K15" s="985" t="s">
        <v>16</v>
      </c>
      <c r="L15" s="986" t="str">
        <f t="shared" si="1"/>
        <v>+0x00A</v>
      </c>
      <c r="M15" s="1282" t="s">
        <v>16</v>
      </c>
      <c r="N15" s="1128"/>
      <c r="O15" s="1128"/>
    </row>
    <row r="16" spans="1:15">
      <c r="A16" s="970">
        <v>11</v>
      </c>
      <c r="B16" s="984" t="str">
        <f t="shared" si="0"/>
        <v>+0x00B</v>
      </c>
      <c r="C16" s="366" t="s">
        <v>13</v>
      </c>
      <c r="D16" s="367" t="s">
        <v>2428</v>
      </c>
      <c r="E16" s="367" t="s">
        <v>2428</v>
      </c>
      <c r="F16" s="367" t="s">
        <v>2428</v>
      </c>
      <c r="G16" s="367" t="s">
        <v>2428</v>
      </c>
      <c r="H16" s="367" t="s">
        <v>2428</v>
      </c>
      <c r="I16" s="367" t="s">
        <v>2428</v>
      </c>
      <c r="J16" s="998" t="s">
        <v>8462</v>
      </c>
      <c r="K16" s="985" t="s">
        <v>16</v>
      </c>
      <c r="L16" s="986" t="str">
        <f t="shared" si="1"/>
        <v>+0x00B</v>
      </c>
      <c r="M16" s="1282" t="s">
        <v>16</v>
      </c>
      <c r="N16" s="1128"/>
      <c r="O16" s="1128"/>
    </row>
    <row r="17" spans="1:15">
      <c r="A17" s="970">
        <v>12</v>
      </c>
      <c r="B17" s="984" t="str">
        <f t="shared" si="0"/>
        <v>+0x00C</v>
      </c>
      <c r="C17" s="1547" t="s">
        <v>8463</v>
      </c>
      <c r="D17" s="1855"/>
      <c r="E17" s="1855"/>
      <c r="F17" s="1855"/>
      <c r="G17" s="1855"/>
      <c r="H17" s="1855"/>
      <c r="I17" s="1855"/>
      <c r="J17" s="1856"/>
      <c r="K17" s="985" t="s">
        <v>16</v>
      </c>
      <c r="L17" s="986" t="str">
        <f t="shared" si="1"/>
        <v>+0x00C</v>
      </c>
      <c r="M17" s="1282"/>
      <c r="N17" s="969"/>
      <c r="O17" s="1128"/>
    </row>
    <row r="18" spans="1:15">
      <c r="A18" s="970">
        <v>13</v>
      </c>
      <c r="B18" s="984" t="str">
        <f t="shared" si="0"/>
        <v>+0x00D</v>
      </c>
      <c r="C18" s="1547" t="s">
        <v>8464</v>
      </c>
      <c r="D18" s="1855"/>
      <c r="E18" s="1855"/>
      <c r="F18" s="1855"/>
      <c r="G18" s="1855"/>
      <c r="H18" s="1855"/>
      <c r="I18" s="1855"/>
      <c r="J18" s="1856"/>
      <c r="K18" s="985" t="s">
        <v>16</v>
      </c>
      <c r="L18" s="986" t="str">
        <f t="shared" si="1"/>
        <v>+0x00D</v>
      </c>
      <c r="M18" s="1282"/>
      <c r="N18" s="969"/>
      <c r="O18" s="1128"/>
    </row>
    <row r="19" spans="1:15">
      <c r="A19" s="970">
        <v>14</v>
      </c>
      <c r="B19" s="984" t="str">
        <f t="shared" si="0"/>
        <v>+0x00E</v>
      </c>
      <c r="C19" s="1547" t="s">
        <v>8465</v>
      </c>
      <c r="D19" s="1855"/>
      <c r="E19" s="1855"/>
      <c r="F19" s="1855"/>
      <c r="G19" s="1855"/>
      <c r="H19" s="1855"/>
      <c r="I19" s="1855"/>
      <c r="J19" s="1856"/>
      <c r="K19" s="985" t="s">
        <v>201</v>
      </c>
      <c r="L19" s="986" t="str">
        <f t="shared" si="1"/>
        <v>+0x00E</v>
      </c>
      <c r="M19" s="1282"/>
      <c r="N19" s="969"/>
      <c r="O19" s="1128"/>
    </row>
    <row r="20" spans="1:15" ht="14.25" thickBot="1">
      <c r="A20" s="970">
        <v>15</v>
      </c>
      <c r="B20" s="984" t="str">
        <f t="shared" si="0"/>
        <v>+0x00F</v>
      </c>
      <c r="C20" s="1547" t="s">
        <v>8466</v>
      </c>
      <c r="D20" s="1855"/>
      <c r="E20" s="1855"/>
      <c r="F20" s="1855"/>
      <c r="G20" s="1855"/>
      <c r="H20" s="1855"/>
      <c r="I20" s="1855"/>
      <c r="J20" s="1856"/>
      <c r="K20" s="985" t="s">
        <v>201</v>
      </c>
      <c r="L20" s="986" t="str">
        <f t="shared" si="1"/>
        <v>+0x00F</v>
      </c>
      <c r="M20" s="1282"/>
      <c r="N20" s="969"/>
      <c r="O20" s="1128"/>
    </row>
    <row r="21" spans="1:15" ht="15" thickTop="1" thickBot="1">
      <c r="B21" s="988" t="s">
        <v>2</v>
      </c>
      <c r="C21" s="989" t="s">
        <v>3</v>
      </c>
      <c r="D21" s="989" t="s">
        <v>4</v>
      </c>
      <c r="E21" s="989" t="s">
        <v>5</v>
      </c>
      <c r="F21" s="989" t="s">
        <v>6</v>
      </c>
      <c r="G21" s="989" t="s">
        <v>7</v>
      </c>
      <c r="H21" s="989" t="s">
        <v>8</v>
      </c>
      <c r="I21" s="989" t="s">
        <v>9</v>
      </c>
      <c r="J21" s="990" t="s">
        <v>10</v>
      </c>
      <c r="K21" s="991" t="s">
        <v>815</v>
      </c>
      <c r="L21" s="992" t="s">
        <v>2</v>
      </c>
      <c r="M21" s="1282"/>
      <c r="N21" s="968"/>
      <c r="O21" s="1128"/>
    </row>
    <row r="22" spans="1:15">
      <c r="B22" s="968"/>
      <c r="C22" s="968"/>
      <c r="D22" s="968"/>
      <c r="E22" s="968"/>
      <c r="F22" s="968"/>
      <c r="G22" s="968"/>
      <c r="H22" s="968"/>
      <c r="I22" s="968"/>
      <c r="J22" s="968"/>
      <c r="K22" s="968"/>
      <c r="L22" s="968"/>
      <c r="M22" s="1282"/>
      <c r="N22" s="968"/>
      <c r="O22" s="1128"/>
    </row>
    <row r="23" spans="1:15" s="1198" customFormat="1">
      <c r="B23" s="1128"/>
      <c r="C23" s="1132" t="s">
        <v>6829</v>
      </c>
      <c r="D23" s="1128"/>
      <c r="E23" s="1128"/>
      <c r="F23" s="1128"/>
      <c r="G23" s="1128"/>
      <c r="H23" s="1128"/>
      <c r="I23" s="1128"/>
      <c r="J23" s="1128"/>
      <c r="K23" s="1128"/>
      <c r="L23" s="1128"/>
      <c r="M23" s="1128"/>
      <c r="N23" s="1128"/>
      <c r="O23" s="1128"/>
    </row>
    <row r="24" spans="1:15" s="1198" customFormat="1">
      <c r="B24" s="1128"/>
      <c r="M24" s="1128"/>
      <c r="N24" s="1128"/>
      <c r="O24" s="1128"/>
    </row>
    <row r="25" spans="1:15" s="1198" customFormat="1">
      <c r="B25" s="1128"/>
      <c r="C25" s="1393" t="s">
        <v>6830</v>
      </c>
      <c r="D25" s="1383" t="s">
        <v>6831</v>
      </c>
      <c r="E25" s="1383" t="s">
        <v>6832</v>
      </c>
      <c r="F25" s="1383" t="s">
        <v>6833</v>
      </c>
      <c r="G25" s="1474" t="s">
        <v>6834</v>
      </c>
      <c r="H25" s="1475"/>
      <c r="I25" s="1475"/>
      <c r="J25" s="1475"/>
      <c r="K25" s="1475"/>
      <c r="L25" s="1476"/>
      <c r="M25" s="1131"/>
      <c r="N25" s="1131"/>
      <c r="O25" s="1163"/>
    </row>
    <row r="26" spans="1:15" s="1198" customFormat="1" ht="39.6" customHeight="1">
      <c r="B26" s="1128"/>
      <c r="C26" s="1153" t="s">
        <v>8451</v>
      </c>
      <c r="D26" s="1154">
        <v>1</v>
      </c>
      <c r="E26" s="1154" t="s">
        <v>707</v>
      </c>
      <c r="F26" s="1154" t="s">
        <v>708</v>
      </c>
      <c r="G26" s="1462" t="s">
        <v>15201</v>
      </c>
      <c r="H26" s="1463"/>
      <c r="I26" s="1463"/>
      <c r="J26" s="1463"/>
      <c r="K26" s="1463"/>
      <c r="L26" s="1464"/>
      <c r="M26" s="1128"/>
      <c r="N26" s="1128"/>
      <c r="O26" s="1128"/>
    </row>
    <row r="27" spans="1:15" s="1198" customFormat="1" ht="39.6" customHeight="1">
      <c r="B27" s="1128"/>
      <c r="C27" s="1153" t="s">
        <v>8452</v>
      </c>
      <c r="D27" s="1154">
        <v>1</v>
      </c>
      <c r="E27" s="1154" t="s">
        <v>707</v>
      </c>
      <c r="F27" s="1154" t="s">
        <v>708</v>
      </c>
      <c r="G27" s="1462" t="s">
        <v>15202</v>
      </c>
      <c r="H27" s="1463"/>
      <c r="I27" s="1463"/>
      <c r="J27" s="1463"/>
      <c r="K27" s="1463"/>
      <c r="L27" s="1464"/>
      <c r="M27" s="1128"/>
      <c r="N27" s="1128"/>
      <c r="O27" s="1128"/>
    </row>
    <row r="28" spans="1:15" s="1198" customFormat="1" ht="39.6" customHeight="1">
      <c r="B28" s="1128"/>
      <c r="C28" s="1153" t="s">
        <v>8453</v>
      </c>
      <c r="D28" s="1154">
        <v>1</v>
      </c>
      <c r="E28" s="1154" t="s">
        <v>707</v>
      </c>
      <c r="F28" s="1154" t="s">
        <v>708</v>
      </c>
      <c r="G28" s="1462" t="s">
        <v>15203</v>
      </c>
      <c r="H28" s="1463"/>
      <c r="I28" s="1463"/>
      <c r="J28" s="1463"/>
      <c r="K28" s="1463"/>
      <c r="L28" s="1464"/>
      <c r="M28" s="1128"/>
      <c r="N28" s="1128"/>
      <c r="O28" s="1128"/>
    </row>
    <row r="29" spans="1:15" s="1198" customFormat="1" ht="39.6" customHeight="1">
      <c r="B29" s="1128"/>
      <c r="C29" s="1153" t="s">
        <v>8454</v>
      </c>
      <c r="D29" s="1154">
        <v>1</v>
      </c>
      <c r="E29" s="1154" t="s">
        <v>707</v>
      </c>
      <c r="F29" s="1154" t="s">
        <v>708</v>
      </c>
      <c r="G29" s="1462" t="s">
        <v>15204</v>
      </c>
      <c r="H29" s="1463"/>
      <c r="I29" s="1463"/>
      <c r="J29" s="1463"/>
      <c r="K29" s="1463"/>
      <c r="L29" s="1464"/>
      <c r="M29" s="1128"/>
      <c r="N29" s="1128"/>
      <c r="O29" s="1128"/>
    </row>
    <row r="30" spans="1:15" s="1198" customFormat="1" ht="13.15" customHeight="1">
      <c r="B30" s="1128"/>
      <c r="C30" s="1153" t="s">
        <v>8455</v>
      </c>
      <c r="D30" s="1154">
        <v>1</v>
      </c>
      <c r="E30" s="1154" t="s">
        <v>707</v>
      </c>
      <c r="F30" s="1154" t="s">
        <v>708</v>
      </c>
      <c r="G30" s="1462" t="s">
        <v>8912</v>
      </c>
      <c r="H30" s="1463"/>
      <c r="I30" s="1463"/>
      <c r="J30" s="1463"/>
      <c r="K30" s="1463"/>
      <c r="L30" s="1464"/>
      <c r="M30" s="1128"/>
      <c r="N30" s="1128"/>
      <c r="O30" s="1128"/>
    </row>
    <row r="31" spans="1:15" s="1198" customFormat="1" ht="13.15" customHeight="1">
      <c r="B31" s="1128"/>
      <c r="C31" s="1153" t="s">
        <v>8456</v>
      </c>
      <c r="D31" s="1154">
        <v>1</v>
      </c>
      <c r="E31" s="1154" t="s">
        <v>707</v>
      </c>
      <c r="F31" s="1154" t="s">
        <v>1258</v>
      </c>
      <c r="G31" s="1462" t="s">
        <v>8913</v>
      </c>
      <c r="H31" s="1463"/>
      <c r="I31" s="1463"/>
      <c r="J31" s="1463"/>
      <c r="K31" s="1463"/>
      <c r="L31" s="1464"/>
      <c r="M31" s="1128"/>
      <c r="N31" s="1128"/>
      <c r="O31" s="1128"/>
    </row>
    <row r="32" spans="1:15" s="1198" customFormat="1" ht="13.15" customHeight="1">
      <c r="B32" s="1128"/>
      <c r="C32" s="1153" t="s">
        <v>8914</v>
      </c>
      <c r="D32" s="1154">
        <v>8</v>
      </c>
      <c r="E32" s="1154" t="s">
        <v>707</v>
      </c>
      <c r="F32" s="1154" t="s">
        <v>1258</v>
      </c>
      <c r="G32" s="1462" t="s">
        <v>8915</v>
      </c>
      <c r="H32" s="1463"/>
      <c r="I32" s="1463"/>
      <c r="J32" s="1463"/>
      <c r="K32" s="1463"/>
      <c r="L32" s="1464"/>
      <c r="M32" s="1128"/>
      <c r="N32" s="1128"/>
      <c r="O32" s="1128"/>
    </row>
    <row r="33" spans="2:15" s="1198" customFormat="1" ht="13.15" customHeight="1">
      <c r="B33" s="1128"/>
      <c r="C33" s="1153" t="s">
        <v>8458</v>
      </c>
      <c r="D33" s="1154">
        <v>1</v>
      </c>
      <c r="E33" s="1154" t="s">
        <v>707</v>
      </c>
      <c r="F33" s="1154" t="s">
        <v>708</v>
      </c>
      <c r="G33" s="1462" t="s">
        <v>8916</v>
      </c>
      <c r="H33" s="1463"/>
      <c r="I33" s="1463"/>
      <c r="J33" s="1463"/>
      <c r="K33" s="1463"/>
      <c r="L33" s="1464"/>
      <c r="M33" s="1128"/>
      <c r="N33" s="1128"/>
      <c r="O33" s="1128"/>
    </row>
    <row r="34" spans="2:15" s="1198" customFormat="1" ht="13.15" customHeight="1">
      <c r="B34" s="1128"/>
      <c r="C34" s="1153" t="s">
        <v>8459</v>
      </c>
      <c r="D34" s="1154">
        <v>1</v>
      </c>
      <c r="E34" s="1154" t="s">
        <v>707</v>
      </c>
      <c r="F34" s="1154" t="s">
        <v>708</v>
      </c>
      <c r="G34" s="1462" t="s">
        <v>8917</v>
      </c>
      <c r="H34" s="1463"/>
      <c r="I34" s="1463"/>
      <c r="J34" s="1463"/>
      <c r="K34" s="1463"/>
      <c r="L34" s="1464"/>
      <c r="M34" s="1128"/>
      <c r="N34" s="1128"/>
      <c r="O34" s="1128"/>
    </row>
    <row r="35" spans="2:15" s="1198" customFormat="1" ht="13.15" customHeight="1">
      <c r="B35" s="1128"/>
      <c r="C35" s="1153" t="s">
        <v>8460</v>
      </c>
      <c r="D35" s="1154">
        <v>1</v>
      </c>
      <c r="E35" s="1154" t="s">
        <v>707</v>
      </c>
      <c r="F35" s="1154" t="s">
        <v>708</v>
      </c>
      <c r="G35" s="1462" t="s">
        <v>8918</v>
      </c>
      <c r="H35" s="1463"/>
      <c r="I35" s="1463"/>
      <c r="J35" s="1463"/>
      <c r="K35" s="1463"/>
      <c r="L35" s="1464"/>
      <c r="M35" s="1128"/>
      <c r="N35" s="1128"/>
      <c r="O35" s="1128"/>
    </row>
    <row r="36" spans="2:15" s="1198" customFormat="1" ht="13.15" customHeight="1">
      <c r="B36" s="1128"/>
      <c r="C36" s="1153" t="s">
        <v>8461</v>
      </c>
      <c r="D36" s="1154">
        <v>1</v>
      </c>
      <c r="E36" s="1154" t="s">
        <v>707</v>
      </c>
      <c r="F36" s="1154" t="s">
        <v>708</v>
      </c>
      <c r="G36" s="1462" t="s">
        <v>8919</v>
      </c>
      <c r="H36" s="1463"/>
      <c r="I36" s="1463"/>
      <c r="J36" s="1463"/>
      <c r="K36" s="1463"/>
      <c r="L36" s="1464"/>
      <c r="M36" s="1128"/>
      <c r="N36" s="1128"/>
      <c r="O36" s="1128"/>
    </row>
    <row r="37" spans="2:15" s="1198" customFormat="1" ht="13.15" customHeight="1">
      <c r="C37" s="1153" t="s">
        <v>8462</v>
      </c>
      <c r="D37" s="1154">
        <v>1</v>
      </c>
      <c r="E37" s="1154" t="s">
        <v>707</v>
      </c>
      <c r="F37" s="1154" t="s">
        <v>708</v>
      </c>
      <c r="G37" s="1462" t="s">
        <v>8920</v>
      </c>
      <c r="H37" s="1463"/>
      <c r="I37" s="1463"/>
      <c r="J37" s="1463"/>
      <c r="K37" s="1463"/>
      <c r="L37" s="1464"/>
      <c r="M37" s="1128"/>
      <c r="N37" s="1128"/>
      <c r="O37" s="1128"/>
    </row>
    <row r="38" spans="2:15" s="1198" customFormat="1">
      <c r="C38" s="1153" t="s">
        <v>8921</v>
      </c>
      <c r="D38" s="1154">
        <v>8</v>
      </c>
      <c r="E38" s="1154" t="s">
        <v>707</v>
      </c>
      <c r="F38" s="1154" t="s">
        <v>1258</v>
      </c>
      <c r="G38" s="1462" t="s">
        <v>7188</v>
      </c>
      <c r="H38" s="1463"/>
      <c r="I38" s="1463"/>
      <c r="J38" s="1463"/>
      <c r="K38" s="1463"/>
      <c r="L38" s="1464"/>
      <c r="M38" s="1128"/>
      <c r="N38" s="1128"/>
      <c r="O38" s="1128"/>
    </row>
    <row r="39" spans="2:15" s="1198" customFormat="1">
      <c r="C39" s="1153" t="s">
        <v>8922</v>
      </c>
      <c r="D39" s="1154">
        <v>8</v>
      </c>
      <c r="E39" s="1154" t="s">
        <v>707</v>
      </c>
      <c r="F39" s="1154" t="s">
        <v>708</v>
      </c>
      <c r="G39" s="1462" t="s">
        <v>7188</v>
      </c>
      <c r="H39" s="1463"/>
      <c r="I39" s="1463"/>
      <c r="J39" s="1463"/>
      <c r="K39" s="1463"/>
      <c r="L39" s="1464"/>
      <c r="M39" s="1128"/>
      <c r="N39" s="1128"/>
      <c r="O39" s="1128"/>
    </row>
    <row r="40" spans="2:15" s="1198" customFormat="1">
      <c r="C40" s="1153" t="s">
        <v>8923</v>
      </c>
      <c r="D40" s="1154">
        <v>8</v>
      </c>
      <c r="E40" s="1154" t="s">
        <v>707</v>
      </c>
      <c r="F40" s="1154" t="s">
        <v>1258</v>
      </c>
      <c r="G40" s="1462" t="s">
        <v>7188</v>
      </c>
      <c r="H40" s="1463"/>
      <c r="I40" s="1463"/>
      <c r="J40" s="1463"/>
      <c r="K40" s="1463"/>
      <c r="L40" s="1464"/>
      <c r="M40" s="1128"/>
      <c r="N40" s="1128"/>
      <c r="O40" s="1128"/>
    </row>
    <row r="41" spans="2:15" s="1198" customFormat="1">
      <c r="C41" s="1153" t="s">
        <v>8924</v>
      </c>
      <c r="D41" s="1154">
        <v>8</v>
      </c>
      <c r="E41" s="1154" t="s">
        <v>707</v>
      </c>
      <c r="F41" s="1154" t="s">
        <v>708</v>
      </c>
      <c r="G41" s="1462" t="s">
        <v>7188</v>
      </c>
      <c r="H41" s="1463"/>
      <c r="I41" s="1463"/>
      <c r="J41" s="1463"/>
      <c r="K41" s="1463"/>
      <c r="L41" s="1464"/>
      <c r="M41" s="1128"/>
      <c r="N41" s="1128"/>
      <c r="O41" s="1128"/>
    </row>
    <row r="42" spans="2:15" s="1198" customFormat="1">
      <c r="C42" s="873" t="s">
        <v>14435</v>
      </c>
      <c r="D42" s="1131">
        <f>SUM(D26:D41)</f>
        <v>51</v>
      </c>
      <c r="E42" s="1128"/>
      <c r="F42" s="1128"/>
      <c r="G42" s="1128"/>
      <c r="H42" s="1128"/>
      <c r="I42" s="1128"/>
      <c r="J42" s="1128"/>
      <c r="K42" s="1128"/>
      <c r="L42" s="1128"/>
      <c r="M42" s="1128"/>
      <c r="N42" s="1128"/>
      <c r="O42" s="1128"/>
    </row>
    <row r="43" spans="2:15" s="1198" customFormat="1">
      <c r="M43" s="1284"/>
    </row>
    <row r="44" spans="2:15" s="1198" customFormat="1">
      <c r="M44" s="1284"/>
    </row>
    <row r="45" spans="2:15" s="1198" customFormat="1">
      <c r="M45" s="1284"/>
    </row>
    <row r="46" spans="2:15" s="1198" customFormat="1">
      <c r="M46" s="1284"/>
    </row>
    <row r="47" spans="2:15" s="1198" customFormat="1">
      <c r="M47" s="1284"/>
    </row>
    <row r="48" spans="2:15" s="1198" customFormat="1">
      <c r="M48" s="1284"/>
    </row>
    <row r="49" spans="13:13" s="1198" customFormat="1">
      <c r="M49" s="1284"/>
    </row>
    <row r="50" spans="13:13" s="1198" customFormat="1">
      <c r="M50" s="1284"/>
    </row>
    <row r="51" spans="13:13" s="1198" customFormat="1">
      <c r="M51" s="1284"/>
    </row>
    <row r="52" spans="13:13" s="1198" customFormat="1">
      <c r="M52" s="1284"/>
    </row>
    <row r="53" spans="13:13" s="1198" customFormat="1">
      <c r="M53" s="1284"/>
    </row>
    <row r="54" spans="13:13" s="1198" customFormat="1">
      <c r="M54" s="1284"/>
    </row>
    <row r="55" spans="13:13" s="1198" customFormat="1">
      <c r="M55" s="1284"/>
    </row>
    <row r="56" spans="13:13" s="1198" customFormat="1">
      <c r="M56" s="1284"/>
    </row>
    <row r="57" spans="13:13" s="1198" customFormat="1">
      <c r="M57" s="1284"/>
    </row>
    <row r="58" spans="13:13" s="1198" customFormat="1">
      <c r="M58" s="1284"/>
    </row>
    <row r="59" spans="13:13" s="1198" customFormat="1">
      <c r="M59" s="1284"/>
    </row>
    <row r="60" spans="13:13" s="1198" customFormat="1">
      <c r="M60" s="1284"/>
    </row>
    <row r="61" spans="13:13" s="1198" customFormat="1">
      <c r="M61" s="1284"/>
    </row>
    <row r="62" spans="13:13" s="1198" customFormat="1">
      <c r="M62" s="1284"/>
    </row>
  </sheetData>
  <mergeCells count="22">
    <mergeCell ref="C11:J11"/>
    <mergeCell ref="G33:L33"/>
    <mergeCell ref="G25:L25"/>
    <mergeCell ref="G26:L26"/>
    <mergeCell ref="G27:L27"/>
    <mergeCell ref="C17:J17"/>
    <mergeCell ref="C18:J18"/>
    <mergeCell ref="C19:J19"/>
    <mergeCell ref="C20:J20"/>
    <mergeCell ref="G28:L28"/>
    <mergeCell ref="G29:L29"/>
    <mergeCell ref="G30:L30"/>
    <mergeCell ref="G31:L31"/>
    <mergeCell ref="G32:L32"/>
    <mergeCell ref="G40:L40"/>
    <mergeCell ref="G41:L41"/>
    <mergeCell ref="G34:L34"/>
    <mergeCell ref="G35:L35"/>
    <mergeCell ref="G36:L36"/>
    <mergeCell ref="G37:L37"/>
    <mergeCell ref="G38:L38"/>
    <mergeCell ref="G39:L39"/>
  </mergeCells>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T749"/>
  <sheetViews>
    <sheetView zoomScaleNormal="100" workbookViewId="0"/>
  </sheetViews>
  <sheetFormatPr defaultRowHeight="13.5"/>
  <cols>
    <col min="1" max="2" width="9" style="164"/>
    <col min="3" max="10" width="16.5" style="164" customWidth="1"/>
    <col min="11" max="12" width="9" style="164"/>
    <col min="13" max="13" width="9" style="1259"/>
    <col min="14" max="14" width="9" style="164" customWidth="1"/>
    <col min="15" max="15" width="9" style="164"/>
    <col min="17" max="18" width="9" style="164"/>
    <col min="19" max="20" width="9" style="779"/>
    <col min="21" max="16384" width="9" style="164"/>
  </cols>
  <sheetData>
    <row r="1" spans="1:20">
      <c r="A1" s="969"/>
      <c r="B1" s="969"/>
      <c r="C1" s="969"/>
      <c r="D1" s="999"/>
      <c r="E1" s="969"/>
      <c r="F1" s="969"/>
      <c r="G1" s="969"/>
      <c r="H1" s="969"/>
      <c r="I1" s="969"/>
      <c r="J1" s="969"/>
      <c r="K1" s="969"/>
      <c r="L1" s="969"/>
      <c r="M1" s="1255"/>
      <c r="N1" s="969"/>
      <c r="O1" s="1129"/>
      <c r="S1" s="993"/>
    </row>
    <row r="2" spans="1:20">
      <c r="A2" s="969"/>
      <c r="B2" s="971" t="s">
        <v>9456</v>
      </c>
      <c r="C2" s="55"/>
      <c r="D2" s="994" t="s">
        <v>9457</v>
      </c>
      <c r="E2" s="978"/>
      <c r="F2" s="999" t="s">
        <v>9458</v>
      </c>
      <c r="G2" s="978"/>
      <c r="H2" s="978"/>
      <c r="I2" s="978"/>
      <c r="J2" s="978"/>
      <c r="K2" s="979"/>
      <c r="L2" s="969"/>
      <c r="M2" s="1255"/>
      <c r="N2" s="969"/>
      <c r="O2" s="1129"/>
      <c r="S2" s="993"/>
    </row>
    <row r="3" spans="1:20" ht="14.25" thickBot="1">
      <c r="A3" s="969"/>
      <c r="B3" s="971"/>
      <c r="C3" s="978"/>
      <c r="D3" s="978"/>
      <c r="E3" s="978"/>
      <c r="F3" s="978"/>
      <c r="G3" s="978"/>
      <c r="H3" s="978"/>
      <c r="I3" s="978"/>
      <c r="J3" s="978"/>
      <c r="K3" s="979"/>
      <c r="L3" s="969"/>
      <c r="M3" s="1255"/>
      <c r="N3" s="969"/>
      <c r="O3" s="1129"/>
      <c r="S3" s="993"/>
    </row>
    <row r="4" spans="1:20" ht="24.75" thickBot="1">
      <c r="A4" s="969"/>
      <c r="B4" s="980" t="s">
        <v>2</v>
      </c>
      <c r="C4" s="981" t="s">
        <v>3</v>
      </c>
      <c r="D4" s="981" t="s">
        <v>4</v>
      </c>
      <c r="E4" s="981" t="s">
        <v>5</v>
      </c>
      <c r="F4" s="981" t="s">
        <v>6</v>
      </c>
      <c r="G4" s="981" t="s">
        <v>7</v>
      </c>
      <c r="H4" s="981" t="s">
        <v>8</v>
      </c>
      <c r="I4" s="981" t="s">
        <v>9</v>
      </c>
      <c r="J4" s="982" t="s">
        <v>10</v>
      </c>
      <c r="K4" s="995" t="s">
        <v>6823</v>
      </c>
      <c r="L4" s="983" t="s">
        <v>2</v>
      </c>
      <c r="M4" s="1256" t="s">
        <v>13574</v>
      </c>
      <c r="N4" s="971"/>
      <c r="O4" s="1240" t="s">
        <v>13572</v>
      </c>
      <c r="S4" s="993"/>
    </row>
    <row r="5" spans="1:20" ht="14.25" thickTop="1">
      <c r="A5" s="970">
        <v>0</v>
      </c>
      <c r="B5" s="987" t="str">
        <f>CONCATENATE(("+0x"),DEC2HEX(A5,3))</f>
        <v>+0x000</v>
      </c>
      <c r="C5" s="967" t="s">
        <v>13</v>
      </c>
      <c r="D5" s="966" t="s">
        <v>2427</v>
      </c>
      <c r="E5" s="966" t="s">
        <v>2427</v>
      </c>
      <c r="F5" s="966" t="s">
        <v>2427</v>
      </c>
      <c r="G5" s="966" t="s">
        <v>2427</v>
      </c>
      <c r="H5" s="966" t="s">
        <v>2427</v>
      </c>
      <c r="I5" s="966" t="s">
        <v>2427</v>
      </c>
      <c r="J5" s="1002" t="s">
        <v>8467</v>
      </c>
      <c r="K5" s="985" t="s">
        <v>16</v>
      </c>
      <c r="L5" s="986" t="str">
        <f>B5</f>
        <v>+0x000</v>
      </c>
      <c r="M5" s="1256" t="str">
        <f>IF(TimingFormat!P6="1F","00",IF(TimingFormat!P6="2F","01","EER"))</f>
        <v>00</v>
      </c>
      <c r="N5" s="969"/>
      <c r="S5" s="993"/>
    </row>
    <row r="6" spans="1:20">
      <c r="A6" s="970">
        <v>1</v>
      </c>
      <c r="B6" s="984" t="str">
        <f t="shared" ref="B6:B69" si="0">CONCATENATE(("+0x"),DEC2HEX(A6,3))</f>
        <v>+0x001</v>
      </c>
      <c r="C6" s="366" t="s">
        <v>13</v>
      </c>
      <c r="D6" s="367" t="s">
        <v>2427</v>
      </c>
      <c r="E6" s="367" t="s">
        <v>2427</v>
      </c>
      <c r="F6" s="367" t="s">
        <v>2427</v>
      </c>
      <c r="G6" s="367" t="s">
        <v>2427</v>
      </c>
      <c r="H6" s="367" t="s">
        <v>2427</v>
      </c>
      <c r="I6" s="367" t="s">
        <v>2427</v>
      </c>
      <c r="J6" s="1002" t="s">
        <v>8468</v>
      </c>
      <c r="K6" s="985" t="s">
        <v>16</v>
      </c>
      <c r="L6" s="986" t="str">
        <f t="shared" ref="L6:L69" si="1">B6</f>
        <v>+0x001</v>
      </c>
      <c r="M6" s="1256" t="str">
        <f>IF(TimingFormat!Q6="FID0","00",IF(TimingFormat!Q6="FID1","01","EER"))</f>
        <v>00</v>
      </c>
      <c r="N6" s="969"/>
      <c r="S6" s="993"/>
    </row>
    <row r="7" spans="1:20">
      <c r="A7" s="970">
        <v>2</v>
      </c>
      <c r="B7" s="984" t="str">
        <f t="shared" si="0"/>
        <v>+0x002</v>
      </c>
      <c r="C7" s="366" t="s">
        <v>13</v>
      </c>
      <c r="D7" s="367" t="s">
        <v>2427</v>
      </c>
      <c r="E7" s="367" t="s">
        <v>2427</v>
      </c>
      <c r="F7" s="367" t="s">
        <v>2427</v>
      </c>
      <c r="G7" s="367" t="s">
        <v>2427</v>
      </c>
      <c r="H7" s="367" t="s">
        <v>2427</v>
      </c>
      <c r="I7" s="367" t="s">
        <v>2427</v>
      </c>
      <c r="J7" s="1002" t="s">
        <v>8469</v>
      </c>
      <c r="K7" s="985" t="s">
        <v>16</v>
      </c>
      <c r="L7" s="986" t="str">
        <f t="shared" si="1"/>
        <v>+0x002</v>
      </c>
      <c r="M7" s="1249" t="s">
        <v>16</v>
      </c>
      <c r="S7" s="1275" t="s">
        <v>13580</v>
      </c>
      <c r="T7" s="1275"/>
    </row>
    <row r="8" spans="1:20">
      <c r="A8" s="970">
        <v>3</v>
      </c>
      <c r="B8" s="984" t="str">
        <f t="shared" si="0"/>
        <v>+0x003</v>
      </c>
      <c r="C8" s="366" t="s">
        <v>13</v>
      </c>
      <c r="D8" s="367" t="s">
        <v>2427</v>
      </c>
      <c r="E8" s="367" t="s">
        <v>2427</v>
      </c>
      <c r="F8" s="1564" t="s">
        <v>8470</v>
      </c>
      <c r="G8" s="1545"/>
      <c r="H8" s="1545"/>
      <c r="I8" s="1545"/>
      <c r="J8" s="1546"/>
      <c r="K8" s="985" t="s">
        <v>819</v>
      </c>
      <c r="L8" s="986" t="str">
        <f t="shared" si="1"/>
        <v>+0x003</v>
      </c>
      <c r="M8" s="1256" t="str">
        <f>DEC2HEX(S8,2)</f>
        <v>00</v>
      </c>
      <c r="N8" s="969"/>
      <c r="S8" s="1277">
        <v>0</v>
      </c>
      <c r="T8" s="1285"/>
    </row>
    <row r="9" spans="1:20">
      <c r="A9" s="970">
        <v>4</v>
      </c>
      <c r="B9" s="984" t="str">
        <f t="shared" si="0"/>
        <v>+0x004</v>
      </c>
      <c r="C9" s="1563" t="s">
        <v>13342</v>
      </c>
      <c r="D9" s="1545"/>
      <c r="E9" s="1545"/>
      <c r="F9" s="1545"/>
      <c r="G9" s="1545"/>
      <c r="H9" s="1545"/>
      <c r="I9" s="1545"/>
      <c r="J9" s="1546"/>
      <c r="K9" s="985" t="s">
        <v>16</v>
      </c>
      <c r="L9" s="986" t="str">
        <f t="shared" si="1"/>
        <v>+0x004</v>
      </c>
      <c r="M9" s="1256" t="str">
        <f>RIGHT(DEC2HEX(S9,4),2)</f>
        <v>D8</v>
      </c>
      <c r="N9" s="969"/>
      <c r="S9" s="1277">
        <f>TimingFormat!E28+TimingFormat!E30+TimingFormat!E34+ROUNDUP(TimingFormat!C52/TimingFormat!E15,0)</f>
        <v>1496</v>
      </c>
      <c r="T9" s="1285"/>
    </row>
    <row r="10" spans="1:20">
      <c r="A10" s="970">
        <v>5</v>
      </c>
      <c r="B10" s="984" t="str">
        <f t="shared" si="0"/>
        <v>+0x005</v>
      </c>
      <c r="C10" s="366" t="s">
        <v>13</v>
      </c>
      <c r="D10" s="367" t="s">
        <v>2427</v>
      </c>
      <c r="E10" s="367" t="s">
        <v>2427</v>
      </c>
      <c r="F10" s="367" t="s">
        <v>2427</v>
      </c>
      <c r="G10" s="1861" t="s">
        <v>13490</v>
      </c>
      <c r="H10" s="1862"/>
      <c r="I10" s="1862"/>
      <c r="J10" s="1863"/>
      <c r="K10" s="985" t="s">
        <v>16</v>
      </c>
      <c r="L10" s="986" t="str">
        <f t="shared" si="1"/>
        <v>+0x005</v>
      </c>
      <c r="M10" s="1256" t="str">
        <f>LEFT(DEC2HEX(S9,4),2)</f>
        <v>05</v>
      </c>
      <c r="N10" s="969"/>
      <c r="S10" s="993"/>
    </row>
    <row r="11" spans="1:20">
      <c r="A11" s="970">
        <v>6</v>
      </c>
      <c r="B11" s="984" t="str">
        <f t="shared" si="0"/>
        <v>+0x006</v>
      </c>
      <c r="C11" s="366" t="s">
        <v>13</v>
      </c>
      <c r="D11" s="367" t="s">
        <v>2427</v>
      </c>
      <c r="E11" s="367" t="s">
        <v>2427</v>
      </c>
      <c r="F11" s="367" t="s">
        <v>2427</v>
      </c>
      <c r="G11" s="367" t="s">
        <v>2427</v>
      </c>
      <c r="H11" s="367" t="s">
        <v>2427</v>
      </c>
      <c r="I11" s="367" t="s">
        <v>2427</v>
      </c>
      <c r="J11" s="1002" t="s">
        <v>8471</v>
      </c>
      <c r="K11" s="985" t="s">
        <v>16</v>
      </c>
      <c r="L11" s="986" t="str">
        <f t="shared" si="1"/>
        <v>+0x006</v>
      </c>
      <c r="M11" s="1256" t="s">
        <v>16</v>
      </c>
      <c r="N11" s="969"/>
      <c r="S11" s="993"/>
    </row>
    <row r="12" spans="1:20">
      <c r="A12" s="970">
        <v>7</v>
      </c>
      <c r="B12" s="984" t="str">
        <f t="shared" si="0"/>
        <v>+0x007</v>
      </c>
      <c r="C12" s="366" t="s">
        <v>13</v>
      </c>
      <c r="D12" s="367" t="s">
        <v>2427</v>
      </c>
      <c r="E12" s="367" t="s">
        <v>2427</v>
      </c>
      <c r="F12" s="367" t="s">
        <v>2427</v>
      </c>
      <c r="G12" s="367" t="s">
        <v>2427</v>
      </c>
      <c r="H12" s="367" t="s">
        <v>2427</v>
      </c>
      <c r="I12" s="367" t="s">
        <v>2427</v>
      </c>
      <c r="J12" s="1002" t="s">
        <v>8472</v>
      </c>
      <c r="K12" s="985" t="s">
        <v>819</v>
      </c>
      <c r="L12" s="986" t="str">
        <f t="shared" si="1"/>
        <v>+0x007</v>
      </c>
      <c r="M12" s="1256" t="s">
        <v>819</v>
      </c>
      <c r="N12" s="969"/>
      <c r="S12" s="993"/>
    </row>
    <row r="13" spans="1:20">
      <c r="A13" s="970">
        <v>8</v>
      </c>
      <c r="B13" s="984" t="str">
        <f t="shared" si="0"/>
        <v>+0x008</v>
      </c>
      <c r="C13" s="366" t="s">
        <v>13</v>
      </c>
      <c r="D13" s="367" t="s">
        <v>2427</v>
      </c>
      <c r="E13" s="367" t="s">
        <v>2427</v>
      </c>
      <c r="F13" s="367" t="s">
        <v>2427</v>
      </c>
      <c r="G13" s="367" t="s">
        <v>2427</v>
      </c>
      <c r="H13" s="367" t="s">
        <v>2427</v>
      </c>
      <c r="I13" s="367" t="s">
        <v>2427</v>
      </c>
      <c r="J13" s="1002" t="s">
        <v>8473</v>
      </c>
      <c r="K13" s="985" t="s">
        <v>819</v>
      </c>
      <c r="L13" s="986" t="str">
        <f t="shared" si="1"/>
        <v>+0x008</v>
      </c>
      <c r="M13" s="1256" t="s">
        <v>819</v>
      </c>
      <c r="N13" s="969"/>
      <c r="S13" s="993"/>
    </row>
    <row r="14" spans="1:20">
      <c r="A14" s="970">
        <v>9</v>
      </c>
      <c r="B14" s="984" t="str">
        <f t="shared" si="0"/>
        <v>+0x009</v>
      </c>
      <c r="C14" s="366" t="s">
        <v>13</v>
      </c>
      <c r="D14" s="367" t="s">
        <v>2427</v>
      </c>
      <c r="E14" s="367" t="s">
        <v>2427</v>
      </c>
      <c r="F14" s="367" t="s">
        <v>2427</v>
      </c>
      <c r="G14" s="367" t="s">
        <v>2427</v>
      </c>
      <c r="H14" s="367" t="s">
        <v>2427</v>
      </c>
      <c r="I14" s="367" t="s">
        <v>2427</v>
      </c>
      <c r="J14" s="1002" t="s">
        <v>8474</v>
      </c>
      <c r="K14" s="985" t="s">
        <v>819</v>
      </c>
      <c r="L14" s="986" t="str">
        <f t="shared" si="1"/>
        <v>+0x009</v>
      </c>
      <c r="M14" s="1256" t="s">
        <v>819</v>
      </c>
      <c r="N14" s="969"/>
      <c r="S14" s="993"/>
    </row>
    <row r="15" spans="1:20">
      <c r="A15" s="970">
        <v>10</v>
      </c>
      <c r="B15" s="984" t="str">
        <f t="shared" si="0"/>
        <v>+0x00A</v>
      </c>
      <c r="C15" s="366" t="s">
        <v>13</v>
      </c>
      <c r="D15" s="367" t="s">
        <v>2427</v>
      </c>
      <c r="E15" s="367" t="s">
        <v>2427</v>
      </c>
      <c r="F15" s="367" t="s">
        <v>2427</v>
      </c>
      <c r="G15" s="367" t="s">
        <v>2427</v>
      </c>
      <c r="H15" s="367" t="s">
        <v>2427</v>
      </c>
      <c r="I15" s="367" t="s">
        <v>2427</v>
      </c>
      <c r="J15" s="1002" t="s">
        <v>8475</v>
      </c>
      <c r="K15" s="985" t="s">
        <v>819</v>
      </c>
      <c r="L15" s="986" t="str">
        <f t="shared" si="1"/>
        <v>+0x00A</v>
      </c>
      <c r="M15" s="1256" t="s">
        <v>819</v>
      </c>
      <c r="N15" s="969"/>
      <c r="S15" s="993"/>
    </row>
    <row r="16" spans="1:20">
      <c r="A16" s="970">
        <v>11</v>
      </c>
      <c r="B16" s="984" t="str">
        <f t="shared" si="0"/>
        <v>+0x00B</v>
      </c>
      <c r="C16" s="366" t="s">
        <v>13</v>
      </c>
      <c r="D16" s="367" t="s">
        <v>2427</v>
      </c>
      <c r="E16" s="367" t="s">
        <v>2427</v>
      </c>
      <c r="F16" s="367" t="s">
        <v>2427</v>
      </c>
      <c r="G16" s="367" t="s">
        <v>2427</v>
      </c>
      <c r="H16" s="367" t="s">
        <v>2427</v>
      </c>
      <c r="I16" s="367" t="s">
        <v>2427</v>
      </c>
      <c r="J16" s="1002" t="s">
        <v>8476</v>
      </c>
      <c r="K16" s="985" t="s">
        <v>819</v>
      </c>
      <c r="L16" s="986" t="str">
        <f t="shared" si="1"/>
        <v>+0x00B</v>
      </c>
      <c r="M16" s="1256" t="s">
        <v>819</v>
      </c>
      <c r="N16" s="969"/>
      <c r="S16" s="993"/>
    </row>
    <row r="17" spans="1:20">
      <c r="A17" s="970">
        <v>12</v>
      </c>
      <c r="B17" s="984" t="str">
        <f t="shared" si="0"/>
        <v>+0x00C</v>
      </c>
      <c r="C17" s="366" t="s">
        <v>13</v>
      </c>
      <c r="D17" s="367" t="s">
        <v>2427</v>
      </c>
      <c r="E17" s="367" t="s">
        <v>2427</v>
      </c>
      <c r="F17" s="367" t="s">
        <v>2427</v>
      </c>
      <c r="G17" s="367" t="s">
        <v>2427</v>
      </c>
      <c r="H17" s="1564" t="s">
        <v>8477</v>
      </c>
      <c r="I17" s="1545"/>
      <c r="J17" s="1546"/>
      <c r="K17" s="985" t="s">
        <v>16</v>
      </c>
      <c r="L17" s="986" t="str">
        <f t="shared" si="1"/>
        <v>+0x00C</v>
      </c>
      <c r="M17" s="1256" t="s">
        <v>16</v>
      </c>
      <c r="N17" s="969"/>
      <c r="S17" s="993"/>
    </row>
    <row r="18" spans="1:20">
      <c r="A18" s="970">
        <v>13</v>
      </c>
      <c r="B18" s="984" t="str">
        <f t="shared" si="0"/>
        <v>+0x00D</v>
      </c>
      <c r="C18" s="366" t="s">
        <v>13</v>
      </c>
      <c r="D18" s="367" t="s">
        <v>2427</v>
      </c>
      <c r="E18" s="367" t="s">
        <v>2427</v>
      </c>
      <c r="F18" s="367" t="s">
        <v>2427</v>
      </c>
      <c r="G18" s="367" t="s">
        <v>2427</v>
      </c>
      <c r="H18" s="1564" t="s">
        <v>8478</v>
      </c>
      <c r="I18" s="1545"/>
      <c r="J18" s="1546"/>
      <c r="K18" s="985" t="s">
        <v>16</v>
      </c>
      <c r="L18" s="986" t="str">
        <f t="shared" si="1"/>
        <v>+0x00D</v>
      </c>
      <c r="M18" s="1256" t="s">
        <v>16</v>
      </c>
      <c r="N18" s="969"/>
      <c r="S18" s="993"/>
    </row>
    <row r="19" spans="1:20">
      <c r="A19" s="970">
        <v>14</v>
      </c>
      <c r="B19" s="984" t="str">
        <f t="shared" si="0"/>
        <v>+0x00E</v>
      </c>
      <c r="C19" s="1563" t="s">
        <v>8479</v>
      </c>
      <c r="D19" s="1545"/>
      <c r="E19" s="1545"/>
      <c r="F19" s="1545"/>
      <c r="G19" s="1545"/>
      <c r="H19" s="1545"/>
      <c r="I19" s="1545"/>
      <c r="J19" s="1546"/>
      <c r="K19" s="985" t="s">
        <v>16</v>
      </c>
      <c r="L19" s="986" t="str">
        <f t="shared" si="1"/>
        <v>+0x00E</v>
      </c>
      <c r="M19" s="1256" t="s">
        <v>16</v>
      </c>
      <c r="N19" s="969"/>
      <c r="S19" s="993"/>
    </row>
    <row r="20" spans="1:20">
      <c r="A20" s="970">
        <v>15</v>
      </c>
      <c r="B20" s="984" t="str">
        <f t="shared" si="0"/>
        <v>+0x00F</v>
      </c>
      <c r="C20" s="366" t="s">
        <v>13</v>
      </c>
      <c r="D20" s="367" t="s">
        <v>2427</v>
      </c>
      <c r="E20" s="367" t="s">
        <v>2427</v>
      </c>
      <c r="F20" s="367" t="s">
        <v>2427</v>
      </c>
      <c r="G20" s="367" t="s">
        <v>2427</v>
      </c>
      <c r="H20" s="367" t="s">
        <v>2427</v>
      </c>
      <c r="I20" s="367" t="s">
        <v>2427</v>
      </c>
      <c r="J20" s="1002" t="s">
        <v>8480</v>
      </c>
      <c r="K20" s="985" t="s">
        <v>16</v>
      </c>
      <c r="L20" s="986" t="str">
        <f t="shared" si="1"/>
        <v>+0x00F</v>
      </c>
      <c r="M20" s="1256" t="s">
        <v>16</v>
      </c>
      <c r="N20" s="969"/>
      <c r="S20" s="993"/>
    </row>
    <row r="21" spans="1:20">
      <c r="A21" s="970">
        <v>16</v>
      </c>
      <c r="B21" s="984" t="str">
        <f t="shared" si="0"/>
        <v>+0x010</v>
      </c>
      <c r="C21" s="1563" t="s">
        <v>8481</v>
      </c>
      <c r="D21" s="1545"/>
      <c r="E21" s="1545"/>
      <c r="F21" s="1545"/>
      <c r="G21" s="1545"/>
      <c r="H21" s="1545"/>
      <c r="I21" s="1545"/>
      <c r="J21" s="1546"/>
      <c r="K21" s="985" t="s">
        <v>16</v>
      </c>
      <c r="L21" s="986" t="str">
        <f t="shared" si="1"/>
        <v>+0x010</v>
      </c>
      <c r="M21" s="1256" t="s">
        <v>16</v>
      </c>
      <c r="N21" s="969"/>
      <c r="S21" s="993"/>
    </row>
    <row r="22" spans="1:20">
      <c r="A22" s="970">
        <v>17</v>
      </c>
      <c r="B22" s="984" t="str">
        <f t="shared" si="0"/>
        <v>+0x011</v>
      </c>
      <c r="C22" s="366" t="s">
        <v>13</v>
      </c>
      <c r="D22" s="367" t="s">
        <v>2427</v>
      </c>
      <c r="E22" s="367" t="s">
        <v>2427</v>
      </c>
      <c r="F22" s="367" t="s">
        <v>2427</v>
      </c>
      <c r="G22" s="367" t="s">
        <v>2427</v>
      </c>
      <c r="H22" s="367" t="s">
        <v>2427</v>
      </c>
      <c r="I22" s="367" t="s">
        <v>2427</v>
      </c>
      <c r="J22" s="1002" t="s">
        <v>8482</v>
      </c>
      <c r="K22" s="985" t="s">
        <v>16</v>
      </c>
      <c r="L22" s="986" t="str">
        <f t="shared" si="1"/>
        <v>+0x011</v>
      </c>
      <c r="M22" s="1256" t="s">
        <v>16</v>
      </c>
      <c r="N22" s="969"/>
      <c r="S22" s="993"/>
    </row>
    <row r="23" spans="1:20">
      <c r="A23" s="970">
        <v>18</v>
      </c>
      <c r="B23" s="984" t="str">
        <f t="shared" si="0"/>
        <v>+0x012</v>
      </c>
      <c r="C23" s="1563" t="s">
        <v>8483</v>
      </c>
      <c r="D23" s="1545"/>
      <c r="E23" s="1545"/>
      <c r="F23" s="1545"/>
      <c r="G23" s="1545"/>
      <c r="H23" s="1545"/>
      <c r="I23" s="1545"/>
      <c r="J23" s="1546"/>
      <c r="K23" s="985" t="s">
        <v>16</v>
      </c>
      <c r="L23" s="986" t="str">
        <f t="shared" si="1"/>
        <v>+0x012</v>
      </c>
      <c r="M23" s="1256" t="s">
        <v>16</v>
      </c>
      <c r="N23" s="969"/>
      <c r="S23" s="993"/>
    </row>
    <row r="24" spans="1:20">
      <c r="A24" s="970">
        <v>19</v>
      </c>
      <c r="B24" s="984" t="str">
        <f t="shared" si="0"/>
        <v>+0x013</v>
      </c>
      <c r="C24" s="366" t="s">
        <v>13</v>
      </c>
      <c r="D24" s="367" t="s">
        <v>2427</v>
      </c>
      <c r="E24" s="367" t="s">
        <v>2427</v>
      </c>
      <c r="F24" s="367" t="s">
        <v>2427</v>
      </c>
      <c r="G24" s="367" t="s">
        <v>2427</v>
      </c>
      <c r="H24" s="367" t="s">
        <v>2427</v>
      </c>
      <c r="I24" s="367" t="s">
        <v>2427</v>
      </c>
      <c r="J24" s="1002" t="s">
        <v>8484</v>
      </c>
      <c r="K24" s="985" t="s">
        <v>16</v>
      </c>
      <c r="L24" s="986" t="str">
        <f t="shared" si="1"/>
        <v>+0x013</v>
      </c>
      <c r="M24" s="1256" t="s">
        <v>16</v>
      </c>
      <c r="N24" s="969"/>
      <c r="S24" s="993"/>
    </row>
    <row r="25" spans="1:20">
      <c r="A25" s="970">
        <v>20</v>
      </c>
      <c r="B25" s="984" t="str">
        <f t="shared" si="0"/>
        <v>+0x014</v>
      </c>
      <c r="C25" s="1563" t="s">
        <v>8485</v>
      </c>
      <c r="D25" s="1545"/>
      <c r="E25" s="1545"/>
      <c r="F25" s="1545"/>
      <c r="G25" s="1545"/>
      <c r="H25" s="1545"/>
      <c r="I25" s="1545"/>
      <c r="J25" s="1546"/>
      <c r="K25" s="985" t="s">
        <v>16</v>
      </c>
      <c r="L25" s="986" t="str">
        <f t="shared" si="1"/>
        <v>+0x014</v>
      </c>
      <c r="M25" s="1256" t="s">
        <v>16</v>
      </c>
      <c r="N25" s="969"/>
      <c r="S25" s="993"/>
    </row>
    <row r="26" spans="1:20">
      <c r="A26" s="970">
        <v>21</v>
      </c>
      <c r="B26" s="984" t="str">
        <f t="shared" si="0"/>
        <v>+0x015</v>
      </c>
      <c r="C26" s="366" t="s">
        <v>13</v>
      </c>
      <c r="D26" s="367" t="s">
        <v>2427</v>
      </c>
      <c r="E26" s="367" t="s">
        <v>2427</v>
      </c>
      <c r="F26" s="367" t="s">
        <v>2427</v>
      </c>
      <c r="G26" s="367" t="s">
        <v>2427</v>
      </c>
      <c r="H26" s="367" t="s">
        <v>2427</v>
      </c>
      <c r="I26" s="367" t="s">
        <v>2427</v>
      </c>
      <c r="J26" s="1002" t="s">
        <v>8486</v>
      </c>
      <c r="K26" s="985" t="s">
        <v>16</v>
      </c>
      <c r="L26" s="986" t="str">
        <f t="shared" si="1"/>
        <v>+0x015</v>
      </c>
      <c r="M26" s="1256" t="s">
        <v>16</v>
      </c>
      <c r="N26" s="969"/>
      <c r="S26" s="993"/>
    </row>
    <row r="27" spans="1:20">
      <c r="A27" s="970">
        <v>22</v>
      </c>
      <c r="B27" s="984" t="str">
        <f t="shared" si="0"/>
        <v>+0x016</v>
      </c>
      <c r="C27" s="1563" t="s">
        <v>8487</v>
      </c>
      <c r="D27" s="1545"/>
      <c r="E27" s="1545"/>
      <c r="F27" s="1545"/>
      <c r="G27" s="1545"/>
      <c r="H27" s="1545"/>
      <c r="I27" s="1545"/>
      <c r="J27" s="1546"/>
      <c r="K27" s="985" t="s">
        <v>201</v>
      </c>
      <c r="L27" s="986" t="str">
        <f t="shared" si="1"/>
        <v>+0x016</v>
      </c>
      <c r="M27" s="1256" t="s">
        <v>201</v>
      </c>
      <c r="N27" s="969"/>
      <c r="S27" s="993"/>
    </row>
    <row r="28" spans="1:20">
      <c r="A28" s="970">
        <v>23</v>
      </c>
      <c r="B28" s="984" t="str">
        <f t="shared" si="0"/>
        <v>+0x017</v>
      </c>
      <c r="C28" s="1563" t="s">
        <v>8488</v>
      </c>
      <c r="D28" s="1545"/>
      <c r="E28" s="1545"/>
      <c r="F28" s="1545"/>
      <c r="G28" s="1545"/>
      <c r="H28" s="1545"/>
      <c r="I28" s="1545"/>
      <c r="J28" s="1546"/>
      <c r="K28" s="985" t="s">
        <v>201</v>
      </c>
      <c r="L28" s="986" t="str">
        <f t="shared" si="1"/>
        <v>+0x017</v>
      </c>
      <c r="M28" s="1256" t="s">
        <v>201</v>
      </c>
      <c r="N28" s="969"/>
      <c r="S28" s="993"/>
    </row>
    <row r="29" spans="1:20">
      <c r="A29" s="970">
        <v>24</v>
      </c>
      <c r="B29" s="984" t="str">
        <f t="shared" si="0"/>
        <v>+0x018</v>
      </c>
      <c r="C29" s="1563" t="s">
        <v>8489</v>
      </c>
      <c r="D29" s="1545"/>
      <c r="E29" s="1545"/>
      <c r="F29" s="1545"/>
      <c r="G29" s="1545"/>
      <c r="H29" s="1545"/>
      <c r="I29" s="1545"/>
      <c r="J29" s="1546"/>
      <c r="K29" s="985" t="s">
        <v>201</v>
      </c>
      <c r="L29" s="986" t="str">
        <f t="shared" si="1"/>
        <v>+0x018</v>
      </c>
      <c r="M29" s="1256" t="s">
        <v>201</v>
      </c>
      <c r="N29" s="969"/>
      <c r="S29" s="993"/>
    </row>
    <row r="30" spans="1:20">
      <c r="A30" s="970">
        <v>25</v>
      </c>
      <c r="B30" s="984" t="str">
        <f t="shared" si="0"/>
        <v>+0x019</v>
      </c>
      <c r="C30" s="1563" t="s">
        <v>8490</v>
      </c>
      <c r="D30" s="1545"/>
      <c r="E30" s="1545"/>
      <c r="F30" s="1545"/>
      <c r="G30" s="1545"/>
      <c r="H30" s="1545"/>
      <c r="I30" s="1545"/>
      <c r="J30" s="1546"/>
      <c r="K30" s="985" t="s">
        <v>201</v>
      </c>
      <c r="L30" s="986" t="str">
        <f t="shared" si="1"/>
        <v>+0x019</v>
      </c>
      <c r="M30" s="1256" t="s">
        <v>201</v>
      </c>
      <c r="N30" s="969"/>
      <c r="S30" s="993"/>
    </row>
    <row r="31" spans="1:20">
      <c r="A31" s="970">
        <v>26</v>
      </c>
      <c r="B31" s="984" t="str">
        <f t="shared" si="0"/>
        <v>+0x01A</v>
      </c>
      <c r="C31" s="366" t="s">
        <v>13</v>
      </c>
      <c r="D31" s="367" t="s">
        <v>2427</v>
      </c>
      <c r="E31" s="367" t="s">
        <v>2427</v>
      </c>
      <c r="F31" s="367" t="s">
        <v>2427</v>
      </c>
      <c r="G31" s="367" t="s">
        <v>2427</v>
      </c>
      <c r="H31" s="367" t="s">
        <v>2427</v>
      </c>
      <c r="I31" s="367" t="s">
        <v>2427</v>
      </c>
      <c r="J31" s="1002" t="s">
        <v>8491</v>
      </c>
      <c r="K31" s="985" t="s">
        <v>819</v>
      </c>
      <c r="L31" s="986" t="str">
        <f t="shared" si="1"/>
        <v>+0x01A</v>
      </c>
      <c r="M31" s="1256" t="s">
        <v>16</v>
      </c>
      <c r="N31" s="969"/>
      <c r="S31" s="993"/>
    </row>
    <row r="32" spans="1:20">
      <c r="A32" s="970">
        <v>27</v>
      </c>
      <c r="B32" s="984" t="str">
        <f t="shared" si="0"/>
        <v>+0x01B</v>
      </c>
      <c r="C32" s="1563" t="s">
        <v>8492</v>
      </c>
      <c r="D32" s="1545"/>
      <c r="E32" s="1545"/>
      <c r="F32" s="1545"/>
      <c r="G32" s="1545"/>
      <c r="H32" s="1545"/>
      <c r="I32" s="1545"/>
      <c r="J32" s="1546"/>
      <c r="K32" s="985" t="s">
        <v>6990</v>
      </c>
      <c r="L32" s="986" t="str">
        <f t="shared" si="1"/>
        <v>+0x01B</v>
      </c>
      <c r="M32" s="1256" t="s">
        <v>16</v>
      </c>
      <c r="N32" s="969"/>
      <c r="S32" s="1275" t="s">
        <v>13580</v>
      </c>
      <c r="T32" s="1275"/>
    </row>
    <row r="33" spans="1:20">
      <c r="A33" s="970">
        <v>28</v>
      </c>
      <c r="B33" s="984" t="str">
        <f t="shared" si="0"/>
        <v>+0x01C</v>
      </c>
      <c r="C33" s="366" t="s">
        <v>13</v>
      </c>
      <c r="D33" s="367" t="s">
        <v>2427</v>
      </c>
      <c r="E33" s="367" t="s">
        <v>2427</v>
      </c>
      <c r="F33" s="367" t="s">
        <v>2427</v>
      </c>
      <c r="G33" s="1559" t="s">
        <v>8493</v>
      </c>
      <c r="H33" s="1545"/>
      <c r="I33" s="1545"/>
      <c r="J33" s="1546"/>
      <c r="K33" s="985" t="s">
        <v>16</v>
      </c>
      <c r="L33" s="986" t="str">
        <f t="shared" si="1"/>
        <v>+0x01C</v>
      </c>
      <c r="M33" s="1256" t="str">
        <f t="shared" ref="M33:M56" ca="1" si="2">IF(S33="R","00",IF(S33="G","01",IF(S33="B","02",IF(S33="W","03",IF(S33="A","04",IF(S33="RGB","05",IF(S33="RG","06",IF(S33="GB","07",IF(S33="RB","08",IF(S33="RGB'","09",IF(S33=0,"00","ERR")))))))))))</f>
        <v>00</v>
      </c>
      <c r="N33" s="969"/>
      <c r="S33" s="1277" t="str">
        <f ca="1">OFFSET(TimingFormat!$F$41,0,T33,1,1)</f>
        <v>R</v>
      </c>
      <c r="T33" s="1285">
        <v>0</v>
      </c>
    </row>
    <row r="34" spans="1:20">
      <c r="A34" s="970">
        <v>29</v>
      </c>
      <c r="B34" s="984" t="str">
        <f t="shared" si="0"/>
        <v>+0x01D</v>
      </c>
      <c r="C34" s="366" t="s">
        <v>13</v>
      </c>
      <c r="D34" s="367" t="s">
        <v>2427</v>
      </c>
      <c r="E34" s="367" t="s">
        <v>2427</v>
      </c>
      <c r="F34" s="367" t="s">
        <v>2427</v>
      </c>
      <c r="G34" s="1559" t="s">
        <v>8494</v>
      </c>
      <c r="H34" s="1545"/>
      <c r="I34" s="1545"/>
      <c r="J34" s="1546"/>
      <c r="K34" s="985" t="s">
        <v>16</v>
      </c>
      <c r="L34" s="986" t="str">
        <f t="shared" si="1"/>
        <v>+0x01D</v>
      </c>
      <c r="M34" s="1256" t="str">
        <f t="shared" ca="1" si="2"/>
        <v>00</v>
      </c>
      <c r="N34" s="969"/>
      <c r="S34" s="1277" t="str">
        <f ca="1">OFFSET(TimingFormat!$F$41,0,T34,1,1)</f>
        <v>R</v>
      </c>
      <c r="T34" s="1285">
        <v>1</v>
      </c>
    </row>
    <row r="35" spans="1:20">
      <c r="A35" s="970">
        <v>30</v>
      </c>
      <c r="B35" s="984" t="str">
        <f t="shared" si="0"/>
        <v>+0x01E</v>
      </c>
      <c r="C35" s="366" t="s">
        <v>13</v>
      </c>
      <c r="D35" s="367" t="s">
        <v>2427</v>
      </c>
      <c r="E35" s="367" t="s">
        <v>2427</v>
      </c>
      <c r="F35" s="367" t="s">
        <v>2427</v>
      </c>
      <c r="G35" s="1559" t="s">
        <v>8495</v>
      </c>
      <c r="H35" s="1545"/>
      <c r="I35" s="1545"/>
      <c r="J35" s="1546"/>
      <c r="K35" s="985" t="s">
        <v>819</v>
      </c>
      <c r="L35" s="986" t="str">
        <f t="shared" si="1"/>
        <v>+0x01E</v>
      </c>
      <c r="M35" s="1256" t="str">
        <f t="shared" ca="1" si="2"/>
        <v>01</v>
      </c>
      <c r="N35" s="969"/>
      <c r="S35" s="1277" t="str">
        <f ca="1">OFFSET(TimingFormat!$F$41,0,T35,1,1)</f>
        <v>G</v>
      </c>
      <c r="T35" s="1285">
        <v>2</v>
      </c>
    </row>
    <row r="36" spans="1:20">
      <c r="A36" s="970">
        <v>31</v>
      </c>
      <c r="B36" s="984" t="str">
        <f t="shared" si="0"/>
        <v>+0x01F</v>
      </c>
      <c r="C36" s="366" t="s">
        <v>13</v>
      </c>
      <c r="D36" s="367" t="s">
        <v>2427</v>
      </c>
      <c r="E36" s="367" t="s">
        <v>2427</v>
      </c>
      <c r="F36" s="367" t="s">
        <v>2427</v>
      </c>
      <c r="G36" s="1559" t="s">
        <v>8496</v>
      </c>
      <c r="H36" s="1545"/>
      <c r="I36" s="1545"/>
      <c r="J36" s="1546"/>
      <c r="K36" s="985" t="s">
        <v>819</v>
      </c>
      <c r="L36" s="986" t="str">
        <f t="shared" si="1"/>
        <v>+0x01F</v>
      </c>
      <c r="M36" s="1256" t="str">
        <f t="shared" ca="1" si="2"/>
        <v>01</v>
      </c>
      <c r="N36" s="969"/>
      <c r="S36" s="1277" t="str">
        <f ca="1">OFFSET(TimingFormat!$F$41,0,T36,1,1)</f>
        <v>G</v>
      </c>
      <c r="T36" s="1285">
        <v>3</v>
      </c>
    </row>
    <row r="37" spans="1:20">
      <c r="A37" s="970">
        <v>32</v>
      </c>
      <c r="B37" s="984" t="str">
        <f t="shared" si="0"/>
        <v>+0x020</v>
      </c>
      <c r="C37" s="366" t="s">
        <v>13</v>
      </c>
      <c r="D37" s="367" t="s">
        <v>2427</v>
      </c>
      <c r="E37" s="367" t="s">
        <v>2427</v>
      </c>
      <c r="F37" s="367" t="s">
        <v>2427</v>
      </c>
      <c r="G37" s="1559" t="s">
        <v>8497</v>
      </c>
      <c r="H37" s="1545"/>
      <c r="I37" s="1545"/>
      <c r="J37" s="1546"/>
      <c r="K37" s="985" t="s">
        <v>1168</v>
      </c>
      <c r="L37" s="986" t="str">
        <f t="shared" si="1"/>
        <v>+0x020</v>
      </c>
      <c r="M37" s="1256" t="str">
        <f t="shared" ca="1" si="2"/>
        <v>02</v>
      </c>
      <c r="N37" s="969"/>
      <c r="S37" s="1277" t="str">
        <f ca="1">OFFSET(TimingFormat!$F$41,0,T37,1,1)</f>
        <v>B</v>
      </c>
      <c r="T37" s="1285">
        <v>4</v>
      </c>
    </row>
    <row r="38" spans="1:20">
      <c r="A38" s="970">
        <v>33</v>
      </c>
      <c r="B38" s="984" t="str">
        <f t="shared" si="0"/>
        <v>+0x021</v>
      </c>
      <c r="C38" s="366" t="s">
        <v>13</v>
      </c>
      <c r="D38" s="367" t="s">
        <v>2427</v>
      </c>
      <c r="E38" s="367" t="s">
        <v>2427</v>
      </c>
      <c r="F38" s="367" t="s">
        <v>2427</v>
      </c>
      <c r="G38" s="1559" t="s">
        <v>8498</v>
      </c>
      <c r="H38" s="1545"/>
      <c r="I38" s="1545"/>
      <c r="J38" s="1546"/>
      <c r="K38" s="985" t="s">
        <v>1168</v>
      </c>
      <c r="L38" s="986" t="str">
        <f t="shared" si="1"/>
        <v>+0x021</v>
      </c>
      <c r="M38" s="1256" t="str">
        <f t="shared" ca="1" si="2"/>
        <v>02</v>
      </c>
      <c r="N38" s="969"/>
      <c r="S38" s="1277" t="str">
        <f ca="1">OFFSET(TimingFormat!$F$41,0,T38,1,1)</f>
        <v>B</v>
      </c>
      <c r="T38" s="1285">
        <v>5</v>
      </c>
    </row>
    <row r="39" spans="1:20">
      <c r="A39" s="970">
        <v>34</v>
      </c>
      <c r="B39" s="984" t="str">
        <f t="shared" si="0"/>
        <v>+0x022</v>
      </c>
      <c r="C39" s="366" t="s">
        <v>13</v>
      </c>
      <c r="D39" s="367" t="s">
        <v>2427</v>
      </c>
      <c r="E39" s="367" t="s">
        <v>2427</v>
      </c>
      <c r="F39" s="367" t="s">
        <v>2427</v>
      </c>
      <c r="G39" s="1559" t="s">
        <v>8499</v>
      </c>
      <c r="H39" s="1545"/>
      <c r="I39" s="1545"/>
      <c r="J39" s="1546"/>
      <c r="K39" s="985" t="s">
        <v>819</v>
      </c>
      <c r="L39" s="986" t="str">
        <f t="shared" si="1"/>
        <v>+0x022</v>
      </c>
      <c r="M39" s="1256" t="str">
        <f t="shared" ca="1" si="2"/>
        <v>01</v>
      </c>
      <c r="N39" s="969"/>
      <c r="S39" s="1277" t="str">
        <f ca="1">OFFSET(TimingFormat!$F$41,0,T39,1,1)</f>
        <v>G</v>
      </c>
      <c r="T39" s="1285">
        <v>6</v>
      </c>
    </row>
    <row r="40" spans="1:20">
      <c r="A40" s="970">
        <v>35</v>
      </c>
      <c r="B40" s="984" t="str">
        <f t="shared" si="0"/>
        <v>+0x023</v>
      </c>
      <c r="C40" s="366" t="s">
        <v>13</v>
      </c>
      <c r="D40" s="367" t="s">
        <v>2427</v>
      </c>
      <c r="E40" s="367" t="s">
        <v>2427</v>
      </c>
      <c r="F40" s="367" t="s">
        <v>2427</v>
      </c>
      <c r="G40" s="1559" t="s">
        <v>8500</v>
      </c>
      <c r="H40" s="1545"/>
      <c r="I40" s="1545"/>
      <c r="J40" s="1546"/>
      <c r="K40" s="985" t="s">
        <v>819</v>
      </c>
      <c r="L40" s="986" t="str">
        <f t="shared" si="1"/>
        <v>+0x023</v>
      </c>
      <c r="M40" s="1256" t="str">
        <f t="shared" ca="1" si="2"/>
        <v>01</v>
      </c>
      <c r="N40" s="969"/>
      <c r="S40" s="1277" t="str">
        <f ca="1">OFFSET(TimingFormat!$F$41,0,T40,1,1)</f>
        <v>G</v>
      </c>
      <c r="T40" s="1285">
        <v>7</v>
      </c>
    </row>
    <row r="41" spans="1:20">
      <c r="A41" s="970">
        <v>36</v>
      </c>
      <c r="B41" s="984" t="str">
        <f t="shared" si="0"/>
        <v>+0x024</v>
      </c>
      <c r="C41" s="366" t="s">
        <v>13</v>
      </c>
      <c r="D41" s="367" t="s">
        <v>2427</v>
      </c>
      <c r="E41" s="367" t="s">
        <v>2427</v>
      </c>
      <c r="F41" s="367" t="s">
        <v>2427</v>
      </c>
      <c r="G41" s="1559" t="s">
        <v>8501</v>
      </c>
      <c r="H41" s="1545"/>
      <c r="I41" s="1545"/>
      <c r="J41" s="1546"/>
      <c r="K41" s="985" t="s">
        <v>16</v>
      </c>
      <c r="L41" s="986" t="str">
        <f t="shared" si="1"/>
        <v>+0x024</v>
      </c>
      <c r="M41" s="1256" t="str">
        <f t="shared" ca="1" si="2"/>
        <v>00</v>
      </c>
      <c r="N41" s="969"/>
      <c r="S41" s="1277">
        <f ca="1">OFFSET(TimingFormat!$F$41,0,T41,1,1)</f>
        <v>0</v>
      </c>
      <c r="T41" s="1285">
        <v>8</v>
      </c>
    </row>
    <row r="42" spans="1:20">
      <c r="A42" s="970">
        <v>37</v>
      </c>
      <c r="B42" s="984" t="str">
        <f t="shared" si="0"/>
        <v>+0x025</v>
      </c>
      <c r="C42" s="366" t="s">
        <v>13</v>
      </c>
      <c r="D42" s="367" t="s">
        <v>2427</v>
      </c>
      <c r="E42" s="367" t="s">
        <v>2427</v>
      </c>
      <c r="F42" s="367" t="s">
        <v>2427</v>
      </c>
      <c r="G42" s="1559" t="s">
        <v>8502</v>
      </c>
      <c r="H42" s="1545"/>
      <c r="I42" s="1545"/>
      <c r="J42" s="1546"/>
      <c r="K42" s="985" t="s">
        <v>16</v>
      </c>
      <c r="L42" s="986" t="str">
        <f t="shared" si="1"/>
        <v>+0x025</v>
      </c>
      <c r="M42" s="1256" t="str">
        <f t="shared" ca="1" si="2"/>
        <v>00</v>
      </c>
      <c r="N42" s="969"/>
      <c r="S42" s="1277">
        <f ca="1">OFFSET(TimingFormat!$F$41,0,T42,1,1)</f>
        <v>0</v>
      </c>
      <c r="T42" s="1285">
        <v>9</v>
      </c>
    </row>
    <row r="43" spans="1:20">
      <c r="A43" s="970">
        <v>38</v>
      </c>
      <c r="B43" s="984" t="str">
        <f t="shared" si="0"/>
        <v>+0x026</v>
      </c>
      <c r="C43" s="366" t="s">
        <v>13</v>
      </c>
      <c r="D43" s="367" t="s">
        <v>2427</v>
      </c>
      <c r="E43" s="367" t="s">
        <v>2427</v>
      </c>
      <c r="F43" s="367" t="s">
        <v>2427</v>
      </c>
      <c r="G43" s="1559" t="s">
        <v>8503</v>
      </c>
      <c r="H43" s="1545"/>
      <c r="I43" s="1545"/>
      <c r="J43" s="1546"/>
      <c r="K43" s="985" t="s">
        <v>16</v>
      </c>
      <c r="L43" s="986" t="str">
        <f t="shared" si="1"/>
        <v>+0x026</v>
      </c>
      <c r="M43" s="1256" t="str">
        <f t="shared" ca="1" si="2"/>
        <v>00</v>
      </c>
      <c r="N43" s="969"/>
      <c r="S43" s="1277">
        <f ca="1">OFFSET(TimingFormat!$F$41,0,T43,1,1)</f>
        <v>0</v>
      </c>
      <c r="T43" s="1285">
        <v>10</v>
      </c>
    </row>
    <row r="44" spans="1:20">
      <c r="A44" s="970">
        <v>39</v>
      </c>
      <c r="B44" s="984" t="str">
        <f t="shared" si="0"/>
        <v>+0x027</v>
      </c>
      <c r="C44" s="366" t="s">
        <v>13</v>
      </c>
      <c r="D44" s="367" t="s">
        <v>2427</v>
      </c>
      <c r="E44" s="367" t="s">
        <v>2427</v>
      </c>
      <c r="F44" s="367" t="s">
        <v>2427</v>
      </c>
      <c r="G44" s="1559" t="s">
        <v>8504</v>
      </c>
      <c r="H44" s="1545"/>
      <c r="I44" s="1545"/>
      <c r="J44" s="1546"/>
      <c r="K44" s="985" t="s">
        <v>16</v>
      </c>
      <c r="L44" s="986" t="str">
        <f t="shared" si="1"/>
        <v>+0x027</v>
      </c>
      <c r="M44" s="1256" t="str">
        <f t="shared" ca="1" si="2"/>
        <v>00</v>
      </c>
      <c r="N44" s="969"/>
      <c r="S44" s="1277">
        <f ca="1">OFFSET(TimingFormat!$F$41,0,T44,1,1)</f>
        <v>0</v>
      </c>
      <c r="T44" s="1285">
        <v>11</v>
      </c>
    </row>
    <row r="45" spans="1:20">
      <c r="A45" s="970">
        <v>40</v>
      </c>
      <c r="B45" s="984" t="str">
        <f t="shared" si="0"/>
        <v>+0x028</v>
      </c>
      <c r="C45" s="366" t="s">
        <v>13</v>
      </c>
      <c r="D45" s="367" t="s">
        <v>2427</v>
      </c>
      <c r="E45" s="367" t="s">
        <v>2427</v>
      </c>
      <c r="F45" s="367" t="s">
        <v>2427</v>
      </c>
      <c r="G45" s="1559" t="s">
        <v>8505</v>
      </c>
      <c r="H45" s="1545"/>
      <c r="I45" s="1545"/>
      <c r="J45" s="1546"/>
      <c r="K45" s="985" t="s">
        <v>16</v>
      </c>
      <c r="L45" s="986" t="str">
        <f t="shared" si="1"/>
        <v>+0x028</v>
      </c>
      <c r="M45" s="1256" t="str">
        <f t="shared" ca="1" si="2"/>
        <v>00</v>
      </c>
      <c r="N45" s="969"/>
      <c r="S45" s="1277">
        <f ca="1">OFFSET(TimingFormat!$F$41,0,T45,1,1)</f>
        <v>0</v>
      </c>
      <c r="T45" s="1285">
        <v>12</v>
      </c>
    </row>
    <row r="46" spans="1:20">
      <c r="A46" s="970">
        <v>41</v>
      </c>
      <c r="B46" s="984" t="str">
        <f t="shared" si="0"/>
        <v>+0x029</v>
      </c>
      <c r="C46" s="366" t="s">
        <v>13</v>
      </c>
      <c r="D46" s="367" t="s">
        <v>2427</v>
      </c>
      <c r="E46" s="367" t="s">
        <v>2427</v>
      </c>
      <c r="F46" s="367" t="s">
        <v>2427</v>
      </c>
      <c r="G46" s="1559" t="s">
        <v>8506</v>
      </c>
      <c r="H46" s="1545"/>
      <c r="I46" s="1545"/>
      <c r="J46" s="1546"/>
      <c r="K46" s="985" t="s">
        <v>16</v>
      </c>
      <c r="L46" s="986" t="str">
        <f t="shared" si="1"/>
        <v>+0x029</v>
      </c>
      <c r="M46" s="1256" t="str">
        <f t="shared" ca="1" si="2"/>
        <v>00</v>
      </c>
      <c r="N46" s="969"/>
      <c r="S46" s="1277">
        <f ca="1">OFFSET(TimingFormat!$F$41,0,T46,1,1)</f>
        <v>0</v>
      </c>
      <c r="T46" s="1285">
        <v>13</v>
      </c>
    </row>
    <row r="47" spans="1:20">
      <c r="A47" s="970">
        <v>42</v>
      </c>
      <c r="B47" s="984" t="str">
        <f t="shared" si="0"/>
        <v>+0x02A</v>
      </c>
      <c r="C47" s="366" t="s">
        <v>13</v>
      </c>
      <c r="D47" s="367" t="s">
        <v>2427</v>
      </c>
      <c r="E47" s="367" t="s">
        <v>2427</v>
      </c>
      <c r="F47" s="367" t="s">
        <v>2427</v>
      </c>
      <c r="G47" s="1559" t="s">
        <v>8507</v>
      </c>
      <c r="H47" s="1545"/>
      <c r="I47" s="1545"/>
      <c r="J47" s="1546"/>
      <c r="K47" s="985" t="s">
        <v>16</v>
      </c>
      <c r="L47" s="986" t="str">
        <f t="shared" si="1"/>
        <v>+0x02A</v>
      </c>
      <c r="M47" s="1256" t="str">
        <f t="shared" ca="1" si="2"/>
        <v>00</v>
      </c>
      <c r="N47" s="969"/>
      <c r="S47" s="1277">
        <f ca="1">OFFSET(TimingFormat!$F$41,0,T47,1,1)</f>
        <v>0</v>
      </c>
      <c r="T47" s="1285">
        <v>14</v>
      </c>
    </row>
    <row r="48" spans="1:20">
      <c r="A48" s="970">
        <v>43</v>
      </c>
      <c r="B48" s="984" t="str">
        <f t="shared" si="0"/>
        <v>+0x02B</v>
      </c>
      <c r="C48" s="366" t="s">
        <v>13</v>
      </c>
      <c r="D48" s="367" t="s">
        <v>2427</v>
      </c>
      <c r="E48" s="367" t="s">
        <v>2427</v>
      </c>
      <c r="F48" s="367" t="s">
        <v>2427</v>
      </c>
      <c r="G48" s="1559" t="s">
        <v>8508</v>
      </c>
      <c r="H48" s="1545"/>
      <c r="I48" s="1545"/>
      <c r="J48" s="1546"/>
      <c r="K48" s="985" t="s">
        <v>16</v>
      </c>
      <c r="L48" s="986" t="str">
        <f t="shared" si="1"/>
        <v>+0x02B</v>
      </c>
      <c r="M48" s="1256" t="str">
        <f t="shared" ca="1" si="2"/>
        <v>00</v>
      </c>
      <c r="N48" s="969"/>
      <c r="S48" s="1277">
        <f ca="1">OFFSET(TimingFormat!$F$41,0,T48,1,1)</f>
        <v>0</v>
      </c>
      <c r="T48" s="1285">
        <v>15</v>
      </c>
    </row>
    <row r="49" spans="1:20">
      <c r="A49" s="970">
        <v>44</v>
      </c>
      <c r="B49" s="984" t="str">
        <f t="shared" si="0"/>
        <v>+0x02C</v>
      </c>
      <c r="C49" s="366" t="s">
        <v>13</v>
      </c>
      <c r="D49" s="367" t="s">
        <v>2427</v>
      </c>
      <c r="E49" s="367" t="s">
        <v>2427</v>
      </c>
      <c r="F49" s="367" t="s">
        <v>2427</v>
      </c>
      <c r="G49" s="1559" t="s">
        <v>8509</v>
      </c>
      <c r="H49" s="1545"/>
      <c r="I49" s="1545"/>
      <c r="J49" s="1546"/>
      <c r="K49" s="985" t="s">
        <v>16</v>
      </c>
      <c r="L49" s="986" t="str">
        <f t="shared" si="1"/>
        <v>+0x02C</v>
      </c>
      <c r="M49" s="1256" t="str">
        <f t="shared" ca="1" si="2"/>
        <v>00</v>
      </c>
      <c r="N49" s="969"/>
      <c r="S49" s="1277">
        <f ca="1">OFFSET(TimingFormat!$F$41,0,T49,1,1)</f>
        <v>0</v>
      </c>
      <c r="T49" s="1285">
        <v>16</v>
      </c>
    </row>
    <row r="50" spans="1:20">
      <c r="A50" s="970">
        <v>45</v>
      </c>
      <c r="B50" s="984" t="str">
        <f t="shared" si="0"/>
        <v>+0x02D</v>
      </c>
      <c r="C50" s="366" t="s">
        <v>13</v>
      </c>
      <c r="D50" s="367" t="s">
        <v>2427</v>
      </c>
      <c r="E50" s="367" t="s">
        <v>2427</v>
      </c>
      <c r="F50" s="367" t="s">
        <v>2427</v>
      </c>
      <c r="G50" s="1559" t="s">
        <v>8510</v>
      </c>
      <c r="H50" s="1545"/>
      <c r="I50" s="1545"/>
      <c r="J50" s="1546"/>
      <c r="K50" s="985" t="s">
        <v>16</v>
      </c>
      <c r="L50" s="986" t="str">
        <f t="shared" si="1"/>
        <v>+0x02D</v>
      </c>
      <c r="M50" s="1256" t="str">
        <f t="shared" ca="1" si="2"/>
        <v>00</v>
      </c>
      <c r="N50" s="969"/>
      <c r="S50" s="1277">
        <f ca="1">OFFSET(TimingFormat!$F$41,0,T50,1,1)</f>
        <v>0</v>
      </c>
      <c r="T50" s="1285">
        <v>17</v>
      </c>
    </row>
    <row r="51" spans="1:20">
      <c r="A51" s="970">
        <v>46</v>
      </c>
      <c r="B51" s="984" t="str">
        <f t="shared" si="0"/>
        <v>+0x02E</v>
      </c>
      <c r="C51" s="366" t="s">
        <v>13</v>
      </c>
      <c r="D51" s="367" t="s">
        <v>2427</v>
      </c>
      <c r="E51" s="367" t="s">
        <v>2427</v>
      </c>
      <c r="F51" s="367" t="s">
        <v>2427</v>
      </c>
      <c r="G51" s="1559" t="s">
        <v>8511</v>
      </c>
      <c r="H51" s="1545"/>
      <c r="I51" s="1545"/>
      <c r="J51" s="1546"/>
      <c r="K51" s="985" t="s">
        <v>16</v>
      </c>
      <c r="L51" s="986" t="str">
        <f t="shared" si="1"/>
        <v>+0x02E</v>
      </c>
      <c r="M51" s="1256" t="str">
        <f t="shared" ca="1" si="2"/>
        <v>00</v>
      </c>
      <c r="N51" s="969"/>
      <c r="S51" s="1277">
        <f ca="1">OFFSET(TimingFormat!$F$41,0,T51,1,1)</f>
        <v>0</v>
      </c>
      <c r="T51" s="1285">
        <v>18</v>
      </c>
    </row>
    <row r="52" spans="1:20">
      <c r="A52" s="970">
        <v>47</v>
      </c>
      <c r="B52" s="984" t="str">
        <f t="shared" si="0"/>
        <v>+0x02F</v>
      </c>
      <c r="C52" s="366" t="s">
        <v>13</v>
      </c>
      <c r="D52" s="367" t="s">
        <v>2427</v>
      </c>
      <c r="E52" s="367" t="s">
        <v>2427</v>
      </c>
      <c r="F52" s="367" t="s">
        <v>2427</v>
      </c>
      <c r="G52" s="1559" t="s">
        <v>8512</v>
      </c>
      <c r="H52" s="1545"/>
      <c r="I52" s="1545"/>
      <c r="J52" s="1546"/>
      <c r="K52" s="985" t="s">
        <v>16</v>
      </c>
      <c r="L52" s="986" t="str">
        <f t="shared" si="1"/>
        <v>+0x02F</v>
      </c>
      <c r="M52" s="1256" t="str">
        <f t="shared" ca="1" si="2"/>
        <v>00</v>
      </c>
      <c r="N52" s="969"/>
      <c r="S52" s="1277">
        <f ca="1">OFFSET(TimingFormat!$F$41,0,T52,1,1)</f>
        <v>0</v>
      </c>
      <c r="T52" s="1285">
        <v>19</v>
      </c>
    </row>
    <row r="53" spans="1:20">
      <c r="A53" s="970">
        <v>48</v>
      </c>
      <c r="B53" s="984" t="str">
        <f t="shared" si="0"/>
        <v>+0x030</v>
      </c>
      <c r="C53" s="366" t="s">
        <v>13</v>
      </c>
      <c r="D53" s="367" t="s">
        <v>2427</v>
      </c>
      <c r="E53" s="367" t="s">
        <v>2427</v>
      </c>
      <c r="F53" s="367" t="s">
        <v>2427</v>
      </c>
      <c r="G53" s="1559" t="s">
        <v>8513</v>
      </c>
      <c r="H53" s="1545"/>
      <c r="I53" s="1545"/>
      <c r="J53" s="1546"/>
      <c r="K53" s="985" t="s">
        <v>16</v>
      </c>
      <c r="L53" s="986" t="str">
        <f t="shared" si="1"/>
        <v>+0x030</v>
      </c>
      <c r="M53" s="1256" t="str">
        <f t="shared" ca="1" si="2"/>
        <v>00</v>
      </c>
      <c r="N53" s="969"/>
      <c r="S53" s="1277">
        <f ca="1">OFFSET(TimingFormat!$F$41,0,T53,1,1)</f>
        <v>0</v>
      </c>
      <c r="T53" s="1285">
        <v>20</v>
      </c>
    </row>
    <row r="54" spans="1:20">
      <c r="A54" s="970">
        <v>49</v>
      </c>
      <c r="B54" s="984" t="str">
        <f t="shared" si="0"/>
        <v>+0x031</v>
      </c>
      <c r="C54" s="366" t="s">
        <v>13</v>
      </c>
      <c r="D54" s="367" t="s">
        <v>2427</v>
      </c>
      <c r="E54" s="367" t="s">
        <v>2427</v>
      </c>
      <c r="F54" s="367" t="s">
        <v>2427</v>
      </c>
      <c r="G54" s="1559" t="s">
        <v>8514</v>
      </c>
      <c r="H54" s="1545"/>
      <c r="I54" s="1545"/>
      <c r="J54" s="1546"/>
      <c r="K54" s="985" t="s">
        <v>16</v>
      </c>
      <c r="L54" s="986" t="str">
        <f t="shared" si="1"/>
        <v>+0x031</v>
      </c>
      <c r="M54" s="1256" t="str">
        <f t="shared" ca="1" si="2"/>
        <v>00</v>
      </c>
      <c r="N54" s="969"/>
      <c r="S54" s="1277">
        <f ca="1">OFFSET(TimingFormat!$F$41,0,T54,1,1)</f>
        <v>0</v>
      </c>
      <c r="T54" s="1285">
        <v>21</v>
      </c>
    </row>
    <row r="55" spans="1:20">
      <c r="A55" s="970">
        <v>50</v>
      </c>
      <c r="B55" s="984" t="str">
        <f t="shared" si="0"/>
        <v>+0x032</v>
      </c>
      <c r="C55" s="366" t="s">
        <v>13</v>
      </c>
      <c r="D55" s="367" t="s">
        <v>2427</v>
      </c>
      <c r="E55" s="367" t="s">
        <v>2427</v>
      </c>
      <c r="F55" s="367" t="s">
        <v>2427</v>
      </c>
      <c r="G55" s="1559" t="s">
        <v>8515</v>
      </c>
      <c r="H55" s="1545"/>
      <c r="I55" s="1545"/>
      <c r="J55" s="1546"/>
      <c r="K55" s="985" t="s">
        <v>16</v>
      </c>
      <c r="L55" s="986" t="str">
        <f t="shared" si="1"/>
        <v>+0x032</v>
      </c>
      <c r="M55" s="1256" t="str">
        <f t="shared" ca="1" si="2"/>
        <v>00</v>
      </c>
      <c r="N55" s="969"/>
      <c r="S55" s="1277">
        <f ca="1">OFFSET(TimingFormat!$F$41,0,T55,1,1)</f>
        <v>0</v>
      </c>
      <c r="T55" s="1285">
        <v>22</v>
      </c>
    </row>
    <row r="56" spans="1:20">
      <c r="A56" s="970">
        <v>51</v>
      </c>
      <c r="B56" s="984" t="str">
        <f t="shared" si="0"/>
        <v>+0x033</v>
      </c>
      <c r="C56" s="366" t="s">
        <v>13</v>
      </c>
      <c r="D56" s="367" t="s">
        <v>2427</v>
      </c>
      <c r="E56" s="367" t="s">
        <v>2427</v>
      </c>
      <c r="F56" s="367" t="s">
        <v>2427</v>
      </c>
      <c r="G56" s="1559" t="s">
        <v>8516</v>
      </c>
      <c r="H56" s="1545"/>
      <c r="I56" s="1545"/>
      <c r="J56" s="1546"/>
      <c r="K56" s="985" t="s">
        <v>16</v>
      </c>
      <c r="L56" s="986" t="str">
        <f t="shared" si="1"/>
        <v>+0x033</v>
      </c>
      <c r="M56" s="1256" t="str">
        <f t="shared" ca="1" si="2"/>
        <v>00</v>
      </c>
      <c r="N56" s="969"/>
      <c r="S56" s="1277">
        <f ca="1">OFFSET(TimingFormat!$F$41,0,T56,1,1)</f>
        <v>0</v>
      </c>
      <c r="T56" s="1285">
        <v>23</v>
      </c>
    </row>
    <row r="57" spans="1:20">
      <c r="A57" s="970">
        <v>52</v>
      </c>
      <c r="B57" s="984" t="str">
        <f t="shared" si="0"/>
        <v>+0x034</v>
      </c>
      <c r="C57" s="1563" t="s">
        <v>13088</v>
      </c>
      <c r="D57" s="1559"/>
      <c r="E57" s="1559"/>
      <c r="F57" s="1559"/>
      <c r="G57" s="1559"/>
      <c r="H57" s="1559"/>
      <c r="I57" s="1559"/>
      <c r="J57" s="1560"/>
      <c r="K57" s="985" t="s">
        <v>16</v>
      </c>
      <c r="L57" s="986" t="str">
        <f t="shared" si="1"/>
        <v>+0x034</v>
      </c>
      <c r="M57" s="1256" t="str">
        <f ca="1">RIGHT(DEC2HEX(S57,4),2)</f>
        <v>00</v>
      </c>
      <c r="N57" s="969"/>
      <c r="S57" s="1277">
        <f ca="1">IF(MOD(T57,2)=1,"",IF(MOD(T57/2,2)=0,OFFSET(TimingFormat!$F$46,0,INT(T57/4),1,1),OFFSET(TimingFormat!$F$46,1,INT(T57/4),1,1)))</f>
        <v>0</v>
      </c>
      <c r="T57" s="1285">
        <v>0</v>
      </c>
    </row>
    <row r="58" spans="1:20">
      <c r="A58" s="970">
        <v>53</v>
      </c>
      <c r="B58" s="984" t="str">
        <f t="shared" si="0"/>
        <v>+0x035</v>
      </c>
      <c r="C58" s="1563" t="s">
        <v>8517</v>
      </c>
      <c r="D58" s="1559"/>
      <c r="E58" s="1559"/>
      <c r="F58" s="1559"/>
      <c r="G58" s="1559"/>
      <c r="H58" s="1559"/>
      <c r="I58" s="1559"/>
      <c r="J58" s="1560"/>
      <c r="K58" s="985" t="s">
        <v>16</v>
      </c>
      <c r="L58" s="986" t="str">
        <f t="shared" si="1"/>
        <v>+0x035</v>
      </c>
      <c r="M58" s="1256" t="str">
        <f ca="1">LEFT(DEC2HEX(S57,4),2)</f>
        <v>00</v>
      </c>
      <c r="N58" s="969"/>
      <c r="S58" s="1277" t="str">
        <f ca="1">IF(MOD(T58,2)=1,"",IF(MOD(T58/2,2)=0,OFFSET(TimingFormat!$F$46,0,INT(T58/4),1,1),OFFSET(TimingFormat!$F$46,1,INT(T58/4),1,1)))</f>
        <v/>
      </c>
      <c r="T58" s="1285">
        <v>1</v>
      </c>
    </row>
    <row r="59" spans="1:20">
      <c r="A59" s="970">
        <v>54</v>
      </c>
      <c r="B59" s="984" t="str">
        <f t="shared" si="0"/>
        <v>+0x036</v>
      </c>
      <c r="C59" s="1563" t="s">
        <v>8518</v>
      </c>
      <c r="D59" s="1559"/>
      <c r="E59" s="1559"/>
      <c r="F59" s="1559"/>
      <c r="G59" s="1559"/>
      <c r="H59" s="1559"/>
      <c r="I59" s="1559"/>
      <c r="J59" s="1560"/>
      <c r="K59" s="985" t="s">
        <v>16</v>
      </c>
      <c r="L59" s="986" t="str">
        <f t="shared" si="1"/>
        <v>+0x036</v>
      </c>
      <c r="M59" s="1256" t="str">
        <f ca="1">RIGHT(DEC2HEX(S59,4),2)</f>
        <v>03</v>
      </c>
      <c r="N59" s="969"/>
      <c r="S59" s="1277">
        <f ca="1">IF(MOD(T59,2)=1,"",IF(MOD(T59/2,2)=0,OFFSET(TimingFormat!$F$46,0,INT(T59/4),1,1),OFFSET(TimingFormat!$F$46,1,INT(T59/4),1,1)))</f>
        <v>1283</v>
      </c>
      <c r="T59" s="1285">
        <v>2</v>
      </c>
    </row>
    <row r="60" spans="1:20">
      <c r="A60" s="970">
        <v>55</v>
      </c>
      <c r="B60" s="984" t="str">
        <f t="shared" si="0"/>
        <v>+0x037</v>
      </c>
      <c r="C60" s="1563" t="s">
        <v>8519</v>
      </c>
      <c r="D60" s="1559"/>
      <c r="E60" s="1559"/>
      <c r="F60" s="1559"/>
      <c r="G60" s="1559"/>
      <c r="H60" s="1559"/>
      <c r="I60" s="1559"/>
      <c r="J60" s="1560"/>
      <c r="K60" s="985" t="s">
        <v>16</v>
      </c>
      <c r="L60" s="986" t="str">
        <f t="shared" si="1"/>
        <v>+0x037</v>
      </c>
      <c r="M60" s="1256" t="str">
        <f ca="1">LEFT(DEC2HEX(S59,4),2)</f>
        <v>05</v>
      </c>
      <c r="N60" s="969"/>
      <c r="S60" s="1277" t="str">
        <f ca="1">IF(MOD(T60,2)=1,"",IF(MOD(T60/2,2)=0,OFFSET(TimingFormat!$F$46,0,INT(T60/4),1,1),OFFSET(TimingFormat!$F$46,1,INT(T60/4),1,1)))</f>
        <v/>
      </c>
      <c r="T60" s="1285">
        <v>3</v>
      </c>
    </row>
    <row r="61" spans="1:20">
      <c r="A61" s="970">
        <v>56</v>
      </c>
      <c r="B61" s="984" t="str">
        <f t="shared" si="0"/>
        <v>+0x038</v>
      </c>
      <c r="C61" s="1563" t="s">
        <v>8520</v>
      </c>
      <c r="D61" s="1559"/>
      <c r="E61" s="1559"/>
      <c r="F61" s="1559"/>
      <c r="G61" s="1559"/>
      <c r="H61" s="1559"/>
      <c r="I61" s="1559"/>
      <c r="J61" s="1560"/>
      <c r="K61" s="985" t="s">
        <v>16</v>
      </c>
      <c r="L61" s="986" t="str">
        <f t="shared" si="1"/>
        <v>+0x038</v>
      </c>
      <c r="M61" s="1256" t="str">
        <f ca="1">RIGHT(DEC2HEX(S61,4),2)</f>
        <v>03</v>
      </c>
      <c r="N61" s="969"/>
      <c r="S61" s="1277">
        <f ca="1">IF(MOD(T61,2)=1,"",IF(MOD(T61/2,2)=0,OFFSET(TimingFormat!$F$46,0,INT(T61/4),1,1),OFFSET(TimingFormat!$F$46,1,INT(T61/4),1,1)))</f>
        <v>1283</v>
      </c>
      <c r="T61" s="1285">
        <v>4</v>
      </c>
    </row>
    <row r="62" spans="1:20">
      <c r="A62" s="970">
        <v>57</v>
      </c>
      <c r="B62" s="984" t="str">
        <f t="shared" si="0"/>
        <v>+0x039</v>
      </c>
      <c r="C62" s="1563" t="s">
        <v>8521</v>
      </c>
      <c r="D62" s="1559"/>
      <c r="E62" s="1559"/>
      <c r="F62" s="1559"/>
      <c r="G62" s="1559"/>
      <c r="H62" s="1559"/>
      <c r="I62" s="1559"/>
      <c r="J62" s="1560"/>
      <c r="K62" s="985" t="s">
        <v>16</v>
      </c>
      <c r="L62" s="986" t="str">
        <f t="shared" si="1"/>
        <v>+0x039</v>
      </c>
      <c r="M62" s="1256" t="str">
        <f ca="1">LEFT(DEC2HEX(S61,4),2)</f>
        <v>05</v>
      </c>
      <c r="N62" s="969"/>
      <c r="S62" s="1277" t="str">
        <f ca="1">IF(MOD(T62,2)=1,"",IF(MOD(T62/2,2)=0,OFFSET(TimingFormat!$F$46,0,INT(T62/4),1,1),OFFSET(TimingFormat!$F$46,1,INT(T62/4),1,1)))</f>
        <v/>
      </c>
      <c r="T62" s="1285">
        <v>5</v>
      </c>
    </row>
    <row r="63" spans="1:20">
      <c r="A63" s="970">
        <v>58</v>
      </c>
      <c r="B63" s="984" t="str">
        <f t="shared" si="0"/>
        <v>+0x03A</v>
      </c>
      <c r="C63" s="1563" t="s">
        <v>8522</v>
      </c>
      <c r="D63" s="1559"/>
      <c r="E63" s="1559"/>
      <c r="F63" s="1559"/>
      <c r="G63" s="1559"/>
      <c r="H63" s="1559"/>
      <c r="I63" s="1559"/>
      <c r="J63" s="1560"/>
      <c r="K63" s="985" t="s">
        <v>16</v>
      </c>
      <c r="L63" s="986" t="str">
        <f t="shared" si="1"/>
        <v>+0x03A</v>
      </c>
      <c r="M63" s="1256" t="str">
        <f ca="1">RIGHT(DEC2HEX(S63,4),2)</f>
        <v>06</v>
      </c>
      <c r="N63" s="969"/>
      <c r="S63" s="1277">
        <f ca="1">IF(MOD(T63,2)=1,"",IF(MOD(T63/2,2)=0,OFFSET(TimingFormat!$F$46,0,INT(T63/4),1,1),OFFSET(TimingFormat!$F$46,1,INT(T63/4),1,1)))</f>
        <v>2566</v>
      </c>
      <c r="T63" s="1285">
        <v>6</v>
      </c>
    </row>
    <row r="64" spans="1:20">
      <c r="A64" s="970">
        <v>59</v>
      </c>
      <c r="B64" s="984" t="str">
        <f t="shared" si="0"/>
        <v>+0x03B</v>
      </c>
      <c r="C64" s="1563" t="s">
        <v>8523</v>
      </c>
      <c r="D64" s="1559"/>
      <c r="E64" s="1559"/>
      <c r="F64" s="1559"/>
      <c r="G64" s="1559"/>
      <c r="H64" s="1559"/>
      <c r="I64" s="1559"/>
      <c r="J64" s="1560"/>
      <c r="K64" s="985" t="s">
        <v>16</v>
      </c>
      <c r="L64" s="986" t="str">
        <f t="shared" si="1"/>
        <v>+0x03B</v>
      </c>
      <c r="M64" s="1256" t="str">
        <f ca="1">LEFT(DEC2HEX(S63,4),2)</f>
        <v>0A</v>
      </c>
      <c r="N64" s="969"/>
      <c r="S64" s="1277" t="str">
        <f ca="1">IF(MOD(T64,2)=1,"",IF(MOD(T64/2,2)=0,OFFSET(TimingFormat!$F$46,0,INT(T64/4),1,1),OFFSET(TimingFormat!$F$46,1,INT(T64/4),1,1)))</f>
        <v/>
      </c>
      <c r="T64" s="1285">
        <v>7</v>
      </c>
    </row>
    <row r="65" spans="1:20">
      <c r="A65" s="970">
        <v>60</v>
      </c>
      <c r="B65" s="984" t="str">
        <f t="shared" si="0"/>
        <v>+0x03C</v>
      </c>
      <c r="C65" s="1563" t="s">
        <v>8524</v>
      </c>
      <c r="D65" s="1559"/>
      <c r="E65" s="1559"/>
      <c r="F65" s="1559"/>
      <c r="G65" s="1559"/>
      <c r="H65" s="1559"/>
      <c r="I65" s="1559"/>
      <c r="J65" s="1560"/>
      <c r="K65" s="985" t="s">
        <v>16</v>
      </c>
      <c r="L65" s="986" t="str">
        <f t="shared" si="1"/>
        <v>+0x03C</v>
      </c>
      <c r="M65" s="1256" t="str">
        <f ca="1">RIGHT(DEC2HEX(S65,4),2)</f>
        <v>06</v>
      </c>
      <c r="N65" s="969"/>
      <c r="S65" s="1277">
        <f ca="1">IF(MOD(T65,2)=1,"",IF(MOD(T65/2,2)=0,OFFSET(TimingFormat!$F$46,0,INT(T65/4),1,1),OFFSET(TimingFormat!$F$46,1,INT(T65/4),1,1)))</f>
        <v>2566</v>
      </c>
      <c r="T65" s="1285">
        <v>8</v>
      </c>
    </row>
    <row r="66" spans="1:20">
      <c r="A66" s="970">
        <v>61</v>
      </c>
      <c r="B66" s="984" t="str">
        <f t="shared" si="0"/>
        <v>+0x03D</v>
      </c>
      <c r="C66" s="1563" t="s">
        <v>8525</v>
      </c>
      <c r="D66" s="1559"/>
      <c r="E66" s="1559"/>
      <c r="F66" s="1559"/>
      <c r="G66" s="1559"/>
      <c r="H66" s="1559"/>
      <c r="I66" s="1559"/>
      <c r="J66" s="1560"/>
      <c r="K66" s="985" t="s">
        <v>16</v>
      </c>
      <c r="L66" s="986" t="str">
        <f t="shared" si="1"/>
        <v>+0x03D</v>
      </c>
      <c r="M66" s="1256" t="str">
        <f ca="1">LEFT(DEC2HEX(S65,4),2)</f>
        <v>0A</v>
      </c>
      <c r="N66" s="969"/>
      <c r="S66" s="1277" t="str">
        <f ca="1">IF(MOD(T66,2)=1,"",IF(MOD(T66/2,2)=0,OFFSET(TimingFormat!$F$46,0,INT(T66/4),1,1),OFFSET(TimingFormat!$F$46,1,INT(T66/4),1,1)))</f>
        <v/>
      </c>
      <c r="T66" s="1285">
        <v>9</v>
      </c>
    </row>
    <row r="67" spans="1:20">
      <c r="A67" s="970">
        <v>62</v>
      </c>
      <c r="B67" s="984" t="str">
        <f t="shared" si="0"/>
        <v>+0x03E</v>
      </c>
      <c r="C67" s="1563" t="s">
        <v>8526</v>
      </c>
      <c r="D67" s="1559"/>
      <c r="E67" s="1559"/>
      <c r="F67" s="1559"/>
      <c r="G67" s="1559"/>
      <c r="H67" s="1559"/>
      <c r="I67" s="1559"/>
      <c r="J67" s="1560"/>
      <c r="K67" s="985" t="s">
        <v>16</v>
      </c>
      <c r="L67" s="986" t="str">
        <f t="shared" si="1"/>
        <v>+0x03E</v>
      </c>
      <c r="M67" s="1256" t="str">
        <f ca="1">RIGHT(DEC2HEX(S67,4),2)</f>
        <v>09</v>
      </c>
      <c r="N67" s="969"/>
      <c r="S67" s="1277">
        <f ca="1">IF(MOD(T67,2)=1,"",IF(MOD(T67/2,2)=0,OFFSET(TimingFormat!$F$46,0,INT(T67/4),1,1),OFFSET(TimingFormat!$F$46,1,INT(T67/4),1,1)))</f>
        <v>3849</v>
      </c>
      <c r="T67" s="1285">
        <v>10</v>
      </c>
    </row>
    <row r="68" spans="1:20">
      <c r="A68" s="970">
        <v>63</v>
      </c>
      <c r="B68" s="984" t="str">
        <f t="shared" si="0"/>
        <v>+0x03F</v>
      </c>
      <c r="C68" s="1563" t="s">
        <v>8527</v>
      </c>
      <c r="D68" s="1559"/>
      <c r="E68" s="1559"/>
      <c r="F68" s="1559"/>
      <c r="G68" s="1559"/>
      <c r="H68" s="1559"/>
      <c r="I68" s="1559"/>
      <c r="J68" s="1560"/>
      <c r="K68" s="985" t="s">
        <v>16</v>
      </c>
      <c r="L68" s="986" t="str">
        <f t="shared" si="1"/>
        <v>+0x03F</v>
      </c>
      <c r="M68" s="1256" t="str">
        <f ca="1">LEFT(DEC2HEX(S67,4),2)</f>
        <v>0F</v>
      </c>
      <c r="N68" s="969"/>
      <c r="S68" s="1277" t="str">
        <f ca="1">IF(MOD(T68,2)=1,"",IF(MOD(T68/2,2)=0,OFFSET(TimingFormat!$F$46,0,INT(T68/4),1,1),OFFSET(TimingFormat!$F$46,1,INT(T68/4),1,1)))</f>
        <v/>
      </c>
      <c r="T68" s="1285">
        <v>11</v>
      </c>
    </row>
    <row r="69" spans="1:20">
      <c r="A69" s="970">
        <v>64</v>
      </c>
      <c r="B69" s="984" t="str">
        <f t="shared" si="0"/>
        <v>+0x040</v>
      </c>
      <c r="C69" s="1563" t="s">
        <v>8528</v>
      </c>
      <c r="D69" s="1559"/>
      <c r="E69" s="1559"/>
      <c r="F69" s="1559"/>
      <c r="G69" s="1559"/>
      <c r="H69" s="1559"/>
      <c r="I69" s="1559"/>
      <c r="J69" s="1560"/>
      <c r="K69" s="985" t="s">
        <v>16</v>
      </c>
      <c r="L69" s="986" t="str">
        <f t="shared" si="1"/>
        <v>+0x040</v>
      </c>
      <c r="M69" s="1256" t="str">
        <f ca="1">RIGHT(DEC2HEX(S69,4),2)</f>
        <v>09</v>
      </c>
      <c r="N69" s="969"/>
      <c r="S69" s="1277">
        <f ca="1">IF(MOD(T69,2)=1,"",IF(MOD(T69/2,2)=0,OFFSET(TimingFormat!$F$46,0,INT(T69/4),1,1),OFFSET(TimingFormat!$F$46,1,INT(T69/4),1,1)))</f>
        <v>3849</v>
      </c>
      <c r="T69" s="1285">
        <v>12</v>
      </c>
    </row>
    <row r="70" spans="1:20">
      <c r="A70" s="970">
        <v>65</v>
      </c>
      <c r="B70" s="984" t="str">
        <f t="shared" ref="B70:B133" si="3">CONCATENATE(("+0x"),DEC2HEX(A70,3))</f>
        <v>+0x041</v>
      </c>
      <c r="C70" s="1563" t="s">
        <v>8529</v>
      </c>
      <c r="D70" s="1559"/>
      <c r="E70" s="1559"/>
      <c r="F70" s="1559"/>
      <c r="G70" s="1559"/>
      <c r="H70" s="1559"/>
      <c r="I70" s="1559"/>
      <c r="J70" s="1560"/>
      <c r="K70" s="985" t="s">
        <v>16</v>
      </c>
      <c r="L70" s="986" t="str">
        <f t="shared" ref="L70:L133" si="4">B70</f>
        <v>+0x041</v>
      </c>
      <c r="M70" s="1256" t="str">
        <f ca="1">LEFT(DEC2HEX(S69,4),2)</f>
        <v>0F</v>
      </c>
      <c r="N70" s="969"/>
      <c r="S70" s="1277" t="str">
        <f ca="1">IF(MOD(T70,2)=1,"",IF(MOD(T70/2,2)=0,OFFSET(TimingFormat!$F$46,0,INT(T70/4),1,1),OFFSET(TimingFormat!$F$46,1,INT(T70/4),1,1)))</f>
        <v/>
      </c>
      <c r="T70" s="1285">
        <v>13</v>
      </c>
    </row>
    <row r="71" spans="1:20">
      <c r="A71" s="970">
        <v>66</v>
      </c>
      <c r="B71" s="984" t="str">
        <f t="shared" si="3"/>
        <v>+0x042</v>
      </c>
      <c r="C71" s="1563" t="s">
        <v>8530</v>
      </c>
      <c r="D71" s="1559"/>
      <c r="E71" s="1559"/>
      <c r="F71" s="1559"/>
      <c r="G71" s="1559"/>
      <c r="H71" s="1559"/>
      <c r="I71" s="1559"/>
      <c r="J71" s="1560"/>
      <c r="K71" s="985" t="s">
        <v>16</v>
      </c>
      <c r="L71" s="986" t="str">
        <f t="shared" si="4"/>
        <v>+0x042</v>
      </c>
      <c r="M71" s="1256" t="str">
        <f ca="1">RIGHT(DEC2HEX(S71,4),2)</f>
        <v>0C</v>
      </c>
      <c r="N71" s="969"/>
      <c r="S71" s="1277">
        <f ca="1">IF(MOD(T71,2)=1,"",IF(MOD(T71/2,2)=0,OFFSET(TimingFormat!$F$46,0,INT(T71/4),1,1),OFFSET(TimingFormat!$F$46,1,INT(T71/4),1,1)))</f>
        <v>5132</v>
      </c>
      <c r="T71" s="1285">
        <v>14</v>
      </c>
    </row>
    <row r="72" spans="1:20">
      <c r="A72" s="970">
        <v>67</v>
      </c>
      <c r="B72" s="984" t="str">
        <f t="shared" si="3"/>
        <v>+0x043</v>
      </c>
      <c r="C72" s="1563" t="s">
        <v>8531</v>
      </c>
      <c r="D72" s="1559"/>
      <c r="E72" s="1559"/>
      <c r="F72" s="1559"/>
      <c r="G72" s="1559"/>
      <c r="H72" s="1559"/>
      <c r="I72" s="1559"/>
      <c r="J72" s="1560"/>
      <c r="K72" s="985" t="s">
        <v>16</v>
      </c>
      <c r="L72" s="986" t="str">
        <f t="shared" si="4"/>
        <v>+0x043</v>
      </c>
      <c r="M72" s="1256" t="str">
        <f ca="1">LEFT(DEC2HEX(S71,4),2)</f>
        <v>14</v>
      </c>
      <c r="N72" s="969"/>
      <c r="S72" s="1277" t="str">
        <f ca="1">IF(MOD(T72,2)=1,"",IF(MOD(T72/2,2)=0,OFFSET(TimingFormat!$F$46,0,INT(T72/4),1,1),OFFSET(TimingFormat!$F$46,1,INT(T72/4),1,1)))</f>
        <v/>
      </c>
      <c r="T72" s="1285">
        <v>15</v>
      </c>
    </row>
    <row r="73" spans="1:20">
      <c r="A73" s="970">
        <v>68</v>
      </c>
      <c r="B73" s="984" t="str">
        <f t="shared" si="3"/>
        <v>+0x044</v>
      </c>
      <c r="C73" s="1563" t="s">
        <v>8532</v>
      </c>
      <c r="D73" s="1559"/>
      <c r="E73" s="1559"/>
      <c r="F73" s="1559"/>
      <c r="G73" s="1559"/>
      <c r="H73" s="1559"/>
      <c r="I73" s="1559"/>
      <c r="J73" s="1560"/>
      <c r="K73" s="985" t="s">
        <v>16</v>
      </c>
      <c r="L73" s="986" t="str">
        <f t="shared" si="4"/>
        <v>+0x044</v>
      </c>
      <c r="M73" s="1256" t="str">
        <f ca="1">RIGHT(DEC2HEX(S73,4),2)</f>
        <v>0C</v>
      </c>
      <c r="N73" s="969"/>
      <c r="S73" s="1277">
        <f ca="1">IF(MOD(T73,2)=1,"",IF(MOD(T73/2,2)=0,OFFSET(TimingFormat!$F$46,0,INT(T73/4),1,1),OFFSET(TimingFormat!$F$46,1,INT(T73/4),1,1)))</f>
        <v>5132</v>
      </c>
      <c r="T73" s="1285">
        <v>16</v>
      </c>
    </row>
    <row r="74" spans="1:20">
      <c r="A74" s="970">
        <v>69</v>
      </c>
      <c r="B74" s="984" t="str">
        <f t="shared" si="3"/>
        <v>+0x045</v>
      </c>
      <c r="C74" s="1563" t="s">
        <v>8533</v>
      </c>
      <c r="D74" s="1559"/>
      <c r="E74" s="1559"/>
      <c r="F74" s="1559"/>
      <c r="G74" s="1559"/>
      <c r="H74" s="1559"/>
      <c r="I74" s="1559"/>
      <c r="J74" s="1560"/>
      <c r="K74" s="985" t="s">
        <v>16</v>
      </c>
      <c r="L74" s="986" t="str">
        <f t="shared" si="4"/>
        <v>+0x045</v>
      </c>
      <c r="M74" s="1256" t="str">
        <f ca="1">LEFT(DEC2HEX(S73,4),2)</f>
        <v>14</v>
      </c>
      <c r="N74" s="969"/>
      <c r="S74" s="1277" t="str">
        <f ca="1">IF(MOD(T74,2)=1,"",IF(MOD(T74/2,2)=0,OFFSET(TimingFormat!$F$46,0,INT(T74/4),1,1),OFFSET(TimingFormat!$F$46,1,INT(T74/4),1,1)))</f>
        <v/>
      </c>
      <c r="T74" s="1285">
        <v>17</v>
      </c>
    </row>
    <row r="75" spans="1:20">
      <c r="A75" s="970">
        <v>70</v>
      </c>
      <c r="B75" s="984" t="str">
        <f t="shared" si="3"/>
        <v>+0x046</v>
      </c>
      <c r="C75" s="1563" t="s">
        <v>8534</v>
      </c>
      <c r="D75" s="1559"/>
      <c r="E75" s="1559"/>
      <c r="F75" s="1559"/>
      <c r="G75" s="1559"/>
      <c r="H75" s="1559"/>
      <c r="I75" s="1559"/>
      <c r="J75" s="1560"/>
      <c r="K75" s="985" t="s">
        <v>16</v>
      </c>
      <c r="L75" s="986" t="str">
        <f t="shared" si="4"/>
        <v>+0x046</v>
      </c>
      <c r="M75" s="1256" t="str">
        <f ca="1">RIGHT(DEC2HEX(S75,4),2)</f>
        <v>0F</v>
      </c>
      <c r="N75" s="969"/>
      <c r="S75" s="1277">
        <f ca="1">IF(MOD(T75,2)=1,"",IF(MOD(T75/2,2)=0,OFFSET(TimingFormat!$F$46,0,INT(T75/4),1,1),OFFSET(TimingFormat!$F$46,1,INT(T75/4),1,1)))</f>
        <v>6415</v>
      </c>
      <c r="T75" s="1285">
        <v>18</v>
      </c>
    </row>
    <row r="76" spans="1:20">
      <c r="A76" s="970">
        <v>71</v>
      </c>
      <c r="B76" s="984" t="str">
        <f t="shared" si="3"/>
        <v>+0x047</v>
      </c>
      <c r="C76" s="1563" t="s">
        <v>8535</v>
      </c>
      <c r="D76" s="1559"/>
      <c r="E76" s="1559"/>
      <c r="F76" s="1559"/>
      <c r="G76" s="1559"/>
      <c r="H76" s="1559"/>
      <c r="I76" s="1559"/>
      <c r="J76" s="1560"/>
      <c r="K76" s="985" t="s">
        <v>16</v>
      </c>
      <c r="L76" s="986" t="str">
        <f t="shared" si="4"/>
        <v>+0x047</v>
      </c>
      <c r="M76" s="1256" t="str">
        <f ca="1">LEFT(DEC2HEX(S75,4),2)</f>
        <v>19</v>
      </c>
      <c r="N76" s="969"/>
      <c r="S76" s="1277" t="str">
        <f ca="1">IF(MOD(T76,2)=1,"",IF(MOD(T76/2,2)=0,OFFSET(TimingFormat!$F$46,0,INT(T76/4),1,1),OFFSET(TimingFormat!$F$46,1,INT(T76/4),1,1)))</f>
        <v/>
      </c>
      <c r="T76" s="1285">
        <v>19</v>
      </c>
    </row>
    <row r="77" spans="1:20">
      <c r="A77" s="970">
        <v>72</v>
      </c>
      <c r="B77" s="984" t="str">
        <f t="shared" si="3"/>
        <v>+0x048</v>
      </c>
      <c r="C77" s="1563" t="s">
        <v>8536</v>
      </c>
      <c r="D77" s="1559"/>
      <c r="E77" s="1559"/>
      <c r="F77" s="1559"/>
      <c r="G77" s="1559"/>
      <c r="H77" s="1559"/>
      <c r="I77" s="1559"/>
      <c r="J77" s="1560"/>
      <c r="K77" s="985" t="s">
        <v>16</v>
      </c>
      <c r="L77" s="986" t="str">
        <f t="shared" si="4"/>
        <v>+0x048</v>
      </c>
      <c r="M77" s="1256" t="str">
        <f ca="1">RIGHT(DEC2HEX(S77,4),2)</f>
        <v>0F</v>
      </c>
      <c r="N77" s="969"/>
      <c r="S77" s="1277">
        <f ca="1">IF(MOD(T77,2)=1,"",IF(MOD(T77/2,2)=0,OFFSET(TimingFormat!$F$46,0,INT(T77/4),1,1),OFFSET(TimingFormat!$F$46,1,INT(T77/4),1,1)))</f>
        <v>6415</v>
      </c>
      <c r="T77" s="1285">
        <v>20</v>
      </c>
    </row>
    <row r="78" spans="1:20">
      <c r="A78" s="970">
        <v>73</v>
      </c>
      <c r="B78" s="984" t="str">
        <f t="shared" si="3"/>
        <v>+0x049</v>
      </c>
      <c r="C78" s="1563" t="s">
        <v>8537</v>
      </c>
      <c r="D78" s="1559"/>
      <c r="E78" s="1559"/>
      <c r="F78" s="1559"/>
      <c r="G78" s="1559"/>
      <c r="H78" s="1559"/>
      <c r="I78" s="1559"/>
      <c r="J78" s="1560"/>
      <c r="K78" s="985" t="s">
        <v>16</v>
      </c>
      <c r="L78" s="986" t="str">
        <f t="shared" si="4"/>
        <v>+0x049</v>
      </c>
      <c r="M78" s="1256" t="str">
        <f ca="1">LEFT(DEC2HEX(S77,4),2)</f>
        <v>19</v>
      </c>
      <c r="N78" s="969"/>
      <c r="S78" s="1277" t="str">
        <f ca="1">IF(MOD(T78,2)=1,"",IF(MOD(T78/2,2)=0,OFFSET(TimingFormat!$F$46,0,INT(T78/4),1,1),OFFSET(TimingFormat!$F$46,1,INT(T78/4),1,1)))</f>
        <v/>
      </c>
      <c r="T78" s="1285">
        <v>21</v>
      </c>
    </row>
    <row r="79" spans="1:20">
      <c r="A79" s="970">
        <v>74</v>
      </c>
      <c r="B79" s="984" t="str">
        <f t="shared" si="3"/>
        <v>+0x04A</v>
      </c>
      <c r="C79" s="1563" t="s">
        <v>8538</v>
      </c>
      <c r="D79" s="1559"/>
      <c r="E79" s="1559"/>
      <c r="F79" s="1559"/>
      <c r="G79" s="1559"/>
      <c r="H79" s="1559"/>
      <c r="I79" s="1559"/>
      <c r="J79" s="1560"/>
      <c r="K79" s="985" t="s">
        <v>16</v>
      </c>
      <c r="L79" s="986" t="str">
        <f t="shared" si="4"/>
        <v>+0x04A</v>
      </c>
      <c r="M79" s="1256" t="str">
        <f ca="1">RIGHT(DEC2HEX(S79,4),2)</f>
        <v>12</v>
      </c>
      <c r="N79" s="969"/>
      <c r="S79" s="1277">
        <f ca="1">IF(MOD(T79,2)=1,"",IF(MOD(T79/2,2)=0,OFFSET(TimingFormat!$F$46,0,INT(T79/4),1,1),OFFSET(TimingFormat!$F$46,1,INT(T79/4),1,1)))</f>
        <v>7698</v>
      </c>
      <c r="T79" s="1285">
        <v>22</v>
      </c>
    </row>
    <row r="80" spans="1:20">
      <c r="A80" s="970">
        <v>75</v>
      </c>
      <c r="B80" s="984" t="str">
        <f t="shared" si="3"/>
        <v>+0x04B</v>
      </c>
      <c r="C80" s="1563" t="s">
        <v>8539</v>
      </c>
      <c r="D80" s="1559"/>
      <c r="E80" s="1559"/>
      <c r="F80" s="1559"/>
      <c r="G80" s="1559"/>
      <c r="H80" s="1559"/>
      <c r="I80" s="1559"/>
      <c r="J80" s="1560"/>
      <c r="K80" s="985" t="s">
        <v>16</v>
      </c>
      <c r="L80" s="986" t="str">
        <f t="shared" si="4"/>
        <v>+0x04B</v>
      </c>
      <c r="M80" s="1256" t="str">
        <f ca="1">LEFT(DEC2HEX(S79,4),2)</f>
        <v>1E</v>
      </c>
      <c r="N80" s="969"/>
      <c r="S80" s="1277" t="str">
        <f ca="1">IF(MOD(T80,2)=1,"",IF(MOD(T80/2,2)=0,OFFSET(TimingFormat!$F$46,0,INT(T80/4),1,1),OFFSET(TimingFormat!$F$46,1,INT(T80/4),1,1)))</f>
        <v/>
      </c>
      <c r="T80" s="1285">
        <v>23</v>
      </c>
    </row>
    <row r="81" spans="1:20">
      <c r="A81" s="970">
        <v>76</v>
      </c>
      <c r="B81" s="984" t="str">
        <f t="shared" si="3"/>
        <v>+0x04C</v>
      </c>
      <c r="C81" s="1563" t="s">
        <v>8540</v>
      </c>
      <c r="D81" s="1559"/>
      <c r="E81" s="1559"/>
      <c r="F81" s="1559"/>
      <c r="G81" s="1559"/>
      <c r="H81" s="1559"/>
      <c r="I81" s="1559"/>
      <c r="J81" s="1560"/>
      <c r="K81" s="985" t="s">
        <v>16</v>
      </c>
      <c r="L81" s="986" t="str">
        <f t="shared" si="4"/>
        <v>+0x04C</v>
      </c>
      <c r="M81" s="1256" t="str">
        <f ca="1">RIGHT(DEC2HEX(S81,4),2)</f>
        <v>12</v>
      </c>
      <c r="N81" s="969"/>
      <c r="S81" s="1277">
        <f ca="1">IF(MOD(T81,2)=1,"",IF(MOD(T81/2,2)=0,OFFSET(TimingFormat!$F$46,0,INT(T81/4),1,1),OFFSET(TimingFormat!$F$46,1,INT(T81/4),1,1)))</f>
        <v>7698</v>
      </c>
      <c r="T81" s="1285">
        <v>24</v>
      </c>
    </row>
    <row r="82" spans="1:20">
      <c r="A82" s="970">
        <v>77</v>
      </c>
      <c r="B82" s="984" t="str">
        <f t="shared" si="3"/>
        <v>+0x04D</v>
      </c>
      <c r="C82" s="1563" t="s">
        <v>8541</v>
      </c>
      <c r="D82" s="1559"/>
      <c r="E82" s="1559"/>
      <c r="F82" s="1559"/>
      <c r="G82" s="1559"/>
      <c r="H82" s="1559"/>
      <c r="I82" s="1559"/>
      <c r="J82" s="1560"/>
      <c r="K82" s="985" t="s">
        <v>16</v>
      </c>
      <c r="L82" s="986" t="str">
        <f t="shared" si="4"/>
        <v>+0x04D</v>
      </c>
      <c r="M82" s="1256" t="str">
        <f ca="1">LEFT(DEC2HEX(S81,4),2)</f>
        <v>1E</v>
      </c>
      <c r="N82" s="969"/>
      <c r="S82" s="1277" t="str">
        <f ca="1">IF(MOD(T82,2)=1,"",IF(MOD(T82/2,2)=0,OFFSET(TimingFormat!$F$46,0,INT(T82/4),1,1),OFFSET(TimingFormat!$F$46,1,INT(T82/4),1,1)))</f>
        <v/>
      </c>
      <c r="T82" s="1285">
        <v>25</v>
      </c>
    </row>
    <row r="83" spans="1:20">
      <c r="A83" s="970">
        <v>78</v>
      </c>
      <c r="B83" s="984" t="str">
        <f t="shared" si="3"/>
        <v>+0x04E</v>
      </c>
      <c r="C83" s="1563" t="s">
        <v>8542</v>
      </c>
      <c r="D83" s="1559"/>
      <c r="E83" s="1559"/>
      <c r="F83" s="1559"/>
      <c r="G83" s="1559"/>
      <c r="H83" s="1559"/>
      <c r="I83" s="1559"/>
      <c r="J83" s="1560"/>
      <c r="K83" s="985" t="s">
        <v>16</v>
      </c>
      <c r="L83" s="986" t="str">
        <f t="shared" si="4"/>
        <v>+0x04E</v>
      </c>
      <c r="M83" s="1256" t="str">
        <f ca="1">RIGHT(DEC2HEX(S83,4),2)</f>
        <v>15</v>
      </c>
      <c r="N83" s="969"/>
      <c r="S83" s="1277">
        <f ca="1">IF(MOD(T83,2)=1,"",IF(MOD(T83/2,2)=0,OFFSET(TimingFormat!$F$46,0,INT(T83/4),1,1),OFFSET(TimingFormat!$F$46,1,INT(T83/4),1,1)))</f>
        <v>8981</v>
      </c>
      <c r="T83" s="1285">
        <v>26</v>
      </c>
    </row>
    <row r="84" spans="1:20">
      <c r="A84" s="970">
        <v>79</v>
      </c>
      <c r="B84" s="984" t="str">
        <f t="shared" si="3"/>
        <v>+0x04F</v>
      </c>
      <c r="C84" s="1563" t="s">
        <v>8543</v>
      </c>
      <c r="D84" s="1559"/>
      <c r="E84" s="1559"/>
      <c r="F84" s="1559"/>
      <c r="G84" s="1559"/>
      <c r="H84" s="1559"/>
      <c r="I84" s="1559"/>
      <c r="J84" s="1560"/>
      <c r="K84" s="985" t="s">
        <v>16</v>
      </c>
      <c r="L84" s="986" t="str">
        <f t="shared" si="4"/>
        <v>+0x04F</v>
      </c>
      <c r="M84" s="1256" t="str">
        <f ca="1">LEFT(DEC2HEX(S83,4),2)</f>
        <v>23</v>
      </c>
      <c r="N84" s="969"/>
      <c r="S84" s="1277" t="str">
        <f ca="1">IF(MOD(T84,2)=1,"",IF(MOD(T84/2,2)=0,OFFSET(TimingFormat!$F$46,0,INT(T84/4),1,1),OFFSET(TimingFormat!$F$46,1,INT(T84/4),1,1)))</f>
        <v/>
      </c>
      <c r="T84" s="1285">
        <v>27</v>
      </c>
    </row>
    <row r="85" spans="1:20">
      <c r="A85" s="970">
        <v>80</v>
      </c>
      <c r="B85" s="984" t="str">
        <f t="shared" si="3"/>
        <v>+0x050</v>
      </c>
      <c r="C85" s="1563" t="s">
        <v>8544</v>
      </c>
      <c r="D85" s="1559"/>
      <c r="E85" s="1559"/>
      <c r="F85" s="1559"/>
      <c r="G85" s="1559"/>
      <c r="H85" s="1559"/>
      <c r="I85" s="1559"/>
      <c r="J85" s="1560"/>
      <c r="K85" s="985" t="s">
        <v>16</v>
      </c>
      <c r="L85" s="986" t="str">
        <f t="shared" si="4"/>
        <v>+0x050</v>
      </c>
      <c r="M85" s="1256" t="str">
        <f ca="1">RIGHT(DEC2HEX(S85,4),2)</f>
        <v>15</v>
      </c>
      <c r="N85" s="969"/>
      <c r="S85" s="1277">
        <f ca="1">IF(MOD(T85,2)=1,"",IF(MOD(T85/2,2)=0,OFFSET(TimingFormat!$F$46,0,INT(T85/4),1,1),OFFSET(TimingFormat!$F$46,1,INT(T85/4),1,1)))</f>
        <v>8981</v>
      </c>
      <c r="T85" s="1285">
        <v>28</v>
      </c>
    </row>
    <row r="86" spans="1:20">
      <c r="A86" s="970">
        <v>81</v>
      </c>
      <c r="B86" s="984" t="str">
        <f t="shared" si="3"/>
        <v>+0x051</v>
      </c>
      <c r="C86" s="1563" t="s">
        <v>8545</v>
      </c>
      <c r="D86" s="1559"/>
      <c r="E86" s="1559"/>
      <c r="F86" s="1559"/>
      <c r="G86" s="1559"/>
      <c r="H86" s="1559"/>
      <c r="I86" s="1559"/>
      <c r="J86" s="1560"/>
      <c r="K86" s="985" t="s">
        <v>16</v>
      </c>
      <c r="L86" s="986" t="str">
        <f t="shared" si="4"/>
        <v>+0x051</v>
      </c>
      <c r="M86" s="1256" t="str">
        <f ca="1">LEFT(DEC2HEX(S85,4),2)</f>
        <v>23</v>
      </c>
      <c r="N86" s="969"/>
      <c r="S86" s="1277" t="str">
        <f ca="1">IF(MOD(T86,2)=1,"",IF(MOD(T86/2,2)=0,OFFSET(TimingFormat!$F$46,0,INT(T86/4),1,1),OFFSET(TimingFormat!$F$46,1,INT(T86/4),1,1)))</f>
        <v/>
      </c>
      <c r="T86" s="1285">
        <v>29</v>
      </c>
    </row>
    <row r="87" spans="1:20">
      <c r="A87" s="970">
        <v>82</v>
      </c>
      <c r="B87" s="984" t="str">
        <f t="shared" si="3"/>
        <v>+0x052</v>
      </c>
      <c r="C87" s="1563" t="s">
        <v>8546</v>
      </c>
      <c r="D87" s="1559"/>
      <c r="E87" s="1559"/>
      <c r="F87" s="1559"/>
      <c r="G87" s="1559"/>
      <c r="H87" s="1559"/>
      <c r="I87" s="1559"/>
      <c r="J87" s="1560"/>
      <c r="K87" s="985" t="s">
        <v>16</v>
      </c>
      <c r="L87" s="986" t="str">
        <f t="shared" si="4"/>
        <v>+0x052</v>
      </c>
      <c r="M87" s="1256" t="str">
        <f ca="1">RIGHT(DEC2HEX(S87,4),2)</f>
        <v>18</v>
      </c>
      <c r="N87" s="969"/>
      <c r="S87" s="1277">
        <f ca="1">IF(MOD(T87,2)=1,"",IF(MOD(T87/2,2)=0,OFFSET(TimingFormat!$F$46,0,INT(T87/4),1,1),OFFSET(TimingFormat!$F$46,1,INT(T87/4),1,1)))</f>
        <v>10264</v>
      </c>
      <c r="T87" s="1285">
        <v>30</v>
      </c>
    </row>
    <row r="88" spans="1:20">
      <c r="A88" s="970">
        <v>83</v>
      </c>
      <c r="B88" s="984" t="str">
        <f t="shared" si="3"/>
        <v>+0x053</v>
      </c>
      <c r="C88" s="1563" t="s">
        <v>8547</v>
      </c>
      <c r="D88" s="1559"/>
      <c r="E88" s="1559"/>
      <c r="F88" s="1559"/>
      <c r="G88" s="1559"/>
      <c r="H88" s="1559"/>
      <c r="I88" s="1559"/>
      <c r="J88" s="1560"/>
      <c r="K88" s="985" t="s">
        <v>16</v>
      </c>
      <c r="L88" s="986" t="str">
        <f t="shared" si="4"/>
        <v>+0x053</v>
      </c>
      <c r="M88" s="1256" t="str">
        <f ca="1">LEFT(DEC2HEX(S87,4),2)</f>
        <v>28</v>
      </c>
      <c r="N88" s="969"/>
      <c r="S88" s="1277" t="str">
        <f ca="1">IF(MOD(T88,2)=1,"",IF(MOD(T88/2,2)=0,OFFSET(TimingFormat!$F$46,0,INT(T88/4),1,1),OFFSET(TimingFormat!$F$46,1,INT(T88/4),1,1)))</f>
        <v/>
      </c>
      <c r="T88" s="1285">
        <v>31</v>
      </c>
    </row>
    <row r="89" spans="1:20">
      <c r="A89" s="970">
        <v>84</v>
      </c>
      <c r="B89" s="984" t="str">
        <f t="shared" si="3"/>
        <v>+0x054</v>
      </c>
      <c r="C89" s="1563" t="s">
        <v>8548</v>
      </c>
      <c r="D89" s="1559"/>
      <c r="E89" s="1559"/>
      <c r="F89" s="1559"/>
      <c r="G89" s="1559"/>
      <c r="H89" s="1559"/>
      <c r="I89" s="1559"/>
      <c r="J89" s="1560"/>
      <c r="K89" s="985" t="s">
        <v>16</v>
      </c>
      <c r="L89" s="986" t="str">
        <f t="shared" si="4"/>
        <v>+0x054</v>
      </c>
      <c r="M89" s="1256" t="str">
        <f ca="1">RIGHT(DEC2HEX(S89,4),2)</f>
        <v>00</v>
      </c>
      <c r="N89" s="969"/>
      <c r="S89" s="1277">
        <f ca="1">IF(MOD(T89,2)=1,"",IF(MOD(T89/2,2)=0,OFFSET(TimingFormat!$F$46,0,INT(T89/4),1,1),OFFSET(TimingFormat!$F$46,1,INT(T89/4),1,1)))</f>
        <v>0</v>
      </c>
      <c r="T89" s="1285">
        <v>32</v>
      </c>
    </row>
    <row r="90" spans="1:20">
      <c r="A90" s="970">
        <v>85</v>
      </c>
      <c r="B90" s="984" t="str">
        <f t="shared" si="3"/>
        <v>+0x055</v>
      </c>
      <c r="C90" s="1563" t="s">
        <v>8549</v>
      </c>
      <c r="D90" s="1559"/>
      <c r="E90" s="1559"/>
      <c r="F90" s="1559"/>
      <c r="G90" s="1559"/>
      <c r="H90" s="1559"/>
      <c r="I90" s="1559"/>
      <c r="J90" s="1560"/>
      <c r="K90" s="985" t="s">
        <v>16</v>
      </c>
      <c r="L90" s="986" t="str">
        <f t="shared" si="4"/>
        <v>+0x055</v>
      </c>
      <c r="M90" s="1256" t="str">
        <f ca="1">LEFT(DEC2HEX(S89,4),2)</f>
        <v>00</v>
      </c>
      <c r="N90" s="969"/>
      <c r="S90" s="1277" t="str">
        <f ca="1">IF(MOD(T90,2)=1,"",IF(MOD(T90/2,2)=0,OFFSET(TimingFormat!$F$46,0,INT(T90/4),1,1),OFFSET(TimingFormat!$F$46,1,INT(T90/4),1,1)))</f>
        <v/>
      </c>
      <c r="T90" s="1285">
        <v>33</v>
      </c>
    </row>
    <row r="91" spans="1:20">
      <c r="A91" s="970">
        <v>86</v>
      </c>
      <c r="B91" s="984" t="str">
        <f t="shared" si="3"/>
        <v>+0x056</v>
      </c>
      <c r="C91" s="1563" t="s">
        <v>8550</v>
      </c>
      <c r="D91" s="1559"/>
      <c r="E91" s="1559"/>
      <c r="F91" s="1559"/>
      <c r="G91" s="1559"/>
      <c r="H91" s="1559"/>
      <c r="I91" s="1559"/>
      <c r="J91" s="1560"/>
      <c r="K91" s="985" t="s">
        <v>16</v>
      </c>
      <c r="L91" s="986" t="str">
        <f t="shared" si="4"/>
        <v>+0x056</v>
      </c>
      <c r="M91" s="1256" t="str">
        <f ca="1">RIGHT(DEC2HEX(S91,4),2)</f>
        <v>00</v>
      </c>
      <c r="N91" s="969"/>
      <c r="S91" s="1277">
        <f ca="1">IF(MOD(T91,2)=1,"",IF(MOD(T91/2,2)=0,OFFSET(TimingFormat!$F$46,0,INT(T91/4),1,1),OFFSET(TimingFormat!$F$46,1,INT(T91/4),1,1)))</f>
        <v>0</v>
      </c>
      <c r="T91" s="1285">
        <v>34</v>
      </c>
    </row>
    <row r="92" spans="1:20">
      <c r="A92" s="970">
        <v>87</v>
      </c>
      <c r="B92" s="984" t="str">
        <f t="shared" si="3"/>
        <v>+0x057</v>
      </c>
      <c r="C92" s="1563" t="s">
        <v>8551</v>
      </c>
      <c r="D92" s="1559"/>
      <c r="E92" s="1559"/>
      <c r="F92" s="1559"/>
      <c r="G92" s="1559"/>
      <c r="H92" s="1559"/>
      <c r="I92" s="1559"/>
      <c r="J92" s="1560"/>
      <c r="K92" s="985" t="s">
        <v>16</v>
      </c>
      <c r="L92" s="986" t="str">
        <f t="shared" si="4"/>
        <v>+0x057</v>
      </c>
      <c r="M92" s="1256" t="str">
        <f ca="1">LEFT(DEC2HEX(S91,4),2)</f>
        <v>00</v>
      </c>
      <c r="N92" s="969"/>
      <c r="S92" s="1277" t="str">
        <f ca="1">IF(MOD(T92,2)=1,"",IF(MOD(T92/2,2)=0,OFFSET(TimingFormat!$F$46,0,INT(T92/4),1,1),OFFSET(TimingFormat!$F$46,1,INT(T92/4),1,1)))</f>
        <v/>
      </c>
      <c r="T92" s="1285">
        <v>35</v>
      </c>
    </row>
    <row r="93" spans="1:20">
      <c r="A93" s="970">
        <v>88</v>
      </c>
      <c r="B93" s="984" t="str">
        <f t="shared" si="3"/>
        <v>+0x058</v>
      </c>
      <c r="C93" s="1563" t="s">
        <v>8552</v>
      </c>
      <c r="D93" s="1559"/>
      <c r="E93" s="1559"/>
      <c r="F93" s="1559"/>
      <c r="G93" s="1559"/>
      <c r="H93" s="1559"/>
      <c r="I93" s="1559"/>
      <c r="J93" s="1560"/>
      <c r="K93" s="985" t="s">
        <v>16</v>
      </c>
      <c r="L93" s="986" t="str">
        <f t="shared" si="4"/>
        <v>+0x058</v>
      </c>
      <c r="M93" s="1256" t="str">
        <f ca="1">RIGHT(DEC2HEX(S93,4),2)</f>
        <v>00</v>
      </c>
      <c r="N93" s="969"/>
      <c r="S93" s="1277">
        <f ca="1">IF(MOD(T93,2)=1,"",IF(MOD(T93/2,2)=0,OFFSET(TimingFormat!$F$46,0,INT(T93/4),1,1),OFFSET(TimingFormat!$F$46,1,INT(T93/4),1,1)))</f>
        <v>0</v>
      </c>
      <c r="T93" s="1285">
        <v>36</v>
      </c>
    </row>
    <row r="94" spans="1:20">
      <c r="A94" s="970">
        <v>89</v>
      </c>
      <c r="B94" s="984" t="str">
        <f t="shared" si="3"/>
        <v>+0x059</v>
      </c>
      <c r="C94" s="1563" t="s">
        <v>8553</v>
      </c>
      <c r="D94" s="1559"/>
      <c r="E94" s="1559"/>
      <c r="F94" s="1559"/>
      <c r="G94" s="1559"/>
      <c r="H94" s="1559"/>
      <c r="I94" s="1559"/>
      <c r="J94" s="1560"/>
      <c r="K94" s="985" t="s">
        <v>16</v>
      </c>
      <c r="L94" s="986" t="str">
        <f t="shared" si="4"/>
        <v>+0x059</v>
      </c>
      <c r="M94" s="1256" t="str">
        <f ca="1">LEFT(DEC2HEX(S93,4),2)</f>
        <v>00</v>
      </c>
      <c r="N94" s="969"/>
      <c r="S94" s="1277" t="str">
        <f ca="1">IF(MOD(T94,2)=1,"",IF(MOD(T94/2,2)=0,OFFSET(TimingFormat!$F$46,0,INT(T94/4),1,1),OFFSET(TimingFormat!$F$46,1,INT(T94/4),1,1)))</f>
        <v/>
      </c>
      <c r="T94" s="1285">
        <v>37</v>
      </c>
    </row>
    <row r="95" spans="1:20">
      <c r="A95" s="970">
        <v>90</v>
      </c>
      <c r="B95" s="984" t="str">
        <f t="shared" si="3"/>
        <v>+0x05A</v>
      </c>
      <c r="C95" s="1563" t="s">
        <v>8554</v>
      </c>
      <c r="D95" s="1559"/>
      <c r="E95" s="1559"/>
      <c r="F95" s="1559"/>
      <c r="G95" s="1559"/>
      <c r="H95" s="1559"/>
      <c r="I95" s="1559"/>
      <c r="J95" s="1560"/>
      <c r="K95" s="985" t="s">
        <v>16</v>
      </c>
      <c r="L95" s="986" t="str">
        <f t="shared" si="4"/>
        <v>+0x05A</v>
      </c>
      <c r="M95" s="1256" t="str">
        <f ca="1">RIGHT(DEC2HEX(S95,4),2)</f>
        <v>00</v>
      </c>
      <c r="N95" s="969"/>
      <c r="S95" s="1277">
        <f ca="1">IF(MOD(T95,2)=1,"",IF(MOD(T95/2,2)=0,OFFSET(TimingFormat!$F$46,0,INT(T95/4),1,1),OFFSET(TimingFormat!$F$46,1,INT(T95/4),1,1)))</f>
        <v>0</v>
      </c>
      <c r="T95" s="1285">
        <v>38</v>
      </c>
    </row>
    <row r="96" spans="1:20">
      <c r="A96" s="970">
        <v>91</v>
      </c>
      <c r="B96" s="984" t="str">
        <f t="shared" si="3"/>
        <v>+0x05B</v>
      </c>
      <c r="C96" s="1563" t="s">
        <v>8555</v>
      </c>
      <c r="D96" s="1559"/>
      <c r="E96" s="1559"/>
      <c r="F96" s="1559"/>
      <c r="G96" s="1559"/>
      <c r="H96" s="1559"/>
      <c r="I96" s="1559"/>
      <c r="J96" s="1560"/>
      <c r="K96" s="985" t="s">
        <v>16</v>
      </c>
      <c r="L96" s="986" t="str">
        <f t="shared" si="4"/>
        <v>+0x05B</v>
      </c>
      <c r="M96" s="1256" t="str">
        <f ca="1">LEFT(DEC2HEX(S95,4),2)</f>
        <v>00</v>
      </c>
      <c r="N96" s="969"/>
      <c r="S96" s="1277" t="str">
        <f ca="1">IF(MOD(T96,2)=1,"",IF(MOD(T96/2,2)=0,OFFSET(TimingFormat!$F$46,0,INT(T96/4),1,1),OFFSET(TimingFormat!$F$46,1,INT(T96/4),1,1)))</f>
        <v/>
      </c>
      <c r="T96" s="1285">
        <v>39</v>
      </c>
    </row>
    <row r="97" spans="1:20">
      <c r="A97" s="970">
        <v>92</v>
      </c>
      <c r="B97" s="984" t="str">
        <f t="shared" si="3"/>
        <v>+0x05C</v>
      </c>
      <c r="C97" s="1563" t="s">
        <v>8556</v>
      </c>
      <c r="D97" s="1559"/>
      <c r="E97" s="1559"/>
      <c r="F97" s="1559"/>
      <c r="G97" s="1559"/>
      <c r="H97" s="1559"/>
      <c r="I97" s="1559"/>
      <c r="J97" s="1560"/>
      <c r="K97" s="985" t="s">
        <v>16</v>
      </c>
      <c r="L97" s="986" t="str">
        <f t="shared" si="4"/>
        <v>+0x05C</v>
      </c>
      <c r="M97" s="1256" t="str">
        <f ca="1">RIGHT(DEC2HEX(S97,4),2)</f>
        <v>00</v>
      </c>
      <c r="N97" s="969"/>
      <c r="S97" s="1277">
        <f ca="1">IF(MOD(T97,2)=1,"",IF(MOD(T97/2,2)=0,OFFSET(TimingFormat!$F$46,0,INT(T97/4),1,1),OFFSET(TimingFormat!$F$46,1,INT(T97/4),1,1)))</f>
        <v>0</v>
      </c>
      <c r="T97" s="1285">
        <v>40</v>
      </c>
    </row>
    <row r="98" spans="1:20">
      <c r="A98" s="970">
        <v>93</v>
      </c>
      <c r="B98" s="984" t="str">
        <f t="shared" si="3"/>
        <v>+0x05D</v>
      </c>
      <c r="C98" s="1563" t="s">
        <v>8557</v>
      </c>
      <c r="D98" s="1559"/>
      <c r="E98" s="1559"/>
      <c r="F98" s="1559"/>
      <c r="G98" s="1559"/>
      <c r="H98" s="1559"/>
      <c r="I98" s="1559"/>
      <c r="J98" s="1560"/>
      <c r="K98" s="985" t="s">
        <v>16</v>
      </c>
      <c r="L98" s="986" t="str">
        <f t="shared" si="4"/>
        <v>+0x05D</v>
      </c>
      <c r="M98" s="1256" t="str">
        <f ca="1">LEFT(DEC2HEX(S97,4),2)</f>
        <v>00</v>
      </c>
      <c r="N98" s="969"/>
      <c r="S98" s="1277" t="str">
        <f ca="1">IF(MOD(T98,2)=1,"",IF(MOD(T98/2,2)=0,OFFSET(TimingFormat!$F$46,0,INT(T98/4),1,1),OFFSET(TimingFormat!$F$46,1,INT(T98/4),1,1)))</f>
        <v/>
      </c>
      <c r="T98" s="1285">
        <v>41</v>
      </c>
    </row>
    <row r="99" spans="1:20">
      <c r="A99" s="970">
        <v>94</v>
      </c>
      <c r="B99" s="984" t="str">
        <f t="shared" si="3"/>
        <v>+0x05E</v>
      </c>
      <c r="C99" s="1563" t="s">
        <v>8558</v>
      </c>
      <c r="D99" s="1559"/>
      <c r="E99" s="1559"/>
      <c r="F99" s="1559"/>
      <c r="G99" s="1559"/>
      <c r="H99" s="1559"/>
      <c r="I99" s="1559"/>
      <c r="J99" s="1560"/>
      <c r="K99" s="985" t="s">
        <v>16</v>
      </c>
      <c r="L99" s="986" t="str">
        <f t="shared" si="4"/>
        <v>+0x05E</v>
      </c>
      <c r="M99" s="1256" t="str">
        <f ca="1">RIGHT(DEC2HEX(S99,4),2)</f>
        <v>00</v>
      </c>
      <c r="N99" s="969"/>
      <c r="S99" s="1277">
        <f ca="1">IF(MOD(T99,2)=1,"",IF(MOD(T99/2,2)=0,OFFSET(TimingFormat!$F$46,0,INT(T99/4),1,1),OFFSET(TimingFormat!$F$46,1,INT(T99/4),1,1)))</f>
        <v>0</v>
      </c>
      <c r="T99" s="1285">
        <v>42</v>
      </c>
    </row>
    <row r="100" spans="1:20">
      <c r="A100" s="970">
        <v>95</v>
      </c>
      <c r="B100" s="984" t="str">
        <f t="shared" si="3"/>
        <v>+0x05F</v>
      </c>
      <c r="C100" s="1563" t="s">
        <v>8559</v>
      </c>
      <c r="D100" s="1559"/>
      <c r="E100" s="1559"/>
      <c r="F100" s="1559"/>
      <c r="G100" s="1559"/>
      <c r="H100" s="1559"/>
      <c r="I100" s="1559"/>
      <c r="J100" s="1560"/>
      <c r="K100" s="985" t="s">
        <v>16</v>
      </c>
      <c r="L100" s="986" t="str">
        <f t="shared" si="4"/>
        <v>+0x05F</v>
      </c>
      <c r="M100" s="1256" t="str">
        <f ca="1">LEFT(DEC2HEX(S99,4),2)</f>
        <v>00</v>
      </c>
      <c r="N100" s="969"/>
      <c r="S100" s="1277" t="str">
        <f ca="1">IF(MOD(T100,2)=1,"",IF(MOD(T100/2,2)=0,OFFSET(TimingFormat!$F$46,0,INT(T100/4),1,1),OFFSET(TimingFormat!$F$46,1,INT(T100/4),1,1)))</f>
        <v/>
      </c>
      <c r="T100" s="1285">
        <v>43</v>
      </c>
    </row>
    <row r="101" spans="1:20">
      <c r="A101" s="970">
        <v>96</v>
      </c>
      <c r="B101" s="984" t="str">
        <f t="shared" si="3"/>
        <v>+0x060</v>
      </c>
      <c r="C101" s="1563" t="s">
        <v>8560</v>
      </c>
      <c r="D101" s="1559"/>
      <c r="E101" s="1559"/>
      <c r="F101" s="1559"/>
      <c r="G101" s="1559"/>
      <c r="H101" s="1559"/>
      <c r="I101" s="1559"/>
      <c r="J101" s="1560"/>
      <c r="K101" s="985" t="s">
        <v>16</v>
      </c>
      <c r="L101" s="986" t="str">
        <f t="shared" si="4"/>
        <v>+0x060</v>
      </c>
      <c r="M101" s="1256" t="str">
        <f ca="1">RIGHT(DEC2HEX(S101,4),2)</f>
        <v>00</v>
      </c>
      <c r="N101" s="969"/>
      <c r="S101" s="1277">
        <f ca="1">IF(MOD(T101,2)=1,"",IF(MOD(T101/2,2)=0,OFFSET(TimingFormat!$F$46,0,INT(T101/4),1,1),OFFSET(TimingFormat!$F$46,1,INT(T101/4),1,1)))</f>
        <v>0</v>
      </c>
      <c r="T101" s="1285">
        <v>44</v>
      </c>
    </row>
    <row r="102" spans="1:20">
      <c r="A102" s="970">
        <v>97</v>
      </c>
      <c r="B102" s="984" t="str">
        <f t="shared" si="3"/>
        <v>+0x061</v>
      </c>
      <c r="C102" s="1563" t="s">
        <v>8561</v>
      </c>
      <c r="D102" s="1559"/>
      <c r="E102" s="1559"/>
      <c r="F102" s="1559"/>
      <c r="G102" s="1559"/>
      <c r="H102" s="1559"/>
      <c r="I102" s="1559"/>
      <c r="J102" s="1560"/>
      <c r="K102" s="985" t="s">
        <v>16</v>
      </c>
      <c r="L102" s="986" t="str">
        <f t="shared" si="4"/>
        <v>+0x061</v>
      </c>
      <c r="M102" s="1256" t="str">
        <f ca="1">LEFT(DEC2HEX(S101,4),2)</f>
        <v>00</v>
      </c>
      <c r="N102" s="969"/>
      <c r="S102" s="1277" t="str">
        <f ca="1">IF(MOD(T102,2)=1,"",IF(MOD(T102/2,2)=0,OFFSET(TimingFormat!$F$46,0,INT(T102/4),1,1),OFFSET(TimingFormat!$F$46,1,INT(T102/4),1,1)))</f>
        <v/>
      </c>
      <c r="T102" s="1285">
        <v>45</v>
      </c>
    </row>
    <row r="103" spans="1:20">
      <c r="A103" s="970">
        <v>98</v>
      </c>
      <c r="B103" s="984" t="str">
        <f t="shared" si="3"/>
        <v>+0x062</v>
      </c>
      <c r="C103" s="1563" t="s">
        <v>8562</v>
      </c>
      <c r="D103" s="1559"/>
      <c r="E103" s="1559"/>
      <c r="F103" s="1559"/>
      <c r="G103" s="1559"/>
      <c r="H103" s="1559"/>
      <c r="I103" s="1559"/>
      <c r="J103" s="1560"/>
      <c r="K103" s="985" t="s">
        <v>16</v>
      </c>
      <c r="L103" s="986" t="str">
        <f t="shared" si="4"/>
        <v>+0x062</v>
      </c>
      <c r="M103" s="1256" t="str">
        <f ca="1">RIGHT(DEC2HEX(S103,4),2)</f>
        <v>00</v>
      </c>
      <c r="N103" s="969"/>
      <c r="S103" s="1277">
        <f ca="1">IF(MOD(T103,2)=1,"",IF(MOD(T103/2,2)=0,OFFSET(TimingFormat!$F$46,0,INT(T103/4),1,1),OFFSET(TimingFormat!$F$46,1,INT(T103/4),1,1)))</f>
        <v>0</v>
      </c>
      <c r="T103" s="1285">
        <v>46</v>
      </c>
    </row>
    <row r="104" spans="1:20">
      <c r="A104" s="970">
        <v>99</v>
      </c>
      <c r="B104" s="984" t="str">
        <f t="shared" si="3"/>
        <v>+0x063</v>
      </c>
      <c r="C104" s="1563" t="s">
        <v>8563</v>
      </c>
      <c r="D104" s="1559"/>
      <c r="E104" s="1559"/>
      <c r="F104" s="1559"/>
      <c r="G104" s="1559"/>
      <c r="H104" s="1559"/>
      <c r="I104" s="1559"/>
      <c r="J104" s="1560"/>
      <c r="K104" s="985" t="s">
        <v>16</v>
      </c>
      <c r="L104" s="986" t="str">
        <f t="shared" si="4"/>
        <v>+0x063</v>
      </c>
      <c r="M104" s="1256" t="str">
        <f ca="1">LEFT(DEC2HEX(S103,4),2)</f>
        <v>00</v>
      </c>
      <c r="N104" s="969"/>
      <c r="S104" s="1277" t="str">
        <f ca="1">IF(MOD(T104,2)=1,"",IF(MOD(T104/2,2)=0,OFFSET(TimingFormat!$F$46,0,INT(T104/4),1,1),OFFSET(TimingFormat!$F$46,1,INT(T104/4),1,1)))</f>
        <v/>
      </c>
      <c r="T104" s="1285">
        <v>47</v>
      </c>
    </row>
    <row r="105" spans="1:20">
      <c r="A105" s="970">
        <v>100</v>
      </c>
      <c r="B105" s="984" t="str">
        <f t="shared" si="3"/>
        <v>+0x064</v>
      </c>
      <c r="C105" s="1563" t="s">
        <v>8564</v>
      </c>
      <c r="D105" s="1559"/>
      <c r="E105" s="1559"/>
      <c r="F105" s="1559"/>
      <c r="G105" s="1559"/>
      <c r="H105" s="1559"/>
      <c r="I105" s="1559"/>
      <c r="J105" s="1560"/>
      <c r="K105" s="985" t="s">
        <v>16</v>
      </c>
      <c r="L105" s="986" t="str">
        <f t="shared" si="4"/>
        <v>+0x064</v>
      </c>
      <c r="M105" s="1256" t="str">
        <f ca="1">RIGHT(DEC2HEX(S105,4),2)</f>
        <v>00</v>
      </c>
      <c r="N105" s="969"/>
      <c r="S105" s="1277">
        <f ca="1">IF(MOD(T105,2)=1,"",IF(MOD(T105/2,2)=0,OFFSET(TimingFormat!$F$46,0,INT(T105/4),1,1),OFFSET(TimingFormat!$F$46,1,INT(T105/4),1,1)))</f>
        <v>0</v>
      </c>
      <c r="T105" s="1285">
        <v>48</v>
      </c>
    </row>
    <row r="106" spans="1:20">
      <c r="A106" s="970">
        <v>101</v>
      </c>
      <c r="B106" s="984" t="str">
        <f t="shared" si="3"/>
        <v>+0x065</v>
      </c>
      <c r="C106" s="1563" t="s">
        <v>8565</v>
      </c>
      <c r="D106" s="1559"/>
      <c r="E106" s="1559"/>
      <c r="F106" s="1559"/>
      <c r="G106" s="1559"/>
      <c r="H106" s="1559"/>
      <c r="I106" s="1559"/>
      <c r="J106" s="1560"/>
      <c r="K106" s="985" t="s">
        <v>16</v>
      </c>
      <c r="L106" s="986" t="str">
        <f t="shared" si="4"/>
        <v>+0x065</v>
      </c>
      <c r="M106" s="1256" t="str">
        <f ca="1">LEFT(DEC2HEX(S105,4),2)</f>
        <v>00</v>
      </c>
      <c r="N106" s="969"/>
      <c r="S106" s="1277" t="str">
        <f ca="1">IF(MOD(T106,2)=1,"",IF(MOD(T106/2,2)=0,OFFSET(TimingFormat!$F$46,0,INT(T106/4),1,1),OFFSET(TimingFormat!$F$46,1,INT(T106/4),1,1)))</f>
        <v/>
      </c>
      <c r="T106" s="1285">
        <v>49</v>
      </c>
    </row>
    <row r="107" spans="1:20">
      <c r="A107" s="970">
        <v>102</v>
      </c>
      <c r="B107" s="984" t="str">
        <f t="shared" si="3"/>
        <v>+0x066</v>
      </c>
      <c r="C107" s="1563" t="s">
        <v>8566</v>
      </c>
      <c r="D107" s="1559"/>
      <c r="E107" s="1559"/>
      <c r="F107" s="1559"/>
      <c r="G107" s="1559"/>
      <c r="H107" s="1559"/>
      <c r="I107" s="1559"/>
      <c r="J107" s="1560"/>
      <c r="K107" s="985" t="s">
        <v>16</v>
      </c>
      <c r="L107" s="986" t="str">
        <f t="shared" si="4"/>
        <v>+0x066</v>
      </c>
      <c r="M107" s="1256" t="str">
        <f ca="1">RIGHT(DEC2HEX(S107,4),2)</f>
        <v>00</v>
      </c>
      <c r="N107" s="969"/>
      <c r="S107" s="1277">
        <f ca="1">IF(MOD(T107,2)=1,"",IF(MOD(T107/2,2)=0,OFFSET(TimingFormat!$F$46,0,INT(T107/4),1,1),OFFSET(TimingFormat!$F$46,1,INT(T107/4),1,1)))</f>
        <v>0</v>
      </c>
      <c r="T107" s="1285">
        <v>50</v>
      </c>
    </row>
    <row r="108" spans="1:20">
      <c r="A108" s="970">
        <v>103</v>
      </c>
      <c r="B108" s="984" t="str">
        <f t="shared" si="3"/>
        <v>+0x067</v>
      </c>
      <c r="C108" s="1563" t="s">
        <v>8567</v>
      </c>
      <c r="D108" s="1559"/>
      <c r="E108" s="1559"/>
      <c r="F108" s="1559"/>
      <c r="G108" s="1559"/>
      <c r="H108" s="1559"/>
      <c r="I108" s="1559"/>
      <c r="J108" s="1560"/>
      <c r="K108" s="985" t="s">
        <v>16</v>
      </c>
      <c r="L108" s="986" t="str">
        <f t="shared" si="4"/>
        <v>+0x067</v>
      </c>
      <c r="M108" s="1256" t="str">
        <f ca="1">LEFT(DEC2HEX(S107,4),2)</f>
        <v>00</v>
      </c>
      <c r="N108" s="969"/>
      <c r="S108" s="1277" t="str">
        <f ca="1">IF(MOD(T108,2)=1,"",IF(MOD(T108/2,2)=0,OFFSET(TimingFormat!$F$46,0,INT(T108/4),1,1),OFFSET(TimingFormat!$F$46,1,INT(T108/4),1,1)))</f>
        <v/>
      </c>
      <c r="T108" s="1285">
        <v>51</v>
      </c>
    </row>
    <row r="109" spans="1:20">
      <c r="A109" s="970">
        <v>104</v>
      </c>
      <c r="B109" s="984" t="str">
        <f t="shared" si="3"/>
        <v>+0x068</v>
      </c>
      <c r="C109" s="1563" t="s">
        <v>8568</v>
      </c>
      <c r="D109" s="1559"/>
      <c r="E109" s="1559"/>
      <c r="F109" s="1559"/>
      <c r="G109" s="1559"/>
      <c r="H109" s="1559"/>
      <c r="I109" s="1559"/>
      <c r="J109" s="1560"/>
      <c r="K109" s="985" t="s">
        <v>16</v>
      </c>
      <c r="L109" s="986" t="str">
        <f t="shared" si="4"/>
        <v>+0x068</v>
      </c>
      <c r="M109" s="1256" t="str">
        <f ca="1">RIGHT(DEC2HEX(S109,4),2)</f>
        <v>00</v>
      </c>
      <c r="N109" s="969"/>
      <c r="S109" s="1277">
        <f ca="1">IF(MOD(T109,2)=1,"",IF(MOD(T109/2,2)=0,OFFSET(TimingFormat!$F$46,0,INT(T109/4),1,1),OFFSET(TimingFormat!$F$46,1,INT(T109/4),1,1)))</f>
        <v>0</v>
      </c>
      <c r="T109" s="1285">
        <v>52</v>
      </c>
    </row>
    <row r="110" spans="1:20">
      <c r="A110" s="970">
        <v>105</v>
      </c>
      <c r="B110" s="984" t="str">
        <f t="shared" si="3"/>
        <v>+0x069</v>
      </c>
      <c r="C110" s="1563" t="s">
        <v>8569</v>
      </c>
      <c r="D110" s="1559"/>
      <c r="E110" s="1559"/>
      <c r="F110" s="1559"/>
      <c r="G110" s="1559"/>
      <c r="H110" s="1559"/>
      <c r="I110" s="1559"/>
      <c r="J110" s="1560"/>
      <c r="K110" s="985" t="s">
        <v>16</v>
      </c>
      <c r="L110" s="986" t="str">
        <f t="shared" si="4"/>
        <v>+0x069</v>
      </c>
      <c r="M110" s="1256" t="str">
        <f ca="1">LEFT(DEC2HEX(S109,4),2)</f>
        <v>00</v>
      </c>
      <c r="N110" s="969"/>
      <c r="S110" s="1277" t="str">
        <f ca="1">IF(MOD(T110,2)=1,"",IF(MOD(T110/2,2)=0,OFFSET(TimingFormat!$F$46,0,INT(T110/4),1,1),OFFSET(TimingFormat!$F$46,1,INT(T110/4),1,1)))</f>
        <v/>
      </c>
      <c r="T110" s="1285">
        <v>53</v>
      </c>
    </row>
    <row r="111" spans="1:20">
      <c r="A111" s="970">
        <v>106</v>
      </c>
      <c r="B111" s="984" t="str">
        <f t="shared" si="3"/>
        <v>+0x06A</v>
      </c>
      <c r="C111" s="1563" t="s">
        <v>8570</v>
      </c>
      <c r="D111" s="1559"/>
      <c r="E111" s="1559"/>
      <c r="F111" s="1559"/>
      <c r="G111" s="1559"/>
      <c r="H111" s="1559"/>
      <c r="I111" s="1559"/>
      <c r="J111" s="1560"/>
      <c r="K111" s="985" t="s">
        <v>16</v>
      </c>
      <c r="L111" s="986" t="str">
        <f t="shared" si="4"/>
        <v>+0x06A</v>
      </c>
      <c r="M111" s="1256" t="str">
        <f ca="1">RIGHT(DEC2HEX(S111,4),2)</f>
        <v>00</v>
      </c>
      <c r="N111" s="969"/>
      <c r="S111" s="1277">
        <f ca="1">IF(MOD(T111,2)=1,"",IF(MOD(T111/2,2)=0,OFFSET(TimingFormat!$F$46,0,INT(T111/4),1,1),OFFSET(TimingFormat!$F$46,1,INT(T111/4),1,1)))</f>
        <v>0</v>
      </c>
      <c r="T111" s="1285">
        <v>54</v>
      </c>
    </row>
    <row r="112" spans="1:20">
      <c r="A112" s="970">
        <v>107</v>
      </c>
      <c r="B112" s="984" t="str">
        <f t="shared" si="3"/>
        <v>+0x06B</v>
      </c>
      <c r="C112" s="1563" t="s">
        <v>8571</v>
      </c>
      <c r="D112" s="1559"/>
      <c r="E112" s="1559"/>
      <c r="F112" s="1559"/>
      <c r="G112" s="1559"/>
      <c r="H112" s="1559"/>
      <c r="I112" s="1559"/>
      <c r="J112" s="1560"/>
      <c r="K112" s="985" t="s">
        <v>16</v>
      </c>
      <c r="L112" s="986" t="str">
        <f t="shared" si="4"/>
        <v>+0x06B</v>
      </c>
      <c r="M112" s="1256" t="str">
        <f ca="1">LEFT(DEC2HEX(S111,4),2)</f>
        <v>00</v>
      </c>
      <c r="N112" s="969"/>
      <c r="S112" s="1277" t="str">
        <f ca="1">IF(MOD(T112,2)=1,"",IF(MOD(T112/2,2)=0,OFFSET(TimingFormat!$F$46,0,INT(T112/4),1,1),OFFSET(TimingFormat!$F$46,1,INT(T112/4),1,1)))</f>
        <v/>
      </c>
      <c r="T112" s="1285">
        <v>55</v>
      </c>
    </row>
    <row r="113" spans="1:20">
      <c r="A113" s="970">
        <v>108</v>
      </c>
      <c r="B113" s="984" t="str">
        <f t="shared" si="3"/>
        <v>+0x06C</v>
      </c>
      <c r="C113" s="1563" t="s">
        <v>8572</v>
      </c>
      <c r="D113" s="1559"/>
      <c r="E113" s="1559"/>
      <c r="F113" s="1559"/>
      <c r="G113" s="1559"/>
      <c r="H113" s="1559"/>
      <c r="I113" s="1559"/>
      <c r="J113" s="1560"/>
      <c r="K113" s="985" t="s">
        <v>16</v>
      </c>
      <c r="L113" s="986" t="str">
        <f t="shared" si="4"/>
        <v>+0x06C</v>
      </c>
      <c r="M113" s="1256" t="str">
        <f ca="1">RIGHT(DEC2HEX(S113,4),2)</f>
        <v>00</v>
      </c>
      <c r="N113" s="969"/>
      <c r="S113" s="1277">
        <f ca="1">IF(MOD(T113,2)=1,"",IF(MOD(T113/2,2)=0,OFFSET(TimingFormat!$F$46,0,INT(T113/4),1,1),OFFSET(TimingFormat!$F$46,1,INT(T113/4),1,1)))</f>
        <v>0</v>
      </c>
      <c r="T113" s="1285">
        <v>56</v>
      </c>
    </row>
    <row r="114" spans="1:20">
      <c r="A114" s="970">
        <v>109</v>
      </c>
      <c r="B114" s="984" t="str">
        <f t="shared" si="3"/>
        <v>+0x06D</v>
      </c>
      <c r="C114" s="1563" t="s">
        <v>8573</v>
      </c>
      <c r="D114" s="1559"/>
      <c r="E114" s="1559"/>
      <c r="F114" s="1559"/>
      <c r="G114" s="1559"/>
      <c r="H114" s="1559"/>
      <c r="I114" s="1559"/>
      <c r="J114" s="1560"/>
      <c r="K114" s="985" t="s">
        <v>16</v>
      </c>
      <c r="L114" s="986" t="str">
        <f t="shared" si="4"/>
        <v>+0x06D</v>
      </c>
      <c r="M114" s="1256" t="str">
        <f ca="1">LEFT(DEC2HEX(S113,4),2)</f>
        <v>00</v>
      </c>
      <c r="N114" s="969"/>
      <c r="S114" s="1277" t="str">
        <f ca="1">IF(MOD(T114,2)=1,"",IF(MOD(T114/2,2)=0,OFFSET(TimingFormat!$F$46,0,INT(T114/4),1,1),OFFSET(TimingFormat!$F$46,1,INT(T114/4),1,1)))</f>
        <v/>
      </c>
      <c r="T114" s="1285">
        <v>57</v>
      </c>
    </row>
    <row r="115" spans="1:20">
      <c r="A115" s="970">
        <v>110</v>
      </c>
      <c r="B115" s="984" t="str">
        <f t="shared" si="3"/>
        <v>+0x06E</v>
      </c>
      <c r="C115" s="1563" t="s">
        <v>8574</v>
      </c>
      <c r="D115" s="1559"/>
      <c r="E115" s="1559"/>
      <c r="F115" s="1559"/>
      <c r="G115" s="1559"/>
      <c r="H115" s="1559"/>
      <c r="I115" s="1559"/>
      <c r="J115" s="1560"/>
      <c r="K115" s="985" t="s">
        <v>16</v>
      </c>
      <c r="L115" s="986" t="str">
        <f t="shared" si="4"/>
        <v>+0x06E</v>
      </c>
      <c r="M115" s="1256" t="str">
        <f ca="1">RIGHT(DEC2HEX(S115,4),2)</f>
        <v>00</v>
      </c>
      <c r="N115" s="969"/>
      <c r="S115" s="1277">
        <f ca="1">IF(MOD(T115,2)=1,"",IF(MOD(T115/2,2)=0,OFFSET(TimingFormat!$F$46,0,INT(T115/4),1,1),OFFSET(TimingFormat!$F$46,1,INT(T115/4),1,1)))</f>
        <v>0</v>
      </c>
      <c r="T115" s="1285">
        <v>58</v>
      </c>
    </row>
    <row r="116" spans="1:20">
      <c r="A116" s="970">
        <v>111</v>
      </c>
      <c r="B116" s="984" t="str">
        <f t="shared" si="3"/>
        <v>+0x06F</v>
      </c>
      <c r="C116" s="1563" t="s">
        <v>8575</v>
      </c>
      <c r="D116" s="1559"/>
      <c r="E116" s="1559"/>
      <c r="F116" s="1559"/>
      <c r="G116" s="1559"/>
      <c r="H116" s="1559"/>
      <c r="I116" s="1559"/>
      <c r="J116" s="1560"/>
      <c r="K116" s="985" t="s">
        <v>16</v>
      </c>
      <c r="L116" s="986" t="str">
        <f t="shared" si="4"/>
        <v>+0x06F</v>
      </c>
      <c r="M116" s="1256" t="str">
        <f ca="1">LEFT(DEC2HEX(S115,4),2)</f>
        <v>00</v>
      </c>
      <c r="N116" s="969"/>
      <c r="S116" s="1277" t="str">
        <f ca="1">IF(MOD(T116,2)=1,"",IF(MOD(T116/2,2)=0,OFFSET(TimingFormat!$F$46,0,INT(T116/4),1,1),OFFSET(TimingFormat!$F$46,1,INT(T116/4),1,1)))</f>
        <v/>
      </c>
      <c r="T116" s="1285">
        <v>59</v>
      </c>
    </row>
    <row r="117" spans="1:20">
      <c r="A117" s="970">
        <v>112</v>
      </c>
      <c r="B117" s="984" t="str">
        <f t="shared" si="3"/>
        <v>+0x070</v>
      </c>
      <c r="C117" s="1563" t="s">
        <v>8576</v>
      </c>
      <c r="D117" s="1559"/>
      <c r="E117" s="1559"/>
      <c r="F117" s="1559"/>
      <c r="G117" s="1559"/>
      <c r="H117" s="1559"/>
      <c r="I117" s="1559"/>
      <c r="J117" s="1560"/>
      <c r="K117" s="985" t="s">
        <v>16</v>
      </c>
      <c r="L117" s="986" t="str">
        <f t="shared" si="4"/>
        <v>+0x070</v>
      </c>
      <c r="M117" s="1256" t="str">
        <f ca="1">RIGHT(DEC2HEX(S117,4),2)</f>
        <v>00</v>
      </c>
      <c r="N117" s="969"/>
      <c r="S117" s="1277">
        <f ca="1">IF(MOD(T117,2)=1,"",IF(MOD(T117/2,2)=0,OFFSET(TimingFormat!$F$46,0,INT(T117/4),1,1),OFFSET(TimingFormat!$F$46,1,INT(T117/4),1,1)))</f>
        <v>0</v>
      </c>
      <c r="T117" s="1285">
        <v>60</v>
      </c>
    </row>
    <row r="118" spans="1:20">
      <c r="A118" s="970">
        <v>113</v>
      </c>
      <c r="B118" s="984" t="str">
        <f t="shared" si="3"/>
        <v>+0x071</v>
      </c>
      <c r="C118" s="1563" t="s">
        <v>8577</v>
      </c>
      <c r="D118" s="1559"/>
      <c r="E118" s="1559"/>
      <c r="F118" s="1559"/>
      <c r="G118" s="1559"/>
      <c r="H118" s="1559"/>
      <c r="I118" s="1559"/>
      <c r="J118" s="1560"/>
      <c r="K118" s="985" t="s">
        <v>16</v>
      </c>
      <c r="L118" s="986" t="str">
        <f t="shared" si="4"/>
        <v>+0x071</v>
      </c>
      <c r="M118" s="1256" t="str">
        <f ca="1">LEFT(DEC2HEX(S117,4),2)</f>
        <v>00</v>
      </c>
      <c r="N118" s="969"/>
      <c r="S118" s="1277" t="str">
        <f ca="1">IF(MOD(T118,2)=1,"",IF(MOD(T118/2,2)=0,OFFSET(TimingFormat!$F$46,0,INT(T118/4),1,1),OFFSET(TimingFormat!$F$46,1,INT(T118/4),1,1)))</f>
        <v/>
      </c>
      <c r="T118" s="1285">
        <v>61</v>
      </c>
    </row>
    <row r="119" spans="1:20">
      <c r="A119" s="970">
        <v>114</v>
      </c>
      <c r="B119" s="984" t="str">
        <f t="shared" si="3"/>
        <v>+0x072</v>
      </c>
      <c r="C119" s="1563" t="s">
        <v>8578</v>
      </c>
      <c r="D119" s="1559"/>
      <c r="E119" s="1559"/>
      <c r="F119" s="1559"/>
      <c r="G119" s="1559"/>
      <c r="H119" s="1559"/>
      <c r="I119" s="1559"/>
      <c r="J119" s="1560"/>
      <c r="K119" s="985" t="s">
        <v>16</v>
      </c>
      <c r="L119" s="986" t="str">
        <f t="shared" si="4"/>
        <v>+0x072</v>
      </c>
      <c r="M119" s="1256" t="str">
        <f ca="1">RIGHT(DEC2HEX(S119,4),2)</f>
        <v>00</v>
      </c>
      <c r="N119" s="969"/>
      <c r="S119" s="1277">
        <f ca="1">IF(MOD(T119,2)=1,"",IF(MOD(T119/2,2)=0,OFFSET(TimingFormat!$F$46,0,INT(T119/4),1,1),OFFSET(TimingFormat!$F$46,1,INT(T119/4),1,1)))</f>
        <v>0</v>
      </c>
      <c r="T119" s="1285">
        <v>62</v>
      </c>
    </row>
    <row r="120" spans="1:20">
      <c r="A120" s="970">
        <v>115</v>
      </c>
      <c r="B120" s="984" t="str">
        <f t="shared" si="3"/>
        <v>+0x073</v>
      </c>
      <c r="C120" s="1563" t="s">
        <v>8579</v>
      </c>
      <c r="D120" s="1559"/>
      <c r="E120" s="1559"/>
      <c r="F120" s="1559"/>
      <c r="G120" s="1559"/>
      <c r="H120" s="1559"/>
      <c r="I120" s="1559"/>
      <c r="J120" s="1560"/>
      <c r="K120" s="985" t="s">
        <v>16</v>
      </c>
      <c r="L120" s="986" t="str">
        <f t="shared" si="4"/>
        <v>+0x073</v>
      </c>
      <c r="M120" s="1256" t="str">
        <f ca="1">LEFT(DEC2HEX(S119,4),2)</f>
        <v>00</v>
      </c>
      <c r="N120" s="969"/>
      <c r="S120" s="1277" t="str">
        <f ca="1">IF(MOD(T120,2)=1,"",IF(MOD(T120/2,2)=0,OFFSET(TimingFormat!$F$46,0,INT(T120/4),1,1),OFFSET(TimingFormat!$F$46,1,INT(T120/4),1,1)))</f>
        <v/>
      </c>
      <c r="T120" s="1285">
        <v>63</v>
      </c>
    </row>
    <row r="121" spans="1:20">
      <c r="A121" s="970">
        <v>116</v>
      </c>
      <c r="B121" s="984" t="str">
        <f t="shared" si="3"/>
        <v>+0x074</v>
      </c>
      <c r="C121" s="1563" t="s">
        <v>8580</v>
      </c>
      <c r="D121" s="1559"/>
      <c r="E121" s="1559"/>
      <c r="F121" s="1559"/>
      <c r="G121" s="1559"/>
      <c r="H121" s="1559"/>
      <c r="I121" s="1559"/>
      <c r="J121" s="1560"/>
      <c r="K121" s="985" t="s">
        <v>16</v>
      </c>
      <c r="L121" s="986" t="str">
        <f t="shared" si="4"/>
        <v>+0x074</v>
      </c>
      <c r="M121" s="1256" t="str">
        <f ca="1">RIGHT(DEC2HEX(S121,4),2)</f>
        <v>00</v>
      </c>
      <c r="N121" s="969"/>
      <c r="S121" s="1277">
        <f ca="1">IF(MOD(T121,2)=1,"",IF(MOD(T121/2,2)=0,OFFSET(TimingFormat!$F$46,0,INT(T121/4),1,1),OFFSET(TimingFormat!$F$46,1,INT(T121/4),1,1)))</f>
        <v>0</v>
      </c>
      <c r="T121" s="1285">
        <v>64</v>
      </c>
    </row>
    <row r="122" spans="1:20">
      <c r="A122" s="970">
        <v>117</v>
      </c>
      <c r="B122" s="984" t="str">
        <f t="shared" si="3"/>
        <v>+0x075</v>
      </c>
      <c r="C122" s="1563" t="s">
        <v>8581</v>
      </c>
      <c r="D122" s="1559"/>
      <c r="E122" s="1559"/>
      <c r="F122" s="1559"/>
      <c r="G122" s="1559"/>
      <c r="H122" s="1559"/>
      <c r="I122" s="1559"/>
      <c r="J122" s="1560"/>
      <c r="K122" s="985" t="s">
        <v>16</v>
      </c>
      <c r="L122" s="986" t="str">
        <f t="shared" si="4"/>
        <v>+0x075</v>
      </c>
      <c r="M122" s="1256" t="str">
        <f ca="1">LEFT(DEC2HEX(S121,4),2)</f>
        <v>00</v>
      </c>
      <c r="N122" s="969"/>
      <c r="S122" s="1277" t="str">
        <f ca="1">IF(MOD(T122,2)=1,"",IF(MOD(T122/2,2)=0,OFFSET(TimingFormat!$F$46,0,INT(T122/4),1,1),OFFSET(TimingFormat!$F$46,1,INT(T122/4),1,1)))</f>
        <v/>
      </c>
      <c r="T122" s="1285">
        <v>65</v>
      </c>
    </row>
    <row r="123" spans="1:20">
      <c r="A123" s="970">
        <v>118</v>
      </c>
      <c r="B123" s="984" t="str">
        <f t="shared" si="3"/>
        <v>+0x076</v>
      </c>
      <c r="C123" s="1563" t="s">
        <v>8582</v>
      </c>
      <c r="D123" s="1559"/>
      <c r="E123" s="1559"/>
      <c r="F123" s="1559"/>
      <c r="G123" s="1559"/>
      <c r="H123" s="1559"/>
      <c r="I123" s="1559"/>
      <c r="J123" s="1560"/>
      <c r="K123" s="985" t="s">
        <v>16</v>
      </c>
      <c r="L123" s="986" t="str">
        <f t="shared" si="4"/>
        <v>+0x076</v>
      </c>
      <c r="M123" s="1256" t="str">
        <f ca="1">RIGHT(DEC2HEX(S123,4),2)</f>
        <v>00</v>
      </c>
      <c r="N123" s="969"/>
      <c r="S123" s="1277">
        <f ca="1">IF(MOD(T123,2)=1,"",IF(MOD(T123/2,2)=0,OFFSET(TimingFormat!$F$46,0,INT(T123/4),1,1),OFFSET(TimingFormat!$F$46,1,INT(T123/4),1,1)))</f>
        <v>0</v>
      </c>
      <c r="T123" s="1285">
        <v>66</v>
      </c>
    </row>
    <row r="124" spans="1:20">
      <c r="A124" s="970">
        <v>119</v>
      </c>
      <c r="B124" s="984" t="str">
        <f t="shared" si="3"/>
        <v>+0x077</v>
      </c>
      <c r="C124" s="1563" t="s">
        <v>8583</v>
      </c>
      <c r="D124" s="1559"/>
      <c r="E124" s="1559"/>
      <c r="F124" s="1559"/>
      <c r="G124" s="1559"/>
      <c r="H124" s="1559"/>
      <c r="I124" s="1559"/>
      <c r="J124" s="1560"/>
      <c r="K124" s="985" t="s">
        <v>16</v>
      </c>
      <c r="L124" s="986" t="str">
        <f t="shared" si="4"/>
        <v>+0x077</v>
      </c>
      <c r="M124" s="1256" t="str">
        <f ca="1">LEFT(DEC2HEX(S123,4),2)</f>
        <v>00</v>
      </c>
      <c r="N124" s="969"/>
      <c r="S124" s="1277" t="str">
        <f ca="1">IF(MOD(T124,2)=1,"",IF(MOD(T124/2,2)=0,OFFSET(TimingFormat!$F$46,0,INT(T124/4),1,1),OFFSET(TimingFormat!$F$46,1,INT(T124/4),1,1)))</f>
        <v/>
      </c>
      <c r="T124" s="1285">
        <v>67</v>
      </c>
    </row>
    <row r="125" spans="1:20">
      <c r="A125" s="970">
        <v>120</v>
      </c>
      <c r="B125" s="984" t="str">
        <f t="shared" si="3"/>
        <v>+0x078</v>
      </c>
      <c r="C125" s="1563" t="s">
        <v>8584</v>
      </c>
      <c r="D125" s="1559"/>
      <c r="E125" s="1559"/>
      <c r="F125" s="1559"/>
      <c r="G125" s="1559"/>
      <c r="H125" s="1559"/>
      <c r="I125" s="1559"/>
      <c r="J125" s="1560"/>
      <c r="K125" s="985" t="s">
        <v>16</v>
      </c>
      <c r="L125" s="986" t="str">
        <f t="shared" si="4"/>
        <v>+0x078</v>
      </c>
      <c r="M125" s="1256" t="str">
        <f ca="1">RIGHT(DEC2HEX(S125,4),2)</f>
        <v>00</v>
      </c>
      <c r="N125" s="969"/>
      <c r="S125" s="1277">
        <f ca="1">IF(MOD(T125,2)=1,"",IF(MOD(T125/2,2)=0,OFFSET(TimingFormat!$F$46,0,INT(T125/4),1,1),OFFSET(TimingFormat!$F$46,1,INT(T125/4),1,1)))</f>
        <v>0</v>
      </c>
      <c r="T125" s="1285">
        <v>68</v>
      </c>
    </row>
    <row r="126" spans="1:20">
      <c r="A126" s="970">
        <v>121</v>
      </c>
      <c r="B126" s="984" t="str">
        <f t="shared" si="3"/>
        <v>+0x079</v>
      </c>
      <c r="C126" s="1563" t="s">
        <v>8585</v>
      </c>
      <c r="D126" s="1559"/>
      <c r="E126" s="1559"/>
      <c r="F126" s="1559"/>
      <c r="G126" s="1559"/>
      <c r="H126" s="1559"/>
      <c r="I126" s="1559"/>
      <c r="J126" s="1560"/>
      <c r="K126" s="985" t="s">
        <v>16</v>
      </c>
      <c r="L126" s="986" t="str">
        <f t="shared" si="4"/>
        <v>+0x079</v>
      </c>
      <c r="M126" s="1256" t="str">
        <f ca="1">LEFT(DEC2HEX(S125,4),2)</f>
        <v>00</v>
      </c>
      <c r="N126" s="969"/>
      <c r="S126" s="1277" t="str">
        <f ca="1">IF(MOD(T126,2)=1,"",IF(MOD(T126/2,2)=0,OFFSET(TimingFormat!$F$46,0,INT(T126/4),1,1),OFFSET(TimingFormat!$F$46,1,INT(T126/4),1,1)))</f>
        <v/>
      </c>
      <c r="T126" s="1285">
        <v>69</v>
      </c>
    </row>
    <row r="127" spans="1:20">
      <c r="A127" s="970">
        <v>122</v>
      </c>
      <c r="B127" s="984" t="str">
        <f t="shared" si="3"/>
        <v>+0x07A</v>
      </c>
      <c r="C127" s="1563" t="s">
        <v>8586</v>
      </c>
      <c r="D127" s="1559"/>
      <c r="E127" s="1559"/>
      <c r="F127" s="1559"/>
      <c r="G127" s="1559"/>
      <c r="H127" s="1559"/>
      <c r="I127" s="1559"/>
      <c r="J127" s="1560"/>
      <c r="K127" s="985" t="s">
        <v>16</v>
      </c>
      <c r="L127" s="986" t="str">
        <f t="shared" si="4"/>
        <v>+0x07A</v>
      </c>
      <c r="M127" s="1256" t="str">
        <f ca="1">RIGHT(DEC2HEX(S127,4),2)</f>
        <v>00</v>
      </c>
      <c r="N127" s="969"/>
      <c r="S127" s="1277">
        <f ca="1">IF(MOD(T127,2)=1,"",IF(MOD(T127/2,2)=0,OFFSET(TimingFormat!$F$46,0,INT(T127/4),1,1),OFFSET(TimingFormat!$F$46,1,INT(T127/4),1,1)))</f>
        <v>0</v>
      </c>
      <c r="T127" s="1285">
        <v>70</v>
      </c>
    </row>
    <row r="128" spans="1:20">
      <c r="A128" s="970">
        <v>123</v>
      </c>
      <c r="B128" s="984" t="str">
        <f t="shared" si="3"/>
        <v>+0x07B</v>
      </c>
      <c r="C128" s="1563" t="s">
        <v>8587</v>
      </c>
      <c r="D128" s="1559"/>
      <c r="E128" s="1559"/>
      <c r="F128" s="1559"/>
      <c r="G128" s="1559"/>
      <c r="H128" s="1559"/>
      <c r="I128" s="1559"/>
      <c r="J128" s="1560"/>
      <c r="K128" s="985" t="s">
        <v>16</v>
      </c>
      <c r="L128" s="986" t="str">
        <f t="shared" si="4"/>
        <v>+0x07B</v>
      </c>
      <c r="M128" s="1256" t="str">
        <f ca="1">LEFT(DEC2HEX(S127,4),2)</f>
        <v>00</v>
      </c>
      <c r="N128" s="969"/>
      <c r="S128" s="1277" t="str">
        <f ca="1">IF(MOD(T128,2)=1,"",IF(MOD(T128/2,2)=0,OFFSET(TimingFormat!$F$46,0,INT(T128/4),1,1),OFFSET(TimingFormat!$F$46,1,INT(T128/4),1,1)))</f>
        <v/>
      </c>
      <c r="T128" s="1285">
        <v>71</v>
      </c>
    </row>
    <row r="129" spans="1:20">
      <c r="A129" s="970">
        <v>124</v>
      </c>
      <c r="B129" s="984" t="str">
        <f t="shared" si="3"/>
        <v>+0x07C</v>
      </c>
      <c r="C129" s="1563" t="s">
        <v>8588</v>
      </c>
      <c r="D129" s="1559"/>
      <c r="E129" s="1559"/>
      <c r="F129" s="1559"/>
      <c r="G129" s="1559"/>
      <c r="H129" s="1559"/>
      <c r="I129" s="1559"/>
      <c r="J129" s="1560"/>
      <c r="K129" s="985" t="s">
        <v>16</v>
      </c>
      <c r="L129" s="986" t="str">
        <f t="shared" si="4"/>
        <v>+0x07C</v>
      </c>
      <c r="M129" s="1256" t="str">
        <f ca="1">RIGHT(DEC2HEX(S129,4),2)</f>
        <v>00</v>
      </c>
      <c r="N129" s="969"/>
      <c r="S129" s="1277">
        <f ca="1">IF(MOD(T129,2)=1,"",IF(MOD(T129/2,2)=0,OFFSET(TimingFormat!$F$46,0,INT(T129/4),1,1),OFFSET(TimingFormat!$F$46,1,INT(T129/4),1,1)))</f>
        <v>0</v>
      </c>
      <c r="T129" s="1285">
        <v>72</v>
      </c>
    </row>
    <row r="130" spans="1:20">
      <c r="A130" s="970">
        <v>125</v>
      </c>
      <c r="B130" s="984" t="str">
        <f t="shared" si="3"/>
        <v>+0x07D</v>
      </c>
      <c r="C130" s="1563" t="s">
        <v>8589</v>
      </c>
      <c r="D130" s="1559"/>
      <c r="E130" s="1559"/>
      <c r="F130" s="1559"/>
      <c r="G130" s="1559"/>
      <c r="H130" s="1559"/>
      <c r="I130" s="1559"/>
      <c r="J130" s="1560"/>
      <c r="K130" s="985" t="s">
        <v>16</v>
      </c>
      <c r="L130" s="986" t="str">
        <f t="shared" si="4"/>
        <v>+0x07D</v>
      </c>
      <c r="M130" s="1256" t="str">
        <f ca="1">LEFT(DEC2HEX(S129,4),2)</f>
        <v>00</v>
      </c>
      <c r="N130" s="969"/>
      <c r="S130" s="1277" t="str">
        <f ca="1">IF(MOD(T130,2)=1,"",IF(MOD(T130/2,2)=0,OFFSET(TimingFormat!$F$46,0,INT(T130/4),1,1),OFFSET(TimingFormat!$F$46,1,INT(T130/4),1,1)))</f>
        <v/>
      </c>
      <c r="T130" s="1285">
        <v>73</v>
      </c>
    </row>
    <row r="131" spans="1:20">
      <c r="A131" s="970">
        <v>126</v>
      </c>
      <c r="B131" s="984" t="str">
        <f t="shared" si="3"/>
        <v>+0x07E</v>
      </c>
      <c r="C131" s="1563" t="s">
        <v>8590</v>
      </c>
      <c r="D131" s="1559"/>
      <c r="E131" s="1559"/>
      <c r="F131" s="1559"/>
      <c r="G131" s="1559"/>
      <c r="H131" s="1559"/>
      <c r="I131" s="1559"/>
      <c r="J131" s="1560"/>
      <c r="K131" s="985" t="s">
        <v>16</v>
      </c>
      <c r="L131" s="986" t="str">
        <f t="shared" si="4"/>
        <v>+0x07E</v>
      </c>
      <c r="M131" s="1256" t="str">
        <f ca="1">RIGHT(DEC2HEX(S131,4),2)</f>
        <v>00</v>
      </c>
      <c r="N131" s="969"/>
      <c r="S131" s="1277">
        <f ca="1">IF(MOD(T131,2)=1,"",IF(MOD(T131/2,2)=0,OFFSET(TimingFormat!$F$46,0,INT(T131/4),1,1),OFFSET(TimingFormat!$F$46,1,INT(T131/4),1,1)))</f>
        <v>0</v>
      </c>
      <c r="T131" s="1285">
        <v>74</v>
      </c>
    </row>
    <row r="132" spans="1:20">
      <c r="A132" s="970">
        <v>127</v>
      </c>
      <c r="B132" s="984" t="str">
        <f t="shared" si="3"/>
        <v>+0x07F</v>
      </c>
      <c r="C132" s="1563" t="s">
        <v>8591</v>
      </c>
      <c r="D132" s="1559"/>
      <c r="E132" s="1559"/>
      <c r="F132" s="1559"/>
      <c r="G132" s="1559"/>
      <c r="H132" s="1559"/>
      <c r="I132" s="1559"/>
      <c r="J132" s="1560"/>
      <c r="K132" s="985" t="s">
        <v>16</v>
      </c>
      <c r="L132" s="986" t="str">
        <f t="shared" si="4"/>
        <v>+0x07F</v>
      </c>
      <c r="M132" s="1256" t="str">
        <f ca="1">LEFT(DEC2HEX(S131,4),2)</f>
        <v>00</v>
      </c>
      <c r="N132" s="969"/>
      <c r="S132" s="1277" t="str">
        <f ca="1">IF(MOD(T132,2)=1,"",IF(MOD(T132/2,2)=0,OFFSET(TimingFormat!$F$46,0,INT(T132/4),1,1),OFFSET(TimingFormat!$F$46,1,INT(T132/4),1,1)))</f>
        <v/>
      </c>
      <c r="T132" s="1285">
        <v>75</v>
      </c>
    </row>
    <row r="133" spans="1:20">
      <c r="A133" s="970">
        <v>128</v>
      </c>
      <c r="B133" s="984" t="str">
        <f t="shared" si="3"/>
        <v>+0x080</v>
      </c>
      <c r="C133" s="1563" t="s">
        <v>8592</v>
      </c>
      <c r="D133" s="1559"/>
      <c r="E133" s="1559"/>
      <c r="F133" s="1559"/>
      <c r="G133" s="1559"/>
      <c r="H133" s="1559"/>
      <c r="I133" s="1559"/>
      <c r="J133" s="1560"/>
      <c r="K133" s="985" t="s">
        <v>16</v>
      </c>
      <c r="L133" s="986" t="str">
        <f t="shared" si="4"/>
        <v>+0x080</v>
      </c>
      <c r="M133" s="1256" t="str">
        <f ca="1">RIGHT(DEC2HEX(S133,4),2)</f>
        <v>00</v>
      </c>
      <c r="N133" s="969"/>
      <c r="S133" s="1277">
        <f ca="1">IF(MOD(T133,2)=1,"",IF(MOD(T133/2,2)=0,OFFSET(TimingFormat!$F$46,0,INT(T133/4),1,1),OFFSET(TimingFormat!$F$46,1,INT(T133/4),1,1)))</f>
        <v>0</v>
      </c>
      <c r="T133" s="1285">
        <v>76</v>
      </c>
    </row>
    <row r="134" spans="1:20">
      <c r="A134" s="970">
        <v>129</v>
      </c>
      <c r="B134" s="984" t="str">
        <f t="shared" ref="B134:B197" si="5">CONCATENATE(("+0x"),DEC2HEX(A134,3))</f>
        <v>+0x081</v>
      </c>
      <c r="C134" s="1563" t="s">
        <v>8593</v>
      </c>
      <c r="D134" s="1559"/>
      <c r="E134" s="1559"/>
      <c r="F134" s="1559"/>
      <c r="G134" s="1559"/>
      <c r="H134" s="1559"/>
      <c r="I134" s="1559"/>
      <c r="J134" s="1560"/>
      <c r="K134" s="985" t="s">
        <v>16</v>
      </c>
      <c r="L134" s="986" t="str">
        <f t="shared" ref="L134:L197" si="6">B134</f>
        <v>+0x081</v>
      </c>
      <c r="M134" s="1256" t="str">
        <f ca="1">LEFT(DEC2HEX(S133,4),2)</f>
        <v>00</v>
      </c>
      <c r="N134" s="969"/>
      <c r="S134" s="1277" t="str">
        <f ca="1">IF(MOD(T134,2)=1,"",IF(MOD(T134/2,2)=0,OFFSET(TimingFormat!$F$46,0,INT(T134/4),1,1),OFFSET(TimingFormat!$F$46,1,INT(T134/4),1,1)))</f>
        <v/>
      </c>
      <c r="T134" s="1285">
        <v>77</v>
      </c>
    </row>
    <row r="135" spans="1:20">
      <c r="A135" s="970">
        <v>130</v>
      </c>
      <c r="B135" s="984" t="str">
        <f t="shared" si="5"/>
        <v>+0x082</v>
      </c>
      <c r="C135" s="1563" t="s">
        <v>8594</v>
      </c>
      <c r="D135" s="1559"/>
      <c r="E135" s="1559"/>
      <c r="F135" s="1559"/>
      <c r="G135" s="1559"/>
      <c r="H135" s="1559"/>
      <c r="I135" s="1559"/>
      <c r="J135" s="1560"/>
      <c r="K135" s="985" t="s">
        <v>16</v>
      </c>
      <c r="L135" s="986" t="str">
        <f t="shared" si="6"/>
        <v>+0x082</v>
      </c>
      <c r="M135" s="1256" t="str">
        <f ca="1">RIGHT(DEC2HEX(S135,4),2)</f>
        <v>00</v>
      </c>
      <c r="N135" s="969"/>
      <c r="S135" s="1277">
        <f ca="1">IF(MOD(T135,2)=1,"",IF(MOD(T135/2,2)=0,OFFSET(TimingFormat!$F$46,0,INT(T135/4),1,1),OFFSET(TimingFormat!$F$46,1,INT(T135/4),1,1)))</f>
        <v>0</v>
      </c>
      <c r="T135" s="1285">
        <v>78</v>
      </c>
    </row>
    <row r="136" spans="1:20">
      <c r="A136" s="970">
        <v>131</v>
      </c>
      <c r="B136" s="984" t="str">
        <f t="shared" si="5"/>
        <v>+0x083</v>
      </c>
      <c r="C136" s="1563" t="s">
        <v>8595</v>
      </c>
      <c r="D136" s="1559"/>
      <c r="E136" s="1559"/>
      <c r="F136" s="1559"/>
      <c r="G136" s="1559"/>
      <c r="H136" s="1559"/>
      <c r="I136" s="1559"/>
      <c r="J136" s="1560"/>
      <c r="K136" s="985" t="s">
        <v>16</v>
      </c>
      <c r="L136" s="986" t="str">
        <f t="shared" si="6"/>
        <v>+0x083</v>
      </c>
      <c r="M136" s="1256" t="str">
        <f ca="1">LEFT(DEC2HEX(S135,4),2)</f>
        <v>00</v>
      </c>
      <c r="N136" s="969"/>
      <c r="S136" s="1277" t="str">
        <f ca="1">IF(MOD(T136,2)=1,"",IF(MOD(T136/2,2)=0,OFFSET(TimingFormat!$F$46,0,INT(T136/4),1,1),OFFSET(TimingFormat!$F$46,1,INT(T136/4),1,1)))</f>
        <v/>
      </c>
      <c r="T136" s="1285">
        <v>79</v>
      </c>
    </row>
    <row r="137" spans="1:20">
      <c r="A137" s="970">
        <v>132</v>
      </c>
      <c r="B137" s="984" t="str">
        <f t="shared" si="5"/>
        <v>+0x084</v>
      </c>
      <c r="C137" s="1563" t="s">
        <v>8596</v>
      </c>
      <c r="D137" s="1559"/>
      <c r="E137" s="1559"/>
      <c r="F137" s="1559"/>
      <c r="G137" s="1559"/>
      <c r="H137" s="1559"/>
      <c r="I137" s="1559"/>
      <c r="J137" s="1560"/>
      <c r="K137" s="985" t="s">
        <v>16</v>
      </c>
      <c r="L137" s="986" t="str">
        <f t="shared" si="6"/>
        <v>+0x084</v>
      </c>
      <c r="M137" s="1256" t="str">
        <f ca="1">RIGHT(DEC2HEX(S137,4),2)</f>
        <v>00</v>
      </c>
      <c r="N137" s="969"/>
      <c r="S137" s="1277">
        <f ca="1">IF(MOD(T137,2)=1,"",IF(MOD(T137/2,2)=0,OFFSET(TimingFormat!$F$46,0,INT(T137/4),1,1),OFFSET(TimingFormat!$F$46,1,INT(T137/4),1,1)))</f>
        <v>0</v>
      </c>
      <c r="T137" s="1285">
        <v>80</v>
      </c>
    </row>
    <row r="138" spans="1:20">
      <c r="A138" s="970">
        <v>133</v>
      </c>
      <c r="B138" s="984" t="str">
        <f t="shared" si="5"/>
        <v>+0x085</v>
      </c>
      <c r="C138" s="1563" t="s">
        <v>8597</v>
      </c>
      <c r="D138" s="1559"/>
      <c r="E138" s="1559"/>
      <c r="F138" s="1559"/>
      <c r="G138" s="1559"/>
      <c r="H138" s="1559"/>
      <c r="I138" s="1559"/>
      <c r="J138" s="1560"/>
      <c r="K138" s="985" t="s">
        <v>16</v>
      </c>
      <c r="L138" s="986" t="str">
        <f t="shared" si="6"/>
        <v>+0x085</v>
      </c>
      <c r="M138" s="1256" t="str">
        <f ca="1">LEFT(DEC2HEX(S137,4),2)</f>
        <v>00</v>
      </c>
      <c r="N138" s="969"/>
      <c r="S138" s="1277" t="str">
        <f ca="1">IF(MOD(T138,2)=1,"",IF(MOD(T138/2,2)=0,OFFSET(TimingFormat!$F$46,0,INT(T138/4),1,1),OFFSET(TimingFormat!$F$46,1,INT(T138/4),1,1)))</f>
        <v/>
      </c>
      <c r="T138" s="1285">
        <v>81</v>
      </c>
    </row>
    <row r="139" spans="1:20">
      <c r="A139" s="970">
        <v>134</v>
      </c>
      <c r="B139" s="984" t="str">
        <f t="shared" si="5"/>
        <v>+0x086</v>
      </c>
      <c r="C139" s="1563" t="s">
        <v>8598</v>
      </c>
      <c r="D139" s="1559"/>
      <c r="E139" s="1559"/>
      <c r="F139" s="1559"/>
      <c r="G139" s="1559"/>
      <c r="H139" s="1559"/>
      <c r="I139" s="1559"/>
      <c r="J139" s="1560"/>
      <c r="K139" s="985" t="s">
        <v>16</v>
      </c>
      <c r="L139" s="986" t="str">
        <f t="shared" si="6"/>
        <v>+0x086</v>
      </c>
      <c r="M139" s="1256" t="str">
        <f ca="1">RIGHT(DEC2HEX(S139,4),2)</f>
        <v>00</v>
      </c>
      <c r="N139" s="969"/>
      <c r="S139" s="1277">
        <f ca="1">IF(MOD(T139,2)=1,"",IF(MOD(T139/2,2)=0,OFFSET(TimingFormat!$F$46,0,INT(T139/4),1,1),OFFSET(TimingFormat!$F$46,1,INT(T139/4),1,1)))</f>
        <v>0</v>
      </c>
      <c r="T139" s="1285">
        <v>82</v>
      </c>
    </row>
    <row r="140" spans="1:20">
      <c r="A140" s="970">
        <v>135</v>
      </c>
      <c r="B140" s="984" t="str">
        <f t="shared" si="5"/>
        <v>+0x087</v>
      </c>
      <c r="C140" s="1563" t="s">
        <v>8599</v>
      </c>
      <c r="D140" s="1559"/>
      <c r="E140" s="1559"/>
      <c r="F140" s="1559"/>
      <c r="G140" s="1559"/>
      <c r="H140" s="1559"/>
      <c r="I140" s="1559"/>
      <c r="J140" s="1560"/>
      <c r="K140" s="985" t="s">
        <v>16</v>
      </c>
      <c r="L140" s="986" t="str">
        <f t="shared" si="6"/>
        <v>+0x087</v>
      </c>
      <c r="M140" s="1256" t="str">
        <f ca="1">LEFT(DEC2HEX(S139,4),2)</f>
        <v>00</v>
      </c>
      <c r="N140" s="969"/>
      <c r="S140" s="1277" t="str">
        <f ca="1">IF(MOD(T140,2)=1,"",IF(MOD(T140/2,2)=0,OFFSET(TimingFormat!$F$46,0,INT(T140/4),1,1),OFFSET(TimingFormat!$F$46,1,INT(T140/4),1,1)))</f>
        <v/>
      </c>
      <c r="T140" s="1285">
        <v>83</v>
      </c>
    </row>
    <row r="141" spans="1:20">
      <c r="A141" s="970">
        <v>136</v>
      </c>
      <c r="B141" s="984" t="str">
        <f t="shared" si="5"/>
        <v>+0x088</v>
      </c>
      <c r="C141" s="1563" t="s">
        <v>8600</v>
      </c>
      <c r="D141" s="1559"/>
      <c r="E141" s="1559"/>
      <c r="F141" s="1559"/>
      <c r="G141" s="1559"/>
      <c r="H141" s="1559"/>
      <c r="I141" s="1559"/>
      <c r="J141" s="1560"/>
      <c r="K141" s="985" t="s">
        <v>16</v>
      </c>
      <c r="L141" s="986" t="str">
        <f t="shared" si="6"/>
        <v>+0x088</v>
      </c>
      <c r="M141" s="1256" t="str">
        <f ca="1">RIGHT(DEC2HEX(S141,4),2)</f>
        <v>00</v>
      </c>
      <c r="N141" s="969"/>
      <c r="S141" s="1277">
        <f ca="1">IF(MOD(T141,2)=1,"",IF(MOD(T141/2,2)=0,OFFSET(TimingFormat!$F$46,0,INT(T141/4),1,1),OFFSET(TimingFormat!$F$46,1,INT(T141/4),1,1)))</f>
        <v>0</v>
      </c>
      <c r="T141" s="1285">
        <v>84</v>
      </c>
    </row>
    <row r="142" spans="1:20">
      <c r="A142" s="970">
        <v>137</v>
      </c>
      <c r="B142" s="984" t="str">
        <f t="shared" si="5"/>
        <v>+0x089</v>
      </c>
      <c r="C142" s="1563" t="s">
        <v>8601</v>
      </c>
      <c r="D142" s="1559"/>
      <c r="E142" s="1559"/>
      <c r="F142" s="1559"/>
      <c r="G142" s="1559"/>
      <c r="H142" s="1559"/>
      <c r="I142" s="1559"/>
      <c r="J142" s="1560"/>
      <c r="K142" s="985" t="s">
        <v>16</v>
      </c>
      <c r="L142" s="986" t="str">
        <f t="shared" si="6"/>
        <v>+0x089</v>
      </c>
      <c r="M142" s="1256" t="str">
        <f ca="1">LEFT(DEC2HEX(S141,4),2)</f>
        <v>00</v>
      </c>
      <c r="N142" s="969"/>
      <c r="S142" s="1277" t="str">
        <f ca="1">IF(MOD(T142,2)=1,"",IF(MOD(T142/2,2)=0,OFFSET(TimingFormat!$F$46,0,INT(T142/4),1,1),OFFSET(TimingFormat!$F$46,1,INT(T142/4),1,1)))</f>
        <v/>
      </c>
      <c r="T142" s="1285">
        <v>85</v>
      </c>
    </row>
    <row r="143" spans="1:20">
      <c r="A143" s="970">
        <v>138</v>
      </c>
      <c r="B143" s="984" t="str">
        <f t="shared" si="5"/>
        <v>+0x08A</v>
      </c>
      <c r="C143" s="1563" t="s">
        <v>8602</v>
      </c>
      <c r="D143" s="1559"/>
      <c r="E143" s="1559"/>
      <c r="F143" s="1559"/>
      <c r="G143" s="1559"/>
      <c r="H143" s="1559"/>
      <c r="I143" s="1559"/>
      <c r="J143" s="1560"/>
      <c r="K143" s="985" t="s">
        <v>16</v>
      </c>
      <c r="L143" s="986" t="str">
        <f t="shared" si="6"/>
        <v>+0x08A</v>
      </c>
      <c r="M143" s="1256" t="str">
        <f ca="1">RIGHT(DEC2HEX(S143,4),2)</f>
        <v>00</v>
      </c>
      <c r="N143" s="969"/>
      <c r="S143" s="1277">
        <f ca="1">IF(MOD(T143,2)=1,"",IF(MOD(T143/2,2)=0,OFFSET(TimingFormat!$F$46,0,INT(T143/4),1,1),OFFSET(TimingFormat!$F$46,1,INT(T143/4),1,1)))</f>
        <v>0</v>
      </c>
      <c r="T143" s="1285">
        <v>86</v>
      </c>
    </row>
    <row r="144" spans="1:20">
      <c r="A144" s="970">
        <v>139</v>
      </c>
      <c r="B144" s="984" t="str">
        <f t="shared" si="5"/>
        <v>+0x08B</v>
      </c>
      <c r="C144" s="1563" t="s">
        <v>8603</v>
      </c>
      <c r="D144" s="1559"/>
      <c r="E144" s="1559"/>
      <c r="F144" s="1559"/>
      <c r="G144" s="1559"/>
      <c r="H144" s="1559"/>
      <c r="I144" s="1559"/>
      <c r="J144" s="1560"/>
      <c r="K144" s="985" t="s">
        <v>16</v>
      </c>
      <c r="L144" s="986" t="str">
        <f t="shared" si="6"/>
        <v>+0x08B</v>
      </c>
      <c r="M144" s="1256" t="str">
        <f ca="1">LEFT(DEC2HEX(S143,4),2)</f>
        <v>00</v>
      </c>
      <c r="N144" s="969"/>
      <c r="S144" s="1277" t="str">
        <f ca="1">IF(MOD(T144,2)=1,"",IF(MOD(T144/2,2)=0,OFFSET(TimingFormat!$F$46,0,INT(T144/4),1,1),OFFSET(TimingFormat!$F$46,1,INT(T144/4),1,1)))</f>
        <v/>
      </c>
      <c r="T144" s="1285">
        <v>87</v>
      </c>
    </row>
    <row r="145" spans="1:20">
      <c r="A145" s="970">
        <v>140</v>
      </c>
      <c r="B145" s="984" t="str">
        <f t="shared" si="5"/>
        <v>+0x08C</v>
      </c>
      <c r="C145" s="1563" t="s">
        <v>8604</v>
      </c>
      <c r="D145" s="1559"/>
      <c r="E145" s="1559"/>
      <c r="F145" s="1559"/>
      <c r="G145" s="1559"/>
      <c r="H145" s="1559"/>
      <c r="I145" s="1559"/>
      <c r="J145" s="1560"/>
      <c r="K145" s="985" t="s">
        <v>16</v>
      </c>
      <c r="L145" s="986" t="str">
        <f t="shared" si="6"/>
        <v>+0x08C</v>
      </c>
      <c r="M145" s="1256" t="str">
        <f ca="1">RIGHT(DEC2HEX(S145,4),2)</f>
        <v>00</v>
      </c>
      <c r="N145" s="969"/>
      <c r="S145" s="1277">
        <f ca="1">IF(MOD(T145,2)=1,"",IF(MOD(T145/2,2)=0,OFFSET(TimingFormat!$F$46,0,INT(T145/4),1,1),OFFSET(TimingFormat!$F$46,1,INT(T145/4),1,1)))</f>
        <v>0</v>
      </c>
      <c r="T145" s="1285">
        <v>88</v>
      </c>
    </row>
    <row r="146" spans="1:20">
      <c r="A146" s="970">
        <v>141</v>
      </c>
      <c r="B146" s="984" t="str">
        <f t="shared" si="5"/>
        <v>+0x08D</v>
      </c>
      <c r="C146" s="1563" t="s">
        <v>8605</v>
      </c>
      <c r="D146" s="1559"/>
      <c r="E146" s="1559"/>
      <c r="F146" s="1559"/>
      <c r="G146" s="1559"/>
      <c r="H146" s="1559"/>
      <c r="I146" s="1559"/>
      <c r="J146" s="1560"/>
      <c r="K146" s="985" t="s">
        <v>16</v>
      </c>
      <c r="L146" s="986" t="str">
        <f t="shared" si="6"/>
        <v>+0x08D</v>
      </c>
      <c r="M146" s="1256" t="str">
        <f ca="1">LEFT(DEC2HEX(S145,4),2)</f>
        <v>00</v>
      </c>
      <c r="N146" s="969"/>
      <c r="S146" s="1277" t="str">
        <f ca="1">IF(MOD(T146,2)=1,"",IF(MOD(T146/2,2)=0,OFFSET(TimingFormat!$F$46,0,INT(T146/4),1,1),OFFSET(TimingFormat!$F$46,1,INT(T146/4),1,1)))</f>
        <v/>
      </c>
      <c r="T146" s="1285">
        <v>89</v>
      </c>
    </row>
    <row r="147" spans="1:20">
      <c r="A147" s="970">
        <v>142</v>
      </c>
      <c r="B147" s="984" t="str">
        <f t="shared" si="5"/>
        <v>+0x08E</v>
      </c>
      <c r="C147" s="1563" t="s">
        <v>8606</v>
      </c>
      <c r="D147" s="1559"/>
      <c r="E147" s="1559"/>
      <c r="F147" s="1559"/>
      <c r="G147" s="1559"/>
      <c r="H147" s="1559"/>
      <c r="I147" s="1559"/>
      <c r="J147" s="1560"/>
      <c r="K147" s="985" t="s">
        <v>16</v>
      </c>
      <c r="L147" s="986" t="str">
        <f t="shared" si="6"/>
        <v>+0x08E</v>
      </c>
      <c r="M147" s="1256" t="str">
        <f ca="1">RIGHT(DEC2HEX(S147,4),2)</f>
        <v>00</v>
      </c>
      <c r="N147" s="969"/>
      <c r="S147" s="1277">
        <f ca="1">IF(MOD(T147,2)=1,"",IF(MOD(T147/2,2)=0,OFFSET(TimingFormat!$F$46,0,INT(T147/4),1,1),OFFSET(TimingFormat!$F$46,1,INT(T147/4),1,1)))</f>
        <v>0</v>
      </c>
      <c r="T147" s="1285">
        <v>90</v>
      </c>
    </row>
    <row r="148" spans="1:20">
      <c r="A148" s="970">
        <v>143</v>
      </c>
      <c r="B148" s="984" t="str">
        <f t="shared" si="5"/>
        <v>+0x08F</v>
      </c>
      <c r="C148" s="1563" t="s">
        <v>8607</v>
      </c>
      <c r="D148" s="1559"/>
      <c r="E148" s="1559"/>
      <c r="F148" s="1559"/>
      <c r="G148" s="1559"/>
      <c r="H148" s="1559"/>
      <c r="I148" s="1559"/>
      <c r="J148" s="1560"/>
      <c r="K148" s="985" t="s">
        <v>16</v>
      </c>
      <c r="L148" s="986" t="str">
        <f t="shared" si="6"/>
        <v>+0x08F</v>
      </c>
      <c r="M148" s="1256" t="str">
        <f ca="1">LEFT(DEC2HEX(S147,4),2)</f>
        <v>00</v>
      </c>
      <c r="N148" s="969"/>
      <c r="S148" s="1277" t="str">
        <f ca="1">IF(MOD(T148,2)=1,"",IF(MOD(T148/2,2)=0,OFFSET(TimingFormat!$F$46,0,INT(T148/4),1,1),OFFSET(TimingFormat!$F$46,1,INT(T148/4),1,1)))</f>
        <v/>
      </c>
      <c r="T148" s="1285">
        <v>91</v>
      </c>
    </row>
    <row r="149" spans="1:20">
      <c r="A149" s="970">
        <v>144</v>
      </c>
      <c r="B149" s="984" t="str">
        <f t="shared" si="5"/>
        <v>+0x090</v>
      </c>
      <c r="C149" s="1563" t="s">
        <v>8608</v>
      </c>
      <c r="D149" s="1559"/>
      <c r="E149" s="1559"/>
      <c r="F149" s="1559"/>
      <c r="G149" s="1559"/>
      <c r="H149" s="1559"/>
      <c r="I149" s="1559"/>
      <c r="J149" s="1560"/>
      <c r="K149" s="985" t="s">
        <v>16</v>
      </c>
      <c r="L149" s="986" t="str">
        <f t="shared" si="6"/>
        <v>+0x090</v>
      </c>
      <c r="M149" s="1256" t="str">
        <f ca="1">RIGHT(DEC2HEX(S149,4),2)</f>
        <v>00</v>
      </c>
      <c r="N149" s="969"/>
      <c r="S149" s="1277">
        <f ca="1">IF(MOD(T149,2)=1,"",IF(MOD(T149/2,2)=0,OFFSET(TimingFormat!$F$46,0,INT(T149/4),1,1),OFFSET(TimingFormat!$F$46,1,INT(T149/4),1,1)))</f>
        <v>0</v>
      </c>
      <c r="T149" s="1285">
        <v>92</v>
      </c>
    </row>
    <row r="150" spans="1:20">
      <c r="A150" s="970">
        <v>145</v>
      </c>
      <c r="B150" s="984" t="str">
        <f t="shared" si="5"/>
        <v>+0x091</v>
      </c>
      <c r="C150" s="1563" t="s">
        <v>8609</v>
      </c>
      <c r="D150" s="1559"/>
      <c r="E150" s="1559"/>
      <c r="F150" s="1559"/>
      <c r="G150" s="1559"/>
      <c r="H150" s="1559"/>
      <c r="I150" s="1559"/>
      <c r="J150" s="1560"/>
      <c r="K150" s="985" t="s">
        <v>16</v>
      </c>
      <c r="L150" s="986" t="str">
        <f t="shared" si="6"/>
        <v>+0x091</v>
      </c>
      <c r="M150" s="1256" t="str">
        <f ca="1">LEFT(DEC2HEX(S149,4),2)</f>
        <v>00</v>
      </c>
      <c r="N150" s="969"/>
      <c r="S150" s="1277" t="str">
        <f ca="1">IF(MOD(T150,2)=1,"",IF(MOD(T150/2,2)=0,OFFSET(TimingFormat!$F$46,0,INT(T150/4),1,1),OFFSET(TimingFormat!$F$46,1,INT(T150/4),1,1)))</f>
        <v/>
      </c>
      <c r="T150" s="1285">
        <v>93</v>
      </c>
    </row>
    <row r="151" spans="1:20">
      <c r="A151" s="970">
        <v>146</v>
      </c>
      <c r="B151" s="984" t="str">
        <f t="shared" si="5"/>
        <v>+0x092</v>
      </c>
      <c r="C151" s="1563" t="s">
        <v>8610</v>
      </c>
      <c r="D151" s="1559"/>
      <c r="E151" s="1559"/>
      <c r="F151" s="1559"/>
      <c r="G151" s="1559"/>
      <c r="H151" s="1559"/>
      <c r="I151" s="1559"/>
      <c r="J151" s="1560"/>
      <c r="K151" s="985" t="s">
        <v>16</v>
      </c>
      <c r="L151" s="986" t="str">
        <f t="shared" si="6"/>
        <v>+0x092</v>
      </c>
      <c r="M151" s="1256" t="str">
        <f ca="1">RIGHT(DEC2HEX(S151,4),2)</f>
        <v>00</v>
      </c>
      <c r="N151" s="969"/>
      <c r="S151" s="1277">
        <f ca="1">IF(MOD(T151,2)=1,"",IF(MOD(T151/2,2)=0,OFFSET(TimingFormat!$F$46,0,INT(T151/4),1,1),OFFSET(TimingFormat!$F$46,1,INT(T151/4),1,1)))</f>
        <v>0</v>
      </c>
      <c r="T151" s="1285">
        <v>94</v>
      </c>
    </row>
    <row r="152" spans="1:20">
      <c r="A152" s="970">
        <v>147</v>
      </c>
      <c r="B152" s="984" t="str">
        <f t="shared" si="5"/>
        <v>+0x093</v>
      </c>
      <c r="C152" s="1563" t="s">
        <v>8611</v>
      </c>
      <c r="D152" s="1559"/>
      <c r="E152" s="1559"/>
      <c r="F152" s="1559"/>
      <c r="G152" s="1559"/>
      <c r="H152" s="1559"/>
      <c r="I152" s="1559"/>
      <c r="J152" s="1560"/>
      <c r="K152" s="985" t="s">
        <v>16</v>
      </c>
      <c r="L152" s="986" t="str">
        <f t="shared" si="6"/>
        <v>+0x093</v>
      </c>
      <c r="M152" s="1256" t="str">
        <f ca="1">LEFT(DEC2HEX(S151,4),2)</f>
        <v>00</v>
      </c>
      <c r="N152" s="969"/>
      <c r="S152" s="1277" t="str">
        <f ca="1">IF(MOD(T152,2)=1,"",IF(MOD(T152/2,2)=0,OFFSET(TimingFormat!$F$46,0,INT(T152/4),1,1),OFFSET(TimingFormat!$F$46,1,INT(T152/4),1,1)))</f>
        <v/>
      </c>
      <c r="T152" s="1285">
        <v>95</v>
      </c>
    </row>
    <row r="153" spans="1:20">
      <c r="A153" s="970">
        <v>148</v>
      </c>
      <c r="B153" s="984" t="str">
        <f t="shared" si="5"/>
        <v>+0x094</v>
      </c>
      <c r="C153" s="366" t="s">
        <v>13</v>
      </c>
      <c r="D153" s="367" t="s">
        <v>2427</v>
      </c>
      <c r="E153" s="367" t="s">
        <v>2427</v>
      </c>
      <c r="F153" s="367" t="s">
        <v>2427</v>
      </c>
      <c r="G153" s="1559" t="s">
        <v>8612</v>
      </c>
      <c r="H153" s="1545"/>
      <c r="I153" s="1545"/>
      <c r="J153" s="1546"/>
      <c r="K153" s="985" t="s">
        <v>16</v>
      </c>
      <c r="L153" s="986" t="str">
        <f t="shared" si="6"/>
        <v>+0x094</v>
      </c>
      <c r="M153" s="1256" t="str">
        <f t="shared" ref="M153:M184" ca="1" si="7">IF(S153="R","00",IF(S153="G","01",IF(S153="B","02",IF(S153="W","03",IF(S153="A","04",IF(S153="RGB","05",IF(S153="RG","06",IF(S153="GB","07",IF(S153="RB","08",IF(S153="RGB'","09",IF(S153=0,"00","ERR")))))))))))</f>
        <v>00</v>
      </c>
      <c r="N153" s="969"/>
      <c r="S153" s="1277" t="str">
        <f ca="1">OFFSET(TimingFormat!$F$41,0,T153+26,1,1)</f>
        <v>R</v>
      </c>
      <c r="T153" s="1285">
        <v>0</v>
      </c>
    </row>
    <row r="154" spans="1:20">
      <c r="A154" s="970">
        <v>149</v>
      </c>
      <c r="B154" s="984" t="str">
        <f t="shared" si="5"/>
        <v>+0x095</v>
      </c>
      <c r="C154" s="366" t="s">
        <v>13</v>
      </c>
      <c r="D154" s="367" t="s">
        <v>2427</v>
      </c>
      <c r="E154" s="367" t="s">
        <v>2427</v>
      </c>
      <c r="F154" s="367" t="s">
        <v>2427</v>
      </c>
      <c r="G154" s="1559" t="s">
        <v>8613</v>
      </c>
      <c r="H154" s="1545"/>
      <c r="I154" s="1545"/>
      <c r="J154" s="1546"/>
      <c r="K154" s="985" t="s">
        <v>819</v>
      </c>
      <c r="L154" s="986" t="str">
        <f t="shared" si="6"/>
        <v>+0x095</v>
      </c>
      <c r="M154" s="1256" t="str">
        <f t="shared" ca="1" si="7"/>
        <v>00</v>
      </c>
      <c r="N154" s="969"/>
      <c r="S154" s="1277" t="str">
        <f ca="1">OFFSET(TimingFormat!$F$41,0,T154+26,1,1)</f>
        <v>R</v>
      </c>
      <c r="T154" s="1285">
        <v>1</v>
      </c>
    </row>
    <row r="155" spans="1:20">
      <c r="A155" s="970">
        <v>150</v>
      </c>
      <c r="B155" s="984" t="str">
        <f t="shared" si="5"/>
        <v>+0x096</v>
      </c>
      <c r="C155" s="366" t="s">
        <v>13</v>
      </c>
      <c r="D155" s="367" t="s">
        <v>2427</v>
      </c>
      <c r="E155" s="367" t="s">
        <v>2427</v>
      </c>
      <c r="F155" s="367" t="s">
        <v>2427</v>
      </c>
      <c r="G155" s="1559" t="s">
        <v>8614</v>
      </c>
      <c r="H155" s="1545"/>
      <c r="I155" s="1545"/>
      <c r="J155" s="1546"/>
      <c r="K155" s="985" t="s">
        <v>1168</v>
      </c>
      <c r="L155" s="986" t="str">
        <f t="shared" si="6"/>
        <v>+0x096</v>
      </c>
      <c r="M155" s="1256" t="str">
        <f t="shared" ca="1" si="7"/>
        <v>01</v>
      </c>
      <c r="N155" s="969"/>
      <c r="S155" s="1277" t="str">
        <f ca="1">OFFSET(TimingFormat!$F$41,0,T155+26,1,1)</f>
        <v>G</v>
      </c>
      <c r="T155" s="1285">
        <v>2</v>
      </c>
    </row>
    <row r="156" spans="1:20">
      <c r="A156" s="970">
        <v>151</v>
      </c>
      <c r="B156" s="984" t="str">
        <f t="shared" si="5"/>
        <v>+0x097</v>
      </c>
      <c r="C156" s="366" t="s">
        <v>13</v>
      </c>
      <c r="D156" s="367" t="s">
        <v>2427</v>
      </c>
      <c r="E156" s="367" t="s">
        <v>2427</v>
      </c>
      <c r="F156" s="367" t="s">
        <v>2427</v>
      </c>
      <c r="G156" s="1559" t="s">
        <v>8615</v>
      </c>
      <c r="H156" s="1545"/>
      <c r="I156" s="1545"/>
      <c r="J156" s="1546"/>
      <c r="K156" s="985" t="s">
        <v>819</v>
      </c>
      <c r="L156" s="986" t="str">
        <f t="shared" si="6"/>
        <v>+0x097</v>
      </c>
      <c r="M156" s="1256" t="str">
        <f t="shared" ca="1" si="7"/>
        <v>01</v>
      </c>
      <c r="N156" s="969"/>
      <c r="S156" s="1277" t="str">
        <f ca="1">OFFSET(TimingFormat!$F$41,0,T156+26,1,1)</f>
        <v>G</v>
      </c>
      <c r="T156" s="1285">
        <v>3</v>
      </c>
    </row>
    <row r="157" spans="1:20">
      <c r="A157" s="970">
        <v>152</v>
      </c>
      <c r="B157" s="984" t="str">
        <f t="shared" si="5"/>
        <v>+0x098</v>
      </c>
      <c r="C157" s="366" t="s">
        <v>13</v>
      </c>
      <c r="D157" s="367" t="s">
        <v>2427</v>
      </c>
      <c r="E157" s="367" t="s">
        <v>2427</v>
      </c>
      <c r="F157" s="367" t="s">
        <v>2427</v>
      </c>
      <c r="G157" s="1559" t="s">
        <v>8616</v>
      </c>
      <c r="H157" s="1545"/>
      <c r="I157" s="1545"/>
      <c r="J157" s="1546"/>
      <c r="K157" s="985" t="s">
        <v>16</v>
      </c>
      <c r="L157" s="986" t="str">
        <f t="shared" si="6"/>
        <v>+0x098</v>
      </c>
      <c r="M157" s="1256" t="str">
        <f t="shared" ca="1" si="7"/>
        <v>02</v>
      </c>
      <c r="N157" s="969"/>
      <c r="S157" s="1277" t="str">
        <f ca="1">OFFSET(TimingFormat!$F$41,0,T157+26,1,1)</f>
        <v>B</v>
      </c>
      <c r="T157" s="1285">
        <v>4</v>
      </c>
    </row>
    <row r="158" spans="1:20">
      <c r="A158" s="970">
        <v>153</v>
      </c>
      <c r="B158" s="984" t="str">
        <f t="shared" si="5"/>
        <v>+0x099</v>
      </c>
      <c r="C158" s="366" t="s">
        <v>13</v>
      </c>
      <c r="D158" s="367" t="s">
        <v>2427</v>
      </c>
      <c r="E158" s="367" t="s">
        <v>2427</v>
      </c>
      <c r="F158" s="367" t="s">
        <v>2427</v>
      </c>
      <c r="G158" s="1559" t="s">
        <v>8617</v>
      </c>
      <c r="H158" s="1545"/>
      <c r="I158" s="1545"/>
      <c r="J158" s="1546"/>
      <c r="K158" s="985" t="s">
        <v>819</v>
      </c>
      <c r="L158" s="986" t="str">
        <f t="shared" si="6"/>
        <v>+0x099</v>
      </c>
      <c r="M158" s="1256" t="str">
        <f t="shared" ca="1" si="7"/>
        <v>02</v>
      </c>
      <c r="N158" s="969"/>
      <c r="S158" s="1277" t="str">
        <f ca="1">OFFSET(TimingFormat!$F$41,0,T158+26,1,1)</f>
        <v>B</v>
      </c>
      <c r="T158" s="1285">
        <v>5</v>
      </c>
    </row>
    <row r="159" spans="1:20">
      <c r="A159" s="970">
        <v>154</v>
      </c>
      <c r="B159" s="984" t="str">
        <f t="shared" si="5"/>
        <v>+0x09A</v>
      </c>
      <c r="C159" s="366" t="s">
        <v>13</v>
      </c>
      <c r="D159" s="367" t="s">
        <v>2427</v>
      </c>
      <c r="E159" s="367" t="s">
        <v>2427</v>
      </c>
      <c r="F159" s="367" t="s">
        <v>2427</v>
      </c>
      <c r="G159" s="1559" t="s">
        <v>8618</v>
      </c>
      <c r="H159" s="1545"/>
      <c r="I159" s="1545"/>
      <c r="J159" s="1546"/>
      <c r="K159" s="985" t="s">
        <v>1168</v>
      </c>
      <c r="L159" s="986" t="str">
        <f t="shared" si="6"/>
        <v>+0x09A</v>
      </c>
      <c r="M159" s="1256" t="str">
        <f t="shared" ca="1" si="7"/>
        <v>00</v>
      </c>
      <c r="N159" s="969"/>
      <c r="S159" s="1277" t="str">
        <f ca="1">OFFSET(TimingFormat!$F$41,0,T159+26,1,1)</f>
        <v>R</v>
      </c>
      <c r="T159" s="1285">
        <v>6</v>
      </c>
    </row>
    <row r="160" spans="1:20">
      <c r="A160" s="970">
        <v>155</v>
      </c>
      <c r="B160" s="984" t="str">
        <f t="shared" si="5"/>
        <v>+0x09B</v>
      </c>
      <c r="C160" s="366" t="s">
        <v>13</v>
      </c>
      <c r="D160" s="367" t="s">
        <v>2427</v>
      </c>
      <c r="E160" s="367" t="s">
        <v>2427</v>
      </c>
      <c r="F160" s="367" t="s">
        <v>2427</v>
      </c>
      <c r="G160" s="1559" t="s">
        <v>8619</v>
      </c>
      <c r="H160" s="1545"/>
      <c r="I160" s="1545"/>
      <c r="J160" s="1546"/>
      <c r="K160" s="985" t="s">
        <v>819</v>
      </c>
      <c r="L160" s="986" t="str">
        <f t="shared" si="6"/>
        <v>+0x09B</v>
      </c>
      <c r="M160" s="1256" t="str">
        <f t="shared" ca="1" si="7"/>
        <v>00</v>
      </c>
      <c r="N160" s="969"/>
      <c r="S160" s="1277" t="str">
        <f ca="1">OFFSET(TimingFormat!$F$41,0,T160+26,1,1)</f>
        <v>R</v>
      </c>
      <c r="T160" s="1285">
        <v>7</v>
      </c>
    </row>
    <row r="161" spans="1:20">
      <c r="A161" s="970">
        <v>156</v>
      </c>
      <c r="B161" s="984" t="str">
        <f t="shared" si="5"/>
        <v>+0x09C</v>
      </c>
      <c r="C161" s="366" t="s">
        <v>13</v>
      </c>
      <c r="D161" s="367" t="s">
        <v>2427</v>
      </c>
      <c r="E161" s="367" t="s">
        <v>2427</v>
      </c>
      <c r="F161" s="367" t="s">
        <v>2427</v>
      </c>
      <c r="G161" s="1559" t="s">
        <v>8620</v>
      </c>
      <c r="H161" s="1545"/>
      <c r="I161" s="1545"/>
      <c r="J161" s="1546"/>
      <c r="K161" s="985" t="s">
        <v>16</v>
      </c>
      <c r="L161" s="986" t="str">
        <f t="shared" si="6"/>
        <v>+0x09C</v>
      </c>
      <c r="M161" s="1256" t="str">
        <f t="shared" ca="1" si="7"/>
        <v>01</v>
      </c>
      <c r="N161" s="969"/>
      <c r="S161" s="1277" t="str">
        <f ca="1">OFFSET(TimingFormat!$F$41,0,T161+26,1,1)</f>
        <v>G</v>
      </c>
      <c r="T161" s="1285">
        <v>8</v>
      </c>
    </row>
    <row r="162" spans="1:20">
      <c r="A162" s="970">
        <v>157</v>
      </c>
      <c r="B162" s="984" t="str">
        <f t="shared" si="5"/>
        <v>+0x09D</v>
      </c>
      <c r="C162" s="366" t="s">
        <v>13</v>
      </c>
      <c r="D162" s="367" t="s">
        <v>2427</v>
      </c>
      <c r="E162" s="367" t="s">
        <v>2427</v>
      </c>
      <c r="F162" s="367" t="s">
        <v>2427</v>
      </c>
      <c r="G162" s="1559" t="s">
        <v>8621</v>
      </c>
      <c r="H162" s="1545"/>
      <c r="I162" s="1545"/>
      <c r="J162" s="1546"/>
      <c r="K162" s="985" t="s">
        <v>819</v>
      </c>
      <c r="L162" s="986" t="str">
        <f t="shared" si="6"/>
        <v>+0x09D</v>
      </c>
      <c r="M162" s="1256" t="str">
        <f t="shared" ca="1" si="7"/>
        <v>01</v>
      </c>
      <c r="N162" s="969"/>
      <c r="S162" s="1277" t="str">
        <f ca="1">OFFSET(TimingFormat!$F$41,0,T162+26,1,1)</f>
        <v>G</v>
      </c>
      <c r="T162" s="1285">
        <v>9</v>
      </c>
    </row>
    <row r="163" spans="1:20">
      <c r="A163" s="970">
        <v>158</v>
      </c>
      <c r="B163" s="984" t="str">
        <f t="shared" si="5"/>
        <v>+0x09E</v>
      </c>
      <c r="C163" s="366" t="s">
        <v>13</v>
      </c>
      <c r="D163" s="367" t="s">
        <v>2427</v>
      </c>
      <c r="E163" s="367" t="s">
        <v>2427</v>
      </c>
      <c r="F163" s="367" t="s">
        <v>2427</v>
      </c>
      <c r="G163" s="1559" t="s">
        <v>8622</v>
      </c>
      <c r="H163" s="1545"/>
      <c r="I163" s="1545"/>
      <c r="J163" s="1546"/>
      <c r="K163" s="985" t="s">
        <v>1168</v>
      </c>
      <c r="L163" s="986" t="str">
        <f t="shared" si="6"/>
        <v>+0x09E</v>
      </c>
      <c r="M163" s="1256" t="str">
        <f t="shared" ca="1" si="7"/>
        <v>02</v>
      </c>
      <c r="N163" s="969"/>
      <c r="S163" s="1277" t="str">
        <f ca="1">OFFSET(TimingFormat!$F$41,0,T163+26,1,1)</f>
        <v>B</v>
      </c>
      <c r="T163" s="1285">
        <v>10</v>
      </c>
    </row>
    <row r="164" spans="1:20">
      <c r="A164" s="970">
        <v>159</v>
      </c>
      <c r="B164" s="984" t="str">
        <f t="shared" si="5"/>
        <v>+0x09F</v>
      </c>
      <c r="C164" s="366" t="s">
        <v>13</v>
      </c>
      <c r="D164" s="367" t="s">
        <v>2427</v>
      </c>
      <c r="E164" s="367" t="s">
        <v>2427</v>
      </c>
      <c r="F164" s="367" t="s">
        <v>2427</v>
      </c>
      <c r="G164" s="1559" t="s">
        <v>8623</v>
      </c>
      <c r="H164" s="1545"/>
      <c r="I164" s="1545"/>
      <c r="J164" s="1546"/>
      <c r="K164" s="985" t="s">
        <v>819</v>
      </c>
      <c r="L164" s="986" t="str">
        <f t="shared" si="6"/>
        <v>+0x09F</v>
      </c>
      <c r="M164" s="1256" t="str">
        <f t="shared" ca="1" si="7"/>
        <v>02</v>
      </c>
      <c r="N164" s="969"/>
      <c r="S164" s="1277" t="str">
        <f ca="1">OFFSET(TimingFormat!$F$41,0,T164+26,1,1)</f>
        <v>B</v>
      </c>
      <c r="T164" s="1285">
        <v>11</v>
      </c>
    </row>
    <row r="165" spans="1:20">
      <c r="A165" s="970">
        <v>160</v>
      </c>
      <c r="B165" s="984" t="str">
        <f t="shared" si="5"/>
        <v>+0x0A0</v>
      </c>
      <c r="C165" s="366" t="s">
        <v>13</v>
      </c>
      <c r="D165" s="367" t="s">
        <v>2427</v>
      </c>
      <c r="E165" s="367" t="s">
        <v>2427</v>
      </c>
      <c r="F165" s="367" t="s">
        <v>2427</v>
      </c>
      <c r="G165" s="1559" t="s">
        <v>8624</v>
      </c>
      <c r="H165" s="1545"/>
      <c r="I165" s="1545"/>
      <c r="J165" s="1546"/>
      <c r="K165" s="985" t="s">
        <v>16</v>
      </c>
      <c r="L165" s="986" t="str">
        <f t="shared" si="6"/>
        <v>+0x0A0</v>
      </c>
      <c r="M165" s="1256" t="str">
        <f t="shared" ca="1" si="7"/>
        <v>00</v>
      </c>
      <c r="N165" s="969"/>
      <c r="S165" s="1277">
        <f ca="1">OFFSET(TimingFormat!$F$41,0,T165+26,1,1)</f>
        <v>0</v>
      </c>
      <c r="T165" s="1285">
        <v>12</v>
      </c>
    </row>
    <row r="166" spans="1:20">
      <c r="A166" s="970">
        <v>161</v>
      </c>
      <c r="B166" s="984" t="str">
        <f t="shared" si="5"/>
        <v>+0x0A1</v>
      </c>
      <c r="C166" s="366" t="s">
        <v>13</v>
      </c>
      <c r="D166" s="367" t="s">
        <v>2427</v>
      </c>
      <c r="E166" s="367" t="s">
        <v>2427</v>
      </c>
      <c r="F166" s="367" t="s">
        <v>2427</v>
      </c>
      <c r="G166" s="1559" t="s">
        <v>8625</v>
      </c>
      <c r="H166" s="1545"/>
      <c r="I166" s="1545"/>
      <c r="J166" s="1546"/>
      <c r="K166" s="985" t="s">
        <v>16</v>
      </c>
      <c r="L166" s="986" t="str">
        <f t="shared" si="6"/>
        <v>+0x0A1</v>
      </c>
      <c r="M166" s="1256" t="str">
        <f t="shared" ca="1" si="7"/>
        <v>00</v>
      </c>
      <c r="N166" s="969"/>
      <c r="S166" s="1277">
        <f ca="1">OFFSET(TimingFormat!$F$41,0,T166+26,1,1)</f>
        <v>0</v>
      </c>
      <c r="T166" s="1285">
        <v>13</v>
      </c>
    </row>
    <row r="167" spans="1:20">
      <c r="A167" s="970">
        <v>162</v>
      </c>
      <c r="B167" s="984" t="str">
        <f t="shared" si="5"/>
        <v>+0x0A2</v>
      </c>
      <c r="C167" s="366" t="s">
        <v>13</v>
      </c>
      <c r="D167" s="367" t="s">
        <v>2427</v>
      </c>
      <c r="E167" s="367" t="s">
        <v>2427</v>
      </c>
      <c r="F167" s="367" t="s">
        <v>2427</v>
      </c>
      <c r="G167" s="1559" t="s">
        <v>8626</v>
      </c>
      <c r="H167" s="1545"/>
      <c r="I167" s="1545"/>
      <c r="J167" s="1546"/>
      <c r="K167" s="985" t="s">
        <v>16</v>
      </c>
      <c r="L167" s="986" t="str">
        <f t="shared" si="6"/>
        <v>+0x0A2</v>
      </c>
      <c r="M167" s="1256" t="str">
        <f t="shared" ca="1" si="7"/>
        <v>00</v>
      </c>
      <c r="N167" s="969"/>
      <c r="S167" s="1277">
        <f ca="1">OFFSET(TimingFormat!$F$41,0,T167+26,1,1)</f>
        <v>0</v>
      </c>
      <c r="T167" s="1285">
        <v>14</v>
      </c>
    </row>
    <row r="168" spans="1:20">
      <c r="A168" s="970">
        <v>163</v>
      </c>
      <c r="B168" s="984" t="str">
        <f t="shared" si="5"/>
        <v>+0x0A3</v>
      </c>
      <c r="C168" s="366" t="s">
        <v>13</v>
      </c>
      <c r="D168" s="367" t="s">
        <v>2427</v>
      </c>
      <c r="E168" s="367" t="s">
        <v>2427</v>
      </c>
      <c r="F168" s="367" t="s">
        <v>2427</v>
      </c>
      <c r="G168" s="1559" t="s">
        <v>8627</v>
      </c>
      <c r="H168" s="1545"/>
      <c r="I168" s="1545"/>
      <c r="J168" s="1546"/>
      <c r="K168" s="985" t="s">
        <v>16</v>
      </c>
      <c r="L168" s="986" t="str">
        <f t="shared" si="6"/>
        <v>+0x0A3</v>
      </c>
      <c r="M168" s="1256" t="str">
        <f t="shared" ca="1" si="7"/>
        <v>00</v>
      </c>
      <c r="N168" s="969"/>
      <c r="S168" s="1277">
        <f ca="1">OFFSET(TimingFormat!$F$41,0,T168+26,1,1)</f>
        <v>0</v>
      </c>
      <c r="T168" s="1285">
        <v>15</v>
      </c>
    </row>
    <row r="169" spans="1:20">
      <c r="A169" s="970">
        <v>164</v>
      </c>
      <c r="B169" s="984" t="str">
        <f t="shared" si="5"/>
        <v>+0x0A4</v>
      </c>
      <c r="C169" s="366" t="s">
        <v>13</v>
      </c>
      <c r="D169" s="367" t="s">
        <v>2427</v>
      </c>
      <c r="E169" s="367" t="s">
        <v>2427</v>
      </c>
      <c r="F169" s="367" t="s">
        <v>2427</v>
      </c>
      <c r="G169" s="1559" t="s">
        <v>8628</v>
      </c>
      <c r="H169" s="1545"/>
      <c r="I169" s="1545"/>
      <c r="J169" s="1546"/>
      <c r="K169" s="985" t="s">
        <v>16</v>
      </c>
      <c r="L169" s="986" t="str">
        <f t="shared" si="6"/>
        <v>+0x0A4</v>
      </c>
      <c r="M169" s="1256" t="str">
        <f t="shared" ca="1" si="7"/>
        <v>00</v>
      </c>
      <c r="N169" s="969"/>
      <c r="S169" s="1277">
        <f ca="1">OFFSET(TimingFormat!$F$41,0,T169+26,1,1)</f>
        <v>0</v>
      </c>
      <c r="T169" s="1285">
        <v>16</v>
      </c>
    </row>
    <row r="170" spans="1:20">
      <c r="A170" s="970">
        <v>165</v>
      </c>
      <c r="B170" s="984" t="str">
        <f t="shared" si="5"/>
        <v>+0x0A5</v>
      </c>
      <c r="C170" s="366" t="s">
        <v>13</v>
      </c>
      <c r="D170" s="367" t="s">
        <v>2427</v>
      </c>
      <c r="E170" s="367" t="s">
        <v>2427</v>
      </c>
      <c r="F170" s="367" t="s">
        <v>2427</v>
      </c>
      <c r="G170" s="1559" t="s">
        <v>8629</v>
      </c>
      <c r="H170" s="1545"/>
      <c r="I170" s="1545"/>
      <c r="J170" s="1546"/>
      <c r="K170" s="985" t="s">
        <v>16</v>
      </c>
      <c r="L170" s="986" t="str">
        <f t="shared" si="6"/>
        <v>+0x0A5</v>
      </c>
      <c r="M170" s="1256" t="str">
        <f t="shared" ca="1" si="7"/>
        <v>00</v>
      </c>
      <c r="N170" s="969"/>
      <c r="S170" s="1277">
        <f ca="1">OFFSET(TimingFormat!$F$41,0,T170+26,1,1)</f>
        <v>0</v>
      </c>
      <c r="T170" s="1285">
        <v>17</v>
      </c>
    </row>
    <row r="171" spans="1:20">
      <c r="A171" s="970">
        <v>166</v>
      </c>
      <c r="B171" s="984" t="str">
        <f t="shared" si="5"/>
        <v>+0x0A6</v>
      </c>
      <c r="C171" s="366" t="s">
        <v>13</v>
      </c>
      <c r="D171" s="367" t="s">
        <v>2427</v>
      </c>
      <c r="E171" s="367" t="s">
        <v>2427</v>
      </c>
      <c r="F171" s="367" t="s">
        <v>2427</v>
      </c>
      <c r="G171" s="1559" t="s">
        <v>8630</v>
      </c>
      <c r="H171" s="1545"/>
      <c r="I171" s="1545"/>
      <c r="J171" s="1546"/>
      <c r="K171" s="985" t="s">
        <v>16</v>
      </c>
      <c r="L171" s="986" t="str">
        <f t="shared" si="6"/>
        <v>+0x0A6</v>
      </c>
      <c r="M171" s="1256" t="str">
        <f t="shared" ca="1" si="7"/>
        <v>00</v>
      </c>
      <c r="N171" s="969"/>
      <c r="S171" s="1277">
        <f ca="1">OFFSET(TimingFormat!$F$41,0,T171+26,1,1)</f>
        <v>0</v>
      </c>
      <c r="T171" s="1285">
        <v>18</v>
      </c>
    </row>
    <row r="172" spans="1:20">
      <c r="A172" s="970">
        <v>167</v>
      </c>
      <c r="B172" s="984" t="str">
        <f t="shared" si="5"/>
        <v>+0x0A7</v>
      </c>
      <c r="C172" s="366" t="s">
        <v>13</v>
      </c>
      <c r="D172" s="367" t="s">
        <v>2427</v>
      </c>
      <c r="E172" s="367" t="s">
        <v>2427</v>
      </c>
      <c r="F172" s="367" t="s">
        <v>2427</v>
      </c>
      <c r="G172" s="1559" t="s">
        <v>8631</v>
      </c>
      <c r="H172" s="1545"/>
      <c r="I172" s="1545"/>
      <c r="J172" s="1546"/>
      <c r="K172" s="985" t="s">
        <v>16</v>
      </c>
      <c r="L172" s="986" t="str">
        <f t="shared" si="6"/>
        <v>+0x0A7</v>
      </c>
      <c r="M172" s="1256" t="str">
        <f t="shared" ca="1" si="7"/>
        <v>00</v>
      </c>
      <c r="N172" s="969"/>
      <c r="S172" s="1277">
        <f ca="1">OFFSET(TimingFormat!$F$41,0,T172+26,1,1)</f>
        <v>0</v>
      </c>
      <c r="T172" s="1285">
        <v>19</v>
      </c>
    </row>
    <row r="173" spans="1:20">
      <c r="A173" s="970">
        <v>168</v>
      </c>
      <c r="B173" s="984" t="str">
        <f t="shared" si="5"/>
        <v>+0x0A8</v>
      </c>
      <c r="C173" s="366" t="s">
        <v>13</v>
      </c>
      <c r="D173" s="367" t="s">
        <v>2427</v>
      </c>
      <c r="E173" s="367" t="s">
        <v>2427</v>
      </c>
      <c r="F173" s="367" t="s">
        <v>2427</v>
      </c>
      <c r="G173" s="1559" t="s">
        <v>8632</v>
      </c>
      <c r="H173" s="1545"/>
      <c r="I173" s="1545"/>
      <c r="J173" s="1546"/>
      <c r="K173" s="985" t="s">
        <v>16</v>
      </c>
      <c r="L173" s="986" t="str">
        <f t="shared" si="6"/>
        <v>+0x0A8</v>
      </c>
      <c r="M173" s="1256" t="str">
        <f t="shared" ca="1" si="7"/>
        <v>00</v>
      </c>
      <c r="N173" s="969"/>
      <c r="S173" s="1277">
        <f ca="1">OFFSET(TimingFormat!$F$41,0,T173+26,1,1)</f>
        <v>0</v>
      </c>
      <c r="T173" s="1285">
        <v>20</v>
      </c>
    </row>
    <row r="174" spans="1:20">
      <c r="A174" s="970">
        <v>169</v>
      </c>
      <c r="B174" s="984" t="str">
        <f t="shared" si="5"/>
        <v>+0x0A9</v>
      </c>
      <c r="C174" s="366" t="s">
        <v>13</v>
      </c>
      <c r="D174" s="367" t="s">
        <v>2427</v>
      </c>
      <c r="E174" s="367" t="s">
        <v>2427</v>
      </c>
      <c r="F174" s="367" t="s">
        <v>2427</v>
      </c>
      <c r="G174" s="1559" t="s">
        <v>8633</v>
      </c>
      <c r="H174" s="1545"/>
      <c r="I174" s="1545"/>
      <c r="J174" s="1546"/>
      <c r="K174" s="985" t="s">
        <v>16</v>
      </c>
      <c r="L174" s="986" t="str">
        <f t="shared" si="6"/>
        <v>+0x0A9</v>
      </c>
      <c r="M174" s="1256" t="str">
        <f t="shared" ca="1" si="7"/>
        <v>00</v>
      </c>
      <c r="N174" s="969"/>
      <c r="S174" s="1277">
        <f ca="1">OFFSET(TimingFormat!$F$41,0,T174+26,1,1)</f>
        <v>0</v>
      </c>
      <c r="T174" s="1285">
        <v>21</v>
      </c>
    </row>
    <row r="175" spans="1:20">
      <c r="A175" s="970">
        <v>170</v>
      </c>
      <c r="B175" s="984" t="str">
        <f t="shared" si="5"/>
        <v>+0x0AA</v>
      </c>
      <c r="C175" s="366" t="s">
        <v>13</v>
      </c>
      <c r="D175" s="367" t="s">
        <v>2427</v>
      </c>
      <c r="E175" s="367" t="s">
        <v>2427</v>
      </c>
      <c r="F175" s="367" t="s">
        <v>2427</v>
      </c>
      <c r="G175" s="1559" t="s">
        <v>8634</v>
      </c>
      <c r="H175" s="1545"/>
      <c r="I175" s="1545"/>
      <c r="J175" s="1546"/>
      <c r="K175" s="985" t="s">
        <v>16</v>
      </c>
      <c r="L175" s="986" t="str">
        <f t="shared" si="6"/>
        <v>+0x0AA</v>
      </c>
      <c r="M175" s="1256" t="str">
        <f t="shared" ca="1" si="7"/>
        <v>00</v>
      </c>
      <c r="N175" s="969"/>
      <c r="S175" s="1277">
        <f ca="1">OFFSET(TimingFormat!$F$41,0,T175+26,1,1)</f>
        <v>0</v>
      </c>
      <c r="T175" s="1285">
        <v>22</v>
      </c>
    </row>
    <row r="176" spans="1:20">
      <c r="A176" s="970">
        <v>171</v>
      </c>
      <c r="B176" s="984" t="str">
        <f t="shared" si="5"/>
        <v>+0x0AB</v>
      </c>
      <c r="C176" s="366" t="s">
        <v>13</v>
      </c>
      <c r="D176" s="367" t="s">
        <v>2427</v>
      </c>
      <c r="E176" s="367" t="s">
        <v>2427</v>
      </c>
      <c r="F176" s="367" t="s">
        <v>2427</v>
      </c>
      <c r="G176" s="1559" t="s">
        <v>8635</v>
      </c>
      <c r="H176" s="1545"/>
      <c r="I176" s="1545"/>
      <c r="J176" s="1546"/>
      <c r="K176" s="985" t="s">
        <v>16</v>
      </c>
      <c r="L176" s="986" t="str">
        <f t="shared" si="6"/>
        <v>+0x0AB</v>
      </c>
      <c r="M176" s="1256" t="str">
        <f t="shared" ca="1" si="7"/>
        <v>00</v>
      </c>
      <c r="N176" s="969"/>
      <c r="S176" s="1277">
        <f ca="1">OFFSET(TimingFormat!$F$41,0,T176+26,1,1)</f>
        <v>0</v>
      </c>
      <c r="T176" s="1285">
        <v>23</v>
      </c>
    </row>
    <row r="177" spans="1:20">
      <c r="A177" s="970">
        <v>172</v>
      </c>
      <c r="B177" s="984" t="str">
        <f t="shared" si="5"/>
        <v>+0x0AC</v>
      </c>
      <c r="C177" s="366" t="s">
        <v>13</v>
      </c>
      <c r="D177" s="367" t="s">
        <v>2427</v>
      </c>
      <c r="E177" s="367" t="s">
        <v>2427</v>
      </c>
      <c r="F177" s="367" t="s">
        <v>2427</v>
      </c>
      <c r="G177" s="1559" t="s">
        <v>8636</v>
      </c>
      <c r="H177" s="1545"/>
      <c r="I177" s="1545"/>
      <c r="J177" s="1546"/>
      <c r="K177" s="985" t="s">
        <v>16</v>
      </c>
      <c r="L177" s="986" t="str">
        <f t="shared" si="6"/>
        <v>+0x0AC</v>
      </c>
      <c r="M177" s="1256" t="str">
        <f t="shared" ca="1" si="7"/>
        <v>00</v>
      </c>
      <c r="N177" s="969"/>
      <c r="S177" s="1277">
        <f ca="1">OFFSET(TimingFormat!$F$41,0,T177+26,1,1)</f>
        <v>0</v>
      </c>
      <c r="T177" s="1285">
        <v>24</v>
      </c>
    </row>
    <row r="178" spans="1:20">
      <c r="A178" s="970">
        <v>173</v>
      </c>
      <c r="B178" s="984" t="str">
        <f t="shared" si="5"/>
        <v>+0x0AD</v>
      </c>
      <c r="C178" s="366" t="s">
        <v>13</v>
      </c>
      <c r="D178" s="367" t="s">
        <v>2427</v>
      </c>
      <c r="E178" s="367" t="s">
        <v>2427</v>
      </c>
      <c r="F178" s="367" t="s">
        <v>2427</v>
      </c>
      <c r="G178" s="1559" t="s">
        <v>8637</v>
      </c>
      <c r="H178" s="1545"/>
      <c r="I178" s="1545"/>
      <c r="J178" s="1546"/>
      <c r="K178" s="985" t="s">
        <v>16</v>
      </c>
      <c r="L178" s="986" t="str">
        <f t="shared" si="6"/>
        <v>+0x0AD</v>
      </c>
      <c r="M178" s="1256" t="str">
        <f t="shared" ca="1" si="7"/>
        <v>00</v>
      </c>
      <c r="N178" s="969"/>
      <c r="S178" s="1277">
        <f ca="1">OFFSET(TimingFormat!$F$41,0,T178+26,1,1)</f>
        <v>0</v>
      </c>
      <c r="T178" s="1285">
        <v>25</v>
      </c>
    </row>
    <row r="179" spans="1:20">
      <c r="A179" s="970">
        <v>174</v>
      </c>
      <c r="B179" s="984" t="str">
        <f t="shared" si="5"/>
        <v>+0x0AE</v>
      </c>
      <c r="C179" s="366" t="s">
        <v>13</v>
      </c>
      <c r="D179" s="367" t="s">
        <v>2427</v>
      </c>
      <c r="E179" s="367" t="s">
        <v>2427</v>
      </c>
      <c r="F179" s="367" t="s">
        <v>2427</v>
      </c>
      <c r="G179" s="1559" t="s">
        <v>8638</v>
      </c>
      <c r="H179" s="1545"/>
      <c r="I179" s="1545"/>
      <c r="J179" s="1546"/>
      <c r="K179" s="985" t="s">
        <v>16</v>
      </c>
      <c r="L179" s="986" t="str">
        <f t="shared" si="6"/>
        <v>+0x0AE</v>
      </c>
      <c r="M179" s="1256" t="str">
        <f t="shared" ca="1" si="7"/>
        <v>00</v>
      </c>
      <c r="N179" s="969"/>
      <c r="S179" s="1277">
        <f ca="1">OFFSET(TimingFormat!$F$41,0,T179+26,1,1)</f>
        <v>0</v>
      </c>
      <c r="T179" s="1285">
        <v>26</v>
      </c>
    </row>
    <row r="180" spans="1:20">
      <c r="A180" s="970">
        <v>175</v>
      </c>
      <c r="B180" s="984" t="str">
        <f t="shared" si="5"/>
        <v>+0x0AF</v>
      </c>
      <c r="C180" s="366" t="s">
        <v>13</v>
      </c>
      <c r="D180" s="367" t="s">
        <v>2427</v>
      </c>
      <c r="E180" s="367" t="s">
        <v>2427</v>
      </c>
      <c r="F180" s="367" t="s">
        <v>2427</v>
      </c>
      <c r="G180" s="1559" t="s">
        <v>8639</v>
      </c>
      <c r="H180" s="1545"/>
      <c r="I180" s="1545"/>
      <c r="J180" s="1546"/>
      <c r="K180" s="985" t="s">
        <v>16</v>
      </c>
      <c r="L180" s="986" t="str">
        <f t="shared" si="6"/>
        <v>+0x0AF</v>
      </c>
      <c r="M180" s="1256" t="str">
        <f t="shared" ca="1" si="7"/>
        <v>00</v>
      </c>
      <c r="N180" s="969"/>
      <c r="S180" s="1277">
        <f ca="1">OFFSET(TimingFormat!$F$41,0,T180+26,1,1)</f>
        <v>0</v>
      </c>
      <c r="T180" s="1285">
        <v>27</v>
      </c>
    </row>
    <row r="181" spans="1:20">
      <c r="A181" s="970">
        <v>176</v>
      </c>
      <c r="B181" s="984" t="str">
        <f t="shared" si="5"/>
        <v>+0x0B0</v>
      </c>
      <c r="C181" s="366" t="s">
        <v>13</v>
      </c>
      <c r="D181" s="367" t="s">
        <v>2427</v>
      </c>
      <c r="E181" s="367" t="s">
        <v>2427</v>
      </c>
      <c r="F181" s="367" t="s">
        <v>2427</v>
      </c>
      <c r="G181" s="1559" t="s">
        <v>8640</v>
      </c>
      <c r="H181" s="1545"/>
      <c r="I181" s="1545"/>
      <c r="J181" s="1546"/>
      <c r="K181" s="985" t="s">
        <v>16</v>
      </c>
      <c r="L181" s="986" t="str">
        <f t="shared" si="6"/>
        <v>+0x0B0</v>
      </c>
      <c r="M181" s="1256" t="str">
        <f t="shared" ca="1" si="7"/>
        <v>00</v>
      </c>
      <c r="N181" s="969"/>
      <c r="S181" s="1277">
        <f ca="1">OFFSET(TimingFormat!$F$41,0,T181+26,1,1)</f>
        <v>0</v>
      </c>
      <c r="T181" s="1285">
        <v>28</v>
      </c>
    </row>
    <row r="182" spans="1:20">
      <c r="A182" s="970">
        <v>177</v>
      </c>
      <c r="B182" s="984" t="str">
        <f t="shared" si="5"/>
        <v>+0x0B1</v>
      </c>
      <c r="C182" s="366" t="s">
        <v>13</v>
      </c>
      <c r="D182" s="367" t="s">
        <v>2427</v>
      </c>
      <c r="E182" s="367" t="s">
        <v>2427</v>
      </c>
      <c r="F182" s="367" t="s">
        <v>2427</v>
      </c>
      <c r="G182" s="1559" t="s">
        <v>8641</v>
      </c>
      <c r="H182" s="1545"/>
      <c r="I182" s="1545"/>
      <c r="J182" s="1546"/>
      <c r="K182" s="985" t="s">
        <v>16</v>
      </c>
      <c r="L182" s="986" t="str">
        <f t="shared" si="6"/>
        <v>+0x0B1</v>
      </c>
      <c r="M182" s="1256" t="str">
        <f t="shared" ca="1" si="7"/>
        <v>00</v>
      </c>
      <c r="N182" s="969"/>
      <c r="S182" s="1277">
        <f ca="1">OFFSET(TimingFormat!$F$41,0,T182+26,1,1)</f>
        <v>0</v>
      </c>
      <c r="T182" s="1285">
        <v>29</v>
      </c>
    </row>
    <row r="183" spans="1:20">
      <c r="A183" s="970">
        <v>178</v>
      </c>
      <c r="B183" s="984" t="str">
        <f t="shared" si="5"/>
        <v>+0x0B2</v>
      </c>
      <c r="C183" s="366" t="s">
        <v>13</v>
      </c>
      <c r="D183" s="367" t="s">
        <v>2427</v>
      </c>
      <c r="E183" s="367" t="s">
        <v>2427</v>
      </c>
      <c r="F183" s="367" t="s">
        <v>2427</v>
      </c>
      <c r="G183" s="1559" t="s">
        <v>8642</v>
      </c>
      <c r="H183" s="1545"/>
      <c r="I183" s="1545"/>
      <c r="J183" s="1546"/>
      <c r="K183" s="985" t="s">
        <v>16</v>
      </c>
      <c r="L183" s="986" t="str">
        <f t="shared" si="6"/>
        <v>+0x0B2</v>
      </c>
      <c r="M183" s="1256" t="str">
        <f t="shared" ca="1" si="7"/>
        <v>00</v>
      </c>
      <c r="N183" s="969"/>
      <c r="S183" s="1277">
        <f ca="1">OFFSET(TimingFormat!$F$41,0,T183+26,1,1)</f>
        <v>0</v>
      </c>
      <c r="T183" s="1285">
        <v>30</v>
      </c>
    </row>
    <row r="184" spans="1:20">
      <c r="A184" s="970">
        <v>179</v>
      </c>
      <c r="B184" s="984" t="str">
        <f t="shared" si="5"/>
        <v>+0x0B3</v>
      </c>
      <c r="C184" s="366" t="s">
        <v>13</v>
      </c>
      <c r="D184" s="367" t="s">
        <v>2427</v>
      </c>
      <c r="E184" s="367" t="s">
        <v>2427</v>
      </c>
      <c r="F184" s="367" t="s">
        <v>2427</v>
      </c>
      <c r="G184" s="1559" t="s">
        <v>8643</v>
      </c>
      <c r="H184" s="1545"/>
      <c r="I184" s="1545"/>
      <c r="J184" s="1546"/>
      <c r="K184" s="985" t="s">
        <v>16</v>
      </c>
      <c r="L184" s="986" t="str">
        <f t="shared" si="6"/>
        <v>+0x0B3</v>
      </c>
      <c r="M184" s="1256" t="str">
        <f t="shared" ca="1" si="7"/>
        <v>00</v>
      </c>
      <c r="N184" s="969"/>
      <c r="S184" s="1277">
        <f ca="1">OFFSET(TimingFormat!$F$41,0,T184+26,1,1)</f>
        <v>0</v>
      </c>
      <c r="T184" s="1285">
        <v>31</v>
      </c>
    </row>
    <row r="185" spans="1:20">
      <c r="A185" s="970">
        <v>180</v>
      </c>
      <c r="B185" s="984" t="str">
        <f t="shared" si="5"/>
        <v>+0x0B4</v>
      </c>
      <c r="C185" s="1563" t="s">
        <v>8644</v>
      </c>
      <c r="D185" s="1559"/>
      <c r="E185" s="1559"/>
      <c r="F185" s="1559"/>
      <c r="G185" s="1559"/>
      <c r="H185" s="1559"/>
      <c r="I185" s="1559"/>
      <c r="J185" s="1560"/>
      <c r="K185" s="985" t="s">
        <v>16</v>
      </c>
      <c r="L185" s="986" t="str">
        <f t="shared" si="6"/>
        <v>+0x0B4</v>
      </c>
      <c r="M185" s="1256" t="str">
        <f ca="1">RIGHT(DEC2HEX(S185,4),2)</f>
        <v>00</v>
      </c>
      <c r="N185" s="969"/>
      <c r="S185" s="1277">
        <f ca="1">IF(MOD(T185,2)=1,"",IF(MOD(T185/2,2)=0,OFFSET(TimingFormat!$F$46,0,INT(T185/4)+26,1,1),OFFSET(TimingFormat!$F$46,1,INT(T185/4)+26,1,1)))</f>
        <v>0</v>
      </c>
      <c r="T185" s="1285">
        <v>0</v>
      </c>
    </row>
    <row r="186" spans="1:20">
      <c r="A186" s="970">
        <v>181</v>
      </c>
      <c r="B186" s="984" t="str">
        <f t="shared" si="5"/>
        <v>+0x0B5</v>
      </c>
      <c r="C186" s="1563" t="s">
        <v>8645</v>
      </c>
      <c r="D186" s="1559"/>
      <c r="E186" s="1559"/>
      <c r="F186" s="1559"/>
      <c r="G186" s="1559"/>
      <c r="H186" s="1559"/>
      <c r="I186" s="1559"/>
      <c r="J186" s="1560"/>
      <c r="K186" s="985" t="s">
        <v>16</v>
      </c>
      <c r="L186" s="986" t="str">
        <f t="shared" si="6"/>
        <v>+0x0B5</v>
      </c>
      <c r="M186" s="1256" t="str">
        <f ca="1">LEFT(DEC2HEX(S185,4),2)</f>
        <v>00</v>
      </c>
      <c r="N186" s="969"/>
      <c r="S186" s="1277" t="str">
        <f ca="1">IF(MOD(T186,2)=1,"",IF(MOD(T186/2,2)=0,OFFSET(TimingFormat!$F$46,0,INT(T186/4)+26,1,1),OFFSET(TimingFormat!$F$46,1,INT(T186/4)+26,1,1)))</f>
        <v/>
      </c>
      <c r="T186" s="1285">
        <v>1</v>
      </c>
    </row>
    <row r="187" spans="1:20">
      <c r="A187" s="970">
        <v>182</v>
      </c>
      <c r="B187" s="984" t="str">
        <f t="shared" si="5"/>
        <v>+0x0B6</v>
      </c>
      <c r="C187" s="1563" t="s">
        <v>8646</v>
      </c>
      <c r="D187" s="1559"/>
      <c r="E187" s="1559"/>
      <c r="F187" s="1559"/>
      <c r="G187" s="1559"/>
      <c r="H187" s="1559"/>
      <c r="I187" s="1559"/>
      <c r="J187" s="1560"/>
      <c r="K187" s="985" t="s">
        <v>16</v>
      </c>
      <c r="L187" s="986" t="str">
        <f t="shared" si="6"/>
        <v>+0x0B6</v>
      </c>
      <c r="M187" s="1256" t="str">
        <f ca="1">RIGHT(DEC2HEX(S187,4),2)</f>
        <v>16</v>
      </c>
      <c r="N187" s="969"/>
      <c r="S187" s="1277">
        <f ca="1">IF(MOD(T187,2)=1,"",IF(MOD(T187/2,2)=0,OFFSET(TimingFormat!$F$46,0,INT(T187/4)+26,1,1),OFFSET(TimingFormat!$F$46,1,INT(T187/4)+26,1,1)))</f>
        <v>790</v>
      </c>
      <c r="T187" s="1285">
        <v>2</v>
      </c>
    </row>
    <row r="188" spans="1:20">
      <c r="A188" s="970">
        <v>183</v>
      </c>
      <c r="B188" s="984" t="str">
        <f t="shared" si="5"/>
        <v>+0x0B7</v>
      </c>
      <c r="C188" s="1563" t="s">
        <v>8647</v>
      </c>
      <c r="D188" s="1559"/>
      <c r="E188" s="1559"/>
      <c r="F188" s="1559"/>
      <c r="G188" s="1559"/>
      <c r="H188" s="1559"/>
      <c r="I188" s="1559"/>
      <c r="J188" s="1560"/>
      <c r="K188" s="985" t="s">
        <v>16</v>
      </c>
      <c r="L188" s="986" t="str">
        <f t="shared" si="6"/>
        <v>+0x0B7</v>
      </c>
      <c r="M188" s="1256" t="str">
        <f ca="1">LEFT(DEC2HEX(S187,4),2)</f>
        <v>03</v>
      </c>
      <c r="N188" s="969"/>
      <c r="S188" s="1277" t="str">
        <f ca="1">IF(MOD(T188,2)=1,"",IF(MOD(T188/2,2)=0,OFFSET(TimingFormat!$F$46,0,INT(T188/4)+26,1,1),OFFSET(TimingFormat!$F$46,1,INT(T188/4)+26,1,1)))</f>
        <v/>
      </c>
      <c r="T188" s="1285">
        <v>3</v>
      </c>
    </row>
    <row r="189" spans="1:20">
      <c r="A189" s="970">
        <v>184</v>
      </c>
      <c r="B189" s="984" t="str">
        <f t="shared" si="5"/>
        <v>+0x0B8</v>
      </c>
      <c r="C189" s="1563" t="s">
        <v>8648</v>
      </c>
      <c r="D189" s="1559"/>
      <c r="E189" s="1559"/>
      <c r="F189" s="1559"/>
      <c r="G189" s="1559"/>
      <c r="H189" s="1559"/>
      <c r="I189" s="1559"/>
      <c r="J189" s="1560"/>
      <c r="K189" s="985" t="s">
        <v>16</v>
      </c>
      <c r="L189" s="986" t="str">
        <f t="shared" si="6"/>
        <v>+0x0B8</v>
      </c>
      <c r="M189" s="1256" t="str">
        <f ca="1">RIGHT(DEC2HEX(S189,4),2)</f>
        <v>16</v>
      </c>
      <c r="N189" s="969"/>
      <c r="S189" s="1277">
        <f ca="1">IF(MOD(T189,2)=1,"",IF(MOD(T189/2,2)=0,OFFSET(TimingFormat!$F$46,0,INT(T189/4)+26,1,1),OFFSET(TimingFormat!$F$46,1,INT(T189/4)+26,1,1)))</f>
        <v>790</v>
      </c>
      <c r="T189" s="1285">
        <v>4</v>
      </c>
    </row>
    <row r="190" spans="1:20">
      <c r="A190" s="970">
        <v>185</v>
      </c>
      <c r="B190" s="984" t="str">
        <f t="shared" si="5"/>
        <v>+0x0B9</v>
      </c>
      <c r="C190" s="1563" t="s">
        <v>8649</v>
      </c>
      <c r="D190" s="1559"/>
      <c r="E190" s="1559"/>
      <c r="F190" s="1559"/>
      <c r="G190" s="1559"/>
      <c r="H190" s="1559"/>
      <c r="I190" s="1559"/>
      <c r="J190" s="1560"/>
      <c r="K190" s="985" t="s">
        <v>16</v>
      </c>
      <c r="L190" s="986" t="str">
        <f t="shared" si="6"/>
        <v>+0x0B9</v>
      </c>
      <c r="M190" s="1256" t="str">
        <f ca="1">LEFT(DEC2HEX(S189,4),2)</f>
        <v>03</v>
      </c>
      <c r="N190" s="969"/>
      <c r="S190" s="1277" t="str">
        <f ca="1">IF(MOD(T190,2)=1,"",IF(MOD(T190/2,2)=0,OFFSET(TimingFormat!$F$46,0,INT(T190/4)+26,1,1),OFFSET(TimingFormat!$F$46,1,INT(T190/4)+26,1,1)))</f>
        <v/>
      </c>
      <c r="T190" s="1285">
        <v>5</v>
      </c>
    </row>
    <row r="191" spans="1:20">
      <c r="A191" s="970">
        <v>186</v>
      </c>
      <c r="B191" s="984" t="str">
        <f t="shared" si="5"/>
        <v>+0x0BA</v>
      </c>
      <c r="C191" s="1563" t="s">
        <v>8650</v>
      </c>
      <c r="D191" s="1559"/>
      <c r="E191" s="1559"/>
      <c r="F191" s="1559"/>
      <c r="G191" s="1559"/>
      <c r="H191" s="1559"/>
      <c r="I191" s="1559"/>
      <c r="J191" s="1560"/>
      <c r="K191" s="985" t="s">
        <v>16</v>
      </c>
      <c r="L191" s="986" t="str">
        <f t="shared" si="6"/>
        <v>+0x0BA</v>
      </c>
      <c r="M191" s="1256" t="str">
        <f ca="1">RIGHT(DEC2HEX(S191,4),2)</f>
        <v>2C</v>
      </c>
      <c r="N191" s="969"/>
      <c r="S191" s="1277">
        <f ca="1">IF(MOD(T191,2)=1,"",IF(MOD(T191/2,2)=0,OFFSET(TimingFormat!$F$46,0,INT(T191/4)+26,1,1),OFFSET(TimingFormat!$F$46,1,INT(T191/4)+26,1,1)))</f>
        <v>1580</v>
      </c>
      <c r="T191" s="1285">
        <v>6</v>
      </c>
    </row>
    <row r="192" spans="1:20">
      <c r="A192" s="970">
        <v>187</v>
      </c>
      <c r="B192" s="984" t="str">
        <f t="shared" si="5"/>
        <v>+0x0BB</v>
      </c>
      <c r="C192" s="1563" t="s">
        <v>8651</v>
      </c>
      <c r="D192" s="1559"/>
      <c r="E192" s="1559"/>
      <c r="F192" s="1559"/>
      <c r="G192" s="1559"/>
      <c r="H192" s="1559"/>
      <c r="I192" s="1559"/>
      <c r="J192" s="1560"/>
      <c r="K192" s="985" t="s">
        <v>16</v>
      </c>
      <c r="L192" s="986" t="str">
        <f t="shared" si="6"/>
        <v>+0x0BB</v>
      </c>
      <c r="M192" s="1256" t="str">
        <f ca="1">LEFT(DEC2HEX(S191,4),2)</f>
        <v>06</v>
      </c>
      <c r="N192" s="969"/>
      <c r="S192" s="1277" t="str">
        <f ca="1">IF(MOD(T192,2)=1,"",IF(MOD(T192/2,2)=0,OFFSET(TimingFormat!$F$46,0,INT(T192/4)+26,1,1),OFFSET(TimingFormat!$F$46,1,INT(T192/4)+26,1,1)))</f>
        <v/>
      </c>
      <c r="T192" s="1285">
        <v>7</v>
      </c>
    </row>
    <row r="193" spans="1:20">
      <c r="A193" s="970">
        <v>188</v>
      </c>
      <c r="B193" s="984" t="str">
        <f t="shared" si="5"/>
        <v>+0x0BC</v>
      </c>
      <c r="C193" s="1563" t="s">
        <v>8652</v>
      </c>
      <c r="D193" s="1559"/>
      <c r="E193" s="1559"/>
      <c r="F193" s="1559"/>
      <c r="G193" s="1559"/>
      <c r="H193" s="1559"/>
      <c r="I193" s="1559"/>
      <c r="J193" s="1560"/>
      <c r="K193" s="985" t="s">
        <v>16</v>
      </c>
      <c r="L193" s="986" t="str">
        <f t="shared" si="6"/>
        <v>+0x0BC</v>
      </c>
      <c r="M193" s="1256" t="str">
        <f ca="1">RIGHT(DEC2HEX(S193,4),2)</f>
        <v>2C</v>
      </c>
      <c r="N193" s="969"/>
      <c r="S193" s="1277">
        <f ca="1">IF(MOD(T193,2)=1,"",IF(MOD(T193/2,2)=0,OFFSET(TimingFormat!$F$46,0,INT(T193/4)+26,1,1),OFFSET(TimingFormat!$F$46,1,INT(T193/4)+26,1,1)))</f>
        <v>1580</v>
      </c>
      <c r="T193" s="1285">
        <v>8</v>
      </c>
    </row>
    <row r="194" spans="1:20">
      <c r="A194" s="970">
        <v>189</v>
      </c>
      <c r="B194" s="984" t="str">
        <f t="shared" si="5"/>
        <v>+0x0BD</v>
      </c>
      <c r="C194" s="1563" t="s">
        <v>8653</v>
      </c>
      <c r="D194" s="1559"/>
      <c r="E194" s="1559"/>
      <c r="F194" s="1559"/>
      <c r="G194" s="1559"/>
      <c r="H194" s="1559"/>
      <c r="I194" s="1559"/>
      <c r="J194" s="1560"/>
      <c r="K194" s="985" t="s">
        <v>16</v>
      </c>
      <c r="L194" s="986" t="str">
        <f t="shared" si="6"/>
        <v>+0x0BD</v>
      </c>
      <c r="M194" s="1256" t="str">
        <f ca="1">LEFT(DEC2HEX(S193,4),2)</f>
        <v>06</v>
      </c>
      <c r="N194" s="969"/>
      <c r="S194" s="1277" t="str">
        <f ca="1">IF(MOD(T194,2)=1,"",IF(MOD(T194/2,2)=0,OFFSET(TimingFormat!$F$46,0,INT(T194/4)+26,1,1),OFFSET(TimingFormat!$F$46,1,INT(T194/4)+26,1,1)))</f>
        <v/>
      </c>
      <c r="T194" s="1285">
        <v>9</v>
      </c>
    </row>
    <row r="195" spans="1:20">
      <c r="A195" s="970">
        <v>190</v>
      </c>
      <c r="B195" s="984" t="str">
        <f t="shared" si="5"/>
        <v>+0x0BE</v>
      </c>
      <c r="C195" s="1563" t="s">
        <v>8654</v>
      </c>
      <c r="D195" s="1559"/>
      <c r="E195" s="1559"/>
      <c r="F195" s="1559"/>
      <c r="G195" s="1559"/>
      <c r="H195" s="1559"/>
      <c r="I195" s="1559"/>
      <c r="J195" s="1560"/>
      <c r="K195" s="985" t="s">
        <v>16</v>
      </c>
      <c r="L195" s="986" t="str">
        <f t="shared" si="6"/>
        <v>+0x0BE</v>
      </c>
      <c r="M195" s="1256" t="str">
        <f ca="1">RIGHT(DEC2HEX(S195,4),2)</f>
        <v>42</v>
      </c>
      <c r="N195" s="969"/>
      <c r="S195" s="1277">
        <f ca="1">IF(MOD(T195,2)=1,"",IF(MOD(T195/2,2)=0,OFFSET(TimingFormat!$F$46,0,INT(T195/4)+26,1,1),OFFSET(TimingFormat!$F$46,1,INT(T195/4)+26,1,1)))</f>
        <v>2370</v>
      </c>
      <c r="T195" s="1285">
        <v>10</v>
      </c>
    </row>
    <row r="196" spans="1:20">
      <c r="A196" s="970">
        <v>191</v>
      </c>
      <c r="B196" s="984" t="str">
        <f t="shared" si="5"/>
        <v>+0x0BF</v>
      </c>
      <c r="C196" s="1563" t="s">
        <v>8655</v>
      </c>
      <c r="D196" s="1559"/>
      <c r="E196" s="1559"/>
      <c r="F196" s="1559"/>
      <c r="G196" s="1559"/>
      <c r="H196" s="1559"/>
      <c r="I196" s="1559"/>
      <c r="J196" s="1560"/>
      <c r="K196" s="985" t="s">
        <v>16</v>
      </c>
      <c r="L196" s="986" t="str">
        <f t="shared" si="6"/>
        <v>+0x0BF</v>
      </c>
      <c r="M196" s="1256" t="str">
        <f ca="1">LEFT(DEC2HEX(S195,4),2)</f>
        <v>09</v>
      </c>
      <c r="N196" s="969"/>
      <c r="S196" s="1277" t="str">
        <f ca="1">IF(MOD(T196,2)=1,"",IF(MOD(T196/2,2)=0,OFFSET(TimingFormat!$F$46,0,INT(T196/4)+26,1,1),OFFSET(TimingFormat!$F$46,1,INT(T196/4)+26,1,1)))</f>
        <v/>
      </c>
      <c r="T196" s="1285">
        <v>11</v>
      </c>
    </row>
    <row r="197" spans="1:20">
      <c r="A197" s="970">
        <v>192</v>
      </c>
      <c r="B197" s="984" t="str">
        <f t="shared" si="5"/>
        <v>+0x0C0</v>
      </c>
      <c r="C197" s="1563" t="s">
        <v>8656</v>
      </c>
      <c r="D197" s="1559"/>
      <c r="E197" s="1559"/>
      <c r="F197" s="1559"/>
      <c r="G197" s="1559"/>
      <c r="H197" s="1559"/>
      <c r="I197" s="1559"/>
      <c r="J197" s="1560"/>
      <c r="K197" s="985" t="s">
        <v>16</v>
      </c>
      <c r="L197" s="986" t="str">
        <f t="shared" si="6"/>
        <v>+0x0C0</v>
      </c>
      <c r="M197" s="1256" t="str">
        <f ca="1">RIGHT(DEC2HEX(S197,4),2)</f>
        <v>42</v>
      </c>
      <c r="N197" s="969"/>
      <c r="S197" s="1277">
        <f ca="1">IF(MOD(T197,2)=1,"",IF(MOD(T197/2,2)=0,OFFSET(TimingFormat!$F$46,0,INT(T197/4)+26,1,1),OFFSET(TimingFormat!$F$46,1,INT(T197/4)+26,1,1)))</f>
        <v>2370</v>
      </c>
      <c r="T197" s="1285">
        <v>12</v>
      </c>
    </row>
    <row r="198" spans="1:20">
      <c r="A198" s="970">
        <v>193</v>
      </c>
      <c r="B198" s="984" t="str">
        <f t="shared" ref="B198:B261" si="8">CONCATENATE(("+0x"),DEC2HEX(A198,3))</f>
        <v>+0x0C1</v>
      </c>
      <c r="C198" s="1563" t="s">
        <v>8657</v>
      </c>
      <c r="D198" s="1559"/>
      <c r="E198" s="1559"/>
      <c r="F198" s="1559"/>
      <c r="G198" s="1559"/>
      <c r="H198" s="1559"/>
      <c r="I198" s="1559"/>
      <c r="J198" s="1560"/>
      <c r="K198" s="985" t="s">
        <v>16</v>
      </c>
      <c r="L198" s="986" t="str">
        <f t="shared" ref="L198:L261" si="9">B198</f>
        <v>+0x0C1</v>
      </c>
      <c r="M198" s="1256" t="str">
        <f ca="1">LEFT(DEC2HEX(S197,4),2)</f>
        <v>09</v>
      </c>
      <c r="N198" s="969"/>
      <c r="S198" s="1277" t="str">
        <f ca="1">IF(MOD(T198,2)=1,"",IF(MOD(T198/2,2)=0,OFFSET(TimingFormat!$F$46,0,INT(T198/4)+26,1,1),OFFSET(TimingFormat!$F$46,1,INT(T198/4)+26,1,1)))</f>
        <v/>
      </c>
      <c r="T198" s="1285">
        <v>13</v>
      </c>
    </row>
    <row r="199" spans="1:20">
      <c r="A199" s="970">
        <v>194</v>
      </c>
      <c r="B199" s="984" t="str">
        <f t="shared" si="8"/>
        <v>+0x0C2</v>
      </c>
      <c r="C199" s="1563" t="s">
        <v>8658</v>
      </c>
      <c r="D199" s="1559"/>
      <c r="E199" s="1559"/>
      <c r="F199" s="1559"/>
      <c r="G199" s="1559"/>
      <c r="H199" s="1559"/>
      <c r="I199" s="1559"/>
      <c r="J199" s="1560"/>
      <c r="K199" s="985" t="s">
        <v>16</v>
      </c>
      <c r="L199" s="986" t="str">
        <f t="shared" si="9"/>
        <v>+0x0C2</v>
      </c>
      <c r="M199" s="1256" t="str">
        <f ca="1">RIGHT(DEC2HEX(S199,4),2)</f>
        <v>58</v>
      </c>
      <c r="N199" s="969"/>
      <c r="S199" s="1277">
        <f ca="1">IF(MOD(T199,2)=1,"",IF(MOD(T199/2,2)=0,OFFSET(TimingFormat!$F$46,0,INT(T199/4)+26,1,1),OFFSET(TimingFormat!$F$46,1,INT(T199/4)+26,1,1)))</f>
        <v>3160</v>
      </c>
      <c r="T199" s="1285">
        <v>14</v>
      </c>
    </row>
    <row r="200" spans="1:20">
      <c r="A200" s="970">
        <v>195</v>
      </c>
      <c r="B200" s="984" t="str">
        <f t="shared" si="8"/>
        <v>+0x0C3</v>
      </c>
      <c r="C200" s="1563" t="s">
        <v>8659</v>
      </c>
      <c r="D200" s="1559"/>
      <c r="E200" s="1559"/>
      <c r="F200" s="1559"/>
      <c r="G200" s="1559"/>
      <c r="H200" s="1559"/>
      <c r="I200" s="1559"/>
      <c r="J200" s="1560"/>
      <c r="K200" s="985" t="s">
        <v>16</v>
      </c>
      <c r="L200" s="986" t="str">
        <f t="shared" si="9"/>
        <v>+0x0C3</v>
      </c>
      <c r="M200" s="1256" t="str">
        <f ca="1">LEFT(DEC2HEX(S199,4),2)</f>
        <v>0C</v>
      </c>
      <c r="N200" s="969"/>
      <c r="S200" s="1277" t="str">
        <f ca="1">IF(MOD(T200,2)=1,"",IF(MOD(T200/2,2)=0,OFFSET(TimingFormat!$F$46,0,INT(T200/4)+26,1,1),OFFSET(TimingFormat!$F$46,1,INT(T200/4)+26,1,1)))</f>
        <v/>
      </c>
      <c r="T200" s="1285">
        <v>15</v>
      </c>
    </row>
    <row r="201" spans="1:20">
      <c r="A201" s="970">
        <v>196</v>
      </c>
      <c r="B201" s="984" t="str">
        <f t="shared" si="8"/>
        <v>+0x0C4</v>
      </c>
      <c r="C201" s="1563" t="s">
        <v>8660</v>
      </c>
      <c r="D201" s="1559"/>
      <c r="E201" s="1559"/>
      <c r="F201" s="1559"/>
      <c r="G201" s="1559"/>
      <c r="H201" s="1559"/>
      <c r="I201" s="1559"/>
      <c r="J201" s="1560"/>
      <c r="K201" s="985" t="s">
        <v>16</v>
      </c>
      <c r="L201" s="986" t="str">
        <f t="shared" si="9"/>
        <v>+0x0C4</v>
      </c>
      <c r="M201" s="1256" t="str">
        <f ca="1">RIGHT(DEC2HEX(S201,4),2)</f>
        <v>58</v>
      </c>
      <c r="N201" s="969"/>
      <c r="S201" s="1277">
        <f ca="1">IF(MOD(T201,2)=1,"",IF(MOD(T201/2,2)=0,OFFSET(TimingFormat!$F$46,0,INT(T201/4)+26,1,1),OFFSET(TimingFormat!$F$46,1,INT(T201/4)+26,1,1)))</f>
        <v>3160</v>
      </c>
      <c r="T201" s="1285">
        <v>16</v>
      </c>
    </row>
    <row r="202" spans="1:20">
      <c r="A202" s="970">
        <v>197</v>
      </c>
      <c r="B202" s="984" t="str">
        <f t="shared" si="8"/>
        <v>+0x0C5</v>
      </c>
      <c r="C202" s="1563" t="s">
        <v>8661</v>
      </c>
      <c r="D202" s="1559"/>
      <c r="E202" s="1559"/>
      <c r="F202" s="1559"/>
      <c r="G202" s="1559"/>
      <c r="H202" s="1559"/>
      <c r="I202" s="1559"/>
      <c r="J202" s="1560"/>
      <c r="K202" s="985" t="s">
        <v>16</v>
      </c>
      <c r="L202" s="986" t="str">
        <f t="shared" si="9"/>
        <v>+0x0C5</v>
      </c>
      <c r="M202" s="1256" t="str">
        <f ca="1">LEFT(DEC2HEX(S201,4),2)</f>
        <v>0C</v>
      </c>
      <c r="N202" s="969"/>
      <c r="S202" s="1277" t="str">
        <f ca="1">IF(MOD(T202,2)=1,"",IF(MOD(T202/2,2)=0,OFFSET(TimingFormat!$F$46,0,INT(T202/4)+26,1,1),OFFSET(TimingFormat!$F$46,1,INT(T202/4)+26,1,1)))</f>
        <v/>
      </c>
      <c r="T202" s="1285">
        <v>17</v>
      </c>
    </row>
    <row r="203" spans="1:20">
      <c r="A203" s="970">
        <v>198</v>
      </c>
      <c r="B203" s="984" t="str">
        <f t="shared" si="8"/>
        <v>+0x0C6</v>
      </c>
      <c r="C203" s="1563" t="s">
        <v>8662</v>
      </c>
      <c r="D203" s="1559"/>
      <c r="E203" s="1559"/>
      <c r="F203" s="1559"/>
      <c r="G203" s="1559"/>
      <c r="H203" s="1559"/>
      <c r="I203" s="1559"/>
      <c r="J203" s="1560"/>
      <c r="K203" s="985" t="s">
        <v>16</v>
      </c>
      <c r="L203" s="986" t="str">
        <f t="shared" si="9"/>
        <v>+0x0C6</v>
      </c>
      <c r="M203" s="1256" t="str">
        <f ca="1">RIGHT(DEC2HEX(S203,4),2)</f>
        <v>6E</v>
      </c>
      <c r="N203" s="969"/>
      <c r="S203" s="1277">
        <f ca="1">IF(MOD(T203,2)=1,"",IF(MOD(T203/2,2)=0,OFFSET(TimingFormat!$F$46,0,INT(T203/4)+26,1,1),OFFSET(TimingFormat!$F$46,1,INT(T203/4)+26,1,1)))</f>
        <v>3950</v>
      </c>
      <c r="T203" s="1285">
        <v>18</v>
      </c>
    </row>
    <row r="204" spans="1:20">
      <c r="A204" s="970">
        <v>199</v>
      </c>
      <c r="B204" s="984" t="str">
        <f t="shared" si="8"/>
        <v>+0x0C7</v>
      </c>
      <c r="C204" s="1563" t="s">
        <v>8663</v>
      </c>
      <c r="D204" s="1559"/>
      <c r="E204" s="1559"/>
      <c r="F204" s="1559"/>
      <c r="G204" s="1559"/>
      <c r="H204" s="1559"/>
      <c r="I204" s="1559"/>
      <c r="J204" s="1560"/>
      <c r="K204" s="985" t="s">
        <v>16</v>
      </c>
      <c r="L204" s="986" t="str">
        <f t="shared" si="9"/>
        <v>+0x0C7</v>
      </c>
      <c r="M204" s="1256" t="str">
        <f ca="1">LEFT(DEC2HEX(S203,4),2)</f>
        <v>0F</v>
      </c>
      <c r="N204" s="969"/>
      <c r="S204" s="1277" t="str">
        <f ca="1">IF(MOD(T204,2)=1,"",IF(MOD(T204/2,2)=0,OFFSET(TimingFormat!$F$46,0,INT(T204/4)+26,1,1),OFFSET(TimingFormat!$F$46,1,INT(T204/4)+26,1,1)))</f>
        <v/>
      </c>
      <c r="T204" s="1285">
        <v>19</v>
      </c>
    </row>
    <row r="205" spans="1:20">
      <c r="A205" s="970">
        <v>200</v>
      </c>
      <c r="B205" s="984" t="str">
        <f t="shared" si="8"/>
        <v>+0x0C8</v>
      </c>
      <c r="C205" s="1563" t="s">
        <v>8664</v>
      </c>
      <c r="D205" s="1559"/>
      <c r="E205" s="1559"/>
      <c r="F205" s="1559"/>
      <c r="G205" s="1559"/>
      <c r="H205" s="1559"/>
      <c r="I205" s="1559"/>
      <c r="J205" s="1560"/>
      <c r="K205" s="985" t="s">
        <v>16</v>
      </c>
      <c r="L205" s="986" t="str">
        <f t="shared" si="9"/>
        <v>+0x0C8</v>
      </c>
      <c r="M205" s="1256" t="str">
        <f ca="1">RIGHT(DEC2HEX(S205,4),2)</f>
        <v>6E</v>
      </c>
      <c r="N205" s="969"/>
      <c r="S205" s="1277">
        <f ca="1">IF(MOD(T205,2)=1,"",IF(MOD(T205/2,2)=0,OFFSET(TimingFormat!$F$46,0,INT(T205/4)+26,1,1),OFFSET(TimingFormat!$F$46,1,INT(T205/4)+26,1,1)))</f>
        <v>3950</v>
      </c>
      <c r="T205" s="1285">
        <v>20</v>
      </c>
    </row>
    <row r="206" spans="1:20">
      <c r="A206" s="970">
        <v>201</v>
      </c>
      <c r="B206" s="984" t="str">
        <f t="shared" si="8"/>
        <v>+0x0C9</v>
      </c>
      <c r="C206" s="1563" t="s">
        <v>8665</v>
      </c>
      <c r="D206" s="1559"/>
      <c r="E206" s="1559"/>
      <c r="F206" s="1559"/>
      <c r="G206" s="1559"/>
      <c r="H206" s="1559"/>
      <c r="I206" s="1559"/>
      <c r="J206" s="1560"/>
      <c r="K206" s="985" t="s">
        <v>16</v>
      </c>
      <c r="L206" s="986" t="str">
        <f t="shared" si="9"/>
        <v>+0x0C9</v>
      </c>
      <c r="M206" s="1256" t="str">
        <f ca="1">LEFT(DEC2HEX(S205,4),2)</f>
        <v>0F</v>
      </c>
      <c r="N206" s="969"/>
      <c r="S206" s="1277" t="str">
        <f ca="1">IF(MOD(T206,2)=1,"",IF(MOD(T206/2,2)=0,OFFSET(TimingFormat!$F$46,0,INT(T206/4)+26,1,1),OFFSET(TimingFormat!$F$46,1,INT(T206/4)+26,1,1)))</f>
        <v/>
      </c>
      <c r="T206" s="1285">
        <v>21</v>
      </c>
    </row>
    <row r="207" spans="1:20">
      <c r="A207" s="970">
        <v>202</v>
      </c>
      <c r="B207" s="984" t="str">
        <f t="shared" si="8"/>
        <v>+0x0CA</v>
      </c>
      <c r="C207" s="1563" t="s">
        <v>8666</v>
      </c>
      <c r="D207" s="1559"/>
      <c r="E207" s="1559"/>
      <c r="F207" s="1559"/>
      <c r="G207" s="1559"/>
      <c r="H207" s="1559"/>
      <c r="I207" s="1559"/>
      <c r="J207" s="1560"/>
      <c r="K207" s="985" t="s">
        <v>16</v>
      </c>
      <c r="L207" s="986" t="str">
        <f t="shared" si="9"/>
        <v>+0x0CA</v>
      </c>
      <c r="M207" s="1256" t="str">
        <f ca="1">RIGHT(DEC2HEX(S207,4),2)</f>
        <v>84</v>
      </c>
      <c r="N207" s="969"/>
      <c r="S207" s="1277">
        <f ca="1">IF(MOD(T207,2)=1,"",IF(MOD(T207/2,2)=0,OFFSET(TimingFormat!$F$46,0,INT(T207/4)+26,1,1),OFFSET(TimingFormat!$F$46,1,INT(T207/4)+26,1,1)))</f>
        <v>4740</v>
      </c>
      <c r="T207" s="1285">
        <v>22</v>
      </c>
    </row>
    <row r="208" spans="1:20">
      <c r="A208" s="970">
        <v>203</v>
      </c>
      <c r="B208" s="984" t="str">
        <f t="shared" si="8"/>
        <v>+0x0CB</v>
      </c>
      <c r="C208" s="1563" t="s">
        <v>8667</v>
      </c>
      <c r="D208" s="1559"/>
      <c r="E208" s="1559"/>
      <c r="F208" s="1559"/>
      <c r="G208" s="1559"/>
      <c r="H208" s="1559"/>
      <c r="I208" s="1559"/>
      <c r="J208" s="1560"/>
      <c r="K208" s="985" t="s">
        <v>16</v>
      </c>
      <c r="L208" s="986" t="str">
        <f t="shared" si="9"/>
        <v>+0x0CB</v>
      </c>
      <c r="M208" s="1256" t="str">
        <f ca="1">LEFT(DEC2HEX(S207,4),2)</f>
        <v>12</v>
      </c>
      <c r="N208" s="969"/>
      <c r="S208" s="1277" t="str">
        <f ca="1">IF(MOD(T208,2)=1,"",IF(MOD(T208/2,2)=0,OFFSET(TimingFormat!$F$46,0,INT(T208/4)+26,1,1),OFFSET(TimingFormat!$F$46,1,INT(T208/4)+26,1,1)))</f>
        <v/>
      </c>
      <c r="T208" s="1285">
        <v>23</v>
      </c>
    </row>
    <row r="209" spans="1:20">
      <c r="A209" s="970">
        <v>204</v>
      </c>
      <c r="B209" s="984" t="str">
        <f t="shared" si="8"/>
        <v>+0x0CC</v>
      </c>
      <c r="C209" s="1563" t="s">
        <v>8668</v>
      </c>
      <c r="D209" s="1559"/>
      <c r="E209" s="1559"/>
      <c r="F209" s="1559"/>
      <c r="G209" s="1559"/>
      <c r="H209" s="1559"/>
      <c r="I209" s="1559"/>
      <c r="J209" s="1560"/>
      <c r="K209" s="985" t="s">
        <v>16</v>
      </c>
      <c r="L209" s="986" t="str">
        <f t="shared" si="9"/>
        <v>+0x0CC</v>
      </c>
      <c r="M209" s="1256" t="str">
        <f ca="1">RIGHT(DEC2HEX(S209,4),2)</f>
        <v>84</v>
      </c>
      <c r="N209" s="969"/>
      <c r="S209" s="1277">
        <f ca="1">IF(MOD(T209,2)=1,"",IF(MOD(T209/2,2)=0,OFFSET(TimingFormat!$F$46,0,INT(T209/4)+26,1,1),OFFSET(TimingFormat!$F$46,1,INT(T209/4)+26,1,1)))</f>
        <v>4740</v>
      </c>
      <c r="T209" s="1285">
        <v>24</v>
      </c>
    </row>
    <row r="210" spans="1:20">
      <c r="A210" s="970">
        <v>205</v>
      </c>
      <c r="B210" s="984" t="str">
        <f t="shared" si="8"/>
        <v>+0x0CD</v>
      </c>
      <c r="C210" s="1563" t="s">
        <v>8669</v>
      </c>
      <c r="D210" s="1559"/>
      <c r="E210" s="1559"/>
      <c r="F210" s="1559"/>
      <c r="G210" s="1559"/>
      <c r="H210" s="1559"/>
      <c r="I210" s="1559"/>
      <c r="J210" s="1560"/>
      <c r="K210" s="985" t="s">
        <v>16</v>
      </c>
      <c r="L210" s="986" t="str">
        <f t="shared" si="9"/>
        <v>+0x0CD</v>
      </c>
      <c r="M210" s="1256" t="str">
        <f ca="1">LEFT(DEC2HEX(S209,4),2)</f>
        <v>12</v>
      </c>
      <c r="N210" s="969"/>
      <c r="S210" s="1277" t="str">
        <f ca="1">IF(MOD(T210,2)=1,"",IF(MOD(T210/2,2)=0,OFFSET(TimingFormat!$F$46,0,INT(T210/4)+26,1,1),OFFSET(TimingFormat!$F$46,1,INT(T210/4)+26,1,1)))</f>
        <v/>
      </c>
      <c r="T210" s="1285">
        <v>25</v>
      </c>
    </row>
    <row r="211" spans="1:20">
      <c r="A211" s="970">
        <v>206</v>
      </c>
      <c r="B211" s="984" t="str">
        <f t="shared" si="8"/>
        <v>+0x0CE</v>
      </c>
      <c r="C211" s="1563" t="s">
        <v>8670</v>
      </c>
      <c r="D211" s="1559"/>
      <c r="E211" s="1559"/>
      <c r="F211" s="1559"/>
      <c r="G211" s="1559"/>
      <c r="H211" s="1559"/>
      <c r="I211" s="1559"/>
      <c r="J211" s="1560"/>
      <c r="K211" s="985" t="s">
        <v>16</v>
      </c>
      <c r="L211" s="986" t="str">
        <f t="shared" si="9"/>
        <v>+0x0CE</v>
      </c>
      <c r="M211" s="1256" t="str">
        <f ca="1">RIGHT(DEC2HEX(S211,4),2)</f>
        <v>9A</v>
      </c>
      <c r="N211" s="969"/>
      <c r="S211" s="1277">
        <f ca="1">IF(MOD(T211,2)=1,"",IF(MOD(T211/2,2)=0,OFFSET(TimingFormat!$F$46,0,INT(T211/4)+26,1,1),OFFSET(TimingFormat!$F$46,1,INT(T211/4)+26,1,1)))</f>
        <v>5530</v>
      </c>
      <c r="T211" s="1285">
        <v>26</v>
      </c>
    </row>
    <row r="212" spans="1:20">
      <c r="A212" s="970">
        <v>207</v>
      </c>
      <c r="B212" s="984" t="str">
        <f t="shared" si="8"/>
        <v>+0x0CF</v>
      </c>
      <c r="C212" s="1563" t="s">
        <v>8671</v>
      </c>
      <c r="D212" s="1559"/>
      <c r="E212" s="1559"/>
      <c r="F212" s="1559"/>
      <c r="G212" s="1559"/>
      <c r="H212" s="1559"/>
      <c r="I212" s="1559"/>
      <c r="J212" s="1560"/>
      <c r="K212" s="985" t="s">
        <v>16</v>
      </c>
      <c r="L212" s="986" t="str">
        <f t="shared" si="9"/>
        <v>+0x0CF</v>
      </c>
      <c r="M212" s="1256" t="str">
        <f ca="1">LEFT(DEC2HEX(S211,4),2)</f>
        <v>15</v>
      </c>
      <c r="N212" s="969"/>
      <c r="S212" s="1277" t="str">
        <f ca="1">IF(MOD(T212,2)=1,"",IF(MOD(T212/2,2)=0,OFFSET(TimingFormat!$F$46,0,INT(T212/4)+26,1,1),OFFSET(TimingFormat!$F$46,1,INT(T212/4)+26,1,1)))</f>
        <v/>
      </c>
      <c r="T212" s="1285">
        <v>27</v>
      </c>
    </row>
    <row r="213" spans="1:20">
      <c r="A213" s="970">
        <v>208</v>
      </c>
      <c r="B213" s="984" t="str">
        <f t="shared" si="8"/>
        <v>+0x0D0</v>
      </c>
      <c r="C213" s="1563" t="s">
        <v>8672</v>
      </c>
      <c r="D213" s="1559"/>
      <c r="E213" s="1559"/>
      <c r="F213" s="1559"/>
      <c r="G213" s="1559"/>
      <c r="H213" s="1559"/>
      <c r="I213" s="1559"/>
      <c r="J213" s="1560"/>
      <c r="K213" s="985" t="s">
        <v>16</v>
      </c>
      <c r="L213" s="986" t="str">
        <f t="shared" si="9"/>
        <v>+0x0D0</v>
      </c>
      <c r="M213" s="1256" t="str">
        <f ca="1">RIGHT(DEC2HEX(S213,4),2)</f>
        <v>9A</v>
      </c>
      <c r="N213" s="969"/>
      <c r="S213" s="1277">
        <f ca="1">IF(MOD(T213,2)=1,"",IF(MOD(T213/2,2)=0,OFFSET(TimingFormat!$F$46,0,INT(T213/4)+26,1,1),OFFSET(TimingFormat!$F$46,1,INT(T213/4)+26,1,1)))</f>
        <v>5530</v>
      </c>
      <c r="T213" s="1285">
        <v>28</v>
      </c>
    </row>
    <row r="214" spans="1:20">
      <c r="A214" s="970">
        <v>209</v>
      </c>
      <c r="B214" s="984" t="str">
        <f t="shared" si="8"/>
        <v>+0x0D1</v>
      </c>
      <c r="C214" s="1563" t="s">
        <v>8673</v>
      </c>
      <c r="D214" s="1559"/>
      <c r="E214" s="1559"/>
      <c r="F214" s="1559"/>
      <c r="G214" s="1559"/>
      <c r="H214" s="1559"/>
      <c r="I214" s="1559"/>
      <c r="J214" s="1560"/>
      <c r="K214" s="985" t="s">
        <v>16</v>
      </c>
      <c r="L214" s="986" t="str">
        <f t="shared" si="9"/>
        <v>+0x0D1</v>
      </c>
      <c r="M214" s="1256" t="str">
        <f ca="1">LEFT(DEC2HEX(S213,4),2)</f>
        <v>15</v>
      </c>
      <c r="N214" s="969"/>
      <c r="S214" s="1277" t="str">
        <f ca="1">IF(MOD(T214,2)=1,"",IF(MOD(T214/2,2)=0,OFFSET(TimingFormat!$F$46,0,INT(T214/4)+26,1,1),OFFSET(TimingFormat!$F$46,1,INT(T214/4)+26,1,1)))</f>
        <v/>
      </c>
      <c r="T214" s="1285">
        <v>29</v>
      </c>
    </row>
    <row r="215" spans="1:20">
      <c r="A215" s="970">
        <v>210</v>
      </c>
      <c r="B215" s="984" t="str">
        <f t="shared" si="8"/>
        <v>+0x0D2</v>
      </c>
      <c r="C215" s="1563" t="s">
        <v>8674</v>
      </c>
      <c r="D215" s="1559"/>
      <c r="E215" s="1559"/>
      <c r="F215" s="1559"/>
      <c r="G215" s="1559"/>
      <c r="H215" s="1559"/>
      <c r="I215" s="1559"/>
      <c r="J215" s="1560"/>
      <c r="K215" s="985" t="s">
        <v>16</v>
      </c>
      <c r="L215" s="986" t="str">
        <f t="shared" si="9"/>
        <v>+0x0D2</v>
      </c>
      <c r="M215" s="1256" t="str">
        <f ca="1">RIGHT(DEC2HEX(S215,4),2)</f>
        <v>B0</v>
      </c>
      <c r="N215" s="969"/>
      <c r="S215" s="1277">
        <f ca="1">IF(MOD(T215,2)=1,"",IF(MOD(T215/2,2)=0,OFFSET(TimingFormat!$F$46,0,INT(T215/4)+26,1,1),OFFSET(TimingFormat!$F$46,1,INT(T215/4)+26,1,1)))</f>
        <v>6320</v>
      </c>
      <c r="T215" s="1285">
        <v>30</v>
      </c>
    </row>
    <row r="216" spans="1:20">
      <c r="A216" s="970">
        <v>211</v>
      </c>
      <c r="B216" s="984" t="str">
        <f t="shared" si="8"/>
        <v>+0x0D3</v>
      </c>
      <c r="C216" s="1563" t="s">
        <v>8675</v>
      </c>
      <c r="D216" s="1559"/>
      <c r="E216" s="1559"/>
      <c r="F216" s="1559"/>
      <c r="G216" s="1559"/>
      <c r="H216" s="1559"/>
      <c r="I216" s="1559"/>
      <c r="J216" s="1560"/>
      <c r="K216" s="985" t="s">
        <v>16</v>
      </c>
      <c r="L216" s="986" t="str">
        <f t="shared" si="9"/>
        <v>+0x0D3</v>
      </c>
      <c r="M216" s="1256" t="str">
        <f ca="1">LEFT(DEC2HEX(S215,4),2)</f>
        <v>18</v>
      </c>
      <c r="N216" s="969"/>
      <c r="S216" s="1277" t="str">
        <f ca="1">IF(MOD(T216,2)=1,"",IF(MOD(T216/2,2)=0,OFFSET(TimingFormat!$F$46,0,INT(T216/4)+26,1,1),OFFSET(TimingFormat!$F$46,1,INT(T216/4)+26,1,1)))</f>
        <v/>
      </c>
      <c r="T216" s="1285">
        <v>31</v>
      </c>
    </row>
    <row r="217" spans="1:20">
      <c r="A217" s="970">
        <v>212</v>
      </c>
      <c r="B217" s="984" t="str">
        <f t="shared" si="8"/>
        <v>+0x0D4</v>
      </c>
      <c r="C217" s="1563" t="s">
        <v>8676</v>
      </c>
      <c r="D217" s="1559"/>
      <c r="E217" s="1559"/>
      <c r="F217" s="1559"/>
      <c r="G217" s="1559"/>
      <c r="H217" s="1559"/>
      <c r="I217" s="1559"/>
      <c r="J217" s="1560"/>
      <c r="K217" s="985" t="s">
        <v>16</v>
      </c>
      <c r="L217" s="986" t="str">
        <f t="shared" si="9"/>
        <v>+0x0D4</v>
      </c>
      <c r="M217" s="1256" t="str">
        <f ca="1">RIGHT(DEC2HEX(S217,4),2)</f>
        <v>B0</v>
      </c>
      <c r="N217" s="969"/>
      <c r="S217" s="1277">
        <f ca="1">IF(MOD(T217,2)=1,"",IF(MOD(T217/2,2)=0,OFFSET(TimingFormat!$F$46,0,INT(T217/4)+26,1,1),OFFSET(TimingFormat!$F$46,1,INT(T217/4)+26,1,1)))</f>
        <v>6320</v>
      </c>
      <c r="T217" s="1285">
        <v>32</v>
      </c>
    </row>
    <row r="218" spans="1:20">
      <c r="A218" s="970">
        <v>213</v>
      </c>
      <c r="B218" s="984" t="str">
        <f t="shared" si="8"/>
        <v>+0x0D5</v>
      </c>
      <c r="C218" s="1563" t="s">
        <v>8677</v>
      </c>
      <c r="D218" s="1559"/>
      <c r="E218" s="1559"/>
      <c r="F218" s="1559"/>
      <c r="G218" s="1559"/>
      <c r="H218" s="1559"/>
      <c r="I218" s="1559"/>
      <c r="J218" s="1560"/>
      <c r="K218" s="985" t="s">
        <v>16</v>
      </c>
      <c r="L218" s="986" t="str">
        <f t="shared" si="9"/>
        <v>+0x0D5</v>
      </c>
      <c r="M218" s="1256" t="str">
        <f ca="1">LEFT(DEC2HEX(S217,4),2)</f>
        <v>18</v>
      </c>
      <c r="N218" s="969"/>
      <c r="S218" s="1277" t="str">
        <f ca="1">IF(MOD(T218,2)=1,"",IF(MOD(T218/2,2)=0,OFFSET(TimingFormat!$F$46,0,INT(T218/4)+26,1,1),OFFSET(TimingFormat!$F$46,1,INT(T218/4)+26,1,1)))</f>
        <v/>
      </c>
      <c r="T218" s="1285">
        <v>33</v>
      </c>
    </row>
    <row r="219" spans="1:20">
      <c r="A219" s="970">
        <v>214</v>
      </c>
      <c r="B219" s="984" t="str">
        <f t="shared" si="8"/>
        <v>+0x0D6</v>
      </c>
      <c r="C219" s="1563" t="s">
        <v>8678</v>
      </c>
      <c r="D219" s="1559"/>
      <c r="E219" s="1559"/>
      <c r="F219" s="1559"/>
      <c r="G219" s="1559"/>
      <c r="H219" s="1559"/>
      <c r="I219" s="1559"/>
      <c r="J219" s="1560"/>
      <c r="K219" s="985" t="s">
        <v>16</v>
      </c>
      <c r="L219" s="986" t="str">
        <f t="shared" si="9"/>
        <v>+0x0D6</v>
      </c>
      <c r="M219" s="1256" t="str">
        <f ca="1">RIGHT(DEC2HEX(S219,4),2)</f>
        <v>C6</v>
      </c>
      <c r="N219" s="969"/>
      <c r="S219" s="1277">
        <f ca="1">IF(MOD(T219,2)=1,"",IF(MOD(T219/2,2)=0,OFFSET(TimingFormat!$F$46,0,INT(T219/4)+26,1,1),OFFSET(TimingFormat!$F$46,1,INT(T219/4)+26,1,1)))</f>
        <v>7110</v>
      </c>
      <c r="T219" s="1285">
        <v>34</v>
      </c>
    </row>
    <row r="220" spans="1:20">
      <c r="A220" s="970">
        <v>215</v>
      </c>
      <c r="B220" s="984" t="str">
        <f t="shared" si="8"/>
        <v>+0x0D7</v>
      </c>
      <c r="C220" s="1563" t="s">
        <v>8679</v>
      </c>
      <c r="D220" s="1559"/>
      <c r="E220" s="1559"/>
      <c r="F220" s="1559"/>
      <c r="G220" s="1559"/>
      <c r="H220" s="1559"/>
      <c r="I220" s="1559"/>
      <c r="J220" s="1560"/>
      <c r="K220" s="985" t="s">
        <v>16</v>
      </c>
      <c r="L220" s="986" t="str">
        <f t="shared" si="9"/>
        <v>+0x0D7</v>
      </c>
      <c r="M220" s="1256" t="str">
        <f ca="1">LEFT(DEC2HEX(S219,4),2)</f>
        <v>1B</v>
      </c>
      <c r="N220" s="969"/>
      <c r="S220" s="1277" t="str">
        <f ca="1">IF(MOD(T220,2)=1,"",IF(MOD(T220/2,2)=0,OFFSET(TimingFormat!$F$46,0,INT(T220/4)+26,1,1),OFFSET(TimingFormat!$F$46,1,INT(T220/4)+26,1,1)))</f>
        <v/>
      </c>
      <c r="T220" s="1285">
        <v>35</v>
      </c>
    </row>
    <row r="221" spans="1:20">
      <c r="A221" s="970">
        <v>216</v>
      </c>
      <c r="B221" s="984" t="str">
        <f t="shared" si="8"/>
        <v>+0x0D8</v>
      </c>
      <c r="C221" s="1563" t="s">
        <v>8680</v>
      </c>
      <c r="D221" s="1559"/>
      <c r="E221" s="1559"/>
      <c r="F221" s="1559"/>
      <c r="G221" s="1559"/>
      <c r="H221" s="1559"/>
      <c r="I221" s="1559"/>
      <c r="J221" s="1560"/>
      <c r="K221" s="985" t="s">
        <v>16</v>
      </c>
      <c r="L221" s="986" t="str">
        <f t="shared" si="9"/>
        <v>+0x0D8</v>
      </c>
      <c r="M221" s="1256" t="str">
        <f ca="1">RIGHT(DEC2HEX(S221,4),2)</f>
        <v>C6</v>
      </c>
      <c r="N221" s="969"/>
      <c r="S221" s="1277">
        <f ca="1">IF(MOD(T221,2)=1,"",IF(MOD(T221/2,2)=0,OFFSET(TimingFormat!$F$46,0,INT(T221/4)+26,1,1),OFFSET(TimingFormat!$F$46,1,INT(T221/4)+26,1,1)))</f>
        <v>7110</v>
      </c>
      <c r="T221" s="1285">
        <v>36</v>
      </c>
    </row>
    <row r="222" spans="1:20">
      <c r="A222" s="970">
        <v>217</v>
      </c>
      <c r="B222" s="984" t="str">
        <f t="shared" si="8"/>
        <v>+0x0D9</v>
      </c>
      <c r="C222" s="1563" t="s">
        <v>8681</v>
      </c>
      <c r="D222" s="1559"/>
      <c r="E222" s="1559"/>
      <c r="F222" s="1559"/>
      <c r="G222" s="1559"/>
      <c r="H222" s="1559"/>
      <c r="I222" s="1559"/>
      <c r="J222" s="1560"/>
      <c r="K222" s="985" t="s">
        <v>16</v>
      </c>
      <c r="L222" s="986" t="str">
        <f t="shared" si="9"/>
        <v>+0x0D9</v>
      </c>
      <c r="M222" s="1256" t="str">
        <f ca="1">LEFT(DEC2HEX(S221,4),2)</f>
        <v>1B</v>
      </c>
      <c r="N222" s="969"/>
      <c r="S222" s="1277" t="str">
        <f ca="1">IF(MOD(T222,2)=1,"",IF(MOD(T222/2,2)=0,OFFSET(TimingFormat!$F$46,0,INT(T222/4)+26,1,1),OFFSET(TimingFormat!$F$46,1,INT(T222/4)+26,1,1)))</f>
        <v/>
      </c>
      <c r="T222" s="1285">
        <v>37</v>
      </c>
    </row>
    <row r="223" spans="1:20">
      <c r="A223" s="970">
        <v>218</v>
      </c>
      <c r="B223" s="984" t="str">
        <f t="shared" si="8"/>
        <v>+0x0DA</v>
      </c>
      <c r="C223" s="1563" t="s">
        <v>8682</v>
      </c>
      <c r="D223" s="1559"/>
      <c r="E223" s="1559"/>
      <c r="F223" s="1559"/>
      <c r="G223" s="1559"/>
      <c r="H223" s="1559"/>
      <c r="I223" s="1559"/>
      <c r="J223" s="1560"/>
      <c r="K223" s="985" t="s">
        <v>16</v>
      </c>
      <c r="L223" s="986" t="str">
        <f t="shared" si="9"/>
        <v>+0x0DA</v>
      </c>
      <c r="M223" s="1256" t="str">
        <f ca="1">RIGHT(DEC2HEX(S223,4),2)</f>
        <v>DC</v>
      </c>
      <c r="N223" s="969"/>
      <c r="S223" s="1277">
        <f ca="1">IF(MOD(T223,2)=1,"",IF(MOD(T223/2,2)=0,OFFSET(TimingFormat!$F$46,0,INT(T223/4)+26,1,1),OFFSET(TimingFormat!$F$46,1,INT(T223/4)+26,1,1)))</f>
        <v>7900</v>
      </c>
      <c r="T223" s="1285">
        <v>38</v>
      </c>
    </row>
    <row r="224" spans="1:20">
      <c r="A224" s="970">
        <v>219</v>
      </c>
      <c r="B224" s="984" t="str">
        <f t="shared" si="8"/>
        <v>+0x0DB</v>
      </c>
      <c r="C224" s="1563" t="s">
        <v>8683</v>
      </c>
      <c r="D224" s="1559"/>
      <c r="E224" s="1559"/>
      <c r="F224" s="1559"/>
      <c r="G224" s="1559"/>
      <c r="H224" s="1559"/>
      <c r="I224" s="1559"/>
      <c r="J224" s="1560"/>
      <c r="K224" s="985" t="s">
        <v>16</v>
      </c>
      <c r="L224" s="986" t="str">
        <f t="shared" si="9"/>
        <v>+0x0DB</v>
      </c>
      <c r="M224" s="1256" t="str">
        <f ca="1">LEFT(DEC2HEX(S223,4),2)</f>
        <v>1E</v>
      </c>
      <c r="N224" s="969"/>
      <c r="S224" s="1277" t="str">
        <f ca="1">IF(MOD(T224,2)=1,"",IF(MOD(T224/2,2)=0,OFFSET(TimingFormat!$F$46,0,INT(T224/4)+26,1,1),OFFSET(TimingFormat!$F$46,1,INT(T224/4)+26,1,1)))</f>
        <v/>
      </c>
      <c r="T224" s="1285">
        <v>39</v>
      </c>
    </row>
    <row r="225" spans="1:20">
      <c r="A225" s="970">
        <v>220</v>
      </c>
      <c r="B225" s="984" t="str">
        <f t="shared" si="8"/>
        <v>+0x0DC</v>
      </c>
      <c r="C225" s="1563" t="s">
        <v>8684</v>
      </c>
      <c r="D225" s="1559"/>
      <c r="E225" s="1559"/>
      <c r="F225" s="1559"/>
      <c r="G225" s="1559"/>
      <c r="H225" s="1559"/>
      <c r="I225" s="1559"/>
      <c r="J225" s="1560"/>
      <c r="K225" s="985" t="s">
        <v>16</v>
      </c>
      <c r="L225" s="986" t="str">
        <f t="shared" si="9"/>
        <v>+0x0DC</v>
      </c>
      <c r="M225" s="1256" t="str">
        <f ca="1">RIGHT(DEC2HEX(S225,4),2)</f>
        <v>DC</v>
      </c>
      <c r="N225" s="969"/>
      <c r="S225" s="1277">
        <f ca="1">IF(MOD(T225,2)=1,"",IF(MOD(T225/2,2)=0,OFFSET(TimingFormat!$F$46,0,INT(T225/4)+26,1,1),OFFSET(TimingFormat!$F$46,1,INT(T225/4)+26,1,1)))</f>
        <v>7900</v>
      </c>
      <c r="T225" s="1285">
        <v>40</v>
      </c>
    </row>
    <row r="226" spans="1:20">
      <c r="A226" s="970">
        <v>221</v>
      </c>
      <c r="B226" s="984" t="str">
        <f t="shared" si="8"/>
        <v>+0x0DD</v>
      </c>
      <c r="C226" s="1563" t="s">
        <v>8685</v>
      </c>
      <c r="D226" s="1559"/>
      <c r="E226" s="1559"/>
      <c r="F226" s="1559"/>
      <c r="G226" s="1559"/>
      <c r="H226" s="1559"/>
      <c r="I226" s="1559"/>
      <c r="J226" s="1560"/>
      <c r="K226" s="985" t="s">
        <v>16</v>
      </c>
      <c r="L226" s="986" t="str">
        <f t="shared" si="9"/>
        <v>+0x0DD</v>
      </c>
      <c r="M226" s="1256" t="str">
        <f ca="1">LEFT(DEC2HEX(S225,4),2)</f>
        <v>1E</v>
      </c>
      <c r="N226" s="969"/>
      <c r="S226" s="1277" t="str">
        <f ca="1">IF(MOD(T226,2)=1,"",IF(MOD(T226/2,2)=0,OFFSET(TimingFormat!$F$46,0,INT(T226/4)+26,1,1),OFFSET(TimingFormat!$F$46,1,INT(T226/4)+26,1,1)))</f>
        <v/>
      </c>
      <c r="T226" s="1285">
        <v>41</v>
      </c>
    </row>
    <row r="227" spans="1:20">
      <c r="A227" s="970">
        <v>222</v>
      </c>
      <c r="B227" s="984" t="str">
        <f t="shared" si="8"/>
        <v>+0x0DE</v>
      </c>
      <c r="C227" s="1563" t="s">
        <v>8686</v>
      </c>
      <c r="D227" s="1559"/>
      <c r="E227" s="1559"/>
      <c r="F227" s="1559"/>
      <c r="G227" s="1559"/>
      <c r="H227" s="1559"/>
      <c r="I227" s="1559"/>
      <c r="J227" s="1560"/>
      <c r="K227" s="985" t="s">
        <v>16</v>
      </c>
      <c r="L227" s="986" t="str">
        <f t="shared" si="9"/>
        <v>+0x0DE</v>
      </c>
      <c r="M227" s="1256" t="str">
        <f ca="1">RIGHT(DEC2HEX(S227,4),2)</f>
        <v>F2</v>
      </c>
      <c r="N227" s="969"/>
      <c r="S227" s="1277">
        <f ca="1">IF(MOD(T227,2)=1,"",IF(MOD(T227/2,2)=0,OFFSET(TimingFormat!$F$46,0,INT(T227/4)+26,1,1),OFFSET(TimingFormat!$F$46,1,INT(T227/4)+26,1,1)))</f>
        <v>8690</v>
      </c>
      <c r="T227" s="1285">
        <v>42</v>
      </c>
    </row>
    <row r="228" spans="1:20">
      <c r="A228" s="970">
        <v>223</v>
      </c>
      <c r="B228" s="984" t="str">
        <f t="shared" si="8"/>
        <v>+0x0DF</v>
      </c>
      <c r="C228" s="1563" t="s">
        <v>8687</v>
      </c>
      <c r="D228" s="1559"/>
      <c r="E228" s="1559"/>
      <c r="F228" s="1559"/>
      <c r="G228" s="1559"/>
      <c r="H228" s="1559"/>
      <c r="I228" s="1559"/>
      <c r="J228" s="1560"/>
      <c r="K228" s="985" t="s">
        <v>16</v>
      </c>
      <c r="L228" s="986" t="str">
        <f t="shared" si="9"/>
        <v>+0x0DF</v>
      </c>
      <c r="M228" s="1256" t="str">
        <f ca="1">LEFT(DEC2HEX(S227,4),2)</f>
        <v>21</v>
      </c>
      <c r="N228" s="969"/>
      <c r="S228" s="1277" t="str">
        <f ca="1">IF(MOD(T228,2)=1,"",IF(MOD(T228/2,2)=0,OFFSET(TimingFormat!$F$46,0,INT(T228/4)+26,1,1),OFFSET(TimingFormat!$F$46,1,INT(T228/4)+26,1,1)))</f>
        <v/>
      </c>
      <c r="T228" s="1285">
        <v>43</v>
      </c>
    </row>
    <row r="229" spans="1:20">
      <c r="A229" s="970">
        <v>224</v>
      </c>
      <c r="B229" s="984" t="str">
        <f t="shared" si="8"/>
        <v>+0x0E0</v>
      </c>
      <c r="C229" s="1563" t="s">
        <v>8688</v>
      </c>
      <c r="D229" s="1559"/>
      <c r="E229" s="1559"/>
      <c r="F229" s="1559"/>
      <c r="G229" s="1559"/>
      <c r="H229" s="1559"/>
      <c r="I229" s="1559"/>
      <c r="J229" s="1560"/>
      <c r="K229" s="985" t="s">
        <v>16</v>
      </c>
      <c r="L229" s="986" t="str">
        <f t="shared" si="9"/>
        <v>+0x0E0</v>
      </c>
      <c r="M229" s="1256" t="str">
        <f ca="1">RIGHT(DEC2HEX(S229,4),2)</f>
        <v>F2</v>
      </c>
      <c r="N229" s="969"/>
      <c r="S229" s="1277">
        <f ca="1">IF(MOD(T229,2)=1,"",IF(MOD(T229/2,2)=0,OFFSET(TimingFormat!$F$46,0,INT(T229/4)+26,1,1),OFFSET(TimingFormat!$F$46,1,INT(T229/4)+26,1,1)))</f>
        <v>8690</v>
      </c>
      <c r="T229" s="1285">
        <v>44</v>
      </c>
    </row>
    <row r="230" spans="1:20">
      <c r="A230" s="970">
        <v>225</v>
      </c>
      <c r="B230" s="984" t="str">
        <f t="shared" si="8"/>
        <v>+0x0E1</v>
      </c>
      <c r="C230" s="1563" t="s">
        <v>8689</v>
      </c>
      <c r="D230" s="1559"/>
      <c r="E230" s="1559"/>
      <c r="F230" s="1559"/>
      <c r="G230" s="1559"/>
      <c r="H230" s="1559"/>
      <c r="I230" s="1559"/>
      <c r="J230" s="1560"/>
      <c r="K230" s="985" t="s">
        <v>16</v>
      </c>
      <c r="L230" s="986" t="str">
        <f t="shared" si="9"/>
        <v>+0x0E1</v>
      </c>
      <c r="M230" s="1256" t="str">
        <f ca="1">LEFT(DEC2HEX(S229,4),2)</f>
        <v>21</v>
      </c>
      <c r="N230" s="969"/>
      <c r="S230" s="1277" t="str">
        <f ca="1">IF(MOD(T230,2)=1,"",IF(MOD(T230/2,2)=0,OFFSET(TimingFormat!$F$46,0,INT(T230/4)+26,1,1),OFFSET(TimingFormat!$F$46,1,INT(T230/4)+26,1,1)))</f>
        <v/>
      </c>
      <c r="T230" s="1285">
        <v>45</v>
      </c>
    </row>
    <row r="231" spans="1:20">
      <c r="A231" s="970">
        <v>226</v>
      </c>
      <c r="B231" s="984" t="str">
        <f t="shared" si="8"/>
        <v>+0x0E2</v>
      </c>
      <c r="C231" s="1563" t="s">
        <v>8690</v>
      </c>
      <c r="D231" s="1559"/>
      <c r="E231" s="1559"/>
      <c r="F231" s="1559"/>
      <c r="G231" s="1559"/>
      <c r="H231" s="1559"/>
      <c r="I231" s="1559"/>
      <c r="J231" s="1560"/>
      <c r="K231" s="985" t="s">
        <v>16</v>
      </c>
      <c r="L231" s="986" t="str">
        <f t="shared" si="9"/>
        <v>+0x0E2</v>
      </c>
      <c r="M231" s="1256" t="str">
        <f ca="1">RIGHT(DEC2HEX(S231,4),2)</f>
        <v>08</v>
      </c>
      <c r="N231" s="969"/>
      <c r="S231" s="1277">
        <f ca="1">IF(MOD(T231,2)=1,"",IF(MOD(T231/2,2)=0,OFFSET(TimingFormat!$F$46,0,INT(T231/4)+26,1,1),OFFSET(TimingFormat!$F$46,1,INT(T231/4)+26,1,1)))</f>
        <v>9480</v>
      </c>
      <c r="T231" s="1285">
        <v>46</v>
      </c>
    </row>
    <row r="232" spans="1:20">
      <c r="A232" s="970">
        <v>227</v>
      </c>
      <c r="B232" s="984" t="str">
        <f t="shared" si="8"/>
        <v>+0x0E3</v>
      </c>
      <c r="C232" s="1563" t="s">
        <v>8691</v>
      </c>
      <c r="D232" s="1559"/>
      <c r="E232" s="1559"/>
      <c r="F232" s="1559"/>
      <c r="G232" s="1559"/>
      <c r="H232" s="1559"/>
      <c r="I232" s="1559"/>
      <c r="J232" s="1560"/>
      <c r="K232" s="985" t="s">
        <v>16</v>
      </c>
      <c r="L232" s="986" t="str">
        <f t="shared" si="9"/>
        <v>+0x0E3</v>
      </c>
      <c r="M232" s="1256" t="str">
        <f ca="1">LEFT(DEC2HEX(S231,4),2)</f>
        <v>25</v>
      </c>
      <c r="N232" s="969"/>
      <c r="S232" s="1277" t="str">
        <f ca="1">IF(MOD(T232,2)=1,"",IF(MOD(T232/2,2)=0,OFFSET(TimingFormat!$F$46,0,INT(T232/4)+26,1,1),OFFSET(TimingFormat!$F$46,1,INT(T232/4)+26,1,1)))</f>
        <v/>
      </c>
      <c r="T232" s="1285">
        <v>47</v>
      </c>
    </row>
    <row r="233" spans="1:20">
      <c r="A233" s="970">
        <v>228</v>
      </c>
      <c r="B233" s="984" t="str">
        <f t="shared" si="8"/>
        <v>+0x0E4</v>
      </c>
      <c r="C233" s="1563" t="s">
        <v>8692</v>
      </c>
      <c r="D233" s="1559"/>
      <c r="E233" s="1559"/>
      <c r="F233" s="1559"/>
      <c r="G233" s="1559"/>
      <c r="H233" s="1559"/>
      <c r="I233" s="1559"/>
      <c r="J233" s="1560"/>
      <c r="K233" s="985" t="s">
        <v>16</v>
      </c>
      <c r="L233" s="986" t="str">
        <f t="shared" si="9"/>
        <v>+0x0E4</v>
      </c>
      <c r="M233" s="1256" t="str">
        <f ca="1">RIGHT(DEC2HEX(S233,4),2)</f>
        <v>00</v>
      </c>
      <c r="N233" s="969"/>
      <c r="S233" s="1277">
        <f ca="1">IF(MOD(T233,2)=1,"",IF(MOD(T233/2,2)=0,OFFSET(TimingFormat!$F$46,0,INT(T233/4)+26,1,1),OFFSET(TimingFormat!$F$46,1,INT(T233/4)+26,1,1)))</f>
        <v>0</v>
      </c>
      <c r="T233" s="1285">
        <v>48</v>
      </c>
    </row>
    <row r="234" spans="1:20">
      <c r="A234" s="970">
        <v>229</v>
      </c>
      <c r="B234" s="984" t="str">
        <f t="shared" si="8"/>
        <v>+0x0E5</v>
      </c>
      <c r="C234" s="1563" t="s">
        <v>8693</v>
      </c>
      <c r="D234" s="1559"/>
      <c r="E234" s="1559"/>
      <c r="F234" s="1559"/>
      <c r="G234" s="1559"/>
      <c r="H234" s="1559"/>
      <c r="I234" s="1559"/>
      <c r="J234" s="1560"/>
      <c r="K234" s="985" t="s">
        <v>16</v>
      </c>
      <c r="L234" s="986" t="str">
        <f t="shared" si="9"/>
        <v>+0x0E5</v>
      </c>
      <c r="M234" s="1256" t="str">
        <f ca="1">LEFT(DEC2HEX(S233,4),2)</f>
        <v>00</v>
      </c>
      <c r="N234" s="969"/>
      <c r="S234" s="1277" t="str">
        <f ca="1">IF(MOD(T234,2)=1,"",IF(MOD(T234/2,2)=0,OFFSET(TimingFormat!$F$46,0,INT(T234/4)+26,1,1),OFFSET(TimingFormat!$F$46,1,INT(T234/4)+26,1,1)))</f>
        <v/>
      </c>
      <c r="T234" s="1285">
        <v>49</v>
      </c>
    </row>
    <row r="235" spans="1:20">
      <c r="A235" s="970">
        <v>230</v>
      </c>
      <c r="B235" s="984" t="str">
        <f t="shared" si="8"/>
        <v>+0x0E6</v>
      </c>
      <c r="C235" s="1563" t="s">
        <v>8694</v>
      </c>
      <c r="D235" s="1559"/>
      <c r="E235" s="1559"/>
      <c r="F235" s="1559"/>
      <c r="G235" s="1559"/>
      <c r="H235" s="1559"/>
      <c r="I235" s="1559"/>
      <c r="J235" s="1560"/>
      <c r="K235" s="985" t="s">
        <v>16</v>
      </c>
      <c r="L235" s="986" t="str">
        <f t="shared" si="9"/>
        <v>+0x0E6</v>
      </c>
      <c r="M235" s="1256" t="str">
        <f ca="1">RIGHT(DEC2HEX(S235,4),2)</f>
        <v>00</v>
      </c>
      <c r="N235" s="969"/>
      <c r="S235" s="1277">
        <f ca="1">IF(MOD(T235,2)=1,"",IF(MOD(T235/2,2)=0,OFFSET(TimingFormat!$F$46,0,INT(T235/4)+26,1,1),OFFSET(TimingFormat!$F$46,1,INT(T235/4)+26,1,1)))</f>
        <v>0</v>
      </c>
      <c r="T235" s="1285">
        <v>50</v>
      </c>
    </row>
    <row r="236" spans="1:20">
      <c r="A236" s="970">
        <v>231</v>
      </c>
      <c r="B236" s="984" t="str">
        <f t="shared" si="8"/>
        <v>+0x0E7</v>
      </c>
      <c r="C236" s="1563" t="s">
        <v>8695</v>
      </c>
      <c r="D236" s="1559"/>
      <c r="E236" s="1559"/>
      <c r="F236" s="1559"/>
      <c r="G236" s="1559"/>
      <c r="H236" s="1559"/>
      <c r="I236" s="1559"/>
      <c r="J236" s="1560"/>
      <c r="K236" s="985" t="s">
        <v>16</v>
      </c>
      <c r="L236" s="986" t="str">
        <f t="shared" si="9"/>
        <v>+0x0E7</v>
      </c>
      <c r="M236" s="1256" t="str">
        <f ca="1">LEFT(DEC2HEX(S235,4),2)</f>
        <v>00</v>
      </c>
      <c r="N236" s="969"/>
      <c r="S236" s="1277" t="str">
        <f ca="1">IF(MOD(T236,2)=1,"",IF(MOD(T236/2,2)=0,OFFSET(TimingFormat!$F$46,0,INT(T236/4)+26,1,1),OFFSET(TimingFormat!$F$46,1,INT(T236/4)+26,1,1)))</f>
        <v/>
      </c>
      <c r="T236" s="1285">
        <v>51</v>
      </c>
    </row>
    <row r="237" spans="1:20">
      <c r="A237" s="970">
        <v>232</v>
      </c>
      <c r="B237" s="984" t="str">
        <f t="shared" si="8"/>
        <v>+0x0E8</v>
      </c>
      <c r="C237" s="1563" t="s">
        <v>8696</v>
      </c>
      <c r="D237" s="1559"/>
      <c r="E237" s="1559"/>
      <c r="F237" s="1559"/>
      <c r="G237" s="1559"/>
      <c r="H237" s="1559"/>
      <c r="I237" s="1559"/>
      <c r="J237" s="1560"/>
      <c r="K237" s="985" t="s">
        <v>16</v>
      </c>
      <c r="L237" s="986" t="str">
        <f t="shared" si="9"/>
        <v>+0x0E8</v>
      </c>
      <c r="M237" s="1256" t="str">
        <f ca="1">RIGHT(DEC2HEX(S237,4),2)</f>
        <v>00</v>
      </c>
      <c r="N237" s="969"/>
      <c r="S237" s="1277">
        <f ca="1">IF(MOD(T237,2)=1,"",IF(MOD(T237/2,2)=0,OFFSET(TimingFormat!$F$46,0,INT(T237/4)+26,1,1),OFFSET(TimingFormat!$F$46,1,INT(T237/4)+26,1,1)))</f>
        <v>0</v>
      </c>
      <c r="T237" s="1285">
        <v>52</v>
      </c>
    </row>
    <row r="238" spans="1:20">
      <c r="A238" s="970">
        <v>233</v>
      </c>
      <c r="B238" s="984" t="str">
        <f t="shared" si="8"/>
        <v>+0x0E9</v>
      </c>
      <c r="C238" s="1563" t="s">
        <v>8697</v>
      </c>
      <c r="D238" s="1559"/>
      <c r="E238" s="1559"/>
      <c r="F238" s="1559"/>
      <c r="G238" s="1559"/>
      <c r="H238" s="1559"/>
      <c r="I238" s="1559"/>
      <c r="J238" s="1560"/>
      <c r="K238" s="985" t="s">
        <v>16</v>
      </c>
      <c r="L238" s="986" t="str">
        <f t="shared" si="9"/>
        <v>+0x0E9</v>
      </c>
      <c r="M238" s="1256" t="str">
        <f ca="1">LEFT(DEC2HEX(S237,4),2)</f>
        <v>00</v>
      </c>
      <c r="N238" s="969"/>
      <c r="S238" s="1277" t="str">
        <f ca="1">IF(MOD(T238,2)=1,"",IF(MOD(T238/2,2)=0,OFFSET(TimingFormat!$F$46,0,INT(T238/4)+26,1,1),OFFSET(TimingFormat!$F$46,1,INT(T238/4)+26,1,1)))</f>
        <v/>
      </c>
      <c r="T238" s="1285">
        <v>53</v>
      </c>
    </row>
    <row r="239" spans="1:20">
      <c r="A239" s="970">
        <v>234</v>
      </c>
      <c r="B239" s="984" t="str">
        <f t="shared" si="8"/>
        <v>+0x0EA</v>
      </c>
      <c r="C239" s="1563" t="s">
        <v>8698</v>
      </c>
      <c r="D239" s="1559"/>
      <c r="E239" s="1559"/>
      <c r="F239" s="1559"/>
      <c r="G239" s="1559"/>
      <c r="H239" s="1559"/>
      <c r="I239" s="1559"/>
      <c r="J239" s="1560"/>
      <c r="K239" s="985" t="s">
        <v>16</v>
      </c>
      <c r="L239" s="986" t="str">
        <f t="shared" si="9"/>
        <v>+0x0EA</v>
      </c>
      <c r="M239" s="1256" t="str">
        <f ca="1">RIGHT(DEC2HEX(S239,4),2)</f>
        <v>00</v>
      </c>
      <c r="N239" s="969"/>
      <c r="S239" s="1277">
        <f ca="1">IF(MOD(T239,2)=1,"",IF(MOD(T239/2,2)=0,OFFSET(TimingFormat!$F$46,0,INT(T239/4)+26,1,1),OFFSET(TimingFormat!$F$46,1,INT(T239/4)+26,1,1)))</f>
        <v>0</v>
      </c>
      <c r="T239" s="1285">
        <v>54</v>
      </c>
    </row>
    <row r="240" spans="1:20">
      <c r="A240" s="970">
        <v>235</v>
      </c>
      <c r="B240" s="984" t="str">
        <f t="shared" si="8"/>
        <v>+0x0EB</v>
      </c>
      <c r="C240" s="1563" t="s">
        <v>8699</v>
      </c>
      <c r="D240" s="1559"/>
      <c r="E240" s="1559"/>
      <c r="F240" s="1559"/>
      <c r="G240" s="1559"/>
      <c r="H240" s="1559"/>
      <c r="I240" s="1559"/>
      <c r="J240" s="1560"/>
      <c r="K240" s="985" t="s">
        <v>16</v>
      </c>
      <c r="L240" s="986" t="str">
        <f t="shared" si="9"/>
        <v>+0x0EB</v>
      </c>
      <c r="M240" s="1256" t="str">
        <f ca="1">LEFT(DEC2HEX(S239,4),2)</f>
        <v>00</v>
      </c>
      <c r="N240" s="969"/>
      <c r="S240" s="1277" t="str">
        <f ca="1">IF(MOD(T240,2)=1,"",IF(MOD(T240/2,2)=0,OFFSET(TimingFormat!$F$46,0,INT(T240/4)+26,1,1),OFFSET(TimingFormat!$F$46,1,INT(T240/4)+26,1,1)))</f>
        <v/>
      </c>
      <c r="T240" s="1285">
        <v>55</v>
      </c>
    </row>
    <row r="241" spans="1:20">
      <c r="A241" s="970">
        <v>236</v>
      </c>
      <c r="B241" s="984" t="str">
        <f t="shared" si="8"/>
        <v>+0x0EC</v>
      </c>
      <c r="C241" s="1563" t="s">
        <v>8700</v>
      </c>
      <c r="D241" s="1559"/>
      <c r="E241" s="1559"/>
      <c r="F241" s="1559"/>
      <c r="G241" s="1559"/>
      <c r="H241" s="1559"/>
      <c r="I241" s="1559"/>
      <c r="J241" s="1560"/>
      <c r="K241" s="985" t="s">
        <v>16</v>
      </c>
      <c r="L241" s="986" t="str">
        <f t="shared" si="9"/>
        <v>+0x0EC</v>
      </c>
      <c r="M241" s="1256" t="str">
        <f ca="1">RIGHT(DEC2HEX(S241,4),2)</f>
        <v>00</v>
      </c>
      <c r="N241" s="969"/>
      <c r="S241" s="1277">
        <f ca="1">IF(MOD(T241,2)=1,"",IF(MOD(T241/2,2)=0,OFFSET(TimingFormat!$F$46,0,INT(T241/4)+26,1,1),OFFSET(TimingFormat!$F$46,1,INT(T241/4)+26,1,1)))</f>
        <v>0</v>
      </c>
      <c r="T241" s="1285">
        <v>56</v>
      </c>
    </row>
    <row r="242" spans="1:20">
      <c r="A242" s="970">
        <v>237</v>
      </c>
      <c r="B242" s="984" t="str">
        <f t="shared" si="8"/>
        <v>+0x0ED</v>
      </c>
      <c r="C242" s="1563" t="s">
        <v>8701</v>
      </c>
      <c r="D242" s="1559"/>
      <c r="E242" s="1559"/>
      <c r="F242" s="1559"/>
      <c r="G242" s="1559"/>
      <c r="H242" s="1559"/>
      <c r="I242" s="1559"/>
      <c r="J242" s="1560"/>
      <c r="K242" s="985" t="s">
        <v>16</v>
      </c>
      <c r="L242" s="986" t="str">
        <f t="shared" si="9"/>
        <v>+0x0ED</v>
      </c>
      <c r="M242" s="1256" t="str">
        <f ca="1">LEFT(DEC2HEX(S241,4),2)</f>
        <v>00</v>
      </c>
      <c r="N242" s="969"/>
      <c r="S242" s="1277" t="str">
        <f ca="1">IF(MOD(T242,2)=1,"",IF(MOD(T242/2,2)=0,OFFSET(TimingFormat!$F$46,0,INT(T242/4)+26,1,1),OFFSET(TimingFormat!$F$46,1,INT(T242/4)+26,1,1)))</f>
        <v/>
      </c>
      <c r="T242" s="1285">
        <v>57</v>
      </c>
    </row>
    <row r="243" spans="1:20">
      <c r="A243" s="970">
        <v>238</v>
      </c>
      <c r="B243" s="984" t="str">
        <f t="shared" si="8"/>
        <v>+0x0EE</v>
      </c>
      <c r="C243" s="1563" t="s">
        <v>8702</v>
      </c>
      <c r="D243" s="1559"/>
      <c r="E243" s="1559"/>
      <c r="F243" s="1559"/>
      <c r="G243" s="1559"/>
      <c r="H243" s="1559"/>
      <c r="I243" s="1559"/>
      <c r="J243" s="1560"/>
      <c r="K243" s="985" t="s">
        <v>16</v>
      </c>
      <c r="L243" s="986" t="str">
        <f t="shared" si="9"/>
        <v>+0x0EE</v>
      </c>
      <c r="M243" s="1256" t="str">
        <f ca="1">RIGHT(DEC2HEX(S243,4),2)</f>
        <v>00</v>
      </c>
      <c r="N243" s="969"/>
      <c r="S243" s="1277">
        <f ca="1">IF(MOD(T243,2)=1,"",IF(MOD(T243/2,2)=0,OFFSET(TimingFormat!$F$46,0,INT(T243/4)+26,1,1),OFFSET(TimingFormat!$F$46,1,INT(T243/4)+26,1,1)))</f>
        <v>0</v>
      </c>
      <c r="T243" s="1285">
        <v>58</v>
      </c>
    </row>
    <row r="244" spans="1:20">
      <c r="A244" s="970">
        <v>239</v>
      </c>
      <c r="B244" s="984" t="str">
        <f t="shared" si="8"/>
        <v>+0x0EF</v>
      </c>
      <c r="C244" s="1563" t="s">
        <v>8703</v>
      </c>
      <c r="D244" s="1559"/>
      <c r="E244" s="1559"/>
      <c r="F244" s="1559"/>
      <c r="G244" s="1559"/>
      <c r="H244" s="1559"/>
      <c r="I244" s="1559"/>
      <c r="J244" s="1560"/>
      <c r="K244" s="985" t="s">
        <v>16</v>
      </c>
      <c r="L244" s="986" t="str">
        <f t="shared" si="9"/>
        <v>+0x0EF</v>
      </c>
      <c r="M244" s="1256" t="str">
        <f ca="1">LEFT(DEC2HEX(S243,4),2)</f>
        <v>00</v>
      </c>
      <c r="N244" s="969"/>
      <c r="S244" s="1277" t="str">
        <f ca="1">IF(MOD(T244,2)=1,"",IF(MOD(T244/2,2)=0,OFFSET(TimingFormat!$F$46,0,INT(T244/4)+26,1,1),OFFSET(TimingFormat!$F$46,1,INT(T244/4)+26,1,1)))</f>
        <v/>
      </c>
      <c r="T244" s="1285">
        <v>59</v>
      </c>
    </row>
    <row r="245" spans="1:20">
      <c r="A245" s="970">
        <v>240</v>
      </c>
      <c r="B245" s="984" t="str">
        <f t="shared" si="8"/>
        <v>+0x0F0</v>
      </c>
      <c r="C245" s="1563" t="s">
        <v>8704</v>
      </c>
      <c r="D245" s="1559"/>
      <c r="E245" s="1559"/>
      <c r="F245" s="1559"/>
      <c r="G245" s="1559"/>
      <c r="H245" s="1559"/>
      <c r="I245" s="1559"/>
      <c r="J245" s="1560"/>
      <c r="K245" s="985" t="s">
        <v>16</v>
      </c>
      <c r="L245" s="986" t="str">
        <f t="shared" si="9"/>
        <v>+0x0F0</v>
      </c>
      <c r="M245" s="1256" t="str">
        <f ca="1">RIGHT(DEC2HEX(S245,4),2)</f>
        <v>00</v>
      </c>
      <c r="N245" s="969"/>
      <c r="S245" s="1277">
        <f ca="1">IF(MOD(T245,2)=1,"",IF(MOD(T245/2,2)=0,OFFSET(TimingFormat!$F$46,0,INT(T245/4)+26,1,1),OFFSET(TimingFormat!$F$46,1,INT(T245/4)+26,1,1)))</f>
        <v>0</v>
      </c>
      <c r="T245" s="1285">
        <v>60</v>
      </c>
    </row>
    <row r="246" spans="1:20">
      <c r="A246" s="970">
        <v>241</v>
      </c>
      <c r="B246" s="984" t="str">
        <f t="shared" si="8"/>
        <v>+0x0F1</v>
      </c>
      <c r="C246" s="1563" t="s">
        <v>8705</v>
      </c>
      <c r="D246" s="1559"/>
      <c r="E246" s="1559"/>
      <c r="F246" s="1559"/>
      <c r="G246" s="1559"/>
      <c r="H246" s="1559"/>
      <c r="I246" s="1559"/>
      <c r="J246" s="1560"/>
      <c r="K246" s="985" t="s">
        <v>16</v>
      </c>
      <c r="L246" s="986" t="str">
        <f t="shared" si="9"/>
        <v>+0x0F1</v>
      </c>
      <c r="M246" s="1256" t="str">
        <f ca="1">LEFT(DEC2HEX(S245,4),2)</f>
        <v>00</v>
      </c>
      <c r="N246" s="969"/>
      <c r="S246" s="1277" t="str">
        <f ca="1">IF(MOD(T246,2)=1,"",IF(MOD(T246/2,2)=0,OFFSET(TimingFormat!$F$46,0,INT(T246/4)+26,1,1),OFFSET(TimingFormat!$F$46,1,INT(T246/4)+26,1,1)))</f>
        <v/>
      </c>
      <c r="T246" s="1285">
        <v>61</v>
      </c>
    </row>
    <row r="247" spans="1:20">
      <c r="A247" s="970">
        <v>242</v>
      </c>
      <c r="B247" s="984" t="str">
        <f t="shared" si="8"/>
        <v>+0x0F2</v>
      </c>
      <c r="C247" s="1563" t="s">
        <v>8706</v>
      </c>
      <c r="D247" s="1559"/>
      <c r="E247" s="1559"/>
      <c r="F247" s="1559"/>
      <c r="G247" s="1559"/>
      <c r="H247" s="1559"/>
      <c r="I247" s="1559"/>
      <c r="J247" s="1560"/>
      <c r="K247" s="985" t="s">
        <v>16</v>
      </c>
      <c r="L247" s="986" t="str">
        <f t="shared" si="9"/>
        <v>+0x0F2</v>
      </c>
      <c r="M247" s="1256" t="str">
        <f ca="1">RIGHT(DEC2HEX(S247,4),2)</f>
        <v>00</v>
      </c>
      <c r="N247" s="969"/>
      <c r="S247" s="1277">
        <f ca="1">IF(MOD(T247,2)=1,"",IF(MOD(T247/2,2)=0,OFFSET(TimingFormat!$F$46,0,INT(T247/4)+26,1,1),OFFSET(TimingFormat!$F$46,1,INT(T247/4)+26,1,1)))</f>
        <v>0</v>
      </c>
      <c r="T247" s="1285">
        <v>62</v>
      </c>
    </row>
    <row r="248" spans="1:20">
      <c r="A248" s="970">
        <v>243</v>
      </c>
      <c r="B248" s="984" t="str">
        <f t="shared" si="8"/>
        <v>+0x0F3</v>
      </c>
      <c r="C248" s="1563" t="s">
        <v>8707</v>
      </c>
      <c r="D248" s="1559"/>
      <c r="E248" s="1559"/>
      <c r="F248" s="1559"/>
      <c r="G248" s="1559"/>
      <c r="H248" s="1559"/>
      <c r="I248" s="1559"/>
      <c r="J248" s="1560"/>
      <c r="K248" s="985" t="s">
        <v>16</v>
      </c>
      <c r="L248" s="986" t="str">
        <f t="shared" si="9"/>
        <v>+0x0F3</v>
      </c>
      <c r="M248" s="1256" t="str">
        <f ca="1">LEFT(DEC2HEX(S247,4),2)</f>
        <v>00</v>
      </c>
      <c r="N248" s="969"/>
      <c r="S248" s="1277" t="str">
        <f ca="1">IF(MOD(T248,2)=1,"",IF(MOD(T248/2,2)=0,OFFSET(TimingFormat!$F$46,0,INT(T248/4)+26,1,1),OFFSET(TimingFormat!$F$46,1,INT(T248/4)+26,1,1)))</f>
        <v/>
      </c>
      <c r="T248" s="1285">
        <v>63</v>
      </c>
    </row>
    <row r="249" spans="1:20">
      <c r="A249" s="970">
        <v>244</v>
      </c>
      <c r="B249" s="984" t="str">
        <f t="shared" si="8"/>
        <v>+0x0F4</v>
      </c>
      <c r="C249" s="1563" t="s">
        <v>8708</v>
      </c>
      <c r="D249" s="1559"/>
      <c r="E249" s="1559"/>
      <c r="F249" s="1559"/>
      <c r="G249" s="1559"/>
      <c r="H249" s="1559"/>
      <c r="I249" s="1559"/>
      <c r="J249" s="1560"/>
      <c r="K249" s="985" t="s">
        <v>16</v>
      </c>
      <c r="L249" s="986" t="str">
        <f t="shared" si="9"/>
        <v>+0x0F4</v>
      </c>
      <c r="M249" s="1256" t="str">
        <f ca="1">RIGHT(DEC2HEX(S249,4),2)</f>
        <v>00</v>
      </c>
      <c r="N249" s="969"/>
      <c r="S249" s="1277">
        <f ca="1">IF(MOD(T249,2)=1,"",IF(MOD(T249/2,2)=0,OFFSET(TimingFormat!$F$46,0,INT(T249/4)+26,1,1),OFFSET(TimingFormat!$F$46,1,INT(T249/4)+26,1,1)))</f>
        <v>0</v>
      </c>
      <c r="T249" s="1285">
        <v>64</v>
      </c>
    </row>
    <row r="250" spans="1:20">
      <c r="A250" s="970">
        <v>245</v>
      </c>
      <c r="B250" s="984" t="str">
        <f t="shared" si="8"/>
        <v>+0x0F5</v>
      </c>
      <c r="C250" s="1563" t="s">
        <v>8709</v>
      </c>
      <c r="D250" s="1559"/>
      <c r="E250" s="1559"/>
      <c r="F250" s="1559"/>
      <c r="G250" s="1559"/>
      <c r="H250" s="1559"/>
      <c r="I250" s="1559"/>
      <c r="J250" s="1560"/>
      <c r="K250" s="985" t="s">
        <v>16</v>
      </c>
      <c r="L250" s="986" t="str">
        <f t="shared" si="9"/>
        <v>+0x0F5</v>
      </c>
      <c r="M250" s="1256" t="str">
        <f ca="1">LEFT(DEC2HEX(S249,4),2)</f>
        <v>00</v>
      </c>
      <c r="N250" s="969"/>
      <c r="S250" s="1277" t="str">
        <f ca="1">IF(MOD(T250,2)=1,"",IF(MOD(T250/2,2)=0,OFFSET(TimingFormat!$F$46,0,INT(T250/4)+26,1,1),OFFSET(TimingFormat!$F$46,1,INT(T250/4)+26,1,1)))</f>
        <v/>
      </c>
      <c r="T250" s="1285">
        <v>65</v>
      </c>
    </row>
    <row r="251" spans="1:20">
      <c r="A251" s="970">
        <v>246</v>
      </c>
      <c r="B251" s="984" t="str">
        <f t="shared" si="8"/>
        <v>+0x0F6</v>
      </c>
      <c r="C251" s="1563" t="s">
        <v>8710</v>
      </c>
      <c r="D251" s="1559"/>
      <c r="E251" s="1559"/>
      <c r="F251" s="1559"/>
      <c r="G251" s="1559"/>
      <c r="H251" s="1559"/>
      <c r="I251" s="1559"/>
      <c r="J251" s="1560"/>
      <c r="K251" s="985" t="s">
        <v>16</v>
      </c>
      <c r="L251" s="986" t="str">
        <f t="shared" si="9"/>
        <v>+0x0F6</v>
      </c>
      <c r="M251" s="1256" t="str">
        <f ca="1">RIGHT(DEC2HEX(S251,4),2)</f>
        <v>00</v>
      </c>
      <c r="N251" s="969"/>
      <c r="S251" s="1277">
        <f ca="1">IF(MOD(T251,2)=1,"",IF(MOD(T251/2,2)=0,OFFSET(TimingFormat!$F$46,0,INT(T251/4)+26,1,1),OFFSET(TimingFormat!$F$46,1,INT(T251/4)+26,1,1)))</f>
        <v>0</v>
      </c>
      <c r="T251" s="1285">
        <v>66</v>
      </c>
    </row>
    <row r="252" spans="1:20">
      <c r="A252" s="970">
        <v>247</v>
      </c>
      <c r="B252" s="984" t="str">
        <f t="shared" si="8"/>
        <v>+0x0F7</v>
      </c>
      <c r="C252" s="1563" t="s">
        <v>8711</v>
      </c>
      <c r="D252" s="1559"/>
      <c r="E252" s="1559"/>
      <c r="F252" s="1559"/>
      <c r="G252" s="1559"/>
      <c r="H252" s="1559"/>
      <c r="I252" s="1559"/>
      <c r="J252" s="1560"/>
      <c r="K252" s="985" t="s">
        <v>16</v>
      </c>
      <c r="L252" s="986" t="str">
        <f t="shared" si="9"/>
        <v>+0x0F7</v>
      </c>
      <c r="M252" s="1256" t="str">
        <f ca="1">LEFT(DEC2HEX(S251,4),2)</f>
        <v>00</v>
      </c>
      <c r="N252" s="969"/>
      <c r="S252" s="1277" t="str">
        <f ca="1">IF(MOD(T252,2)=1,"",IF(MOD(T252/2,2)=0,OFFSET(TimingFormat!$F$46,0,INT(T252/4)+26,1,1),OFFSET(TimingFormat!$F$46,1,INT(T252/4)+26,1,1)))</f>
        <v/>
      </c>
      <c r="T252" s="1285">
        <v>67</v>
      </c>
    </row>
    <row r="253" spans="1:20">
      <c r="A253" s="970">
        <v>248</v>
      </c>
      <c r="B253" s="984" t="str">
        <f t="shared" si="8"/>
        <v>+0x0F8</v>
      </c>
      <c r="C253" s="1563" t="s">
        <v>8712</v>
      </c>
      <c r="D253" s="1559"/>
      <c r="E253" s="1559"/>
      <c r="F253" s="1559"/>
      <c r="G253" s="1559"/>
      <c r="H253" s="1559"/>
      <c r="I253" s="1559"/>
      <c r="J253" s="1560"/>
      <c r="K253" s="985" t="s">
        <v>16</v>
      </c>
      <c r="L253" s="986" t="str">
        <f t="shared" si="9"/>
        <v>+0x0F8</v>
      </c>
      <c r="M253" s="1256" t="str">
        <f ca="1">RIGHT(DEC2HEX(S253,4),2)</f>
        <v>00</v>
      </c>
      <c r="N253" s="969"/>
      <c r="S253" s="1277">
        <f ca="1">IF(MOD(T253,2)=1,"",IF(MOD(T253/2,2)=0,OFFSET(TimingFormat!$F$46,0,INT(T253/4)+26,1,1),OFFSET(TimingFormat!$F$46,1,INT(T253/4)+26,1,1)))</f>
        <v>0</v>
      </c>
      <c r="T253" s="1285">
        <v>68</v>
      </c>
    </row>
    <row r="254" spans="1:20">
      <c r="A254" s="970">
        <v>249</v>
      </c>
      <c r="B254" s="984" t="str">
        <f t="shared" si="8"/>
        <v>+0x0F9</v>
      </c>
      <c r="C254" s="1563" t="s">
        <v>8713</v>
      </c>
      <c r="D254" s="1559"/>
      <c r="E254" s="1559"/>
      <c r="F254" s="1559"/>
      <c r="G254" s="1559"/>
      <c r="H254" s="1559"/>
      <c r="I254" s="1559"/>
      <c r="J254" s="1560"/>
      <c r="K254" s="985" t="s">
        <v>16</v>
      </c>
      <c r="L254" s="986" t="str">
        <f t="shared" si="9"/>
        <v>+0x0F9</v>
      </c>
      <c r="M254" s="1256" t="str">
        <f ca="1">LEFT(DEC2HEX(S253,4),2)</f>
        <v>00</v>
      </c>
      <c r="N254" s="969"/>
      <c r="S254" s="1277" t="str">
        <f ca="1">IF(MOD(T254,2)=1,"",IF(MOD(T254/2,2)=0,OFFSET(TimingFormat!$F$46,0,INT(T254/4)+26,1,1),OFFSET(TimingFormat!$F$46,1,INT(T254/4)+26,1,1)))</f>
        <v/>
      </c>
      <c r="T254" s="1285">
        <v>69</v>
      </c>
    </row>
    <row r="255" spans="1:20">
      <c r="A255" s="970">
        <v>250</v>
      </c>
      <c r="B255" s="984" t="str">
        <f t="shared" si="8"/>
        <v>+0x0FA</v>
      </c>
      <c r="C255" s="1563" t="s">
        <v>8714</v>
      </c>
      <c r="D255" s="1559"/>
      <c r="E255" s="1559"/>
      <c r="F255" s="1559"/>
      <c r="G255" s="1559"/>
      <c r="H255" s="1559"/>
      <c r="I255" s="1559"/>
      <c r="J255" s="1560"/>
      <c r="K255" s="985" t="s">
        <v>16</v>
      </c>
      <c r="L255" s="986" t="str">
        <f t="shared" si="9"/>
        <v>+0x0FA</v>
      </c>
      <c r="M255" s="1256" t="str">
        <f ca="1">RIGHT(DEC2HEX(S255,4),2)</f>
        <v>00</v>
      </c>
      <c r="N255" s="969"/>
      <c r="S255" s="1277">
        <f ca="1">IF(MOD(T255,2)=1,"",IF(MOD(T255/2,2)=0,OFFSET(TimingFormat!$F$46,0,INT(T255/4)+26,1,1),OFFSET(TimingFormat!$F$46,1,INT(T255/4)+26,1,1)))</f>
        <v>0</v>
      </c>
      <c r="T255" s="1285">
        <v>70</v>
      </c>
    </row>
    <row r="256" spans="1:20">
      <c r="A256" s="970">
        <v>251</v>
      </c>
      <c r="B256" s="984" t="str">
        <f t="shared" si="8"/>
        <v>+0x0FB</v>
      </c>
      <c r="C256" s="1563" t="s">
        <v>8715</v>
      </c>
      <c r="D256" s="1559"/>
      <c r="E256" s="1559"/>
      <c r="F256" s="1559"/>
      <c r="G256" s="1559"/>
      <c r="H256" s="1559"/>
      <c r="I256" s="1559"/>
      <c r="J256" s="1560"/>
      <c r="K256" s="985" t="s">
        <v>16</v>
      </c>
      <c r="L256" s="986" t="str">
        <f t="shared" si="9"/>
        <v>+0x0FB</v>
      </c>
      <c r="M256" s="1256" t="str">
        <f ca="1">LEFT(DEC2HEX(S255,4),2)</f>
        <v>00</v>
      </c>
      <c r="N256" s="969"/>
      <c r="S256" s="1277" t="str">
        <f ca="1">IF(MOD(T256,2)=1,"",IF(MOD(T256/2,2)=0,OFFSET(TimingFormat!$F$46,0,INT(T256/4)+26,1,1),OFFSET(TimingFormat!$F$46,1,INT(T256/4)+26,1,1)))</f>
        <v/>
      </c>
      <c r="T256" s="1285">
        <v>71</v>
      </c>
    </row>
    <row r="257" spans="1:20">
      <c r="A257" s="970">
        <v>252</v>
      </c>
      <c r="B257" s="984" t="str">
        <f t="shared" si="8"/>
        <v>+0x0FC</v>
      </c>
      <c r="C257" s="1563" t="s">
        <v>8716</v>
      </c>
      <c r="D257" s="1559"/>
      <c r="E257" s="1559"/>
      <c r="F257" s="1559"/>
      <c r="G257" s="1559"/>
      <c r="H257" s="1559"/>
      <c r="I257" s="1559"/>
      <c r="J257" s="1560"/>
      <c r="K257" s="985" t="s">
        <v>16</v>
      </c>
      <c r="L257" s="986" t="str">
        <f t="shared" si="9"/>
        <v>+0x0FC</v>
      </c>
      <c r="M257" s="1256" t="str">
        <f ca="1">RIGHT(DEC2HEX(S257,4),2)</f>
        <v>00</v>
      </c>
      <c r="N257" s="969"/>
      <c r="S257" s="1277">
        <f ca="1">IF(MOD(T257,2)=1,"",IF(MOD(T257/2,2)=0,OFFSET(TimingFormat!$F$46,0,INT(T257/4)+26,1,1),OFFSET(TimingFormat!$F$46,1,INT(T257/4)+26,1,1)))</f>
        <v>0</v>
      </c>
      <c r="T257" s="1285">
        <v>72</v>
      </c>
    </row>
    <row r="258" spans="1:20">
      <c r="A258" s="970">
        <v>253</v>
      </c>
      <c r="B258" s="984" t="str">
        <f t="shared" si="8"/>
        <v>+0x0FD</v>
      </c>
      <c r="C258" s="1563" t="s">
        <v>8717</v>
      </c>
      <c r="D258" s="1559"/>
      <c r="E258" s="1559"/>
      <c r="F258" s="1559"/>
      <c r="G258" s="1559"/>
      <c r="H258" s="1559"/>
      <c r="I258" s="1559"/>
      <c r="J258" s="1560"/>
      <c r="K258" s="985" t="s">
        <v>16</v>
      </c>
      <c r="L258" s="986" t="str">
        <f t="shared" si="9"/>
        <v>+0x0FD</v>
      </c>
      <c r="M258" s="1256" t="str">
        <f ca="1">LEFT(DEC2HEX(S257,4),2)</f>
        <v>00</v>
      </c>
      <c r="N258" s="969"/>
      <c r="S258" s="1277" t="str">
        <f ca="1">IF(MOD(T258,2)=1,"",IF(MOD(T258/2,2)=0,OFFSET(TimingFormat!$F$46,0,INT(T258/4)+26,1,1),OFFSET(TimingFormat!$F$46,1,INT(T258/4)+26,1,1)))</f>
        <v/>
      </c>
      <c r="T258" s="1285">
        <v>73</v>
      </c>
    </row>
    <row r="259" spans="1:20">
      <c r="A259" s="970">
        <v>254</v>
      </c>
      <c r="B259" s="984" t="str">
        <f t="shared" si="8"/>
        <v>+0x0FE</v>
      </c>
      <c r="C259" s="1563" t="s">
        <v>8718</v>
      </c>
      <c r="D259" s="1559"/>
      <c r="E259" s="1559"/>
      <c r="F259" s="1559"/>
      <c r="G259" s="1559"/>
      <c r="H259" s="1559"/>
      <c r="I259" s="1559"/>
      <c r="J259" s="1560"/>
      <c r="K259" s="985" t="s">
        <v>16</v>
      </c>
      <c r="L259" s="986" t="str">
        <f t="shared" si="9"/>
        <v>+0x0FE</v>
      </c>
      <c r="M259" s="1256" t="str">
        <f ca="1">RIGHT(DEC2HEX(S259,4),2)</f>
        <v>00</v>
      </c>
      <c r="N259" s="969"/>
      <c r="S259" s="1277">
        <f ca="1">IF(MOD(T259,2)=1,"",IF(MOD(T259/2,2)=0,OFFSET(TimingFormat!$F$46,0,INT(T259/4)+26,1,1),OFFSET(TimingFormat!$F$46,1,INT(T259/4)+26,1,1)))</f>
        <v>0</v>
      </c>
      <c r="T259" s="1285">
        <v>74</v>
      </c>
    </row>
    <row r="260" spans="1:20">
      <c r="A260" s="970">
        <v>255</v>
      </c>
      <c r="B260" s="984" t="str">
        <f t="shared" si="8"/>
        <v>+0x0FF</v>
      </c>
      <c r="C260" s="1563" t="s">
        <v>8719</v>
      </c>
      <c r="D260" s="1559"/>
      <c r="E260" s="1559"/>
      <c r="F260" s="1559"/>
      <c r="G260" s="1559"/>
      <c r="H260" s="1559"/>
      <c r="I260" s="1559"/>
      <c r="J260" s="1560"/>
      <c r="K260" s="985" t="s">
        <v>16</v>
      </c>
      <c r="L260" s="986" t="str">
        <f t="shared" si="9"/>
        <v>+0x0FF</v>
      </c>
      <c r="M260" s="1256" t="str">
        <f ca="1">LEFT(DEC2HEX(S259,4),2)</f>
        <v>00</v>
      </c>
      <c r="N260" s="969"/>
      <c r="S260" s="1277" t="str">
        <f ca="1">IF(MOD(T260,2)=1,"",IF(MOD(T260/2,2)=0,OFFSET(TimingFormat!$F$46,0,INT(T260/4)+26,1,1),OFFSET(TimingFormat!$F$46,1,INT(T260/4)+26,1,1)))</f>
        <v/>
      </c>
      <c r="T260" s="1285">
        <v>75</v>
      </c>
    </row>
    <row r="261" spans="1:20">
      <c r="A261" s="970">
        <v>256</v>
      </c>
      <c r="B261" s="984" t="str">
        <f t="shared" si="8"/>
        <v>+0x100</v>
      </c>
      <c r="C261" s="1563" t="s">
        <v>8720</v>
      </c>
      <c r="D261" s="1559"/>
      <c r="E261" s="1559"/>
      <c r="F261" s="1559"/>
      <c r="G261" s="1559"/>
      <c r="H261" s="1559"/>
      <c r="I261" s="1559"/>
      <c r="J261" s="1560"/>
      <c r="K261" s="985" t="s">
        <v>16</v>
      </c>
      <c r="L261" s="986" t="str">
        <f t="shared" si="9"/>
        <v>+0x100</v>
      </c>
      <c r="M261" s="1256" t="str">
        <f ca="1">RIGHT(DEC2HEX(S261,4),2)</f>
        <v>00</v>
      </c>
      <c r="N261" s="969"/>
      <c r="S261" s="1277">
        <f ca="1">IF(MOD(T261,2)=1,"",IF(MOD(T261/2,2)=0,OFFSET(TimingFormat!$F$46,0,INT(T261/4)+26,1,1),OFFSET(TimingFormat!$F$46,1,INT(T261/4)+26,1,1)))</f>
        <v>0</v>
      </c>
      <c r="T261" s="1285">
        <v>76</v>
      </c>
    </row>
    <row r="262" spans="1:20">
      <c r="A262" s="970">
        <v>257</v>
      </c>
      <c r="B262" s="984" t="str">
        <f t="shared" ref="B262:B325" si="10">CONCATENATE(("+0x"),DEC2HEX(A262,3))</f>
        <v>+0x101</v>
      </c>
      <c r="C262" s="1563" t="s">
        <v>8721</v>
      </c>
      <c r="D262" s="1559"/>
      <c r="E262" s="1559"/>
      <c r="F262" s="1559"/>
      <c r="G262" s="1559"/>
      <c r="H262" s="1559"/>
      <c r="I262" s="1559"/>
      <c r="J262" s="1560"/>
      <c r="K262" s="985" t="s">
        <v>16</v>
      </c>
      <c r="L262" s="986" t="str">
        <f t="shared" ref="L262:L325" si="11">B262</f>
        <v>+0x101</v>
      </c>
      <c r="M262" s="1256" t="str">
        <f ca="1">LEFT(DEC2HEX(S261,4),2)</f>
        <v>00</v>
      </c>
      <c r="N262" s="969"/>
      <c r="S262" s="1277" t="str">
        <f ca="1">IF(MOD(T262,2)=1,"",IF(MOD(T262/2,2)=0,OFFSET(TimingFormat!$F$46,0,INT(T262/4)+26,1,1),OFFSET(TimingFormat!$F$46,1,INT(T262/4)+26,1,1)))</f>
        <v/>
      </c>
      <c r="T262" s="1285">
        <v>77</v>
      </c>
    </row>
    <row r="263" spans="1:20">
      <c r="A263" s="970">
        <v>258</v>
      </c>
      <c r="B263" s="984" t="str">
        <f t="shared" si="10"/>
        <v>+0x102</v>
      </c>
      <c r="C263" s="1563" t="s">
        <v>8722</v>
      </c>
      <c r="D263" s="1559"/>
      <c r="E263" s="1559"/>
      <c r="F263" s="1559"/>
      <c r="G263" s="1559"/>
      <c r="H263" s="1559"/>
      <c r="I263" s="1559"/>
      <c r="J263" s="1560"/>
      <c r="K263" s="985" t="s">
        <v>16</v>
      </c>
      <c r="L263" s="986" t="str">
        <f t="shared" si="11"/>
        <v>+0x102</v>
      </c>
      <c r="M263" s="1256" t="str">
        <f ca="1">RIGHT(DEC2HEX(S263,4),2)</f>
        <v>00</v>
      </c>
      <c r="N263" s="969"/>
      <c r="S263" s="1277">
        <f ca="1">IF(MOD(T263,2)=1,"",IF(MOD(T263/2,2)=0,OFFSET(TimingFormat!$F$46,0,INT(T263/4)+26,1,1),OFFSET(TimingFormat!$F$46,1,INT(T263/4)+26,1,1)))</f>
        <v>0</v>
      </c>
      <c r="T263" s="1285">
        <v>78</v>
      </c>
    </row>
    <row r="264" spans="1:20">
      <c r="A264" s="970">
        <v>259</v>
      </c>
      <c r="B264" s="984" t="str">
        <f t="shared" si="10"/>
        <v>+0x103</v>
      </c>
      <c r="C264" s="1563" t="s">
        <v>8723</v>
      </c>
      <c r="D264" s="1559"/>
      <c r="E264" s="1559"/>
      <c r="F264" s="1559"/>
      <c r="G264" s="1559"/>
      <c r="H264" s="1559"/>
      <c r="I264" s="1559"/>
      <c r="J264" s="1560"/>
      <c r="K264" s="985" t="s">
        <v>16</v>
      </c>
      <c r="L264" s="986" t="str">
        <f t="shared" si="11"/>
        <v>+0x103</v>
      </c>
      <c r="M264" s="1256" t="str">
        <f ca="1">LEFT(DEC2HEX(S263,4),2)</f>
        <v>00</v>
      </c>
      <c r="N264" s="969"/>
      <c r="S264" s="1277" t="str">
        <f ca="1">IF(MOD(T264,2)=1,"",IF(MOD(T264/2,2)=0,OFFSET(TimingFormat!$F$46,0,INT(T264/4)+26,1,1),OFFSET(TimingFormat!$F$46,1,INT(T264/4)+26,1,1)))</f>
        <v/>
      </c>
      <c r="T264" s="1285">
        <v>79</v>
      </c>
    </row>
    <row r="265" spans="1:20">
      <c r="A265" s="970">
        <v>260</v>
      </c>
      <c r="B265" s="984" t="str">
        <f t="shared" si="10"/>
        <v>+0x104</v>
      </c>
      <c r="C265" s="1563" t="s">
        <v>8724</v>
      </c>
      <c r="D265" s="1559"/>
      <c r="E265" s="1559"/>
      <c r="F265" s="1559"/>
      <c r="G265" s="1559"/>
      <c r="H265" s="1559"/>
      <c r="I265" s="1559"/>
      <c r="J265" s="1560"/>
      <c r="K265" s="985" t="s">
        <v>16</v>
      </c>
      <c r="L265" s="986" t="str">
        <f t="shared" si="11"/>
        <v>+0x104</v>
      </c>
      <c r="M265" s="1256" t="str">
        <f ca="1">RIGHT(DEC2HEX(S265,4),2)</f>
        <v>00</v>
      </c>
      <c r="N265" s="969"/>
      <c r="S265" s="1277">
        <f ca="1">IF(MOD(T265,2)=1,"",IF(MOD(T265/2,2)=0,OFFSET(TimingFormat!$F$46,0,INT(T265/4)+26,1,1),OFFSET(TimingFormat!$F$46,1,INT(T265/4)+26,1,1)))</f>
        <v>0</v>
      </c>
      <c r="T265" s="1285">
        <v>80</v>
      </c>
    </row>
    <row r="266" spans="1:20">
      <c r="A266" s="970">
        <v>261</v>
      </c>
      <c r="B266" s="984" t="str">
        <f t="shared" si="10"/>
        <v>+0x105</v>
      </c>
      <c r="C266" s="1563" t="s">
        <v>8725</v>
      </c>
      <c r="D266" s="1559"/>
      <c r="E266" s="1559"/>
      <c r="F266" s="1559"/>
      <c r="G266" s="1559"/>
      <c r="H266" s="1559"/>
      <c r="I266" s="1559"/>
      <c r="J266" s="1560"/>
      <c r="K266" s="985" t="s">
        <v>16</v>
      </c>
      <c r="L266" s="986" t="str">
        <f t="shared" si="11"/>
        <v>+0x105</v>
      </c>
      <c r="M266" s="1256" t="str">
        <f ca="1">LEFT(DEC2HEX(S265,4),2)</f>
        <v>00</v>
      </c>
      <c r="N266" s="969"/>
      <c r="S266" s="1277" t="str">
        <f ca="1">IF(MOD(T266,2)=1,"",IF(MOD(T266/2,2)=0,OFFSET(TimingFormat!$F$46,0,INT(T266/4)+26,1,1),OFFSET(TimingFormat!$F$46,1,INT(T266/4)+26,1,1)))</f>
        <v/>
      </c>
      <c r="T266" s="1285">
        <v>81</v>
      </c>
    </row>
    <row r="267" spans="1:20">
      <c r="A267" s="970">
        <v>262</v>
      </c>
      <c r="B267" s="984" t="str">
        <f t="shared" si="10"/>
        <v>+0x106</v>
      </c>
      <c r="C267" s="1563" t="s">
        <v>8726</v>
      </c>
      <c r="D267" s="1559"/>
      <c r="E267" s="1559"/>
      <c r="F267" s="1559"/>
      <c r="G267" s="1559"/>
      <c r="H267" s="1559"/>
      <c r="I267" s="1559"/>
      <c r="J267" s="1560"/>
      <c r="K267" s="985" t="s">
        <v>16</v>
      </c>
      <c r="L267" s="986" t="str">
        <f t="shared" si="11"/>
        <v>+0x106</v>
      </c>
      <c r="M267" s="1256" t="str">
        <f ca="1">RIGHT(DEC2HEX(S267,4),2)</f>
        <v>00</v>
      </c>
      <c r="N267" s="969"/>
      <c r="S267" s="1277">
        <f ca="1">IF(MOD(T267,2)=1,"",IF(MOD(T267/2,2)=0,OFFSET(TimingFormat!$F$46,0,INT(T267/4)+26,1,1),OFFSET(TimingFormat!$F$46,1,INT(T267/4)+26,1,1)))</f>
        <v>0</v>
      </c>
      <c r="T267" s="1285">
        <v>82</v>
      </c>
    </row>
    <row r="268" spans="1:20">
      <c r="A268" s="970">
        <v>263</v>
      </c>
      <c r="B268" s="984" t="str">
        <f t="shared" si="10"/>
        <v>+0x107</v>
      </c>
      <c r="C268" s="1563" t="s">
        <v>8727</v>
      </c>
      <c r="D268" s="1559"/>
      <c r="E268" s="1559"/>
      <c r="F268" s="1559"/>
      <c r="G268" s="1559"/>
      <c r="H268" s="1559"/>
      <c r="I268" s="1559"/>
      <c r="J268" s="1560"/>
      <c r="K268" s="985" t="s">
        <v>16</v>
      </c>
      <c r="L268" s="986" t="str">
        <f t="shared" si="11"/>
        <v>+0x107</v>
      </c>
      <c r="M268" s="1256" t="str">
        <f ca="1">LEFT(DEC2HEX(S267,4),2)</f>
        <v>00</v>
      </c>
      <c r="N268" s="969"/>
      <c r="S268" s="1277" t="str">
        <f ca="1">IF(MOD(T268,2)=1,"",IF(MOD(T268/2,2)=0,OFFSET(TimingFormat!$F$46,0,INT(T268/4)+26,1,1),OFFSET(TimingFormat!$F$46,1,INT(T268/4)+26,1,1)))</f>
        <v/>
      </c>
      <c r="T268" s="1285">
        <v>83</v>
      </c>
    </row>
    <row r="269" spans="1:20">
      <c r="A269" s="970">
        <v>264</v>
      </c>
      <c r="B269" s="984" t="str">
        <f t="shared" si="10"/>
        <v>+0x108</v>
      </c>
      <c r="C269" s="1563" t="s">
        <v>8728</v>
      </c>
      <c r="D269" s="1559"/>
      <c r="E269" s="1559"/>
      <c r="F269" s="1559"/>
      <c r="G269" s="1559"/>
      <c r="H269" s="1559"/>
      <c r="I269" s="1559"/>
      <c r="J269" s="1560"/>
      <c r="K269" s="985" t="s">
        <v>16</v>
      </c>
      <c r="L269" s="986" t="str">
        <f t="shared" si="11"/>
        <v>+0x108</v>
      </c>
      <c r="M269" s="1256" t="str">
        <f ca="1">RIGHT(DEC2HEX(S269,4),2)</f>
        <v>00</v>
      </c>
      <c r="N269" s="969"/>
      <c r="S269" s="1277">
        <f ca="1">IF(MOD(T269,2)=1,"",IF(MOD(T269/2,2)=0,OFFSET(TimingFormat!$F$46,0,INT(T269/4)+26,1,1),OFFSET(TimingFormat!$F$46,1,INT(T269/4)+26,1,1)))</f>
        <v>0</v>
      </c>
      <c r="T269" s="1285">
        <v>84</v>
      </c>
    </row>
    <row r="270" spans="1:20">
      <c r="A270" s="970">
        <v>265</v>
      </c>
      <c r="B270" s="984" t="str">
        <f t="shared" si="10"/>
        <v>+0x109</v>
      </c>
      <c r="C270" s="1563" t="s">
        <v>8729</v>
      </c>
      <c r="D270" s="1559"/>
      <c r="E270" s="1559"/>
      <c r="F270" s="1559"/>
      <c r="G270" s="1559"/>
      <c r="H270" s="1559"/>
      <c r="I270" s="1559"/>
      <c r="J270" s="1560"/>
      <c r="K270" s="985" t="s">
        <v>16</v>
      </c>
      <c r="L270" s="986" t="str">
        <f t="shared" si="11"/>
        <v>+0x109</v>
      </c>
      <c r="M270" s="1256" t="str">
        <f ca="1">LEFT(DEC2HEX(S269,4),2)</f>
        <v>00</v>
      </c>
      <c r="N270" s="969"/>
      <c r="S270" s="1277" t="str">
        <f ca="1">IF(MOD(T270,2)=1,"",IF(MOD(T270/2,2)=0,OFFSET(TimingFormat!$F$46,0,INT(T270/4)+26,1,1),OFFSET(TimingFormat!$F$46,1,INT(T270/4)+26,1,1)))</f>
        <v/>
      </c>
      <c r="T270" s="1285">
        <v>85</v>
      </c>
    </row>
    <row r="271" spans="1:20">
      <c r="A271" s="970">
        <v>266</v>
      </c>
      <c r="B271" s="984" t="str">
        <f t="shared" si="10"/>
        <v>+0x10A</v>
      </c>
      <c r="C271" s="1563" t="s">
        <v>8730</v>
      </c>
      <c r="D271" s="1559"/>
      <c r="E271" s="1559"/>
      <c r="F271" s="1559"/>
      <c r="G271" s="1559"/>
      <c r="H271" s="1559"/>
      <c r="I271" s="1559"/>
      <c r="J271" s="1560"/>
      <c r="K271" s="985" t="s">
        <v>16</v>
      </c>
      <c r="L271" s="986" t="str">
        <f t="shared" si="11"/>
        <v>+0x10A</v>
      </c>
      <c r="M271" s="1256" t="str">
        <f ca="1">RIGHT(DEC2HEX(S271,4),2)</f>
        <v>00</v>
      </c>
      <c r="N271" s="969"/>
      <c r="S271" s="1277">
        <f ca="1">IF(MOD(T271,2)=1,"",IF(MOD(T271/2,2)=0,OFFSET(TimingFormat!$F$46,0,INT(T271/4)+26,1,1),OFFSET(TimingFormat!$F$46,1,INT(T271/4)+26,1,1)))</f>
        <v>0</v>
      </c>
      <c r="T271" s="1285">
        <v>86</v>
      </c>
    </row>
    <row r="272" spans="1:20">
      <c r="A272" s="970">
        <v>267</v>
      </c>
      <c r="B272" s="984" t="str">
        <f t="shared" si="10"/>
        <v>+0x10B</v>
      </c>
      <c r="C272" s="1563" t="s">
        <v>8731</v>
      </c>
      <c r="D272" s="1559"/>
      <c r="E272" s="1559"/>
      <c r="F272" s="1559"/>
      <c r="G272" s="1559"/>
      <c r="H272" s="1559"/>
      <c r="I272" s="1559"/>
      <c r="J272" s="1560"/>
      <c r="K272" s="985" t="s">
        <v>16</v>
      </c>
      <c r="L272" s="986" t="str">
        <f t="shared" si="11"/>
        <v>+0x10B</v>
      </c>
      <c r="M272" s="1256" t="str">
        <f ca="1">LEFT(DEC2HEX(S271,4),2)</f>
        <v>00</v>
      </c>
      <c r="N272" s="969"/>
      <c r="S272" s="1277" t="str">
        <f ca="1">IF(MOD(T272,2)=1,"",IF(MOD(T272/2,2)=0,OFFSET(TimingFormat!$F$46,0,INT(T272/4)+26,1,1),OFFSET(TimingFormat!$F$46,1,INT(T272/4)+26,1,1)))</f>
        <v/>
      </c>
      <c r="T272" s="1285">
        <v>87</v>
      </c>
    </row>
    <row r="273" spans="1:20">
      <c r="A273" s="970">
        <v>268</v>
      </c>
      <c r="B273" s="984" t="str">
        <f t="shared" si="10"/>
        <v>+0x10C</v>
      </c>
      <c r="C273" s="1563" t="s">
        <v>8732</v>
      </c>
      <c r="D273" s="1559"/>
      <c r="E273" s="1559"/>
      <c r="F273" s="1559"/>
      <c r="G273" s="1559"/>
      <c r="H273" s="1559"/>
      <c r="I273" s="1559"/>
      <c r="J273" s="1560"/>
      <c r="K273" s="985" t="s">
        <v>16</v>
      </c>
      <c r="L273" s="986" t="str">
        <f t="shared" si="11"/>
        <v>+0x10C</v>
      </c>
      <c r="M273" s="1256" t="str">
        <f ca="1">RIGHT(DEC2HEX(S273,4),2)</f>
        <v>00</v>
      </c>
      <c r="N273" s="969"/>
      <c r="S273" s="1277">
        <f ca="1">IF(MOD(T273,2)=1,"",IF(MOD(T273/2,2)=0,OFFSET(TimingFormat!$F$46,0,INT(T273/4)+26,1,1),OFFSET(TimingFormat!$F$46,1,INT(T273/4)+26,1,1)))</f>
        <v>0</v>
      </c>
      <c r="T273" s="1285">
        <v>88</v>
      </c>
    </row>
    <row r="274" spans="1:20">
      <c r="A274" s="970">
        <v>269</v>
      </c>
      <c r="B274" s="984" t="str">
        <f t="shared" si="10"/>
        <v>+0x10D</v>
      </c>
      <c r="C274" s="1563" t="s">
        <v>8733</v>
      </c>
      <c r="D274" s="1559"/>
      <c r="E274" s="1559"/>
      <c r="F274" s="1559"/>
      <c r="G274" s="1559"/>
      <c r="H274" s="1559"/>
      <c r="I274" s="1559"/>
      <c r="J274" s="1560"/>
      <c r="K274" s="985" t="s">
        <v>16</v>
      </c>
      <c r="L274" s="986" t="str">
        <f t="shared" si="11"/>
        <v>+0x10D</v>
      </c>
      <c r="M274" s="1256" t="str">
        <f ca="1">LEFT(DEC2HEX(S273,4),2)</f>
        <v>00</v>
      </c>
      <c r="N274" s="969"/>
      <c r="S274" s="1277" t="str">
        <f ca="1">IF(MOD(T274,2)=1,"",IF(MOD(T274/2,2)=0,OFFSET(TimingFormat!$F$46,0,INT(T274/4)+26,1,1),OFFSET(TimingFormat!$F$46,1,INT(T274/4)+26,1,1)))</f>
        <v/>
      </c>
      <c r="T274" s="1285">
        <v>89</v>
      </c>
    </row>
    <row r="275" spans="1:20">
      <c r="A275" s="970">
        <v>270</v>
      </c>
      <c r="B275" s="984" t="str">
        <f t="shared" si="10"/>
        <v>+0x10E</v>
      </c>
      <c r="C275" s="1563" t="s">
        <v>8734</v>
      </c>
      <c r="D275" s="1559"/>
      <c r="E275" s="1559"/>
      <c r="F275" s="1559"/>
      <c r="G275" s="1559"/>
      <c r="H275" s="1559"/>
      <c r="I275" s="1559"/>
      <c r="J275" s="1560"/>
      <c r="K275" s="985" t="s">
        <v>16</v>
      </c>
      <c r="L275" s="986" t="str">
        <f t="shared" si="11"/>
        <v>+0x10E</v>
      </c>
      <c r="M275" s="1256" t="str">
        <f ca="1">RIGHT(DEC2HEX(S275,4),2)</f>
        <v>00</v>
      </c>
      <c r="N275" s="969"/>
      <c r="S275" s="1277">
        <f ca="1">IF(MOD(T275,2)=1,"",IF(MOD(T275/2,2)=0,OFFSET(TimingFormat!$F$46,0,INT(T275/4)+26,1,1),OFFSET(TimingFormat!$F$46,1,INT(T275/4)+26,1,1)))</f>
        <v>0</v>
      </c>
      <c r="T275" s="1285">
        <v>90</v>
      </c>
    </row>
    <row r="276" spans="1:20">
      <c r="A276" s="970">
        <v>271</v>
      </c>
      <c r="B276" s="984" t="str">
        <f t="shared" si="10"/>
        <v>+0x10F</v>
      </c>
      <c r="C276" s="1563" t="s">
        <v>8735</v>
      </c>
      <c r="D276" s="1559"/>
      <c r="E276" s="1559"/>
      <c r="F276" s="1559"/>
      <c r="G276" s="1559"/>
      <c r="H276" s="1559"/>
      <c r="I276" s="1559"/>
      <c r="J276" s="1560"/>
      <c r="K276" s="985" t="s">
        <v>16</v>
      </c>
      <c r="L276" s="986" t="str">
        <f t="shared" si="11"/>
        <v>+0x10F</v>
      </c>
      <c r="M276" s="1256" t="str">
        <f ca="1">LEFT(DEC2HEX(S275,4),2)</f>
        <v>00</v>
      </c>
      <c r="N276" s="969"/>
      <c r="S276" s="1277" t="str">
        <f ca="1">IF(MOD(T276,2)=1,"",IF(MOD(T276/2,2)=0,OFFSET(TimingFormat!$F$46,0,INT(T276/4)+26,1,1),OFFSET(TimingFormat!$F$46,1,INT(T276/4)+26,1,1)))</f>
        <v/>
      </c>
      <c r="T276" s="1285">
        <v>91</v>
      </c>
    </row>
    <row r="277" spans="1:20">
      <c r="A277" s="970">
        <v>272</v>
      </c>
      <c r="B277" s="984" t="str">
        <f t="shared" si="10"/>
        <v>+0x110</v>
      </c>
      <c r="C277" s="1563" t="s">
        <v>8736</v>
      </c>
      <c r="D277" s="1559"/>
      <c r="E277" s="1559"/>
      <c r="F277" s="1559"/>
      <c r="G277" s="1559"/>
      <c r="H277" s="1559"/>
      <c r="I277" s="1559"/>
      <c r="J277" s="1560"/>
      <c r="K277" s="985" t="s">
        <v>16</v>
      </c>
      <c r="L277" s="986" t="str">
        <f t="shared" si="11"/>
        <v>+0x110</v>
      </c>
      <c r="M277" s="1256" t="str">
        <f ca="1">RIGHT(DEC2HEX(S277,4),2)</f>
        <v>00</v>
      </c>
      <c r="N277" s="969"/>
      <c r="S277" s="1277">
        <f ca="1">IF(MOD(T277,2)=1,"",IF(MOD(T277/2,2)=0,OFFSET(TimingFormat!$F$46,0,INT(T277/4)+26,1,1),OFFSET(TimingFormat!$F$46,1,INT(T277/4)+26,1,1)))</f>
        <v>0</v>
      </c>
      <c r="T277" s="1285">
        <v>92</v>
      </c>
    </row>
    <row r="278" spans="1:20">
      <c r="A278" s="970">
        <v>273</v>
      </c>
      <c r="B278" s="984" t="str">
        <f t="shared" si="10"/>
        <v>+0x111</v>
      </c>
      <c r="C278" s="1563" t="s">
        <v>8737</v>
      </c>
      <c r="D278" s="1559"/>
      <c r="E278" s="1559"/>
      <c r="F278" s="1559"/>
      <c r="G278" s="1559"/>
      <c r="H278" s="1559"/>
      <c r="I278" s="1559"/>
      <c r="J278" s="1560"/>
      <c r="K278" s="985" t="s">
        <v>16</v>
      </c>
      <c r="L278" s="986" t="str">
        <f t="shared" si="11"/>
        <v>+0x111</v>
      </c>
      <c r="M278" s="1256" t="str">
        <f ca="1">LEFT(DEC2HEX(S277,4),2)</f>
        <v>00</v>
      </c>
      <c r="N278" s="969"/>
      <c r="S278" s="1277" t="str">
        <f ca="1">IF(MOD(T278,2)=1,"",IF(MOD(T278/2,2)=0,OFFSET(TimingFormat!$F$46,0,INT(T278/4)+26,1,1),OFFSET(TimingFormat!$F$46,1,INT(T278/4)+26,1,1)))</f>
        <v/>
      </c>
      <c r="T278" s="1285">
        <v>93</v>
      </c>
    </row>
    <row r="279" spans="1:20">
      <c r="A279" s="970">
        <v>274</v>
      </c>
      <c r="B279" s="984" t="str">
        <f t="shared" si="10"/>
        <v>+0x112</v>
      </c>
      <c r="C279" s="1563" t="s">
        <v>8738</v>
      </c>
      <c r="D279" s="1559"/>
      <c r="E279" s="1559"/>
      <c r="F279" s="1559"/>
      <c r="G279" s="1559"/>
      <c r="H279" s="1559"/>
      <c r="I279" s="1559"/>
      <c r="J279" s="1560"/>
      <c r="K279" s="985" t="s">
        <v>16</v>
      </c>
      <c r="L279" s="986" t="str">
        <f t="shared" si="11"/>
        <v>+0x112</v>
      </c>
      <c r="M279" s="1256" t="str">
        <f ca="1">RIGHT(DEC2HEX(S279,4),2)</f>
        <v>00</v>
      </c>
      <c r="N279" s="969"/>
      <c r="S279" s="1277">
        <f ca="1">IF(MOD(T279,2)=1,"",IF(MOD(T279/2,2)=0,OFFSET(TimingFormat!$F$46,0,INT(T279/4)+26,1,1),OFFSET(TimingFormat!$F$46,1,INT(T279/4)+26,1,1)))</f>
        <v>0</v>
      </c>
      <c r="T279" s="1285">
        <v>94</v>
      </c>
    </row>
    <row r="280" spans="1:20">
      <c r="A280" s="970">
        <v>275</v>
      </c>
      <c r="B280" s="984" t="str">
        <f t="shared" si="10"/>
        <v>+0x113</v>
      </c>
      <c r="C280" s="1563" t="s">
        <v>8739</v>
      </c>
      <c r="D280" s="1559"/>
      <c r="E280" s="1559"/>
      <c r="F280" s="1559"/>
      <c r="G280" s="1559"/>
      <c r="H280" s="1559"/>
      <c r="I280" s="1559"/>
      <c r="J280" s="1560"/>
      <c r="K280" s="985" t="s">
        <v>16</v>
      </c>
      <c r="L280" s="986" t="str">
        <f t="shared" si="11"/>
        <v>+0x113</v>
      </c>
      <c r="M280" s="1256" t="str">
        <f ca="1">LEFT(DEC2HEX(S279,4),2)</f>
        <v>00</v>
      </c>
      <c r="N280" s="969"/>
      <c r="S280" s="1277" t="str">
        <f ca="1">IF(MOD(T280,2)=1,"",IF(MOD(T280/2,2)=0,OFFSET(TimingFormat!$F$46,0,INT(T280/4)+26,1,1),OFFSET(TimingFormat!$F$46,1,INT(T280/4)+26,1,1)))</f>
        <v/>
      </c>
      <c r="T280" s="1285">
        <v>95</v>
      </c>
    </row>
    <row r="281" spans="1:20">
      <c r="A281" s="970">
        <v>276</v>
      </c>
      <c r="B281" s="984" t="str">
        <f t="shared" si="10"/>
        <v>+0x114</v>
      </c>
      <c r="C281" s="1563" t="s">
        <v>8740</v>
      </c>
      <c r="D281" s="1559"/>
      <c r="E281" s="1559"/>
      <c r="F281" s="1559"/>
      <c r="G281" s="1559"/>
      <c r="H281" s="1559"/>
      <c r="I281" s="1559"/>
      <c r="J281" s="1560"/>
      <c r="K281" s="985" t="s">
        <v>16</v>
      </c>
      <c r="L281" s="986" t="str">
        <f t="shared" si="11"/>
        <v>+0x114</v>
      </c>
      <c r="M281" s="1256" t="str">
        <f ca="1">RIGHT(DEC2HEX(S281,4),2)</f>
        <v>00</v>
      </c>
      <c r="N281" s="969"/>
      <c r="S281" s="1277">
        <f ca="1">IF(MOD(T281,2)=1,"",IF(MOD(T281/2,2)=0,OFFSET(TimingFormat!$F$46,0,INT(T281/4)+26,1,1),OFFSET(TimingFormat!$F$46,1,INT(T281/4)+26,1,1)))</f>
        <v>0</v>
      </c>
      <c r="T281" s="1285">
        <v>96</v>
      </c>
    </row>
    <row r="282" spans="1:20">
      <c r="A282" s="970">
        <v>277</v>
      </c>
      <c r="B282" s="984" t="str">
        <f t="shared" si="10"/>
        <v>+0x115</v>
      </c>
      <c r="C282" s="1563" t="s">
        <v>8741</v>
      </c>
      <c r="D282" s="1559"/>
      <c r="E282" s="1559"/>
      <c r="F282" s="1559"/>
      <c r="G282" s="1559"/>
      <c r="H282" s="1559"/>
      <c r="I282" s="1559"/>
      <c r="J282" s="1560"/>
      <c r="K282" s="985" t="s">
        <v>16</v>
      </c>
      <c r="L282" s="986" t="str">
        <f t="shared" si="11"/>
        <v>+0x115</v>
      </c>
      <c r="M282" s="1256" t="str">
        <f ca="1">LEFT(DEC2HEX(S281,4),2)</f>
        <v>00</v>
      </c>
      <c r="N282" s="969"/>
      <c r="S282" s="1277" t="str">
        <f ca="1">IF(MOD(T282,2)=1,"",IF(MOD(T282/2,2)=0,OFFSET(TimingFormat!$F$46,0,INT(T282/4)+26,1,1),OFFSET(TimingFormat!$F$46,1,INT(T282/4)+26,1,1)))</f>
        <v/>
      </c>
      <c r="T282" s="1285">
        <v>97</v>
      </c>
    </row>
    <row r="283" spans="1:20">
      <c r="A283" s="970">
        <v>278</v>
      </c>
      <c r="B283" s="984" t="str">
        <f t="shared" si="10"/>
        <v>+0x116</v>
      </c>
      <c r="C283" s="1563" t="s">
        <v>8742</v>
      </c>
      <c r="D283" s="1559"/>
      <c r="E283" s="1559"/>
      <c r="F283" s="1559"/>
      <c r="G283" s="1559"/>
      <c r="H283" s="1559"/>
      <c r="I283" s="1559"/>
      <c r="J283" s="1560"/>
      <c r="K283" s="985" t="s">
        <v>16</v>
      </c>
      <c r="L283" s="986" t="str">
        <f t="shared" si="11"/>
        <v>+0x116</v>
      </c>
      <c r="M283" s="1256" t="str">
        <f ca="1">RIGHT(DEC2HEX(S283,4),2)</f>
        <v>00</v>
      </c>
      <c r="N283" s="969"/>
      <c r="S283" s="1277">
        <f ca="1">IF(MOD(T283,2)=1,"",IF(MOD(T283/2,2)=0,OFFSET(TimingFormat!$F$46,0,INT(T283/4)+26,1,1),OFFSET(TimingFormat!$F$46,1,INT(T283/4)+26,1,1)))</f>
        <v>0</v>
      </c>
      <c r="T283" s="1285">
        <v>98</v>
      </c>
    </row>
    <row r="284" spans="1:20">
      <c r="A284" s="970">
        <v>279</v>
      </c>
      <c r="B284" s="984" t="str">
        <f t="shared" si="10"/>
        <v>+0x117</v>
      </c>
      <c r="C284" s="1563" t="s">
        <v>8743</v>
      </c>
      <c r="D284" s="1559"/>
      <c r="E284" s="1559"/>
      <c r="F284" s="1559"/>
      <c r="G284" s="1559"/>
      <c r="H284" s="1559"/>
      <c r="I284" s="1559"/>
      <c r="J284" s="1560"/>
      <c r="K284" s="985" t="s">
        <v>16</v>
      </c>
      <c r="L284" s="986" t="str">
        <f t="shared" si="11"/>
        <v>+0x117</v>
      </c>
      <c r="M284" s="1256" t="str">
        <f ca="1">LEFT(DEC2HEX(S283,4),2)</f>
        <v>00</v>
      </c>
      <c r="N284" s="969"/>
      <c r="S284" s="1277" t="str">
        <f ca="1">IF(MOD(T284,2)=1,"",IF(MOD(T284/2,2)=0,OFFSET(TimingFormat!$F$46,0,INT(T284/4)+26,1,1),OFFSET(TimingFormat!$F$46,1,INT(T284/4)+26,1,1)))</f>
        <v/>
      </c>
      <c r="T284" s="1285">
        <v>99</v>
      </c>
    </row>
    <row r="285" spans="1:20">
      <c r="A285" s="970">
        <v>280</v>
      </c>
      <c r="B285" s="984" t="str">
        <f t="shared" si="10"/>
        <v>+0x118</v>
      </c>
      <c r="C285" s="1563" t="s">
        <v>8744</v>
      </c>
      <c r="D285" s="1559"/>
      <c r="E285" s="1559"/>
      <c r="F285" s="1559"/>
      <c r="G285" s="1559"/>
      <c r="H285" s="1559"/>
      <c r="I285" s="1559"/>
      <c r="J285" s="1560"/>
      <c r="K285" s="985" t="s">
        <v>16</v>
      </c>
      <c r="L285" s="986" t="str">
        <f t="shared" si="11"/>
        <v>+0x118</v>
      </c>
      <c r="M285" s="1256" t="str">
        <f ca="1">RIGHT(DEC2HEX(S285,4),2)</f>
        <v>00</v>
      </c>
      <c r="N285" s="969"/>
      <c r="S285" s="1277">
        <f ca="1">IF(MOD(T285,2)=1,"",IF(MOD(T285/2,2)=0,OFFSET(TimingFormat!$F$46,0,INT(T285/4)+26,1,1),OFFSET(TimingFormat!$F$46,1,INT(T285/4)+26,1,1)))</f>
        <v>0</v>
      </c>
      <c r="T285" s="1285">
        <v>100</v>
      </c>
    </row>
    <row r="286" spans="1:20">
      <c r="A286" s="970">
        <v>281</v>
      </c>
      <c r="B286" s="984" t="str">
        <f t="shared" si="10"/>
        <v>+0x119</v>
      </c>
      <c r="C286" s="1563" t="s">
        <v>8745</v>
      </c>
      <c r="D286" s="1559"/>
      <c r="E286" s="1559"/>
      <c r="F286" s="1559"/>
      <c r="G286" s="1559"/>
      <c r="H286" s="1559"/>
      <c r="I286" s="1559"/>
      <c r="J286" s="1560"/>
      <c r="K286" s="985" t="s">
        <v>16</v>
      </c>
      <c r="L286" s="986" t="str">
        <f t="shared" si="11"/>
        <v>+0x119</v>
      </c>
      <c r="M286" s="1256" t="str">
        <f ca="1">LEFT(DEC2HEX(S285,4),2)</f>
        <v>00</v>
      </c>
      <c r="N286" s="969"/>
      <c r="S286" s="1277" t="str">
        <f ca="1">IF(MOD(T286,2)=1,"",IF(MOD(T286/2,2)=0,OFFSET(TimingFormat!$F$46,0,INT(T286/4)+26,1,1),OFFSET(TimingFormat!$F$46,1,INT(T286/4)+26,1,1)))</f>
        <v/>
      </c>
      <c r="T286" s="1285">
        <v>101</v>
      </c>
    </row>
    <row r="287" spans="1:20">
      <c r="A287" s="970">
        <v>282</v>
      </c>
      <c r="B287" s="984" t="str">
        <f t="shared" si="10"/>
        <v>+0x11A</v>
      </c>
      <c r="C287" s="1563" t="s">
        <v>8746</v>
      </c>
      <c r="D287" s="1559"/>
      <c r="E287" s="1559"/>
      <c r="F287" s="1559"/>
      <c r="G287" s="1559"/>
      <c r="H287" s="1559"/>
      <c r="I287" s="1559"/>
      <c r="J287" s="1560"/>
      <c r="K287" s="985" t="s">
        <v>16</v>
      </c>
      <c r="L287" s="986" t="str">
        <f t="shared" si="11"/>
        <v>+0x11A</v>
      </c>
      <c r="M287" s="1256" t="str">
        <f ca="1">RIGHT(DEC2HEX(S287,4),2)</f>
        <v>00</v>
      </c>
      <c r="N287" s="969"/>
      <c r="S287" s="1277">
        <f ca="1">IF(MOD(T287,2)=1,"",IF(MOD(T287/2,2)=0,OFFSET(TimingFormat!$F$46,0,INT(T287/4)+26,1,1),OFFSET(TimingFormat!$F$46,1,INT(T287/4)+26,1,1)))</f>
        <v>0</v>
      </c>
      <c r="T287" s="1285">
        <v>102</v>
      </c>
    </row>
    <row r="288" spans="1:20">
      <c r="A288" s="970">
        <v>283</v>
      </c>
      <c r="B288" s="984" t="str">
        <f t="shared" si="10"/>
        <v>+0x11B</v>
      </c>
      <c r="C288" s="1563" t="s">
        <v>8747</v>
      </c>
      <c r="D288" s="1559"/>
      <c r="E288" s="1559"/>
      <c r="F288" s="1559"/>
      <c r="G288" s="1559"/>
      <c r="H288" s="1559"/>
      <c r="I288" s="1559"/>
      <c r="J288" s="1560"/>
      <c r="K288" s="985" t="s">
        <v>16</v>
      </c>
      <c r="L288" s="986" t="str">
        <f t="shared" si="11"/>
        <v>+0x11B</v>
      </c>
      <c r="M288" s="1256" t="str">
        <f ca="1">LEFT(DEC2HEX(S287,4),2)</f>
        <v>00</v>
      </c>
      <c r="N288" s="969"/>
      <c r="S288" s="1277" t="str">
        <f ca="1">IF(MOD(T288,2)=1,"",IF(MOD(T288/2,2)=0,OFFSET(TimingFormat!$F$46,0,INT(T288/4)+26,1,1),OFFSET(TimingFormat!$F$46,1,INT(T288/4)+26,1,1)))</f>
        <v/>
      </c>
      <c r="T288" s="1285">
        <v>103</v>
      </c>
    </row>
    <row r="289" spans="1:20">
      <c r="A289" s="970">
        <v>284</v>
      </c>
      <c r="B289" s="984" t="str">
        <f t="shared" si="10"/>
        <v>+0x11C</v>
      </c>
      <c r="C289" s="1563" t="s">
        <v>8748</v>
      </c>
      <c r="D289" s="1559"/>
      <c r="E289" s="1559"/>
      <c r="F289" s="1559"/>
      <c r="G289" s="1559"/>
      <c r="H289" s="1559"/>
      <c r="I289" s="1559"/>
      <c r="J289" s="1560"/>
      <c r="K289" s="985" t="s">
        <v>16</v>
      </c>
      <c r="L289" s="986" t="str">
        <f t="shared" si="11"/>
        <v>+0x11C</v>
      </c>
      <c r="M289" s="1256" t="str">
        <f ca="1">RIGHT(DEC2HEX(S289,4),2)</f>
        <v>00</v>
      </c>
      <c r="N289" s="969"/>
      <c r="S289" s="1277">
        <f ca="1">IF(MOD(T289,2)=1,"",IF(MOD(T289/2,2)=0,OFFSET(TimingFormat!$F$46,0,INT(T289/4)+26,1,1),OFFSET(TimingFormat!$F$46,1,INT(T289/4)+26,1,1)))</f>
        <v>0</v>
      </c>
      <c r="T289" s="1285">
        <v>104</v>
      </c>
    </row>
    <row r="290" spans="1:20">
      <c r="A290" s="970">
        <v>285</v>
      </c>
      <c r="B290" s="984" t="str">
        <f t="shared" si="10"/>
        <v>+0x11D</v>
      </c>
      <c r="C290" s="1563" t="s">
        <v>8749</v>
      </c>
      <c r="D290" s="1559"/>
      <c r="E290" s="1559"/>
      <c r="F290" s="1559"/>
      <c r="G290" s="1559"/>
      <c r="H290" s="1559"/>
      <c r="I290" s="1559"/>
      <c r="J290" s="1560"/>
      <c r="K290" s="985" t="s">
        <v>16</v>
      </c>
      <c r="L290" s="986" t="str">
        <f t="shared" si="11"/>
        <v>+0x11D</v>
      </c>
      <c r="M290" s="1256" t="str">
        <f ca="1">LEFT(DEC2HEX(S289,4),2)</f>
        <v>00</v>
      </c>
      <c r="N290" s="969"/>
      <c r="S290" s="1277" t="str">
        <f ca="1">IF(MOD(T290,2)=1,"",IF(MOD(T290/2,2)=0,OFFSET(TimingFormat!$F$46,0,INT(T290/4)+26,1,1),OFFSET(TimingFormat!$F$46,1,INT(T290/4)+26,1,1)))</f>
        <v/>
      </c>
      <c r="T290" s="1285">
        <v>105</v>
      </c>
    </row>
    <row r="291" spans="1:20">
      <c r="A291" s="970">
        <v>286</v>
      </c>
      <c r="B291" s="984" t="str">
        <f t="shared" si="10"/>
        <v>+0x11E</v>
      </c>
      <c r="C291" s="1563" t="s">
        <v>8750</v>
      </c>
      <c r="D291" s="1559"/>
      <c r="E291" s="1559"/>
      <c r="F291" s="1559"/>
      <c r="G291" s="1559"/>
      <c r="H291" s="1559"/>
      <c r="I291" s="1559"/>
      <c r="J291" s="1560"/>
      <c r="K291" s="985" t="s">
        <v>16</v>
      </c>
      <c r="L291" s="986" t="str">
        <f t="shared" si="11"/>
        <v>+0x11E</v>
      </c>
      <c r="M291" s="1256" t="str">
        <f ca="1">RIGHT(DEC2HEX(S291,4),2)</f>
        <v>00</v>
      </c>
      <c r="N291" s="969"/>
      <c r="S291" s="1277">
        <f ca="1">IF(MOD(T291,2)=1,"",IF(MOD(T291/2,2)=0,OFFSET(TimingFormat!$F$46,0,INT(T291/4)+26,1,1),OFFSET(TimingFormat!$F$46,1,INT(T291/4)+26,1,1)))</f>
        <v>0</v>
      </c>
      <c r="T291" s="1285">
        <v>106</v>
      </c>
    </row>
    <row r="292" spans="1:20">
      <c r="A292" s="970">
        <v>287</v>
      </c>
      <c r="B292" s="984" t="str">
        <f t="shared" si="10"/>
        <v>+0x11F</v>
      </c>
      <c r="C292" s="1563" t="s">
        <v>8751</v>
      </c>
      <c r="D292" s="1559"/>
      <c r="E292" s="1559"/>
      <c r="F292" s="1559"/>
      <c r="G292" s="1559"/>
      <c r="H292" s="1559"/>
      <c r="I292" s="1559"/>
      <c r="J292" s="1560"/>
      <c r="K292" s="985" t="s">
        <v>16</v>
      </c>
      <c r="L292" s="986" t="str">
        <f t="shared" si="11"/>
        <v>+0x11F</v>
      </c>
      <c r="M292" s="1256" t="str">
        <f ca="1">LEFT(DEC2HEX(S291,4),2)</f>
        <v>00</v>
      </c>
      <c r="N292" s="969"/>
      <c r="S292" s="1277" t="str">
        <f ca="1">IF(MOD(T292,2)=1,"",IF(MOD(T292/2,2)=0,OFFSET(TimingFormat!$F$46,0,INT(T292/4)+26,1,1),OFFSET(TimingFormat!$F$46,1,INT(T292/4)+26,1,1)))</f>
        <v/>
      </c>
      <c r="T292" s="1285">
        <v>107</v>
      </c>
    </row>
    <row r="293" spans="1:20">
      <c r="A293" s="970">
        <v>288</v>
      </c>
      <c r="B293" s="984" t="str">
        <f t="shared" si="10"/>
        <v>+0x120</v>
      </c>
      <c r="C293" s="1563" t="s">
        <v>8752</v>
      </c>
      <c r="D293" s="1559"/>
      <c r="E293" s="1559"/>
      <c r="F293" s="1559"/>
      <c r="G293" s="1559"/>
      <c r="H293" s="1559"/>
      <c r="I293" s="1559"/>
      <c r="J293" s="1560"/>
      <c r="K293" s="985" t="s">
        <v>16</v>
      </c>
      <c r="L293" s="986" t="str">
        <f t="shared" si="11"/>
        <v>+0x120</v>
      </c>
      <c r="M293" s="1256" t="str">
        <f ca="1">RIGHT(DEC2HEX(S293,4),2)</f>
        <v>00</v>
      </c>
      <c r="N293" s="969"/>
      <c r="S293" s="1277">
        <f ca="1">IF(MOD(T293,2)=1,"",IF(MOD(T293/2,2)=0,OFFSET(TimingFormat!$F$46,0,INT(T293/4)+26,1,1),OFFSET(TimingFormat!$F$46,1,INT(T293/4)+26,1,1)))</f>
        <v>0</v>
      </c>
      <c r="T293" s="1285">
        <v>108</v>
      </c>
    </row>
    <row r="294" spans="1:20">
      <c r="A294" s="970">
        <v>289</v>
      </c>
      <c r="B294" s="984" t="str">
        <f t="shared" si="10"/>
        <v>+0x121</v>
      </c>
      <c r="C294" s="1563" t="s">
        <v>8753</v>
      </c>
      <c r="D294" s="1559"/>
      <c r="E294" s="1559"/>
      <c r="F294" s="1559"/>
      <c r="G294" s="1559"/>
      <c r="H294" s="1559"/>
      <c r="I294" s="1559"/>
      <c r="J294" s="1560"/>
      <c r="K294" s="985" t="s">
        <v>16</v>
      </c>
      <c r="L294" s="986" t="str">
        <f t="shared" si="11"/>
        <v>+0x121</v>
      </c>
      <c r="M294" s="1256" t="str">
        <f ca="1">LEFT(DEC2HEX(S293,4),2)</f>
        <v>00</v>
      </c>
      <c r="N294" s="969"/>
      <c r="S294" s="1277" t="str">
        <f ca="1">IF(MOD(T294,2)=1,"",IF(MOD(T294/2,2)=0,OFFSET(TimingFormat!$F$46,0,INT(T294/4)+26,1,1),OFFSET(TimingFormat!$F$46,1,INT(T294/4)+26,1,1)))</f>
        <v/>
      </c>
      <c r="T294" s="1285">
        <v>109</v>
      </c>
    </row>
    <row r="295" spans="1:20">
      <c r="A295" s="970">
        <v>290</v>
      </c>
      <c r="B295" s="984" t="str">
        <f t="shared" si="10"/>
        <v>+0x122</v>
      </c>
      <c r="C295" s="1563" t="s">
        <v>8754</v>
      </c>
      <c r="D295" s="1559"/>
      <c r="E295" s="1559"/>
      <c r="F295" s="1559"/>
      <c r="G295" s="1559"/>
      <c r="H295" s="1559"/>
      <c r="I295" s="1559"/>
      <c r="J295" s="1560"/>
      <c r="K295" s="985" t="s">
        <v>16</v>
      </c>
      <c r="L295" s="986" t="str">
        <f t="shared" si="11"/>
        <v>+0x122</v>
      </c>
      <c r="M295" s="1256" t="str">
        <f ca="1">RIGHT(DEC2HEX(S295,4),2)</f>
        <v>00</v>
      </c>
      <c r="N295" s="969"/>
      <c r="S295" s="1277">
        <f ca="1">IF(MOD(T295,2)=1,"",IF(MOD(T295/2,2)=0,OFFSET(TimingFormat!$F$46,0,INT(T295/4)+26,1,1),OFFSET(TimingFormat!$F$46,1,INT(T295/4)+26,1,1)))</f>
        <v>0</v>
      </c>
      <c r="T295" s="1285">
        <v>110</v>
      </c>
    </row>
    <row r="296" spans="1:20">
      <c r="A296" s="970">
        <v>291</v>
      </c>
      <c r="B296" s="984" t="str">
        <f t="shared" si="10"/>
        <v>+0x123</v>
      </c>
      <c r="C296" s="1563" t="s">
        <v>8755</v>
      </c>
      <c r="D296" s="1559"/>
      <c r="E296" s="1559"/>
      <c r="F296" s="1559"/>
      <c r="G296" s="1559"/>
      <c r="H296" s="1559"/>
      <c r="I296" s="1559"/>
      <c r="J296" s="1560"/>
      <c r="K296" s="985" t="s">
        <v>16</v>
      </c>
      <c r="L296" s="986" t="str">
        <f t="shared" si="11"/>
        <v>+0x123</v>
      </c>
      <c r="M296" s="1256" t="str">
        <f ca="1">LEFT(DEC2HEX(S295,4),2)</f>
        <v>00</v>
      </c>
      <c r="N296" s="969"/>
      <c r="S296" s="1277" t="str">
        <f ca="1">IF(MOD(T296,2)=1,"",IF(MOD(T296/2,2)=0,OFFSET(TimingFormat!$F$46,0,INT(T296/4)+26,1,1),OFFSET(TimingFormat!$F$46,1,INT(T296/4)+26,1,1)))</f>
        <v/>
      </c>
      <c r="T296" s="1285">
        <v>111</v>
      </c>
    </row>
    <row r="297" spans="1:20">
      <c r="A297" s="970">
        <v>292</v>
      </c>
      <c r="B297" s="984" t="str">
        <f t="shared" si="10"/>
        <v>+0x124</v>
      </c>
      <c r="C297" s="1563" t="s">
        <v>8756</v>
      </c>
      <c r="D297" s="1559"/>
      <c r="E297" s="1559"/>
      <c r="F297" s="1559"/>
      <c r="G297" s="1559"/>
      <c r="H297" s="1559"/>
      <c r="I297" s="1559"/>
      <c r="J297" s="1560"/>
      <c r="K297" s="985" t="s">
        <v>16</v>
      </c>
      <c r="L297" s="986" t="str">
        <f t="shared" si="11"/>
        <v>+0x124</v>
      </c>
      <c r="M297" s="1256" t="str">
        <f ca="1">RIGHT(DEC2HEX(S297,4),2)</f>
        <v>00</v>
      </c>
      <c r="N297" s="969"/>
      <c r="S297" s="1277">
        <f ca="1">IF(MOD(T297,2)=1,"",IF(MOD(T297/2,2)=0,OFFSET(TimingFormat!$F$46,0,INT(T297/4)+26,1,1),OFFSET(TimingFormat!$F$46,1,INT(T297/4)+26,1,1)))</f>
        <v>0</v>
      </c>
      <c r="T297" s="1285">
        <v>112</v>
      </c>
    </row>
    <row r="298" spans="1:20">
      <c r="A298" s="970">
        <v>293</v>
      </c>
      <c r="B298" s="984" t="str">
        <f t="shared" si="10"/>
        <v>+0x125</v>
      </c>
      <c r="C298" s="1563" t="s">
        <v>8757</v>
      </c>
      <c r="D298" s="1559"/>
      <c r="E298" s="1559"/>
      <c r="F298" s="1559"/>
      <c r="G298" s="1559"/>
      <c r="H298" s="1559"/>
      <c r="I298" s="1559"/>
      <c r="J298" s="1560"/>
      <c r="K298" s="985" t="s">
        <v>16</v>
      </c>
      <c r="L298" s="986" t="str">
        <f t="shared" si="11"/>
        <v>+0x125</v>
      </c>
      <c r="M298" s="1256" t="str">
        <f ca="1">LEFT(DEC2HEX(S297,4),2)</f>
        <v>00</v>
      </c>
      <c r="N298" s="969"/>
      <c r="S298" s="1277" t="str">
        <f ca="1">IF(MOD(T298,2)=1,"",IF(MOD(T298/2,2)=0,OFFSET(TimingFormat!$F$46,0,INT(T298/4)+26,1,1),OFFSET(TimingFormat!$F$46,1,INT(T298/4)+26,1,1)))</f>
        <v/>
      </c>
      <c r="T298" s="1285">
        <v>113</v>
      </c>
    </row>
    <row r="299" spans="1:20">
      <c r="A299" s="970">
        <v>294</v>
      </c>
      <c r="B299" s="984" t="str">
        <f t="shared" si="10"/>
        <v>+0x126</v>
      </c>
      <c r="C299" s="1563" t="s">
        <v>8758</v>
      </c>
      <c r="D299" s="1559"/>
      <c r="E299" s="1559"/>
      <c r="F299" s="1559"/>
      <c r="G299" s="1559"/>
      <c r="H299" s="1559"/>
      <c r="I299" s="1559"/>
      <c r="J299" s="1560"/>
      <c r="K299" s="985" t="s">
        <v>16</v>
      </c>
      <c r="L299" s="986" t="str">
        <f t="shared" si="11"/>
        <v>+0x126</v>
      </c>
      <c r="M299" s="1256" t="str">
        <f ca="1">RIGHT(DEC2HEX(S299,4),2)</f>
        <v>00</v>
      </c>
      <c r="N299" s="969"/>
      <c r="S299" s="1277">
        <f ca="1">IF(MOD(T299,2)=1,"",IF(MOD(T299/2,2)=0,OFFSET(TimingFormat!$F$46,0,INT(T299/4)+26,1,1),OFFSET(TimingFormat!$F$46,1,INT(T299/4)+26,1,1)))</f>
        <v>0</v>
      </c>
      <c r="T299" s="1285">
        <v>114</v>
      </c>
    </row>
    <row r="300" spans="1:20">
      <c r="A300" s="970">
        <v>295</v>
      </c>
      <c r="B300" s="984" t="str">
        <f t="shared" si="10"/>
        <v>+0x127</v>
      </c>
      <c r="C300" s="1563" t="s">
        <v>8759</v>
      </c>
      <c r="D300" s="1559"/>
      <c r="E300" s="1559"/>
      <c r="F300" s="1559"/>
      <c r="G300" s="1559"/>
      <c r="H300" s="1559"/>
      <c r="I300" s="1559"/>
      <c r="J300" s="1560"/>
      <c r="K300" s="985" t="s">
        <v>16</v>
      </c>
      <c r="L300" s="986" t="str">
        <f t="shared" si="11"/>
        <v>+0x127</v>
      </c>
      <c r="M300" s="1256" t="str">
        <f ca="1">LEFT(DEC2HEX(S299,4),2)</f>
        <v>00</v>
      </c>
      <c r="N300" s="969"/>
      <c r="S300" s="1277" t="str">
        <f ca="1">IF(MOD(T300,2)=1,"",IF(MOD(T300/2,2)=0,OFFSET(TimingFormat!$F$46,0,INT(T300/4)+26,1,1),OFFSET(TimingFormat!$F$46,1,INT(T300/4)+26,1,1)))</f>
        <v/>
      </c>
      <c r="T300" s="1285">
        <v>115</v>
      </c>
    </row>
    <row r="301" spans="1:20">
      <c r="A301" s="970">
        <v>296</v>
      </c>
      <c r="B301" s="984" t="str">
        <f t="shared" si="10"/>
        <v>+0x128</v>
      </c>
      <c r="C301" s="1563" t="s">
        <v>8760</v>
      </c>
      <c r="D301" s="1559"/>
      <c r="E301" s="1559"/>
      <c r="F301" s="1559"/>
      <c r="G301" s="1559"/>
      <c r="H301" s="1559"/>
      <c r="I301" s="1559"/>
      <c r="J301" s="1560"/>
      <c r="K301" s="985" t="s">
        <v>16</v>
      </c>
      <c r="L301" s="986" t="str">
        <f t="shared" si="11"/>
        <v>+0x128</v>
      </c>
      <c r="M301" s="1256" t="str">
        <f ca="1">RIGHT(DEC2HEX(S301,4),2)</f>
        <v>00</v>
      </c>
      <c r="N301" s="969"/>
      <c r="S301" s="1277">
        <f ca="1">IF(MOD(T301,2)=1,"",IF(MOD(T301/2,2)=0,OFFSET(TimingFormat!$F$46,0,INT(T301/4)+26,1,1),OFFSET(TimingFormat!$F$46,1,INT(T301/4)+26,1,1)))</f>
        <v>0</v>
      </c>
      <c r="T301" s="1285">
        <v>116</v>
      </c>
    </row>
    <row r="302" spans="1:20">
      <c r="A302" s="970">
        <v>297</v>
      </c>
      <c r="B302" s="984" t="str">
        <f t="shared" si="10"/>
        <v>+0x129</v>
      </c>
      <c r="C302" s="1563" t="s">
        <v>8761</v>
      </c>
      <c r="D302" s="1559"/>
      <c r="E302" s="1559"/>
      <c r="F302" s="1559"/>
      <c r="G302" s="1559"/>
      <c r="H302" s="1559"/>
      <c r="I302" s="1559"/>
      <c r="J302" s="1560"/>
      <c r="K302" s="985" t="s">
        <v>16</v>
      </c>
      <c r="L302" s="986" t="str">
        <f t="shared" si="11"/>
        <v>+0x129</v>
      </c>
      <c r="M302" s="1256" t="str">
        <f ca="1">LEFT(DEC2HEX(S301,4),2)</f>
        <v>00</v>
      </c>
      <c r="N302" s="969"/>
      <c r="S302" s="1277" t="str">
        <f ca="1">IF(MOD(T302,2)=1,"",IF(MOD(T302/2,2)=0,OFFSET(TimingFormat!$F$46,0,INT(T302/4)+26,1,1),OFFSET(TimingFormat!$F$46,1,INT(T302/4)+26,1,1)))</f>
        <v/>
      </c>
      <c r="T302" s="1285">
        <v>117</v>
      </c>
    </row>
    <row r="303" spans="1:20">
      <c r="A303" s="970">
        <v>298</v>
      </c>
      <c r="B303" s="984" t="str">
        <f t="shared" si="10"/>
        <v>+0x12A</v>
      </c>
      <c r="C303" s="1563" t="s">
        <v>8762</v>
      </c>
      <c r="D303" s="1559"/>
      <c r="E303" s="1559"/>
      <c r="F303" s="1559"/>
      <c r="G303" s="1559"/>
      <c r="H303" s="1559"/>
      <c r="I303" s="1559"/>
      <c r="J303" s="1560"/>
      <c r="K303" s="985" t="s">
        <v>16</v>
      </c>
      <c r="L303" s="986" t="str">
        <f t="shared" si="11"/>
        <v>+0x12A</v>
      </c>
      <c r="M303" s="1256" t="str">
        <f ca="1">RIGHT(DEC2HEX(S303,4),2)</f>
        <v>00</v>
      </c>
      <c r="N303" s="969"/>
      <c r="S303" s="1277">
        <f ca="1">IF(MOD(T303,2)=1,"",IF(MOD(T303/2,2)=0,OFFSET(TimingFormat!$F$46,0,INT(T303/4)+26,1,1),OFFSET(TimingFormat!$F$46,1,INT(T303/4)+26,1,1)))</f>
        <v>0</v>
      </c>
      <c r="T303" s="1285">
        <v>118</v>
      </c>
    </row>
    <row r="304" spans="1:20">
      <c r="A304" s="970">
        <v>299</v>
      </c>
      <c r="B304" s="984" t="str">
        <f t="shared" si="10"/>
        <v>+0x12B</v>
      </c>
      <c r="C304" s="1563" t="s">
        <v>8763</v>
      </c>
      <c r="D304" s="1559"/>
      <c r="E304" s="1559"/>
      <c r="F304" s="1559"/>
      <c r="G304" s="1559"/>
      <c r="H304" s="1559"/>
      <c r="I304" s="1559"/>
      <c r="J304" s="1560"/>
      <c r="K304" s="985" t="s">
        <v>16</v>
      </c>
      <c r="L304" s="986" t="str">
        <f t="shared" si="11"/>
        <v>+0x12B</v>
      </c>
      <c r="M304" s="1256" t="str">
        <f ca="1">LEFT(DEC2HEX(S303,4),2)</f>
        <v>00</v>
      </c>
      <c r="N304" s="969"/>
      <c r="S304" s="1277" t="str">
        <f ca="1">IF(MOD(T304,2)=1,"",IF(MOD(T304/2,2)=0,OFFSET(TimingFormat!$F$46,0,INT(T304/4)+26,1,1),OFFSET(TimingFormat!$F$46,1,INT(T304/4)+26,1,1)))</f>
        <v/>
      </c>
      <c r="T304" s="1285">
        <v>119</v>
      </c>
    </row>
    <row r="305" spans="1:20">
      <c r="A305" s="970">
        <v>300</v>
      </c>
      <c r="B305" s="984" t="str">
        <f t="shared" si="10"/>
        <v>+0x12C</v>
      </c>
      <c r="C305" s="1563" t="s">
        <v>8764</v>
      </c>
      <c r="D305" s="1559"/>
      <c r="E305" s="1559"/>
      <c r="F305" s="1559"/>
      <c r="G305" s="1559"/>
      <c r="H305" s="1559"/>
      <c r="I305" s="1559"/>
      <c r="J305" s="1560"/>
      <c r="K305" s="985" t="s">
        <v>16</v>
      </c>
      <c r="L305" s="986" t="str">
        <f t="shared" si="11"/>
        <v>+0x12C</v>
      </c>
      <c r="M305" s="1256" t="str">
        <f ca="1">RIGHT(DEC2HEX(S305,4),2)</f>
        <v>00</v>
      </c>
      <c r="N305" s="969"/>
      <c r="S305" s="1277">
        <f ca="1">IF(MOD(T305,2)=1,"",IF(MOD(T305/2,2)=0,OFFSET(TimingFormat!$F$46,0,INT(T305/4)+26,1,1),OFFSET(TimingFormat!$F$46,1,INT(T305/4)+26,1,1)))</f>
        <v>0</v>
      </c>
      <c r="T305" s="1285">
        <v>120</v>
      </c>
    </row>
    <row r="306" spans="1:20">
      <c r="A306" s="970">
        <v>301</v>
      </c>
      <c r="B306" s="984" t="str">
        <f t="shared" si="10"/>
        <v>+0x12D</v>
      </c>
      <c r="C306" s="1563" t="s">
        <v>8765</v>
      </c>
      <c r="D306" s="1559"/>
      <c r="E306" s="1559"/>
      <c r="F306" s="1559"/>
      <c r="G306" s="1559"/>
      <c r="H306" s="1559"/>
      <c r="I306" s="1559"/>
      <c r="J306" s="1560"/>
      <c r="K306" s="985" t="s">
        <v>16</v>
      </c>
      <c r="L306" s="986" t="str">
        <f t="shared" si="11"/>
        <v>+0x12D</v>
      </c>
      <c r="M306" s="1256" t="str">
        <f ca="1">LEFT(DEC2HEX(S305,4),2)</f>
        <v>00</v>
      </c>
      <c r="N306" s="969"/>
      <c r="S306" s="1277" t="str">
        <f ca="1">IF(MOD(T306,2)=1,"",IF(MOD(T306/2,2)=0,OFFSET(TimingFormat!$F$46,0,INT(T306/4)+26,1,1),OFFSET(TimingFormat!$F$46,1,INT(T306/4)+26,1,1)))</f>
        <v/>
      </c>
      <c r="T306" s="1285">
        <v>121</v>
      </c>
    </row>
    <row r="307" spans="1:20">
      <c r="A307" s="970">
        <v>302</v>
      </c>
      <c r="B307" s="984" t="str">
        <f t="shared" si="10"/>
        <v>+0x12E</v>
      </c>
      <c r="C307" s="1563" t="s">
        <v>8766</v>
      </c>
      <c r="D307" s="1559"/>
      <c r="E307" s="1559"/>
      <c r="F307" s="1559"/>
      <c r="G307" s="1559"/>
      <c r="H307" s="1559"/>
      <c r="I307" s="1559"/>
      <c r="J307" s="1560"/>
      <c r="K307" s="985" t="s">
        <v>16</v>
      </c>
      <c r="L307" s="986" t="str">
        <f t="shared" si="11"/>
        <v>+0x12E</v>
      </c>
      <c r="M307" s="1256" t="str">
        <f ca="1">RIGHT(DEC2HEX(S307,4),2)</f>
        <v>00</v>
      </c>
      <c r="N307" s="969"/>
      <c r="S307" s="1277">
        <f ca="1">IF(MOD(T307,2)=1,"",IF(MOD(T307/2,2)=0,OFFSET(TimingFormat!$F$46,0,INT(T307/4)+26,1,1),OFFSET(TimingFormat!$F$46,1,INT(T307/4)+26,1,1)))</f>
        <v>0</v>
      </c>
      <c r="T307" s="1285">
        <v>122</v>
      </c>
    </row>
    <row r="308" spans="1:20">
      <c r="A308" s="970">
        <v>303</v>
      </c>
      <c r="B308" s="984" t="str">
        <f t="shared" si="10"/>
        <v>+0x12F</v>
      </c>
      <c r="C308" s="1563" t="s">
        <v>8767</v>
      </c>
      <c r="D308" s="1559"/>
      <c r="E308" s="1559"/>
      <c r="F308" s="1559"/>
      <c r="G308" s="1559"/>
      <c r="H308" s="1559"/>
      <c r="I308" s="1559"/>
      <c r="J308" s="1560"/>
      <c r="K308" s="985" t="s">
        <v>16</v>
      </c>
      <c r="L308" s="986" t="str">
        <f t="shared" si="11"/>
        <v>+0x12F</v>
      </c>
      <c r="M308" s="1256" t="str">
        <f ca="1">LEFT(DEC2HEX(S307,4),2)</f>
        <v>00</v>
      </c>
      <c r="N308" s="969"/>
      <c r="S308" s="1277" t="str">
        <f ca="1">IF(MOD(T308,2)=1,"",IF(MOD(T308/2,2)=0,OFFSET(TimingFormat!$F$46,0,INT(T308/4)+26,1,1),OFFSET(TimingFormat!$F$46,1,INT(T308/4)+26,1,1)))</f>
        <v/>
      </c>
      <c r="T308" s="1285">
        <v>123</v>
      </c>
    </row>
    <row r="309" spans="1:20">
      <c r="A309" s="970">
        <v>304</v>
      </c>
      <c r="B309" s="984" t="str">
        <f t="shared" si="10"/>
        <v>+0x130</v>
      </c>
      <c r="C309" s="1563" t="s">
        <v>8768</v>
      </c>
      <c r="D309" s="1559"/>
      <c r="E309" s="1559"/>
      <c r="F309" s="1559"/>
      <c r="G309" s="1559"/>
      <c r="H309" s="1559"/>
      <c r="I309" s="1559"/>
      <c r="J309" s="1560"/>
      <c r="K309" s="985" t="s">
        <v>16</v>
      </c>
      <c r="L309" s="986" t="str">
        <f t="shared" si="11"/>
        <v>+0x130</v>
      </c>
      <c r="M309" s="1256" t="str">
        <f ca="1">RIGHT(DEC2HEX(S309,4),2)</f>
        <v>00</v>
      </c>
      <c r="N309" s="969"/>
      <c r="S309" s="1277">
        <f ca="1">IF(MOD(T309,2)=1,"",IF(MOD(T309/2,2)=0,OFFSET(TimingFormat!$F$46,0,INT(T309/4)+26,1,1),OFFSET(TimingFormat!$F$46,1,INT(T309/4)+26,1,1)))</f>
        <v>0</v>
      </c>
      <c r="T309" s="1285">
        <v>124</v>
      </c>
    </row>
    <row r="310" spans="1:20">
      <c r="A310" s="970">
        <v>305</v>
      </c>
      <c r="B310" s="984" t="str">
        <f t="shared" si="10"/>
        <v>+0x131</v>
      </c>
      <c r="C310" s="1563" t="s">
        <v>8769</v>
      </c>
      <c r="D310" s="1559"/>
      <c r="E310" s="1559"/>
      <c r="F310" s="1559"/>
      <c r="G310" s="1559"/>
      <c r="H310" s="1559"/>
      <c r="I310" s="1559"/>
      <c r="J310" s="1560"/>
      <c r="K310" s="985" t="s">
        <v>16</v>
      </c>
      <c r="L310" s="986" t="str">
        <f t="shared" si="11"/>
        <v>+0x131</v>
      </c>
      <c r="M310" s="1256" t="str">
        <f ca="1">LEFT(DEC2HEX(S309,4),2)</f>
        <v>00</v>
      </c>
      <c r="N310" s="969"/>
      <c r="S310" s="1277" t="str">
        <f ca="1">IF(MOD(T310,2)=1,"",IF(MOD(T310/2,2)=0,OFFSET(TimingFormat!$F$46,0,INT(T310/4)+26,1,1),OFFSET(TimingFormat!$F$46,1,INT(T310/4)+26,1,1)))</f>
        <v/>
      </c>
      <c r="T310" s="1285">
        <v>125</v>
      </c>
    </row>
    <row r="311" spans="1:20">
      <c r="A311" s="970">
        <v>306</v>
      </c>
      <c r="B311" s="984" t="str">
        <f t="shared" si="10"/>
        <v>+0x132</v>
      </c>
      <c r="C311" s="1563" t="s">
        <v>8770</v>
      </c>
      <c r="D311" s="1559"/>
      <c r="E311" s="1559"/>
      <c r="F311" s="1559"/>
      <c r="G311" s="1559"/>
      <c r="H311" s="1559"/>
      <c r="I311" s="1559"/>
      <c r="J311" s="1560"/>
      <c r="K311" s="985" t="s">
        <v>16</v>
      </c>
      <c r="L311" s="986" t="str">
        <f t="shared" si="11"/>
        <v>+0x132</v>
      </c>
      <c r="M311" s="1256" t="str">
        <f ca="1">RIGHT(DEC2HEX(S311,4),2)</f>
        <v>00</v>
      </c>
      <c r="N311" s="969"/>
      <c r="S311" s="1277">
        <f ca="1">IF(MOD(T311,2)=1,"",IF(MOD(T311/2,2)=0,OFFSET(TimingFormat!$F$46,0,INT(T311/4)+26,1,1),OFFSET(TimingFormat!$F$46,1,INT(T311/4)+26,1,1)))</f>
        <v>0</v>
      </c>
      <c r="T311" s="1285">
        <v>126</v>
      </c>
    </row>
    <row r="312" spans="1:20">
      <c r="A312" s="970">
        <v>307</v>
      </c>
      <c r="B312" s="984" t="str">
        <f t="shared" si="10"/>
        <v>+0x133</v>
      </c>
      <c r="C312" s="1857" t="s">
        <v>8771</v>
      </c>
      <c r="D312" s="1564"/>
      <c r="E312" s="1564"/>
      <c r="F312" s="1564"/>
      <c r="G312" s="1564"/>
      <c r="H312" s="1564"/>
      <c r="I312" s="1564"/>
      <c r="J312" s="1565"/>
      <c r="K312" s="985" t="s">
        <v>16</v>
      </c>
      <c r="L312" s="986" t="str">
        <f t="shared" si="11"/>
        <v>+0x133</v>
      </c>
      <c r="M312" s="1256" t="str">
        <f ca="1">LEFT(DEC2HEX(S311,4),2)</f>
        <v>00</v>
      </c>
      <c r="N312" s="969"/>
      <c r="S312" s="1277" t="str">
        <f ca="1">IF(MOD(T312,2)=1,"",IF(MOD(T312/2,2)=0,OFFSET(TimingFormat!$F$46,0,INT(T312/4)+26,1,1),OFFSET(TimingFormat!$F$46,1,INT(T312/4)+26,1,1)))</f>
        <v/>
      </c>
      <c r="T312" s="1285">
        <v>127</v>
      </c>
    </row>
    <row r="313" spans="1:20">
      <c r="A313" s="970">
        <v>308</v>
      </c>
      <c r="B313" s="984" t="str">
        <f t="shared" si="10"/>
        <v>+0x134</v>
      </c>
      <c r="C313" s="366" t="s">
        <v>13</v>
      </c>
      <c r="D313" s="367" t="s">
        <v>2427</v>
      </c>
      <c r="E313" s="367" t="s">
        <v>2427</v>
      </c>
      <c r="F313" s="367" t="s">
        <v>2427</v>
      </c>
      <c r="G313" s="1559" t="s">
        <v>8772</v>
      </c>
      <c r="H313" s="1545"/>
      <c r="I313" s="1545"/>
      <c r="J313" s="1546"/>
      <c r="K313" s="985" t="s">
        <v>16</v>
      </c>
      <c r="L313" s="986" t="str">
        <f t="shared" si="11"/>
        <v>+0x134</v>
      </c>
      <c r="M313" s="1256" t="s">
        <v>16</v>
      </c>
      <c r="N313" s="969"/>
      <c r="S313" s="993"/>
    </row>
    <row r="314" spans="1:20">
      <c r="A314" s="970">
        <v>309</v>
      </c>
      <c r="B314" s="984" t="str">
        <f t="shared" si="10"/>
        <v>+0x135</v>
      </c>
      <c r="C314" s="366" t="s">
        <v>13</v>
      </c>
      <c r="D314" s="367" t="s">
        <v>2427</v>
      </c>
      <c r="E314" s="367" t="s">
        <v>2427</v>
      </c>
      <c r="F314" s="367" t="s">
        <v>2427</v>
      </c>
      <c r="G314" s="1559" t="s">
        <v>8773</v>
      </c>
      <c r="H314" s="1545"/>
      <c r="I314" s="1545"/>
      <c r="J314" s="1546"/>
      <c r="K314" s="985" t="s">
        <v>16</v>
      </c>
      <c r="L314" s="986" t="str">
        <f t="shared" si="11"/>
        <v>+0x135</v>
      </c>
      <c r="M314" s="1256" t="s">
        <v>16</v>
      </c>
      <c r="N314" s="969"/>
      <c r="S314" s="993"/>
    </row>
    <row r="315" spans="1:20">
      <c r="A315" s="970">
        <v>310</v>
      </c>
      <c r="B315" s="984" t="str">
        <f t="shared" si="10"/>
        <v>+0x136</v>
      </c>
      <c r="C315" s="366" t="s">
        <v>13</v>
      </c>
      <c r="D315" s="367" t="s">
        <v>2427</v>
      </c>
      <c r="E315" s="367" t="s">
        <v>2427</v>
      </c>
      <c r="F315" s="367" t="s">
        <v>2427</v>
      </c>
      <c r="G315" s="1559" t="s">
        <v>8774</v>
      </c>
      <c r="H315" s="1545"/>
      <c r="I315" s="1545"/>
      <c r="J315" s="1546"/>
      <c r="K315" s="985" t="s">
        <v>819</v>
      </c>
      <c r="L315" s="986" t="str">
        <f t="shared" si="11"/>
        <v>+0x136</v>
      </c>
      <c r="M315" s="1256" t="s">
        <v>819</v>
      </c>
      <c r="N315" s="969"/>
      <c r="S315" s="993"/>
    </row>
    <row r="316" spans="1:20">
      <c r="A316" s="970">
        <v>311</v>
      </c>
      <c r="B316" s="984" t="str">
        <f t="shared" si="10"/>
        <v>+0x137</v>
      </c>
      <c r="C316" s="366" t="s">
        <v>13</v>
      </c>
      <c r="D316" s="367" t="s">
        <v>2427</v>
      </c>
      <c r="E316" s="367" t="s">
        <v>2427</v>
      </c>
      <c r="F316" s="367" t="s">
        <v>2427</v>
      </c>
      <c r="G316" s="1559" t="s">
        <v>8775</v>
      </c>
      <c r="H316" s="1545"/>
      <c r="I316" s="1545"/>
      <c r="J316" s="1546"/>
      <c r="K316" s="985" t="s">
        <v>819</v>
      </c>
      <c r="L316" s="986" t="str">
        <f t="shared" si="11"/>
        <v>+0x137</v>
      </c>
      <c r="M316" s="1256" t="s">
        <v>819</v>
      </c>
      <c r="N316" s="969"/>
      <c r="S316" s="993"/>
    </row>
    <row r="317" spans="1:20">
      <c r="A317" s="970">
        <v>312</v>
      </c>
      <c r="B317" s="984" t="str">
        <f t="shared" si="10"/>
        <v>+0x138</v>
      </c>
      <c r="C317" s="366" t="s">
        <v>13</v>
      </c>
      <c r="D317" s="367" t="s">
        <v>2427</v>
      </c>
      <c r="E317" s="367" t="s">
        <v>2427</v>
      </c>
      <c r="F317" s="367" t="s">
        <v>2427</v>
      </c>
      <c r="G317" s="1559" t="s">
        <v>8776</v>
      </c>
      <c r="H317" s="1545"/>
      <c r="I317" s="1545"/>
      <c r="J317" s="1546"/>
      <c r="K317" s="985" t="s">
        <v>1168</v>
      </c>
      <c r="L317" s="986" t="str">
        <f t="shared" si="11"/>
        <v>+0x138</v>
      </c>
      <c r="M317" s="1256" t="s">
        <v>1168</v>
      </c>
      <c r="N317" s="969"/>
      <c r="S317" s="993"/>
    </row>
    <row r="318" spans="1:20">
      <c r="A318" s="970">
        <v>313</v>
      </c>
      <c r="B318" s="984" t="str">
        <f t="shared" si="10"/>
        <v>+0x139</v>
      </c>
      <c r="C318" s="366" t="s">
        <v>13</v>
      </c>
      <c r="D318" s="367" t="s">
        <v>2427</v>
      </c>
      <c r="E318" s="367" t="s">
        <v>2427</v>
      </c>
      <c r="F318" s="367" t="s">
        <v>2427</v>
      </c>
      <c r="G318" s="1559" t="s">
        <v>8777</v>
      </c>
      <c r="H318" s="1545"/>
      <c r="I318" s="1545"/>
      <c r="J318" s="1546"/>
      <c r="K318" s="985" t="s">
        <v>1168</v>
      </c>
      <c r="L318" s="986" t="str">
        <f t="shared" si="11"/>
        <v>+0x139</v>
      </c>
      <c r="M318" s="1256" t="s">
        <v>1168</v>
      </c>
      <c r="N318" s="969"/>
      <c r="S318" s="993"/>
    </row>
    <row r="319" spans="1:20">
      <c r="A319" s="970">
        <v>314</v>
      </c>
      <c r="B319" s="984" t="str">
        <f t="shared" si="10"/>
        <v>+0x13A</v>
      </c>
      <c r="C319" s="366" t="s">
        <v>13</v>
      </c>
      <c r="D319" s="367" t="s">
        <v>2427</v>
      </c>
      <c r="E319" s="367" t="s">
        <v>2427</v>
      </c>
      <c r="F319" s="367" t="s">
        <v>2427</v>
      </c>
      <c r="G319" s="1559" t="s">
        <v>8778</v>
      </c>
      <c r="H319" s="1545"/>
      <c r="I319" s="1545"/>
      <c r="J319" s="1546"/>
      <c r="K319" s="985" t="s">
        <v>819</v>
      </c>
      <c r="L319" s="986" t="str">
        <f t="shared" si="11"/>
        <v>+0x13A</v>
      </c>
      <c r="M319" s="1256" t="s">
        <v>819</v>
      </c>
      <c r="N319" s="969"/>
      <c r="S319" s="993"/>
    </row>
    <row r="320" spans="1:20">
      <c r="A320" s="970">
        <v>315</v>
      </c>
      <c r="B320" s="984" t="str">
        <f t="shared" si="10"/>
        <v>+0x13B</v>
      </c>
      <c r="C320" s="366" t="s">
        <v>13</v>
      </c>
      <c r="D320" s="367" t="s">
        <v>2427</v>
      </c>
      <c r="E320" s="367" t="s">
        <v>2427</v>
      </c>
      <c r="F320" s="367" t="s">
        <v>2427</v>
      </c>
      <c r="G320" s="1559" t="s">
        <v>8779</v>
      </c>
      <c r="H320" s="1545"/>
      <c r="I320" s="1545"/>
      <c r="J320" s="1546"/>
      <c r="K320" s="985" t="s">
        <v>819</v>
      </c>
      <c r="L320" s="986" t="str">
        <f t="shared" si="11"/>
        <v>+0x13B</v>
      </c>
      <c r="M320" s="1256" t="s">
        <v>819</v>
      </c>
      <c r="N320" s="969"/>
      <c r="S320" s="993"/>
    </row>
    <row r="321" spans="1:19">
      <c r="A321" s="970">
        <v>316</v>
      </c>
      <c r="B321" s="984" t="str">
        <f t="shared" si="10"/>
        <v>+0x13C</v>
      </c>
      <c r="C321" s="366" t="s">
        <v>13</v>
      </c>
      <c r="D321" s="367" t="s">
        <v>2427</v>
      </c>
      <c r="E321" s="367" t="s">
        <v>2427</v>
      </c>
      <c r="F321" s="367" t="s">
        <v>2427</v>
      </c>
      <c r="G321" s="1559" t="s">
        <v>8780</v>
      </c>
      <c r="H321" s="1545"/>
      <c r="I321" s="1545"/>
      <c r="J321" s="1546"/>
      <c r="K321" s="985" t="s">
        <v>16</v>
      </c>
      <c r="L321" s="986" t="str">
        <f t="shared" si="11"/>
        <v>+0x13C</v>
      </c>
      <c r="M321" s="1256" t="s">
        <v>16</v>
      </c>
      <c r="N321" s="969"/>
      <c r="S321" s="993"/>
    </row>
    <row r="322" spans="1:19">
      <c r="A322" s="970">
        <v>317</v>
      </c>
      <c r="B322" s="984" t="str">
        <f t="shared" si="10"/>
        <v>+0x13D</v>
      </c>
      <c r="C322" s="366" t="s">
        <v>13</v>
      </c>
      <c r="D322" s="367" t="s">
        <v>2427</v>
      </c>
      <c r="E322" s="367" t="s">
        <v>2427</v>
      </c>
      <c r="F322" s="367" t="s">
        <v>2427</v>
      </c>
      <c r="G322" s="1559" t="s">
        <v>8781</v>
      </c>
      <c r="H322" s="1545"/>
      <c r="I322" s="1545"/>
      <c r="J322" s="1546"/>
      <c r="K322" s="985" t="s">
        <v>16</v>
      </c>
      <c r="L322" s="986" t="str">
        <f t="shared" si="11"/>
        <v>+0x13D</v>
      </c>
      <c r="M322" s="1256" t="s">
        <v>16</v>
      </c>
      <c r="N322" s="969"/>
      <c r="S322" s="993"/>
    </row>
    <row r="323" spans="1:19">
      <c r="A323" s="970">
        <v>318</v>
      </c>
      <c r="B323" s="984" t="str">
        <f t="shared" si="10"/>
        <v>+0x13E</v>
      </c>
      <c r="C323" s="366" t="s">
        <v>13</v>
      </c>
      <c r="D323" s="367" t="s">
        <v>2427</v>
      </c>
      <c r="E323" s="367" t="s">
        <v>2427</v>
      </c>
      <c r="F323" s="367" t="s">
        <v>2427</v>
      </c>
      <c r="G323" s="1559" t="s">
        <v>8782</v>
      </c>
      <c r="H323" s="1545"/>
      <c r="I323" s="1545"/>
      <c r="J323" s="1546"/>
      <c r="K323" s="985" t="s">
        <v>16</v>
      </c>
      <c r="L323" s="986" t="str">
        <f t="shared" si="11"/>
        <v>+0x13E</v>
      </c>
      <c r="M323" s="1256" t="s">
        <v>16</v>
      </c>
      <c r="N323" s="969"/>
      <c r="S323" s="993"/>
    </row>
    <row r="324" spans="1:19">
      <c r="A324" s="970">
        <v>319</v>
      </c>
      <c r="B324" s="984" t="str">
        <f t="shared" si="10"/>
        <v>+0x13F</v>
      </c>
      <c r="C324" s="366" t="s">
        <v>13</v>
      </c>
      <c r="D324" s="367" t="s">
        <v>2427</v>
      </c>
      <c r="E324" s="367" t="s">
        <v>2427</v>
      </c>
      <c r="F324" s="367" t="s">
        <v>2427</v>
      </c>
      <c r="G324" s="1559" t="s">
        <v>8783</v>
      </c>
      <c r="H324" s="1545"/>
      <c r="I324" s="1545"/>
      <c r="J324" s="1546"/>
      <c r="K324" s="985" t="s">
        <v>16</v>
      </c>
      <c r="L324" s="986" t="str">
        <f t="shared" si="11"/>
        <v>+0x13F</v>
      </c>
      <c r="M324" s="1256" t="s">
        <v>16</v>
      </c>
      <c r="N324" s="969"/>
      <c r="S324" s="993"/>
    </row>
    <row r="325" spans="1:19">
      <c r="A325" s="970">
        <v>320</v>
      </c>
      <c r="B325" s="984" t="str">
        <f t="shared" si="10"/>
        <v>+0x140</v>
      </c>
      <c r="C325" s="366" t="s">
        <v>13</v>
      </c>
      <c r="D325" s="367" t="s">
        <v>2427</v>
      </c>
      <c r="E325" s="367" t="s">
        <v>2427</v>
      </c>
      <c r="F325" s="367" t="s">
        <v>2427</v>
      </c>
      <c r="G325" s="1559" t="s">
        <v>8784</v>
      </c>
      <c r="H325" s="1545"/>
      <c r="I325" s="1545"/>
      <c r="J325" s="1546"/>
      <c r="K325" s="985" t="s">
        <v>16</v>
      </c>
      <c r="L325" s="986" t="str">
        <f t="shared" si="11"/>
        <v>+0x140</v>
      </c>
      <c r="M325" s="1256" t="s">
        <v>16</v>
      </c>
      <c r="N325" s="969"/>
      <c r="S325" s="993"/>
    </row>
    <row r="326" spans="1:19">
      <c r="A326" s="970">
        <v>321</v>
      </c>
      <c r="B326" s="984" t="str">
        <f t="shared" ref="B326:B389" si="12">CONCATENATE(("+0x"),DEC2HEX(A326,3))</f>
        <v>+0x141</v>
      </c>
      <c r="C326" s="366" t="s">
        <v>13</v>
      </c>
      <c r="D326" s="367" t="s">
        <v>2427</v>
      </c>
      <c r="E326" s="367" t="s">
        <v>2427</v>
      </c>
      <c r="F326" s="367" t="s">
        <v>2427</v>
      </c>
      <c r="G326" s="1559" t="s">
        <v>8785</v>
      </c>
      <c r="H326" s="1545"/>
      <c r="I326" s="1545"/>
      <c r="J326" s="1546"/>
      <c r="K326" s="985" t="s">
        <v>16</v>
      </c>
      <c r="L326" s="986" t="str">
        <f t="shared" ref="L326:L389" si="13">B326</f>
        <v>+0x141</v>
      </c>
      <c r="M326" s="1256" t="s">
        <v>16</v>
      </c>
      <c r="N326" s="969"/>
      <c r="S326" s="993"/>
    </row>
    <row r="327" spans="1:19">
      <c r="A327" s="970">
        <v>322</v>
      </c>
      <c r="B327" s="984" t="str">
        <f t="shared" si="12"/>
        <v>+0x142</v>
      </c>
      <c r="C327" s="366" t="s">
        <v>13</v>
      </c>
      <c r="D327" s="367" t="s">
        <v>2427</v>
      </c>
      <c r="E327" s="367" t="s">
        <v>2427</v>
      </c>
      <c r="F327" s="367" t="s">
        <v>2427</v>
      </c>
      <c r="G327" s="1559" t="s">
        <v>8786</v>
      </c>
      <c r="H327" s="1545"/>
      <c r="I327" s="1545"/>
      <c r="J327" s="1546"/>
      <c r="K327" s="985" t="s">
        <v>16</v>
      </c>
      <c r="L327" s="986" t="str">
        <f t="shared" si="13"/>
        <v>+0x142</v>
      </c>
      <c r="M327" s="1256" t="s">
        <v>16</v>
      </c>
      <c r="N327" s="969"/>
      <c r="S327" s="993"/>
    </row>
    <row r="328" spans="1:19">
      <c r="A328" s="970">
        <v>323</v>
      </c>
      <c r="B328" s="984" t="str">
        <f t="shared" si="12"/>
        <v>+0x143</v>
      </c>
      <c r="C328" s="366" t="s">
        <v>13</v>
      </c>
      <c r="D328" s="367" t="s">
        <v>2427</v>
      </c>
      <c r="E328" s="367" t="s">
        <v>2427</v>
      </c>
      <c r="F328" s="367" t="s">
        <v>2427</v>
      </c>
      <c r="G328" s="1559" t="s">
        <v>8787</v>
      </c>
      <c r="H328" s="1545"/>
      <c r="I328" s="1545"/>
      <c r="J328" s="1546"/>
      <c r="K328" s="985" t="s">
        <v>16</v>
      </c>
      <c r="L328" s="986" t="str">
        <f t="shared" si="13"/>
        <v>+0x143</v>
      </c>
      <c r="M328" s="1256" t="s">
        <v>16</v>
      </c>
      <c r="N328" s="969"/>
      <c r="S328" s="993"/>
    </row>
    <row r="329" spans="1:19">
      <c r="A329" s="970">
        <v>324</v>
      </c>
      <c r="B329" s="984" t="str">
        <f t="shared" si="12"/>
        <v>+0x144</v>
      </c>
      <c r="C329" s="366" t="s">
        <v>13</v>
      </c>
      <c r="D329" s="367" t="s">
        <v>2427</v>
      </c>
      <c r="E329" s="367" t="s">
        <v>2427</v>
      </c>
      <c r="F329" s="367" t="s">
        <v>2427</v>
      </c>
      <c r="G329" s="1559" t="s">
        <v>8788</v>
      </c>
      <c r="H329" s="1545"/>
      <c r="I329" s="1545"/>
      <c r="J329" s="1546"/>
      <c r="K329" s="985" t="s">
        <v>16</v>
      </c>
      <c r="L329" s="986" t="str">
        <f t="shared" si="13"/>
        <v>+0x144</v>
      </c>
      <c r="M329" s="1256" t="s">
        <v>16</v>
      </c>
      <c r="N329" s="969"/>
      <c r="S329" s="993"/>
    </row>
    <row r="330" spans="1:19">
      <c r="A330" s="970">
        <v>325</v>
      </c>
      <c r="B330" s="984" t="str">
        <f t="shared" si="12"/>
        <v>+0x145</v>
      </c>
      <c r="C330" s="366" t="s">
        <v>13</v>
      </c>
      <c r="D330" s="367" t="s">
        <v>2427</v>
      </c>
      <c r="E330" s="367" t="s">
        <v>2427</v>
      </c>
      <c r="F330" s="367" t="s">
        <v>2427</v>
      </c>
      <c r="G330" s="1559" t="s">
        <v>8789</v>
      </c>
      <c r="H330" s="1545"/>
      <c r="I330" s="1545"/>
      <c r="J330" s="1546"/>
      <c r="K330" s="985" t="s">
        <v>16</v>
      </c>
      <c r="L330" s="986" t="str">
        <f t="shared" si="13"/>
        <v>+0x145</v>
      </c>
      <c r="M330" s="1256" t="s">
        <v>16</v>
      </c>
      <c r="N330" s="969"/>
      <c r="S330" s="993"/>
    </row>
    <row r="331" spans="1:19">
      <c r="A331" s="970">
        <v>326</v>
      </c>
      <c r="B331" s="984" t="str">
        <f t="shared" si="12"/>
        <v>+0x146</v>
      </c>
      <c r="C331" s="366" t="s">
        <v>13</v>
      </c>
      <c r="D331" s="367" t="s">
        <v>2427</v>
      </c>
      <c r="E331" s="367" t="s">
        <v>2427</v>
      </c>
      <c r="F331" s="367" t="s">
        <v>2427</v>
      </c>
      <c r="G331" s="1559" t="s">
        <v>8790</v>
      </c>
      <c r="H331" s="1545"/>
      <c r="I331" s="1545"/>
      <c r="J331" s="1546"/>
      <c r="K331" s="985" t="s">
        <v>16</v>
      </c>
      <c r="L331" s="986" t="str">
        <f t="shared" si="13"/>
        <v>+0x146</v>
      </c>
      <c r="M331" s="1256" t="s">
        <v>16</v>
      </c>
      <c r="N331" s="969"/>
      <c r="S331" s="993"/>
    </row>
    <row r="332" spans="1:19">
      <c r="A332" s="970">
        <v>327</v>
      </c>
      <c r="B332" s="984" t="str">
        <f t="shared" si="12"/>
        <v>+0x147</v>
      </c>
      <c r="C332" s="366" t="s">
        <v>13</v>
      </c>
      <c r="D332" s="367" t="s">
        <v>2427</v>
      </c>
      <c r="E332" s="367" t="s">
        <v>2427</v>
      </c>
      <c r="F332" s="367" t="s">
        <v>2427</v>
      </c>
      <c r="G332" s="1559" t="s">
        <v>8791</v>
      </c>
      <c r="H332" s="1545"/>
      <c r="I332" s="1545"/>
      <c r="J332" s="1546"/>
      <c r="K332" s="985" t="s">
        <v>16</v>
      </c>
      <c r="L332" s="986" t="str">
        <f t="shared" si="13"/>
        <v>+0x147</v>
      </c>
      <c r="M332" s="1256" t="s">
        <v>16</v>
      </c>
      <c r="N332" s="969"/>
      <c r="S332" s="993"/>
    </row>
    <row r="333" spans="1:19">
      <c r="A333" s="970">
        <v>328</v>
      </c>
      <c r="B333" s="984" t="str">
        <f t="shared" si="12"/>
        <v>+0x148</v>
      </c>
      <c r="C333" s="366" t="s">
        <v>13</v>
      </c>
      <c r="D333" s="367" t="s">
        <v>2427</v>
      </c>
      <c r="E333" s="367" t="s">
        <v>2427</v>
      </c>
      <c r="F333" s="367" t="s">
        <v>2427</v>
      </c>
      <c r="G333" s="1559" t="s">
        <v>8792</v>
      </c>
      <c r="H333" s="1545"/>
      <c r="I333" s="1545"/>
      <c r="J333" s="1546"/>
      <c r="K333" s="985" t="s">
        <v>16</v>
      </c>
      <c r="L333" s="986" t="str">
        <f t="shared" si="13"/>
        <v>+0x148</v>
      </c>
      <c r="M333" s="1256" t="s">
        <v>16</v>
      </c>
      <c r="N333" s="969"/>
      <c r="S333" s="993"/>
    </row>
    <row r="334" spans="1:19">
      <c r="A334" s="970">
        <v>329</v>
      </c>
      <c r="B334" s="984" t="str">
        <f t="shared" si="12"/>
        <v>+0x149</v>
      </c>
      <c r="C334" s="366" t="s">
        <v>13</v>
      </c>
      <c r="D334" s="367" t="s">
        <v>2427</v>
      </c>
      <c r="E334" s="367" t="s">
        <v>2427</v>
      </c>
      <c r="F334" s="367" t="s">
        <v>2427</v>
      </c>
      <c r="G334" s="1559" t="s">
        <v>8793</v>
      </c>
      <c r="H334" s="1545"/>
      <c r="I334" s="1545"/>
      <c r="J334" s="1546"/>
      <c r="K334" s="985" t="s">
        <v>16</v>
      </c>
      <c r="L334" s="986" t="str">
        <f t="shared" si="13"/>
        <v>+0x149</v>
      </c>
      <c r="M334" s="1256" t="s">
        <v>16</v>
      </c>
      <c r="N334" s="969"/>
      <c r="S334" s="993"/>
    </row>
    <row r="335" spans="1:19">
      <c r="A335" s="970">
        <v>330</v>
      </c>
      <c r="B335" s="984" t="str">
        <f t="shared" si="12"/>
        <v>+0x14A</v>
      </c>
      <c r="C335" s="366" t="s">
        <v>13</v>
      </c>
      <c r="D335" s="367" t="s">
        <v>2427</v>
      </c>
      <c r="E335" s="367" t="s">
        <v>2427</v>
      </c>
      <c r="F335" s="367" t="s">
        <v>2427</v>
      </c>
      <c r="G335" s="1559" t="s">
        <v>8794</v>
      </c>
      <c r="H335" s="1545"/>
      <c r="I335" s="1545"/>
      <c r="J335" s="1546"/>
      <c r="K335" s="985" t="s">
        <v>16</v>
      </c>
      <c r="L335" s="986" t="str">
        <f t="shared" si="13"/>
        <v>+0x14A</v>
      </c>
      <c r="M335" s="1256" t="s">
        <v>16</v>
      </c>
      <c r="N335" s="969"/>
      <c r="S335" s="993"/>
    </row>
    <row r="336" spans="1:19">
      <c r="A336" s="970">
        <v>331</v>
      </c>
      <c r="B336" s="984" t="str">
        <f t="shared" si="12"/>
        <v>+0x14B</v>
      </c>
      <c r="C336" s="366" t="s">
        <v>13</v>
      </c>
      <c r="D336" s="367" t="s">
        <v>2427</v>
      </c>
      <c r="E336" s="367" t="s">
        <v>2427</v>
      </c>
      <c r="F336" s="367" t="s">
        <v>2427</v>
      </c>
      <c r="G336" s="1559" t="s">
        <v>8795</v>
      </c>
      <c r="H336" s="1545"/>
      <c r="I336" s="1545"/>
      <c r="J336" s="1546"/>
      <c r="K336" s="985" t="s">
        <v>16</v>
      </c>
      <c r="L336" s="986" t="str">
        <f t="shared" si="13"/>
        <v>+0x14B</v>
      </c>
      <c r="M336" s="1256" t="s">
        <v>16</v>
      </c>
      <c r="N336" s="969"/>
      <c r="S336" s="993"/>
    </row>
    <row r="337" spans="1:19">
      <c r="A337" s="970">
        <v>332</v>
      </c>
      <c r="B337" s="984" t="str">
        <f t="shared" si="12"/>
        <v>+0x14C</v>
      </c>
      <c r="C337" s="1563" t="s">
        <v>8796</v>
      </c>
      <c r="D337" s="1559"/>
      <c r="E337" s="1559"/>
      <c r="F337" s="1559"/>
      <c r="G337" s="1559"/>
      <c r="H337" s="1559"/>
      <c r="I337" s="1559"/>
      <c r="J337" s="1560"/>
      <c r="K337" s="985" t="s">
        <v>16</v>
      </c>
      <c r="L337" s="986" t="str">
        <f t="shared" si="13"/>
        <v>+0x14C</v>
      </c>
      <c r="M337" s="1256" t="s">
        <v>16</v>
      </c>
      <c r="N337" s="969"/>
      <c r="S337" s="993"/>
    </row>
    <row r="338" spans="1:19">
      <c r="A338" s="970">
        <v>333</v>
      </c>
      <c r="B338" s="984" t="str">
        <f t="shared" si="12"/>
        <v>+0x14D</v>
      </c>
      <c r="C338" s="1563" t="s">
        <v>8797</v>
      </c>
      <c r="D338" s="1559"/>
      <c r="E338" s="1559"/>
      <c r="F338" s="1559"/>
      <c r="G338" s="1559"/>
      <c r="H338" s="1559"/>
      <c r="I338" s="1559"/>
      <c r="J338" s="1560"/>
      <c r="K338" s="985" t="s">
        <v>16</v>
      </c>
      <c r="L338" s="986" t="str">
        <f t="shared" si="13"/>
        <v>+0x14D</v>
      </c>
      <c r="M338" s="1256" t="s">
        <v>16</v>
      </c>
      <c r="N338" s="969"/>
      <c r="S338" s="993"/>
    </row>
    <row r="339" spans="1:19">
      <c r="A339" s="970">
        <v>334</v>
      </c>
      <c r="B339" s="984" t="str">
        <f t="shared" si="12"/>
        <v>+0x14E</v>
      </c>
      <c r="C339" s="1563" t="s">
        <v>8798</v>
      </c>
      <c r="D339" s="1559"/>
      <c r="E339" s="1559"/>
      <c r="F339" s="1559"/>
      <c r="G339" s="1559"/>
      <c r="H339" s="1559"/>
      <c r="I339" s="1559"/>
      <c r="J339" s="1560"/>
      <c r="K339" s="985" t="s">
        <v>16</v>
      </c>
      <c r="L339" s="986" t="str">
        <f t="shared" si="13"/>
        <v>+0x14E</v>
      </c>
      <c r="M339" s="1256" t="s">
        <v>16</v>
      </c>
      <c r="N339" s="969"/>
      <c r="S339" s="993"/>
    </row>
    <row r="340" spans="1:19">
      <c r="A340" s="970">
        <v>335</v>
      </c>
      <c r="B340" s="984" t="str">
        <f t="shared" si="12"/>
        <v>+0x14F</v>
      </c>
      <c r="C340" s="1563" t="s">
        <v>8799</v>
      </c>
      <c r="D340" s="1559"/>
      <c r="E340" s="1559"/>
      <c r="F340" s="1559"/>
      <c r="G340" s="1559"/>
      <c r="H340" s="1559"/>
      <c r="I340" s="1559"/>
      <c r="J340" s="1560"/>
      <c r="K340" s="985" t="s">
        <v>16</v>
      </c>
      <c r="L340" s="986" t="str">
        <f t="shared" si="13"/>
        <v>+0x14F</v>
      </c>
      <c r="M340" s="1256" t="s">
        <v>16</v>
      </c>
      <c r="N340" s="969"/>
      <c r="S340" s="993"/>
    </row>
    <row r="341" spans="1:19">
      <c r="A341" s="970">
        <v>336</v>
      </c>
      <c r="B341" s="984" t="str">
        <f t="shared" si="12"/>
        <v>+0x150</v>
      </c>
      <c r="C341" s="1563" t="s">
        <v>8800</v>
      </c>
      <c r="D341" s="1559"/>
      <c r="E341" s="1559"/>
      <c r="F341" s="1559"/>
      <c r="G341" s="1559"/>
      <c r="H341" s="1559"/>
      <c r="I341" s="1559"/>
      <c r="J341" s="1560"/>
      <c r="K341" s="985" t="s">
        <v>16</v>
      </c>
      <c r="L341" s="986" t="str">
        <f t="shared" si="13"/>
        <v>+0x150</v>
      </c>
      <c r="M341" s="1256" t="s">
        <v>16</v>
      </c>
      <c r="N341" s="969"/>
      <c r="S341" s="993"/>
    </row>
    <row r="342" spans="1:19">
      <c r="A342" s="970">
        <v>337</v>
      </c>
      <c r="B342" s="984" t="str">
        <f t="shared" si="12"/>
        <v>+0x151</v>
      </c>
      <c r="C342" s="1563" t="s">
        <v>8801</v>
      </c>
      <c r="D342" s="1559"/>
      <c r="E342" s="1559"/>
      <c r="F342" s="1559"/>
      <c r="G342" s="1559"/>
      <c r="H342" s="1559"/>
      <c r="I342" s="1559"/>
      <c r="J342" s="1560"/>
      <c r="K342" s="985" t="s">
        <v>16</v>
      </c>
      <c r="L342" s="986" t="str">
        <f t="shared" si="13"/>
        <v>+0x151</v>
      </c>
      <c r="M342" s="1256" t="s">
        <v>16</v>
      </c>
      <c r="N342" s="969"/>
      <c r="S342" s="993"/>
    </row>
    <row r="343" spans="1:19">
      <c r="A343" s="970">
        <v>338</v>
      </c>
      <c r="B343" s="984" t="str">
        <f t="shared" si="12"/>
        <v>+0x152</v>
      </c>
      <c r="C343" s="1563" t="s">
        <v>8802</v>
      </c>
      <c r="D343" s="1559"/>
      <c r="E343" s="1559"/>
      <c r="F343" s="1559"/>
      <c r="G343" s="1559"/>
      <c r="H343" s="1559"/>
      <c r="I343" s="1559"/>
      <c r="J343" s="1560"/>
      <c r="K343" s="985" t="s">
        <v>16</v>
      </c>
      <c r="L343" s="986" t="str">
        <f t="shared" si="13"/>
        <v>+0x152</v>
      </c>
      <c r="M343" s="1256" t="s">
        <v>16</v>
      </c>
      <c r="N343" s="969"/>
      <c r="S343" s="993"/>
    </row>
    <row r="344" spans="1:19">
      <c r="A344" s="970">
        <v>339</v>
      </c>
      <c r="B344" s="984" t="str">
        <f t="shared" si="12"/>
        <v>+0x153</v>
      </c>
      <c r="C344" s="1563" t="s">
        <v>8803</v>
      </c>
      <c r="D344" s="1559"/>
      <c r="E344" s="1559"/>
      <c r="F344" s="1559"/>
      <c r="G344" s="1559"/>
      <c r="H344" s="1559"/>
      <c r="I344" s="1559"/>
      <c r="J344" s="1560"/>
      <c r="K344" s="985" t="s">
        <v>16</v>
      </c>
      <c r="L344" s="986" t="str">
        <f t="shared" si="13"/>
        <v>+0x153</v>
      </c>
      <c r="M344" s="1256" t="s">
        <v>16</v>
      </c>
      <c r="N344" s="969"/>
      <c r="S344" s="993"/>
    </row>
    <row r="345" spans="1:19">
      <c r="A345" s="970">
        <v>340</v>
      </c>
      <c r="B345" s="984" t="str">
        <f t="shared" si="12"/>
        <v>+0x154</v>
      </c>
      <c r="C345" s="1563" t="s">
        <v>8804</v>
      </c>
      <c r="D345" s="1559"/>
      <c r="E345" s="1559"/>
      <c r="F345" s="1559"/>
      <c r="G345" s="1559"/>
      <c r="H345" s="1559"/>
      <c r="I345" s="1559"/>
      <c r="J345" s="1560"/>
      <c r="K345" s="985" t="s">
        <v>16</v>
      </c>
      <c r="L345" s="986" t="str">
        <f t="shared" si="13"/>
        <v>+0x154</v>
      </c>
      <c r="M345" s="1256" t="s">
        <v>16</v>
      </c>
      <c r="N345" s="969"/>
      <c r="S345" s="993"/>
    </row>
    <row r="346" spans="1:19">
      <c r="A346" s="970">
        <v>341</v>
      </c>
      <c r="B346" s="984" t="str">
        <f t="shared" si="12"/>
        <v>+0x155</v>
      </c>
      <c r="C346" s="1563" t="s">
        <v>8805</v>
      </c>
      <c r="D346" s="1559"/>
      <c r="E346" s="1559"/>
      <c r="F346" s="1559"/>
      <c r="G346" s="1559"/>
      <c r="H346" s="1559"/>
      <c r="I346" s="1559"/>
      <c r="J346" s="1560"/>
      <c r="K346" s="985" t="s">
        <v>16</v>
      </c>
      <c r="L346" s="986" t="str">
        <f t="shared" si="13"/>
        <v>+0x155</v>
      </c>
      <c r="M346" s="1256" t="s">
        <v>16</v>
      </c>
      <c r="N346" s="969"/>
      <c r="S346" s="993"/>
    </row>
    <row r="347" spans="1:19">
      <c r="A347" s="970">
        <v>342</v>
      </c>
      <c r="B347" s="984" t="str">
        <f t="shared" si="12"/>
        <v>+0x156</v>
      </c>
      <c r="C347" s="1563" t="s">
        <v>8806</v>
      </c>
      <c r="D347" s="1559"/>
      <c r="E347" s="1559"/>
      <c r="F347" s="1559"/>
      <c r="G347" s="1559"/>
      <c r="H347" s="1559"/>
      <c r="I347" s="1559"/>
      <c r="J347" s="1560"/>
      <c r="K347" s="985" t="s">
        <v>16</v>
      </c>
      <c r="L347" s="986" t="str">
        <f t="shared" si="13"/>
        <v>+0x156</v>
      </c>
      <c r="M347" s="1256" t="s">
        <v>16</v>
      </c>
      <c r="N347" s="969"/>
      <c r="S347" s="993"/>
    </row>
    <row r="348" spans="1:19">
      <c r="A348" s="970">
        <v>343</v>
      </c>
      <c r="B348" s="984" t="str">
        <f t="shared" si="12"/>
        <v>+0x157</v>
      </c>
      <c r="C348" s="1563" t="s">
        <v>8807</v>
      </c>
      <c r="D348" s="1559"/>
      <c r="E348" s="1559"/>
      <c r="F348" s="1559"/>
      <c r="G348" s="1559"/>
      <c r="H348" s="1559"/>
      <c r="I348" s="1559"/>
      <c r="J348" s="1560"/>
      <c r="K348" s="985" t="s">
        <v>16</v>
      </c>
      <c r="L348" s="986" t="str">
        <f t="shared" si="13"/>
        <v>+0x157</v>
      </c>
      <c r="M348" s="1256" t="s">
        <v>16</v>
      </c>
      <c r="N348" s="969"/>
      <c r="S348" s="993"/>
    </row>
    <row r="349" spans="1:19">
      <c r="A349" s="970">
        <v>344</v>
      </c>
      <c r="B349" s="984" t="str">
        <f t="shared" si="12"/>
        <v>+0x158</v>
      </c>
      <c r="C349" s="1563" t="s">
        <v>8808</v>
      </c>
      <c r="D349" s="1559"/>
      <c r="E349" s="1559"/>
      <c r="F349" s="1559"/>
      <c r="G349" s="1559"/>
      <c r="H349" s="1559"/>
      <c r="I349" s="1559"/>
      <c r="J349" s="1560"/>
      <c r="K349" s="985" t="s">
        <v>16</v>
      </c>
      <c r="L349" s="986" t="str">
        <f t="shared" si="13"/>
        <v>+0x158</v>
      </c>
      <c r="M349" s="1256" t="s">
        <v>16</v>
      </c>
      <c r="N349" s="969"/>
      <c r="S349" s="993"/>
    </row>
    <row r="350" spans="1:19">
      <c r="A350" s="970">
        <v>345</v>
      </c>
      <c r="B350" s="984" t="str">
        <f t="shared" si="12"/>
        <v>+0x159</v>
      </c>
      <c r="C350" s="1563" t="s">
        <v>8809</v>
      </c>
      <c r="D350" s="1559"/>
      <c r="E350" s="1559"/>
      <c r="F350" s="1559"/>
      <c r="G350" s="1559"/>
      <c r="H350" s="1559"/>
      <c r="I350" s="1559"/>
      <c r="J350" s="1560"/>
      <c r="K350" s="985" t="s">
        <v>16</v>
      </c>
      <c r="L350" s="986" t="str">
        <f t="shared" si="13"/>
        <v>+0x159</v>
      </c>
      <c r="M350" s="1256" t="s">
        <v>16</v>
      </c>
      <c r="N350" s="969"/>
      <c r="S350" s="993"/>
    </row>
    <row r="351" spans="1:19">
      <c r="A351" s="970">
        <v>346</v>
      </c>
      <c r="B351" s="984" t="str">
        <f t="shared" si="12"/>
        <v>+0x15A</v>
      </c>
      <c r="C351" s="1563" t="s">
        <v>8810</v>
      </c>
      <c r="D351" s="1559"/>
      <c r="E351" s="1559"/>
      <c r="F351" s="1559"/>
      <c r="G351" s="1559"/>
      <c r="H351" s="1559"/>
      <c r="I351" s="1559"/>
      <c r="J351" s="1560"/>
      <c r="K351" s="985" t="s">
        <v>16</v>
      </c>
      <c r="L351" s="986" t="str">
        <f t="shared" si="13"/>
        <v>+0x15A</v>
      </c>
      <c r="M351" s="1256" t="s">
        <v>16</v>
      </c>
      <c r="N351" s="969"/>
      <c r="S351" s="993"/>
    </row>
    <row r="352" spans="1:19">
      <c r="A352" s="970">
        <v>347</v>
      </c>
      <c r="B352" s="984" t="str">
        <f t="shared" si="12"/>
        <v>+0x15B</v>
      </c>
      <c r="C352" s="1563" t="s">
        <v>8811</v>
      </c>
      <c r="D352" s="1559"/>
      <c r="E352" s="1559"/>
      <c r="F352" s="1559"/>
      <c r="G352" s="1559"/>
      <c r="H352" s="1559"/>
      <c r="I352" s="1559"/>
      <c r="J352" s="1560"/>
      <c r="K352" s="985" t="s">
        <v>16</v>
      </c>
      <c r="L352" s="986" t="str">
        <f t="shared" si="13"/>
        <v>+0x15B</v>
      </c>
      <c r="M352" s="1256" t="s">
        <v>16</v>
      </c>
      <c r="N352" s="969"/>
      <c r="S352" s="993"/>
    </row>
    <row r="353" spans="1:19">
      <c r="A353" s="970">
        <v>348</v>
      </c>
      <c r="B353" s="984" t="str">
        <f t="shared" si="12"/>
        <v>+0x15C</v>
      </c>
      <c r="C353" s="1563" t="s">
        <v>8812</v>
      </c>
      <c r="D353" s="1559"/>
      <c r="E353" s="1559"/>
      <c r="F353" s="1559"/>
      <c r="G353" s="1559"/>
      <c r="H353" s="1559"/>
      <c r="I353" s="1559"/>
      <c r="J353" s="1560"/>
      <c r="K353" s="985" t="s">
        <v>16</v>
      </c>
      <c r="L353" s="986" t="str">
        <f t="shared" si="13"/>
        <v>+0x15C</v>
      </c>
      <c r="M353" s="1256" t="s">
        <v>16</v>
      </c>
      <c r="N353" s="969"/>
      <c r="S353" s="993"/>
    </row>
    <row r="354" spans="1:19">
      <c r="A354" s="970">
        <v>349</v>
      </c>
      <c r="B354" s="984" t="str">
        <f t="shared" si="12"/>
        <v>+0x15D</v>
      </c>
      <c r="C354" s="1563" t="s">
        <v>8813</v>
      </c>
      <c r="D354" s="1559"/>
      <c r="E354" s="1559"/>
      <c r="F354" s="1559"/>
      <c r="G354" s="1559"/>
      <c r="H354" s="1559"/>
      <c r="I354" s="1559"/>
      <c r="J354" s="1560"/>
      <c r="K354" s="985" t="s">
        <v>16</v>
      </c>
      <c r="L354" s="986" t="str">
        <f t="shared" si="13"/>
        <v>+0x15D</v>
      </c>
      <c r="M354" s="1256" t="s">
        <v>16</v>
      </c>
      <c r="N354" s="969"/>
      <c r="S354" s="993"/>
    </row>
    <row r="355" spans="1:19">
      <c r="A355" s="970">
        <v>350</v>
      </c>
      <c r="B355" s="984" t="str">
        <f t="shared" si="12"/>
        <v>+0x15E</v>
      </c>
      <c r="C355" s="1563" t="s">
        <v>8814</v>
      </c>
      <c r="D355" s="1559"/>
      <c r="E355" s="1559"/>
      <c r="F355" s="1559"/>
      <c r="G355" s="1559"/>
      <c r="H355" s="1559"/>
      <c r="I355" s="1559"/>
      <c r="J355" s="1560"/>
      <c r="K355" s="985" t="s">
        <v>16</v>
      </c>
      <c r="L355" s="986" t="str">
        <f t="shared" si="13"/>
        <v>+0x15E</v>
      </c>
      <c r="M355" s="1256" t="s">
        <v>16</v>
      </c>
      <c r="N355" s="969"/>
      <c r="S355" s="993"/>
    </row>
    <row r="356" spans="1:19">
      <c r="A356" s="970">
        <v>351</v>
      </c>
      <c r="B356" s="984" t="str">
        <f t="shared" si="12"/>
        <v>+0x15F</v>
      </c>
      <c r="C356" s="1563" t="s">
        <v>8815</v>
      </c>
      <c r="D356" s="1559"/>
      <c r="E356" s="1559"/>
      <c r="F356" s="1559"/>
      <c r="G356" s="1559"/>
      <c r="H356" s="1559"/>
      <c r="I356" s="1559"/>
      <c r="J356" s="1560"/>
      <c r="K356" s="985" t="s">
        <v>16</v>
      </c>
      <c r="L356" s="986" t="str">
        <f t="shared" si="13"/>
        <v>+0x15F</v>
      </c>
      <c r="M356" s="1256" t="s">
        <v>16</v>
      </c>
      <c r="N356" s="969"/>
      <c r="S356" s="993"/>
    </row>
    <row r="357" spans="1:19">
      <c r="A357" s="970">
        <v>352</v>
      </c>
      <c r="B357" s="984" t="str">
        <f t="shared" si="12"/>
        <v>+0x160</v>
      </c>
      <c r="C357" s="1563" t="s">
        <v>8816</v>
      </c>
      <c r="D357" s="1559"/>
      <c r="E357" s="1559"/>
      <c r="F357" s="1559"/>
      <c r="G357" s="1559"/>
      <c r="H357" s="1559"/>
      <c r="I357" s="1559"/>
      <c r="J357" s="1560"/>
      <c r="K357" s="985" t="s">
        <v>16</v>
      </c>
      <c r="L357" s="986" t="str">
        <f t="shared" si="13"/>
        <v>+0x160</v>
      </c>
      <c r="M357" s="1256" t="s">
        <v>16</v>
      </c>
      <c r="N357" s="969"/>
      <c r="S357" s="993"/>
    </row>
    <row r="358" spans="1:19">
      <c r="A358" s="970">
        <v>353</v>
      </c>
      <c r="B358" s="984" t="str">
        <f t="shared" si="12"/>
        <v>+0x161</v>
      </c>
      <c r="C358" s="1563" t="s">
        <v>8817</v>
      </c>
      <c r="D358" s="1559"/>
      <c r="E358" s="1559"/>
      <c r="F358" s="1559"/>
      <c r="G358" s="1559"/>
      <c r="H358" s="1559"/>
      <c r="I358" s="1559"/>
      <c r="J358" s="1560"/>
      <c r="K358" s="985" t="s">
        <v>16</v>
      </c>
      <c r="L358" s="986" t="str">
        <f t="shared" si="13"/>
        <v>+0x161</v>
      </c>
      <c r="M358" s="1256" t="s">
        <v>16</v>
      </c>
      <c r="N358" s="969"/>
      <c r="S358" s="993"/>
    </row>
    <row r="359" spans="1:19">
      <c r="A359" s="970">
        <v>354</v>
      </c>
      <c r="B359" s="984" t="str">
        <f t="shared" si="12"/>
        <v>+0x162</v>
      </c>
      <c r="C359" s="1563" t="s">
        <v>8818</v>
      </c>
      <c r="D359" s="1559"/>
      <c r="E359" s="1559"/>
      <c r="F359" s="1559"/>
      <c r="G359" s="1559"/>
      <c r="H359" s="1559"/>
      <c r="I359" s="1559"/>
      <c r="J359" s="1560"/>
      <c r="K359" s="985" t="s">
        <v>16</v>
      </c>
      <c r="L359" s="986" t="str">
        <f t="shared" si="13"/>
        <v>+0x162</v>
      </c>
      <c r="M359" s="1256" t="s">
        <v>16</v>
      </c>
      <c r="N359" s="969"/>
      <c r="S359" s="993"/>
    </row>
    <row r="360" spans="1:19">
      <c r="A360" s="970">
        <v>355</v>
      </c>
      <c r="B360" s="984" t="str">
        <f t="shared" si="12"/>
        <v>+0x163</v>
      </c>
      <c r="C360" s="1563" t="s">
        <v>8819</v>
      </c>
      <c r="D360" s="1559"/>
      <c r="E360" s="1559"/>
      <c r="F360" s="1559"/>
      <c r="G360" s="1559"/>
      <c r="H360" s="1559"/>
      <c r="I360" s="1559"/>
      <c r="J360" s="1560"/>
      <c r="K360" s="985" t="s">
        <v>16</v>
      </c>
      <c r="L360" s="986" t="str">
        <f t="shared" si="13"/>
        <v>+0x163</v>
      </c>
      <c r="M360" s="1256" t="s">
        <v>16</v>
      </c>
      <c r="N360" s="969"/>
      <c r="S360" s="993"/>
    </row>
    <row r="361" spans="1:19">
      <c r="A361" s="970">
        <v>356</v>
      </c>
      <c r="B361" s="984" t="str">
        <f t="shared" si="12"/>
        <v>+0x164</v>
      </c>
      <c r="C361" s="1563" t="s">
        <v>8820</v>
      </c>
      <c r="D361" s="1559"/>
      <c r="E361" s="1559"/>
      <c r="F361" s="1559"/>
      <c r="G361" s="1559"/>
      <c r="H361" s="1559"/>
      <c r="I361" s="1559"/>
      <c r="J361" s="1560"/>
      <c r="K361" s="985" t="s">
        <v>16</v>
      </c>
      <c r="L361" s="986" t="str">
        <f t="shared" si="13"/>
        <v>+0x164</v>
      </c>
      <c r="M361" s="1256" t="s">
        <v>16</v>
      </c>
      <c r="N361" s="969"/>
      <c r="S361" s="993"/>
    </row>
    <row r="362" spans="1:19">
      <c r="A362" s="970">
        <v>357</v>
      </c>
      <c r="B362" s="984" t="str">
        <f t="shared" si="12"/>
        <v>+0x165</v>
      </c>
      <c r="C362" s="1563" t="s">
        <v>8821</v>
      </c>
      <c r="D362" s="1559"/>
      <c r="E362" s="1559"/>
      <c r="F362" s="1559"/>
      <c r="G362" s="1559"/>
      <c r="H362" s="1559"/>
      <c r="I362" s="1559"/>
      <c r="J362" s="1560"/>
      <c r="K362" s="985" t="s">
        <v>16</v>
      </c>
      <c r="L362" s="986" t="str">
        <f t="shared" si="13"/>
        <v>+0x165</v>
      </c>
      <c r="M362" s="1256" t="s">
        <v>16</v>
      </c>
      <c r="N362" s="969"/>
      <c r="S362" s="993"/>
    </row>
    <row r="363" spans="1:19">
      <c r="A363" s="970">
        <v>358</v>
      </c>
      <c r="B363" s="984" t="str">
        <f t="shared" si="12"/>
        <v>+0x166</v>
      </c>
      <c r="C363" s="1563" t="s">
        <v>8822</v>
      </c>
      <c r="D363" s="1559"/>
      <c r="E363" s="1559"/>
      <c r="F363" s="1559"/>
      <c r="G363" s="1559"/>
      <c r="H363" s="1559"/>
      <c r="I363" s="1559"/>
      <c r="J363" s="1560"/>
      <c r="K363" s="985" t="s">
        <v>16</v>
      </c>
      <c r="L363" s="986" t="str">
        <f t="shared" si="13"/>
        <v>+0x166</v>
      </c>
      <c r="M363" s="1256" t="s">
        <v>16</v>
      </c>
      <c r="N363" s="969"/>
      <c r="S363" s="993"/>
    </row>
    <row r="364" spans="1:19">
      <c r="A364" s="970">
        <v>359</v>
      </c>
      <c r="B364" s="984" t="str">
        <f t="shared" si="12"/>
        <v>+0x167</v>
      </c>
      <c r="C364" s="1563" t="s">
        <v>8823</v>
      </c>
      <c r="D364" s="1559"/>
      <c r="E364" s="1559"/>
      <c r="F364" s="1559"/>
      <c r="G364" s="1559"/>
      <c r="H364" s="1559"/>
      <c r="I364" s="1559"/>
      <c r="J364" s="1560"/>
      <c r="K364" s="985" t="s">
        <v>16</v>
      </c>
      <c r="L364" s="986" t="str">
        <f t="shared" si="13"/>
        <v>+0x167</v>
      </c>
      <c r="M364" s="1256" t="s">
        <v>16</v>
      </c>
      <c r="N364" s="969"/>
      <c r="S364" s="993"/>
    </row>
    <row r="365" spans="1:19">
      <c r="A365" s="970">
        <v>360</v>
      </c>
      <c r="B365" s="984" t="str">
        <f t="shared" si="12"/>
        <v>+0x168</v>
      </c>
      <c r="C365" s="1563" t="s">
        <v>8824</v>
      </c>
      <c r="D365" s="1559"/>
      <c r="E365" s="1559"/>
      <c r="F365" s="1559"/>
      <c r="G365" s="1559"/>
      <c r="H365" s="1559"/>
      <c r="I365" s="1559"/>
      <c r="J365" s="1560"/>
      <c r="K365" s="985" t="s">
        <v>16</v>
      </c>
      <c r="L365" s="986" t="str">
        <f t="shared" si="13"/>
        <v>+0x168</v>
      </c>
      <c r="M365" s="1256" t="s">
        <v>16</v>
      </c>
      <c r="N365" s="969"/>
      <c r="S365" s="993"/>
    </row>
    <row r="366" spans="1:19">
      <c r="A366" s="970">
        <v>361</v>
      </c>
      <c r="B366" s="984" t="str">
        <f t="shared" si="12"/>
        <v>+0x169</v>
      </c>
      <c r="C366" s="1563" t="s">
        <v>8825</v>
      </c>
      <c r="D366" s="1559"/>
      <c r="E366" s="1559"/>
      <c r="F366" s="1559"/>
      <c r="G366" s="1559"/>
      <c r="H366" s="1559"/>
      <c r="I366" s="1559"/>
      <c r="J366" s="1560"/>
      <c r="K366" s="985" t="s">
        <v>16</v>
      </c>
      <c r="L366" s="986" t="str">
        <f t="shared" si="13"/>
        <v>+0x169</v>
      </c>
      <c r="M366" s="1256" t="s">
        <v>16</v>
      </c>
      <c r="N366" s="969"/>
      <c r="S366" s="993"/>
    </row>
    <row r="367" spans="1:19">
      <c r="A367" s="970">
        <v>362</v>
      </c>
      <c r="B367" s="984" t="str">
        <f t="shared" si="12"/>
        <v>+0x16A</v>
      </c>
      <c r="C367" s="1563" t="s">
        <v>8826</v>
      </c>
      <c r="D367" s="1559"/>
      <c r="E367" s="1559"/>
      <c r="F367" s="1559"/>
      <c r="G367" s="1559"/>
      <c r="H367" s="1559"/>
      <c r="I367" s="1559"/>
      <c r="J367" s="1560"/>
      <c r="K367" s="985" t="s">
        <v>16</v>
      </c>
      <c r="L367" s="986" t="str">
        <f t="shared" si="13"/>
        <v>+0x16A</v>
      </c>
      <c r="M367" s="1256" t="s">
        <v>16</v>
      </c>
      <c r="N367" s="969"/>
      <c r="S367" s="993"/>
    </row>
    <row r="368" spans="1:19">
      <c r="A368" s="970">
        <v>363</v>
      </c>
      <c r="B368" s="984" t="str">
        <f t="shared" si="12"/>
        <v>+0x16B</v>
      </c>
      <c r="C368" s="1563" t="s">
        <v>8827</v>
      </c>
      <c r="D368" s="1559"/>
      <c r="E368" s="1559"/>
      <c r="F368" s="1559"/>
      <c r="G368" s="1559"/>
      <c r="H368" s="1559"/>
      <c r="I368" s="1559"/>
      <c r="J368" s="1560"/>
      <c r="K368" s="985" t="s">
        <v>16</v>
      </c>
      <c r="L368" s="986" t="str">
        <f t="shared" si="13"/>
        <v>+0x16B</v>
      </c>
      <c r="M368" s="1256" t="s">
        <v>16</v>
      </c>
      <c r="N368" s="969"/>
      <c r="S368" s="993"/>
    </row>
    <row r="369" spans="1:19">
      <c r="A369" s="970">
        <v>364</v>
      </c>
      <c r="B369" s="984" t="str">
        <f t="shared" si="12"/>
        <v>+0x16C</v>
      </c>
      <c r="C369" s="1563" t="s">
        <v>8828</v>
      </c>
      <c r="D369" s="1559"/>
      <c r="E369" s="1559"/>
      <c r="F369" s="1559"/>
      <c r="G369" s="1559"/>
      <c r="H369" s="1559"/>
      <c r="I369" s="1559"/>
      <c r="J369" s="1560"/>
      <c r="K369" s="985" t="s">
        <v>16</v>
      </c>
      <c r="L369" s="986" t="str">
        <f t="shared" si="13"/>
        <v>+0x16C</v>
      </c>
      <c r="M369" s="1256" t="s">
        <v>16</v>
      </c>
      <c r="N369" s="969"/>
      <c r="S369" s="993"/>
    </row>
    <row r="370" spans="1:19">
      <c r="A370" s="970">
        <v>365</v>
      </c>
      <c r="B370" s="984" t="str">
        <f t="shared" si="12"/>
        <v>+0x16D</v>
      </c>
      <c r="C370" s="1563" t="s">
        <v>8829</v>
      </c>
      <c r="D370" s="1559"/>
      <c r="E370" s="1559"/>
      <c r="F370" s="1559"/>
      <c r="G370" s="1559"/>
      <c r="H370" s="1559"/>
      <c r="I370" s="1559"/>
      <c r="J370" s="1560"/>
      <c r="K370" s="985" t="s">
        <v>16</v>
      </c>
      <c r="L370" s="986" t="str">
        <f t="shared" si="13"/>
        <v>+0x16D</v>
      </c>
      <c r="M370" s="1256" t="s">
        <v>16</v>
      </c>
      <c r="N370" s="969"/>
      <c r="S370" s="993"/>
    </row>
    <row r="371" spans="1:19">
      <c r="A371" s="970">
        <v>366</v>
      </c>
      <c r="B371" s="984" t="str">
        <f t="shared" si="12"/>
        <v>+0x16E</v>
      </c>
      <c r="C371" s="1563" t="s">
        <v>8830</v>
      </c>
      <c r="D371" s="1559"/>
      <c r="E371" s="1559"/>
      <c r="F371" s="1559"/>
      <c r="G371" s="1559"/>
      <c r="H371" s="1559"/>
      <c r="I371" s="1559"/>
      <c r="J371" s="1560"/>
      <c r="K371" s="985" t="s">
        <v>16</v>
      </c>
      <c r="L371" s="986" t="str">
        <f t="shared" si="13"/>
        <v>+0x16E</v>
      </c>
      <c r="M371" s="1256" t="s">
        <v>16</v>
      </c>
      <c r="N371" s="969"/>
      <c r="S371" s="993"/>
    </row>
    <row r="372" spans="1:19">
      <c r="A372" s="970">
        <v>367</v>
      </c>
      <c r="B372" s="984" t="str">
        <f t="shared" si="12"/>
        <v>+0x16F</v>
      </c>
      <c r="C372" s="1563" t="s">
        <v>8831</v>
      </c>
      <c r="D372" s="1559"/>
      <c r="E372" s="1559"/>
      <c r="F372" s="1559"/>
      <c r="G372" s="1559"/>
      <c r="H372" s="1559"/>
      <c r="I372" s="1559"/>
      <c r="J372" s="1560"/>
      <c r="K372" s="985" t="s">
        <v>16</v>
      </c>
      <c r="L372" s="986" t="str">
        <f t="shared" si="13"/>
        <v>+0x16F</v>
      </c>
      <c r="M372" s="1256" t="s">
        <v>16</v>
      </c>
      <c r="N372" s="969"/>
      <c r="S372" s="993"/>
    </row>
    <row r="373" spans="1:19">
      <c r="A373" s="970">
        <v>368</v>
      </c>
      <c r="B373" s="984" t="str">
        <f t="shared" si="12"/>
        <v>+0x170</v>
      </c>
      <c r="C373" s="1563" t="s">
        <v>8832</v>
      </c>
      <c r="D373" s="1559"/>
      <c r="E373" s="1559"/>
      <c r="F373" s="1559"/>
      <c r="G373" s="1559"/>
      <c r="H373" s="1559"/>
      <c r="I373" s="1559"/>
      <c r="J373" s="1560"/>
      <c r="K373" s="985" t="s">
        <v>16</v>
      </c>
      <c r="L373" s="986" t="str">
        <f t="shared" si="13"/>
        <v>+0x170</v>
      </c>
      <c r="M373" s="1256" t="s">
        <v>16</v>
      </c>
      <c r="N373" s="969"/>
      <c r="S373" s="993"/>
    </row>
    <row r="374" spans="1:19">
      <c r="A374" s="970">
        <v>369</v>
      </c>
      <c r="B374" s="984" t="str">
        <f t="shared" si="12"/>
        <v>+0x171</v>
      </c>
      <c r="C374" s="1563" t="s">
        <v>8833</v>
      </c>
      <c r="D374" s="1559"/>
      <c r="E374" s="1559"/>
      <c r="F374" s="1559"/>
      <c r="G374" s="1559"/>
      <c r="H374" s="1559"/>
      <c r="I374" s="1559"/>
      <c r="J374" s="1560"/>
      <c r="K374" s="985" t="s">
        <v>16</v>
      </c>
      <c r="L374" s="986" t="str">
        <f t="shared" si="13"/>
        <v>+0x171</v>
      </c>
      <c r="M374" s="1256" t="s">
        <v>16</v>
      </c>
      <c r="N374" s="969"/>
      <c r="S374" s="993"/>
    </row>
    <row r="375" spans="1:19">
      <c r="A375" s="970">
        <v>370</v>
      </c>
      <c r="B375" s="984" t="str">
        <f t="shared" si="12"/>
        <v>+0x172</v>
      </c>
      <c r="C375" s="1563" t="s">
        <v>8834</v>
      </c>
      <c r="D375" s="1559"/>
      <c r="E375" s="1559"/>
      <c r="F375" s="1559"/>
      <c r="G375" s="1559"/>
      <c r="H375" s="1559"/>
      <c r="I375" s="1559"/>
      <c r="J375" s="1560"/>
      <c r="K375" s="985" t="s">
        <v>16</v>
      </c>
      <c r="L375" s="986" t="str">
        <f t="shared" si="13"/>
        <v>+0x172</v>
      </c>
      <c r="M375" s="1256" t="s">
        <v>16</v>
      </c>
      <c r="N375" s="969"/>
      <c r="S375" s="993"/>
    </row>
    <row r="376" spans="1:19">
      <c r="A376" s="970">
        <v>371</v>
      </c>
      <c r="B376" s="984" t="str">
        <f t="shared" si="12"/>
        <v>+0x173</v>
      </c>
      <c r="C376" s="1563" t="s">
        <v>8835</v>
      </c>
      <c r="D376" s="1559"/>
      <c r="E376" s="1559"/>
      <c r="F376" s="1559"/>
      <c r="G376" s="1559"/>
      <c r="H376" s="1559"/>
      <c r="I376" s="1559"/>
      <c r="J376" s="1560"/>
      <c r="K376" s="985" t="s">
        <v>16</v>
      </c>
      <c r="L376" s="986" t="str">
        <f t="shared" si="13"/>
        <v>+0x173</v>
      </c>
      <c r="M376" s="1256" t="s">
        <v>16</v>
      </c>
      <c r="N376" s="969"/>
      <c r="S376" s="993"/>
    </row>
    <row r="377" spans="1:19">
      <c r="A377" s="970">
        <v>372</v>
      </c>
      <c r="B377" s="984" t="str">
        <f t="shared" si="12"/>
        <v>+0x174</v>
      </c>
      <c r="C377" s="1563" t="s">
        <v>8836</v>
      </c>
      <c r="D377" s="1559"/>
      <c r="E377" s="1559"/>
      <c r="F377" s="1559"/>
      <c r="G377" s="1559"/>
      <c r="H377" s="1559"/>
      <c r="I377" s="1559"/>
      <c r="J377" s="1560"/>
      <c r="K377" s="985" t="s">
        <v>16</v>
      </c>
      <c r="L377" s="986" t="str">
        <f t="shared" si="13"/>
        <v>+0x174</v>
      </c>
      <c r="M377" s="1256" t="s">
        <v>16</v>
      </c>
      <c r="N377" s="969"/>
      <c r="S377" s="993"/>
    </row>
    <row r="378" spans="1:19">
      <c r="A378" s="970">
        <v>373</v>
      </c>
      <c r="B378" s="984" t="str">
        <f t="shared" si="12"/>
        <v>+0x175</v>
      </c>
      <c r="C378" s="1563" t="s">
        <v>8837</v>
      </c>
      <c r="D378" s="1559"/>
      <c r="E378" s="1559"/>
      <c r="F378" s="1559"/>
      <c r="G378" s="1559"/>
      <c r="H378" s="1559"/>
      <c r="I378" s="1559"/>
      <c r="J378" s="1560"/>
      <c r="K378" s="985" t="s">
        <v>16</v>
      </c>
      <c r="L378" s="986" t="str">
        <f t="shared" si="13"/>
        <v>+0x175</v>
      </c>
      <c r="M378" s="1256" t="s">
        <v>16</v>
      </c>
      <c r="N378" s="969"/>
      <c r="S378" s="993"/>
    </row>
    <row r="379" spans="1:19">
      <c r="A379" s="970">
        <v>374</v>
      </c>
      <c r="B379" s="984" t="str">
        <f t="shared" si="12"/>
        <v>+0x176</v>
      </c>
      <c r="C379" s="1563" t="s">
        <v>8838</v>
      </c>
      <c r="D379" s="1559"/>
      <c r="E379" s="1559"/>
      <c r="F379" s="1559"/>
      <c r="G379" s="1559"/>
      <c r="H379" s="1559"/>
      <c r="I379" s="1559"/>
      <c r="J379" s="1560"/>
      <c r="K379" s="985" t="s">
        <v>16</v>
      </c>
      <c r="L379" s="986" t="str">
        <f t="shared" si="13"/>
        <v>+0x176</v>
      </c>
      <c r="M379" s="1256" t="s">
        <v>16</v>
      </c>
      <c r="N379" s="969"/>
      <c r="S379" s="993"/>
    </row>
    <row r="380" spans="1:19">
      <c r="A380" s="970">
        <v>375</v>
      </c>
      <c r="B380" s="984" t="str">
        <f t="shared" si="12"/>
        <v>+0x177</v>
      </c>
      <c r="C380" s="1563" t="s">
        <v>8839</v>
      </c>
      <c r="D380" s="1559"/>
      <c r="E380" s="1559"/>
      <c r="F380" s="1559"/>
      <c r="G380" s="1559"/>
      <c r="H380" s="1559"/>
      <c r="I380" s="1559"/>
      <c r="J380" s="1560"/>
      <c r="K380" s="985" t="s">
        <v>16</v>
      </c>
      <c r="L380" s="986" t="str">
        <f t="shared" si="13"/>
        <v>+0x177</v>
      </c>
      <c r="M380" s="1256" t="s">
        <v>16</v>
      </c>
      <c r="N380" s="969"/>
      <c r="S380" s="993"/>
    </row>
    <row r="381" spans="1:19">
      <c r="A381" s="970">
        <v>376</v>
      </c>
      <c r="B381" s="984" t="str">
        <f t="shared" si="12"/>
        <v>+0x178</v>
      </c>
      <c r="C381" s="1563" t="s">
        <v>8840</v>
      </c>
      <c r="D381" s="1559"/>
      <c r="E381" s="1559"/>
      <c r="F381" s="1559"/>
      <c r="G381" s="1559"/>
      <c r="H381" s="1559"/>
      <c r="I381" s="1559"/>
      <c r="J381" s="1560"/>
      <c r="K381" s="985" t="s">
        <v>16</v>
      </c>
      <c r="L381" s="986" t="str">
        <f t="shared" si="13"/>
        <v>+0x178</v>
      </c>
      <c r="M381" s="1256" t="s">
        <v>16</v>
      </c>
      <c r="N381" s="969"/>
      <c r="S381" s="993"/>
    </row>
    <row r="382" spans="1:19">
      <c r="A382" s="970">
        <v>377</v>
      </c>
      <c r="B382" s="984" t="str">
        <f t="shared" si="12"/>
        <v>+0x179</v>
      </c>
      <c r="C382" s="1563" t="s">
        <v>8841</v>
      </c>
      <c r="D382" s="1559"/>
      <c r="E382" s="1559"/>
      <c r="F382" s="1559"/>
      <c r="G382" s="1559"/>
      <c r="H382" s="1559"/>
      <c r="I382" s="1559"/>
      <c r="J382" s="1560"/>
      <c r="K382" s="985" t="s">
        <v>16</v>
      </c>
      <c r="L382" s="986" t="str">
        <f t="shared" si="13"/>
        <v>+0x179</v>
      </c>
      <c r="M382" s="1256" t="s">
        <v>16</v>
      </c>
      <c r="N382" s="969"/>
      <c r="S382" s="993"/>
    </row>
    <row r="383" spans="1:19">
      <c r="A383" s="970">
        <v>378</v>
      </c>
      <c r="B383" s="984" t="str">
        <f t="shared" si="12"/>
        <v>+0x17A</v>
      </c>
      <c r="C383" s="1563" t="s">
        <v>8842</v>
      </c>
      <c r="D383" s="1559"/>
      <c r="E383" s="1559"/>
      <c r="F383" s="1559"/>
      <c r="G383" s="1559"/>
      <c r="H383" s="1559"/>
      <c r="I383" s="1559"/>
      <c r="J383" s="1560"/>
      <c r="K383" s="985" t="s">
        <v>16</v>
      </c>
      <c r="L383" s="986" t="str">
        <f t="shared" si="13"/>
        <v>+0x17A</v>
      </c>
      <c r="M383" s="1256" t="s">
        <v>16</v>
      </c>
      <c r="N383" s="969"/>
      <c r="S383" s="993"/>
    </row>
    <row r="384" spans="1:19">
      <c r="A384" s="970">
        <v>379</v>
      </c>
      <c r="B384" s="984" t="str">
        <f t="shared" si="12"/>
        <v>+0x17B</v>
      </c>
      <c r="C384" s="1563" t="s">
        <v>8843</v>
      </c>
      <c r="D384" s="1559"/>
      <c r="E384" s="1559"/>
      <c r="F384" s="1559"/>
      <c r="G384" s="1559"/>
      <c r="H384" s="1559"/>
      <c r="I384" s="1559"/>
      <c r="J384" s="1560"/>
      <c r="K384" s="985" t="s">
        <v>16</v>
      </c>
      <c r="L384" s="986" t="str">
        <f t="shared" si="13"/>
        <v>+0x17B</v>
      </c>
      <c r="M384" s="1256" t="s">
        <v>16</v>
      </c>
      <c r="N384" s="969"/>
      <c r="S384" s="993"/>
    </row>
    <row r="385" spans="1:19">
      <c r="A385" s="970">
        <v>380</v>
      </c>
      <c r="B385" s="984" t="str">
        <f t="shared" si="12"/>
        <v>+0x17C</v>
      </c>
      <c r="C385" s="1563" t="s">
        <v>8844</v>
      </c>
      <c r="D385" s="1559"/>
      <c r="E385" s="1559"/>
      <c r="F385" s="1559"/>
      <c r="G385" s="1559"/>
      <c r="H385" s="1559"/>
      <c r="I385" s="1559"/>
      <c r="J385" s="1560"/>
      <c r="K385" s="985" t="s">
        <v>16</v>
      </c>
      <c r="L385" s="986" t="str">
        <f t="shared" si="13"/>
        <v>+0x17C</v>
      </c>
      <c r="M385" s="1256" t="s">
        <v>16</v>
      </c>
      <c r="N385" s="969"/>
      <c r="S385" s="993"/>
    </row>
    <row r="386" spans="1:19">
      <c r="A386" s="970">
        <v>381</v>
      </c>
      <c r="B386" s="984" t="str">
        <f t="shared" si="12"/>
        <v>+0x17D</v>
      </c>
      <c r="C386" s="1563" t="s">
        <v>8845</v>
      </c>
      <c r="D386" s="1559"/>
      <c r="E386" s="1559"/>
      <c r="F386" s="1559"/>
      <c r="G386" s="1559"/>
      <c r="H386" s="1559"/>
      <c r="I386" s="1559"/>
      <c r="J386" s="1560"/>
      <c r="K386" s="985" t="s">
        <v>16</v>
      </c>
      <c r="L386" s="986" t="str">
        <f t="shared" si="13"/>
        <v>+0x17D</v>
      </c>
      <c r="M386" s="1256" t="s">
        <v>16</v>
      </c>
      <c r="N386" s="969"/>
      <c r="S386" s="993"/>
    </row>
    <row r="387" spans="1:19">
      <c r="A387" s="970">
        <v>382</v>
      </c>
      <c r="B387" s="984" t="str">
        <f t="shared" si="12"/>
        <v>+0x17E</v>
      </c>
      <c r="C387" s="1563" t="s">
        <v>8846</v>
      </c>
      <c r="D387" s="1559"/>
      <c r="E387" s="1559"/>
      <c r="F387" s="1559"/>
      <c r="G387" s="1559"/>
      <c r="H387" s="1559"/>
      <c r="I387" s="1559"/>
      <c r="J387" s="1560"/>
      <c r="K387" s="985" t="s">
        <v>16</v>
      </c>
      <c r="L387" s="986" t="str">
        <f t="shared" si="13"/>
        <v>+0x17E</v>
      </c>
      <c r="M387" s="1256" t="s">
        <v>16</v>
      </c>
      <c r="N387" s="969"/>
      <c r="S387" s="993"/>
    </row>
    <row r="388" spans="1:19">
      <c r="A388" s="970">
        <v>383</v>
      </c>
      <c r="B388" s="984" t="str">
        <f t="shared" si="12"/>
        <v>+0x17F</v>
      </c>
      <c r="C388" s="1563" t="s">
        <v>8847</v>
      </c>
      <c r="D388" s="1559"/>
      <c r="E388" s="1559"/>
      <c r="F388" s="1559"/>
      <c r="G388" s="1559"/>
      <c r="H388" s="1559"/>
      <c r="I388" s="1559"/>
      <c r="J388" s="1560"/>
      <c r="K388" s="985" t="s">
        <v>16</v>
      </c>
      <c r="L388" s="986" t="str">
        <f t="shared" si="13"/>
        <v>+0x17F</v>
      </c>
      <c r="M388" s="1256" t="s">
        <v>16</v>
      </c>
      <c r="N388" s="969"/>
      <c r="S388" s="993"/>
    </row>
    <row r="389" spans="1:19">
      <c r="A389" s="970">
        <v>384</v>
      </c>
      <c r="B389" s="984" t="str">
        <f t="shared" si="12"/>
        <v>+0x180</v>
      </c>
      <c r="C389" s="1563" t="s">
        <v>8848</v>
      </c>
      <c r="D389" s="1559"/>
      <c r="E389" s="1559"/>
      <c r="F389" s="1559"/>
      <c r="G389" s="1559"/>
      <c r="H389" s="1559"/>
      <c r="I389" s="1559"/>
      <c r="J389" s="1560"/>
      <c r="K389" s="985" t="s">
        <v>16</v>
      </c>
      <c r="L389" s="986" t="str">
        <f t="shared" si="13"/>
        <v>+0x180</v>
      </c>
      <c r="M389" s="1256" t="s">
        <v>16</v>
      </c>
      <c r="N389" s="969"/>
      <c r="S389" s="993"/>
    </row>
    <row r="390" spans="1:19">
      <c r="A390" s="970">
        <v>385</v>
      </c>
      <c r="B390" s="984" t="str">
        <f t="shared" ref="B390:B453" si="14">CONCATENATE(("+0x"),DEC2HEX(A390,3))</f>
        <v>+0x181</v>
      </c>
      <c r="C390" s="1563" t="s">
        <v>8849</v>
      </c>
      <c r="D390" s="1559"/>
      <c r="E390" s="1559"/>
      <c r="F390" s="1559"/>
      <c r="G390" s="1559"/>
      <c r="H390" s="1559"/>
      <c r="I390" s="1559"/>
      <c r="J390" s="1560"/>
      <c r="K390" s="985" t="s">
        <v>16</v>
      </c>
      <c r="L390" s="986" t="str">
        <f t="shared" ref="L390:L453" si="15">B390</f>
        <v>+0x181</v>
      </c>
      <c r="M390" s="1256" t="s">
        <v>16</v>
      </c>
      <c r="N390" s="969"/>
      <c r="S390" s="993"/>
    </row>
    <row r="391" spans="1:19">
      <c r="A391" s="970">
        <v>386</v>
      </c>
      <c r="B391" s="984" t="str">
        <f t="shared" si="14"/>
        <v>+0x182</v>
      </c>
      <c r="C391" s="1563" t="s">
        <v>8850</v>
      </c>
      <c r="D391" s="1559"/>
      <c r="E391" s="1559"/>
      <c r="F391" s="1559"/>
      <c r="G391" s="1559"/>
      <c r="H391" s="1559"/>
      <c r="I391" s="1559"/>
      <c r="J391" s="1560"/>
      <c r="K391" s="985" t="s">
        <v>16</v>
      </c>
      <c r="L391" s="986" t="str">
        <f t="shared" si="15"/>
        <v>+0x182</v>
      </c>
      <c r="M391" s="1256" t="s">
        <v>16</v>
      </c>
      <c r="N391" s="969"/>
      <c r="S391" s="993"/>
    </row>
    <row r="392" spans="1:19">
      <c r="A392" s="970">
        <v>387</v>
      </c>
      <c r="B392" s="984" t="str">
        <f t="shared" si="14"/>
        <v>+0x183</v>
      </c>
      <c r="C392" s="1563" t="s">
        <v>8851</v>
      </c>
      <c r="D392" s="1559"/>
      <c r="E392" s="1559"/>
      <c r="F392" s="1559"/>
      <c r="G392" s="1559"/>
      <c r="H392" s="1559"/>
      <c r="I392" s="1559"/>
      <c r="J392" s="1560"/>
      <c r="K392" s="985" t="s">
        <v>16</v>
      </c>
      <c r="L392" s="986" t="str">
        <f t="shared" si="15"/>
        <v>+0x183</v>
      </c>
      <c r="M392" s="1256" t="s">
        <v>16</v>
      </c>
      <c r="N392" s="969"/>
      <c r="S392" s="993"/>
    </row>
    <row r="393" spans="1:19">
      <c r="A393" s="970">
        <v>388</v>
      </c>
      <c r="B393" s="984" t="str">
        <f t="shared" si="14"/>
        <v>+0x184</v>
      </c>
      <c r="C393" s="1563" t="s">
        <v>8852</v>
      </c>
      <c r="D393" s="1559"/>
      <c r="E393" s="1559"/>
      <c r="F393" s="1559"/>
      <c r="G393" s="1559"/>
      <c r="H393" s="1559"/>
      <c r="I393" s="1559"/>
      <c r="J393" s="1560"/>
      <c r="K393" s="985" t="s">
        <v>16</v>
      </c>
      <c r="L393" s="986" t="str">
        <f t="shared" si="15"/>
        <v>+0x184</v>
      </c>
      <c r="M393" s="1256" t="s">
        <v>16</v>
      </c>
      <c r="N393" s="969"/>
      <c r="S393" s="993"/>
    </row>
    <row r="394" spans="1:19">
      <c r="A394" s="970">
        <v>389</v>
      </c>
      <c r="B394" s="984" t="str">
        <f t="shared" si="14"/>
        <v>+0x185</v>
      </c>
      <c r="C394" s="1563" t="s">
        <v>8853</v>
      </c>
      <c r="D394" s="1559"/>
      <c r="E394" s="1559"/>
      <c r="F394" s="1559"/>
      <c r="G394" s="1559"/>
      <c r="H394" s="1559"/>
      <c r="I394" s="1559"/>
      <c r="J394" s="1560"/>
      <c r="K394" s="985" t="s">
        <v>16</v>
      </c>
      <c r="L394" s="986" t="str">
        <f t="shared" si="15"/>
        <v>+0x185</v>
      </c>
      <c r="M394" s="1256" t="s">
        <v>16</v>
      </c>
      <c r="N394" s="969"/>
      <c r="S394" s="993"/>
    </row>
    <row r="395" spans="1:19">
      <c r="A395" s="970">
        <v>390</v>
      </c>
      <c r="B395" s="984" t="str">
        <f t="shared" si="14"/>
        <v>+0x186</v>
      </c>
      <c r="C395" s="1563" t="s">
        <v>8854</v>
      </c>
      <c r="D395" s="1559"/>
      <c r="E395" s="1559"/>
      <c r="F395" s="1559"/>
      <c r="G395" s="1559"/>
      <c r="H395" s="1559"/>
      <c r="I395" s="1559"/>
      <c r="J395" s="1560"/>
      <c r="K395" s="985" t="s">
        <v>16</v>
      </c>
      <c r="L395" s="986" t="str">
        <f t="shared" si="15"/>
        <v>+0x186</v>
      </c>
      <c r="M395" s="1256" t="s">
        <v>16</v>
      </c>
      <c r="N395" s="969"/>
      <c r="S395" s="993"/>
    </row>
    <row r="396" spans="1:19">
      <c r="A396" s="970">
        <v>391</v>
      </c>
      <c r="B396" s="984" t="str">
        <f t="shared" si="14"/>
        <v>+0x187</v>
      </c>
      <c r="C396" s="1563" t="s">
        <v>8855</v>
      </c>
      <c r="D396" s="1559"/>
      <c r="E396" s="1559"/>
      <c r="F396" s="1559"/>
      <c r="G396" s="1559"/>
      <c r="H396" s="1559"/>
      <c r="I396" s="1559"/>
      <c r="J396" s="1560"/>
      <c r="K396" s="985" t="s">
        <v>16</v>
      </c>
      <c r="L396" s="986" t="str">
        <f t="shared" si="15"/>
        <v>+0x187</v>
      </c>
      <c r="M396" s="1256" t="s">
        <v>16</v>
      </c>
      <c r="N396" s="969"/>
      <c r="S396" s="993"/>
    </row>
    <row r="397" spans="1:19">
      <c r="A397" s="970">
        <v>392</v>
      </c>
      <c r="B397" s="984" t="str">
        <f t="shared" si="14"/>
        <v>+0x188</v>
      </c>
      <c r="C397" s="1563" t="s">
        <v>8856</v>
      </c>
      <c r="D397" s="1559"/>
      <c r="E397" s="1559"/>
      <c r="F397" s="1559"/>
      <c r="G397" s="1559"/>
      <c r="H397" s="1559"/>
      <c r="I397" s="1559"/>
      <c r="J397" s="1560"/>
      <c r="K397" s="985" t="s">
        <v>16</v>
      </c>
      <c r="L397" s="986" t="str">
        <f t="shared" si="15"/>
        <v>+0x188</v>
      </c>
      <c r="M397" s="1256" t="s">
        <v>16</v>
      </c>
      <c r="N397" s="969"/>
      <c r="S397" s="993"/>
    </row>
    <row r="398" spans="1:19">
      <c r="A398" s="970">
        <v>393</v>
      </c>
      <c r="B398" s="984" t="str">
        <f t="shared" si="14"/>
        <v>+0x189</v>
      </c>
      <c r="C398" s="1563" t="s">
        <v>8857</v>
      </c>
      <c r="D398" s="1559"/>
      <c r="E398" s="1559"/>
      <c r="F398" s="1559"/>
      <c r="G398" s="1559"/>
      <c r="H398" s="1559"/>
      <c r="I398" s="1559"/>
      <c r="J398" s="1560"/>
      <c r="K398" s="985" t="s">
        <v>16</v>
      </c>
      <c r="L398" s="986" t="str">
        <f t="shared" si="15"/>
        <v>+0x189</v>
      </c>
      <c r="M398" s="1256" t="s">
        <v>16</v>
      </c>
      <c r="N398" s="969"/>
      <c r="S398" s="993"/>
    </row>
    <row r="399" spans="1:19">
      <c r="A399" s="970">
        <v>394</v>
      </c>
      <c r="B399" s="984" t="str">
        <f t="shared" si="14"/>
        <v>+0x18A</v>
      </c>
      <c r="C399" s="1563" t="s">
        <v>8858</v>
      </c>
      <c r="D399" s="1559"/>
      <c r="E399" s="1559"/>
      <c r="F399" s="1559"/>
      <c r="G399" s="1559"/>
      <c r="H399" s="1559"/>
      <c r="I399" s="1559"/>
      <c r="J399" s="1560"/>
      <c r="K399" s="985" t="s">
        <v>16</v>
      </c>
      <c r="L399" s="986" t="str">
        <f t="shared" si="15"/>
        <v>+0x18A</v>
      </c>
      <c r="M399" s="1256" t="s">
        <v>16</v>
      </c>
      <c r="N399" s="969"/>
      <c r="S399" s="993"/>
    </row>
    <row r="400" spans="1:19">
      <c r="A400" s="970">
        <v>395</v>
      </c>
      <c r="B400" s="984" t="str">
        <f t="shared" si="14"/>
        <v>+0x18B</v>
      </c>
      <c r="C400" s="1563" t="s">
        <v>8859</v>
      </c>
      <c r="D400" s="1559"/>
      <c r="E400" s="1559"/>
      <c r="F400" s="1559"/>
      <c r="G400" s="1559"/>
      <c r="H400" s="1559"/>
      <c r="I400" s="1559"/>
      <c r="J400" s="1560"/>
      <c r="K400" s="985" t="s">
        <v>16</v>
      </c>
      <c r="L400" s="986" t="str">
        <f t="shared" si="15"/>
        <v>+0x18B</v>
      </c>
      <c r="M400" s="1256" t="s">
        <v>16</v>
      </c>
      <c r="N400" s="969"/>
      <c r="S400" s="993"/>
    </row>
    <row r="401" spans="1:19">
      <c r="A401" s="970">
        <v>396</v>
      </c>
      <c r="B401" s="984" t="str">
        <f t="shared" si="14"/>
        <v>+0x18C</v>
      </c>
      <c r="C401" s="1563" t="s">
        <v>8860</v>
      </c>
      <c r="D401" s="1559"/>
      <c r="E401" s="1559"/>
      <c r="F401" s="1559"/>
      <c r="G401" s="1559"/>
      <c r="H401" s="1559"/>
      <c r="I401" s="1559"/>
      <c r="J401" s="1560"/>
      <c r="K401" s="985" t="s">
        <v>16</v>
      </c>
      <c r="L401" s="986" t="str">
        <f t="shared" si="15"/>
        <v>+0x18C</v>
      </c>
      <c r="M401" s="1256" t="s">
        <v>16</v>
      </c>
      <c r="N401" s="969"/>
      <c r="S401" s="993"/>
    </row>
    <row r="402" spans="1:19">
      <c r="A402" s="970">
        <v>397</v>
      </c>
      <c r="B402" s="984" t="str">
        <f t="shared" si="14"/>
        <v>+0x18D</v>
      </c>
      <c r="C402" s="1563" t="s">
        <v>8861</v>
      </c>
      <c r="D402" s="1559"/>
      <c r="E402" s="1559"/>
      <c r="F402" s="1559"/>
      <c r="G402" s="1559"/>
      <c r="H402" s="1559"/>
      <c r="I402" s="1559"/>
      <c r="J402" s="1560"/>
      <c r="K402" s="985" t="s">
        <v>16</v>
      </c>
      <c r="L402" s="986" t="str">
        <f t="shared" si="15"/>
        <v>+0x18D</v>
      </c>
      <c r="M402" s="1256" t="s">
        <v>16</v>
      </c>
      <c r="N402" s="969"/>
      <c r="S402" s="993"/>
    </row>
    <row r="403" spans="1:19">
      <c r="A403" s="970">
        <v>398</v>
      </c>
      <c r="B403" s="984" t="str">
        <f t="shared" si="14"/>
        <v>+0x18E</v>
      </c>
      <c r="C403" s="1563" t="s">
        <v>8862</v>
      </c>
      <c r="D403" s="1559"/>
      <c r="E403" s="1559"/>
      <c r="F403" s="1559"/>
      <c r="G403" s="1559"/>
      <c r="H403" s="1559"/>
      <c r="I403" s="1559"/>
      <c r="J403" s="1560"/>
      <c r="K403" s="985" t="s">
        <v>16</v>
      </c>
      <c r="L403" s="986" t="str">
        <f t="shared" si="15"/>
        <v>+0x18E</v>
      </c>
      <c r="M403" s="1256" t="s">
        <v>16</v>
      </c>
      <c r="N403" s="969"/>
      <c r="S403" s="993"/>
    </row>
    <row r="404" spans="1:19">
      <c r="A404" s="970">
        <v>399</v>
      </c>
      <c r="B404" s="984" t="str">
        <f t="shared" si="14"/>
        <v>+0x18F</v>
      </c>
      <c r="C404" s="1563" t="s">
        <v>8863</v>
      </c>
      <c r="D404" s="1559"/>
      <c r="E404" s="1559"/>
      <c r="F404" s="1559"/>
      <c r="G404" s="1559"/>
      <c r="H404" s="1559"/>
      <c r="I404" s="1559"/>
      <c r="J404" s="1560"/>
      <c r="K404" s="985" t="s">
        <v>16</v>
      </c>
      <c r="L404" s="986" t="str">
        <f t="shared" si="15"/>
        <v>+0x18F</v>
      </c>
      <c r="M404" s="1256" t="s">
        <v>16</v>
      </c>
      <c r="N404" s="969"/>
      <c r="S404" s="993"/>
    </row>
    <row r="405" spans="1:19">
      <c r="A405" s="970">
        <v>400</v>
      </c>
      <c r="B405" s="984" t="str">
        <f t="shared" si="14"/>
        <v>+0x190</v>
      </c>
      <c r="C405" s="1563" t="s">
        <v>8864</v>
      </c>
      <c r="D405" s="1559"/>
      <c r="E405" s="1559"/>
      <c r="F405" s="1559"/>
      <c r="G405" s="1559"/>
      <c r="H405" s="1559"/>
      <c r="I405" s="1559"/>
      <c r="J405" s="1560"/>
      <c r="K405" s="985" t="s">
        <v>16</v>
      </c>
      <c r="L405" s="986" t="str">
        <f t="shared" si="15"/>
        <v>+0x190</v>
      </c>
      <c r="M405" s="1256" t="s">
        <v>16</v>
      </c>
      <c r="N405" s="969"/>
      <c r="S405" s="993"/>
    </row>
    <row r="406" spans="1:19">
      <c r="A406" s="970">
        <v>401</v>
      </c>
      <c r="B406" s="984" t="str">
        <f t="shared" si="14"/>
        <v>+0x191</v>
      </c>
      <c r="C406" s="1563" t="s">
        <v>8865</v>
      </c>
      <c r="D406" s="1559"/>
      <c r="E406" s="1559"/>
      <c r="F406" s="1559"/>
      <c r="G406" s="1559"/>
      <c r="H406" s="1559"/>
      <c r="I406" s="1559"/>
      <c r="J406" s="1560"/>
      <c r="K406" s="985" t="s">
        <v>16</v>
      </c>
      <c r="L406" s="986" t="str">
        <f t="shared" si="15"/>
        <v>+0x191</v>
      </c>
      <c r="M406" s="1256" t="s">
        <v>16</v>
      </c>
      <c r="N406" s="969"/>
      <c r="S406" s="993"/>
    </row>
    <row r="407" spans="1:19">
      <c r="A407" s="970">
        <v>402</v>
      </c>
      <c r="B407" s="984" t="str">
        <f t="shared" si="14"/>
        <v>+0x192</v>
      </c>
      <c r="C407" s="1563" t="s">
        <v>8866</v>
      </c>
      <c r="D407" s="1559"/>
      <c r="E407" s="1559"/>
      <c r="F407" s="1559"/>
      <c r="G407" s="1559"/>
      <c r="H407" s="1559"/>
      <c r="I407" s="1559"/>
      <c r="J407" s="1560"/>
      <c r="K407" s="985" t="s">
        <v>16</v>
      </c>
      <c r="L407" s="986" t="str">
        <f t="shared" si="15"/>
        <v>+0x192</v>
      </c>
      <c r="M407" s="1256" t="s">
        <v>16</v>
      </c>
      <c r="N407" s="969"/>
      <c r="S407" s="993"/>
    </row>
    <row r="408" spans="1:19">
      <c r="A408" s="970">
        <v>403</v>
      </c>
      <c r="B408" s="984" t="str">
        <f t="shared" si="14"/>
        <v>+0x193</v>
      </c>
      <c r="C408" s="1563" t="s">
        <v>8867</v>
      </c>
      <c r="D408" s="1559"/>
      <c r="E408" s="1559"/>
      <c r="F408" s="1559"/>
      <c r="G408" s="1559"/>
      <c r="H408" s="1559"/>
      <c r="I408" s="1559"/>
      <c r="J408" s="1560"/>
      <c r="K408" s="985" t="s">
        <v>16</v>
      </c>
      <c r="L408" s="986" t="str">
        <f t="shared" si="15"/>
        <v>+0x193</v>
      </c>
      <c r="M408" s="1256" t="s">
        <v>16</v>
      </c>
      <c r="N408" s="969"/>
      <c r="S408" s="993"/>
    </row>
    <row r="409" spans="1:19">
      <c r="A409" s="970">
        <v>404</v>
      </c>
      <c r="B409" s="984" t="str">
        <f t="shared" si="14"/>
        <v>+0x194</v>
      </c>
      <c r="C409" s="1563" t="s">
        <v>8868</v>
      </c>
      <c r="D409" s="1559"/>
      <c r="E409" s="1559"/>
      <c r="F409" s="1559"/>
      <c r="G409" s="1559"/>
      <c r="H409" s="1559"/>
      <c r="I409" s="1559"/>
      <c r="J409" s="1560"/>
      <c r="K409" s="985" t="s">
        <v>16</v>
      </c>
      <c r="L409" s="986" t="str">
        <f t="shared" si="15"/>
        <v>+0x194</v>
      </c>
      <c r="M409" s="1256" t="s">
        <v>16</v>
      </c>
      <c r="N409" s="969"/>
      <c r="S409" s="993"/>
    </row>
    <row r="410" spans="1:19">
      <c r="A410" s="970">
        <v>405</v>
      </c>
      <c r="B410" s="984" t="str">
        <f t="shared" si="14"/>
        <v>+0x195</v>
      </c>
      <c r="C410" s="1563" t="s">
        <v>8869</v>
      </c>
      <c r="D410" s="1559"/>
      <c r="E410" s="1559"/>
      <c r="F410" s="1559"/>
      <c r="G410" s="1559"/>
      <c r="H410" s="1559"/>
      <c r="I410" s="1559"/>
      <c r="J410" s="1560"/>
      <c r="K410" s="985" t="s">
        <v>16</v>
      </c>
      <c r="L410" s="986" t="str">
        <f t="shared" si="15"/>
        <v>+0x195</v>
      </c>
      <c r="M410" s="1256" t="s">
        <v>16</v>
      </c>
      <c r="N410" s="969"/>
      <c r="S410" s="993"/>
    </row>
    <row r="411" spans="1:19">
      <c r="A411" s="970">
        <v>406</v>
      </c>
      <c r="B411" s="984" t="str">
        <f t="shared" si="14"/>
        <v>+0x196</v>
      </c>
      <c r="C411" s="1563" t="s">
        <v>8870</v>
      </c>
      <c r="D411" s="1559"/>
      <c r="E411" s="1559"/>
      <c r="F411" s="1559"/>
      <c r="G411" s="1559"/>
      <c r="H411" s="1559"/>
      <c r="I411" s="1559"/>
      <c r="J411" s="1560"/>
      <c r="K411" s="985" t="s">
        <v>16</v>
      </c>
      <c r="L411" s="986" t="str">
        <f t="shared" si="15"/>
        <v>+0x196</v>
      </c>
      <c r="M411" s="1256" t="s">
        <v>16</v>
      </c>
      <c r="N411" s="969"/>
      <c r="S411" s="993"/>
    </row>
    <row r="412" spans="1:19">
      <c r="A412" s="970">
        <v>407</v>
      </c>
      <c r="B412" s="984" t="str">
        <f t="shared" si="14"/>
        <v>+0x197</v>
      </c>
      <c r="C412" s="1563" t="s">
        <v>8871</v>
      </c>
      <c r="D412" s="1559"/>
      <c r="E412" s="1559"/>
      <c r="F412" s="1559"/>
      <c r="G412" s="1559"/>
      <c r="H412" s="1559"/>
      <c r="I412" s="1559"/>
      <c r="J412" s="1560"/>
      <c r="K412" s="985" t="s">
        <v>16</v>
      </c>
      <c r="L412" s="986" t="str">
        <f t="shared" si="15"/>
        <v>+0x197</v>
      </c>
      <c r="M412" s="1256" t="s">
        <v>16</v>
      </c>
      <c r="N412" s="969"/>
      <c r="S412" s="993"/>
    </row>
    <row r="413" spans="1:19">
      <c r="A413" s="970">
        <v>408</v>
      </c>
      <c r="B413" s="984" t="str">
        <f t="shared" si="14"/>
        <v>+0x198</v>
      </c>
      <c r="C413" s="1563" t="s">
        <v>8872</v>
      </c>
      <c r="D413" s="1559"/>
      <c r="E413" s="1559"/>
      <c r="F413" s="1559"/>
      <c r="G413" s="1559"/>
      <c r="H413" s="1559"/>
      <c r="I413" s="1559"/>
      <c r="J413" s="1560"/>
      <c r="K413" s="985" t="s">
        <v>16</v>
      </c>
      <c r="L413" s="986" t="str">
        <f t="shared" si="15"/>
        <v>+0x198</v>
      </c>
      <c r="M413" s="1256" t="s">
        <v>16</v>
      </c>
      <c r="N413" s="969"/>
      <c r="S413" s="993"/>
    </row>
    <row r="414" spans="1:19">
      <c r="A414" s="970">
        <v>409</v>
      </c>
      <c r="B414" s="984" t="str">
        <f t="shared" si="14"/>
        <v>+0x199</v>
      </c>
      <c r="C414" s="1563" t="s">
        <v>8873</v>
      </c>
      <c r="D414" s="1559"/>
      <c r="E414" s="1559"/>
      <c r="F414" s="1559"/>
      <c r="G414" s="1559"/>
      <c r="H414" s="1559"/>
      <c r="I414" s="1559"/>
      <c r="J414" s="1560"/>
      <c r="K414" s="985" t="s">
        <v>16</v>
      </c>
      <c r="L414" s="986" t="str">
        <f t="shared" si="15"/>
        <v>+0x199</v>
      </c>
      <c r="M414" s="1256" t="s">
        <v>16</v>
      </c>
      <c r="N414" s="969"/>
      <c r="S414" s="993"/>
    </row>
    <row r="415" spans="1:19">
      <c r="A415" s="970">
        <v>410</v>
      </c>
      <c r="B415" s="984" t="str">
        <f t="shared" si="14"/>
        <v>+0x19A</v>
      </c>
      <c r="C415" s="1563" t="s">
        <v>8874</v>
      </c>
      <c r="D415" s="1559"/>
      <c r="E415" s="1559"/>
      <c r="F415" s="1559"/>
      <c r="G415" s="1559"/>
      <c r="H415" s="1559"/>
      <c r="I415" s="1559"/>
      <c r="J415" s="1560"/>
      <c r="K415" s="985" t="s">
        <v>16</v>
      </c>
      <c r="L415" s="986" t="str">
        <f t="shared" si="15"/>
        <v>+0x19A</v>
      </c>
      <c r="M415" s="1256" t="s">
        <v>16</v>
      </c>
      <c r="N415" s="969"/>
      <c r="S415" s="993"/>
    </row>
    <row r="416" spans="1:19">
      <c r="A416" s="970">
        <v>411</v>
      </c>
      <c r="B416" s="984" t="str">
        <f t="shared" si="14"/>
        <v>+0x19B</v>
      </c>
      <c r="C416" s="1563" t="s">
        <v>8875</v>
      </c>
      <c r="D416" s="1559"/>
      <c r="E416" s="1559"/>
      <c r="F416" s="1559"/>
      <c r="G416" s="1559"/>
      <c r="H416" s="1559"/>
      <c r="I416" s="1559"/>
      <c r="J416" s="1560"/>
      <c r="K416" s="985" t="s">
        <v>16</v>
      </c>
      <c r="L416" s="986" t="str">
        <f t="shared" si="15"/>
        <v>+0x19B</v>
      </c>
      <c r="M416" s="1256" t="s">
        <v>16</v>
      </c>
      <c r="N416" s="969"/>
      <c r="S416" s="993"/>
    </row>
    <row r="417" spans="1:19">
      <c r="A417" s="970">
        <v>412</v>
      </c>
      <c r="B417" s="984" t="str">
        <f t="shared" si="14"/>
        <v>+0x19C</v>
      </c>
      <c r="C417" s="1563" t="s">
        <v>8876</v>
      </c>
      <c r="D417" s="1559"/>
      <c r="E417" s="1559"/>
      <c r="F417" s="1559"/>
      <c r="G417" s="1559"/>
      <c r="H417" s="1559"/>
      <c r="I417" s="1559"/>
      <c r="J417" s="1560"/>
      <c r="K417" s="985" t="s">
        <v>16</v>
      </c>
      <c r="L417" s="986" t="str">
        <f t="shared" si="15"/>
        <v>+0x19C</v>
      </c>
      <c r="M417" s="1256" t="s">
        <v>16</v>
      </c>
      <c r="N417" s="969"/>
      <c r="S417" s="993"/>
    </row>
    <row r="418" spans="1:19">
      <c r="A418" s="970">
        <v>413</v>
      </c>
      <c r="B418" s="984" t="str">
        <f t="shared" si="14"/>
        <v>+0x19D</v>
      </c>
      <c r="C418" s="1563" t="s">
        <v>8877</v>
      </c>
      <c r="D418" s="1559"/>
      <c r="E418" s="1559"/>
      <c r="F418" s="1559"/>
      <c r="G418" s="1559"/>
      <c r="H418" s="1559"/>
      <c r="I418" s="1559"/>
      <c r="J418" s="1560"/>
      <c r="K418" s="985" t="s">
        <v>16</v>
      </c>
      <c r="L418" s="986" t="str">
        <f t="shared" si="15"/>
        <v>+0x19D</v>
      </c>
      <c r="M418" s="1256" t="s">
        <v>16</v>
      </c>
      <c r="N418" s="969"/>
      <c r="S418" s="993"/>
    </row>
    <row r="419" spans="1:19">
      <c r="A419" s="970">
        <v>414</v>
      </c>
      <c r="B419" s="984" t="str">
        <f t="shared" si="14"/>
        <v>+0x19E</v>
      </c>
      <c r="C419" s="1563" t="s">
        <v>8878</v>
      </c>
      <c r="D419" s="1559"/>
      <c r="E419" s="1559"/>
      <c r="F419" s="1559"/>
      <c r="G419" s="1559"/>
      <c r="H419" s="1559"/>
      <c r="I419" s="1559"/>
      <c r="J419" s="1560"/>
      <c r="K419" s="985" t="s">
        <v>16</v>
      </c>
      <c r="L419" s="986" t="str">
        <f t="shared" si="15"/>
        <v>+0x19E</v>
      </c>
      <c r="M419" s="1256" t="s">
        <v>16</v>
      </c>
      <c r="N419" s="969"/>
      <c r="S419" s="993"/>
    </row>
    <row r="420" spans="1:19">
      <c r="A420" s="970">
        <v>415</v>
      </c>
      <c r="B420" s="984" t="str">
        <f t="shared" si="14"/>
        <v>+0x19F</v>
      </c>
      <c r="C420" s="1563" t="s">
        <v>8879</v>
      </c>
      <c r="D420" s="1559"/>
      <c r="E420" s="1559"/>
      <c r="F420" s="1559"/>
      <c r="G420" s="1559"/>
      <c r="H420" s="1559"/>
      <c r="I420" s="1559"/>
      <c r="J420" s="1560"/>
      <c r="K420" s="985" t="s">
        <v>16</v>
      </c>
      <c r="L420" s="986" t="str">
        <f t="shared" si="15"/>
        <v>+0x19F</v>
      </c>
      <c r="M420" s="1256" t="s">
        <v>16</v>
      </c>
      <c r="N420" s="969"/>
      <c r="S420" s="993"/>
    </row>
    <row r="421" spans="1:19">
      <c r="A421" s="970">
        <v>416</v>
      </c>
      <c r="B421" s="984" t="str">
        <f t="shared" si="14"/>
        <v>+0x1A0</v>
      </c>
      <c r="C421" s="1563" t="s">
        <v>8880</v>
      </c>
      <c r="D421" s="1559"/>
      <c r="E421" s="1559"/>
      <c r="F421" s="1559"/>
      <c r="G421" s="1559"/>
      <c r="H421" s="1559"/>
      <c r="I421" s="1559"/>
      <c r="J421" s="1560"/>
      <c r="K421" s="985" t="s">
        <v>16</v>
      </c>
      <c r="L421" s="986" t="str">
        <f t="shared" si="15"/>
        <v>+0x1A0</v>
      </c>
      <c r="M421" s="1256" t="s">
        <v>16</v>
      </c>
      <c r="N421" s="969"/>
      <c r="S421" s="993"/>
    </row>
    <row r="422" spans="1:19">
      <c r="A422" s="970">
        <v>417</v>
      </c>
      <c r="B422" s="984" t="str">
        <f t="shared" si="14"/>
        <v>+0x1A1</v>
      </c>
      <c r="C422" s="1563" t="s">
        <v>8881</v>
      </c>
      <c r="D422" s="1559"/>
      <c r="E422" s="1559"/>
      <c r="F422" s="1559"/>
      <c r="G422" s="1559"/>
      <c r="H422" s="1559"/>
      <c r="I422" s="1559"/>
      <c r="J422" s="1560"/>
      <c r="K422" s="985" t="s">
        <v>16</v>
      </c>
      <c r="L422" s="986" t="str">
        <f t="shared" si="15"/>
        <v>+0x1A1</v>
      </c>
      <c r="M422" s="1256" t="s">
        <v>16</v>
      </c>
      <c r="N422" s="969"/>
      <c r="S422" s="993"/>
    </row>
    <row r="423" spans="1:19">
      <c r="A423" s="970">
        <v>418</v>
      </c>
      <c r="B423" s="984" t="str">
        <f t="shared" si="14"/>
        <v>+0x1A2</v>
      </c>
      <c r="C423" s="1563" t="s">
        <v>8882</v>
      </c>
      <c r="D423" s="1559"/>
      <c r="E423" s="1559"/>
      <c r="F423" s="1559"/>
      <c r="G423" s="1559"/>
      <c r="H423" s="1559"/>
      <c r="I423" s="1559"/>
      <c r="J423" s="1560"/>
      <c r="K423" s="985" t="s">
        <v>16</v>
      </c>
      <c r="L423" s="986" t="str">
        <f t="shared" si="15"/>
        <v>+0x1A2</v>
      </c>
      <c r="M423" s="1256" t="s">
        <v>16</v>
      </c>
      <c r="N423" s="969"/>
      <c r="S423" s="993"/>
    </row>
    <row r="424" spans="1:19">
      <c r="A424" s="970">
        <v>419</v>
      </c>
      <c r="B424" s="984" t="str">
        <f t="shared" si="14"/>
        <v>+0x1A3</v>
      </c>
      <c r="C424" s="1563" t="s">
        <v>8883</v>
      </c>
      <c r="D424" s="1559"/>
      <c r="E424" s="1559"/>
      <c r="F424" s="1559"/>
      <c r="G424" s="1559"/>
      <c r="H424" s="1559"/>
      <c r="I424" s="1559"/>
      <c r="J424" s="1560"/>
      <c r="K424" s="985" t="s">
        <v>16</v>
      </c>
      <c r="L424" s="986" t="str">
        <f t="shared" si="15"/>
        <v>+0x1A3</v>
      </c>
      <c r="M424" s="1256" t="s">
        <v>16</v>
      </c>
      <c r="N424" s="969"/>
      <c r="S424" s="993"/>
    </row>
    <row r="425" spans="1:19">
      <c r="A425" s="970">
        <v>420</v>
      </c>
      <c r="B425" s="984" t="str">
        <f t="shared" si="14"/>
        <v>+0x1A4</v>
      </c>
      <c r="C425" s="1563" t="s">
        <v>8884</v>
      </c>
      <c r="D425" s="1559"/>
      <c r="E425" s="1559"/>
      <c r="F425" s="1559"/>
      <c r="G425" s="1559"/>
      <c r="H425" s="1559"/>
      <c r="I425" s="1559"/>
      <c r="J425" s="1560"/>
      <c r="K425" s="985" t="s">
        <v>16</v>
      </c>
      <c r="L425" s="986" t="str">
        <f t="shared" si="15"/>
        <v>+0x1A4</v>
      </c>
      <c r="M425" s="1256" t="s">
        <v>16</v>
      </c>
      <c r="N425" s="969"/>
      <c r="S425" s="993"/>
    </row>
    <row r="426" spans="1:19">
      <c r="A426" s="970">
        <v>421</v>
      </c>
      <c r="B426" s="984" t="str">
        <f t="shared" si="14"/>
        <v>+0x1A5</v>
      </c>
      <c r="C426" s="1563" t="s">
        <v>8885</v>
      </c>
      <c r="D426" s="1559"/>
      <c r="E426" s="1559"/>
      <c r="F426" s="1559"/>
      <c r="G426" s="1559"/>
      <c r="H426" s="1559"/>
      <c r="I426" s="1559"/>
      <c r="J426" s="1560"/>
      <c r="K426" s="985" t="s">
        <v>16</v>
      </c>
      <c r="L426" s="986" t="str">
        <f t="shared" si="15"/>
        <v>+0x1A5</v>
      </c>
      <c r="M426" s="1256" t="s">
        <v>16</v>
      </c>
      <c r="N426" s="969"/>
      <c r="S426" s="993"/>
    </row>
    <row r="427" spans="1:19">
      <c r="A427" s="970">
        <v>422</v>
      </c>
      <c r="B427" s="984" t="str">
        <f t="shared" si="14"/>
        <v>+0x1A6</v>
      </c>
      <c r="C427" s="1563" t="s">
        <v>8886</v>
      </c>
      <c r="D427" s="1559"/>
      <c r="E427" s="1559"/>
      <c r="F427" s="1559"/>
      <c r="G427" s="1559"/>
      <c r="H427" s="1559"/>
      <c r="I427" s="1559"/>
      <c r="J427" s="1560"/>
      <c r="K427" s="985" t="s">
        <v>16</v>
      </c>
      <c r="L427" s="986" t="str">
        <f t="shared" si="15"/>
        <v>+0x1A6</v>
      </c>
      <c r="M427" s="1256" t="s">
        <v>16</v>
      </c>
      <c r="N427" s="969"/>
      <c r="S427" s="993"/>
    </row>
    <row r="428" spans="1:19">
      <c r="A428" s="970">
        <v>423</v>
      </c>
      <c r="B428" s="984" t="str">
        <f t="shared" si="14"/>
        <v>+0x1A7</v>
      </c>
      <c r="C428" s="1563" t="s">
        <v>8887</v>
      </c>
      <c r="D428" s="1559"/>
      <c r="E428" s="1559"/>
      <c r="F428" s="1559"/>
      <c r="G428" s="1559"/>
      <c r="H428" s="1559"/>
      <c r="I428" s="1559"/>
      <c r="J428" s="1560"/>
      <c r="K428" s="985" t="s">
        <v>16</v>
      </c>
      <c r="L428" s="986" t="str">
        <f t="shared" si="15"/>
        <v>+0x1A7</v>
      </c>
      <c r="M428" s="1256" t="s">
        <v>16</v>
      </c>
      <c r="N428" s="969"/>
      <c r="S428" s="993"/>
    </row>
    <row r="429" spans="1:19">
      <c r="A429" s="970">
        <v>424</v>
      </c>
      <c r="B429" s="984" t="str">
        <f t="shared" si="14"/>
        <v>+0x1A8</v>
      </c>
      <c r="C429" s="1563" t="s">
        <v>8888</v>
      </c>
      <c r="D429" s="1559"/>
      <c r="E429" s="1559"/>
      <c r="F429" s="1559"/>
      <c r="G429" s="1559"/>
      <c r="H429" s="1559"/>
      <c r="I429" s="1559"/>
      <c r="J429" s="1560"/>
      <c r="K429" s="985" t="s">
        <v>16</v>
      </c>
      <c r="L429" s="986" t="str">
        <f t="shared" si="15"/>
        <v>+0x1A8</v>
      </c>
      <c r="M429" s="1256" t="s">
        <v>16</v>
      </c>
      <c r="N429" s="969"/>
      <c r="S429" s="993"/>
    </row>
    <row r="430" spans="1:19">
      <c r="A430" s="970">
        <v>425</v>
      </c>
      <c r="B430" s="984" t="str">
        <f t="shared" si="14"/>
        <v>+0x1A9</v>
      </c>
      <c r="C430" s="1563" t="s">
        <v>8889</v>
      </c>
      <c r="D430" s="1559"/>
      <c r="E430" s="1559"/>
      <c r="F430" s="1559"/>
      <c r="G430" s="1559"/>
      <c r="H430" s="1559"/>
      <c r="I430" s="1559"/>
      <c r="J430" s="1560"/>
      <c r="K430" s="985" t="s">
        <v>16</v>
      </c>
      <c r="L430" s="986" t="str">
        <f t="shared" si="15"/>
        <v>+0x1A9</v>
      </c>
      <c r="M430" s="1256" t="s">
        <v>16</v>
      </c>
      <c r="N430" s="969"/>
      <c r="S430" s="993"/>
    </row>
    <row r="431" spans="1:19">
      <c r="A431" s="970">
        <v>426</v>
      </c>
      <c r="B431" s="984" t="str">
        <f t="shared" si="14"/>
        <v>+0x1AA</v>
      </c>
      <c r="C431" s="1563" t="s">
        <v>8890</v>
      </c>
      <c r="D431" s="1559"/>
      <c r="E431" s="1559"/>
      <c r="F431" s="1559"/>
      <c r="G431" s="1559"/>
      <c r="H431" s="1559"/>
      <c r="I431" s="1559"/>
      <c r="J431" s="1560"/>
      <c r="K431" s="985" t="s">
        <v>16</v>
      </c>
      <c r="L431" s="986" t="str">
        <f t="shared" si="15"/>
        <v>+0x1AA</v>
      </c>
      <c r="M431" s="1256" t="s">
        <v>16</v>
      </c>
      <c r="N431" s="969"/>
      <c r="S431" s="993"/>
    </row>
    <row r="432" spans="1:19">
      <c r="A432" s="970">
        <v>427</v>
      </c>
      <c r="B432" s="984" t="str">
        <f t="shared" si="14"/>
        <v>+0x1AB</v>
      </c>
      <c r="C432" s="1563" t="s">
        <v>8891</v>
      </c>
      <c r="D432" s="1559"/>
      <c r="E432" s="1559"/>
      <c r="F432" s="1559"/>
      <c r="G432" s="1559"/>
      <c r="H432" s="1559"/>
      <c r="I432" s="1559"/>
      <c r="J432" s="1560"/>
      <c r="K432" s="985" t="s">
        <v>16</v>
      </c>
      <c r="L432" s="986" t="str">
        <f t="shared" si="15"/>
        <v>+0x1AB</v>
      </c>
      <c r="M432" s="1256" t="s">
        <v>16</v>
      </c>
      <c r="N432" s="969"/>
      <c r="S432" s="993"/>
    </row>
    <row r="433" spans="1:19">
      <c r="A433" s="970">
        <v>428</v>
      </c>
      <c r="B433" s="984" t="str">
        <f t="shared" si="14"/>
        <v>+0x1AC</v>
      </c>
      <c r="C433" s="1858" t="s">
        <v>8892</v>
      </c>
      <c r="D433" s="1859"/>
      <c r="E433" s="1859"/>
      <c r="F433" s="1859"/>
      <c r="G433" s="1859"/>
      <c r="H433" s="1859"/>
      <c r="I433" s="1859"/>
      <c r="J433" s="1860"/>
      <c r="K433" s="985" t="s">
        <v>16</v>
      </c>
      <c r="L433" s="986" t="str">
        <f t="shared" si="15"/>
        <v>+0x1AC</v>
      </c>
      <c r="M433" s="1255"/>
      <c r="N433" s="969"/>
      <c r="S433" s="993"/>
    </row>
    <row r="434" spans="1:19">
      <c r="A434" s="970">
        <v>429</v>
      </c>
      <c r="B434" s="984" t="str">
        <f t="shared" si="14"/>
        <v>+0x1AD</v>
      </c>
      <c r="C434" s="1858" t="s">
        <v>8893</v>
      </c>
      <c r="D434" s="1859"/>
      <c r="E434" s="1859"/>
      <c r="F434" s="1859"/>
      <c r="G434" s="1859"/>
      <c r="H434" s="1859"/>
      <c r="I434" s="1859"/>
      <c r="J434" s="1860"/>
      <c r="K434" s="985" t="s">
        <v>16</v>
      </c>
      <c r="L434" s="986" t="str">
        <f t="shared" si="15"/>
        <v>+0x1AD</v>
      </c>
      <c r="M434" s="1255"/>
      <c r="N434" s="969"/>
      <c r="S434" s="993"/>
    </row>
    <row r="435" spans="1:19">
      <c r="A435" s="970">
        <v>430</v>
      </c>
      <c r="B435" s="984" t="str">
        <f t="shared" si="14"/>
        <v>+0x1AE</v>
      </c>
      <c r="C435" s="1858" t="s">
        <v>8894</v>
      </c>
      <c r="D435" s="1859"/>
      <c r="E435" s="1859"/>
      <c r="F435" s="1859"/>
      <c r="G435" s="1859"/>
      <c r="H435" s="1859"/>
      <c r="I435" s="1859"/>
      <c r="J435" s="1860"/>
      <c r="K435" s="985" t="s">
        <v>201</v>
      </c>
      <c r="L435" s="986" t="str">
        <f t="shared" si="15"/>
        <v>+0x1AE</v>
      </c>
      <c r="M435" s="1255"/>
      <c r="N435" s="969"/>
      <c r="S435" s="993"/>
    </row>
    <row r="436" spans="1:19">
      <c r="A436" s="970">
        <v>431</v>
      </c>
      <c r="B436" s="984" t="str">
        <f t="shared" si="14"/>
        <v>+0x1AF</v>
      </c>
      <c r="C436" s="1858" t="s">
        <v>8895</v>
      </c>
      <c r="D436" s="1859"/>
      <c r="E436" s="1859"/>
      <c r="F436" s="1859"/>
      <c r="G436" s="1859"/>
      <c r="H436" s="1859"/>
      <c r="I436" s="1859"/>
      <c r="J436" s="1860"/>
      <c r="K436" s="985" t="s">
        <v>201</v>
      </c>
      <c r="L436" s="986" t="str">
        <f t="shared" si="15"/>
        <v>+0x1AF</v>
      </c>
      <c r="M436" s="1255"/>
      <c r="N436" s="969"/>
      <c r="S436" s="993"/>
    </row>
    <row r="437" spans="1:19">
      <c r="A437" s="970">
        <v>432</v>
      </c>
      <c r="B437" s="984" t="str">
        <f t="shared" si="14"/>
        <v>+0x1B0</v>
      </c>
      <c r="C437" s="1858" t="s">
        <v>8896</v>
      </c>
      <c r="D437" s="1859"/>
      <c r="E437" s="1859"/>
      <c r="F437" s="1859"/>
      <c r="G437" s="1859"/>
      <c r="H437" s="1859"/>
      <c r="I437" s="1859"/>
      <c r="J437" s="1860"/>
      <c r="K437" s="985" t="s">
        <v>16</v>
      </c>
      <c r="L437" s="986" t="str">
        <f t="shared" si="15"/>
        <v>+0x1B0</v>
      </c>
      <c r="M437" s="1255"/>
      <c r="N437" s="969"/>
      <c r="S437" s="993"/>
    </row>
    <row r="438" spans="1:19">
      <c r="A438" s="970">
        <v>433</v>
      </c>
      <c r="B438" s="984" t="str">
        <f t="shared" si="14"/>
        <v>+0x1B1</v>
      </c>
      <c r="C438" s="1858" t="s">
        <v>8897</v>
      </c>
      <c r="D438" s="1859"/>
      <c r="E438" s="1859"/>
      <c r="F438" s="1859"/>
      <c r="G438" s="1859"/>
      <c r="H438" s="1859"/>
      <c r="I438" s="1859"/>
      <c r="J438" s="1860"/>
      <c r="K438" s="985" t="s">
        <v>201</v>
      </c>
      <c r="L438" s="986" t="str">
        <f t="shared" si="15"/>
        <v>+0x1B1</v>
      </c>
      <c r="M438" s="1255"/>
      <c r="N438" s="969"/>
      <c r="S438" s="993"/>
    </row>
    <row r="439" spans="1:19">
      <c r="A439" s="970">
        <v>434</v>
      </c>
      <c r="B439" s="984" t="str">
        <f t="shared" si="14"/>
        <v>+0x1B2</v>
      </c>
      <c r="C439" s="1858" t="s">
        <v>8898</v>
      </c>
      <c r="D439" s="1859"/>
      <c r="E439" s="1859"/>
      <c r="F439" s="1859"/>
      <c r="G439" s="1859"/>
      <c r="H439" s="1859"/>
      <c r="I439" s="1859"/>
      <c r="J439" s="1860"/>
      <c r="K439" s="985" t="s">
        <v>16</v>
      </c>
      <c r="L439" s="986" t="str">
        <f t="shared" si="15"/>
        <v>+0x1B2</v>
      </c>
      <c r="M439" s="1255"/>
      <c r="N439" s="969"/>
      <c r="S439" s="993"/>
    </row>
    <row r="440" spans="1:19">
      <c r="A440" s="970">
        <v>435</v>
      </c>
      <c r="B440" s="984" t="str">
        <f t="shared" si="14"/>
        <v>+0x1B3</v>
      </c>
      <c r="C440" s="1858" t="s">
        <v>8899</v>
      </c>
      <c r="D440" s="1859"/>
      <c r="E440" s="1859"/>
      <c r="F440" s="1859"/>
      <c r="G440" s="1859"/>
      <c r="H440" s="1859"/>
      <c r="I440" s="1859"/>
      <c r="J440" s="1860"/>
      <c r="K440" s="985" t="s">
        <v>201</v>
      </c>
      <c r="L440" s="986" t="str">
        <f t="shared" si="15"/>
        <v>+0x1B3</v>
      </c>
      <c r="M440" s="1255"/>
      <c r="N440" s="969"/>
      <c r="S440" s="993"/>
    </row>
    <row r="441" spans="1:19">
      <c r="A441" s="970">
        <v>436</v>
      </c>
      <c r="B441" s="984" t="str">
        <f t="shared" si="14"/>
        <v>+0x1B4</v>
      </c>
      <c r="C441" s="366" t="s">
        <v>13</v>
      </c>
      <c r="D441" s="367" t="s">
        <v>2427</v>
      </c>
      <c r="E441" s="367" t="s">
        <v>2427</v>
      </c>
      <c r="F441" s="367" t="s">
        <v>2427</v>
      </c>
      <c r="G441" s="367" t="s">
        <v>2427</v>
      </c>
      <c r="H441" s="367" t="s">
        <v>2427</v>
      </c>
      <c r="I441" s="367" t="s">
        <v>2427</v>
      </c>
      <c r="J441" s="1003" t="s">
        <v>9459</v>
      </c>
      <c r="K441" s="985" t="s">
        <v>16</v>
      </c>
      <c r="L441" s="986" t="str">
        <f t="shared" si="15"/>
        <v>+0x1B4</v>
      </c>
      <c r="M441" s="1255"/>
      <c r="N441" s="969"/>
      <c r="S441" s="993"/>
    </row>
    <row r="442" spans="1:19">
      <c r="A442" s="970">
        <v>437</v>
      </c>
      <c r="B442" s="984" t="str">
        <f t="shared" si="14"/>
        <v>+0x1B5</v>
      </c>
      <c r="C442" s="366" t="s">
        <v>13</v>
      </c>
      <c r="D442" s="367" t="s">
        <v>2427</v>
      </c>
      <c r="E442" s="367" t="s">
        <v>2427</v>
      </c>
      <c r="F442" s="367" t="s">
        <v>2427</v>
      </c>
      <c r="G442" s="367" t="s">
        <v>2427</v>
      </c>
      <c r="H442" s="367" t="s">
        <v>2427</v>
      </c>
      <c r="I442" s="367" t="s">
        <v>2427</v>
      </c>
      <c r="J442" s="1003" t="s">
        <v>9459</v>
      </c>
      <c r="K442" s="985" t="s">
        <v>16</v>
      </c>
      <c r="L442" s="986" t="str">
        <f t="shared" si="15"/>
        <v>+0x1B5</v>
      </c>
      <c r="M442" s="1255"/>
      <c r="N442" s="969"/>
      <c r="S442" s="993"/>
    </row>
    <row r="443" spans="1:19">
      <c r="A443" s="970">
        <v>438</v>
      </c>
      <c r="B443" s="984" t="str">
        <f t="shared" si="14"/>
        <v>+0x1B6</v>
      </c>
      <c r="C443" s="366" t="s">
        <v>13</v>
      </c>
      <c r="D443" s="367" t="s">
        <v>2427</v>
      </c>
      <c r="E443" s="367" t="s">
        <v>2427</v>
      </c>
      <c r="F443" s="367" t="s">
        <v>2427</v>
      </c>
      <c r="G443" s="367" t="s">
        <v>2427</v>
      </c>
      <c r="H443" s="367" t="s">
        <v>2427</v>
      </c>
      <c r="I443" s="367" t="s">
        <v>2427</v>
      </c>
      <c r="J443" s="1003" t="s">
        <v>9459</v>
      </c>
      <c r="K443" s="985" t="s">
        <v>16</v>
      </c>
      <c r="L443" s="986" t="str">
        <f t="shared" si="15"/>
        <v>+0x1B6</v>
      </c>
      <c r="M443" s="1255"/>
      <c r="N443" s="969"/>
      <c r="S443" s="993"/>
    </row>
    <row r="444" spans="1:19">
      <c r="A444" s="970">
        <v>439</v>
      </c>
      <c r="B444" s="984" t="str">
        <f t="shared" si="14"/>
        <v>+0x1B7</v>
      </c>
      <c r="C444" s="366" t="s">
        <v>13</v>
      </c>
      <c r="D444" s="367" t="s">
        <v>2427</v>
      </c>
      <c r="E444" s="367" t="s">
        <v>2427</v>
      </c>
      <c r="F444" s="367" t="s">
        <v>2427</v>
      </c>
      <c r="G444" s="367" t="s">
        <v>2427</v>
      </c>
      <c r="H444" s="367" t="s">
        <v>2427</v>
      </c>
      <c r="I444" s="367" t="s">
        <v>2427</v>
      </c>
      <c r="J444" s="1003" t="s">
        <v>9459</v>
      </c>
      <c r="K444" s="985" t="s">
        <v>16</v>
      </c>
      <c r="L444" s="986" t="str">
        <f t="shared" si="15"/>
        <v>+0x1B7</v>
      </c>
      <c r="M444" s="1255"/>
      <c r="N444" s="969"/>
      <c r="S444" s="993"/>
    </row>
    <row r="445" spans="1:19">
      <c r="A445" s="970">
        <v>440</v>
      </c>
      <c r="B445" s="984" t="str">
        <f t="shared" si="14"/>
        <v>+0x1B8</v>
      </c>
      <c r="C445" s="366" t="s">
        <v>13</v>
      </c>
      <c r="D445" s="367" t="s">
        <v>2427</v>
      </c>
      <c r="E445" s="367" t="s">
        <v>2427</v>
      </c>
      <c r="F445" s="367" t="s">
        <v>2427</v>
      </c>
      <c r="G445" s="367" t="s">
        <v>2427</v>
      </c>
      <c r="H445" s="367" t="s">
        <v>2427</v>
      </c>
      <c r="I445" s="367" t="s">
        <v>2427</v>
      </c>
      <c r="J445" s="1003" t="s">
        <v>9459</v>
      </c>
      <c r="K445" s="985" t="s">
        <v>16</v>
      </c>
      <c r="L445" s="986" t="str">
        <f t="shared" si="15"/>
        <v>+0x1B8</v>
      </c>
      <c r="M445" s="1255"/>
      <c r="N445" s="969"/>
      <c r="S445" s="993"/>
    </row>
    <row r="446" spans="1:19">
      <c r="A446" s="970">
        <v>441</v>
      </c>
      <c r="B446" s="984" t="str">
        <f t="shared" si="14"/>
        <v>+0x1B9</v>
      </c>
      <c r="C446" s="366" t="s">
        <v>13</v>
      </c>
      <c r="D446" s="367" t="s">
        <v>2427</v>
      </c>
      <c r="E446" s="367" t="s">
        <v>2427</v>
      </c>
      <c r="F446" s="367" t="s">
        <v>2427</v>
      </c>
      <c r="G446" s="367" t="s">
        <v>2427</v>
      </c>
      <c r="H446" s="367" t="s">
        <v>2427</v>
      </c>
      <c r="I446" s="367" t="s">
        <v>2427</v>
      </c>
      <c r="J446" s="1003" t="s">
        <v>9459</v>
      </c>
      <c r="K446" s="985" t="s">
        <v>16</v>
      </c>
      <c r="L446" s="986" t="str">
        <f t="shared" si="15"/>
        <v>+0x1B9</v>
      </c>
      <c r="M446" s="1255"/>
      <c r="N446" s="969"/>
      <c r="S446" s="993"/>
    </row>
    <row r="447" spans="1:19">
      <c r="A447" s="970">
        <v>442</v>
      </c>
      <c r="B447" s="984" t="str">
        <f t="shared" si="14"/>
        <v>+0x1BA</v>
      </c>
      <c r="C447" s="366" t="s">
        <v>13</v>
      </c>
      <c r="D447" s="367" t="s">
        <v>2427</v>
      </c>
      <c r="E447" s="367" t="s">
        <v>2427</v>
      </c>
      <c r="F447" s="367" t="s">
        <v>2427</v>
      </c>
      <c r="G447" s="367" t="s">
        <v>2427</v>
      </c>
      <c r="H447" s="367" t="s">
        <v>2427</v>
      </c>
      <c r="I447" s="367" t="s">
        <v>2427</v>
      </c>
      <c r="J447" s="1003" t="s">
        <v>9459</v>
      </c>
      <c r="K447" s="985" t="s">
        <v>16</v>
      </c>
      <c r="L447" s="986" t="str">
        <f t="shared" si="15"/>
        <v>+0x1BA</v>
      </c>
      <c r="M447" s="1255"/>
      <c r="N447" s="969"/>
      <c r="S447" s="993"/>
    </row>
    <row r="448" spans="1:19">
      <c r="A448" s="970">
        <v>443</v>
      </c>
      <c r="B448" s="984" t="str">
        <f t="shared" si="14"/>
        <v>+0x1BB</v>
      </c>
      <c r="C448" s="366" t="s">
        <v>13</v>
      </c>
      <c r="D448" s="367" t="s">
        <v>2427</v>
      </c>
      <c r="E448" s="367" t="s">
        <v>2427</v>
      </c>
      <c r="F448" s="367" t="s">
        <v>2427</v>
      </c>
      <c r="G448" s="367" t="s">
        <v>2427</v>
      </c>
      <c r="H448" s="367" t="s">
        <v>2427</v>
      </c>
      <c r="I448" s="367" t="s">
        <v>2427</v>
      </c>
      <c r="J448" s="1003" t="s">
        <v>9459</v>
      </c>
      <c r="K448" s="985" t="s">
        <v>16</v>
      </c>
      <c r="L448" s="986" t="str">
        <f t="shared" si="15"/>
        <v>+0x1BB</v>
      </c>
      <c r="M448" s="1255"/>
      <c r="N448" s="969"/>
      <c r="S448" s="993"/>
    </row>
    <row r="449" spans="1:19">
      <c r="A449" s="970">
        <v>444</v>
      </c>
      <c r="B449" s="984" t="str">
        <f t="shared" si="14"/>
        <v>+0x1BC</v>
      </c>
      <c r="C449" s="366" t="s">
        <v>13</v>
      </c>
      <c r="D449" s="367" t="s">
        <v>2427</v>
      </c>
      <c r="E449" s="367" t="s">
        <v>2427</v>
      </c>
      <c r="F449" s="367" t="s">
        <v>2427</v>
      </c>
      <c r="G449" s="367" t="s">
        <v>2427</v>
      </c>
      <c r="H449" s="367" t="s">
        <v>2427</v>
      </c>
      <c r="I449" s="367" t="s">
        <v>2427</v>
      </c>
      <c r="J449" s="1003" t="s">
        <v>9459</v>
      </c>
      <c r="K449" s="985" t="s">
        <v>16</v>
      </c>
      <c r="L449" s="986" t="str">
        <f t="shared" si="15"/>
        <v>+0x1BC</v>
      </c>
      <c r="M449" s="1255"/>
      <c r="N449" s="969"/>
      <c r="S449" s="993"/>
    </row>
    <row r="450" spans="1:19">
      <c r="A450" s="970">
        <v>445</v>
      </c>
      <c r="B450" s="984" t="str">
        <f t="shared" si="14"/>
        <v>+0x1BD</v>
      </c>
      <c r="C450" s="366" t="s">
        <v>13</v>
      </c>
      <c r="D450" s="367" t="s">
        <v>2427</v>
      </c>
      <c r="E450" s="367" t="s">
        <v>2427</v>
      </c>
      <c r="F450" s="367" t="s">
        <v>2427</v>
      </c>
      <c r="G450" s="367" t="s">
        <v>2427</v>
      </c>
      <c r="H450" s="367" t="s">
        <v>2427</v>
      </c>
      <c r="I450" s="367" t="s">
        <v>2427</v>
      </c>
      <c r="J450" s="1003" t="s">
        <v>9459</v>
      </c>
      <c r="K450" s="985" t="s">
        <v>16</v>
      </c>
      <c r="L450" s="986" t="str">
        <f t="shared" si="15"/>
        <v>+0x1BD</v>
      </c>
      <c r="M450" s="1255"/>
      <c r="N450" s="969"/>
      <c r="S450" s="993"/>
    </row>
    <row r="451" spans="1:19">
      <c r="A451" s="970">
        <v>446</v>
      </c>
      <c r="B451" s="984" t="str">
        <f t="shared" si="14"/>
        <v>+0x1BE</v>
      </c>
      <c r="C451" s="366" t="s">
        <v>13</v>
      </c>
      <c r="D451" s="367" t="s">
        <v>2427</v>
      </c>
      <c r="E451" s="367" t="s">
        <v>2427</v>
      </c>
      <c r="F451" s="367" t="s">
        <v>2427</v>
      </c>
      <c r="G451" s="367" t="s">
        <v>2427</v>
      </c>
      <c r="H451" s="367" t="s">
        <v>2427</v>
      </c>
      <c r="I451" s="367" t="s">
        <v>2427</v>
      </c>
      <c r="J451" s="1003" t="s">
        <v>9459</v>
      </c>
      <c r="K451" s="985" t="s">
        <v>16</v>
      </c>
      <c r="L451" s="986" t="str">
        <f t="shared" si="15"/>
        <v>+0x1BE</v>
      </c>
      <c r="M451" s="1255"/>
      <c r="N451" s="969"/>
      <c r="S451" s="993"/>
    </row>
    <row r="452" spans="1:19">
      <c r="A452" s="970">
        <v>447</v>
      </c>
      <c r="B452" s="984" t="str">
        <f t="shared" si="14"/>
        <v>+0x1BF</v>
      </c>
      <c r="C452" s="366" t="s">
        <v>13</v>
      </c>
      <c r="D452" s="367" t="s">
        <v>2427</v>
      </c>
      <c r="E452" s="367" t="s">
        <v>2427</v>
      </c>
      <c r="F452" s="367" t="s">
        <v>2427</v>
      </c>
      <c r="G452" s="367" t="s">
        <v>2427</v>
      </c>
      <c r="H452" s="367" t="s">
        <v>2427</v>
      </c>
      <c r="I452" s="367" t="s">
        <v>2427</v>
      </c>
      <c r="J452" s="1003" t="s">
        <v>9459</v>
      </c>
      <c r="K452" s="985" t="s">
        <v>16</v>
      </c>
      <c r="L452" s="986" t="str">
        <f t="shared" si="15"/>
        <v>+0x1BF</v>
      </c>
      <c r="M452" s="1255"/>
      <c r="N452" s="969"/>
      <c r="S452" s="993"/>
    </row>
    <row r="453" spans="1:19">
      <c r="A453" s="970">
        <v>448</v>
      </c>
      <c r="B453" s="984" t="str">
        <f t="shared" si="14"/>
        <v>+0x1C0</v>
      </c>
      <c r="C453" s="1857" t="s">
        <v>8900</v>
      </c>
      <c r="D453" s="1564"/>
      <c r="E453" s="1564"/>
      <c r="F453" s="1564"/>
      <c r="G453" s="1564"/>
      <c r="H453" s="1564"/>
      <c r="I453" s="1564"/>
      <c r="J453" s="1565"/>
      <c r="K453" s="985" t="s">
        <v>16</v>
      </c>
      <c r="L453" s="986" t="str">
        <f t="shared" si="15"/>
        <v>+0x1C0</v>
      </c>
      <c r="M453" s="1255"/>
      <c r="N453" s="969"/>
      <c r="S453" s="993"/>
    </row>
    <row r="454" spans="1:19">
      <c r="A454" s="970">
        <v>449</v>
      </c>
      <c r="B454" s="984" t="str">
        <f t="shared" ref="B454:B464" si="16">CONCATENATE(("+0x"),DEC2HEX(A454,3))</f>
        <v>+0x1C1</v>
      </c>
      <c r="C454" s="1857" t="s">
        <v>8901</v>
      </c>
      <c r="D454" s="1564"/>
      <c r="E454" s="1564"/>
      <c r="F454" s="1564"/>
      <c r="G454" s="1564"/>
      <c r="H454" s="1564"/>
      <c r="I454" s="1564"/>
      <c r="J454" s="1565"/>
      <c r="K454" s="985" t="s">
        <v>16</v>
      </c>
      <c r="L454" s="986" t="str">
        <f t="shared" ref="L454:L464" si="17">B454</f>
        <v>+0x1C1</v>
      </c>
      <c r="M454" s="1255"/>
      <c r="N454" s="969"/>
      <c r="S454" s="993"/>
    </row>
    <row r="455" spans="1:19">
      <c r="A455" s="970">
        <v>450</v>
      </c>
      <c r="B455" s="984" t="str">
        <f t="shared" si="16"/>
        <v>+0x1C2</v>
      </c>
      <c r="C455" s="1857" t="s">
        <v>8902</v>
      </c>
      <c r="D455" s="1564"/>
      <c r="E455" s="1564"/>
      <c r="F455" s="1564"/>
      <c r="G455" s="1564"/>
      <c r="H455" s="1564"/>
      <c r="I455" s="1564"/>
      <c r="J455" s="1565"/>
      <c r="K455" s="985" t="s">
        <v>16</v>
      </c>
      <c r="L455" s="986" t="str">
        <f t="shared" si="17"/>
        <v>+0x1C2</v>
      </c>
      <c r="M455" s="1255"/>
      <c r="N455" s="969"/>
      <c r="S455" s="993"/>
    </row>
    <row r="456" spans="1:19">
      <c r="A456" s="970">
        <v>451</v>
      </c>
      <c r="B456" s="984" t="str">
        <f t="shared" si="16"/>
        <v>+0x1C3</v>
      </c>
      <c r="C456" s="366" t="s">
        <v>13</v>
      </c>
      <c r="D456" s="367" t="s">
        <v>2427</v>
      </c>
      <c r="E456" s="367" t="s">
        <v>2427</v>
      </c>
      <c r="F456" s="367" t="s">
        <v>2427</v>
      </c>
      <c r="G456" s="1564" t="s">
        <v>8903</v>
      </c>
      <c r="H456" s="1564"/>
      <c r="I456" s="1564"/>
      <c r="J456" s="1565"/>
      <c r="K456" s="985" t="s">
        <v>16</v>
      </c>
      <c r="L456" s="986" t="str">
        <f t="shared" si="17"/>
        <v>+0x1C3</v>
      </c>
      <c r="M456" s="1255"/>
      <c r="N456" s="969"/>
      <c r="S456" s="993"/>
    </row>
    <row r="457" spans="1:19">
      <c r="A457" s="970">
        <v>452</v>
      </c>
      <c r="B457" s="984" t="str">
        <f t="shared" si="16"/>
        <v>+0x1C4</v>
      </c>
      <c r="C457" s="1857" t="s">
        <v>8904</v>
      </c>
      <c r="D457" s="1564"/>
      <c r="E457" s="1564"/>
      <c r="F457" s="1564"/>
      <c r="G457" s="1564"/>
      <c r="H457" s="1564"/>
      <c r="I457" s="1564"/>
      <c r="J457" s="1565"/>
      <c r="K457" s="985" t="s">
        <v>201</v>
      </c>
      <c r="L457" s="986" t="str">
        <f t="shared" si="17"/>
        <v>+0x1C4</v>
      </c>
      <c r="M457" s="1255"/>
      <c r="N457" s="969"/>
      <c r="S457" s="993"/>
    </row>
    <row r="458" spans="1:19">
      <c r="A458" s="970">
        <v>453</v>
      </c>
      <c r="B458" s="984" t="str">
        <f t="shared" si="16"/>
        <v>+0x1C5</v>
      </c>
      <c r="C458" s="1857" t="s">
        <v>8905</v>
      </c>
      <c r="D458" s="1564"/>
      <c r="E458" s="1564"/>
      <c r="F458" s="1564"/>
      <c r="G458" s="1564"/>
      <c r="H458" s="1564"/>
      <c r="I458" s="1564"/>
      <c r="J458" s="1565"/>
      <c r="K458" s="985" t="s">
        <v>201</v>
      </c>
      <c r="L458" s="986" t="str">
        <f t="shared" si="17"/>
        <v>+0x1C5</v>
      </c>
      <c r="M458" s="1255"/>
      <c r="N458" s="969"/>
      <c r="S458" s="993"/>
    </row>
    <row r="459" spans="1:19">
      <c r="A459" s="970">
        <v>454</v>
      </c>
      <c r="B459" s="984" t="str">
        <f t="shared" si="16"/>
        <v>+0x1C6</v>
      </c>
      <c r="C459" s="1857" t="s">
        <v>8906</v>
      </c>
      <c r="D459" s="1564"/>
      <c r="E459" s="1564"/>
      <c r="F459" s="1564"/>
      <c r="G459" s="1564"/>
      <c r="H459" s="1564"/>
      <c r="I459" s="1564"/>
      <c r="J459" s="1565"/>
      <c r="K459" s="985" t="s">
        <v>201</v>
      </c>
      <c r="L459" s="986" t="str">
        <f t="shared" si="17"/>
        <v>+0x1C6</v>
      </c>
      <c r="M459" s="1255"/>
      <c r="N459" s="969"/>
      <c r="S459" s="993"/>
    </row>
    <row r="460" spans="1:19">
      <c r="A460" s="970">
        <v>455</v>
      </c>
      <c r="B460" s="984" t="str">
        <f t="shared" si="16"/>
        <v>+0x1C7</v>
      </c>
      <c r="C460" s="366" t="s">
        <v>13</v>
      </c>
      <c r="D460" s="367" t="s">
        <v>2427</v>
      </c>
      <c r="E460" s="367" t="s">
        <v>2427</v>
      </c>
      <c r="F460" s="367" t="s">
        <v>2427</v>
      </c>
      <c r="G460" s="1564" t="s">
        <v>8907</v>
      </c>
      <c r="H460" s="1564"/>
      <c r="I460" s="1564"/>
      <c r="J460" s="1565"/>
      <c r="K460" s="985" t="s">
        <v>1114</v>
      </c>
      <c r="L460" s="986" t="str">
        <f t="shared" si="17"/>
        <v>+0x1C7</v>
      </c>
      <c r="M460" s="1255"/>
      <c r="N460" s="969"/>
      <c r="S460" s="993"/>
    </row>
    <row r="461" spans="1:19">
      <c r="A461" s="970">
        <v>456</v>
      </c>
      <c r="B461" s="984" t="str">
        <f t="shared" si="16"/>
        <v>+0x1C8</v>
      </c>
      <c r="C461" s="1857" t="s">
        <v>8908</v>
      </c>
      <c r="D461" s="1564"/>
      <c r="E461" s="1564"/>
      <c r="F461" s="1564"/>
      <c r="G461" s="1564"/>
      <c r="H461" s="1564"/>
      <c r="I461" s="1564"/>
      <c r="J461" s="1565"/>
      <c r="K461" s="985" t="s">
        <v>201</v>
      </c>
      <c r="L461" s="986" t="str">
        <f t="shared" si="17"/>
        <v>+0x1C8</v>
      </c>
      <c r="M461" s="1255"/>
      <c r="N461" s="969"/>
      <c r="S461" s="993"/>
    </row>
    <row r="462" spans="1:19">
      <c r="A462" s="970">
        <v>457</v>
      </c>
      <c r="B462" s="984" t="str">
        <f t="shared" si="16"/>
        <v>+0x1C9</v>
      </c>
      <c r="C462" s="1857" t="s">
        <v>8909</v>
      </c>
      <c r="D462" s="1564"/>
      <c r="E462" s="1564"/>
      <c r="F462" s="1564"/>
      <c r="G462" s="1564"/>
      <c r="H462" s="1564"/>
      <c r="I462" s="1564"/>
      <c r="J462" s="1565"/>
      <c r="K462" s="985" t="s">
        <v>6990</v>
      </c>
      <c r="L462" s="986" t="str">
        <f t="shared" si="17"/>
        <v>+0x1C9</v>
      </c>
      <c r="M462" s="1255"/>
      <c r="N462" s="969"/>
      <c r="S462" s="993"/>
    </row>
    <row r="463" spans="1:19">
      <c r="A463" s="970">
        <v>458</v>
      </c>
      <c r="B463" s="984" t="str">
        <f t="shared" si="16"/>
        <v>+0x1CA</v>
      </c>
      <c r="C463" s="366" t="s">
        <v>13</v>
      </c>
      <c r="D463" s="367" t="s">
        <v>2427</v>
      </c>
      <c r="E463" s="367" t="s">
        <v>2427</v>
      </c>
      <c r="F463" s="367" t="s">
        <v>2427</v>
      </c>
      <c r="G463" s="367" t="s">
        <v>2427</v>
      </c>
      <c r="H463" s="367" t="s">
        <v>2427</v>
      </c>
      <c r="I463" s="1564" t="s">
        <v>8910</v>
      </c>
      <c r="J463" s="1565"/>
      <c r="K463" s="985" t="s">
        <v>16</v>
      </c>
      <c r="L463" s="986" t="str">
        <f t="shared" si="17"/>
        <v>+0x1CA</v>
      </c>
      <c r="M463" s="1255"/>
      <c r="N463" s="969"/>
      <c r="S463" s="993"/>
    </row>
    <row r="464" spans="1:19" ht="14.25" thickBot="1">
      <c r="A464" s="970">
        <v>459</v>
      </c>
      <c r="B464" s="984" t="str">
        <f t="shared" si="16"/>
        <v>+0x1CB</v>
      </c>
      <c r="C464" s="1004" t="s">
        <v>13</v>
      </c>
      <c r="D464" s="1005" t="s">
        <v>9460</v>
      </c>
      <c r="E464" s="1005" t="s">
        <v>9460</v>
      </c>
      <c r="F464" s="1005" t="s">
        <v>9460</v>
      </c>
      <c r="G464" s="1005" t="s">
        <v>9460</v>
      </c>
      <c r="H464" s="1005" t="s">
        <v>9460</v>
      </c>
      <c r="I464" s="1005" t="s">
        <v>9460</v>
      </c>
      <c r="J464" s="369" t="s">
        <v>8911</v>
      </c>
      <c r="K464" s="985" t="s">
        <v>16</v>
      </c>
      <c r="L464" s="986" t="str">
        <f t="shared" si="17"/>
        <v>+0x1CB</v>
      </c>
      <c r="M464" s="1255"/>
      <c r="N464" s="969"/>
      <c r="S464" s="993"/>
    </row>
    <row r="465" spans="2:20" ht="15" thickTop="1" thickBot="1">
      <c r="B465" s="988" t="s">
        <v>2</v>
      </c>
      <c r="C465" s="989" t="s">
        <v>3</v>
      </c>
      <c r="D465" s="989" t="s">
        <v>4</v>
      </c>
      <c r="E465" s="989" t="s">
        <v>5</v>
      </c>
      <c r="F465" s="989" t="s">
        <v>6</v>
      </c>
      <c r="G465" s="989" t="s">
        <v>7</v>
      </c>
      <c r="H465" s="989" t="s">
        <v>8</v>
      </c>
      <c r="I465" s="989" t="s">
        <v>9</v>
      </c>
      <c r="J465" s="990" t="s">
        <v>10</v>
      </c>
      <c r="K465" s="991" t="s">
        <v>815</v>
      </c>
      <c r="L465" s="992" t="s">
        <v>2</v>
      </c>
      <c r="M465" s="1255"/>
      <c r="N465" s="969"/>
      <c r="S465" s="993"/>
    </row>
    <row r="466" spans="2:20">
      <c r="B466" s="969"/>
      <c r="C466" s="969"/>
      <c r="D466" s="969"/>
      <c r="E466" s="969"/>
      <c r="F466" s="969"/>
      <c r="G466" s="969"/>
      <c r="H466" s="969"/>
      <c r="I466" s="969"/>
      <c r="J466" s="969"/>
      <c r="K466" s="969"/>
      <c r="L466" s="969"/>
      <c r="M466" s="1255"/>
      <c r="N466" s="969"/>
      <c r="S466" s="993"/>
    </row>
    <row r="467" spans="2:20" ht="12">
      <c r="B467" s="1129"/>
      <c r="C467" s="1132" t="s">
        <v>6829</v>
      </c>
      <c r="D467" s="1128"/>
      <c r="E467" s="1128"/>
      <c r="F467" s="1128"/>
      <c r="G467" s="1128"/>
      <c r="H467" s="1128"/>
      <c r="I467" s="1128"/>
      <c r="J467" s="1128"/>
      <c r="K467" s="1128"/>
      <c r="L467" s="1128"/>
      <c r="M467" s="1129"/>
      <c r="N467" s="1129"/>
      <c r="P467" s="164"/>
      <c r="S467" s="1129"/>
      <c r="T467" s="164"/>
    </row>
    <row r="468" spans="2:20">
      <c r="B468" s="1129"/>
      <c r="C468" s="1198"/>
      <c r="D468" s="1198"/>
      <c r="E468" s="1198"/>
      <c r="F468" s="1198"/>
      <c r="G468" s="1198"/>
      <c r="H468" s="1198"/>
      <c r="I468" s="1198"/>
      <c r="J468" s="1198"/>
      <c r="K468" s="1198"/>
      <c r="L468" s="1198"/>
      <c r="M468" s="1129"/>
      <c r="N468" s="1129"/>
      <c r="P468" s="164"/>
      <c r="S468" s="1129"/>
      <c r="T468" s="164"/>
    </row>
    <row r="469" spans="2:20" ht="12">
      <c r="B469" s="1129"/>
      <c r="C469" s="1393" t="s">
        <v>6830</v>
      </c>
      <c r="D469" s="1383" t="s">
        <v>6831</v>
      </c>
      <c r="E469" s="1383" t="s">
        <v>6832</v>
      </c>
      <c r="F469" s="1383" t="s">
        <v>6833</v>
      </c>
      <c r="G469" s="1474" t="s">
        <v>6834</v>
      </c>
      <c r="H469" s="1475"/>
      <c r="I469" s="1475"/>
      <c r="J469" s="1475"/>
      <c r="K469" s="1475"/>
      <c r="L469" s="1476"/>
      <c r="M469" s="1131"/>
      <c r="N469" s="1131"/>
      <c r="P469" s="164"/>
      <c r="S469" s="993"/>
      <c r="T469" s="164"/>
    </row>
    <row r="470" spans="2:20" ht="24" customHeight="1">
      <c r="C470" s="1153" t="s">
        <v>8467</v>
      </c>
      <c r="D470" s="1154">
        <v>1</v>
      </c>
      <c r="E470" s="1154" t="s">
        <v>707</v>
      </c>
      <c r="F470" s="1154" t="s">
        <v>1258</v>
      </c>
      <c r="G470" s="1462" t="s">
        <v>8925</v>
      </c>
      <c r="H470" s="1463"/>
      <c r="I470" s="1463"/>
      <c r="J470" s="1463"/>
      <c r="K470" s="1463"/>
      <c r="L470" s="1464"/>
      <c r="M470" s="1129"/>
      <c r="N470" s="1129"/>
      <c r="P470" s="164"/>
      <c r="S470" s="1129"/>
      <c r="T470" s="1129"/>
    </row>
    <row r="471" spans="2:20" ht="24" customHeight="1">
      <c r="C471" s="1153" t="s">
        <v>8468</v>
      </c>
      <c r="D471" s="1154">
        <v>1</v>
      </c>
      <c r="E471" s="1154" t="s">
        <v>707</v>
      </c>
      <c r="F471" s="1154" t="s">
        <v>1258</v>
      </c>
      <c r="G471" s="1462" t="s">
        <v>8926</v>
      </c>
      <c r="H471" s="1463"/>
      <c r="I471" s="1463"/>
      <c r="J471" s="1463"/>
      <c r="K471" s="1463"/>
      <c r="L471" s="1464"/>
      <c r="M471" s="1129"/>
      <c r="N471" s="1129"/>
      <c r="P471" s="164"/>
      <c r="S471" s="1129"/>
      <c r="T471" s="1129"/>
    </row>
    <row r="472" spans="2:20" ht="24" customHeight="1">
      <c r="C472" s="1153" t="s">
        <v>8469</v>
      </c>
      <c r="D472" s="1154">
        <v>1</v>
      </c>
      <c r="E472" s="1154" t="s">
        <v>707</v>
      </c>
      <c r="F472" s="1154" t="s">
        <v>1258</v>
      </c>
      <c r="G472" s="1462" t="s">
        <v>8927</v>
      </c>
      <c r="H472" s="1463"/>
      <c r="I472" s="1463"/>
      <c r="J472" s="1463"/>
      <c r="K472" s="1463"/>
      <c r="L472" s="1464"/>
      <c r="M472" s="1129"/>
      <c r="N472" s="1129"/>
      <c r="P472" s="164"/>
      <c r="S472" s="1129"/>
      <c r="T472" s="1129"/>
    </row>
    <row r="473" spans="2:20" ht="24" customHeight="1">
      <c r="C473" s="1153" t="s">
        <v>8928</v>
      </c>
      <c r="D473" s="1154">
        <v>5</v>
      </c>
      <c r="E473" s="1154" t="s">
        <v>707</v>
      </c>
      <c r="F473" s="1154" t="s">
        <v>1258</v>
      </c>
      <c r="G473" s="1462" t="s">
        <v>8929</v>
      </c>
      <c r="H473" s="1463"/>
      <c r="I473" s="1463"/>
      <c r="J473" s="1463"/>
      <c r="K473" s="1463"/>
      <c r="L473" s="1464"/>
      <c r="M473" s="1129"/>
      <c r="N473" s="1129"/>
      <c r="P473" s="164"/>
      <c r="S473" s="1129"/>
      <c r="T473" s="1129"/>
    </row>
    <row r="474" spans="2:20" ht="24" customHeight="1">
      <c r="C474" s="1153" t="s">
        <v>8930</v>
      </c>
      <c r="D474" s="1154">
        <v>12</v>
      </c>
      <c r="E474" s="1154" t="s">
        <v>707</v>
      </c>
      <c r="F474" s="1154" t="s">
        <v>1258</v>
      </c>
      <c r="G474" s="1462" t="s">
        <v>8931</v>
      </c>
      <c r="H474" s="1463"/>
      <c r="I474" s="1463"/>
      <c r="J474" s="1463"/>
      <c r="K474" s="1463"/>
      <c r="L474" s="1464"/>
      <c r="M474" s="1129"/>
      <c r="N474" s="1129"/>
      <c r="P474" s="164"/>
      <c r="S474" s="1129"/>
      <c r="T474" s="1129"/>
    </row>
    <row r="475" spans="2:20" ht="24" customHeight="1">
      <c r="C475" s="1153" t="s">
        <v>8471</v>
      </c>
      <c r="D475" s="1154">
        <v>1</v>
      </c>
      <c r="E475" s="1154" t="s">
        <v>707</v>
      </c>
      <c r="F475" s="1000" t="s">
        <v>769</v>
      </c>
      <c r="G475" s="1462" t="s">
        <v>15205</v>
      </c>
      <c r="H475" s="1463"/>
      <c r="I475" s="1463"/>
      <c r="J475" s="1463"/>
      <c r="K475" s="1463"/>
      <c r="L475" s="1464"/>
      <c r="M475" s="1129"/>
      <c r="N475" s="1129"/>
      <c r="P475" s="164"/>
      <c r="S475" s="1129"/>
      <c r="T475" s="1129"/>
    </row>
    <row r="476" spans="2:20" ht="24" customHeight="1">
      <c r="C476" s="1153" t="s">
        <v>8472</v>
      </c>
      <c r="D476" s="1154">
        <v>1</v>
      </c>
      <c r="E476" s="1154" t="s">
        <v>707</v>
      </c>
      <c r="F476" s="1154" t="s">
        <v>708</v>
      </c>
      <c r="G476" s="1462" t="s">
        <v>8932</v>
      </c>
      <c r="H476" s="1463"/>
      <c r="I476" s="1463"/>
      <c r="J476" s="1463"/>
      <c r="K476" s="1463"/>
      <c r="L476" s="1464"/>
      <c r="M476" s="1129"/>
      <c r="N476" s="1129"/>
      <c r="P476" s="164"/>
      <c r="S476" s="1129"/>
      <c r="T476" s="164"/>
    </row>
    <row r="477" spans="2:20" ht="24" customHeight="1">
      <c r="C477" s="1153" t="s">
        <v>8473</v>
      </c>
      <c r="D477" s="1154">
        <v>1</v>
      </c>
      <c r="E477" s="1154" t="s">
        <v>707</v>
      </c>
      <c r="F477" s="1154" t="s">
        <v>708</v>
      </c>
      <c r="G477" s="1462" t="s">
        <v>8933</v>
      </c>
      <c r="H477" s="1463"/>
      <c r="I477" s="1463"/>
      <c r="J477" s="1463"/>
      <c r="K477" s="1463"/>
      <c r="L477" s="1464"/>
      <c r="M477" s="1129"/>
      <c r="N477" s="1129"/>
      <c r="P477" s="164"/>
      <c r="S477" s="1129"/>
      <c r="T477" s="164"/>
    </row>
    <row r="478" spans="2:20" ht="24" customHeight="1">
      <c r="C478" s="1153" t="s">
        <v>8474</v>
      </c>
      <c r="D478" s="1154">
        <v>1</v>
      </c>
      <c r="E478" s="1154" t="s">
        <v>707</v>
      </c>
      <c r="F478" s="1154" t="s">
        <v>708</v>
      </c>
      <c r="G478" s="1462" t="s">
        <v>8934</v>
      </c>
      <c r="H478" s="1463"/>
      <c r="I478" s="1463"/>
      <c r="J478" s="1463"/>
      <c r="K478" s="1463"/>
      <c r="L478" s="1464"/>
      <c r="M478" s="1129"/>
      <c r="N478" s="1129"/>
      <c r="P478" s="164"/>
      <c r="S478" s="1129"/>
      <c r="T478" s="164"/>
    </row>
    <row r="479" spans="2:20" ht="24" customHeight="1">
      <c r="C479" s="1153" t="s">
        <v>8475</v>
      </c>
      <c r="D479" s="1154">
        <v>1</v>
      </c>
      <c r="E479" s="1154" t="s">
        <v>707</v>
      </c>
      <c r="F479" s="1154" t="s">
        <v>708</v>
      </c>
      <c r="G479" s="1462" t="s">
        <v>8935</v>
      </c>
      <c r="H479" s="1463"/>
      <c r="I479" s="1463"/>
      <c r="J479" s="1463"/>
      <c r="K479" s="1463"/>
      <c r="L479" s="1464"/>
      <c r="M479" s="1129"/>
      <c r="N479" s="1129"/>
      <c r="P479" s="164"/>
      <c r="S479" s="1129"/>
      <c r="T479" s="164"/>
    </row>
    <row r="480" spans="2:20" ht="24" customHeight="1">
      <c r="C480" s="1153" t="s">
        <v>8476</v>
      </c>
      <c r="D480" s="1154">
        <v>1</v>
      </c>
      <c r="E480" s="1154" t="s">
        <v>707</v>
      </c>
      <c r="F480" s="1154" t="s">
        <v>708</v>
      </c>
      <c r="G480" s="1462" t="s">
        <v>8936</v>
      </c>
      <c r="H480" s="1463"/>
      <c r="I480" s="1463"/>
      <c r="J480" s="1463"/>
      <c r="K480" s="1463"/>
      <c r="L480" s="1464"/>
      <c r="M480" s="1129"/>
      <c r="N480" s="1129"/>
      <c r="P480" s="164"/>
      <c r="S480" s="1129"/>
      <c r="T480" s="164"/>
    </row>
    <row r="481" spans="3:20" ht="33" customHeight="1">
      <c r="C481" s="1153" t="s">
        <v>8937</v>
      </c>
      <c r="D481" s="1154">
        <v>3</v>
      </c>
      <c r="E481" s="1154" t="s">
        <v>707</v>
      </c>
      <c r="F481" s="1000" t="s">
        <v>769</v>
      </c>
      <c r="G481" s="1477" t="s">
        <v>15206</v>
      </c>
      <c r="H481" s="1478"/>
      <c r="I481" s="1478"/>
      <c r="J481" s="1478"/>
      <c r="K481" s="1478"/>
      <c r="L481" s="1479"/>
      <c r="M481" s="1129"/>
      <c r="N481" s="1129"/>
      <c r="P481" s="164"/>
      <c r="S481" s="1129"/>
      <c r="T481" s="164"/>
    </row>
    <row r="482" spans="3:20" ht="33" customHeight="1">
      <c r="C482" s="1153" t="s">
        <v>8938</v>
      </c>
      <c r="D482" s="1154">
        <v>3</v>
      </c>
      <c r="E482" s="1154" t="s">
        <v>707</v>
      </c>
      <c r="F482" s="1001" t="s">
        <v>769</v>
      </c>
      <c r="G482" s="1477" t="s">
        <v>15207</v>
      </c>
      <c r="H482" s="1478"/>
      <c r="I482" s="1478"/>
      <c r="J482" s="1478"/>
      <c r="K482" s="1478"/>
      <c r="L482" s="1479"/>
      <c r="M482" s="1129"/>
      <c r="N482" s="1129"/>
      <c r="P482" s="164"/>
      <c r="S482" s="1129"/>
      <c r="T482" s="164"/>
    </row>
    <row r="483" spans="3:20" ht="33" customHeight="1">
      <c r="C483" s="1153" t="s">
        <v>8939</v>
      </c>
      <c r="D483" s="1154">
        <v>9</v>
      </c>
      <c r="E483" s="1154" t="s">
        <v>707</v>
      </c>
      <c r="F483" s="1001" t="s">
        <v>769</v>
      </c>
      <c r="G483" s="1477" t="s">
        <v>15208</v>
      </c>
      <c r="H483" s="1478"/>
      <c r="I483" s="1478"/>
      <c r="J483" s="1478"/>
      <c r="K483" s="1478"/>
      <c r="L483" s="1479"/>
      <c r="M483" s="1129"/>
      <c r="N483" s="1129"/>
      <c r="P483" s="164"/>
      <c r="S483" s="1129"/>
      <c r="T483" s="164"/>
    </row>
    <row r="484" spans="3:20" ht="33" customHeight="1">
      <c r="C484" s="1153" t="s">
        <v>8940</v>
      </c>
      <c r="D484" s="1154">
        <v>9</v>
      </c>
      <c r="E484" s="1154" t="s">
        <v>707</v>
      </c>
      <c r="F484" s="1001" t="s">
        <v>769</v>
      </c>
      <c r="G484" s="1477" t="s">
        <v>8941</v>
      </c>
      <c r="H484" s="1478"/>
      <c r="I484" s="1478"/>
      <c r="J484" s="1478"/>
      <c r="K484" s="1478"/>
      <c r="L484" s="1479"/>
      <c r="M484" s="1129"/>
      <c r="N484" s="1129"/>
      <c r="P484" s="164"/>
      <c r="S484" s="1129"/>
      <c r="T484" s="164"/>
    </row>
    <row r="485" spans="3:20" ht="33" customHeight="1">
      <c r="C485" s="1153" t="s">
        <v>8942</v>
      </c>
      <c r="D485" s="1154">
        <v>9</v>
      </c>
      <c r="E485" s="1154" t="s">
        <v>707</v>
      </c>
      <c r="F485" s="1001" t="s">
        <v>769</v>
      </c>
      <c r="G485" s="1477" t="s">
        <v>8943</v>
      </c>
      <c r="H485" s="1478"/>
      <c r="I485" s="1478"/>
      <c r="J485" s="1478"/>
      <c r="K485" s="1478"/>
      <c r="L485" s="1479"/>
      <c r="M485" s="1129"/>
      <c r="N485" s="1129"/>
      <c r="P485" s="164"/>
      <c r="S485" s="1129"/>
      <c r="T485" s="164"/>
    </row>
    <row r="486" spans="3:20" ht="33" customHeight="1">
      <c r="C486" s="1153" t="s">
        <v>8944</v>
      </c>
      <c r="D486" s="1154">
        <v>9</v>
      </c>
      <c r="E486" s="1154" t="s">
        <v>707</v>
      </c>
      <c r="F486" s="1001" t="s">
        <v>769</v>
      </c>
      <c r="G486" s="1477" t="s">
        <v>8945</v>
      </c>
      <c r="H486" s="1478"/>
      <c r="I486" s="1478"/>
      <c r="J486" s="1478"/>
      <c r="K486" s="1478"/>
      <c r="L486" s="1479"/>
      <c r="M486" s="1129"/>
      <c r="N486" s="1129"/>
      <c r="P486" s="164"/>
      <c r="S486" s="1129"/>
      <c r="T486" s="164"/>
    </row>
    <row r="487" spans="3:20" ht="24" customHeight="1">
      <c r="C487" s="1153" t="s">
        <v>8946</v>
      </c>
      <c r="D487" s="1154">
        <v>8</v>
      </c>
      <c r="E487" s="1154" t="s">
        <v>707</v>
      </c>
      <c r="F487" s="1154" t="s">
        <v>1258</v>
      </c>
      <c r="G487" s="1462" t="s">
        <v>8947</v>
      </c>
      <c r="H487" s="1463"/>
      <c r="I487" s="1463"/>
      <c r="J487" s="1463"/>
      <c r="K487" s="1463"/>
      <c r="L487" s="1464"/>
      <c r="M487" s="1129"/>
      <c r="N487" s="1129"/>
      <c r="P487" s="164"/>
      <c r="S487" s="1129"/>
      <c r="T487" s="164"/>
    </row>
    <row r="488" spans="3:20" ht="24" customHeight="1">
      <c r="C488" s="1153" t="s">
        <v>8948</v>
      </c>
      <c r="D488" s="1154">
        <v>8</v>
      </c>
      <c r="E488" s="1154" t="s">
        <v>707</v>
      </c>
      <c r="F488" s="1154" t="s">
        <v>1258</v>
      </c>
      <c r="G488" s="1462" t="s">
        <v>8949</v>
      </c>
      <c r="H488" s="1463"/>
      <c r="I488" s="1463"/>
      <c r="J488" s="1463"/>
      <c r="K488" s="1463"/>
      <c r="L488" s="1464"/>
      <c r="M488" s="1129"/>
      <c r="N488" s="1129"/>
      <c r="P488" s="164"/>
      <c r="S488" s="1129"/>
      <c r="T488" s="164"/>
    </row>
    <row r="489" spans="3:20" ht="24" customHeight="1">
      <c r="C489" s="1153" t="s">
        <v>8950</v>
      </c>
      <c r="D489" s="1154">
        <v>8</v>
      </c>
      <c r="E489" s="1154" t="s">
        <v>707</v>
      </c>
      <c r="F489" s="1154" t="s">
        <v>1258</v>
      </c>
      <c r="G489" s="1462" t="s">
        <v>8951</v>
      </c>
      <c r="H489" s="1463"/>
      <c r="I489" s="1463"/>
      <c r="J489" s="1463"/>
      <c r="K489" s="1463"/>
      <c r="L489" s="1464"/>
      <c r="M489" s="1129"/>
      <c r="N489" s="1129"/>
      <c r="P489" s="164"/>
      <c r="S489" s="1129"/>
      <c r="T489" s="164"/>
    </row>
    <row r="490" spans="3:20" ht="24" customHeight="1">
      <c r="C490" s="1153" t="s">
        <v>8952</v>
      </c>
      <c r="D490" s="1154">
        <v>8</v>
      </c>
      <c r="E490" s="1154" t="s">
        <v>707</v>
      </c>
      <c r="F490" s="1154" t="s">
        <v>1258</v>
      </c>
      <c r="G490" s="1462" t="s">
        <v>8953</v>
      </c>
      <c r="H490" s="1463"/>
      <c r="I490" s="1463"/>
      <c r="J490" s="1463"/>
      <c r="K490" s="1463"/>
      <c r="L490" s="1464"/>
      <c r="M490" s="1129"/>
      <c r="N490" s="1129"/>
      <c r="P490" s="164"/>
      <c r="S490" s="1129"/>
      <c r="T490" s="164"/>
    </row>
    <row r="491" spans="3:20" ht="24" customHeight="1">
      <c r="C491" s="1153" t="s">
        <v>8491</v>
      </c>
      <c r="D491" s="1154">
        <v>1</v>
      </c>
      <c r="E491" s="1154" t="s">
        <v>707</v>
      </c>
      <c r="F491" s="1154" t="s">
        <v>1258</v>
      </c>
      <c r="G491" s="1462" t="s">
        <v>8954</v>
      </c>
      <c r="H491" s="1463"/>
      <c r="I491" s="1463"/>
      <c r="J491" s="1463"/>
      <c r="K491" s="1463"/>
      <c r="L491" s="1464"/>
      <c r="M491" s="1129"/>
      <c r="N491" s="1129"/>
      <c r="P491" s="164"/>
      <c r="S491" s="1129"/>
      <c r="T491" s="164"/>
    </row>
    <row r="492" spans="3:20" ht="24" customHeight="1">
      <c r="C492" s="1153" t="s">
        <v>8955</v>
      </c>
      <c r="D492" s="1154">
        <v>8</v>
      </c>
      <c r="E492" s="1154" t="s">
        <v>769</v>
      </c>
      <c r="F492" s="1154" t="s">
        <v>708</v>
      </c>
      <c r="G492" s="1462" t="s">
        <v>8956</v>
      </c>
      <c r="H492" s="1463"/>
      <c r="I492" s="1463"/>
      <c r="J492" s="1463"/>
      <c r="K492" s="1463"/>
      <c r="L492" s="1464"/>
      <c r="M492" s="1129"/>
      <c r="N492" s="1129"/>
      <c r="P492" s="164"/>
      <c r="S492" s="1129"/>
      <c r="T492" s="164"/>
    </row>
    <row r="493" spans="3:20" ht="24" customHeight="1">
      <c r="C493" s="1153" t="s">
        <v>8957</v>
      </c>
      <c r="D493" s="1154">
        <v>4</v>
      </c>
      <c r="E493" s="1154" t="s">
        <v>707</v>
      </c>
      <c r="F493" s="1154" t="s">
        <v>708</v>
      </c>
      <c r="G493" s="1462" t="s">
        <v>8958</v>
      </c>
      <c r="H493" s="1463"/>
      <c r="I493" s="1463"/>
      <c r="J493" s="1463"/>
      <c r="K493" s="1463"/>
      <c r="L493" s="1464"/>
      <c r="M493" s="1129"/>
      <c r="N493" s="1129"/>
      <c r="P493" s="164"/>
      <c r="S493" s="1129"/>
      <c r="T493" s="164"/>
    </row>
    <row r="494" spans="3:20" ht="12">
      <c r="C494" s="1153" t="s">
        <v>8959</v>
      </c>
      <c r="D494" s="1154">
        <v>4</v>
      </c>
      <c r="E494" s="1154" t="s">
        <v>707</v>
      </c>
      <c r="F494" s="1154" t="s">
        <v>708</v>
      </c>
      <c r="G494" s="1462" t="s">
        <v>8960</v>
      </c>
      <c r="H494" s="1463"/>
      <c r="I494" s="1463"/>
      <c r="J494" s="1463"/>
      <c r="K494" s="1463"/>
      <c r="L494" s="1464"/>
      <c r="M494" s="1129"/>
      <c r="N494" s="1129"/>
      <c r="P494" s="164"/>
      <c r="S494" s="1129"/>
      <c r="T494" s="164"/>
    </row>
    <row r="495" spans="3:20" ht="12">
      <c r="C495" s="1153" t="s">
        <v>8961</v>
      </c>
      <c r="D495" s="1154">
        <v>4</v>
      </c>
      <c r="E495" s="1154" t="s">
        <v>707</v>
      </c>
      <c r="F495" s="1154" t="s">
        <v>708</v>
      </c>
      <c r="G495" s="1462" t="s">
        <v>8962</v>
      </c>
      <c r="H495" s="1463"/>
      <c r="I495" s="1463"/>
      <c r="J495" s="1463"/>
      <c r="K495" s="1463"/>
      <c r="L495" s="1464"/>
      <c r="M495" s="1129"/>
      <c r="N495" s="1129"/>
      <c r="P495" s="164"/>
      <c r="S495" s="1129"/>
      <c r="T495" s="164"/>
    </row>
    <row r="496" spans="3:20" ht="12">
      <c r="C496" s="1153" t="s">
        <v>8963</v>
      </c>
      <c r="D496" s="1154">
        <v>4</v>
      </c>
      <c r="E496" s="1154" t="s">
        <v>707</v>
      </c>
      <c r="F496" s="1154" t="s">
        <v>708</v>
      </c>
      <c r="G496" s="1462" t="s">
        <v>8964</v>
      </c>
      <c r="H496" s="1463"/>
      <c r="I496" s="1463"/>
      <c r="J496" s="1463"/>
      <c r="K496" s="1463"/>
      <c r="L496" s="1464"/>
      <c r="M496" s="1129"/>
      <c r="N496" s="1129"/>
      <c r="P496" s="164"/>
      <c r="S496" s="1129"/>
      <c r="T496" s="164"/>
    </row>
    <row r="497" spans="3:20" ht="12">
      <c r="C497" s="1153" t="s">
        <v>8965</v>
      </c>
      <c r="D497" s="1154">
        <v>4</v>
      </c>
      <c r="E497" s="1154" t="s">
        <v>707</v>
      </c>
      <c r="F497" s="1154" t="s">
        <v>708</v>
      </c>
      <c r="G497" s="1462" t="s">
        <v>8966</v>
      </c>
      <c r="H497" s="1463"/>
      <c r="I497" s="1463"/>
      <c r="J497" s="1463"/>
      <c r="K497" s="1463"/>
      <c r="L497" s="1464"/>
      <c r="M497" s="1129"/>
      <c r="N497" s="1129"/>
      <c r="P497" s="164"/>
      <c r="S497" s="1129"/>
      <c r="T497" s="164"/>
    </row>
    <row r="498" spans="3:20" ht="12">
      <c r="C498" s="1153" t="s">
        <v>8967</v>
      </c>
      <c r="D498" s="1154">
        <v>4</v>
      </c>
      <c r="E498" s="1154" t="s">
        <v>707</v>
      </c>
      <c r="F498" s="1154" t="s">
        <v>708</v>
      </c>
      <c r="G498" s="1462" t="s">
        <v>8968</v>
      </c>
      <c r="H498" s="1463"/>
      <c r="I498" s="1463"/>
      <c r="J498" s="1463"/>
      <c r="K498" s="1463"/>
      <c r="L498" s="1464"/>
      <c r="M498" s="1129"/>
      <c r="N498" s="1129"/>
      <c r="P498" s="164"/>
      <c r="S498" s="1129"/>
      <c r="T498" s="164"/>
    </row>
    <row r="499" spans="3:20" ht="12">
      <c r="C499" s="1153" t="s">
        <v>8969</v>
      </c>
      <c r="D499" s="1154">
        <v>4</v>
      </c>
      <c r="E499" s="1154" t="s">
        <v>707</v>
      </c>
      <c r="F499" s="1154" t="s">
        <v>708</v>
      </c>
      <c r="G499" s="1462" t="s">
        <v>8970</v>
      </c>
      <c r="H499" s="1463"/>
      <c r="I499" s="1463"/>
      <c r="J499" s="1463"/>
      <c r="K499" s="1463"/>
      <c r="L499" s="1464"/>
      <c r="M499" s="1129"/>
      <c r="N499" s="1129"/>
      <c r="P499" s="164"/>
      <c r="S499" s="1129"/>
      <c r="T499" s="164"/>
    </row>
    <row r="500" spans="3:20" ht="12">
      <c r="C500" s="1153" t="s">
        <v>8971</v>
      </c>
      <c r="D500" s="1154">
        <v>4</v>
      </c>
      <c r="E500" s="1154" t="s">
        <v>707</v>
      </c>
      <c r="F500" s="1154" t="s">
        <v>708</v>
      </c>
      <c r="G500" s="1462" t="s">
        <v>8972</v>
      </c>
      <c r="H500" s="1463"/>
      <c r="I500" s="1463"/>
      <c r="J500" s="1463"/>
      <c r="K500" s="1463"/>
      <c r="L500" s="1464"/>
      <c r="M500" s="1129"/>
      <c r="N500" s="1129"/>
      <c r="P500" s="164"/>
      <c r="S500" s="1129"/>
      <c r="T500" s="164"/>
    </row>
    <row r="501" spans="3:20" ht="12">
      <c r="C501" s="1153" t="s">
        <v>8973</v>
      </c>
      <c r="D501" s="1154">
        <v>4</v>
      </c>
      <c r="E501" s="1154" t="s">
        <v>707</v>
      </c>
      <c r="F501" s="1154" t="s">
        <v>708</v>
      </c>
      <c r="G501" s="1462" t="s">
        <v>8974</v>
      </c>
      <c r="H501" s="1463"/>
      <c r="I501" s="1463"/>
      <c r="J501" s="1463"/>
      <c r="K501" s="1463"/>
      <c r="L501" s="1464"/>
      <c r="M501" s="1129"/>
      <c r="N501" s="1129"/>
      <c r="P501" s="164"/>
      <c r="S501" s="1129"/>
      <c r="T501" s="164"/>
    </row>
    <row r="502" spans="3:20" ht="12">
      <c r="C502" s="1153" t="s">
        <v>8975</v>
      </c>
      <c r="D502" s="1154">
        <v>4</v>
      </c>
      <c r="E502" s="1154" t="s">
        <v>707</v>
      </c>
      <c r="F502" s="1154" t="s">
        <v>708</v>
      </c>
      <c r="G502" s="1462" t="s">
        <v>8976</v>
      </c>
      <c r="H502" s="1463"/>
      <c r="I502" s="1463"/>
      <c r="J502" s="1463"/>
      <c r="K502" s="1463"/>
      <c r="L502" s="1464"/>
      <c r="M502" s="1129"/>
      <c r="N502" s="1129"/>
      <c r="P502" s="164"/>
      <c r="S502" s="1129"/>
      <c r="T502" s="164"/>
    </row>
    <row r="503" spans="3:20" ht="12">
      <c r="C503" s="1153" t="s">
        <v>8977</v>
      </c>
      <c r="D503" s="1154">
        <v>4</v>
      </c>
      <c r="E503" s="1154" t="s">
        <v>707</v>
      </c>
      <c r="F503" s="1154" t="s">
        <v>708</v>
      </c>
      <c r="G503" s="1462" t="s">
        <v>8978</v>
      </c>
      <c r="H503" s="1463"/>
      <c r="I503" s="1463"/>
      <c r="J503" s="1463"/>
      <c r="K503" s="1463"/>
      <c r="L503" s="1464"/>
      <c r="M503" s="1129"/>
      <c r="N503" s="1129"/>
      <c r="P503" s="164"/>
      <c r="S503" s="1129"/>
      <c r="T503" s="164"/>
    </row>
    <row r="504" spans="3:20" ht="12">
      <c r="C504" s="1153" t="s">
        <v>8979</v>
      </c>
      <c r="D504" s="1154">
        <v>4</v>
      </c>
      <c r="E504" s="1154" t="s">
        <v>707</v>
      </c>
      <c r="F504" s="1154" t="s">
        <v>708</v>
      </c>
      <c r="G504" s="1462" t="s">
        <v>8980</v>
      </c>
      <c r="H504" s="1463"/>
      <c r="I504" s="1463"/>
      <c r="J504" s="1463"/>
      <c r="K504" s="1463"/>
      <c r="L504" s="1464"/>
      <c r="M504" s="1129"/>
      <c r="N504" s="1129"/>
      <c r="P504" s="164"/>
      <c r="S504" s="1129"/>
      <c r="T504" s="164"/>
    </row>
    <row r="505" spans="3:20" ht="12">
      <c r="C505" s="1153" t="s">
        <v>8981</v>
      </c>
      <c r="D505" s="1154">
        <v>4</v>
      </c>
      <c r="E505" s="1154" t="s">
        <v>707</v>
      </c>
      <c r="F505" s="1154" t="s">
        <v>708</v>
      </c>
      <c r="G505" s="1462" t="s">
        <v>8982</v>
      </c>
      <c r="H505" s="1463"/>
      <c r="I505" s="1463"/>
      <c r="J505" s="1463"/>
      <c r="K505" s="1463"/>
      <c r="L505" s="1464"/>
      <c r="M505" s="1129"/>
      <c r="N505" s="1129"/>
      <c r="P505" s="164"/>
      <c r="S505" s="1129"/>
      <c r="T505" s="164"/>
    </row>
    <row r="506" spans="3:20" ht="12">
      <c r="C506" s="1153" t="s">
        <v>8983</v>
      </c>
      <c r="D506" s="1154">
        <v>4</v>
      </c>
      <c r="E506" s="1154" t="s">
        <v>707</v>
      </c>
      <c r="F506" s="1154" t="s">
        <v>708</v>
      </c>
      <c r="G506" s="1462" t="s">
        <v>8984</v>
      </c>
      <c r="H506" s="1463"/>
      <c r="I506" s="1463"/>
      <c r="J506" s="1463"/>
      <c r="K506" s="1463"/>
      <c r="L506" s="1464"/>
      <c r="M506" s="1129"/>
      <c r="N506" s="1129"/>
      <c r="P506" s="164"/>
      <c r="S506" s="1129"/>
      <c r="T506" s="164"/>
    </row>
    <row r="507" spans="3:20" ht="12">
      <c r="C507" s="1153" t="s">
        <v>8985</v>
      </c>
      <c r="D507" s="1154">
        <v>4</v>
      </c>
      <c r="E507" s="1154" t="s">
        <v>707</v>
      </c>
      <c r="F507" s="1154" t="s">
        <v>708</v>
      </c>
      <c r="G507" s="1462" t="s">
        <v>8986</v>
      </c>
      <c r="H507" s="1463"/>
      <c r="I507" s="1463"/>
      <c r="J507" s="1463"/>
      <c r="K507" s="1463"/>
      <c r="L507" s="1464"/>
      <c r="M507" s="1129"/>
      <c r="N507" s="1129"/>
      <c r="P507" s="164"/>
      <c r="S507" s="1129"/>
      <c r="T507" s="164"/>
    </row>
    <row r="508" spans="3:20" ht="12">
      <c r="C508" s="1153" t="s">
        <v>8987</v>
      </c>
      <c r="D508" s="1154">
        <v>4</v>
      </c>
      <c r="E508" s="1154" t="s">
        <v>707</v>
      </c>
      <c r="F508" s="1154" t="s">
        <v>708</v>
      </c>
      <c r="G508" s="1462" t="s">
        <v>8988</v>
      </c>
      <c r="H508" s="1463"/>
      <c r="I508" s="1463"/>
      <c r="J508" s="1463"/>
      <c r="K508" s="1463"/>
      <c r="L508" s="1464"/>
      <c r="M508" s="1129"/>
      <c r="N508" s="1129"/>
      <c r="P508" s="164"/>
      <c r="S508" s="1129"/>
      <c r="T508" s="164"/>
    </row>
    <row r="509" spans="3:20" ht="12">
      <c r="C509" s="1153" t="s">
        <v>8989</v>
      </c>
      <c r="D509" s="1154">
        <v>4</v>
      </c>
      <c r="E509" s="1154" t="s">
        <v>707</v>
      </c>
      <c r="F509" s="1154" t="s">
        <v>708</v>
      </c>
      <c r="G509" s="1462" t="s">
        <v>8990</v>
      </c>
      <c r="H509" s="1463"/>
      <c r="I509" s="1463"/>
      <c r="J509" s="1463"/>
      <c r="K509" s="1463"/>
      <c r="L509" s="1464"/>
      <c r="M509" s="1129"/>
      <c r="N509" s="1129"/>
      <c r="P509" s="164"/>
      <c r="S509" s="1129"/>
      <c r="T509" s="164"/>
    </row>
    <row r="510" spans="3:20" ht="12">
      <c r="C510" s="1153" t="s">
        <v>8991</v>
      </c>
      <c r="D510" s="1154">
        <v>4</v>
      </c>
      <c r="E510" s="1154" t="s">
        <v>707</v>
      </c>
      <c r="F510" s="1154" t="s">
        <v>708</v>
      </c>
      <c r="G510" s="1462" t="s">
        <v>8992</v>
      </c>
      <c r="H510" s="1463"/>
      <c r="I510" s="1463"/>
      <c r="J510" s="1463"/>
      <c r="K510" s="1463"/>
      <c r="L510" s="1464"/>
      <c r="M510" s="1129"/>
      <c r="N510" s="1129"/>
      <c r="P510" s="164"/>
      <c r="S510" s="1129"/>
      <c r="T510" s="164"/>
    </row>
    <row r="511" spans="3:20" ht="12">
      <c r="C511" s="1153" t="s">
        <v>8993</v>
      </c>
      <c r="D511" s="1154">
        <v>4</v>
      </c>
      <c r="E511" s="1154" t="s">
        <v>707</v>
      </c>
      <c r="F511" s="1154" t="s">
        <v>708</v>
      </c>
      <c r="G511" s="1462" t="s">
        <v>8994</v>
      </c>
      <c r="H511" s="1463"/>
      <c r="I511" s="1463"/>
      <c r="J511" s="1463"/>
      <c r="K511" s="1463"/>
      <c r="L511" s="1464"/>
      <c r="M511" s="1129"/>
      <c r="N511" s="1129"/>
      <c r="P511" s="164"/>
      <c r="S511" s="1129"/>
      <c r="T511" s="164"/>
    </row>
    <row r="512" spans="3:20" ht="12">
      <c r="C512" s="1153" t="s">
        <v>8995</v>
      </c>
      <c r="D512" s="1154">
        <v>4</v>
      </c>
      <c r="E512" s="1154" t="s">
        <v>707</v>
      </c>
      <c r="F512" s="1154" t="s">
        <v>708</v>
      </c>
      <c r="G512" s="1462" t="s">
        <v>8996</v>
      </c>
      <c r="H512" s="1463"/>
      <c r="I512" s="1463"/>
      <c r="J512" s="1463"/>
      <c r="K512" s="1463"/>
      <c r="L512" s="1464"/>
      <c r="M512" s="1129"/>
      <c r="N512" s="1129"/>
      <c r="P512" s="164"/>
      <c r="S512" s="1129"/>
      <c r="T512" s="164"/>
    </row>
    <row r="513" spans="3:20" ht="12">
      <c r="C513" s="1153" t="s">
        <v>8997</v>
      </c>
      <c r="D513" s="1154">
        <v>4</v>
      </c>
      <c r="E513" s="1154" t="s">
        <v>707</v>
      </c>
      <c r="F513" s="1154" t="s">
        <v>708</v>
      </c>
      <c r="G513" s="1462" t="s">
        <v>8998</v>
      </c>
      <c r="H513" s="1463"/>
      <c r="I513" s="1463"/>
      <c r="J513" s="1463"/>
      <c r="K513" s="1463"/>
      <c r="L513" s="1464"/>
      <c r="M513" s="1129"/>
      <c r="N513" s="1129"/>
      <c r="P513" s="164"/>
      <c r="S513" s="1129"/>
      <c r="T513" s="164"/>
    </row>
    <row r="514" spans="3:20" ht="12">
      <c r="C514" s="1153" t="s">
        <v>8999</v>
      </c>
      <c r="D514" s="1154">
        <v>4</v>
      </c>
      <c r="E514" s="1154" t="s">
        <v>707</v>
      </c>
      <c r="F514" s="1154" t="s">
        <v>708</v>
      </c>
      <c r="G514" s="1462" t="s">
        <v>9000</v>
      </c>
      <c r="H514" s="1463"/>
      <c r="I514" s="1463"/>
      <c r="J514" s="1463"/>
      <c r="K514" s="1463"/>
      <c r="L514" s="1464"/>
      <c r="M514" s="1129"/>
      <c r="N514" s="1129"/>
      <c r="P514" s="164"/>
      <c r="S514" s="1129"/>
      <c r="T514" s="164"/>
    </row>
    <row r="515" spans="3:20" ht="12">
      <c r="C515" s="1153" t="s">
        <v>9001</v>
      </c>
      <c r="D515" s="1154">
        <v>4</v>
      </c>
      <c r="E515" s="1154" t="s">
        <v>707</v>
      </c>
      <c r="F515" s="1154" t="s">
        <v>708</v>
      </c>
      <c r="G515" s="1462" t="s">
        <v>9002</v>
      </c>
      <c r="H515" s="1463"/>
      <c r="I515" s="1463"/>
      <c r="J515" s="1463"/>
      <c r="K515" s="1463"/>
      <c r="L515" s="1464"/>
      <c r="M515" s="1129"/>
      <c r="N515" s="1129"/>
      <c r="P515" s="164"/>
      <c r="S515" s="1129"/>
      <c r="T515" s="164"/>
    </row>
    <row r="516" spans="3:20" ht="12">
      <c r="C516" s="1153" t="s">
        <v>9003</v>
      </c>
      <c r="D516" s="1154">
        <v>4</v>
      </c>
      <c r="E516" s="1154" t="s">
        <v>707</v>
      </c>
      <c r="F516" s="1154" t="s">
        <v>708</v>
      </c>
      <c r="G516" s="1462" t="s">
        <v>9004</v>
      </c>
      <c r="H516" s="1463"/>
      <c r="I516" s="1463"/>
      <c r="J516" s="1463"/>
      <c r="K516" s="1463"/>
      <c r="L516" s="1464"/>
      <c r="M516" s="1129"/>
      <c r="N516" s="1129"/>
      <c r="P516" s="164"/>
      <c r="S516" s="1129"/>
      <c r="T516" s="164"/>
    </row>
    <row r="517" spans="3:20" ht="12">
      <c r="C517" s="1153" t="s">
        <v>9005</v>
      </c>
      <c r="D517" s="1154">
        <v>16</v>
      </c>
      <c r="E517" s="1154" t="s">
        <v>707</v>
      </c>
      <c r="F517" s="1154" t="s">
        <v>708</v>
      </c>
      <c r="G517" s="1462" t="s">
        <v>9006</v>
      </c>
      <c r="H517" s="1463"/>
      <c r="I517" s="1463"/>
      <c r="J517" s="1463"/>
      <c r="K517" s="1463"/>
      <c r="L517" s="1464"/>
      <c r="M517" s="1129"/>
      <c r="N517" s="1129"/>
      <c r="P517" s="164"/>
      <c r="S517" s="1129"/>
      <c r="T517" s="164"/>
    </row>
    <row r="518" spans="3:20" ht="12">
      <c r="C518" s="1153" t="s">
        <v>9007</v>
      </c>
      <c r="D518" s="1154">
        <v>16</v>
      </c>
      <c r="E518" s="1154" t="s">
        <v>707</v>
      </c>
      <c r="F518" s="1154" t="s">
        <v>708</v>
      </c>
      <c r="G518" s="1462" t="s">
        <v>9008</v>
      </c>
      <c r="H518" s="1463"/>
      <c r="I518" s="1463"/>
      <c r="J518" s="1463"/>
      <c r="K518" s="1463"/>
      <c r="L518" s="1464"/>
      <c r="M518" s="1129"/>
      <c r="N518" s="1129"/>
      <c r="P518" s="164"/>
      <c r="S518" s="1129"/>
      <c r="T518" s="164"/>
    </row>
    <row r="519" spans="3:20" ht="12">
      <c r="C519" s="1153" t="s">
        <v>9009</v>
      </c>
      <c r="D519" s="1154">
        <v>16</v>
      </c>
      <c r="E519" s="1154" t="s">
        <v>707</v>
      </c>
      <c r="F519" s="1154" t="s">
        <v>708</v>
      </c>
      <c r="G519" s="1462" t="s">
        <v>9010</v>
      </c>
      <c r="H519" s="1463"/>
      <c r="I519" s="1463"/>
      <c r="J519" s="1463"/>
      <c r="K519" s="1463"/>
      <c r="L519" s="1464"/>
      <c r="M519" s="1129"/>
      <c r="N519" s="1129"/>
      <c r="P519" s="164"/>
      <c r="S519" s="1129"/>
      <c r="T519" s="164"/>
    </row>
    <row r="520" spans="3:20" ht="12">
      <c r="C520" s="1153" t="s">
        <v>9011</v>
      </c>
      <c r="D520" s="1154">
        <v>16</v>
      </c>
      <c r="E520" s="1154" t="s">
        <v>707</v>
      </c>
      <c r="F520" s="1154" t="s">
        <v>708</v>
      </c>
      <c r="G520" s="1462" t="s">
        <v>9012</v>
      </c>
      <c r="H520" s="1463"/>
      <c r="I520" s="1463"/>
      <c r="J520" s="1463"/>
      <c r="K520" s="1463"/>
      <c r="L520" s="1464"/>
      <c r="M520" s="1129"/>
      <c r="N520" s="1129"/>
      <c r="P520" s="164"/>
      <c r="S520" s="1129"/>
      <c r="T520" s="164"/>
    </row>
    <row r="521" spans="3:20" ht="12">
      <c r="C521" s="1153" t="s">
        <v>9013</v>
      </c>
      <c r="D521" s="1154">
        <v>16</v>
      </c>
      <c r="E521" s="1154" t="s">
        <v>707</v>
      </c>
      <c r="F521" s="1154" t="s">
        <v>708</v>
      </c>
      <c r="G521" s="1462" t="s">
        <v>9014</v>
      </c>
      <c r="H521" s="1463"/>
      <c r="I521" s="1463"/>
      <c r="J521" s="1463"/>
      <c r="K521" s="1463"/>
      <c r="L521" s="1464"/>
      <c r="M521" s="1129"/>
      <c r="N521" s="1129"/>
      <c r="P521" s="164"/>
      <c r="S521" s="1129"/>
      <c r="T521" s="164"/>
    </row>
    <row r="522" spans="3:20" ht="12">
      <c r="C522" s="1153" t="s">
        <v>9015</v>
      </c>
      <c r="D522" s="1154">
        <v>16</v>
      </c>
      <c r="E522" s="1154" t="s">
        <v>707</v>
      </c>
      <c r="F522" s="1154" t="s">
        <v>708</v>
      </c>
      <c r="G522" s="1462" t="s">
        <v>9016</v>
      </c>
      <c r="H522" s="1463"/>
      <c r="I522" s="1463"/>
      <c r="J522" s="1463"/>
      <c r="K522" s="1463"/>
      <c r="L522" s="1464"/>
      <c r="M522" s="1129"/>
      <c r="N522" s="1129"/>
      <c r="P522" s="164"/>
      <c r="S522" s="1129"/>
      <c r="T522" s="164"/>
    </row>
    <row r="523" spans="3:20" ht="12">
      <c r="C523" s="1153" t="s">
        <v>9017</v>
      </c>
      <c r="D523" s="1154">
        <v>16</v>
      </c>
      <c r="E523" s="1154" t="s">
        <v>707</v>
      </c>
      <c r="F523" s="1154" t="s">
        <v>708</v>
      </c>
      <c r="G523" s="1462" t="s">
        <v>9018</v>
      </c>
      <c r="H523" s="1463"/>
      <c r="I523" s="1463"/>
      <c r="J523" s="1463"/>
      <c r="K523" s="1463"/>
      <c r="L523" s="1464"/>
      <c r="M523" s="1129"/>
      <c r="N523" s="1129"/>
      <c r="P523" s="164"/>
      <c r="S523" s="1129"/>
      <c r="T523" s="164"/>
    </row>
    <row r="524" spans="3:20" ht="12">
      <c r="C524" s="1153" t="s">
        <v>9019</v>
      </c>
      <c r="D524" s="1154">
        <v>16</v>
      </c>
      <c r="E524" s="1154" t="s">
        <v>707</v>
      </c>
      <c r="F524" s="1154" t="s">
        <v>708</v>
      </c>
      <c r="G524" s="1462" t="s">
        <v>9020</v>
      </c>
      <c r="H524" s="1463"/>
      <c r="I524" s="1463"/>
      <c r="J524" s="1463"/>
      <c r="K524" s="1463"/>
      <c r="L524" s="1464"/>
      <c r="M524" s="1129"/>
      <c r="N524" s="1129"/>
      <c r="P524" s="164"/>
      <c r="S524" s="1129"/>
      <c r="T524" s="164"/>
    </row>
    <row r="525" spans="3:20" ht="12">
      <c r="C525" s="1153" t="s">
        <v>9021</v>
      </c>
      <c r="D525" s="1154">
        <v>16</v>
      </c>
      <c r="E525" s="1154" t="s">
        <v>707</v>
      </c>
      <c r="F525" s="1154" t="s">
        <v>708</v>
      </c>
      <c r="G525" s="1462" t="s">
        <v>9022</v>
      </c>
      <c r="H525" s="1463"/>
      <c r="I525" s="1463"/>
      <c r="J525" s="1463"/>
      <c r="K525" s="1463"/>
      <c r="L525" s="1464"/>
      <c r="M525" s="1129"/>
      <c r="N525" s="1129"/>
      <c r="P525" s="164"/>
      <c r="S525" s="1129"/>
      <c r="T525" s="164"/>
    </row>
    <row r="526" spans="3:20" ht="12">
      <c r="C526" s="1153" t="s">
        <v>9023</v>
      </c>
      <c r="D526" s="1154">
        <v>16</v>
      </c>
      <c r="E526" s="1154" t="s">
        <v>707</v>
      </c>
      <c r="F526" s="1154" t="s">
        <v>708</v>
      </c>
      <c r="G526" s="1462" t="s">
        <v>9024</v>
      </c>
      <c r="H526" s="1463"/>
      <c r="I526" s="1463"/>
      <c r="J526" s="1463"/>
      <c r="K526" s="1463"/>
      <c r="L526" s="1464"/>
      <c r="M526" s="1129"/>
      <c r="N526" s="1129"/>
      <c r="P526" s="164"/>
      <c r="S526" s="1129"/>
      <c r="T526" s="164"/>
    </row>
    <row r="527" spans="3:20" ht="12">
      <c r="C527" s="1153" t="s">
        <v>9025</v>
      </c>
      <c r="D527" s="1154">
        <v>16</v>
      </c>
      <c r="E527" s="1154" t="s">
        <v>707</v>
      </c>
      <c r="F527" s="1154" t="s">
        <v>708</v>
      </c>
      <c r="G527" s="1462" t="s">
        <v>9026</v>
      </c>
      <c r="H527" s="1463"/>
      <c r="I527" s="1463"/>
      <c r="J527" s="1463"/>
      <c r="K527" s="1463"/>
      <c r="L527" s="1464"/>
      <c r="M527" s="1129"/>
      <c r="N527" s="1129"/>
      <c r="P527" s="164"/>
      <c r="S527" s="1129"/>
      <c r="T527" s="164"/>
    </row>
    <row r="528" spans="3:20" ht="12">
      <c r="C528" s="1153" t="s">
        <v>9027</v>
      </c>
      <c r="D528" s="1154">
        <v>16</v>
      </c>
      <c r="E528" s="1154" t="s">
        <v>707</v>
      </c>
      <c r="F528" s="1154" t="s">
        <v>708</v>
      </c>
      <c r="G528" s="1462" t="s">
        <v>9028</v>
      </c>
      <c r="H528" s="1463"/>
      <c r="I528" s="1463"/>
      <c r="J528" s="1463"/>
      <c r="K528" s="1463"/>
      <c r="L528" s="1464"/>
      <c r="M528" s="1129"/>
      <c r="N528" s="1129"/>
      <c r="P528" s="164"/>
      <c r="S528" s="1129"/>
      <c r="T528" s="164"/>
    </row>
    <row r="529" spans="3:20" ht="12">
      <c r="C529" s="1153" t="s">
        <v>9029</v>
      </c>
      <c r="D529" s="1154">
        <v>16</v>
      </c>
      <c r="E529" s="1154" t="s">
        <v>707</v>
      </c>
      <c r="F529" s="1154" t="s">
        <v>708</v>
      </c>
      <c r="G529" s="1462" t="s">
        <v>9030</v>
      </c>
      <c r="H529" s="1463"/>
      <c r="I529" s="1463"/>
      <c r="J529" s="1463"/>
      <c r="K529" s="1463"/>
      <c r="L529" s="1464"/>
      <c r="M529" s="1129"/>
      <c r="N529" s="1129"/>
      <c r="P529" s="164"/>
      <c r="S529" s="1129"/>
      <c r="T529" s="164"/>
    </row>
    <row r="530" spans="3:20" ht="12">
      <c r="C530" s="1153" t="s">
        <v>9031</v>
      </c>
      <c r="D530" s="1154">
        <v>16</v>
      </c>
      <c r="E530" s="1154" t="s">
        <v>707</v>
      </c>
      <c r="F530" s="1154" t="s">
        <v>708</v>
      </c>
      <c r="G530" s="1462" t="s">
        <v>9032</v>
      </c>
      <c r="H530" s="1463"/>
      <c r="I530" s="1463"/>
      <c r="J530" s="1463"/>
      <c r="K530" s="1463"/>
      <c r="L530" s="1464"/>
      <c r="M530" s="1129"/>
      <c r="N530" s="1129"/>
      <c r="P530" s="164"/>
      <c r="S530" s="1129"/>
      <c r="T530" s="164"/>
    </row>
    <row r="531" spans="3:20" ht="12">
      <c r="C531" s="1153" t="s">
        <v>9033</v>
      </c>
      <c r="D531" s="1154">
        <v>16</v>
      </c>
      <c r="E531" s="1154" t="s">
        <v>707</v>
      </c>
      <c r="F531" s="1154" t="s">
        <v>708</v>
      </c>
      <c r="G531" s="1462" t="s">
        <v>9034</v>
      </c>
      <c r="H531" s="1463"/>
      <c r="I531" s="1463"/>
      <c r="J531" s="1463"/>
      <c r="K531" s="1463"/>
      <c r="L531" s="1464"/>
      <c r="M531" s="1129"/>
      <c r="N531" s="1129"/>
      <c r="P531" s="164"/>
      <c r="S531" s="1129"/>
      <c r="T531" s="164"/>
    </row>
    <row r="532" spans="3:20" ht="12">
      <c r="C532" s="1153" t="s">
        <v>9035</v>
      </c>
      <c r="D532" s="1154">
        <v>16</v>
      </c>
      <c r="E532" s="1154" t="s">
        <v>707</v>
      </c>
      <c r="F532" s="1154" t="s">
        <v>708</v>
      </c>
      <c r="G532" s="1462" t="s">
        <v>9036</v>
      </c>
      <c r="H532" s="1463"/>
      <c r="I532" s="1463"/>
      <c r="J532" s="1463"/>
      <c r="K532" s="1463"/>
      <c r="L532" s="1464"/>
      <c r="M532" s="1129"/>
      <c r="N532" s="1129"/>
      <c r="P532" s="164"/>
      <c r="S532" s="1129"/>
      <c r="T532" s="164"/>
    </row>
    <row r="533" spans="3:20" ht="12">
      <c r="C533" s="1153" t="s">
        <v>9037</v>
      </c>
      <c r="D533" s="1154">
        <v>16</v>
      </c>
      <c r="E533" s="1154" t="s">
        <v>707</v>
      </c>
      <c r="F533" s="1154" t="s">
        <v>708</v>
      </c>
      <c r="G533" s="1462" t="s">
        <v>9038</v>
      </c>
      <c r="H533" s="1463"/>
      <c r="I533" s="1463"/>
      <c r="J533" s="1463"/>
      <c r="K533" s="1463"/>
      <c r="L533" s="1464"/>
      <c r="M533" s="1129"/>
      <c r="N533" s="1129"/>
      <c r="P533" s="164"/>
      <c r="S533" s="1129"/>
      <c r="T533" s="164"/>
    </row>
    <row r="534" spans="3:20" ht="12">
      <c r="C534" s="1153" t="s">
        <v>9039</v>
      </c>
      <c r="D534" s="1154">
        <v>16</v>
      </c>
      <c r="E534" s="1154" t="s">
        <v>707</v>
      </c>
      <c r="F534" s="1154" t="s">
        <v>708</v>
      </c>
      <c r="G534" s="1462" t="s">
        <v>9040</v>
      </c>
      <c r="H534" s="1463"/>
      <c r="I534" s="1463"/>
      <c r="J534" s="1463"/>
      <c r="K534" s="1463"/>
      <c r="L534" s="1464"/>
      <c r="M534" s="1129"/>
      <c r="N534" s="1129"/>
      <c r="P534" s="164"/>
      <c r="S534" s="1129"/>
      <c r="T534" s="164"/>
    </row>
    <row r="535" spans="3:20" ht="12">
      <c r="C535" s="1153" t="s">
        <v>9041</v>
      </c>
      <c r="D535" s="1154">
        <v>16</v>
      </c>
      <c r="E535" s="1154" t="s">
        <v>707</v>
      </c>
      <c r="F535" s="1154" t="s">
        <v>708</v>
      </c>
      <c r="G535" s="1462" t="s">
        <v>9042</v>
      </c>
      <c r="H535" s="1463"/>
      <c r="I535" s="1463"/>
      <c r="J535" s="1463"/>
      <c r="K535" s="1463"/>
      <c r="L535" s="1464"/>
      <c r="M535" s="1129"/>
      <c r="N535" s="1129"/>
      <c r="P535" s="164"/>
      <c r="S535" s="1129"/>
      <c r="T535" s="164"/>
    </row>
    <row r="536" spans="3:20" ht="12">
      <c r="C536" s="1153" t="s">
        <v>9043</v>
      </c>
      <c r="D536" s="1154">
        <v>16</v>
      </c>
      <c r="E536" s="1154" t="s">
        <v>707</v>
      </c>
      <c r="F536" s="1154" t="s">
        <v>708</v>
      </c>
      <c r="G536" s="1462" t="s">
        <v>9044</v>
      </c>
      <c r="H536" s="1463"/>
      <c r="I536" s="1463"/>
      <c r="J536" s="1463"/>
      <c r="K536" s="1463"/>
      <c r="L536" s="1464"/>
      <c r="M536" s="1129"/>
      <c r="N536" s="1129"/>
      <c r="P536" s="164"/>
      <c r="S536" s="1129"/>
      <c r="T536" s="164"/>
    </row>
    <row r="537" spans="3:20" ht="12">
      <c r="C537" s="1153" t="s">
        <v>9045</v>
      </c>
      <c r="D537" s="1154">
        <v>16</v>
      </c>
      <c r="E537" s="1154" t="s">
        <v>707</v>
      </c>
      <c r="F537" s="1154" t="s">
        <v>708</v>
      </c>
      <c r="G537" s="1462" t="s">
        <v>9046</v>
      </c>
      <c r="H537" s="1463"/>
      <c r="I537" s="1463"/>
      <c r="J537" s="1463"/>
      <c r="K537" s="1463"/>
      <c r="L537" s="1464"/>
      <c r="M537" s="1129"/>
      <c r="N537" s="1129"/>
      <c r="P537" s="164"/>
      <c r="S537" s="1129"/>
      <c r="T537" s="164"/>
    </row>
    <row r="538" spans="3:20" ht="12">
      <c r="C538" s="1153" t="s">
        <v>9047</v>
      </c>
      <c r="D538" s="1154">
        <v>16</v>
      </c>
      <c r="E538" s="1154" t="s">
        <v>707</v>
      </c>
      <c r="F538" s="1154" t="s">
        <v>708</v>
      </c>
      <c r="G538" s="1462" t="s">
        <v>9048</v>
      </c>
      <c r="H538" s="1463"/>
      <c r="I538" s="1463"/>
      <c r="J538" s="1463"/>
      <c r="K538" s="1463"/>
      <c r="L538" s="1464"/>
      <c r="M538" s="1129"/>
      <c r="N538" s="1129"/>
      <c r="P538" s="164"/>
      <c r="S538" s="1129"/>
      <c r="T538" s="164"/>
    </row>
    <row r="539" spans="3:20" ht="12">
      <c r="C539" s="1153" t="s">
        <v>9049</v>
      </c>
      <c r="D539" s="1154">
        <v>16</v>
      </c>
      <c r="E539" s="1154" t="s">
        <v>707</v>
      </c>
      <c r="F539" s="1154" t="s">
        <v>708</v>
      </c>
      <c r="G539" s="1462" t="s">
        <v>9050</v>
      </c>
      <c r="H539" s="1463"/>
      <c r="I539" s="1463"/>
      <c r="J539" s="1463"/>
      <c r="K539" s="1463"/>
      <c r="L539" s="1464"/>
      <c r="M539" s="1129"/>
      <c r="N539" s="1129"/>
      <c r="P539" s="164"/>
      <c r="S539" s="1129"/>
      <c r="T539" s="164"/>
    </row>
    <row r="540" spans="3:20" ht="12">
      <c r="C540" s="1153" t="s">
        <v>9051</v>
      </c>
      <c r="D540" s="1154">
        <v>16</v>
      </c>
      <c r="E540" s="1154" t="s">
        <v>707</v>
      </c>
      <c r="F540" s="1154" t="s">
        <v>708</v>
      </c>
      <c r="G540" s="1462" t="s">
        <v>9052</v>
      </c>
      <c r="H540" s="1463"/>
      <c r="I540" s="1463"/>
      <c r="J540" s="1463"/>
      <c r="K540" s="1463"/>
      <c r="L540" s="1464"/>
      <c r="M540" s="1129"/>
      <c r="N540" s="1129"/>
      <c r="P540" s="164"/>
      <c r="S540" s="1129"/>
      <c r="T540" s="164"/>
    </row>
    <row r="541" spans="3:20" ht="12">
      <c r="C541" s="1153" t="s">
        <v>9053</v>
      </c>
      <c r="D541" s="1154">
        <v>16</v>
      </c>
      <c r="E541" s="1154" t="s">
        <v>707</v>
      </c>
      <c r="F541" s="1154" t="s">
        <v>708</v>
      </c>
      <c r="G541" s="1462" t="s">
        <v>9054</v>
      </c>
      <c r="H541" s="1463"/>
      <c r="I541" s="1463"/>
      <c r="J541" s="1463"/>
      <c r="K541" s="1463"/>
      <c r="L541" s="1464"/>
      <c r="M541" s="1129"/>
      <c r="N541" s="1129"/>
      <c r="P541" s="164"/>
      <c r="S541" s="1129"/>
      <c r="T541" s="164"/>
    </row>
    <row r="542" spans="3:20" ht="12">
      <c r="C542" s="1153" t="s">
        <v>9055</v>
      </c>
      <c r="D542" s="1154">
        <v>16</v>
      </c>
      <c r="E542" s="1154" t="s">
        <v>707</v>
      </c>
      <c r="F542" s="1154" t="s">
        <v>708</v>
      </c>
      <c r="G542" s="1462" t="s">
        <v>9056</v>
      </c>
      <c r="H542" s="1463"/>
      <c r="I542" s="1463"/>
      <c r="J542" s="1463"/>
      <c r="K542" s="1463"/>
      <c r="L542" s="1464"/>
      <c r="M542" s="1129"/>
      <c r="N542" s="1129"/>
      <c r="P542" s="164"/>
      <c r="S542" s="1129"/>
      <c r="T542" s="164"/>
    </row>
    <row r="543" spans="3:20" ht="12">
      <c r="C543" s="1153" t="s">
        <v>9057</v>
      </c>
      <c r="D543" s="1154">
        <v>16</v>
      </c>
      <c r="E543" s="1154" t="s">
        <v>707</v>
      </c>
      <c r="F543" s="1154" t="s">
        <v>708</v>
      </c>
      <c r="G543" s="1462" t="s">
        <v>9058</v>
      </c>
      <c r="H543" s="1463"/>
      <c r="I543" s="1463"/>
      <c r="J543" s="1463"/>
      <c r="K543" s="1463"/>
      <c r="L543" s="1464"/>
      <c r="M543" s="1129"/>
      <c r="N543" s="1129"/>
      <c r="P543" s="164"/>
      <c r="S543" s="1129"/>
      <c r="T543" s="164"/>
    </row>
    <row r="544" spans="3:20" ht="12">
      <c r="C544" s="1153" t="s">
        <v>9059</v>
      </c>
      <c r="D544" s="1154">
        <v>16</v>
      </c>
      <c r="E544" s="1154" t="s">
        <v>707</v>
      </c>
      <c r="F544" s="1154" t="s">
        <v>708</v>
      </c>
      <c r="G544" s="1462" t="s">
        <v>9060</v>
      </c>
      <c r="H544" s="1463"/>
      <c r="I544" s="1463"/>
      <c r="J544" s="1463"/>
      <c r="K544" s="1463"/>
      <c r="L544" s="1464"/>
      <c r="M544" s="1129"/>
      <c r="N544" s="1129"/>
      <c r="P544" s="164"/>
      <c r="S544" s="1129"/>
      <c r="T544" s="164"/>
    </row>
    <row r="545" spans="3:20" ht="12">
      <c r="C545" s="1153" t="s">
        <v>9061</v>
      </c>
      <c r="D545" s="1154">
        <v>16</v>
      </c>
      <c r="E545" s="1154" t="s">
        <v>707</v>
      </c>
      <c r="F545" s="1154" t="s">
        <v>708</v>
      </c>
      <c r="G545" s="1462" t="s">
        <v>9062</v>
      </c>
      <c r="H545" s="1463"/>
      <c r="I545" s="1463"/>
      <c r="J545" s="1463"/>
      <c r="K545" s="1463"/>
      <c r="L545" s="1464"/>
      <c r="M545" s="1129"/>
      <c r="N545" s="1129"/>
      <c r="P545" s="164"/>
      <c r="S545" s="1129"/>
      <c r="T545" s="164"/>
    </row>
    <row r="546" spans="3:20" ht="12">
      <c r="C546" s="1153" t="s">
        <v>9063</v>
      </c>
      <c r="D546" s="1154">
        <v>16</v>
      </c>
      <c r="E546" s="1154" t="s">
        <v>707</v>
      </c>
      <c r="F546" s="1154" t="s">
        <v>708</v>
      </c>
      <c r="G546" s="1462" t="s">
        <v>9064</v>
      </c>
      <c r="H546" s="1463"/>
      <c r="I546" s="1463"/>
      <c r="J546" s="1463"/>
      <c r="K546" s="1463"/>
      <c r="L546" s="1464"/>
      <c r="M546" s="1129"/>
      <c r="N546" s="1129"/>
      <c r="P546" s="164"/>
      <c r="S546" s="1129"/>
      <c r="T546" s="164"/>
    </row>
    <row r="547" spans="3:20" ht="12">
      <c r="C547" s="1153" t="s">
        <v>9065</v>
      </c>
      <c r="D547" s="1154">
        <v>16</v>
      </c>
      <c r="E547" s="1154" t="s">
        <v>707</v>
      </c>
      <c r="F547" s="1154" t="s">
        <v>708</v>
      </c>
      <c r="G547" s="1462" t="s">
        <v>9066</v>
      </c>
      <c r="H547" s="1463"/>
      <c r="I547" s="1463"/>
      <c r="J547" s="1463"/>
      <c r="K547" s="1463"/>
      <c r="L547" s="1464"/>
      <c r="M547" s="1129"/>
      <c r="N547" s="1129"/>
      <c r="P547" s="164"/>
      <c r="S547" s="1129"/>
      <c r="T547" s="164"/>
    </row>
    <row r="548" spans="3:20" ht="12">
      <c r="C548" s="1153" t="s">
        <v>9067</v>
      </c>
      <c r="D548" s="1154">
        <v>16</v>
      </c>
      <c r="E548" s="1154" t="s">
        <v>707</v>
      </c>
      <c r="F548" s="1154" t="s">
        <v>708</v>
      </c>
      <c r="G548" s="1462" t="s">
        <v>9068</v>
      </c>
      <c r="H548" s="1463"/>
      <c r="I548" s="1463"/>
      <c r="J548" s="1463"/>
      <c r="K548" s="1463"/>
      <c r="L548" s="1464"/>
      <c r="M548" s="1129"/>
      <c r="N548" s="1129"/>
      <c r="P548" s="164"/>
      <c r="S548" s="1129"/>
      <c r="T548" s="164"/>
    </row>
    <row r="549" spans="3:20" ht="12">
      <c r="C549" s="1153" t="s">
        <v>9069</v>
      </c>
      <c r="D549" s="1154">
        <v>16</v>
      </c>
      <c r="E549" s="1154" t="s">
        <v>707</v>
      </c>
      <c r="F549" s="1154" t="s">
        <v>708</v>
      </c>
      <c r="G549" s="1462" t="s">
        <v>9070</v>
      </c>
      <c r="H549" s="1463"/>
      <c r="I549" s="1463"/>
      <c r="J549" s="1463"/>
      <c r="K549" s="1463"/>
      <c r="L549" s="1464"/>
      <c r="M549" s="1129"/>
      <c r="N549" s="1129"/>
      <c r="P549" s="164"/>
      <c r="S549" s="1129"/>
      <c r="T549" s="164"/>
    </row>
    <row r="550" spans="3:20" ht="12">
      <c r="C550" s="1153" t="s">
        <v>9071</v>
      </c>
      <c r="D550" s="1154">
        <v>16</v>
      </c>
      <c r="E550" s="1154" t="s">
        <v>707</v>
      </c>
      <c r="F550" s="1154" t="s">
        <v>708</v>
      </c>
      <c r="G550" s="1462" t="s">
        <v>9072</v>
      </c>
      <c r="H550" s="1463"/>
      <c r="I550" s="1463"/>
      <c r="J550" s="1463"/>
      <c r="K550" s="1463"/>
      <c r="L550" s="1464"/>
      <c r="M550" s="1129"/>
      <c r="N550" s="1129"/>
      <c r="P550" s="164"/>
      <c r="S550" s="1129"/>
      <c r="T550" s="164"/>
    </row>
    <row r="551" spans="3:20" ht="12">
      <c r="C551" s="1153" t="s">
        <v>9073</v>
      </c>
      <c r="D551" s="1154">
        <v>16</v>
      </c>
      <c r="E551" s="1154" t="s">
        <v>707</v>
      </c>
      <c r="F551" s="1154" t="s">
        <v>708</v>
      </c>
      <c r="G551" s="1462" t="s">
        <v>9074</v>
      </c>
      <c r="H551" s="1463"/>
      <c r="I551" s="1463"/>
      <c r="J551" s="1463"/>
      <c r="K551" s="1463"/>
      <c r="L551" s="1464"/>
      <c r="M551" s="1129"/>
      <c r="N551" s="1129"/>
      <c r="P551" s="164"/>
      <c r="S551" s="1129"/>
      <c r="T551" s="164"/>
    </row>
    <row r="552" spans="3:20" ht="12">
      <c r="C552" s="1153" t="s">
        <v>9075</v>
      </c>
      <c r="D552" s="1154">
        <v>16</v>
      </c>
      <c r="E552" s="1154" t="s">
        <v>707</v>
      </c>
      <c r="F552" s="1154" t="s">
        <v>708</v>
      </c>
      <c r="G552" s="1462" t="s">
        <v>9076</v>
      </c>
      <c r="H552" s="1463"/>
      <c r="I552" s="1463"/>
      <c r="J552" s="1463"/>
      <c r="K552" s="1463"/>
      <c r="L552" s="1464"/>
      <c r="M552" s="1129"/>
      <c r="N552" s="1129"/>
      <c r="P552" s="164"/>
      <c r="S552" s="1129"/>
      <c r="T552" s="164"/>
    </row>
    <row r="553" spans="3:20" ht="12">
      <c r="C553" s="1153" t="s">
        <v>9077</v>
      </c>
      <c r="D553" s="1154">
        <v>16</v>
      </c>
      <c r="E553" s="1154" t="s">
        <v>707</v>
      </c>
      <c r="F553" s="1154" t="s">
        <v>708</v>
      </c>
      <c r="G553" s="1462" t="s">
        <v>9078</v>
      </c>
      <c r="H553" s="1463"/>
      <c r="I553" s="1463"/>
      <c r="J553" s="1463"/>
      <c r="K553" s="1463"/>
      <c r="L553" s="1464"/>
      <c r="M553" s="1129"/>
      <c r="N553" s="1129"/>
      <c r="P553" s="164"/>
      <c r="S553" s="1129"/>
      <c r="T553" s="164"/>
    </row>
    <row r="554" spans="3:20" ht="12">
      <c r="C554" s="1153" t="s">
        <v>9079</v>
      </c>
      <c r="D554" s="1154">
        <v>16</v>
      </c>
      <c r="E554" s="1154" t="s">
        <v>707</v>
      </c>
      <c r="F554" s="1154" t="s">
        <v>708</v>
      </c>
      <c r="G554" s="1462" t="s">
        <v>9080</v>
      </c>
      <c r="H554" s="1463"/>
      <c r="I554" s="1463"/>
      <c r="J554" s="1463"/>
      <c r="K554" s="1463"/>
      <c r="L554" s="1464"/>
      <c r="M554" s="1129"/>
      <c r="N554" s="1129"/>
      <c r="P554" s="164"/>
      <c r="S554" s="1129"/>
      <c r="T554" s="164"/>
    </row>
    <row r="555" spans="3:20" ht="12">
      <c r="C555" s="1153" t="s">
        <v>9081</v>
      </c>
      <c r="D555" s="1154">
        <v>16</v>
      </c>
      <c r="E555" s="1154" t="s">
        <v>707</v>
      </c>
      <c r="F555" s="1154" t="s">
        <v>708</v>
      </c>
      <c r="G555" s="1462" t="s">
        <v>9082</v>
      </c>
      <c r="H555" s="1463"/>
      <c r="I555" s="1463"/>
      <c r="J555" s="1463"/>
      <c r="K555" s="1463"/>
      <c r="L555" s="1464"/>
      <c r="M555" s="1129"/>
      <c r="N555" s="1129"/>
      <c r="P555" s="164"/>
      <c r="S555" s="1129"/>
      <c r="T555" s="164"/>
    </row>
    <row r="556" spans="3:20" ht="12">
      <c r="C556" s="1153" t="s">
        <v>9083</v>
      </c>
      <c r="D556" s="1154">
        <v>16</v>
      </c>
      <c r="E556" s="1154" t="s">
        <v>707</v>
      </c>
      <c r="F556" s="1154" t="s">
        <v>708</v>
      </c>
      <c r="G556" s="1462" t="s">
        <v>9084</v>
      </c>
      <c r="H556" s="1463"/>
      <c r="I556" s="1463"/>
      <c r="J556" s="1463"/>
      <c r="K556" s="1463"/>
      <c r="L556" s="1464"/>
      <c r="M556" s="1129"/>
      <c r="N556" s="1129"/>
      <c r="P556" s="164"/>
      <c r="S556" s="1129"/>
      <c r="T556" s="164"/>
    </row>
    <row r="557" spans="3:20" ht="12">
      <c r="C557" s="1153" t="s">
        <v>9085</v>
      </c>
      <c r="D557" s="1154">
        <v>16</v>
      </c>
      <c r="E557" s="1154" t="s">
        <v>707</v>
      </c>
      <c r="F557" s="1154" t="s">
        <v>708</v>
      </c>
      <c r="G557" s="1462" t="s">
        <v>9086</v>
      </c>
      <c r="H557" s="1463"/>
      <c r="I557" s="1463"/>
      <c r="J557" s="1463"/>
      <c r="K557" s="1463"/>
      <c r="L557" s="1464"/>
      <c r="M557" s="1129"/>
      <c r="N557" s="1129"/>
      <c r="P557" s="164"/>
      <c r="S557" s="1129"/>
      <c r="T557" s="164"/>
    </row>
    <row r="558" spans="3:20" ht="12">
      <c r="C558" s="1153" t="s">
        <v>9087</v>
      </c>
      <c r="D558" s="1154">
        <v>16</v>
      </c>
      <c r="E558" s="1154" t="s">
        <v>707</v>
      </c>
      <c r="F558" s="1154" t="s">
        <v>708</v>
      </c>
      <c r="G558" s="1462" t="s">
        <v>9088</v>
      </c>
      <c r="H558" s="1463"/>
      <c r="I558" s="1463"/>
      <c r="J558" s="1463"/>
      <c r="K558" s="1463"/>
      <c r="L558" s="1464"/>
      <c r="M558" s="1129"/>
      <c r="N558" s="1129"/>
      <c r="P558" s="164"/>
      <c r="S558" s="1129"/>
      <c r="T558" s="164"/>
    </row>
    <row r="559" spans="3:20" ht="12">
      <c r="C559" s="1153" t="s">
        <v>9089</v>
      </c>
      <c r="D559" s="1154">
        <v>16</v>
      </c>
      <c r="E559" s="1154" t="s">
        <v>707</v>
      </c>
      <c r="F559" s="1154" t="s">
        <v>708</v>
      </c>
      <c r="G559" s="1462" t="s">
        <v>9090</v>
      </c>
      <c r="H559" s="1463"/>
      <c r="I559" s="1463"/>
      <c r="J559" s="1463"/>
      <c r="K559" s="1463"/>
      <c r="L559" s="1464"/>
      <c r="M559" s="1129"/>
      <c r="N559" s="1129"/>
      <c r="P559" s="164"/>
      <c r="S559" s="1129"/>
      <c r="T559" s="164"/>
    </row>
    <row r="560" spans="3:20" ht="12">
      <c r="C560" s="1153" t="s">
        <v>9091</v>
      </c>
      <c r="D560" s="1154">
        <v>16</v>
      </c>
      <c r="E560" s="1154" t="s">
        <v>707</v>
      </c>
      <c r="F560" s="1154" t="s">
        <v>708</v>
      </c>
      <c r="G560" s="1462" t="s">
        <v>9092</v>
      </c>
      <c r="H560" s="1463"/>
      <c r="I560" s="1463"/>
      <c r="J560" s="1463"/>
      <c r="K560" s="1463"/>
      <c r="L560" s="1464"/>
      <c r="M560" s="1129"/>
      <c r="N560" s="1129"/>
      <c r="P560" s="164"/>
      <c r="S560" s="1129"/>
      <c r="T560" s="164"/>
    </row>
    <row r="561" spans="3:20" ht="12">
      <c r="C561" s="1153" t="s">
        <v>9093</v>
      </c>
      <c r="D561" s="1154">
        <v>16</v>
      </c>
      <c r="E561" s="1154" t="s">
        <v>707</v>
      </c>
      <c r="F561" s="1154" t="s">
        <v>708</v>
      </c>
      <c r="G561" s="1462" t="s">
        <v>9094</v>
      </c>
      <c r="H561" s="1463"/>
      <c r="I561" s="1463"/>
      <c r="J561" s="1463"/>
      <c r="K561" s="1463"/>
      <c r="L561" s="1464"/>
      <c r="M561" s="1129"/>
      <c r="N561" s="1129"/>
      <c r="P561" s="164"/>
      <c r="S561" s="1129"/>
      <c r="T561" s="164"/>
    </row>
    <row r="562" spans="3:20" ht="12">
      <c r="C562" s="1153" t="s">
        <v>9095</v>
      </c>
      <c r="D562" s="1154">
        <v>16</v>
      </c>
      <c r="E562" s="1154" t="s">
        <v>707</v>
      </c>
      <c r="F562" s="1154" t="s">
        <v>708</v>
      </c>
      <c r="G562" s="1462" t="s">
        <v>9096</v>
      </c>
      <c r="H562" s="1463"/>
      <c r="I562" s="1463"/>
      <c r="J562" s="1463"/>
      <c r="K562" s="1463"/>
      <c r="L562" s="1464"/>
      <c r="M562" s="1129"/>
      <c r="N562" s="1129"/>
      <c r="P562" s="164"/>
      <c r="S562" s="1129"/>
      <c r="T562" s="164"/>
    </row>
    <row r="563" spans="3:20" ht="12">
      <c r="C563" s="1153" t="s">
        <v>9097</v>
      </c>
      <c r="D563" s="1154">
        <v>16</v>
      </c>
      <c r="E563" s="1154" t="s">
        <v>707</v>
      </c>
      <c r="F563" s="1154" t="s">
        <v>708</v>
      </c>
      <c r="G563" s="1462" t="s">
        <v>9098</v>
      </c>
      <c r="H563" s="1463"/>
      <c r="I563" s="1463"/>
      <c r="J563" s="1463"/>
      <c r="K563" s="1463"/>
      <c r="L563" s="1464"/>
      <c r="M563" s="1129"/>
      <c r="N563" s="1129"/>
      <c r="P563" s="164"/>
      <c r="S563" s="1129"/>
      <c r="T563" s="164"/>
    </row>
    <row r="564" spans="3:20" ht="12">
      <c r="C564" s="1153" t="s">
        <v>9099</v>
      </c>
      <c r="D564" s="1154">
        <v>16</v>
      </c>
      <c r="E564" s="1154" t="s">
        <v>707</v>
      </c>
      <c r="F564" s="1154" t="s">
        <v>708</v>
      </c>
      <c r="G564" s="1462" t="s">
        <v>9100</v>
      </c>
      <c r="H564" s="1463"/>
      <c r="I564" s="1463"/>
      <c r="J564" s="1463"/>
      <c r="K564" s="1463"/>
      <c r="L564" s="1464"/>
      <c r="M564" s="1129"/>
      <c r="N564" s="1129"/>
      <c r="P564" s="164"/>
      <c r="S564" s="1129"/>
      <c r="T564" s="164"/>
    </row>
    <row r="565" spans="3:20" ht="12">
      <c r="C565" s="1153" t="s">
        <v>9101</v>
      </c>
      <c r="D565" s="1154">
        <v>4</v>
      </c>
      <c r="E565" s="1154" t="s">
        <v>707</v>
      </c>
      <c r="F565" s="1154" t="s">
        <v>708</v>
      </c>
      <c r="G565" s="1477" t="s">
        <v>9102</v>
      </c>
      <c r="H565" s="1478"/>
      <c r="I565" s="1478"/>
      <c r="J565" s="1478"/>
      <c r="K565" s="1478"/>
      <c r="L565" s="1479"/>
      <c r="M565" s="1129"/>
      <c r="N565" s="1129"/>
      <c r="P565" s="164"/>
      <c r="S565" s="1129"/>
      <c r="T565" s="164"/>
    </row>
    <row r="566" spans="3:20" ht="12">
      <c r="C566" s="1153" t="s">
        <v>9103</v>
      </c>
      <c r="D566" s="1154">
        <v>4</v>
      </c>
      <c r="E566" s="1154" t="s">
        <v>707</v>
      </c>
      <c r="F566" s="1154" t="s">
        <v>708</v>
      </c>
      <c r="G566" s="1462" t="s">
        <v>9104</v>
      </c>
      <c r="H566" s="1463"/>
      <c r="I566" s="1463"/>
      <c r="J566" s="1463"/>
      <c r="K566" s="1463"/>
      <c r="L566" s="1464"/>
      <c r="M566" s="1129"/>
      <c r="N566" s="1129"/>
      <c r="P566" s="164"/>
      <c r="S566" s="1129"/>
      <c r="T566" s="164"/>
    </row>
    <row r="567" spans="3:20" ht="12">
      <c r="C567" s="1153" t="s">
        <v>9105</v>
      </c>
      <c r="D567" s="1154">
        <v>4</v>
      </c>
      <c r="E567" s="1154" t="s">
        <v>707</v>
      </c>
      <c r="F567" s="1154" t="s">
        <v>708</v>
      </c>
      <c r="G567" s="1462" t="s">
        <v>9106</v>
      </c>
      <c r="H567" s="1463"/>
      <c r="I567" s="1463"/>
      <c r="J567" s="1463"/>
      <c r="K567" s="1463"/>
      <c r="L567" s="1464"/>
      <c r="M567" s="1129"/>
      <c r="N567" s="1129"/>
      <c r="P567" s="164"/>
      <c r="S567" s="1129"/>
      <c r="T567" s="164"/>
    </row>
    <row r="568" spans="3:20" ht="12">
      <c r="C568" s="1153" t="s">
        <v>9107</v>
      </c>
      <c r="D568" s="1154">
        <v>4</v>
      </c>
      <c r="E568" s="1154" t="s">
        <v>707</v>
      </c>
      <c r="F568" s="1154" t="s">
        <v>708</v>
      </c>
      <c r="G568" s="1462" t="s">
        <v>9108</v>
      </c>
      <c r="H568" s="1463"/>
      <c r="I568" s="1463"/>
      <c r="J568" s="1463"/>
      <c r="K568" s="1463"/>
      <c r="L568" s="1464"/>
      <c r="M568" s="1129"/>
      <c r="N568" s="1129"/>
      <c r="P568" s="164"/>
      <c r="S568" s="1129"/>
      <c r="T568" s="164"/>
    </row>
    <row r="569" spans="3:20" ht="12">
      <c r="C569" s="1153" t="s">
        <v>9109</v>
      </c>
      <c r="D569" s="1154">
        <v>4</v>
      </c>
      <c r="E569" s="1154" t="s">
        <v>707</v>
      </c>
      <c r="F569" s="1154" t="s">
        <v>708</v>
      </c>
      <c r="G569" s="1462" t="s">
        <v>9110</v>
      </c>
      <c r="H569" s="1463"/>
      <c r="I569" s="1463"/>
      <c r="J569" s="1463"/>
      <c r="K569" s="1463"/>
      <c r="L569" s="1464"/>
      <c r="M569" s="1129"/>
      <c r="N569" s="1129"/>
      <c r="P569" s="164"/>
      <c r="S569" s="1129"/>
      <c r="T569" s="164"/>
    </row>
    <row r="570" spans="3:20" ht="12">
      <c r="C570" s="1153" t="s">
        <v>9111</v>
      </c>
      <c r="D570" s="1154">
        <v>4</v>
      </c>
      <c r="E570" s="1154" t="s">
        <v>707</v>
      </c>
      <c r="F570" s="1154" t="s">
        <v>708</v>
      </c>
      <c r="G570" s="1462" t="s">
        <v>9112</v>
      </c>
      <c r="H570" s="1463"/>
      <c r="I570" s="1463"/>
      <c r="J570" s="1463"/>
      <c r="K570" s="1463"/>
      <c r="L570" s="1464"/>
      <c r="M570" s="1129"/>
      <c r="N570" s="1129"/>
      <c r="P570" s="164"/>
      <c r="S570" s="1129"/>
      <c r="T570" s="164"/>
    </row>
    <row r="571" spans="3:20" ht="12">
      <c r="C571" s="1153" t="s">
        <v>9113</v>
      </c>
      <c r="D571" s="1154">
        <v>4</v>
      </c>
      <c r="E571" s="1154" t="s">
        <v>707</v>
      </c>
      <c r="F571" s="1154" t="s">
        <v>708</v>
      </c>
      <c r="G571" s="1462" t="s">
        <v>9114</v>
      </c>
      <c r="H571" s="1463"/>
      <c r="I571" s="1463"/>
      <c r="J571" s="1463"/>
      <c r="K571" s="1463"/>
      <c r="L571" s="1464"/>
      <c r="M571" s="1129"/>
      <c r="N571" s="1129"/>
      <c r="P571" s="164"/>
      <c r="S571" s="1129"/>
      <c r="T571" s="164"/>
    </row>
    <row r="572" spans="3:20" ht="12">
      <c r="C572" s="1153" t="s">
        <v>9115</v>
      </c>
      <c r="D572" s="1154">
        <v>4</v>
      </c>
      <c r="E572" s="1154" t="s">
        <v>707</v>
      </c>
      <c r="F572" s="1154" t="s">
        <v>708</v>
      </c>
      <c r="G572" s="1462" t="s">
        <v>9116</v>
      </c>
      <c r="H572" s="1463"/>
      <c r="I572" s="1463"/>
      <c r="J572" s="1463"/>
      <c r="K572" s="1463"/>
      <c r="L572" s="1464"/>
      <c r="M572" s="1129"/>
      <c r="N572" s="1129"/>
      <c r="P572" s="164"/>
      <c r="S572" s="1129"/>
      <c r="T572" s="164"/>
    </row>
    <row r="573" spans="3:20" ht="12">
      <c r="C573" s="1153" t="s">
        <v>9117</v>
      </c>
      <c r="D573" s="1154">
        <v>4</v>
      </c>
      <c r="E573" s="1154" t="s">
        <v>707</v>
      </c>
      <c r="F573" s="1154" t="s">
        <v>708</v>
      </c>
      <c r="G573" s="1462" t="s">
        <v>9118</v>
      </c>
      <c r="H573" s="1463"/>
      <c r="I573" s="1463"/>
      <c r="J573" s="1463"/>
      <c r="K573" s="1463"/>
      <c r="L573" s="1464"/>
      <c r="M573" s="1129"/>
      <c r="N573" s="1129"/>
      <c r="P573" s="164"/>
      <c r="S573" s="1129"/>
      <c r="T573" s="164"/>
    </row>
    <row r="574" spans="3:20" ht="12">
      <c r="C574" s="1153" t="s">
        <v>9119</v>
      </c>
      <c r="D574" s="1154">
        <v>4</v>
      </c>
      <c r="E574" s="1154" t="s">
        <v>707</v>
      </c>
      <c r="F574" s="1154" t="s">
        <v>708</v>
      </c>
      <c r="G574" s="1462" t="s">
        <v>9120</v>
      </c>
      <c r="H574" s="1463"/>
      <c r="I574" s="1463"/>
      <c r="J574" s="1463"/>
      <c r="K574" s="1463"/>
      <c r="L574" s="1464"/>
      <c r="M574" s="1129"/>
      <c r="N574" s="1129"/>
      <c r="P574" s="164"/>
      <c r="S574" s="1129"/>
      <c r="T574" s="164"/>
    </row>
    <row r="575" spans="3:20" ht="12">
      <c r="C575" s="1153" t="s">
        <v>9121</v>
      </c>
      <c r="D575" s="1154">
        <v>4</v>
      </c>
      <c r="E575" s="1154" t="s">
        <v>707</v>
      </c>
      <c r="F575" s="1154" t="s">
        <v>708</v>
      </c>
      <c r="G575" s="1462" t="s">
        <v>9122</v>
      </c>
      <c r="H575" s="1463"/>
      <c r="I575" s="1463"/>
      <c r="J575" s="1463"/>
      <c r="K575" s="1463"/>
      <c r="L575" s="1464"/>
      <c r="M575" s="1129"/>
      <c r="N575" s="1129"/>
      <c r="P575" s="164"/>
      <c r="S575" s="1129"/>
      <c r="T575" s="164"/>
    </row>
    <row r="576" spans="3:20" ht="12">
      <c r="C576" s="1153" t="s">
        <v>9123</v>
      </c>
      <c r="D576" s="1154">
        <v>4</v>
      </c>
      <c r="E576" s="1154" t="s">
        <v>707</v>
      </c>
      <c r="F576" s="1154" t="s">
        <v>708</v>
      </c>
      <c r="G576" s="1462" t="s">
        <v>9124</v>
      </c>
      <c r="H576" s="1463"/>
      <c r="I576" s="1463"/>
      <c r="J576" s="1463"/>
      <c r="K576" s="1463"/>
      <c r="L576" s="1464"/>
      <c r="M576" s="1129"/>
      <c r="N576" s="1129"/>
      <c r="P576" s="164"/>
      <c r="S576" s="1129"/>
      <c r="T576" s="164"/>
    </row>
    <row r="577" spans="3:20" ht="12">
      <c r="C577" s="1153" t="s">
        <v>9125</v>
      </c>
      <c r="D577" s="1154">
        <v>4</v>
      </c>
      <c r="E577" s="1154" t="s">
        <v>707</v>
      </c>
      <c r="F577" s="1154" t="s">
        <v>708</v>
      </c>
      <c r="G577" s="1462" t="s">
        <v>9126</v>
      </c>
      <c r="H577" s="1463"/>
      <c r="I577" s="1463"/>
      <c r="J577" s="1463"/>
      <c r="K577" s="1463"/>
      <c r="L577" s="1464"/>
      <c r="M577" s="1129"/>
      <c r="N577" s="1129"/>
      <c r="P577" s="164"/>
      <c r="S577" s="1129"/>
      <c r="T577" s="164"/>
    </row>
    <row r="578" spans="3:20" ht="12">
      <c r="C578" s="1153" t="s">
        <v>9127</v>
      </c>
      <c r="D578" s="1154">
        <v>4</v>
      </c>
      <c r="E578" s="1154" t="s">
        <v>707</v>
      </c>
      <c r="F578" s="1154" t="s">
        <v>708</v>
      </c>
      <c r="G578" s="1462" t="s">
        <v>9128</v>
      </c>
      <c r="H578" s="1463"/>
      <c r="I578" s="1463"/>
      <c r="J578" s="1463"/>
      <c r="K578" s="1463"/>
      <c r="L578" s="1464"/>
      <c r="M578" s="1129"/>
      <c r="N578" s="1129"/>
      <c r="P578" s="164"/>
      <c r="S578" s="1129"/>
      <c r="T578" s="164"/>
    </row>
    <row r="579" spans="3:20" ht="12">
      <c r="C579" s="1153" t="s">
        <v>9129</v>
      </c>
      <c r="D579" s="1154">
        <v>4</v>
      </c>
      <c r="E579" s="1154" t="s">
        <v>707</v>
      </c>
      <c r="F579" s="1154" t="s">
        <v>708</v>
      </c>
      <c r="G579" s="1462" t="s">
        <v>9130</v>
      </c>
      <c r="H579" s="1463"/>
      <c r="I579" s="1463"/>
      <c r="J579" s="1463"/>
      <c r="K579" s="1463"/>
      <c r="L579" s="1464"/>
      <c r="M579" s="1129"/>
      <c r="N579" s="1129"/>
      <c r="P579" s="164"/>
      <c r="S579" s="1129"/>
      <c r="T579" s="164"/>
    </row>
    <row r="580" spans="3:20" ht="12">
      <c r="C580" s="1153" t="s">
        <v>9131</v>
      </c>
      <c r="D580" s="1154">
        <v>4</v>
      </c>
      <c r="E580" s="1154" t="s">
        <v>707</v>
      </c>
      <c r="F580" s="1154" t="s">
        <v>708</v>
      </c>
      <c r="G580" s="1462" t="s">
        <v>9132</v>
      </c>
      <c r="H580" s="1463"/>
      <c r="I580" s="1463"/>
      <c r="J580" s="1463"/>
      <c r="K580" s="1463"/>
      <c r="L580" s="1464"/>
      <c r="M580" s="1129"/>
      <c r="N580" s="1129"/>
      <c r="P580" s="164"/>
      <c r="S580" s="1129"/>
      <c r="T580" s="164"/>
    </row>
    <row r="581" spans="3:20" ht="12">
      <c r="C581" s="1153" t="s">
        <v>9133</v>
      </c>
      <c r="D581" s="1154">
        <v>4</v>
      </c>
      <c r="E581" s="1154" t="s">
        <v>707</v>
      </c>
      <c r="F581" s="1154" t="s">
        <v>708</v>
      </c>
      <c r="G581" s="1462" t="s">
        <v>9134</v>
      </c>
      <c r="H581" s="1463"/>
      <c r="I581" s="1463"/>
      <c r="J581" s="1463"/>
      <c r="K581" s="1463"/>
      <c r="L581" s="1464"/>
      <c r="M581" s="1129"/>
      <c r="N581" s="1129"/>
      <c r="P581" s="164"/>
      <c r="S581" s="1129"/>
      <c r="T581" s="164"/>
    </row>
    <row r="582" spans="3:20" ht="12">
      <c r="C582" s="1153" t="s">
        <v>9135</v>
      </c>
      <c r="D582" s="1154">
        <v>4</v>
      </c>
      <c r="E582" s="1154" t="s">
        <v>707</v>
      </c>
      <c r="F582" s="1154" t="s">
        <v>708</v>
      </c>
      <c r="G582" s="1462" t="s">
        <v>9136</v>
      </c>
      <c r="H582" s="1463"/>
      <c r="I582" s="1463"/>
      <c r="J582" s="1463"/>
      <c r="K582" s="1463"/>
      <c r="L582" s="1464"/>
      <c r="M582" s="1129"/>
      <c r="N582" s="1129"/>
      <c r="P582" s="164"/>
      <c r="S582" s="1129"/>
      <c r="T582" s="164"/>
    </row>
    <row r="583" spans="3:20" ht="12">
      <c r="C583" s="1153" t="s">
        <v>9137</v>
      </c>
      <c r="D583" s="1154">
        <v>4</v>
      </c>
      <c r="E583" s="1154" t="s">
        <v>707</v>
      </c>
      <c r="F583" s="1154" t="s">
        <v>708</v>
      </c>
      <c r="G583" s="1462" t="s">
        <v>9138</v>
      </c>
      <c r="H583" s="1463"/>
      <c r="I583" s="1463"/>
      <c r="J583" s="1463"/>
      <c r="K583" s="1463"/>
      <c r="L583" s="1464"/>
      <c r="M583" s="1129"/>
      <c r="N583" s="1129"/>
      <c r="P583" s="164"/>
      <c r="S583" s="1129"/>
      <c r="T583" s="164"/>
    </row>
    <row r="584" spans="3:20" ht="12">
      <c r="C584" s="1153" t="s">
        <v>9139</v>
      </c>
      <c r="D584" s="1154">
        <v>4</v>
      </c>
      <c r="E584" s="1154" t="s">
        <v>707</v>
      </c>
      <c r="F584" s="1154" t="s">
        <v>708</v>
      </c>
      <c r="G584" s="1462" t="s">
        <v>9140</v>
      </c>
      <c r="H584" s="1463"/>
      <c r="I584" s="1463"/>
      <c r="J584" s="1463"/>
      <c r="K584" s="1463"/>
      <c r="L584" s="1464"/>
      <c r="M584" s="1129"/>
      <c r="N584" s="1129"/>
      <c r="P584" s="164"/>
      <c r="S584" s="1129"/>
      <c r="T584" s="164"/>
    </row>
    <row r="585" spans="3:20" ht="12">
      <c r="C585" s="1153" t="s">
        <v>9141</v>
      </c>
      <c r="D585" s="1154">
        <v>4</v>
      </c>
      <c r="E585" s="1154" t="s">
        <v>707</v>
      </c>
      <c r="F585" s="1154" t="s">
        <v>708</v>
      </c>
      <c r="G585" s="1462" t="s">
        <v>9142</v>
      </c>
      <c r="H585" s="1463"/>
      <c r="I585" s="1463"/>
      <c r="J585" s="1463"/>
      <c r="K585" s="1463"/>
      <c r="L585" s="1464"/>
      <c r="M585" s="1129"/>
      <c r="N585" s="1129"/>
      <c r="P585" s="164"/>
      <c r="S585" s="1129"/>
      <c r="T585" s="164"/>
    </row>
    <row r="586" spans="3:20" ht="12">
      <c r="C586" s="1153" t="s">
        <v>9143</v>
      </c>
      <c r="D586" s="1154">
        <v>4</v>
      </c>
      <c r="E586" s="1154" t="s">
        <v>707</v>
      </c>
      <c r="F586" s="1154" t="s">
        <v>708</v>
      </c>
      <c r="G586" s="1462" t="s">
        <v>9144</v>
      </c>
      <c r="H586" s="1463"/>
      <c r="I586" s="1463"/>
      <c r="J586" s="1463"/>
      <c r="K586" s="1463"/>
      <c r="L586" s="1464"/>
      <c r="M586" s="1129"/>
      <c r="N586" s="1129"/>
      <c r="P586" s="164"/>
      <c r="S586" s="1129"/>
      <c r="T586" s="164"/>
    </row>
    <row r="587" spans="3:20" ht="12">
      <c r="C587" s="1153" t="s">
        <v>9145</v>
      </c>
      <c r="D587" s="1154">
        <v>4</v>
      </c>
      <c r="E587" s="1154" t="s">
        <v>707</v>
      </c>
      <c r="F587" s="1154" t="s">
        <v>708</v>
      </c>
      <c r="G587" s="1462" t="s">
        <v>9146</v>
      </c>
      <c r="H587" s="1463"/>
      <c r="I587" s="1463"/>
      <c r="J587" s="1463"/>
      <c r="K587" s="1463"/>
      <c r="L587" s="1464"/>
      <c r="M587" s="1129"/>
      <c r="N587" s="1129"/>
      <c r="P587" s="164"/>
      <c r="S587" s="1129"/>
      <c r="T587" s="164"/>
    </row>
    <row r="588" spans="3:20" ht="12">
      <c r="C588" s="1153" t="s">
        <v>9147</v>
      </c>
      <c r="D588" s="1154">
        <v>4</v>
      </c>
      <c r="E588" s="1154" t="s">
        <v>707</v>
      </c>
      <c r="F588" s="1154" t="s">
        <v>708</v>
      </c>
      <c r="G588" s="1462" t="s">
        <v>9148</v>
      </c>
      <c r="H588" s="1463"/>
      <c r="I588" s="1463"/>
      <c r="J588" s="1463"/>
      <c r="K588" s="1463"/>
      <c r="L588" s="1464"/>
      <c r="M588" s="1129"/>
      <c r="N588" s="1129"/>
      <c r="P588" s="164"/>
      <c r="S588" s="1129"/>
      <c r="T588" s="164"/>
    </row>
    <row r="589" spans="3:20" ht="12">
      <c r="C589" s="1153" t="s">
        <v>9149</v>
      </c>
      <c r="D589" s="1154">
        <v>4</v>
      </c>
      <c r="E589" s="1154" t="s">
        <v>707</v>
      </c>
      <c r="F589" s="1154" t="s">
        <v>708</v>
      </c>
      <c r="G589" s="1462" t="s">
        <v>9150</v>
      </c>
      <c r="H589" s="1463"/>
      <c r="I589" s="1463"/>
      <c r="J589" s="1463"/>
      <c r="K589" s="1463"/>
      <c r="L589" s="1464"/>
      <c r="M589" s="1129"/>
      <c r="N589" s="1129"/>
      <c r="P589" s="164"/>
      <c r="S589" s="1129"/>
      <c r="T589" s="164"/>
    </row>
    <row r="590" spans="3:20" ht="12">
      <c r="C590" s="1153" t="s">
        <v>9151</v>
      </c>
      <c r="D590" s="1154">
        <v>4</v>
      </c>
      <c r="E590" s="1154" t="s">
        <v>707</v>
      </c>
      <c r="F590" s="1154" t="s">
        <v>708</v>
      </c>
      <c r="G590" s="1462" t="s">
        <v>9152</v>
      </c>
      <c r="H590" s="1463"/>
      <c r="I590" s="1463"/>
      <c r="J590" s="1463"/>
      <c r="K590" s="1463"/>
      <c r="L590" s="1464"/>
      <c r="M590" s="1129"/>
      <c r="N590" s="1129"/>
      <c r="P590" s="164"/>
      <c r="S590" s="1129"/>
      <c r="T590" s="164"/>
    </row>
    <row r="591" spans="3:20" ht="12">
      <c r="C591" s="1153" t="s">
        <v>9153</v>
      </c>
      <c r="D591" s="1154">
        <v>4</v>
      </c>
      <c r="E591" s="1154" t="s">
        <v>707</v>
      </c>
      <c r="F591" s="1154" t="s">
        <v>708</v>
      </c>
      <c r="G591" s="1462" t="s">
        <v>9154</v>
      </c>
      <c r="H591" s="1463"/>
      <c r="I591" s="1463"/>
      <c r="J591" s="1463"/>
      <c r="K591" s="1463"/>
      <c r="L591" s="1464"/>
      <c r="M591" s="1129"/>
      <c r="N591" s="1129"/>
      <c r="P591" s="164"/>
      <c r="S591" s="1129"/>
      <c r="T591" s="164"/>
    </row>
    <row r="592" spans="3:20" ht="12">
      <c r="C592" s="1153" t="s">
        <v>9155</v>
      </c>
      <c r="D592" s="1154">
        <v>4</v>
      </c>
      <c r="E592" s="1154" t="s">
        <v>707</v>
      </c>
      <c r="F592" s="1154" t="s">
        <v>708</v>
      </c>
      <c r="G592" s="1462" t="s">
        <v>9156</v>
      </c>
      <c r="H592" s="1463"/>
      <c r="I592" s="1463"/>
      <c r="J592" s="1463"/>
      <c r="K592" s="1463"/>
      <c r="L592" s="1464"/>
      <c r="M592" s="1129"/>
      <c r="N592" s="1129"/>
      <c r="P592" s="164"/>
      <c r="S592" s="1129"/>
      <c r="T592" s="164"/>
    </row>
    <row r="593" spans="3:20" ht="12">
      <c r="C593" s="1153" t="s">
        <v>9157</v>
      </c>
      <c r="D593" s="1154">
        <v>4</v>
      </c>
      <c r="E593" s="1154" t="s">
        <v>707</v>
      </c>
      <c r="F593" s="1154" t="s">
        <v>708</v>
      </c>
      <c r="G593" s="1462" t="s">
        <v>9158</v>
      </c>
      <c r="H593" s="1463"/>
      <c r="I593" s="1463"/>
      <c r="J593" s="1463"/>
      <c r="K593" s="1463"/>
      <c r="L593" s="1464"/>
      <c r="M593" s="1129"/>
      <c r="N593" s="1129"/>
      <c r="P593" s="164"/>
      <c r="S593" s="1129"/>
      <c r="T593" s="164"/>
    </row>
    <row r="594" spans="3:20" ht="12">
      <c r="C594" s="1153" t="s">
        <v>9159</v>
      </c>
      <c r="D594" s="1154">
        <v>4</v>
      </c>
      <c r="E594" s="1154" t="s">
        <v>707</v>
      </c>
      <c r="F594" s="1154" t="s">
        <v>708</v>
      </c>
      <c r="G594" s="1462" t="s">
        <v>9160</v>
      </c>
      <c r="H594" s="1463"/>
      <c r="I594" s="1463"/>
      <c r="J594" s="1463"/>
      <c r="K594" s="1463"/>
      <c r="L594" s="1464"/>
      <c r="M594" s="1129"/>
      <c r="N594" s="1129"/>
      <c r="P594" s="164"/>
      <c r="S594" s="1129"/>
      <c r="T594" s="164"/>
    </row>
    <row r="595" spans="3:20" ht="12">
      <c r="C595" s="1153" t="s">
        <v>9161</v>
      </c>
      <c r="D595" s="1154">
        <v>4</v>
      </c>
      <c r="E595" s="1154" t="s">
        <v>707</v>
      </c>
      <c r="F595" s="1154" t="s">
        <v>708</v>
      </c>
      <c r="G595" s="1462" t="s">
        <v>9162</v>
      </c>
      <c r="H595" s="1463"/>
      <c r="I595" s="1463"/>
      <c r="J595" s="1463"/>
      <c r="K595" s="1463"/>
      <c r="L595" s="1464"/>
      <c r="M595" s="1129"/>
      <c r="N595" s="1129"/>
      <c r="P595" s="164"/>
      <c r="S595" s="1129"/>
      <c r="T595" s="164"/>
    </row>
    <row r="596" spans="3:20" ht="12">
      <c r="C596" s="1153" t="s">
        <v>9163</v>
      </c>
      <c r="D596" s="1154">
        <v>4</v>
      </c>
      <c r="E596" s="1154" t="s">
        <v>707</v>
      </c>
      <c r="F596" s="1154" t="s">
        <v>708</v>
      </c>
      <c r="G596" s="1462" t="s">
        <v>9164</v>
      </c>
      <c r="H596" s="1463"/>
      <c r="I596" s="1463"/>
      <c r="J596" s="1463"/>
      <c r="K596" s="1463"/>
      <c r="L596" s="1464"/>
      <c r="M596" s="1129"/>
      <c r="N596" s="1129"/>
      <c r="P596" s="164"/>
      <c r="S596" s="1129"/>
      <c r="T596" s="164"/>
    </row>
    <row r="597" spans="3:20" ht="12">
      <c r="C597" s="1153" t="s">
        <v>9165</v>
      </c>
      <c r="D597" s="1154">
        <v>16</v>
      </c>
      <c r="E597" s="1154" t="s">
        <v>707</v>
      </c>
      <c r="F597" s="1154" t="s">
        <v>708</v>
      </c>
      <c r="G597" s="1462" t="s">
        <v>9166</v>
      </c>
      <c r="H597" s="1463"/>
      <c r="I597" s="1463"/>
      <c r="J597" s="1463"/>
      <c r="K597" s="1463"/>
      <c r="L597" s="1464"/>
      <c r="M597" s="1129"/>
      <c r="N597" s="1129"/>
      <c r="P597" s="164"/>
      <c r="S597" s="1129"/>
      <c r="T597" s="164"/>
    </row>
    <row r="598" spans="3:20" ht="12">
      <c r="C598" s="1153" t="s">
        <v>9167</v>
      </c>
      <c r="D598" s="1154">
        <v>16</v>
      </c>
      <c r="E598" s="1154" t="s">
        <v>707</v>
      </c>
      <c r="F598" s="1154" t="s">
        <v>708</v>
      </c>
      <c r="G598" s="1462" t="s">
        <v>9168</v>
      </c>
      <c r="H598" s="1463"/>
      <c r="I598" s="1463"/>
      <c r="J598" s="1463"/>
      <c r="K598" s="1463"/>
      <c r="L598" s="1464"/>
      <c r="M598" s="1129"/>
      <c r="N598" s="1129"/>
      <c r="P598" s="164"/>
      <c r="S598" s="1129"/>
      <c r="T598" s="164"/>
    </row>
    <row r="599" spans="3:20" ht="12">
      <c r="C599" s="1153" t="s">
        <v>9169</v>
      </c>
      <c r="D599" s="1154">
        <v>16</v>
      </c>
      <c r="E599" s="1154" t="s">
        <v>707</v>
      </c>
      <c r="F599" s="1154" t="s">
        <v>708</v>
      </c>
      <c r="G599" s="1462" t="s">
        <v>9170</v>
      </c>
      <c r="H599" s="1463"/>
      <c r="I599" s="1463"/>
      <c r="J599" s="1463"/>
      <c r="K599" s="1463"/>
      <c r="L599" s="1464"/>
      <c r="M599" s="1129"/>
      <c r="N599" s="1129"/>
      <c r="P599" s="164"/>
      <c r="S599" s="1129"/>
      <c r="T599" s="164"/>
    </row>
    <row r="600" spans="3:20" ht="12">
      <c r="C600" s="1153" t="s">
        <v>9171</v>
      </c>
      <c r="D600" s="1154">
        <v>16</v>
      </c>
      <c r="E600" s="1154" t="s">
        <v>707</v>
      </c>
      <c r="F600" s="1154" t="s">
        <v>708</v>
      </c>
      <c r="G600" s="1462" t="s">
        <v>9172</v>
      </c>
      <c r="H600" s="1463"/>
      <c r="I600" s="1463"/>
      <c r="J600" s="1463"/>
      <c r="K600" s="1463"/>
      <c r="L600" s="1464"/>
      <c r="M600" s="1129"/>
      <c r="N600" s="1129"/>
      <c r="P600" s="164"/>
      <c r="S600" s="1129"/>
      <c r="T600" s="164"/>
    </row>
    <row r="601" spans="3:20" ht="12">
      <c r="C601" s="1153" t="s">
        <v>9173</v>
      </c>
      <c r="D601" s="1154">
        <v>16</v>
      </c>
      <c r="E601" s="1154" t="s">
        <v>707</v>
      </c>
      <c r="F601" s="1154" t="s">
        <v>708</v>
      </c>
      <c r="G601" s="1462" t="s">
        <v>9174</v>
      </c>
      <c r="H601" s="1463"/>
      <c r="I601" s="1463"/>
      <c r="J601" s="1463"/>
      <c r="K601" s="1463"/>
      <c r="L601" s="1464"/>
      <c r="M601" s="1129"/>
      <c r="N601" s="1129"/>
      <c r="P601" s="164"/>
      <c r="S601" s="1129"/>
      <c r="T601" s="164"/>
    </row>
    <row r="602" spans="3:20" ht="12">
      <c r="C602" s="1153" t="s">
        <v>9175</v>
      </c>
      <c r="D602" s="1154">
        <v>16</v>
      </c>
      <c r="E602" s="1154" t="s">
        <v>707</v>
      </c>
      <c r="F602" s="1154" t="s">
        <v>708</v>
      </c>
      <c r="G602" s="1462" t="s">
        <v>9176</v>
      </c>
      <c r="H602" s="1463"/>
      <c r="I602" s="1463"/>
      <c r="J602" s="1463"/>
      <c r="K602" s="1463"/>
      <c r="L602" s="1464"/>
      <c r="M602" s="1129"/>
      <c r="N602" s="1129"/>
      <c r="P602" s="164"/>
      <c r="S602" s="1129"/>
      <c r="T602" s="164"/>
    </row>
    <row r="603" spans="3:20" ht="12">
      <c r="C603" s="1153" t="s">
        <v>9177</v>
      </c>
      <c r="D603" s="1154">
        <v>16</v>
      </c>
      <c r="E603" s="1154" t="s">
        <v>707</v>
      </c>
      <c r="F603" s="1154" t="s">
        <v>708</v>
      </c>
      <c r="G603" s="1462" t="s">
        <v>9178</v>
      </c>
      <c r="H603" s="1463"/>
      <c r="I603" s="1463"/>
      <c r="J603" s="1463"/>
      <c r="K603" s="1463"/>
      <c r="L603" s="1464"/>
      <c r="M603" s="1129"/>
      <c r="N603" s="1129"/>
      <c r="P603" s="164"/>
      <c r="S603" s="1129"/>
      <c r="T603" s="164"/>
    </row>
    <row r="604" spans="3:20" ht="12">
      <c r="C604" s="1153" t="s">
        <v>9179</v>
      </c>
      <c r="D604" s="1154">
        <v>16</v>
      </c>
      <c r="E604" s="1154" t="s">
        <v>707</v>
      </c>
      <c r="F604" s="1154" t="s">
        <v>708</v>
      </c>
      <c r="G604" s="1462" t="s">
        <v>9180</v>
      </c>
      <c r="H604" s="1463"/>
      <c r="I604" s="1463"/>
      <c r="J604" s="1463"/>
      <c r="K604" s="1463"/>
      <c r="L604" s="1464"/>
      <c r="M604" s="1129"/>
      <c r="N604" s="1129"/>
      <c r="P604" s="164"/>
      <c r="S604" s="1129"/>
      <c r="T604" s="164"/>
    </row>
    <row r="605" spans="3:20" ht="12">
      <c r="C605" s="1153" t="s">
        <v>9181</v>
      </c>
      <c r="D605" s="1154">
        <v>16</v>
      </c>
      <c r="E605" s="1154" t="s">
        <v>707</v>
      </c>
      <c r="F605" s="1154" t="s">
        <v>708</v>
      </c>
      <c r="G605" s="1462" t="s">
        <v>9182</v>
      </c>
      <c r="H605" s="1463"/>
      <c r="I605" s="1463"/>
      <c r="J605" s="1463"/>
      <c r="K605" s="1463"/>
      <c r="L605" s="1464"/>
      <c r="M605" s="1129"/>
      <c r="N605" s="1129"/>
      <c r="P605" s="164"/>
      <c r="S605" s="1129"/>
      <c r="T605" s="164"/>
    </row>
    <row r="606" spans="3:20" ht="12">
      <c r="C606" s="1153" t="s">
        <v>9183</v>
      </c>
      <c r="D606" s="1154">
        <v>16</v>
      </c>
      <c r="E606" s="1154" t="s">
        <v>707</v>
      </c>
      <c r="F606" s="1154" t="s">
        <v>708</v>
      </c>
      <c r="G606" s="1462" t="s">
        <v>9184</v>
      </c>
      <c r="H606" s="1463"/>
      <c r="I606" s="1463"/>
      <c r="J606" s="1463"/>
      <c r="K606" s="1463"/>
      <c r="L606" s="1464"/>
      <c r="M606" s="1129"/>
      <c r="N606" s="1129"/>
      <c r="P606" s="164"/>
      <c r="S606" s="1129"/>
      <c r="T606" s="164"/>
    </row>
    <row r="607" spans="3:20" ht="12">
      <c r="C607" s="1153" t="s">
        <v>9185</v>
      </c>
      <c r="D607" s="1154">
        <v>16</v>
      </c>
      <c r="E607" s="1154" t="s">
        <v>707</v>
      </c>
      <c r="F607" s="1154" t="s">
        <v>708</v>
      </c>
      <c r="G607" s="1462" t="s">
        <v>9186</v>
      </c>
      <c r="H607" s="1463"/>
      <c r="I607" s="1463"/>
      <c r="J607" s="1463"/>
      <c r="K607" s="1463"/>
      <c r="L607" s="1464"/>
      <c r="M607" s="1129"/>
      <c r="N607" s="1129"/>
      <c r="P607" s="164"/>
      <c r="S607" s="1129"/>
      <c r="T607" s="164"/>
    </row>
    <row r="608" spans="3:20" ht="12">
      <c r="C608" s="1153" t="s">
        <v>9187</v>
      </c>
      <c r="D608" s="1154">
        <v>16</v>
      </c>
      <c r="E608" s="1154" t="s">
        <v>707</v>
      </c>
      <c r="F608" s="1154" t="s">
        <v>708</v>
      </c>
      <c r="G608" s="1462" t="s">
        <v>9188</v>
      </c>
      <c r="H608" s="1463"/>
      <c r="I608" s="1463"/>
      <c r="J608" s="1463"/>
      <c r="K608" s="1463"/>
      <c r="L608" s="1464"/>
      <c r="M608" s="1129"/>
      <c r="N608" s="1129"/>
      <c r="P608" s="164"/>
      <c r="S608" s="1129"/>
      <c r="T608" s="164"/>
    </row>
    <row r="609" spans="3:20" ht="12">
      <c r="C609" s="1153" t="s">
        <v>9189</v>
      </c>
      <c r="D609" s="1154">
        <v>16</v>
      </c>
      <c r="E609" s="1154" t="s">
        <v>707</v>
      </c>
      <c r="F609" s="1154" t="s">
        <v>708</v>
      </c>
      <c r="G609" s="1462" t="s">
        <v>9190</v>
      </c>
      <c r="H609" s="1463"/>
      <c r="I609" s="1463"/>
      <c r="J609" s="1463"/>
      <c r="K609" s="1463"/>
      <c r="L609" s="1464"/>
      <c r="M609" s="1129"/>
      <c r="N609" s="1129"/>
      <c r="P609" s="164"/>
      <c r="S609" s="1129"/>
      <c r="T609" s="164"/>
    </row>
    <row r="610" spans="3:20" ht="12">
      <c r="C610" s="1153" t="s">
        <v>9191</v>
      </c>
      <c r="D610" s="1154">
        <v>16</v>
      </c>
      <c r="E610" s="1154" t="s">
        <v>707</v>
      </c>
      <c r="F610" s="1154" t="s">
        <v>708</v>
      </c>
      <c r="G610" s="1462" t="s">
        <v>9192</v>
      </c>
      <c r="H610" s="1463"/>
      <c r="I610" s="1463"/>
      <c r="J610" s="1463"/>
      <c r="K610" s="1463"/>
      <c r="L610" s="1464"/>
      <c r="M610" s="1129"/>
      <c r="N610" s="1129"/>
      <c r="P610" s="164"/>
      <c r="S610" s="1129"/>
      <c r="T610" s="164"/>
    </row>
    <row r="611" spans="3:20" ht="12">
      <c r="C611" s="1153" t="s">
        <v>9193</v>
      </c>
      <c r="D611" s="1154">
        <v>16</v>
      </c>
      <c r="E611" s="1154" t="s">
        <v>707</v>
      </c>
      <c r="F611" s="1154" t="s">
        <v>708</v>
      </c>
      <c r="G611" s="1462" t="s">
        <v>9194</v>
      </c>
      <c r="H611" s="1463"/>
      <c r="I611" s="1463"/>
      <c r="J611" s="1463"/>
      <c r="K611" s="1463"/>
      <c r="L611" s="1464"/>
      <c r="M611" s="1129"/>
      <c r="N611" s="1129"/>
      <c r="P611" s="164"/>
      <c r="S611" s="1129"/>
      <c r="T611" s="164"/>
    </row>
    <row r="612" spans="3:20" ht="12">
      <c r="C612" s="1153" t="s">
        <v>9195</v>
      </c>
      <c r="D612" s="1154">
        <v>16</v>
      </c>
      <c r="E612" s="1154" t="s">
        <v>707</v>
      </c>
      <c r="F612" s="1154" t="s">
        <v>708</v>
      </c>
      <c r="G612" s="1462" t="s">
        <v>9196</v>
      </c>
      <c r="H612" s="1463"/>
      <c r="I612" s="1463"/>
      <c r="J612" s="1463"/>
      <c r="K612" s="1463"/>
      <c r="L612" s="1464"/>
      <c r="M612" s="1129"/>
      <c r="N612" s="1129"/>
      <c r="P612" s="164"/>
      <c r="S612" s="1129"/>
      <c r="T612" s="164"/>
    </row>
    <row r="613" spans="3:20" ht="12">
      <c r="C613" s="1153" t="s">
        <v>9197</v>
      </c>
      <c r="D613" s="1154">
        <v>16</v>
      </c>
      <c r="E613" s="1154" t="s">
        <v>707</v>
      </c>
      <c r="F613" s="1154" t="s">
        <v>708</v>
      </c>
      <c r="G613" s="1462" t="s">
        <v>9198</v>
      </c>
      <c r="H613" s="1463"/>
      <c r="I613" s="1463"/>
      <c r="J613" s="1463"/>
      <c r="K613" s="1463"/>
      <c r="L613" s="1464"/>
      <c r="M613" s="1129"/>
      <c r="N613" s="1129"/>
      <c r="P613" s="164"/>
      <c r="S613" s="1129"/>
      <c r="T613" s="164"/>
    </row>
    <row r="614" spans="3:20" ht="12">
      <c r="C614" s="1153" t="s">
        <v>9199</v>
      </c>
      <c r="D614" s="1154">
        <v>16</v>
      </c>
      <c r="E614" s="1154" t="s">
        <v>707</v>
      </c>
      <c r="F614" s="1154" t="s">
        <v>708</v>
      </c>
      <c r="G614" s="1462" t="s">
        <v>9200</v>
      </c>
      <c r="H614" s="1463"/>
      <c r="I614" s="1463"/>
      <c r="J614" s="1463"/>
      <c r="K614" s="1463"/>
      <c r="L614" s="1464"/>
      <c r="M614" s="1129"/>
      <c r="N614" s="1129"/>
      <c r="P614" s="164"/>
      <c r="S614" s="1129"/>
      <c r="T614" s="164"/>
    </row>
    <row r="615" spans="3:20" ht="12">
      <c r="C615" s="1153" t="s">
        <v>9201</v>
      </c>
      <c r="D615" s="1154">
        <v>16</v>
      </c>
      <c r="E615" s="1154" t="s">
        <v>707</v>
      </c>
      <c r="F615" s="1154" t="s">
        <v>708</v>
      </c>
      <c r="G615" s="1462" t="s">
        <v>9202</v>
      </c>
      <c r="H615" s="1463"/>
      <c r="I615" s="1463"/>
      <c r="J615" s="1463"/>
      <c r="K615" s="1463"/>
      <c r="L615" s="1464"/>
      <c r="M615" s="1129"/>
      <c r="N615" s="1129"/>
      <c r="P615" s="164"/>
      <c r="S615" s="1129"/>
      <c r="T615" s="164"/>
    </row>
    <row r="616" spans="3:20" ht="12">
      <c r="C616" s="1153" t="s">
        <v>9203</v>
      </c>
      <c r="D616" s="1154">
        <v>16</v>
      </c>
      <c r="E616" s="1154" t="s">
        <v>707</v>
      </c>
      <c r="F616" s="1154" t="s">
        <v>708</v>
      </c>
      <c r="G616" s="1462" t="s">
        <v>9204</v>
      </c>
      <c r="H616" s="1463"/>
      <c r="I616" s="1463"/>
      <c r="J616" s="1463"/>
      <c r="K616" s="1463"/>
      <c r="L616" s="1464"/>
      <c r="M616" s="1129"/>
      <c r="N616" s="1129"/>
      <c r="P616" s="164"/>
      <c r="S616" s="1129"/>
      <c r="T616" s="164"/>
    </row>
    <row r="617" spans="3:20" ht="12">
      <c r="C617" s="1153" t="s">
        <v>9205</v>
      </c>
      <c r="D617" s="1154">
        <v>16</v>
      </c>
      <c r="E617" s="1154" t="s">
        <v>707</v>
      </c>
      <c r="F617" s="1154" t="s">
        <v>708</v>
      </c>
      <c r="G617" s="1462" t="s">
        <v>9206</v>
      </c>
      <c r="H617" s="1463"/>
      <c r="I617" s="1463"/>
      <c r="J617" s="1463"/>
      <c r="K617" s="1463"/>
      <c r="L617" s="1464"/>
      <c r="M617" s="1129"/>
      <c r="N617" s="1129"/>
      <c r="P617" s="164"/>
      <c r="S617" s="1129"/>
      <c r="T617" s="164"/>
    </row>
    <row r="618" spans="3:20" ht="12">
      <c r="C618" s="1153" t="s">
        <v>9207</v>
      </c>
      <c r="D618" s="1154">
        <v>16</v>
      </c>
      <c r="E618" s="1154" t="s">
        <v>707</v>
      </c>
      <c r="F618" s="1154" t="s">
        <v>708</v>
      </c>
      <c r="G618" s="1462" t="s">
        <v>9208</v>
      </c>
      <c r="H618" s="1463"/>
      <c r="I618" s="1463"/>
      <c r="J618" s="1463"/>
      <c r="K618" s="1463"/>
      <c r="L618" s="1464"/>
      <c r="M618" s="1129"/>
      <c r="N618" s="1129"/>
      <c r="P618" s="164"/>
      <c r="S618" s="1129"/>
      <c r="T618" s="164"/>
    </row>
    <row r="619" spans="3:20" ht="12">
      <c r="C619" s="1153" t="s">
        <v>9209</v>
      </c>
      <c r="D619" s="1154">
        <v>16</v>
      </c>
      <c r="E619" s="1154" t="s">
        <v>707</v>
      </c>
      <c r="F619" s="1154" t="s">
        <v>708</v>
      </c>
      <c r="G619" s="1462" t="s">
        <v>9210</v>
      </c>
      <c r="H619" s="1463"/>
      <c r="I619" s="1463"/>
      <c r="J619" s="1463"/>
      <c r="K619" s="1463"/>
      <c r="L619" s="1464"/>
      <c r="M619" s="1129"/>
      <c r="N619" s="1129"/>
      <c r="P619" s="164"/>
      <c r="S619" s="1129"/>
      <c r="T619" s="164"/>
    </row>
    <row r="620" spans="3:20" ht="12">
      <c r="C620" s="1153" t="s">
        <v>9211</v>
      </c>
      <c r="D620" s="1154">
        <v>16</v>
      </c>
      <c r="E620" s="1154" t="s">
        <v>707</v>
      </c>
      <c r="F620" s="1154" t="s">
        <v>708</v>
      </c>
      <c r="G620" s="1462" t="s">
        <v>9212</v>
      </c>
      <c r="H620" s="1463"/>
      <c r="I620" s="1463"/>
      <c r="J620" s="1463"/>
      <c r="K620" s="1463"/>
      <c r="L620" s="1464"/>
      <c r="M620" s="1129"/>
      <c r="N620" s="1129"/>
      <c r="P620" s="164"/>
      <c r="S620" s="1129"/>
      <c r="T620" s="164"/>
    </row>
    <row r="621" spans="3:20" ht="12">
      <c r="C621" s="1153" t="s">
        <v>9213</v>
      </c>
      <c r="D621" s="1154">
        <v>16</v>
      </c>
      <c r="E621" s="1154" t="s">
        <v>707</v>
      </c>
      <c r="F621" s="1154" t="s">
        <v>708</v>
      </c>
      <c r="G621" s="1462" t="s">
        <v>9214</v>
      </c>
      <c r="H621" s="1463"/>
      <c r="I621" s="1463"/>
      <c r="J621" s="1463"/>
      <c r="K621" s="1463"/>
      <c r="L621" s="1464"/>
      <c r="M621" s="1129"/>
      <c r="N621" s="1129"/>
      <c r="P621" s="164"/>
      <c r="S621" s="1129"/>
      <c r="T621" s="164"/>
    </row>
    <row r="622" spans="3:20" ht="12">
      <c r="C622" s="1153" t="s">
        <v>9215</v>
      </c>
      <c r="D622" s="1154">
        <v>16</v>
      </c>
      <c r="E622" s="1154" t="s">
        <v>707</v>
      </c>
      <c r="F622" s="1154" t="s">
        <v>708</v>
      </c>
      <c r="G622" s="1462" t="s">
        <v>9216</v>
      </c>
      <c r="H622" s="1463"/>
      <c r="I622" s="1463"/>
      <c r="J622" s="1463"/>
      <c r="K622" s="1463"/>
      <c r="L622" s="1464"/>
      <c r="M622" s="1129"/>
      <c r="N622" s="1129"/>
      <c r="P622" s="164"/>
      <c r="S622" s="1129"/>
      <c r="T622" s="164"/>
    </row>
    <row r="623" spans="3:20" ht="12">
      <c r="C623" s="1153" t="s">
        <v>9217</v>
      </c>
      <c r="D623" s="1154">
        <v>16</v>
      </c>
      <c r="E623" s="1154" t="s">
        <v>707</v>
      </c>
      <c r="F623" s="1154" t="s">
        <v>708</v>
      </c>
      <c r="G623" s="1462" t="s">
        <v>9218</v>
      </c>
      <c r="H623" s="1463"/>
      <c r="I623" s="1463"/>
      <c r="J623" s="1463"/>
      <c r="K623" s="1463"/>
      <c r="L623" s="1464"/>
      <c r="M623" s="1129"/>
      <c r="N623" s="1129"/>
      <c r="P623" s="164"/>
      <c r="S623" s="1129"/>
      <c r="T623" s="164"/>
    </row>
    <row r="624" spans="3:20" ht="12">
      <c r="C624" s="1153" t="s">
        <v>9219</v>
      </c>
      <c r="D624" s="1154">
        <v>16</v>
      </c>
      <c r="E624" s="1154" t="s">
        <v>707</v>
      </c>
      <c r="F624" s="1154" t="s">
        <v>708</v>
      </c>
      <c r="G624" s="1462" t="s">
        <v>9220</v>
      </c>
      <c r="H624" s="1463"/>
      <c r="I624" s="1463"/>
      <c r="J624" s="1463"/>
      <c r="K624" s="1463"/>
      <c r="L624" s="1464"/>
      <c r="M624" s="1129"/>
      <c r="N624" s="1129"/>
      <c r="P624" s="164"/>
      <c r="S624" s="1129"/>
      <c r="T624" s="164"/>
    </row>
    <row r="625" spans="3:20" ht="12">
      <c r="C625" s="1153" t="s">
        <v>9221</v>
      </c>
      <c r="D625" s="1154">
        <v>16</v>
      </c>
      <c r="E625" s="1154" t="s">
        <v>707</v>
      </c>
      <c r="F625" s="1154" t="s">
        <v>708</v>
      </c>
      <c r="G625" s="1462" t="s">
        <v>9222</v>
      </c>
      <c r="H625" s="1463"/>
      <c r="I625" s="1463"/>
      <c r="J625" s="1463"/>
      <c r="K625" s="1463"/>
      <c r="L625" s="1464"/>
      <c r="M625" s="1129"/>
      <c r="N625" s="1129"/>
      <c r="P625" s="164"/>
      <c r="S625" s="1129"/>
      <c r="T625" s="164"/>
    </row>
    <row r="626" spans="3:20" ht="12">
      <c r="C626" s="1153" t="s">
        <v>9223</v>
      </c>
      <c r="D626" s="1154">
        <v>16</v>
      </c>
      <c r="E626" s="1154" t="s">
        <v>707</v>
      </c>
      <c r="F626" s="1154" t="s">
        <v>708</v>
      </c>
      <c r="G626" s="1462" t="s">
        <v>9224</v>
      </c>
      <c r="H626" s="1463"/>
      <c r="I626" s="1463"/>
      <c r="J626" s="1463"/>
      <c r="K626" s="1463"/>
      <c r="L626" s="1464"/>
      <c r="M626" s="1129"/>
      <c r="N626" s="1129"/>
      <c r="P626" s="164"/>
      <c r="S626" s="1129"/>
      <c r="T626" s="164"/>
    </row>
    <row r="627" spans="3:20" ht="12">
      <c r="C627" s="1153" t="s">
        <v>9225</v>
      </c>
      <c r="D627" s="1154">
        <v>16</v>
      </c>
      <c r="E627" s="1154" t="s">
        <v>707</v>
      </c>
      <c r="F627" s="1154" t="s">
        <v>708</v>
      </c>
      <c r="G627" s="1462" t="s">
        <v>9226</v>
      </c>
      <c r="H627" s="1463"/>
      <c r="I627" s="1463"/>
      <c r="J627" s="1463"/>
      <c r="K627" s="1463"/>
      <c r="L627" s="1464"/>
      <c r="M627" s="1129"/>
      <c r="N627" s="1129"/>
      <c r="P627" s="164"/>
      <c r="S627" s="1129"/>
      <c r="T627" s="164"/>
    </row>
    <row r="628" spans="3:20" ht="12">
      <c r="C628" s="1153" t="s">
        <v>9227</v>
      </c>
      <c r="D628" s="1154">
        <v>16</v>
      </c>
      <c r="E628" s="1154" t="s">
        <v>707</v>
      </c>
      <c r="F628" s="1154" t="s">
        <v>708</v>
      </c>
      <c r="G628" s="1462" t="s">
        <v>9228</v>
      </c>
      <c r="H628" s="1463"/>
      <c r="I628" s="1463"/>
      <c r="J628" s="1463"/>
      <c r="K628" s="1463"/>
      <c r="L628" s="1464"/>
      <c r="M628" s="1129"/>
      <c r="N628" s="1129"/>
      <c r="P628" s="164"/>
      <c r="S628" s="1129"/>
      <c r="T628" s="164"/>
    </row>
    <row r="629" spans="3:20" ht="12">
      <c r="C629" s="1153" t="s">
        <v>9229</v>
      </c>
      <c r="D629" s="1154">
        <v>16</v>
      </c>
      <c r="E629" s="1154" t="s">
        <v>707</v>
      </c>
      <c r="F629" s="1154" t="s">
        <v>708</v>
      </c>
      <c r="G629" s="1462" t="s">
        <v>9230</v>
      </c>
      <c r="H629" s="1463"/>
      <c r="I629" s="1463"/>
      <c r="J629" s="1463"/>
      <c r="K629" s="1463"/>
      <c r="L629" s="1464"/>
      <c r="M629" s="1129"/>
      <c r="N629" s="1129"/>
      <c r="P629" s="164"/>
      <c r="S629" s="1129"/>
      <c r="T629" s="164"/>
    </row>
    <row r="630" spans="3:20" ht="12">
      <c r="C630" s="1153" t="s">
        <v>9231</v>
      </c>
      <c r="D630" s="1154">
        <v>16</v>
      </c>
      <c r="E630" s="1154" t="s">
        <v>707</v>
      </c>
      <c r="F630" s="1154" t="s">
        <v>708</v>
      </c>
      <c r="G630" s="1462" t="s">
        <v>9232</v>
      </c>
      <c r="H630" s="1463"/>
      <c r="I630" s="1463"/>
      <c r="J630" s="1463"/>
      <c r="K630" s="1463"/>
      <c r="L630" s="1464"/>
      <c r="M630" s="1129"/>
      <c r="N630" s="1129"/>
      <c r="P630" s="164"/>
      <c r="S630" s="1129"/>
      <c r="T630" s="164"/>
    </row>
    <row r="631" spans="3:20" ht="12">
      <c r="C631" s="1153" t="s">
        <v>9233</v>
      </c>
      <c r="D631" s="1154">
        <v>16</v>
      </c>
      <c r="E631" s="1154" t="s">
        <v>707</v>
      </c>
      <c r="F631" s="1154" t="s">
        <v>708</v>
      </c>
      <c r="G631" s="1462" t="s">
        <v>9234</v>
      </c>
      <c r="H631" s="1463"/>
      <c r="I631" s="1463"/>
      <c r="J631" s="1463"/>
      <c r="K631" s="1463"/>
      <c r="L631" s="1464"/>
      <c r="M631" s="1129"/>
      <c r="N631" s="1129"/>
      <c r="P631" s="164"/>
      <c r="S631" s="1129"/>
      <c r="T631" s="164"/>
    </row>
    <row r="632" spans="3:20" ht="12">
      <c r="C632" s="1153" t="s">
        <v>9235</v>
      </c>
      <c r="D632" s="1154">
        <v>16</v>
      </c>
      <c r="E632" s="1154" t="s">
        <v>707</v>
      </c>
      <c r="F632" s="1154" t="s">
        <v>708</v>
      </c>
      <c r="G632" s="1462" t="s">
        <v>9236</v>
      </c>
      <c r="H632" s="1463"/>
      <c r="I632" s="1463"/>
      <c r="J632" s="1463"/>
      <c r="K632" s="1463"/>
      <c r="L632" s="1464"/>
      <c r="M632" s="1129"/>
      <c r="N632" s="1129"/>
      <c r="P632" s="164"/>
      <c r="S632" s="1129"/>
      <c r="T632" s="164"/>
    </row>
    <row r="633" spans="3:20" ht="12">
      <c r="C633" s="1153" t="s">
        <v>9237</v>
      </c>
      <c r="D633" s="1154">
        <v>16</v>
      </c>
      <c r="E633" s="1154" t="s">
        <v>707</v>
      </c>
      <c r="F633" s="1154" t="s">
        <v>708</v>
      </c>
      <c r="G633" s="1462" t="s">
        <v>9238</v>
      </c>
      <c r="H633" s="1463"/>
      <c r="I633" s="1463"/>
      <c r="J633" s="1463"/>
      <c r="K633" s="1463"/>
      <c r="L633" s="1464"/>
      <c r="M633" s="1129"/>
      <c r="N633" s="1129"/>
      <c r="P633" s="164"/>
      <c r="S633" s="1129"/>
      <c r="T633" s="164"/>
    </row>
    <row r="634" spans="3:20" ht="12">
      <c r="C634" s="1153" t="s">
        <v>9239</v>
      </c>
      <c r="D634" s="1154">
        <v>16</v>
      </c>
      <c r="E634" s="1154" t="s">
        <v>707</v>
      </c>
      <c r="F634" s="1154" t="s">
        <v>708</v>
      </c>
      <c r="G634" s="1462" t="s">
        <v>9240</v>
      </c>
      <c r="H634" s="1463"/>
      <c r="I634" s="1463"/>
      <c r="J634" s="1463"/>
      <c r="K634" s="1463"/>
      <c r="L634" s="1464"/>
      <c r="M634" s="1129"/>
      <c r="N634" s="1129"/>
      <c r="P634" s="164"/>
      <c r="S634" s="1129"/>
      <c r="T634" s="164"/>
    </row>
    <row r="635" spans="3:20" ht="12">
      <c r="C635" s="1153" t="s">
        <v>9241</v>
      </c>
      <c r="D635" s="1154">
        <v>16</v>
      </c>
      <c r="E635" s="1154" t="s">
        <v>707</v>
      </c>
      <c r="F635" s="1154" t="s">
        <v>708</v>
      </c>
      <c r="G635" s="1462" t="s">
        <v>9242</v>
      </c>
      <c r="H635" s="1463"/>
      <c r="I635" s="1463"/>
      <c r="J635" s="1463"/>
      <c r="K635" s="1463"/>
      <c r="L635" s="1464"/>
      <c r="M635" s="1129"/>
      <c r="N635" s="1129"/>
      <c r="P635" s="164"/>
      <c r="S635" s="1129"/>
      <c r="T635" s="164"/>
    </row>
    <row r="636" spans="3:20" ht="12">
      <c r="C636" s="1153" t="s">
        <v>9243</v>
      </c>
      <c r="D636" s="1154">
        <v>16</v>
      </c>
      <c r="E636" s="1154" t="s">
        <v>707</v>
      </c>
      <c r="F636" s="1154" t="s">
        <v>708</v>
      </c>
      <c r="G636" s="1462" t="s">
        <v>9244</v>
      </c>
      <c r="H636" s="1463"/>
      <c r="I636" s="1463"/>
      <c r="J636" s="1463"/>
      <c r="K636" s="1463"/>
      <c r="L636" s="1464"/>
      <c r="M636" s="1129"/>
      <c r="N636" s="1129"/>
      <c r="P636" s="164"/>
      <c r="S636" s="1129"/>
      <c r="T636" s="164"/>
    </row>
    <row r="637" spans="3:20" ht="12">
      <c r="C637" s="1153" t="s">
        <v>9245</v>
      </c>
      <c r="D637" s="1154">
        <v>16</v>
      </c>
      <c r="E637" s="1154" t="s">
        <v>707</v>
      </c>
      <c r="F637" s="1154" t="s">
        <v>708</v>
      </c>
      <c r="G637" s="1462" t="s">
        <v>9246</v>
      </c>
      <c r="H637" s="1463"/>
      <c r="I637" s="1463"/>
      <c r="J637" s="1463"/>
      <c r="K637" s="1463"/>
      <c r="L637" s="1464"/>
      <c r="M637" s="1129"/>
      <c r="N637" s="1129"/>
      <c r="P637" s="164"/>
      <c r="S637" s="1129"/>
      <c r="T637" s="164"/>
    </row>
    <row r="638" spans="3:20" ht="12">
      <c r="C638" s="1153" t="s">
        <v>9247</v>
      </c>
      <c r="D638" s="1154">
        <v>16</v>
      </c>
      <c r="E638" s="1154" t="s">
        <v>707</v>
      </c>
      <c r="F638" s="1154" t="s">
        <v>708</v>
      </c>
      <c r="G638" s="1462" t="s">
        <v>9248</v>
      </c>
      <c r="H638" s="1463"/>
      <c r="I638" s="1463"/>
      <c r="J638" s="1463"/>
      <c r="K638" s="1463"/>
      <c r="L638" s="1464"/>
      <c r="M638" s="1129"/>
      <c r="N638" s="1129"/>
      <c r="P638" s="164"/>
      <c r="S638" s="1129"/>
      <c r="T638" s="164"/>
    </row>
    <row r="639" spans="3:20" ht="12">
      <c r="C639" s="1153" t="s">
        <v>9249</v>
      </c>
      <c r="D639" s="1154">
        <v>16</v>
      </c>
      <c r="E639" s="1154" t="s">
        <v>707</v>
      </c>
      <c r="F639" s="1154" t="s">
        <v>708</v>
      </c>
      <c r="G639" s="1462" t="s">
        <v>9250</v>
      </c>
      <c r="H639" s="1463"/>
      <c r="I639" s="1463"/>
      <c r="J639" s="1463"/>
      <c r="K639" s="1463"/>
      <c r="L639" s="1464"/>
      <c r="M639" s="1129"/>
      <c r="N639" s="1129"/>
      <c r="P639" s="164"/>
      <c r="S639" s="1129"/>
      <c r="T639" s="164"/>
    </row>
    <row r="640" spans="3:20" ht="12">
      <c r="C640" s="1153" t="s">
        <v>9251</v>
      </c>
      <c r="D640" s="1154">
        <v>16</v>
      </c>
      <c r="E640" s="1154" t="s">
        <v>707</v>
      </c>
      <c r="F640" s="1154" t="s">
        <v>708</v>
      </c>
      <c r="G640" s="1462" t="s">
        <v>9252</v>
      </c>
      <c r="H640" s="1463"/>
      <c r="I640" s="1463"/>
      <c r="J640" s="1463"/>
      <c r="K640" s="1463"/>
      <c r="L640" s="1464"/>
      <c r="M640" s="1129"/>
      <c r="N640" s="1129"/>
      <c r="P640" s="164"/>
      <c r="S640" s="1129"/>
      <c r="T640" s="164"/>
    </row>
    <row r="641" spans="3:20" ht="12">
      <c r="C641" s="1153" t="s">
        <v>9253</v>
      </c>
      <c r="D641" s="1154">
        <v>16</v>
      </c>
      <c r="E641" s="1154" t="s">
        <v>707</v>
      </c>
      <c r="F641" s="1154" t="s">
        <v>708</v>
      </c>
      <c r="G641" s="1462" t="s">
        <v>9254</v>
      </c>
      <c r="H641" s="1463"/>
      <c r="I641" s="1463"/>
      <c r="J641" s="1463"/>
      <c r="K641" s="1463"/>
      <c r="L641" s="1464"/>
      <c r="M641" s="1129"/>
      <c r="N641" s="1129"/>
      <c r="P641" s="164"/>
      <c r="S641" s="1129"/>
      <c r="T641" s="164"/>
    </row>
    <row r="642" spans="3:20" ht="12">
      <c r="C642" s="1153" t="s">
        <v>9255</v>
      </c>
      <c r="D642" s="1154">
        <v>16</v>
      </c>
      <c r="E642" s="1154" t="s">
        <v>707</v>
      </c>
      <c r="F642" s="1154" t="s">
        <v>708</v>
      </c>
      <c r="G642" s="1462" t="s">
        <v>9256</v>
      </c>
      <c r="H642" s="1463"/>
      <c r="I642" s="1463"/>
      <c r="J642" s="1463"/>
      <c r="K642" s="1463"/>
      <c r="L642" s="1464"/>
      <c r="M642" s="1129"/>
      <c r="N642" s="1129"/>
      <c r="P642" s="164"/>
      <c r="S642" s="1129"/>
      <c r="T642" s="164"/>
    </row>
    <row r="643" spans="3:20" ht="12">
      <c r="C643" s="1153" t="s">
        <v>9257</v>
      </c>
      <c r="D643" s="1154">
        <v>16</v>
      </c>
      <c r="E643" s="1154" t="s">
        <v>707</v>
      </c>
      <c r="F643" s="1154" t="s">
        <v>708</v>
      </c>
      <c r="G643" s="1462" t="s">
        <v>9258</v>
      </c>
      <c r="H643" s="1463"/>
      <c r="I643" s="1463"/>
      <c r="J643" s="1463"/>
      <c r="K643" s="1463"/>
      <c r="L643" s="1464"/>
      <c r="M643" s="1129"/>
      <c r="N643" s="1129"/>
      <c r="P643" s="164"/>
      <c r="S643" s="1129"/>
      <c r="T643" s="164"/>
    </row>
    <row r="644" spans="3:20" ht="12">
      <c r="C644" s="1153" t="s">
        <v>9259</v>
      </c>
      <c r="D644" s="1154">
        <v>16</v>
      </c>
      <c r="E644" s="1154" t="s">
        <v>707</v>
      </c>
      <c r="F644" s="1154" t="s">
        <v>708</v>
      </c>
      <c r="G644" s="1462" t="s">
        <v>9260</v>
      </c>
      <c r="H644" s="1463"/>
      <c r="I644" s="1463"/>
      <c r="J644" s="1463"/>
      <c r="K644" s="1463"/>
      <c r="L644" s="1464"/>
      <c r="M644" s="1129"/>
      <c r="N644" s="1129"/>
      <c r="P644" s="164"/>
      <c r="S644" s="1129"/>
      <c r="T644" s="164"/>
    </row>
    <row r="645" spans="3:20" ht="12">
      <c r="C645" s="1153" t="s">
        <v>9261</v>
      </c>
      <c r="D645" s="1154">
        <v>16</v>
      </c>
      <c r="E645" s="1154" t="s">
        <v>707</v>
      </c>
      <c r="F645" s="1154" t="s">
        <v>708</v>
      </c>
      <c r="G645" s="1462" t="s">
        <v>9262</v>
      </c>
      <c r="H645" s="1463"/>
      <c r="I645" s="1463"/>
      <c r="J645" s="1463"/>
      <c r="K645" s="1463"/>
      <c r="L645" s="1464"/>
      <c r="M645" s="1129"/>
      <c r="N645" s="1129"/>
      <c r="P645" s="164"/>
      <c r="S645" s="1129"/>
      <c r="T645" s="164"/>
    </row>
    <row r="646" spans="3:20" ht="12">
      <c r="C646" s="1153" t="s">
        <v>9263</v>
      </c>
      <c r="D646" s="1154">
        <v>16</v>
      </c>
      <c r="E646" s="1154" t="s">
        <v>707</v>
      </c>
      <c r="F646" s="1154" t="s">
        <v>708</v>
      </c>
      <c r="G646" s="1462" t="s">
        <v>9264</v>
      </c>
      <c r="H646" s="1463"/>
      <c r="I646" s="1463"/>
      <c r="J646" s="1463"/>
      <c r="K646" s="1463"/>
      <c r="L646" s="1464"/>
      <c r="M646" s="1129"/>
      <c r="N646" s="1129"/>
      <c r="P646" s="164"/>
      <c r="S646" s="1129"/>
      <c r="T646" s="164"/>
    </row>
    <row r="647" spans="3:20" ht="12">
      <c r="C647" s="1153" t="s">
        <v>9265</v>
      </c>
      <c r="D647" s="1154">
        <v>16</v>
      </c>
      <c r="E647" s="1154" t="s">
        <v>707</v>
      </c>
      <c r="F647" s="1154" t="s">
        <v>708</v>
      </c>
      <c r="G647" s="1462" t="s">
        <v>9266</v>
      </c>
      <c r="H647" s="1463"/>
      <c r="I647" s="1463"/>
      <c r="J647" s="1463"/>
      <c r="K647" s="1463"/>
      <c r="L647" s="1464"/>
      <c r="M647" s="1129"/>
      <c r="N647" s="1129"/>
      <c r="P647" s="164"/>
      <c r="S647" s="1129"/>
      <c r="T647" s="164"/>
    </row>
    <row r="648" spans="3:20" ht="12">
      <c r="C648" s="1153" t="s">
        <v>9267</v>
      </c>
      <c r="D648" s="1154">
        <v>16</v>
      </c>
      <c r="E648" s="1154" t="s">
        <v>707</v>
      </c>
      <c r="F648" s="1154" t="s">
        <v>708</v>
      </c>
      <c r="G648" s="1462" t="s">
        <v>9268</v>
      </c>
      <c r="H648" s="1463"/>
      <c r="I648" s="1463"/>
      <c r="J648" s="1463"/>
      <c r="K648" s="1463"/>
      <c r="L648" s="1464"/>
      <c r="M648" s="1129"/>
      <c r="N648" s="1129"/>
      <c r="P648" s="164"/>
      <c r="S648" s="1129"/>
      <c r="T648" s="164"/>
    </row>
    <row r="649" spans="3:20" ht="12">
      <c r="C649" s="1153" t="s">
        <v>9269</v>
      </c>
      <c r="D649" s="1154">
        <v>16</v>
      </c>
      <c r="E649" s="1154" t="s">
        <v>707</v>
      </c>
      <c r="F649" s="1154" t="s">
        <v>708</v>
      </c>
      <c r="G649" s="1462" t="s">
        <v>9270</v>
      </c>
      <c r="H649" s="1463"/>
      <c r="I649" s="1463"/>
      <c r="J649" s="1463"/>
      <c r="K649" s="1463"/>
      <c r="L649" s="1464"/>
      <c r="M649" s="1129"/>
      <c r="N649" s="1129"/>
      <c r="P649" s="164"/>
      <c r="S649" s="1129"/>
      <c r="T649" s="164"/>
    </row>
    <row r="650" spans="3:20" ht="12">
      <c r="C650" s="1153" t="s">
        <v>9271</v>
      </c>
      <c r="D650" s="1154">
        <v>16</v>
      </c>
      <c r="E650" s="1154" t="s">
        <v>707</v>
      </c>
      <c r="F650" s="1154" t="s">
        <v>708</v>
      </c>
      <c r="G650" s="1462" t="s">
        <v>9272</v>
      </c>
      <c r="H650" s="1463"/>
      <c r="I650" s="1463"/>
      <c r="J650" s="1463"/>
      <c r="K650" s="1463"/>
      <c r="L650" s="1464"/>
      <c r="M650" s="1129"/>
      <c r="N650" s="1129"/>
      <c r="P650" s="164"/>
      <c r="S650" s="1129"/>
      <c r="T650" s="164"/>
    </row>
    <row r="651" spans="3:20" ht="12">
      <c r="C651" s="1153" t="s">
        <v>9273</v>
      </c>
      <c r="D651" s="1154">
        <v>16</v>
      </c>
      <c r="E651" s="1154" t="s">
        <v>707</v>
      </c>
      <c r="F651" s="1154" t="s">
        <v>708</v>
      </c>
      <c r="G651" s="1462" t="s">
        <v>9274</v>
      </c>
      <c r="H651" s="1463"/>
      <c r="I651" s="1463"/>
      <c r="J651" s="1463"/>
      <c r="K651" s="1463"/>
      <c r="L651" s="1464"/>
      <c r="M651" s="1129"/>
      <c r="N651" s="1129"/>
      <c r="P651" s="164"/>
      <c r="S651" s="1129"/>
      <c r="T651" s="164"/>
    </row>
    <row r="652" spans="3:20" ht="12">
      <c r="C652" s="1153" t="s">
        <v>9275</v>
      </c>
      <c r="D652" s="1154">
        <v>16</v>
      </c>
      <c r="E652" s="1154" t="s">
        <v>707</v>
      </c>
      <c r="F652" s="1154" t="s">
        <v>708</v>
      </c>
      <c r="G652" s="1462" t="s">
        <v>9276</v>
      </c>
      <c r="H652" s="1463"/>
      <c r="I652" s="1463"/>
      <c r="J652" s="1463"/>
      <c r="K652" s="1463"/>
      <c r="L652" s="1464"/>
      <c r="M652" s="1129"/>
      <c r="N652" s="1129"/>
      <c r="P652" s="164"/>
      <c r="S652" s="1129"/>
      <c r="T652" s="164"/>
    </row>
    <row r="653" spans="3:20" ht="12">
      <c r="C653" s="1153" t="s">
        <v>9277</v>
      </c>
      <c r="D653" s="1154">
        <v>16</v>
      </c>
      <c r="E653" s="1154" t="s">
        <v>707</v>
      </c>
      <c r="F653" s="1154" t="s">
        <v>708</v>
      </c>
      <c r="G653" s="1462" t="s">
        <v>9278</v>
      </c>
      <c r="H653" s="1463"/>
      <c r="I653" s="1463"/>
      <c r="J653" s="1463"/>
      <c r="K653" s="1463"/>
      <c r="L653" s="1464"/>
      <c r="M653" s="1129"/>
      <c r="N653" s="1129"/>
      <c r="P653" s="164"/>
      <c r="S653" s="1129"/>
      <c r="T653" s="164"/>
    </row>
    <row r="654" spans="3:20" ht="12">
      <c r="C654" s="1153" t="s">
        <v>9279</v>
      </c>
      <c r="D654" s="1154">
        <v>16</v>
      </c>
      <c r="E654" s="1154" t="s">
        <v>707</v>
      </c>
      <c r="F654" s="1154" t="s">
        <v>708</v>
      </c>
      <c r="G654" s="1462" t="s">
        <v>9280</v>
      </c>
      <c r="H654" s="1463"/>
      <c r="I654" s="1463"/>
      <c r="J654" s="1463"/>
      <c r="K654" s="1463"/>
      <c r="L654" s="1464"/>
      <c r="M654" s="1129"/>
      <c r="N654" s="1129"/>
      <c r="P654" s="164"/>
      <c r="S654" s="1129"/>
      <c r="T654" s="164"/>
    </row>
    <row r="655" spans="3:20" ht="12">
      <c r="C655" s="1153" t="s">
        <v>9281</v>
      </c>
      <c r="D655" s="1154">
        <v>16</v>
      </c>
      <c r="E655" s="1154" t="s">
        <v>707</v>
      </c>
      <c r="F655" s="1154" t="s">
        <v>708</v>
      </c>
      <c r="G655" s="1462" t="s">
        <v>9282</v>
      </c>
      <c r="H655" s="1463"/>
      <c r="I655" s="1463"/>
      <c r="J655" s="1463"/>
      <c r="K655" s="1463"/>
      <c r="L655" s="1464"/>
      <c r="M655" s="1129"/>
      <c r="N655" s="1129"/>
      <c r="P655" s="164"/>
      <c r="S655" s="1129"/>
      <c r="T655" s="164"/>
    </row>
    <row r="656" spans="3:20" ht="12">
      <c r="C656" s="1153" t="s">
        <v>9283</v>
      </c>
      <c r="D656" s="1154">
        <v>16</v>
      </c>
      <c r="E656" s="1154" t="s">
        <v>707</v>
      </c>
      <c r="F656" s="1154" t="s">
        <v>708</v>
      </c>
      <c r="G656" s="1462" t="s">
        <v>9284</v>
      </c>
      <c r="H656" s="1463"/>
      <c r="I656" s="1463"/>
      <c r="J656" s="1463"/>
      <c r="K656" s="1463"/>
      <c r="L656" s="1464"/>
      <c r="M656" s="1129"/>
      <c r="N656" s="1129"/>
      <c r="P656" s="164"/>
      <c r="S656" s="1129"/>
      <c r="T656" s="164"/>
    </row>
    <row r="657" spans="3:20" ht="12">
      <c r="C657" s="1153" t="s">
        <v>9285</v>
      </c>
      <c r="D657" s="1154">
        <v>16</v>
      </c>
      <c r="E657" s="1154" t="s">
        <v>707</v>
      </c>
      <c r="F657" s="1154" t="s">
        <v>708</v>
      </c>
      <c r="G657" s="1462" t="s">
        <v>9286</v>
      </c>
      <c r="H657" s="1463"/>
      <c r="I657" s="1463"/>
      <c r="J657" s="1463"/>
      <c r="K657" s="1463"/>
      <c r="L657" s="1464"/>
      <c r="M657" s="1129"/>
      <c r="N657" s="1129"/>
      <c r="P657" s="164"/>
      <c r="S657" s="1129"/>
      <c r="T657" s="164"/>
    </row>
    <row r="658" spans="3:20" ht="12">
      <c r="C658" s="1153" t="s">
        <v>9287</v>
      </c>
      <c r="D658" s="1154">
        <v>16</v>
      </c>
      <c r="E658" s="1154" t="s">
        <v>707</v>
      </c>
      <c r="F658" s="1154" t="s">
        <v>708</v>
      </c>
      <c r="G658" s="1462" t="s">
        <v>9288</v>
      </c>
      <c r="H658" s="1463"/>
      <c r="I658" s="1463"/>
      <c r="J658" s="1463"/>
      <c r="K658" s="1463"/>
      <c r="L658" s="1464"/>
      <c r="M658" s="1129"/>
      <c r="N658" s="1129"/>
      <c r="P658" s="164"/>
      <c r="S658" s="1129"/>
      <c r="T658" s="164"/>
    </row>
    <row r="659" spans="3:20" ht="12">
      <c r="C659" s="1153" t="s">
        <v>9289</v>
      </c>
      <c r="D659" s="1154">
        <v>16</v>
      </c>
      <c r="E659" s="1154" t="s">
        <v>707</v>
      </c>
      <c r="F659" s="1154" t="s">
        <v>708</v>
      </c>
      <c r="G659" s="1462" t="s">
        <v>9290</v>
      </c>
      <c r="H659" s="1463"/>
      <c r="I659" s="1463"/>
      <c r="J659" s="1463"/>
      <c r="K659" s="1463"/>
      <c r="L659" s="1464"/>
      <c r="M659" s="1129"/>
      <c r="N659" s="1129"/>
      <c r="P659" s="164"/>
      <c r="S659" s="1129"/>
      <c r="T659" s="164"/>
    </row>
    <row r="660" spans="3:20" ht="12">
      <c r="C660" s="1153" t="s">
        <v>9291</v>
      </c>
      <c r="D660" s="1154">
        <v>16</v>
      </c>
      <c r="E660" s="1154" t="s">
        <v>707</v>
      </c>
      <c r="F660" s="1154" t="s">
        <v>708</v>
      </c>
      <c r="G660" s="1462" t="s">
        <v>9292</v>
      </c>
      <c r="H660" s="1463"/>
      <c r="I660" s="1463"/>
      <c r="J660" s="1463"/>
      <c r="K660" s="1463"/>
      <c r="L660" s="1464"/>
      <c r="M660" s="1129"/>
      <c r="N660" s="1129"/>
      <c r="P660" s="164"/>
      <c r="S660" s="1129"/>
      <c r="T660" s="164"/>
    </row>
    <row r="661" spans="3:20" ht="24" customHeight="1">
      <c r="C661" s="1153" t="s">
        <v>9293</v>
      </c>
      <c r="D661" s="1154">
        <v>4</v>
      </c>
      <c r="E661" s="1154" t="s">
        <v>707</v>
      </c>
      <c r="F661" s="1154" t="s">
        <v>708</v>
      </c>
      <c r="G661" s="1477" t="s">
        <v>9294</v>
      </c>
      <c r="H661" s="1478"/>
      <c r="I661" s="1478"/>
      <c r="J661" s="1478"/>
      <c r="K661" s="1478"/>
      <c r="L661" s="1479"/>
      <c r="M661" s="1129"/>
      <c r="N661" s="1129"/>
      <c r="P661" s="164"/>
      <c r="S661" s="1129"/>
      <c r="T661" s="164"/>
    </row>
    <row r="662" spans="3:20" ht="12">
      <c r="C662" s="1153" t="s">
        <v>9295</v>
      </c>
      <c r="D662" s="1154">
        <v>4</v>
      </c>
      <c r="E662" s="1154" t="s">
        <v>707</v>
      </c>
      <c r="F662" s="1154" t="s">
        <v>708</v>
      </c>
      <c r="G662" s="1462" t="s">
        <v>9296</v>
      </c>
      <c r="H662" s="1463"/>
      <c r="I662" s="1463"/>
      <c r="J662" s="1463"/>
      <c r="K662" s="1463"/>
      <c r="L662" s="1464"/>
      <c r="M662" s="1129"/>
      <c r="N662" s="1129"/>
      <c r="P662" s="164"/>
      <c r="S662" s="1129"/>
      <c r="T662" s="164"/>
    </row>
    <row r="663" spans="3:20" ht="12">
      <c r="C663" s="1153" t="s">
        <v>9297</v>
      </c>
      <c r="D663" s="1154">
        <v>4</v>
      </c>
      <c r="E663" s="1154" t="s">
        <v>707</v>
      </c>
      <c r="F663" s="1154" t="s">
        <v>708</v>
      </c>
      <c r="G663" s="1462" t="s">
        <v>9298</v>
      </c>
      <c r="H663" s="1463"/>
      <c r="I663" s="1463"/>
      <c r="J663" s="1463"/>
      <c r="K663" s="1463"/>
      <c r="L663" s="1464"/>
      <c r="M663" s="1129"/>
      <c r="N663" s="1129"/>
      <c r="P663" s="164"/>
      <c r="S663" s="1129"/>
      <c r="T663" s="164"/>
    </row>
    <row r="664" spans="3:20" ht="12">
      <c r="C664" s="1153" t="s">
        <v>9299</v>
      </c>
      <c r="D664" s="1154">
        <v>4</v>
      </c>
      <c r="E664" s="1154" t="s">
        <v>707</v>
      </c>
      <c r="F664" s="1154" t="s">
        <v>708</v>
      </c>
      <c r="G664" s="1462" t="s">
        <v>9300</v>
      </c>
      <c r="H664" s="1463"/>
      <c r="I664" s="1463"/>
      <c r="J664" s="1463"/>
      <c r="K664" s="1463"/>
      <c r="L664" s="1464"/>
      <c r="M664" s="1129"/>
      <c r="N664" s="1129"/>
      <c r="P664" s="164"/>
      <c r="S664" s="1129"/>
      <c r="T664" s="164"/>
    </row>
    <row r="665" spans="3:20" ht="12">
      <c r="C665" s="1153" t="s">
        <v>9301</v>
      </c>
      <c r="D665" s="1154">
        <v>4</v>
      </c>
      <c r="E665" s="1154" t="s">
        <v>707</v>
      </c>
      <c r="F665" s="1154" t="s">
        <v>708</v>
      </c>
      <c r="G665" s="1462" t="s">
        <v>9302</v>
      </c>
      <c r="H665" s="1463"/>
      <c r="I665" s="1463"/>
      <c r="J665" s="1463"/>
      <c r="K665" s="1463"/>
      <c r="L665" s="1464"/>
      <c r="M665" s="1129"/>
      <c r="N665" s="1129"/>
      <c r="P665" s="164"/>
      <c r="S665" s="1129"/>
      <c r="T665" s="164"/>
    </row>
    <row r="666" spans="3:20" ht="12">
      <c r="C666" s="1153" t="s">
        <v>9303</v>
      </c>
      <c r="D666" s="1154">
        <v>4</v>
      </c>
      <c r="E666" s="1154" t="s">
        <v>707</v>
      </c>
      <c r="F666" s="1154" t="s">
        <v>708</v>
      </c>
      <c r="G666" s="1462" t="s">
        <v>9304</v>
      </c>
      <c r="H666" s="1463"/>
      <c r="I666" s="1463"/>
      <c r="J666" s="1463"/>
      <c r="K666" s="1463"/>
      <c r="L666" s="1464"/>
      <c r="M666" s="1129"/>
      <c r="N666" s="1129"/>
      <c r="P666" s="164"/>
      <c r="S666" s="1129"/>
      <c r="T666" s="164"/>
    </row>
    <row r="667" spans="3:20" ht="12">
      <c r="C667" s="1153" t="s">
        <v>9305</v>
      </c>
      <c r="D667" s="1154">
        <v>4</v>
      </c>
      <c r="E667" s="1154" t="s">
        <v>707</v>
      </c>
      <c r="F667" s="1154" t="s">
        <v>708</v>
      </c>
      <c r="G667" s="1462" t="s">
        <v>9306</v>
      </c>
      <c r="H667" s="1463"/>
      <c r="I667" s="1463"/>
      <c r="J667" s="1463"/>
      <c r="K667" s="1463"/>
      <c r="L667" s="1464"/>
      <c r="M667" s="1129"/>
      <c r="N667" s="1129"/>
      <c r="P667" s="164"/>
      <c r="S667" s="1129"/>
      <c r="T667" s="164"/>
    </row>
    <row r="668" spans="3:20" ht="12">
      <c r="C668" s="1153" t="s">
        <v>9307</v>
      </c>
      <c r="D668" s="1154">
        <v>4</v>
      </c>
      <c r="E668" s="1154" t="s">
        <v>707</v>
      </c>
      <c r="F668" s="1154" t="s">
        <v>708</v>
      </c>
      <c r="G668" s="1462" t="s">
        <v>9308</v>
      </c>
      <c r="H668" s="1463"/>
      <c r="I668" s="1463"/>
      <c r="J668" s="1463"/>
      <c r="K668" s="1463"/>
      <c r="L668" s="1464"/>
      <c r="M668" s="1129"/>
      <c r="N668" s="1129"/>
      <c r="P668" s="164"/>
      <c r="S668" s="1129"/>
      <c r="T668" s="164"/>
    </row>
    <row r="669" spans="3:20" ht="12">
      <c r="C669" s="1153" t="s">
        <v>9309</v>
      </c>
      <c r="D669" s="1154">
        <v>4</v>
      </c>
      <c r="E669" s="1154" t="s">
        <v>707</v>
      </c>
      <c r="F669" s="1154" t="s">
        <v>708</v>
      </c>
      <c r="G669" s="1462" t="s">
        <v>9310</v>
      </c>
      <c r="H669" s="1463"/>
      <c r="I669" s="1463"/>
      <c r="J669" s="1463"/>
      <c r="K669" s="1463"/>
      <c r="L669" s="1464"/>
      <c r="M669" s="1129"/>
      <c r="N669" s="1129"/>
      <c r="P669" s="164"/>
      <c r="S669" s="1129"/>
      <c r="T669" s="164"/>
    </row>
    <row r="670" spans="3:20" ht="12">
      <c r="C670" s="1153" t="s">
        <v>9311</v>
      </c>
      <c r="D670" s="1154">
        <v>4</v>
      </c>
      <c r="E670" s="1154" t="s">
        <v>707</v>
      </c>
      <c r="F670" s="1154" t="s">
        <v>708</v>
      </c>
      <c r="G670" s="1462" t="s">
        <v>9312</v>
      </c>
      <c r="H670" s="1463"/>
      <c r="I670" s="1463"/>
      <c r="J670" s="1463"/>
      <c r="K670" s="1463"/>
      <c r="L670" s="1464"/>
      <c r="M670" s="1129"/>
      <c r="N670" s="1129"/>
      <c r="P670" s="164"/>
      <c r="S670" s="1129"/>
      <c r="T670" s="164"/>
    </row>
    <row r="671" spans="3:20" ht="12">
      <c r="C671" s="1153" t="s">
        <v>9313</v>
      </c>
      <c r="D671" s="1154">
        <v>4</v>
      </c>
      <c r="E671" s="1154" t="s">
        <v>707</v>
      </c>
      <c r="F671" s="1154" t="s">
        <v>708</v>
      </c>
      <c r="G671" s="1462" t="s">
        <v>9314</v>
      </c>
      <c r="H671" s="1463"/>
      <c r="I671" s="1463"/>
      <c r="J671" s="1463"/>
      <c r="K671" s="1463"/>
      <c r="L671" s="1464"/>
      <c r="M671" s="1129"/>
      <c r="N671" s="1129"/>
      <c r="P671" s="164"/>
      <c r="S671" s="1129"/>
      <c r="T671" s="164"/>
    </row>
    <row r="672" spans="3:20" ht="12">
      <c r="C672" s="1153" t="s">
        <v>9315</v>
      </c>
      <c r="D672" s="1154">
        <v>4</v>
      </c>
      <c r="E672" s="1154" t="s">
        <v>707</v>
      </c>
      <c r="F672" s="1154" t="s">
        <v>708</v>
      </c>
      <c r="G672" s="1462" t="s">
        <v>9316</v>
      </c>
      <c r="H672" s="1463"/>
      <c r="I672" s="1463"/>
      <c r="J672" s="1463"/>
      <c r="K672" s="1463"/>
      <c r="L672" s="1464"/>
      <c r="M672" s="1129"/>
      <c r="N672" s="1129"/>
      <c r="P672" s="164"/>
      <c r="S672" s="1129"/>
      <c r="T672" s="164"/>
    </row>
    <row r="673" spans="3:20" ht="12">
      <c r="C673" s="1153" t="s">
        <v>9317</v>
      </c>
      <c r="D673" s="1154">
        <v>4</v>
      </c>
      <c r="E673" s="1154" t="s">
        <v>707</v>
      </c>
      <c r="F673" s="1154" t="s">
        <v>708</v>
      </c>
      <c r="G673" s="1462" t="s">
        <v>9318</v>
      </c>
      <c r="H673" s="1463"/>
      <c r="I673" s="1463"/>
      <c r="J673" s="1463"/>
      <c r="K673" s="1463"/>
      <c r="L673" s="1464"/>
      <c r="M673" s="1129"/>
      <c r="N673" s="1129"/>
      <c r="P673" s="164"/>
      <c r="S673" s="1129"/>
      <c r="T673" s="164"/>
    </row>
    <row r="674" spans="3:20" ht="12">
      <c r="C674" s="1153" t="s">
        <v>9319</v>
      </c>
      <c r="D674" s="1154">
        <v>4</v>
      </c>
      <c r="E674" s="1154" t="s">
        <v>707</v>
      </c>
      <c r="F674" s="1154" t="s">
        <v>708</v>
      </c>
      <c r="G674" s="1462" t="s">
        <v>9320</v>
      </c>
      <c r="H674" s="1463"/>
      <c r="I674" s="1463"/>
      <c r="J674" s="1463"/>
      <c r="K674" s="1463"/>
      <c r="L674" s="1464"/>
      <c r="M674" s="1129"/>
      <c r="N674" s="1129"/>
      <c r="P674" s="164"/>
      <c r="S674" s="1129"/>
      <c r="T674" s="164"/>
    </row>
    <row r="675" spans="3:20" ht="12">
      <c r="C675" s="1153" t="s">
        <v>9321</v>
      </c>
      <c r="D675" s="1154">
        <v>4</v>
      </c>
      <c r="E675" s="1154" t="s">
        <v>707</v>
      </c>
      <c r="F675" s="1154" t="s">
        <v>708</v>
      </c>
      <c r="G675" s="1462" t="s">
        <v>9322</v>
      </c>
      <c r="H675" s="1463"/>
      <c r="I675" s="1463"/>
      <c r="J675" s="1463"/>
      <c r="K675" s="1463"/>
      <c r="L675" s="1464"/>
      <c r="M675" s="1129"/>
      <c r="N675" s="1129"/>
      <c r="P675" s="164"/>
      <c r="S675" s="1129"/>
      <c r="T675" s="164"/>
    </row>
    <row r="676" spans="3:20" ht="12">
      <c r="C676" s="1153" t="s">
        <v>9323</v>
      </c>
      <c r="D676" s="1154">
        <v>4</v>
      </c>
      <c r="E676" s="1154" t="s">
        <v>707</v>
      </c>
      <c r="F676" s="1154" t="s">
        <v>708</v>
      </c>
      <c r="G676" s="1462" t="s">
        <v>9324</v>
      </c>
      <c r="H676" s="1463"/>
      <c r="I676" s="1463"/>
      <c r="J676" s="1463"/>
      <c r="K676" s="1463"/>
      <c r="L676" s="1464"/>
      <c r="M676" s="1129"/>
      <c r="N676" s="1129"/>
      <c r="P676" s="164"/>
      <c r="S676" s="1129"/>
      <c r="T676" s="164"/>
    </row>
    <row r="677" spans="3:20" ht="12">
      <c r="C677" s="1153" t="s">
        <v>9325</v>
      </c>
      <c r="D677" s="1154">
        <v>4</v>
      </c>
      <c r="E677" s="1154" t="s">
        <v>707</v>
      </c>
      <c r="F677" s="1154" t="s">
        <v>708</v>
      </c>
      <c r="G677" s="1462" t="s">
        <v>9326</v>
      </c>
      <c r="H677" s="1463"/>
      <c r="I677" s="1463"/>
      <c r="J677" s="1463"/>
      <c r="K677" s="1463"/>
      <c r="L677" s="1464"/>
      <c r="M677" s="1129"/>
      <c r="N677" s="1129"/>
      <c r="P677" s="164"/>
      <c r="S677" s="1129"/>
      <c r="T677" s="164"/>
    </row>
    <row r="678" spans="3:20" ht="12">
      <c r="C678" s="1153" t="s">
        <v>9327</v>
      </c>
      <c r="D678" s="1154">
        <v>4</v>
      </c>
      <c r="E678" s="1154" t="s">
        <v>707</v>
      </c>
      <c r="F678" s="1154" t="s">
        <v>708</v>
      </c>
      <c r="G678" s="1462" t="s">
        <v>9328</v>
      </c>
      <c r="H678" s="1463"/>
      <c r="I678" s="1463"/>
      <c r="J678" s="1463"/>
      <c r="K678" s="1463"/>
      <c r="L678" s="1464"/>
      <c r="M678" s="1129"/>
      <c r="N678" s="1129"/>
      <c r="P678" s="164"/>
      <c r="S678" s="1129"/>
      <c r="T678" s="164"/>
    </row>
    <row r="679" spans="3:20" ht="12">
      <c r="C679" s="1153" t="s">
        <v>9329</v>
      </c>
      <c r="D679" s="1154">
        <v>4</v>
      </c>
      <c r="E679" s="1154" t="s">
        <v>707</v>
      </c>
      <c r="F679" s="1154" t="s">
        <v>708</v>
      </c>
      <c r="G679" s="1462" t="s">
        <v>9330</v>
      </c>
      <c r="H679" s="1463"/>
      <c r="I679" s="1463"/>
      <c r="J679" s="1463"/>
      <c r="K679" s="1463"/>
      <c r="L679" s="1464"/>
      <c r="M679" s="1129"/>
      <c r="N679" s="1129"/>
      <c r="P679" s="164"/>
      <c r="S679" s="1129"/>
      <c r="T679" s="164"/>
    </row>
    <row r="680" spans="3:20" ht="12">
      <c r="C680" s="1153" t="s">
        <v>9331</v>
      </c>
      <c r="D680" s="1154">
        <v>4</v>
      </c>
      <c r="E680" s="1154" t="s">
        <v>707</v>
      </c>
      <c r="F680" s="1154" t="s">
        <v>708</v>
      </c>
      <c r="G680" s="1462" t="s">
        <v>9332</v>
      </c>
      <c r="H680" s="1463"/>
      <c r="I680" s="1463"/>
      <c r="J680" s="1463"/>
      <c r="K680" s="1463"/>
      <c r="L680" s="1464"/>
      <c r="M680" s="1129"/>
      <c r="N680" s="1129"/>
      <c r="P680" s="164"/>
      <c r="S680" s="1129"/>
      <c r="T680" s="164"/>
    </row>
    <row r="681" spans="3:20" ht="12">
      <c r="C681" s="1153" t="s">
        <v>9333</v>
      </c>
      <c r="D681" s="1154">
        <v>4</v>
      </c>
      <c r="E681" s="1154" t="s">
        <v>707</v>
      </c>
      <c r="F681" s="1154" t="s">
        <v>708</v>
      </c>
      <c r="G681" s="1462" t="s">
        <v>9334</v>
      </c>
      <c r="H681" s="1463"/>
      <c r="I681" s="1463"/>
      <c r="J681" s="1463"/>
      <c r="K681" s="1463"/>
      <c r="L681" s="1464"/>
      <c r="M681" s="1129"/>
      <c r="N681" s="1129"/>
      <c r="P681" s="164"/>
      <c r="S681" s="1129"/>
      <c r="T681" s="164"/>
    </row>
    <row r="682" spans="3:20" ht="12">
      <c r="C682" s="1153" t="s">
        <v>9335</v>
      </c>
      <c r="D682" s="1154">
        <v>4</v>
      </c>
      <c r="E682" s="1154" t="s">
        <v>707</v>
      </c>
      <c r="F682" s="1154" t="s">
        <v>708</v>
      </c>
      <c r="G682" s="1462" t="s">
        <v>9336</v>
      </c>
      <c r="H682" s="1463"/>
      <c r="I682" s="1463"/>
      <c r="J682" s="1463"/>
      <c r="K682" s="1463"/>
      <c r="L682" s="1464"/>
      <c r="M682" s="1129"/>
      <c r="N682" s="1129"/>
      <c r="P682" s="164"/>
      <c r="S682" s="1129"/>
      <c r="T682" s="164"/>
    </row>
    <row r="683" spans="3:20" ht="12">
      <c r="C683" s="1153" t="s">
        <v>9337</v>
      </c>
      <c r="D683" s="1154">
        <v>4</v>
      </c>
      <c r="E683" s="1154" t="s">
        <v>707</v>
      </c>
      <c r="F683" s="1154" t="s">
        <v>708</v>
      </c>
      <c r="G683" s="1462" t="s">
        <v>9338</v>
      </c>
      <c r="H683" s="1463"/>
      <c r="I683" s="1463"/>
      <c r="J683" s="1463"/>
      <c r="K683" s="1463"/>
      <c r="L683" s="1464"/>
      <c r="M683" s="1129"/>
      <c r="N683" s="1129"/>
      <c r="P683" s="164"/>
      <c r="S683" s="1129"/>
      <c r="T683" s="164"/>
    </row>
    <row r="684" spans="3:20" ht="12">
      <c r="C684" s="1153" t="s">
        <v>9339</v>
      </c>
      <c r="D684" s="1154">
        <v>4</v>
      </c>
      <c r="E684" s="1154" t="s">
        <v>707</v>
      </c>
      <c r="F684" s="1154" t="s">
        <v>708</v>
      </c>
      <c r="G684" s="1462" t="s">
        <v>9338</v>
      </c>
      <c r="H684" s="1463"/>
      <c r="I684" s="1463"/>
      <c r="J684" s="1463"/>
      <c r="K684" s="1463"/>
      <c r="L684" s="1464"/>
      <c r="M684" s="1129"/>
      <c r="N684" s="1129"/>
      <c r="P684" s="164"/>
      <c r="S684" s="1129"/>
      <c r="T684" s="164"/>
    </row>
    <row r="685" spans="3:20" ht="12">
      <c r="C685" s="1153" t="s">
        <v>9340</v>
      </c>
      <c r="D685" s="1154">
        <v>16</v>
      </c>
      <c r="E685" s="1154" t="s">
        <v>707</v>
      </c>
      <c r="F685" s="1154" t="s">
        <v>708</v>
      </c>
      <c r="G685" s="1462" t="s">
        <v>9341</v>
      </c>
      <c r="H685" s="1463"/>
      <c r="I685" s="1463"/>
      <c r="J685" s="1463"/>
      <c r="K685" s="1463"/>
      <c r="L685" s="1464"/>
      <c r="M685" s="1129"/>
      <c r="N685" s="1129"/>
      <c r="P685" s="164"/>
      <c r="S685" s="1129"/>
      <c r="T685" s="164"/>
    </row>
    <row r="686" spans="3:20" ht="12">
      <c r="C686" s="1153" t="s">
        <v>9342</v>
      </c>
      <c r="D686" s="1154">
        <v>16</v>
      </c>
      <c r="E686" s="1154" t="s">
        <v>707</v>
      </c>
      <c r="F686" s="1154" t="s">
        <v>708</v>
      </c>
      <c r="G686" s="1462" t="s">
        <v>9343</v>
      </c>
      <c r="H686" s="1463"/>
      <c r="I686" s="1463"/>
      <c r="J686" s="1463"/>
      <c r="K686" s="1463"/>
      <c r="L686" s="1464"/>
      <c r="M686" s="1129"/>
      <c r="N686" s="1129"/>
      <c r="P686" s="164"/>
      <c r="S686" s="1129"/>
      <c r="T686" s="164"/>
    </row>
    <row r="687" spans="3:20" ht="12">
      <c r="C687" s="1153" t="s">
        <v>9344</v>
      </c>
      <c r="D687" s="1154">
        <v>16</v>
      </c>
      <c r="E687" s="1154" t="s">
        <v>707</v>
      </c>
      <c r="F687" s="1154" t="s">
        <v>708</v>
      </c>
      <c r="G687" s="1462" t="s">
        <v>9345</v>
      </c>
      <c r="H687" s="1463"/>
      <c r="I687" s="1463"/>
      <c r="J687" s="1463"/>
      <c r="K687" s="1463"/>
      <c r="L687" s="1464"/>
      <c r="M687" s="1129"/>
      <c r="N687" s="1129"/>
      <c r="P687" s="164"/>
      <c r="S687" s="1129"/>
      <c r="T687" s="164"/>
    </row>
    <row r="688" spans="3:20" ht="12">
      <c r="C688" s="1153" t="s">
        <v>9346</v>
      </c>
      <c r="D688" s="1154">
        <v>16</v>
      </c>
      <c r="E688" s="1154" t="s">
        <v>707</v>
      </c>
      <c r="F688" s="1154" t="s">
        <v>708</v>
      </c>
      <c r="G688" s="1462" t="s">
        <v>9347</v>
      </c>
      <c r="H688" s="1463"/>
      <c r="I688" s="1463"/>
      <c r="J688" s="1463"/>
      <c r="K688" s="1463"/>
      <c r="L688" s="1464"/>
      <c r="M688" s="1129"/>
      <c r="N688" s="1129"/>
      <c r="P688" s="164"/>
      <c r="S688" s="1129"/>
      <c r="T688" s="164"/>
    </row>
    <row r="689" spans="3:20" ht="12">
      <c r="C689" s="1153" t="s">
        <v>9348</v>
      </c>
      <c r="D689" s="1154">
        <v>16</v>
      </c>
      <c r="E689" s="1154" t="s">
        <v>707</v>
      </c>
      <c r="F689" s="1154" t="s">
        <v>708</v>
      </c>
      <c r="G689" s="1462" t="s">
        <v>9349</v>
      </c>
      <c r="H689" s="1463"/>
      <c r="I689" s="1463"/>
      <c r="J689" s="1463"/>
      <c r="K689" s="1463"/>
      <c r="L689" s="1464"/>
      <c r="M689" s="1129"/>
      <c r="N689" s="1129"/>
      <c r="P689" s="164"/>
      <c r="S689" s="1129"/>
      <c r="T689" s="164"/>
    </row>
    <row r="690" spans="3:20" ht="12">
      <c r="C690" s="1153" t="s">
        <v>9350</v>
      </c>
      <c r="D690" s="1154">
        <v>16</v>
      </c>
      <c r="E690" s="1154" t="s">
        <v>707</v>
      </c>
      <c r="F690" s="1154" t="s">
        <v>708</v>
      </c>
      <c r="G690" s="1462" t="s">
        <v>9351</v>
      </c>
      <c r="H690" s="1463"/>
      <c r="I690" s="1463"/>
      <c r="J690" s="1463"/>
      <c r="K690" s="1463"/>
      <c r="L690" s="1464"/>
      <c r="M690" s="1129"/>
      <c r="N690" s="1129"/>
      <c r="P690" s="164"/>
      <c r="S690" s="1129"/>
      <c r="T690" s="164"/>
    </row>
    <row r="691" spans="3:20" ht="12">
      <c r="C691" s="1153" t="s">
        <v>9352</v>
      </c>
      <c r="D691" s="1154">
        <v>16</v>
      </c>
      <c r="E691" s="1154" t="s">
        <v>707</v>
      </c>
      <c r="F691" s="1154" t="s">
        <v>708</v>
      </c>
      <c r="G691" s="1462" t="s">
        <v>9353</v>
      </c>
      <c r="H691" s="1463"/>
      <c r="I691" s="1463"/>
      <c r="J691" s="1463"/>
      <c r="K691" s="1463"/>
      <c r="L691" s="1464"/>
      <c r="M691" s="1129"/>
      <c r="N691" s="1129"/>
      <c r="P691" s="164"/>
      <c r="S691" s="1129"/>
      <c r="T691" s="164"/>
    </row>
    <row r="692" spans="3:20" ht="12">
      <c r="C692" s="1153" t="s">
        <v>9354</v>
      </c>
      <c r="D692" s="1154">
        <v>16</v>
      </c>
      <c r="E692" s="1154" t="s">
        <v>707</v>
      </c>
      <c r="F692" s="1154" t="s">
        <v>708</v>
      </c>
      <c r="G692" s="1462" t="s">
        <v>9355</v>
      </c>
      <c r="H692" s="1463"/>
      <c r="I692" s="1463"/>
      <c r="J692" s="1463"/>
      <c r="K692" s="1463"/>
      <c r="L692" s="1464"/>
      <c r="M692" s="1129"/>
      <c r="N692" s="1129"/>
      <c r="P692" s="164"/>
      <c r="S692" s="1129"/>
      <c r="T692" s="164"/>
    </row>
    <row r="693" spans="3:20" ht="12">
      <c r="C693" s="1153" t="s">
        <v>9356</v>
      </c>
      <c r="D693" s="1154">
        <v>16</v>
      </c>
      <c r="E693" s="1154" t="s">
        <v>707</v>
      </c>
      <c r="F693" s="1154" t="s">
        <v>708</v>
      </c>
      <c r="G693" s="1462" t="s">
        <v>9357</v>
      </c>
      <c r="H693" s="1463"/>
      <c r="I693" s="1463"/>
      <c r="J693" s="1463"/>
      <c r="K693" s="1463"/>
      <c r="L693" s="1464"/>
      <c r="M693" s="1129"/>
      <c r="N693" s="1129"/>
      <c r="P693" s="164"/>
      <c r="S693" s="1129"/>
      <c r="T693" s="164"/>
    </row>
    <row r="694" spans="3:20" ht="12">
      <c r="C694" s="1153" t="s">
        <v>9358</v>
      </c>
      <c r="D694" s="1154">
        <v>16</v>
      </c>
      <c r="E694" s="1154" t="s">
        <v>707</v>
      </c>
      <c r="F694" s="1154" t="s">
        <v>708</v>
      </c>
      <c r="G694" s="1462" t="s">
        <v>9359</v>
      </c>
      <c r="H694" s="1463"/>
      <c r="I694" s="1463"/>
      <c r="J694" s="1463"/>
      <c r="K694" s="1463"/>
      <c r="L694" s="1464"/>
      <c r="M694" s="1129"/>
      <c r="N694" s="1129"/>
      <c r="P694" s="164"/>
      <c r="S694" s="1129"/>
      <c r="T694" s="164"/>
    </row>
    <row r="695" spans="3:20" ht="12">
      <c r="C695" s="1153" t="s">
        <v>9360</v>
      </c>
      <c r="D695" s="1154">
        <v>16</v>
      </c>
      <c r="E695" s="1154" t="s">
        <v>707</v>
      </c>
      <c r="F695" s="1154" t="s">
        <v>708</v>
      </c>
      <c r="G695" s="1462" t="s">
        <v>9361</v>
      </c>
      <c r="H695" s="1463"/>
      <c r="I695" s="1463"/>
      <c r="J695" s="1463"/>
      <c r="K695" s="1463"/>
      <c r="L695" s="1464"/>
      <c r="M695" s="1129"/>
      <c r="N695" s="1129"/>
      <c r="P695" s="164"/>
      <c r="S695" s="1129"/>
      <c r="T695" s="164"/>
    </row>
    <row r="696" spans="3:20" ht="12">
      <c r="C696" s="1153" t="s">
        <v>9362</v>
      </c>
      <c r="D696" s="1154">
        <v>16</v>
      </c>
      <c r="E696" s="1154" t="s">
        <v>707</v>
      </c>
      <c r="F696" s="1154" t="s">
        <v>708</v>
      </c>
      <c r="G696" s="1462" t="s">
        <v>9363</v>
      </c>
      <c r="H696" s="1463"/>
      <c r="I696" s="1463"/>
      <c r="J696" s="1463"/>
      <c r="K696" s="1463"/>
      <c r="L696" s="1464"/>
      <c r="M696" s="1129"/>
      <c r="N696" s="1129"/>
      <c r="P696" s="164"/>
      <c r="S696" s="1129"/>
      <c r="T696" s="164"/>
    </row>
    <row r="697" spans="3:20" ht="12">
      <c r="C697" s="1153" t="s">
        <v>9364</v>
      </c>
      <c r="D697" s="1154">
        <v>16</v>
      </c>
      <c r="E697" s="1154" t="s">
        <v>707</v>
      </c>
      <c r="F697" s="1154" t="s">
        <v>708</v>
      </c>
      <c r="G697" s="1462" t="s">
        <v>9365</v>
      </c>
      <c r="H697" s="1463"/>
      <c r="I697" s="1463"/>
      <c r="J697" s="1463"/>
      <c r="K697" s="1463"/>
      <c r="L697" s="1464"/>
      <c r="M697" s="1129"/>
      <c r="N697" s="1129"/>
      <c r="P697" s="164"/>
      <c r="S697" s="1129"/>
      <c r="T697" s="164"/>
    </row>
    <row r="698" spans="3:20" ht="12">
      <c r="C698" s="1153" t="s">
        <v>9366</v>
      </c>
      <c r="D698" s="1154">
        <v>16</v>
      </c>
      <c r="E698" s="1154" t="s">
        <v>707</v>
      </c>
      <c r="F698" s="1154" t="s">
        <v>708</v>
      </c>
      <c r="G698" s="1462" t="s">
        <v>9367</v>
      </c>
      <c r="H698" s="1463"/>
      <c r="I698" s="1463"/>
      <c r="J698" s="1463"/>
      <c r="K698" s="1463"/>
      <c r="L698" s="1464"/>
      <c r="M698" s="1129"/>
      <c r="N698" s="1129"/>
      <c r="P698" s="164"/>
      <c r="S698" s="1129"/>
      <c r="T698" s="164"/>
    </row>
    <row r="699" spans="3:20" ht="12">
      <c r="C699" s="1153" t="s">
        <v>9368</v>
      </c>
      <c r="D699" s="1154">
        <v>16</v>
      </c>
      <c r="E699" s="1154" t="s">
        <v>707</v>
      </c>
      <c r="F699" s="1154" t="s">
        <v>708</v>
      </c>
      <c r="G699" s="1462" t="s">
        <v>9369</v>
      </c>
      <c r="H699" s="1463"/>
      <c r="I699" s="1463"/>
      <c r="J699" s="1463"/>
      <c r="K699" s="1463"/>
      <c r="L699" s="1464"/>
      <c r="M699" s="1129"/>
      <c r="N699" s="1129"/>
      <c r="P699" s="164"/>
      <c r="S699" s="1129"/>
      <c r="T699" s="164"/>
    </row>
    <row r="700" spans="3:20" ht="12">
      <c r="C700" s="1153" t="s">
        <v>9370</v>
      </c>
      <c r="D700" s="1154">
        <v>16</v>
      </c>
      <c r="E700" s="1154" t="s">
        <v>707</v>
      </c>
      <c r="F700" s="1154" t="s">
        <v>708</v>
      </c>
      <c r="G700" s="1462" t="s">
        <v>9371</v>
      </c>
      <c r="H700" s="1463"/>
      <c r="I700" s="1463"/>
      <c r="J700" s="1463"/>
      <c r="K700" s="1463"/>
      <c r="L700" s="1464"/>
      <c r="M700" s="1129"/>
      <c r="N700" s="1129"/>
      <c r="P700" s="164"/>
      <c r="S700" s="1129"/>
      <c r="T700" s="164"/>
    </row>
    <row r="701" spans="3:20" ht="12">
      <c r="C701" s="1153" t="s">
        <v>9372</v>
      </c>
      <c r="D701" s="1154">
        <v>16</v>
      </c>
      <c r="E701" s="1154" t="s">
        <v>707</v>
      </c>
      <c r="F701" s="1154" t="s">
        <v>708</v>
      </c>
      <c r="G701" s="1462" t="s">
        <v>9373</v>
      </c>
      <c r="H701" s="1463"/>
      <c r="I701" s="1463"/>
      <c r="J701" s="1463"/>
      <c r="K701" s="1463"/>
      <c r="L701" s="1464"/>
      <c r="M701" s="1129"/>
      <c r="N701" s="1129"/>
      <c r="P701" s="164"/>
      <c r="S701" s="1129"/>
      <c r="T701" s="164"/>
    </row>
    <row r="702" spans="3:20" ht="12">
      <c r="C702" s="1153" t="s">
        <v>9374</v>
      </c>
      <c r="D702" s="1154">
        <v>16</v>
      </c>
      <c r="E702" s="1154" t="s">
        <v>707</v>
      </c>
      <c r="F702" s="1154" t="s">
        <v>708</v>
      </c>
      <c r="G702" s="1462" t="s">
        <v>9375</v>
      </c>
      <c r="H702" s="1463"/>
      <c r="I702" s="1463"/>
      <c r="J702" s="1463"/>
      <c r="K702" s="1463"/>
      <c r="L702" s="1464"/>
      <c r="M702" s="1129"/>
      <c r="N702" s="1129"/>
      <c r="P702" s="164"/>
      <c r="S702" s="1129"/>
      <c r="T702" s="164"/>
    </row>
    <row r="703" spans="3:20" ht="12">
      <c r="C703" s="1153" t="s">
        <v>9376</v>
      </c>
      <c r="D703" s="1154">
        <v>16</v>
      </c>
      <c r="E703" s="1154" t="s">
        <v>707</v>
      </c>
      <c r="F703" s="1154" t="s">
        <v>708</v>
      </c>
      <c r="G703" s="1462" t="s">
        <v>9377</v>
      </c>
      <c r="H703" s="1463"/>
      <c r="I703" s="1463"/>
      <c r="J703" s="1463"/>
      <c r="K703" s="1463"/>
      <c r="L703" s="1464"/>
      <c r="M703" s="1129"/>
      <c r="N703" s="1129"/>
      <c r="P703" s="164"/>
      <c r="S703" s="1129"/>
      <c r="T703" s="164"/>
    </row>
    <row r="704" spans="3:20" ht="12">
      <c r="C704" s="1153" t="s">
        <v>9378</v>
      </c>
      <c r="D704" s="1154">
        <v>16</v>
      </c>
      <c r="E704" s="1154" t="s">
        <v>707</v>
      </c>
      <c r="F704" s="1154" t="s">
        <v>708</v>
      </c>
      <c r="G704" s="1462" t="s">
        <v>9379</v>
      </c>
      <c r="H704" s="1463"/>
      <c r="I704" s="1463"/>
      <c r="J704" s="1463"/>
      <c r="K704" s="1463"/>
      <c r="L704" s="1464"/>
      <c r="M704" s="1129"/>
      <c r="N704" s="1129"/>
      <c r="P704" s="164"/>
      <c r="S704" s="1129"/>
      <c r="T704" s="164"/>
    </row>
    <row r="705" spans="3:20" ht="12">
      <c r="C705" s="1153" t="s">
        <v>9380</v>
      </c>
      <c r="D705" s="1154">
        <v>16</v>
      </c>
      <c r="E705" s="1154" t="s">
        <v>707</v>
      </c>
      <c r="F705" s="1154" t="s">
        <v>708</v>
      </c>
      <c r="G705" s="1462" t="s">
        <v>9381</v>
      </c>
      <c r="H705" s="1463"/>
      <c r="I705" s="1463"/>
      <c r="J705" s="1463"/>
      <c r="K705" s="1463"/>
      <c r="L705" s="1464"/>
      <c r="M705" s="1129"/>
      <c r="N705" s="1129"/>
      <c r="P705" s="164"/>
      <c r="S705" s="1129"/>
      <c r="T705" s="164"/>
    </row>
    <row r="706" spans="3:20" ht="12">
      <c r="C706" s="1153" t="s">
        <v>9382</v>
      </c>
      <c r="D706" s="1154">
        <v>16</v>
      </c>
      <c r="E706" s="1154" t="s">
        <v>707</v>
      </c>
      <c r="F706" s="1154" t="s">
        <v>708</v>
      </c>
      <c r="G706" s="1462" t="s">
        <v>9383</v>
      </c>
      <c r="H706" s="1463"/>
      <c r="I706" s="1463"/>
      <c r="J706" s="1463"/>
      <c r="K706" s="1463"/>
      <c r="L706" s="1464"/>
      <c r="M706" s="1129"/>
      <c r="N706" s="1129"/>
      <c r="P706" s="164"/>
      <c r="S706" s="1129"/>
      <c r="T706" s="164"/>
    </row>
    <row r="707" spans="3:20" ht="12">
      <c r="C707" s="1153" t="s">
        <v>9384</v>
      </c>
      <c r="D707" s="1154">
        <v>16</v>
      </c>
      <c r="E707" s="1154" t="s">
        <v>707</v>
      </c>
      <c r="F707" s="1154" t="s">
        <v>708</v>
      </c>
      <c r="G707" s="1462" t="s">
        <v>9385</v>
      </c>
      <c r="H707" s="1463"/>
      <c r="I707" s="1463"/>
      <c r="J707" s="1463"/>
      <c r="K707" s="1463"/>
      <c r="L707" s="1464"/>
      <c r="M707" s="1129"/>
      <c r="N707" s="1129"/>
      <c r="P707" s="164"/>
      <c r="S707" s="1129"/>
      <c r="T707" s="164"/>
    </row>
    <row r="708" spans="3:20" ht="12">
      <c r="C708" s="1153" t="s">
        <v>9386</v>
      </c>
      <c r="D708" s="1154">
        <v>16</v>
      </c>
      <c r="E708" s="1154" t="s">
        <v>707</v>
      </c>
      <c r="F708" s="1154" t="s">
        <v>708</v>
      </c>
      <c r="G708" s="1462" t="s">
        <v>9387</v>
      </c>
      <c r="H708" s="1463"/>
      <c r="I708" s="1463"/>
      <c r="J708" s="1463"/>
      <c r="K708" s="1463"/>
      <c r="L708" s="1464"/>
      <c r="M708" s="1129"/>
      <c r="N708" s="1129"/>
      <c r="P708" s="164"/>
      <c r="S708" s="1129"/>
      <c r="T708" s="164"/>
    </row>
    <row r="709" spans="3:20" ht="12">
      <c r="C709" s="1153" t="s">
        <v>9388</v>
      </c>
      <c r="D709" s="1154">
        <v>16</v>
      </c>
      <c r="E709" s="1154" t="s">
        <v>707</v>
      </c>
      <c r="F709" s="1154" t="s">
        <v>708</v>
      </c>
      <c r="G709" s="1462" t="s">
        <v>9389</v>
      </c>
      <c r="H709" s="1463"/>
      <c r="I709" s="1463"/>
      <c r="J709" s="1463"/>
      <c r="K709" s="1463"/>
      <c r="L709" s="1464"/>
      <c r="M709" s="1129"/>
      <c r="N709" s="1129"/>
      <c r="P709" s="164"/>
      <c r="S709" s="1129"/>
      <c r="T709" s="164"/>
    </row>
    <row r="710" spans="3:20" ht="12">
      <c r="C710" s="1153" t="s">
        <v>9390</v>
      </c>
      <c r="D710" s="1154">
        <v>16</v>
      </c>
      <c r="E710" s="1154" t="s">
        <v>707</v>
      </c>
      <c r="F710" s="1154" t="s">
        <v>708</v>
      </c>
      <c r="G710" s="1462" t="s">
        <v>9391</v>
      </c>
      <c r="H710" s="1463"/>
      <c r="I710" s="1463"/>
      <c r="J710" s="1463"/>
      <c r="K710" s="1463"/>
      <c r="L710" s="1464"/>
      <c r="M710" s="1129"/>
      <c r="N710" s="1129"/>
      <c r="P710" s="164"/>
      <c r="S710" s="1129"/>
      <c r="T710" s="164"/>
    </row>
    <row r="711" spans="3:20" ht="12">
      <c r="C711" s="1153" t="s">
        <v>9392</v>
      </c>
      <c r="D711" s="1154">
        <v>16</v>
      </c>
      <c r="E711" s="1154" t="s">
        <v>707</v>
      </c>
      <c r="F711" s="1154" t="s">
        <v>708</v>
      </c>
      <c r="G711" s="1462" t="s">
        <v>9393</v>
      </c>
      <c r="H711" s="1463"/>
      <c r="I711" s="1463"/>
      <c r="J711" s="1463"/>
      <c r="K711" s="1463"/>
      <c r="L711" s="1464"/>
      <c r="M711" s="1129"/>
      <c r="N711" s="1129"/>
      <c r="P711" s="164"/>
      <c r="S711" s="1129"/>
      <c r="T711" s="164"/>
    </row>
    <row r="712" spans="3:20" ht="12">
      <c r="C712" s="1153" t="s">
        <v>9394</v>
      </c>
      <c r="D712" s="1154">
        <v>16</v>
      </c>
      <c r="E712" s="1154" t="s">
        <v>707</v>
      </c>
      <c r="F712" s="1154" t="s">
        <v>708</v>
      </c>
      <c r="G712" s="1462" t="s">
        <v>9395</v>
      </c>
      <c r="H712" s="1463"/>
      <c r="I712" s="1463"/>
      <c r="J712" s="1463"/>
      <c r="K712" s="1463"/>
      <c r="L712" s="1464"/>
      <c r="M712" s="1129"/>
      <c r="N712" s="1129"/>
      <c r="P712" s="164"/>
      <c r="S712" s="1129"/>
      <c r="T712" s="164"/>
    </row>
    <row r="713" spans="3:20" ht="12">
      <c r="C713" s="1153" t="s">
        <v>9396</v>
      </c>
      <c r="D713" s="1154">
        <v>16</v>
      </c>
      <c r="E713" s="1154" t="s">
        <v>707</v>
      </c>
      <c r="F713" s="1154" t="s">
        <v>708</v>
      </c>
      <c r="G713" s="1462" t="s">
        <v>9397</v>
      </c>
      <c r="H713" s="1463"/>
      <c r="I713" s="1463"/>
      <c r="J713" s="1463"/>
      <c r="K713" s="1463"/>
      <c r="L713" s="1464"/>
      <c r="M713" s="1129"/>
      <c r="N713" s="1129"/>
      <c r="P713" s="164"/>
      <c r="S713" s="1129"/>
      <c r="T713" s="164"/>
    </row>
    <row r="714" spans="3:20" ht="12">
      <c r="C714" s="1153" t="s">
        <v>9398</v>
      </c>
      <c r="D714" s="1154">
        <v>16</v>
      </c>
      <c r="E714" s="1154" t="s">
        <v>707</v>
      </c>
      <c r="F714" s="1154" t="s">
        <v>708</v>
      </c>
      <c r="G714" s="1462" t="s">
        <v>9399</v>
      </c>
      <c r="H714" s="1463"/>
      <c r="I714" s="1463"/>
      <c r="J714" s="1463"/>
      <c r="K714" s="1463"/>
      <c r="L714" s="1464"/>
      <c r="M714" s="1129"/>
      <c r="N714" s="1129"/>
      <c r="P714" s="164"/>
      <c r="S714" s="1129"/>
      <c r="T714" s="164"/>
    </row>
    <row r="715" spans="3:20" ht="12">
      <c r="C715" s="1153" t="s">
        <v>9400</v>
      </c>
      <c r="D715" s="1154">
        <v>16</v>
      </c>
      <c r="E715" s="1154" t="s">
        <v>707</v>
      </c>
      <c r="F715" s="1154" t="s">
        <v>708</v>
      </c>
      <c r="G715" s="1462" t="s">
        <v>9401</v>
      </c>
      <c r="H715" s="1463"/>
      <c r="I715" s="1463"/>
      <c r="J715" s="1463"/>
      <c r="K715" s="1463"/>
      <c r="L715" s="1464"/>
      <c r="M715" s="1129"/>
      <c r="N715" s="1129"/>
      <c r="P715" s="164"/>
      <c r="S715" s="1129"/>
      <c r="T715" s="164"/>
    </row>
    <row r="716" spans="3:20" ht="12">
      <c r="C716" s="1153" t="s">
        <v>9402</v>
      </c>
      <c r="D716" s="1154">
        <v>16</v>
      </c>
      <c r="E716" s="1154" t="s">
        <v>707</v>
      </c>
      <c r="F716" s="1154" t="s">
        <v>708</v>
      </c>
      <c r="G716" s="1462" t="s">
        <v>9403</v>
      </c>
      <c r="H716" s="1463"/>
      <c r="I716" s="1463"/>
      <c r="J716" s="1463"/>
      <c r="K716" s="1463"/>
      <c r="L716" s="1464"/>
      <c r="M716" s="1129"/>
      <c r="N716" s="1129"/>
      <c r="P716" s="164"/>
      <c r="S716" s="1129"/>
      <c r="T716" s="164"/>
    </row>
    <row r="717" spans="3:20" ht="12">
      <c r="C717" s="1153" t="s">
        <v>9404</v>
      </c>
      <c r="D717" s="1154">
        <v>16</v>
      </c>
      <c r="E717" s="1154" t="s">
        <v>707</v>
      </c>
      <c r="F717" s="1154" t="s">
        <v>708</v>
      </c>
      <c r="G717" s="1462" t="s">
        <v>9405</v>
      </c>
      <c r="H717" s="1463"/>
      <c r="I717" s="1463"/>
      <c r="J717" s="1463"/>
      <c r="K717" s="1463"/>
      <c r="L717" s="1464"/>
      <c r="M717" s="1129"/>
      <c r="N717" s="1129"/>
      <c r="P717" s="164"/>
      <c r="S717" s="1129"/>
      <c r="T717" s="164"/>
    </row>
    <row r="718" spans="3:20" ht="12">
      <c r="C718" s="1153" t="s">
        <v>9406</v>
      </c>
      <c r="D718" s="1154">
        <v>16</v>
      </c>
      <c r="E718" s="1154" t="s">
        <v>707</v>
      </c>
      <c r="F718" s="1154" t="s">
        <v>708</v>
      </c>
      <c r="G718" s="1462" t="s">
        <v>9407</v>
      </c>
      <c r="H718" s="1463"/>
      <c r="I718" s="1463"/>
      <c r="J718" s="1463"/>
      <c r="K718" s="1463"/>
      <c r="L718" s="1464"/>
      <c r="M718" s="1129"/>
      <c r="N718" s="1129"/>
      <c r="P718" s="164"/>
      <c r="S718" s="1129"/>
      <c r="T718" s="164"/>
    </row>
    <row r="719" spans="3:20" ht="12">
      <c r="C719" s="1153" t="s">
        <v>9408</v>
      </c>
      <c r="D719" s="1154">
        <v>16</v>
      </c>
      <c r="E719" s="1154" t="s">
        <v>707</v>
      </c>
      <c r="F719" s="1154" t="s">
        <v>708</v>
      </c>
      <c r="G719" s="1462" t="s">
        <v>9409</v>
      </c>
      <c r="H719" s="1463"/>
      <c r="I719" s="1463"/>
      <c r="J719" s="1463"/>
      <c r="K719" s="1463"/>
      <c r="L719" s="1464"/>
      <c r="M719" s="1129"/>
      <c r="N719" s="1129"/>
      <c r="P719" s="164"/>
      <c r="S719" s="1129"/>
      <c r="T719" s="164"/>
    </row>
    <row r="720" spans="3:20" ht="12">
      <c r="C720" s="1153" t="s">
        <v>9410</v>
      </c>
      <c r="D720" s="1154">
        <v>16</v>
      </c>
      <c r="E720" s="1154" t="s">
        <v>707</v>
      </c>
      <c r="F720" s="1154" t="s">
        <v>708</v>
      </c>
      <c r="G720" s="1462" t="s">
        <v>9411</v>
      </c>
      <c r="H720" s="1463"/>
      <c r="I720" s="1463"/>
      <c r="J720" s="1463"/>
      <c r="K720" s="1463"/>
      <c r="L720" s="1464"/>
      <c r="M720" s="1129"/>
      <c r="N720" s="1129"/>
      <c r="P720" s="164"/>
      <c r="S720" s="1129"/>
      <c r="T720" s="164"/>
    </row>
    <row r="721" spans="3:20" ht="12">
      <c r="C721" s="1153" t="s">
        <v>9412</v>
      </c>
      <c r="D721" s="1154">
        <v>16</v>
      </c>
      <c r="E721" s="1154" t="s">
        <v>707</v>
      </c>
      <c r="F721" s="1154" t="s">
        <v>708</v>
      </c>
      <c r="G721" s="1462" t="s">
        <v>9413</v>
      </c>
      <c r="H721" s="1463"/>
      <c r="I721" s="1463"/>
      <c r="J721" s="1463"/>
      <c r="K721" s="1463"/>
      <c r="L721" s="1464"/>
      <c r="M721" s="1129"/>
      <c r="N721" s="1129"/>
      <c r="P721" s="164"/>
      <c r="S721" s="1129"/>
      <c r="T721" s="164"/>
    </row>
    <row r="722" spans="3:20" ht="12">
      <c r="C722" s="1153" t="s">
        <v>9414</v>
      </c>
      <c r="D722" s="1154">
        <v>16</v>
      </c>
      <c r="E722" s="1154" t="s">
        <v>707</v>
      </c>
      <c r="F722" s="1154" t="s">
        <v>708</v>
      </c>
      <c r="G722" s="1462" t="s">
        <v>9415</v>
      </c>
      <c r="H722" s="1463"/>
      <c r="I722" s="1463"/>
      <c r="J722" s="1463"/>
      <c r="K722" s="1463"/>
      <c r="L722" s="1464"/>
      <c r="M722" s="1129"/>
      <c r="N722" s="1129"/>
      <c r="P722" s="164"/>
      <c r="S722" s="1129"/>
      <c r="T722" s="164"/>
    </row>
    <row r="723" spans="3:20" ht="12">
      <c r="C723" s="1153" t="s">
        <v>9416</v>
      </c>
      <c r="D723" s="1154">
        <v>16</v>
      </c>
      <c r="E723" s="1154" t="s">
        <v>707</v>
      </c>
      <c r="F723" s="1154" t="s">
        <v>708</v>
      </c>
      <c r="G723" s="1462" t="s">
        <v>9417</v>
      </c>
      <c r="H723" s="1463"/>
      <c r="I723" s="1463"/>
      <c r="J723" s="1463"/>
      <c r="K723" s="1463"/>
      <c r="L723" s="1464"/>
      <c r="M723" s="1129"/>
      <c r="N723" s="1129"/>
      <c r="P723" s="164"/>
      <c r="S723" s="1129"/>
      <c r="T723" s="164"/>
    </row>
    <row r="724" spans="3:20" ht="12">
      <c r="C724" s="1153" t="s">
        <v>9418</v>
      </c>
      <c r="D724" s="1154">
        <v>16</v>
      </c>
      <c r="E724" s="1154" t="s">
        <v>707</v>
      </c>
      <c r="F724" s="1154" t="s">
        <v>708</v>
      </c>
      <c r="G724" s="1462" t="s">
        <v>9419</v>
      </c>
      <c r="H724" s="1463"/>
      <c r="I724" s="1463"/>
      <c r="J724" s="1463"/>
      <c r="K724" s="1463"/>
      <c r="L724" s="1464"/>
      <c r="M724" s="1129"/>
      <c r="N724" s="1129"/>
      <c r="P724" s="164"/>
      <c r="S724" s="1129"/>
      <c r="T724" s="164"/>
    </row>
    <row r="725" spans="3:20" ht="12">
      <c r="C725" s="1153" t="s">
        <v>9420</v>
      </c>
      <c r="D725" s="1154">
        <v>16</v>
      </c>
      <c r="E725" s="1154" t="s">
        <v>707</v>
      </c>
      <c r="F725" s="1154" t="s">
        <v>708</v>
      </c>
      <c r="G725" s="1462" t="s">
        <v>9421</v>
      </c>
      <c r="H725" s="1463"/>
      <c r="I725" s="1463"/>
      <c r="J725" s="1463"/>
      <c r="K725" s="1463"/>
      <c r="L725" s="1464"/>
      <c r="M725" s="1129"/>
      <c r="N725" s="1129"/>
      <c r="P725" s="164"/>
      <c r="S725" s="1129"/>
      <c r="T725" s="164"/>
    </row>
    <row r="726" spans="3:20" ht="12">
      <c r="C726" s="1153" t="s">
        <v>9422</v>
      </c>
      <c r="D726" s="1154">
        <v>16</v>
      </c>
      <c r="E726" s="1154" t="s">
        <v>707</v>
      </c>
      <c r="F726" s="1154" t="s">
        <v>708</v>
      </c>
      <c r="G726" s="1462" t="s">
        <v>9423</v>
      </c>
      <c r="H726" s="1463"/>
      <c r="I726" s="1463"/>
      <c r="J726" s="1463"/>
      <c r="K726" s="1463"/>
      <c r="L726" s="1464"/>
      <c r="M726" s="1129"/>
      <c r="N726" s="1129"/>
      <c r="P726" s="164"/>
      <c r="S726" s="1129"/>
      <c r="T726" s="164"/>
    </row>
    <row r="727" spans="3:20" ht="12">
      <c r="C727" s="1153" t="s">
        <v>9424</v>
      </c>
      <c r="D727" s="1154">
        <v>16</v>
      </c>
      <c r="E727" s="1154" t="s">
        <v>707</v>
      </c>
      <c r="F727" s="1154" t="s">
        <v>708</v>
      </c>
      <c r="G727" s="1462" t="s">
        <v>9425</v>
      </c>
      <c r="H727" s="1463"/>
      <c r="I727" s="1463"/>
      <c r="J727" s="1463"/>
      <c r="K727" s="1463"/>
      <c r="L727" s="1464"/>
      <c r="M727" s="1129"/>
      <c r="N727" s="1129"/>
      <c r="P727" s="164"/>
      <c r="S727" s="1129"/>
      <c r="T727" s="164"/>
    </row>
    <row r="728" spans="3:20" ht="12">
      <c r="C728" s="1153" t="s">
        <v>9426</v>
      </c>
      <c r="D728" s="1154">
        <v>16</v>
      </c>
      <c r="E728" s="1154" t="s">
        <v>707</v>
      </c>
      <c r="F728" s="1154" t="s">
        <v>708</v>
      </c>
      <c r="G728" s="1462" t="s">
        <v>9427</v>
      </c>
      <c r="H728" s="1463"/>
      <c r="I728" s="1463"/>
      <c r="J728" s="1463"/>
      <c r="K728" s="1463"/>
      <c r="L728" s="1464"/>
      <c r="M728" s="1129"/>
      <c r="N728" s="1129"/>
      <c r="P728" s="164"/>
      <c r="S728" s="1129"/>
      <c r="T728" s="164"/>
    </row>
    <row r="729" spans="3:20" ht="12">
      <c r="C729" s="1153" t="s">
        <v>9428</v>
      </c>
      <c r="D729" s="1154">
        <v>16</v>
      </c>
      <c r="E729" s="1154" t="s">
        <v>707</v>
      </c>
      <c r="F729" s="1154" t="s">
        <v>708</v>
      </c>
      <c r="G729" s="1462" t="s">
        <v>9429</v>
      </c>
      <c r="H729" s="1463"/>
      <c r="I729" s="1463"/>
      <c r="J729" s="1463"/>
      <c r="K729" s="1463"/>
      <c r="L729" s="1464"/>
      <c r="M729" s="1129"/>
      <c r="N729" s="1129"/>
      <c r="P729" s="164"/>
      <c r="S729" s="1129"/>
      <c r="T729" s="164"/>
    </row>
    <row r="730" spans="3:20" ht="12">
      <c r="C730" s="1153" t="s">
        <v>9430</v>
      </c>
      <c r="D730" s="1154">
        <v>16</v>
      </c>
      <c r="E730" s="1154" t="s">
        <v>707</v>
      </c>
      <c r="F730" s="1154" t="s">
        <v>708</v>
      </c>
      <c r="G730" s="1462" t="s">
        <v>9431</v>
      </c>
      <c r="H730" s="1463"/>
      <c r="I730" s="1463"/>
      <c r="J730" s="1463"/>
      <c r="K730" s="1463"/>
      <c r="L730" s="1464"/>
      <c r="M730" s="1129"/>
      <c r="N730" s="1129"/>
      <c r="P730" s="164"/>
      <c r="S730" s="1129"/>
      <c r="T730" s="164"/>
    </row>
    <row r="731" spans="3:20" ht="12">
      <c r="C731" s="1153" t="s">
        <v>9432</v>
      </c>
      <c r="D731" s="1154">
        <v>16</v>
      </c>
      <c r="E731" s="1154" t="s">
        <v>707</v>
      </c>
      <c r="F731" s="1154" t="s">
        <v>708</v>
      </c>
      <c r="G731" s="1462" t="s">
        <v>9433</v>
      </c>
      <c r="H731" s="1463"/>
      <c r="I731" s="1463"/>
      <c r="J731" s="1463"/>
      <c r="K731" s="1463"/>
      <c r="L731" s="1464"/>
      <c r="M731" s="1129"/>
      <c r="N731" s="1129"/>
      <c r="P731" s="164"/>
      <c r="S731" s="1129"/>
      <c r="T731" s="164"/>
    </row>
    <row r="732" spans="3:20" ht="12">
      <c r="C732" s="1153" t="s">
        <v>9434</v>
      </c>
      <c r="D732" s="1154">
        <v>16</v>
      </c>
      <c r="E732" s="1154" t="s">
        <v>707</v>
      </c>
      <c r="F732" s="1154" t="s">
        <v>708</v>
      </c>
      <c r="G732" s="1462" t="s">
        <v>9435</v>
      </c>
      <c r="H732" s="1463"/>
      <c r="I732" s="1463"/>
      <c r="J732" s="1463"/>
      <c r="K732" s="1463"/>
      <c r="L732" s="1464"/>
      <c r="M732" s="1129"/>
      <c r="N732" s="1129"/>
      <c r="P732" s="164"/>
      <c r="S732" s="1129"/>
      <c r="T732" s="164"/>
    </row>
    <row r="733" spans="3:20" ht="12">
      <c r="C733" s="1153" t="s">
        <v>8921</v>
      </c>
      <c r="D733" s="1154">
        <v>8</v>
      </c>
      <c r="E733" s="1154" t="s">
        <v>707</v>
      </c>
      <c r="F733" s="1154" t="s">
        <v>708</v>
      </c>
      <c r="G733" s="1462" t="s">
        <v>7188</v>
      </c>
      <c r="H733" s="1463"/>
      <c r="I733" s="1463"/>
      <c r="J733" s="1463"/>
      <c r="K733" s="1463"/>
      <c r="L733" s="1464"/>
      <c r="M733" s="1129"/>
      <c r="N733" s="1129"/>
      <c r="P733" s="164"/>
      <c r="S733" s="1129"/>
      <c r="T733" s="164"/>
    </row>
    <row r="734" spans="3:20" ht="12">
      <c r="C734" s="1153" t="s">
        <v>9436</v>
      </c>
      <c r="D734" s="1154">
        <v>8</v>
      </c>
      <c r="E734" s="1154" t="s">
        <v>707</v>
      </c>
      <c r="F734" s="1154" t="s">
        <v>708</v>
      </c>
      <c r="G734" s="1462" t="s">
        <v>7188</v>
      </c>
      <c r="H734" s="1463"/>
      <c r="I734" s="1463"/>
      <c r="J734" s="1463"/>
      <c r="K734" s="1463"/>
      <c r="L734" s="1464"/>
      <c r="M734" s="1129"/>
      <c r="N734" s="1129"/>
      <c r="P734" s="164"/>
      <c r="S734" s="1129"/>
      <c r="T734" s="164"/>
    </row>
    <row r="735" spans="3:20" ht="12">
      <c r="C735" s="1153" t="s">
        <v>9437</v>
      </c>
      <c r="D735" s="1154">
        <v>8</v>
      </c>
      <c r="E735" s="1154" t="s">
        <v>707</v>
      </c>
      <c r="F735" s="1154" t="s">
        <v>708</v>
      </c>
      <c r="G735" s="1462" t="s">
        <v>7188</v>
      </c>
      <c r="H735" s="1463"/>
      <c r="I735" s="1463"/>
      <c r="J735" s="1463"/>
      <c r="K735" s="1463"/>
      <c r="L735" s="1464"/>
      <c r="M735" s="1129"/>
      <c r="N735" s="1129"/>
      <c r="P735" s="164"/>
      <c r="S735" s="1129"/>
      <c r="T735" s="164"/>
    </row>
    <row r="736" spans="3:20" ht="12">
      <c r="C736" s="1153" t="s">
        <v>9438</v>
      </c>
      <c r="D736" s="1154">
        <v>8</v>
      </c>
      <c r="E736" s="1154" t="s">
        <v>707</v>
      </c>
      <c r="F736" s="1154" t="s">
        <v>708</v>
      </c>
      <c r="G736" s="1462" t="s">
        <v>7188</v>
      </c>
      <c r="H736" s="1463"/>
      <c r="I736" s="1463"/>
      <c r="J736" s="1463"/>
      <c r="K736" s="1463"/>
      <c r="L736" s="1464"/>
      <c r="M736" s="1129"/>
      <c r="N736" s="1129"/>
      <c r="P736" s="164"/>
      <c r="S736" s="1129"/>
      <c r="T736" s="164"/>
    </row>
    <row r="737" spans="3:20" ht="12">
      <c r="C737" s="1153" t="s">
        <v>9439</v>
      </c>
      <c r="D737" s="1154">
        <v>8</v>
      </c>
      <c r="E737" s="1154" t="s">
        <v>707</v>
      </c>
      <c r="F737" s="1154" t="s">
        <v>1258</v>
      </c>
      <c r="G737" s="1462" t="s">
        <v>7188</v>
      </c>
      <c r="H737" s="1463"/>
      <c r="I737" s="1463"/>
      <c r="J737" s="1463"/>
      <c r="K737" s="1463"/>
      <c r="L737" s="1464"/>
      <c r="M737" s="1129"/>
      <c r="N737" s="1129"/>
      <c r="O737" s="1129"/>
      <c r="P737" s="164"/>
      <c r="S737" s="164"/>
      <c r="T737" s="164"/>
    </row>
    <row r="738" spans="3:20" ht="12">
      <c r="C738" s="1153" t="s">
        <v>9440</v>
      </c>
      <c r="D738" s="1154">
        <v>8</v>
      </c>
      <c r="E738" s="1154" t="s">
        <v>707</v>
      </c>
      <c r="F738" s="1154" t="s">
        <v>1258</v>
      </c>
      <c r="G738" s="1462" t="s">
        <v>7188</v>
      </c>
      <c r="H738" s="1463"/>
      <c r="I738" s="1463"/>
      <c r="J738" s="1463"/>
      <c r="K738" s="1463"/>
      <c r="L738" s="1464"/>
      <c r="M738" s="1129"/>
      <c r="N738" s="1129"/>
      <c r="O738" s="1129"/>
      <c r="P738" s="164"/>
      <c r="S738" s="164"/>
      <c r="T738" s="164"/>
    </row>
    <row r="739" spans="3:20" ht="12">
      <c r="C739" s="1153" t="s">
        <v>9441</v>
      </c>
      <c r="D739" s="1154">
        <v>8</v>
      </c>
      <c r="E739" s="1154" t="s">
        <v>707</v>
      </c>
      <c r="F739" s="1001" t="s">
        <v>769</v>
      </c>
      <c r="G739" s="1462" t="s">
        <v>7188</v>
      </c>
      <c r="H739" s="1463"/>
      <c r="I739" s="1463"/>
      <c r="J739" s="1463"/>
      <c r="K739" s="1463"/>
      <c r="L739" s="1464"/>
      <c r="M739" s="1129"/>
      <c r="N739" s="1129"/>
      <c r="O739" s="1129"/>
      <c r="P739" s="164"/>
      <c r="S739" s="164"/>
      <c r="T739" s="164"/>
    </row>
    <row r="740" spans="3:20" ht="12">
      <c r="C740" s="1153" t="s">
        <v>9442</v>
      </c>
      <c r="D740" s="1154">
        <v>8</v>
      </c>
      <c r="E740" s="1154" t="s">
        <v>707</v>
      </c>
      <c r="F740" s="1001" t="s">
        <v>769</v>
      </c>
      <c r="G740" s="1462" t="s">
        <v>7188</v>
      </c>
      <c r="H740" s="1463"/>
      <c r="I740" s="1463"/>
      <c r="J740" s="1463"/>
      <c r="K740" s="1463"/>
      <c r="L740" s="1464"/>
      <c r="M740" s="1129"/>
      <c r="N740" s="1129"/>
      <c r="O740" s="1129"/>
      <c r="P740" s="164"/>
      <c r="S740" s="164"/>
      <c r="T740" s="164"/>
    </row>
    <row r="741" spans="3:20" ht="12">
      <c r="C741" s="1153" t="s">
        <v>9443</v>
      </c>
      <c r="D741" s="1154">
        <v>28</v>
      </c>
      <c r="E741" s="1154" t="s">
        <v>707</v>
      </c>
      <c r="F741" s="1154" t="s">
        <v>708</v>
      </c>
      <c r="G741" s="1462" t="s">
        <v>9444</v>
      </c>
      <c r="H741" s="1463"/>
      <c r="I741" s="1463"/>
      <c r="J741" s="1463"/>
      <c r="K741" s="1463"/>
      <c r="L741" s="1464"/>
      <c r="M741" s="1129"/>
      <c r="N741" s="1129"/>
      <c r="O741" s="1129"/>
      <c r="P741" s="164"/>
      <c r="S741" s="164"/>
      <c r="T741" s="164"/>
    </row>
    <row r="742" spans="3:20" ht="12">
      <c r="C742" s="1153" t="s">
        <v>9445</v>
      </c>
      <c r="D742" s="1154">
        <v>28</v>
      </c>
      <c r="E742" s="1154" t="s">
        <v>707</v>
      </c>
      <c r="F742" s="1154" t="s">
        <v>708</v>
      </c>
      <c r="G742" s="1462" t="s">
        <v>9446</v>
      </c>
      <c r="H742" s="1463"/>
      <c r="I742" s="1463"/>
      <c r="J742" s="1463"/>
      <c r="K742" s="1463"/>
      <c r="L742" s="1464"/>
      <c r="M742" s="1129"/>
      <c r="N742" s="1129"/>
      <c r="O742" s="1129"/>
      <c r="P742" s="164"/>
      <c r="S742" s="164"/>
      <c r="T742" s="164"/>
    </row>
    <row r="743" spans="3:20" ht="12">
      <c r="C743" s="1153" t="s">
        <v>9447</v>
      </c>
      <c r="D743" s="1154">
        <v>8</v>
      </c>
      <c r="E743" s="1154" t="s">
        <v>707</v>
      </c>
      <c r="F743" s="1154" t="s">
        <v>708</v>
      </c>
      <c r="G743" s="1462" t="s">
        <v>9448</v>
      </c>
      <c r="H743" s="1463"/>
      <c r="I743" s="1463"/>
      <c r="J743" s="1463"/>
      <c r="K743" s="1463"/>
      <c r="L743" s="1464"/>
      <c r="M743" s="1129"/>
      <c r="N743" s="1129"/>
      <c r="O743" s="1129"/>
      <c r="P743" s="164"/>
      <c r="S743" s="164"/>
      <c r="T743" s="164"/>
    </row>
    <row r="744" spans="3:20" ht="12">
      <c r="C744" s="1153" t="s">
        <v>9449</v>
      </c>
      <c r="D744" s="1154">
        <v>8</v>
      </c>
      <c r="E744" s="1154" t="s">
        <v>769</v>
      </c>
      <c r="F744" s="1154" t="s">
        <v>708</v>
      </c>
      <c r="G744" s="1462" t="s">
        <v>9450</v>
      </c>
      <c r="H744" s="1463"/>
      <c r="I744" s="1463"/>
      <c r="J744" s="1463"/>
      <c r="K744" s="1378"/>
      <c r="L744" s="1379"/>
      <c r="M744" s="1129"/>
      <c r="N744" s="1129"/>
      <c r="O744" s="1129"/>
      <c r="P744" s="164"/>
      <c r="S744" s="164"/>
      <c r="T744" s="164"/>
    </row>
    <row r="745" spans="3:20" ht="12">
      <c r="C745" s="1153" t="s">
        <v>9451</v>
      </c>
      <c r="D745" s="1154">
        <v>2</v>
      </c>
      <c r="E745" s="1154" t="s">
        <v>707</v>
      </c>
      <c r="F745" s="1154" t="s">
        <v>708</v>
      </c>
      <c r="G745" s="1462" t="s">
        <v>9452</v>
      </c>
      <c r="H745" s="1463"/>
      <c r="I745" s="1463"/>
      <c r="J745" s="1463"/>
      <c r="K745" s="1463"/>
      <c r="L745" s="1464"/>
      <c r="M745" s="1129"/>
      <c r="N745" s="1129"/>
      <c r="O745" s="1129"/>
      <c r="P745" s="164"/>
      <c r="S745" s="164"/>
      <c r="T745" s="164"/>
    </row>
    <row r="746" spans="3:20" ht="12">
      <c r="C746" s="1153" t="s">
        <v>9453</v>
      </c>
      <c r="D746" s="1154">
        <v>1</v>
      </c>
      <c r="E746" s="1154" t="s">
        <v>769</v>
      </c>
      <c r="F746" s="1154" t="s">
        <v>708</v>
      </c>
      <c r="G746" s="1462" t="s">
        <v>9454</v>
      </c>
      <c r="H746" s="1463"/>
      <c r="I746" s="1463"/>
      <c r="J746" s="1463"/>
      <c r="K746" s="1463"/>
      <c r="L746" s="1464"/>
      <c r="M746" s="1129"/>
      <c r="N746" s="1129"/>
      <c r="O746" s="1129"/>
      <c r="P746" s="164"/>
      <c r="S746" s="164"/>
      <c r="T746" s="164"/>
    </row>
    <row r="747" spans="3:20" ht="12">
      <c r="C747" s="873" t="s">
        <v>14435</v>
      </c>
      <c r="D747" s="1131">
        <f>SUM(D470:D746)</f>
        <v>3128</v>
      </c>
      <c r="E747" s="1129"/>
      <c r="F747" s="1129"/>
      <c r="G747" s="1129"/>
      <c r="H747" s="1129"/>
      <c r="I747" s="1129"/>
      <c r="J747" s="1129"/>
      <c r="K747" s="1129"/>
      <c r="L747" s="1129"/>
      <c r="M747" s="1129"/>
      <c r="N747" s="1129"/>
      <c r="O747" s="1129"/>
      <c r="P747" s="164"/>
      <c r="S747" s="164"/>
      <c r="T747" s="164"/>
    </row>
    <row r="748" spans="3:20" ht="12">
      <c r="M748" s="164"/>
      <c r="P748" s="164"/>
      <c r="S748" s="164"/>
      <c r="T748" s="164"/>
    </row>
    <row r="749" spans="3:20" ht="12">
      <c r="M749" s="164"/>
      <c r="P749" s="164"/>
      <c r="S749" s="164"/>
      <c r="T749" s="164"/>
    </row>
  </sheetData>
  <mergeCells count="711">
    <mergeCell ref="G745:L745"/>
    <mergeCell ref="G746:L746"/>
    <mergeCell ref="G736:L736"/>
    <mergeCell ref="G737:L737"/>
    <mergeCell ref="G738:L738"/>
    <mergeCell ref="G739:L739"/>
    <mergeCell ref="G740:L740"/>
    <mergeCell ref="G741:L741"/>
    <mergeCell ref="G727:L727"/>
    <mergeCell ref="G728:L728"/>
    <mergeCell ref="G729:L729"/>
    <mergeCell ref="G730:L730"/>
    <mergeCell ref="G731:L731"/>
    <mergeCell ref="G732:L732"/>
    <mergeCell ref="G733:L733"/>
    <mergeCell ref="G734:L734"/>
    <mergeCell ref="G735:L735"/>
    <mergeCell ref="G742:L742"/>
    <mergeCell ref="G743:L743"/>
    <mergeCell ref="G744:J744"/>
    <mergeCell ref="G709:L709"/>
    <mergeCell ref="G710:L710"/>
    <mergeCell ref="G711:L711"/>
    <mergeCell ref="G700:L700"/>
    <mergeCell ref="G701:L701"/>
    <mergeCell ref="G702:L702"/>
    <mergeCell ref="G703:L703"/>
    <mergeCell ref="G704:L704"/>
    <mergeCell ref="G705:L705"/>
    <mergeCell ref="G694:L694"/>
    <mergeCell ref="G695:L695"/>
    <mergeCell ref="G696:L696"/>
    <mergeCell ref="G697:L697"/>
    <mergeCell ref="G698:L698"/>
    <mergeCell ref="G699:L699"/>
    <mergeCell ref="G706:L706"/>
    <mergeCell ref="G707:L707"/>
    <mergeCell ref="G708:L708"/>
    <mergeCell ref="G724:L724"/>
    <mergeCell ref="G725:L725"/>
    <mergeCell ref="G726:L726"/>
    <mergeCell ref="G712:L712"/>
    <mergeCell ref="G713:L713"/>
    <mergeCell ref="G714:L714"/>
    <mergeCell ref="G715:L715"/>
    <mergeCell ref="G716:L716"/>
    <mergeCell ref="G717:L717"/>
    <mergeCell ref="G718:L718"/>
    <mergeCell ref="G719:L719"/>
    <mergeCell ref="G720:L720"/>
    <mergeCell ref="G721:L721"/>
    <mergeCell ref="G722:L722"/>
    <mergeCell ref="G723:L723"/>
    <mergeCell ref="G676:L676"/>
    <mergeCell ref="G677:L677"/>
    <mergeCell ref="G678:L678"/>
    <mergeCell ref="G679:L679"/>
    <mergeCell ref="G680:L680"/>
    <mergeCell ref="G681:L681"/>
    <mergeCell ref="G667:L667"/>
    <mergeCell ref="G668:L668"/>
    <mergeCell ref="G669:L669"/>
    <mergeCell ref="G670:L670"/>
    <mergeCell ref="G671:L671"/>
    <mergeCell ref="G672:L672"/>
    <mergeCell ref="G673:L673"/>
    <mergeCell ref="G674:L674"/>
    <mergeCell ref="G675:L675"/>
    <mergeCell ref="G691:L691"/>
    <mergeCell ref="G692:L692"/>
    <mergeCell ref="G693:L693"/>
    <mergeCell ref="G682:L682"/>
    <mergeCell ref="G683:L683"/>
    <mergeCell ref="G684:L684"/>
    <mergeCell ref="G685:L685"/>
    <mergeCell ref="G686:L686"/>
    <mergeCell ref="G687:L687"/>
    <mergeCell ref="G688:L688"/>
    <mergeCell ref="G689:L689"/>
    <mergeCell ref="G690:L690"/>
    <mergeCell ref="G658:L658"/>
    <mergeCell ref="G659:L659"/>
    <mergeCell ref="G660:L660"/>
    <mergeCell ref="G661:L661"/>
    <mergeCell ref="G662:L662"/>
    <mergeCell ref="G663:L663"/>
    <mergeCell ref="G664:L664"/>
    <mergeCell ref="G665:L665"/>
    <mergeCell ref="G666:L666"/>
    <mergeCell ref="G655:L655"/>
    <mergeCell ref="G656:L656"/>
    <mergeCell ref="G657:L657"/>
    <mergeCell ref="G646:L646"/>
    <mergeCell ref="G647:L647"/>
    <mergeCell ref="G648:L648"/>
    <mergeCell ref="G649:L649"/>
    <mergeCell ref="G650:L650"/>
    <mergeCell ref="G651:L651"/>
    <mergeCell ref="G628:L628"/>
    <mergeCell ref="G629:L629"/>
    <mergeCell ref="G630:L630"/>
    <mergeCell ref="G652:L652"/>
    <mergeCell ref="G653:L653"/>
    <mergeCell ref="G654:L654"/>
    <mergeCell ref="G640:L640"/>
    <mergeCell ref="G641:L641"/>
    <mergeCell ref="G642:L642"/>
    <mergeCell ref="G643:L643"/>
    <mergeCell ref="G644:L644"/>
    <mergeCell ref="G645:L645"/>
    <mergeCell ref="G631:L631"/>
    <mergeCell ref="G632:L632"/>
    <mergeCell ref="G633:L633"/>
    <mergeCell ref="G634:L634"/>
    <mergeCell ref="G635:L635"/>
    <mergeCell ref="G636:L636"/>
    <mergeCell ref="G637:L637"/>
    <mergeCell ref="G638:L638"/>
    <mergeCell ref="G639:L639"/>
    <mergeCell ref="G622:L622"/>
    <mergeCell ref="G623:L623"/>
    <mergeCell ref="G624:L624"/>
    <mergeCell ref="G625:L625"/>
    <mergeCell ref="G626:L626"/>
    <mergeCell ref="G627:L627"/>
    <mergeCell ref="G598:L598"/>
    <mergeCell ref="G599:L599"/>
    <mergeCell ref="G600:L600"/>
    <mergeCell ref="G601:L601"/>
    <mergeCell ref="G602:L602"/>
    <mergeCell ref="G603:L603"/>
    <mergeCell ref="G619:L619"/>
    <mergeCell ref="G620:L620"/>
    <mergeCell ref="G621:L621"/>
    <mergeCell ref="G610:L610"/>
    <mergeCell ref="G611:L611"/>
    <mergeCell ref="G612:L612"/>
    <mergeCell ref="G613:L613"/>
    <mergeCell ref="G614:L614"/>
    <mergeCell ref="G615:L615"/>
    <mergeCell ref="G592:L592"/>
    <mergeCell ref="G593:L593"/>
    <mergeCell ref="G594:L594"/>
    <mergeCell ref="G616:L616"/>
    <mergeCell ref="G617:L617"/>
    <mergeCell ref="G618:L618"/>
    <mergeCell ref="G604:L604"/>
    <mergeCell ref="G605:L605"/>
    <mergeCell ref="G606:L606"/>
    <mergeCell ref="G607:L607"/>
    <mergeCell ref="G608:L608"/>
    <mergeCell ref="G609:L609"/>
    <mergeCell ref="G595:L595"/>
    <mergeCell ref="G596:L596"/>
    <mergeCell ref="G597:L597"/>
    <mergeCell ref="G586:L586"/>
    <mergeCell ref="G587:L587"/>
    <mergeCell ref="G588:L588"/>
    <mergeCell ref="G589:L589"/>
    <mergeCell ref="G590:L590"/>
    <mergeCell ref="G591:L591"/>
    <mergeCell ref="G562:L562"/>
    <mergeCell ref="G563:L563"/>
    <mergeCell ref="G564:L564"/>
    <mergeCell ref="G565:L565"/>
    <mergeCell ref="G566:L566"/>
    <mergeCell ref="G567:L567"/>
    <mergeCell ref="G583:L583"/>
    <mergeCell ref="G584:L584"/>
    <mergeCell ref="G585:L585"/>
    <mergeCell ref="G574:L574"/>
    <mergeCell ref="G575:L575"/>
    <mergeCell ref="G576:L576"/>
    <mergeCell ref="G577:L577"/>
    <mergeCell ref="G578:L578"/>
    <mergeCell ref="G579:L579"/>
    <mergeCell ref="G556:L556"/>
    <mergeCell ref="G557:L557"/>
    <mergeCell ref="G558:L558"/>
    <mergeCell ref="G580:L580"/>
    <mergeCell ref="G581:L581"/>
    <mergeCell ref="G582:L582"/>
    <mergeCell ref="G568:L568"/>
    <mergeCell ref="G569:L569"/>
    <mergeCell ref="G570:L570"/>
    <mergeCell ref="G571:L571"/>
    <mergeCell ref="G572:L572"/>
    <mergeCell ref="G573:L573"/>
    <mergeCell ref="G559:L559"/>
    <mergeCell ref="G560:L560"/>
    <mergeCell ref="G561:L561"/>
    <mergeCell ref="G550:L550"/>
    <mergeCell ref="G551:L551"/>
    <mergeCell ref="G552:L552"/>
    <mergeCell ref="G553:L553"/>
    <mergeCell ref="G554:L554"/>
    <mergeCell ref="G555:L555"/>
    <mergeCell ref="G526:L526"/>
    <mergeCell ref="G527:L527"/>
    <mergeCell ref="G528:L528"/>
    <mergeCell ref="G529:L529"/>
    <mergeCell ref="G530:L530"/>
    <mergeCell ref="G531:L531"/>
    <mergeCell ref="G547:L547"/>
    <mergeCell ref="G548:L548"/>
    <mergeCell ref="G549:L549"/>
    <mergeCell ref="G538:L538"/>
    <mergeCell ref="G539:L539"/>
    <mergeCell ref="G540:L540"/>
    <mergeCell ref="G541:L541"/>
    <mergeCell ref="G542:L542"/>
    <mergeCell ref="G543:L543"/>
    <mergeCell ref="G520:L520"/>
    <mergeCell ref="G521:L521"/>
    <mergeCell ref="G522:L522"/>
    <mergeCell ref="G544:L544"/>
    <mergeCell ref="G545:L545"/>
    <mergeCell ref="G546:L546"/>
    <mergeCell ref="G532:L532"/>
    <mergeCell ref="G533:L533"/>
    <mergeCell ref="G534:L534"/>
    <mergeCell ref="G535:L535"/>
    <mergeCell ref="G536:L536"/>
    <mergeCell ref="G537:L537"/>
    <mergeCell ref="G523:L523"/>
    <mergeCell ref="G524:L524"/>
    <mergeCell ref="G525:L525"/>
    <mergeCell ref="G514:L514"/>
    <mergeCell ref="G515:L515"/>
    <mergeCell ref="G516:L516"/>
    <mergeCell ref="G517:L517"/>
    <mergeCell ref="G518:L518"/>
    <mergeCell ref="G519:L519"/>
    <mergeCell ref="G490:L490"/>
    <mergeCell ref="G491:L491"/>
    <mergeCell ref="G492:L492"/>
    <mergeCell ref="G493:L493"/>
    <mergeCell ref="G494:L494"/>
    <mergeCell ref="G495:L495"/>
    <mergeCell ref="G511:L511"/>
    <mergeCell ref="G512:L512"/>
    <mergeCell ref="G513:L513"/>
    <mergeCell ref="G502:L502"/>
    <mergeCell ref="G503:L503"/>
    <mergeCell ref="G504:L504"/>
    <mergeCell ref="G505:L505"/>
    <mergeCell ref="G506:L506"/>
    <mergeCell ref="G507:L507"/>
    <mergeCell ref="G484:L484"/>
    <mergeCell ref="G485:L485"/>
    <mergeCell ref="G486:L486"/>
    <mergeCell ref="G508:L508"/>
    <mergeCell ref="G509:L509"/>
    <mergeCell ref="G510:L510"/>
    <mergeCell ref="G496:L496"/>
    <mergeCell ref="G497:L497"/>
    <mergeCell ref="G498:L498"/>
    <mergeCell ref="G499:L499"/>
    <mergeCell ref="G500:L500"/>
    <mergeCell ref="G501:L501"/>
    <mergeCell ref="G487:L487"/>
    <mergeCell ref="G488:L488"/>
    <mergeCell ref="G489:L489"/>
    <mergeCell ref="G472:L472"/>
    <mergeCell ref="G473:L473"/>
    <mergeCell ref="G474:L474"/>
    <mergeCell ref="G475:L475"/>
    <mergeCell ref="G476:L476"/>
    <mergeCell ref="G477:L477"/>
    <mergeCell ref="G478:L478"/>
    <mergeCell ref="G479:L479"/>
    <mergeCell ref="G480:L480"/>
    <mergeCell ref="G481:L481"/>
    <mergeCell ref="G482:L482"/>
    <mergeCell ref="G483:L483"/>
    <mergeCell ref="G470:L470"/>
    <mergeCell ref="G471:L471"/>
    <mergeCell ref="F8:J8"/>
    <mergeCell ref="C9:J9"/>
    <mergeCell ref="G10:J10"/>
    <mergeCell ref="G39:J39"/>
    <mergeCell ref="H17:J17"/>
    <mergeCell ref="H18:J18"/>
    <mergeCell ref="C19:J19"/>
    <mergeCell ref="C21:J21"/>
    <mergeCell ref="C23:J23"/>
    <mergeCell ref="C25:J25"/>
    <mergeCell ref="C27:J27"/>
    <mergeCell ref="C28:J28"/>
    <mergeCell ref="G45:J45"/>
    <mergeCell ref="G46:J46"/>
    <mergeCell ref="G47:J47"/>
    <mergeCell ref="G48:J48"/>
    <mergeCell ref="C29:J29"/>
    <mergeCell ref="C30:J30"/>
    <mergeCell ref="C32:J32"/>
    <mergeCell ref="G33:J33"/>
    <mergeCell ref="G34:J34"/>
    <mergeCell ref="G35:J35"/>
    <mergeCell ref="C74:J74"/>
    <mergeCell ref="G49:J49"/>
    <mergeCell ref="G50:J50"/>
    <mergeCell ref="G51:J51"/>
    <mergeCell ref="G52:J52"/>
    <mergeCell ref="G53:J53"/>
    <mergeCell ref="G54:J54"/>
    <mergeCell ref="G55:J55"/>
    <mergeCell ref="G56:J56"/>
    <mergeCell ref="C57:J57"/>
    <mergeCell ref="C67:J67"/>
    <mergeCell ref="C68:J68"/>
    <mergeCell ref="C69:J69"/>
    <mergeCell ref="C70:J70"/>
    <mergeCell ref="C71:J71"/>
    <mergeCell ref="C72:J72"/>
    <mergeCell ref="C73:J73"/>
    <mergeCell ref="G36:J36"/>
    <mergeCell ref="G37:J37"/>
    <mergeCell ref="G38:J38"/>
    <mergeCell ref="G40:J40"/>
    <mergeCell ref="G41:J41"/>
    <mergeCell ref="G42:J42"/>
    <mergeCell ref="G43:J43"/>
    <mergeCell ref="G44:J44"/>
    <mergeCell ref="C58:J58"/>
    <mergeCell ref="C59:J59"/>
    <mergeCell ref="C60:J60"/>
    <mergeCell ref="C61:J61"/>
    <mergeCell ref="C62:J62"/>
    <mergeCell ref="C108:J108"/>
    <mergeCell ref="C75:J75"/>
    <mergeCell ref="C76:J76"/>
    <mergeCell ref="C77:J77"/>
    <mergeCell ref="C78:J78"/>
    <mergeCell ref="C79:J79"/>
    <mergeCell ref="C80:J80"/>
    <mergeCell ref="C81:J81"/>
    <mergeCell ref="C82:J82"/>
    <mergeCell ref="C83:J83"/>
    <mergeCell ref="C84:J84"/>
    <mergeCell ref="C85:J85"/>
    <mergeCell ref="C86:J86"/>
    <mergeCell ref="C87:J87"/>
    <mergeCell ref="C88:J88"/>
    <mergeCell ref="C89:J89"/>
    <mergeCell ref="C90:J90"/>
    <mergeCell ref="C91:J91"/>
    <mergeCell ref="C101:J101"/>
    <mergeCell ref="C102:J102"/>
    <mergeCell ref="C103:J103"/>
    <mergeCell ref="C104:J104"/>
    <mergeCell ref="C105:J105"/>
    <mergeCell ref="C106:J106"/>
    <mergeCell ref="C107:J107"/>
    <mergeCell ref="C63:J63"/>
    <mergeCell ref="C64:J64"/>
    <mergeCell ref="C65:J65"/>
    <mergeCell ref="C66:J66"/>
    <mergeCell ref="C92:J92"/>
    <mergeCell ref="C93:J93"/>
    <mergeCell ref="C94:J94"/>
    <mergeCell ref="C95:J95"/>
    <mergeCell ref="C96:J96"/>
    <mergeCell ref="C97:J97"/>
    <mergeCell ref="C98:J98"/>
    <mergeCell ref="C99:J99"/>
    <mergeCell ref="C100:J100"/>
    <mergeCell ref="C144:J144"/>
    <mergeCell ref="C109:J109"/>
    <mergeCell ref="C110:J110"/>
    <mergeCell ref="C111:J111"/>
    <mergeCell ref="C112:J112"/>
    <mergeCell ref="C113:J113"/>
    <mergeCell ref="C114:J114"/>
    <mergeCell ref="C115:J115"/>
    <mergeCell ref="C116:J116"/>
    <mergeCell ref="C117:J117"/>
    <mergeCell ref="C118:J118"/>
    <mergeCell ref="C119:J119"/>
    <mergeCell ref="C120:J120"/>
    <mergeCell ref="C121:J121"/>
    <mergeCell ref="C122:J122"/>
    <mergeCell ref="C123:J123"/>
    <mergeCell ref="C124:J124"/>
    <mergeCell ref="C125:J125"/>
    <mergeCell ref="C135:J135"/>
    <mergeCell ref="C136:J136"/>
    <mergeCell ref="C137:J137"/>
    <mergeCell ref="C138:J138"/>
    <mergeCell ref="C139:J139"/>
    <mergeCell ref="C140:J140"/>
    <mergeCell ref="C141:J141"/>
    <mergeCell ref="C142:J142"/>
    <mergeCell ref="C143:J143"/>
    <mergeCell ref="C126:J126"/>
    <mergeCell ref="C127:J127"/>
    <mergeCell ref="C128:J128"/>
    <mergeCell ref="C129:J129"/>
    <mergeCell ref="C130:J130"/>
    <mergeCell ref="C131:J131"/>
    <mergeCell ref="C132:J132"/>
    <mergeCell ref="C133:J133"/>
    <mergeCell ref="C134:J134"/>
    <mergeCell ref="C145:J145"/>
    <mergeCell ref="C146:J146"/>
    <mergeCell ref="C147:J147"/>
    <mergeCell ref="C148:J148"/>
    <mergeCell ref="C149:J149"/>
    <mergeCell ref="C150:J150"/>
    <mergeCell ref="C151:J151"/>
    <mergeCell ref="G171:J171"/>
    <mergeCell ref="G172:J172"/>
    <mergeCell ref="C152:J152"/>
    <mergeCell ref="G153:J153"/>
    <mergeCell ref="G154:J154"/>
    <mergeCell ref="G155:J155"/>
    <mergeCell ref="G156:J156"/>
    <mergeCell ref="C193:J193"/>
    <mergeCell ref="C194:J194"/>
    <mergeCell ref="C195:J195"/>
    <mergeCell ref="C196:J196"/>
    <mergeCell ref="C197:J197"/>
    <mergeCell ref="G173:J173"/>
    <mergeCell ref="G174:J174"/>
    <mergeCell ref="G157:J157"/>
    <mergeCell ref="G158:J158"/>
    <mergeCell ref="G159:J159"/>
    <mergeCell ref="G160:J160"/>
    <mergeCell ref="G161:J161"/>
    <mergeCell ref="G162:J162"/>
    <mergeCell ref="G163:J163"/>
    <mergeCell ref="G164:J164"/>
    <mergeCell ref="G166:J166"/>
    <mergeCell ref="G167:J167"/>
    <mergeCell ref="G168:J168"/>
    <mergeCell ref="G169:J169"/>
    <mergeCell ref="G170:J170"/>
    <mergeCell ref="G165:J165"/>
    <mergeCell ref="G184:J184"/>
    <mergeCell ref="C185:J185"/>
    <mergeCell ref="C186:J186"/>
    <mergeCell ref="C187:J187"/>
    <mergeCell ref="C188:J188"/>
    <mergeCell ref="C189:J189"/>
    <mergeCell ref="C190:J190"/>
    <mergeCell ref="C191:J191"/>
    <mergeCell ref="C192:J192"/>
    <mergeCell ref="G175:J175"/>
    <mergeCell ref="G176:J176"/>
    <mergeCell ref="G177:J177"/>
    <mergeCell ref="G178:J178"/>
    <mergeCell ref="G179:J179"/>
    <mergeCell ref="G180:J180"/>
    <mergeCell ref="G181:J181"/>
    <mergeCell ref="G182:J182"/>
    <mergeCell ref="G183:J183"/>
    <mergeCell ref="C228:J228"/>
    <mergeCell ref="C229:J229"/>
    <mergeCell ref="C230:J230"/>
    <mergeCell ref="C231:J231"/>
    <mergeCell ref="C209:J209"/>
    <mergeCell ref="C210:J210"/>
    <mergeCell ref="C211:J211"/>
    <mergeCell ref="C212:J212"/>
    <mergeCell ref="C213:J213"/>
    <mergeCell ref="C214:J214"/>
    <mergeCell ref="C215:J215"/>
    <mergeCell ref="C216:J216"/>
    <mergeCell ref="C198:J198"/>
    <mergeCell ref="C200:J200"/>
    <mergeCell ref="C201:J201"/>
    <mergeCell ref="C202:J202"/>
    <mergeCell ref="C203:J203"/>
    <mergeCell ref="C204:J204"/>
    <mergeCell ref="C205:J205"/>
    <mergeCell ref="C206:J206"/>
    <mergeCell ref="C207:J207"/>
    <mergeCell ref="C199:J199"/>
    <mergeCell ref="C208:J208"/>
    <mergeCell ref="C250:J250"/>
    <mergeCell ref="C217:J217"/>
    <mergeCell ref="C218:J218"/>
    <mergeCell ref="C219:J219"/>
    <mergeCell ref="C220:J220"/>
    <mergeCell ref="C221:J221"/>
    <mergeCell ref="C222:J222"/>
    <mergeCell ref="C223:J223"/>
    <mergeCell ref="C224:J224"/>
    <mergeCell ref="C232:J232"/>
    <mergeCell ref="C233:J233"/>
    <mergeCell ref="C234:J234"/>
    <mergeCell ref="C235:J235"/>
    <mergeCell ref="C236:J236"/>
    <mergeCell ref="C237:J237"/>
    <mergeCell ref="C238:J238"/>
    <mergeCell ref="C239:J239"/>
    <mergeCell ref="C240:J240"/>
    <mergeCell ref="C241:J241"/>
    <mergeCell ref="C242:J242"/>
    <mergeCell ref="C225:J225"/>
    <mergeCell ref="C226:J226"/>
    <mergeCell ref="C227:J227"/>
    <mergeCell ref="C266:J266"/>
    <mergeCell ref="C260:J260"/>
    <mergeCell ref="C261:J261"/>
    <mergeCell ref="C243:J243"/>
    <mergeCell ref="C244:J244"/>
    <mergeCell ref="C245:J245"/>
    <mergeCell ref="C246:J246"/>
    <mergeCell ref="C247:J247"/>
    <mergeCell ref="C248:J248"/>
    <mergeCell ref="C249:J249"/>
    <mergeCell ref="C251:J251"/>
    <mergeCell ref="C252:J252"/>
    <mergeCell ref="C258:J258"/>
    <mergeCell ref="C259:J259"/>
    <mergeCell ref="C253:J253"/>
    <mergeCell ref="C254:J254"/>
    <mergeCell ref="C255:J255"/>
    <mergeCell ref="C256:J256"/>
    <mergeCell ref="C257:J257"/>
    <mergeCell ref="C262:J262"/>
    <mergeCell ref="C263:J263"/>
    <mergeCell ref="C264:J264"/>
    <mergeCell ref="C265:J265"/>
    <mergeCell ref="C283:J283"/>
    <mergeCell ref="C284:J284"/>
    <mergeCell ref="C267:J267"/>
    <mergeCell ref="C268:J268"/>
    <mergeCell ref="C269:J269"/>
    <mergeCell ref="C270:J270"/>
    <mergeCell ref="C271:J271"/>
    <mergeCell ref="C272:J272"/>
    <mergeCell ref="C273:J273"/>
    <mergeCell ref="C274:J274"/>
    <mergeCell ref="C275:J275"/>
    <mergeCell ref="C276:J276"/>
    <mergeCell ref="C277:J277"/>
    <mergeCell ref="C278:J278"/>
    <mergeCell ref="C279:J279"/>
    <mergeCell ref="C280:J280"/>
    <mergeCell ref="C281:J281"/>
    <mergeCell ref="C282:J282"/>
    <mergeCell ref="G314:J314"/>
    <mergeCell ref="G315:J315"/>
    <mergeCell ref="C285:J285"/>
    <mergeCell ref="C286:J286"/>
    <mergeCell ref="C287:J287"/>
    <mergeCell ref="C288:J288"/>
    <mergeCell ref="C289:J289"/>
    <mergeCell ref="C290:J290"/>
    <mergeCell ref="C291:J291"/>
    <mergeCell ref="C292:J292"/>
    <mergeCell ref="C293:J293"/>
    <mergeCell ref="C294:J294"/>
    <mergeCell ref="C295:J295"/>
    <mergeCell ref="C296:J296"/>
    <mergeCell ref="C297:J297"/>
    <mergeCell ref="C298:J298"/>
    <mergeCell ref="C299:J299"/>
    <mergeCell ref="C300:J300"/>
    <mergeCell ref="C302:J302"/>
    <mergeCell ref="C303:J303"/>
    <mergeCell ref="C304:J304"/>
    <mergeCell ref="C301:J301"/>
    <mergeCell ref="G335:J335"/>
    <mergeCell ref="G336:J336"/>
    <mergeCell ref="C337:J337"/>
    <mergeCell ref="C338:J338"/>
    <mergeCell ref="C339:J339"/>
    <mergeCell ref="C305:J305"/>
    <mergeCell ref="C306:J306"/>
    <mergeCell ref="C307:J307"/>
    <mergeCell ref="C308:J308"/>
    <mergeCell ref="C309:J309"/>
    <mergeCell ref="C310:J310"/>
    <mergeCell ref="G333:J333"/>
    <mergeCell ref="G316:J316"/>
    <mergeCell ref="G317:J317"/>
    <mergeCell ref="G318:J318"/>
    <mergeCell ref="G319:J319"/>
    <mergeCell ref="G320:J320"/>
    <mergeCell ref="G321:J321"/>
    <mergeCell ref="G322:J322"/>
    <mergeCell ref="G323:J323"/>
    <mergeCell ref="G324:J324"/>
    <mergeCell ref="C311:J311"/>
    <mergeCell ref="C312:J312"/>
    <mergeCell ref="G313:J313"/>
    <mergeCell ref="G325:J325"/>
    <mergeCell ref="G326:J326"/>
    <mergeCell ref="G327:J327"/>
    <mergeCell ref="G328:J328"/>
    <mergeCell ref="G329:J329"/>
    <mergeCell ref="G330:J330"/>
    <mergeCell ref="G331:J331"/>
    <mergeCell ref="G332:J332"/>
    <mergeCell ref="G334:J334"/>
    <mergeCell ref="C364:J364"/>
    <mergeCell ref="C340:J340"/>
    <mergeCell ref="C341:J341"/>
    <mergeCell ref="C342:J342"/>
    <mergeCell ref="C343:J343"/>
    <mergeCell ref="C344:J344"/>
    <mergeCell ref="C345:J345"/>
    <mergeCell ref="C346:J346"/>
    <mergeCell ref="C347:J347"/>
    <mergeCell ref="C374:J374"/>
    <mergeCell ref="C375:J375"/>
    <mergeCell ref="C376:J376"/>
    <mergeCell ref="C377:J377"/>
    <mergeCell ref="C378:J378"/>
    <mergeCell ref="C379:J379"/>
    <mergeCell ref="C380:J380"/>
    <mergeCell ref="C381:J381"/>
    <mergeCell ref="C348:J348"/>
    <mergeCell ref="C349:J349"/>
    <mergeCell ref="C350:J350"/>
    <mergeCell ref="C351:J351"/>
    <mergeCell ref="C352:J352"/>
    <mergeCell ref="C353:J353"/>
    <mergeCell ref="C354:J354"/>
    <mergeCell ref="C355:J355"/>
    <mergeCell ref="C356:J356"/>
    <mergeCell ref="C357:J357"/>
    <mergeCell ref="C358:J358"/>
    <mergeCell ref="C359:J359"/>
    <mergeCell ref="C360:J360"/>
    <mergeCell ref="C361:J361"/>
    <mergeCell ref="C362:J362"/>
    <mergeCell ref="C363:J363"/>
    <mergeCell ref="C365:J365"/>
    <mergeCell ref="C366:J366"/>
    <mergeCell ref="C367:J367"/>
    <mergeCell ref="C368:J368"/>
    <mergeCell ref="C369:J369"/>
    <mergeCell ref="C370:J370"/>
    <mergeCell ref="C371:J371"/>
    <mergeCell ref="C372:J372"/>
    <mergeCell ref="C373:J373"/>
    <mergeCell ref="C417:J417"/>
    <mergeCell ref="C418:J418"/>
    <mergeCell ref="C419:J419"/>
    <mergeCell ref="C420:J420"/>
    <mergeCell ref="C421:J421"/>
    <mergeCell ref="C382:J382"/>
    <mergeCell ref="C383:J383"/>
    <mergeCell ref="C384:J384"/>
    <mergeCell ref="C385:J385"/>
    <mergeCell ref="C386:J386"/>
    <mergeCell ref="C387:J387"/>
    <mergeCell ref="C388:J388"/>
    <mergeCell ref="C389:J389"/>
    <mergeCell ref="C390:J390"/>
    <mergeCell ref="C391:J391"/>
    <mergeCell ref="C392:J392"/>
    <mergeCell ref="C393:J393"/>
    <mergeCell ref="C394:J394"/>
    <mergeCell ref="C395:J395"/>
    <mergeCell ref="C396:J396"/>
    <mergeCell ref="C397:J397"/>
    <mergeCell ref="C398:J398"/>
    <mergeCell ref="C408:J408"/>
    <mergeCell ref="C409:J409"/>
    <mergeCell ref="C410:J410"/>
    <mergeCell ref="C411:J411"/>
    <mergeCell ref="C412:J412"/>
    <mergeCell ref="C413:J413"/>
    <mergeCell ref="C414:J414"/>
    <mergeCell ref="C415:J415"/>
    <mergeCell ref="C416:J416"/>
    <mergeCell ref="C399:J399"/>
    <mergeCell ref="C400:J400"/>
    <mergeCell ref="C401:J401"/>
    <mergeCell ref="C402:J402"/>
    <mergeCell ref="C403:J403"/>
    <mergeCell ref="C404:J404"/>
    <mergeCell ref="C405:J405"/>
    <mergeCell ref="C406:J406"/>
    <mergeCell ref="C407:J407"/>
    <mergeCell ref="C422:J422"/>
    <mergeCell ref="C423:J423"/>
    <mergeCell ref="C424:J424"/>
    <mergeCell ref="C425:J425"/>
    <mergeCell ref="C426:J426"/>
    <mergeCell ref="C427:J427"/>
    <mergeCell ref="C428:J428"/>
    <mergeCell ref="C429:J429"/>
    <mergeCell ref="C430:J430"/>
    <mergeCell ref="C431:J431"/>
    <mergeCell ref="C433:J433"/>
    <mergeCell ref="C434:J434"/>
    <mergeCell ref="C435:J435"/>
    <mergeCell ref="C436:J436"/>
    <mergeCell ref="C437:J437"/>
    <mergeCell ref="C438:J438"/>
    <mergeCell ref="C439:J439"/>
    <mergeCell ref="C440:J440"/>
    <mergeCell ref="C432:J432"/>
    <mergeCell ref="G469:L469"/>
    <mergeCell ref="C453:J453"/>
    <mergeCell ref="C454:J454"/>
    <mergeCell ref="C455:J455"/>
    <mergeCell ref="G456:J456"/>
    <mergeCell ref="C457:J457"/>
    <mergeCell ref="C458:J458"/>
    <mergeCell ref="C459:J459"/>
    <mergeCell ref="G460:J460"/>
    <mergeCell ref="C461:J461"/>
    <mergeCell ref="C462:J462"/>
    <mergeCell ref="I463:J463"/>
  </mergeCells>
  <phoneticPr fontId="1"/>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O100"/>
  <sheetViews>
    <sheetView zoomScaleNormal="100" workbookViewId="0"/>
  </sheetViews>
  <sheetFormatPr defaultRowHeight="12"/>
  <cols>
    <col min="1" max="2" width="9" style="56"/>
    <col min="3" max="10" width="12.875" style="56" customWidth="1"/>
    <col min="11" max="16384" width="9" style="56"/>
  </cols>
  <sheetData>
    <row r="1" spans="1:15">
      <c r="A1" s="1058"/>
      <c r="B1" s="1058"/>
      <c r="C1" s="1058"/>
      <c r="D1" s="1057"/>
      <c r="E1" s="1058"/>
      <c r="F1" s="1058"/>
      <c r="G1" s="1058"/>
      <c r="H1" s="1058"/>
      <c r="I1" s="1058"/>
      <c r="J1" s="1058"/>
      <c r="K1" s="1058"/>
      <c r="L1" s="1058"/>
      <c r="M1" s="1058"/>
      <c r="N1" s="1058"/>
      <c r="O1" s="1058"/>
    </row>
    <row r="2" spans="1:15">
      <c r="A2" s="1058"/>
      <c r="B2" s="1056" t="s">
        <v>13386</v>
      </c>
      <c r="C2" s="1055"/>
      <c r="D2" s="1054" t="s">
        <v>11449</v>
      </c>
      <c r="E2" s="1053"/>
      <c r="F2" s="1057" t="s">
        <v>11450</v>
      </c>
      <c r="G2" s="1053"/>
      <c r="H2" s="1053"/>
      <c r="I2" s="1053"/>
      <c r="J2" s="1053"/>
      <c r="K2" s="1052"/>
      <c r="L2" s="1058"/>
      <c r="M2" s="1058"/>
      <c r="N2" s="1058"/>
      <c r="O2" s="1058"/>
    </row>
    <row r="3" spans="1:15" ht="12.75" thickBot="1">
      <c r="A3" s="1058"/>
      <c r="B3" s="1056"/>
      <c r="C3" s="1053"/>
      <c r="D3" s="1053"/>
      <c r="E3" s="1053"/>
      <c r="F3" s="1053"/>
      <c r="G3" s="1053"/>
      <c r="H3" s="1053"/>
      <c r="I3" s="1053"/>
      <c r="J3" s="1053"/>
      <c r="K3" s="1052"/>
      <c r="L3" s="1058"/>
      <c r="M3" s="1058"/>
      <c r="N3" s="1058"/>
      <c r="O3" s="1058"/>
    </row>
    <row r="4" spans="1:15" ht="24.75" thickBot="1">
      <c r="A4" s="1058"/>
      <c r="B4" s="1051" t="s">
        <v>2</v>
      </c>
      <c r="C4" s="1076" t="s">
        <v>3</v>
      </c>
      <c r="D4" s="1076" t="s">
        <v>4</v>
      </c>
      <c r="E4" s="1076" t="s">
        <v>5</v>
      </c>
      <c r="F4" s="1076" t="s">
        <v>6</v>
      </c>
      <c r="G4" s="1076" t="s">
        <v>7</v>
      </c>
      <c r="H4" s="1076" t="s">
        <v>8</v>
      </c>
      <c r="I4" s="1075" t="s">
        <v>9</v>
      </c>
      <c r="J4" s="1075" t="s">
        <v>10</v>
      </c>
      <c r="K4" s="1048" t="s">
        <v>6823</v>
      </c>
      <c r="L4" s="1047" t="s">
        <v>2</v>
      </c>
      <c r="M4" s="1243" t="s">
        <v>13574</v>
      </c>
      <c r="N4" s="1056"/>
      <c r="O4" s="1240" t="s">
        <v>13572</v>
      </c>
    </row>
    <row r="5" spans="1:15" ht="14.25" thickTop="1">
      <c r="A5" s="1046">
        <v>0</v>
      </c>
      <c r="B5" s="1020" t="s">
        <v>12</v>
      </c>
      <c r="C5" s="1877" t="s">
        <v>6884</v>
      </c>
      <c r="D5" s="1878"/>
      <c r="E5" s="1074" t="s">
        <v>11451</v>
      </c>
      <c r="F5" s="1073" t="s">
        <v>11452</v>
      </c>
      <c r="G5" s="1064" t="s">
        <v>13</v>
      </c>
      <c r="H5" s="1072" t="s">
        <v>6884</v>
      </c>
      <c r="I5" s="1072" t="s">
        <v>6884</v>
      </c>
      <c r="J5" s="1071" t="s">
        <v>11453</v>
      </c>
      <c r="K5" s="1070" t="s">
        <v>259</v>
      </c>
      <c r="L5" s="1040" t="s">
        <v>12</v>
      </c>
      <c r="M5" s="1286" t="s">
        <v>12984</v>
      </c>
      <c r="N5" s="1286" t="s">
        <v>12993</v>
      </c>
      <c r="O5" s="1278" t="s">
        <v>13575</v>
      </c>
    </row>
    <row r="6" spans="1:15">
      <c r="A6" s="1046">
        <v>1</v>
      </c>
      <c r="B6" s="1020" t="s">
        <v>17</v>
      </c>
      <c r="C6" s="1867" t="s">
        <v>11454</v>
      </c>
      <c r="D6" s="1529"/>
      <c r="E6" s="1529"/>
      <c r="F6" s="1529"/>
      <c r="G6" s="1529"/>
      <c r="H6" s="1529"/>
      <c r="I6" s="1529"/>
      <c r="J6" s="1876"/>
      <c r="K6" s="1069" t="s">
        <v>16</v>
      </c>
      <c r="L6" s="1040" t="s">
        <v>17</v>
      </c>
      <c r="M6" s="1058"/>
      <c r="N6" s="1058"/>
      <c r="O6" s="1058"/>
    </row>
    <row r="7" spans="1:15">
      <c r="A7" s="1046">
        <v>2</v>
      </c>
      <c r="B7" s="1068" t="s">
        <v>19</v>
      </c>
      <c r="C7" s="1867" t="s">
        <v>11455</v>
      </c>
      <c r="D7" s="1529"/>
      <c r="E7" s="1529"/>
      <c r="F7" s="1529"/>
      <c r="G7" s="1529"/>
      <c r="H7" s="1529"/>
      <c r="I7" s="1529"/>
      <c r="J7" s="1876"/>
      <c r="K7" s="1069" t="s">
        <v>16</v>
      </c>
      <c r="L7" s="1040" t="s">
        <v>19</v>
      </c>
      <c r="M7" s="1058"/>
      <c r="N7" s="1058"/>
      <c r="O7" s="1058"/>
    </row>
    <row r="8" spans="1:15">
      <c r="A8" s="1046">
        <v>3</v>
      </c>
      <c r="B8" s="1068" t="s">
        <v>20</v>
      </c>
      <c r="C8" s="1062" t="s">
        <v>13</v>
      </c>
      <c r="D8" s="1526" t="s">
        <v>6884</v>
      </c>
      <c r="E8" s="1526"/>
      <c r="F8" s="1526"/>
      <c r="G8" s="1063" t="s">
        <v>13</v>
      </c>
      <c r="H8" s="1526" t="s">
        <v>6884</v>
      </c>
      <c r="I8" s="1526"/>
      <c r="J8" s="1864"/>
      <c r="K8" s="1069" t="s">
        <v>1235</v>
      </c>
      <c r="L8" s="1040" t="s">
        <v>20</v>
      </c>
      <c r="M8" s="1058"/>
      <c r="N8" s="1056"/>
      <c r="O8" s="1058"/>
    </row>
    <row r="9" spans="1:15">
      <c r="A9" s="1046">
        <v>4</v>
      </c>
      <c r="B9" s="1068" t="s">
        <v>23</v>
      </c>
      <c r="C9" s="1062" t="s">
        <v>13</v>
      </c>
      <c r="D9" s="1526" t="s">
        <v>6884</v>
      </c>
      <c r="E9" s="1530"/>
      <c r="F9" s="1530"/>
      <c r="G9" s="1063" t="s">
        <v>13</v>
      </c>
      <c r="H9" s="1864" t="s">
        <v>6884</v>
      </c>
      <c r="I9" s="1865"/>
      <c r="J9" s="1866"/>
      <c r="K9" s="1069" t="s">
        <v>16</v>
      </c>
      <c r="L9" s="1040" t="s">
        <v>23</v>
      </c>
      <c r="M9" s="1058"/>
      <c r="N9" s="1056"/>
      <c r="O9" s="1056"/>
    </row>
    <row r="10" spans="1:15">
      <c r="A10" s="1046">
        <v>5</v>
      </c>
      <c r="B10" s="1068" t="s">
        <v>28</v>
      </c>
      <c r="C10" s="1062" t="s">
        <v>13</v>
      </c>
      <c r="D10" s="1526" t="s">
        <v>6884</v>
      </c>
      <c r="E10" s="1530"/>
      <c r="F10" s="1530"/>
      <c r="G10" s="1063" t="s">
        <v>13</v>
      </c>
      <c r="H10" s="1864" t="s">
        <v>6884</v>
      </c>
      <c r="I10" s="1865"/>
      <c r="J10" s="1866"/>
      <c r="K10" s="1069" t="s">
        <v>16</v>
      </c>
      <c r="L10" s="1040" t="s">
        <v>28</v>
      </c>
      <c r="M10" s="1058"/>
      <c r="N10" s="1056"/>
      <c r="O10" s="1056"/>
    </row>
    <row r="11" spans="1:15">
      <c r="A11" s="1046">
        <v>6</v>
      </c>
      <c r="B11" s="1068" t="s">
        <v>33</v>
      </c>
      <c r="C11" s="1062" t="s">
        <v>13</v>
      </c>
      <c r="D11" s="1526" t="s">
        <v>6884</v>
      </c>
      <c r="E11" s="1530"/>
      <c r="F11" s="1530"/>
      <c r="G11" s="1063" t="s">
        <v>13</v>
      </c>
      <c r="H11" s="1864" t="s">
        <v>6884</v>
      </c>
      <c r="I11" s="1865"/>
      <c r="J11" s="1866"/>
      <c r="K11" s="1069" t="s">
        <v>16</v>
      </c>
      <c r="L11" s="1040" t="s">
        <v>33</v>
      </c>
      <c r="M11" s="1058"/>
      <c r="N11" s="1056"/>
      <c r="O11" s="1056"/>
    </row>
    <row r="12" spans="1:15">
      <c r="A12" s="1046">
        <v>7</v>
      </c>
      <c r="B12" s="1068" t="s">
        <v>37</v>
      </c>
      <c r="C12" s="1062" t="s">
        <v>13</v>
      </c>
      <c r="D12" s="1526" t="s">
        <v>6884</v>
      </c>
      <c r="E12" s="1530"/>
      <c r="F12" s="1530"/>
      <c r="G12" s="1063" t="s">
        <v>13</v>
      </c>
      <c r="H12" s="1864" t="s">
        <v>6884</v>
      </c>
      <c r="I12" s="1865"/>
      <c r="J12" s="1866"/>
      <c r="K12" s="1069" t="s">
        <v>16</v>
      </c>
      <c r="L12" s="1040" t="s">
        <v>37</v>
      </c>
      <c r="M12" s="1058"/>
      <c r="N12" s="1056"/>
      <c r="O12" s="1056"/>
    </row>
    <row r="13" spans="1:15">
      <c r="A13" s="1046">
        <v>8</v>
      </c>
      <c r="B13" s="1068" t="s">
        <v>42</v>
      </c>
      <c r="C13" s="1062" t="s">
        <v>13</v>
      </c>
      <c r="D13" s="1526" t="s">
        <v>6884</v>
      </c>
      <c r="E13" s="1530"/>
      <c r="F13" s="1530"/>
      <c r="G13" s="1063" t="s">
        <v>13</v>
      </c>
      <c r="H13" s="1864" t="s">
        <v>6884</v>
      </c>
      <c r="I13" s="1865"/>
      <c r="J13" s="1866"/>
      <c r="K13" s="1069" t="s">
        <v>16</v>
      </c>
      <c r="L13" s="1040" t="s">
        <v>42</v>
      </c>
      <c r="M13" s="1058"/>
      <c r="N13" s="1056"/>
      <c r="O13" s="1056"/>
    </row>
    <row r="14" spans="1:15">
      <c r="A14" s="1046">
        <v>9</v>
      </c>
      <c r="B14" s="1068" t="s">
        <v>47</v>
      </c>
      <c r="C14" s="1062" t="s">
        <v>13</v>
      </c>
      <c r="D14" s="1526" t="s">
        <v>6884</v>
      </c>
      <c r="E14" s="1530"/>
      <c r="F14" s="1530"/>
      <c r="G14" s="1063" t="s">
        <v>13</v>
      </c>
      <c r="H14" s="1864" t="s">
        <v>6884</v>
      </c>
      <c r="I14" s="1865"/>
      <c r="J14" s="1866"/>
      <c r="K14" s="1069" t="s">
        <v>16</v>
      </c>
      <c r="L14" s="1040" t="s">
        <v>47</v>
      </c>
      <c r="M14" s="1058"/>
      <c r="N14" s="1056"/>
      <c r="O14" s="1056"/>
    </row>
    <row r="15" spans="1:15">
      <c r="A15" s="1046">
        <v>10</v>
      </c>
      <c r="B15" s="1068" t="s">
        <v>49</v>
      </c>
      <c r="C15" s="1062" t="s">
        <v>13</v>
      </c>
      <c r="D15" s="1526" t="s">
        <v>6884</v>
      </c>
      <c r="E15" s="1530"/>
      <c r="F15" s="1530"/>
      <c r="G15" s="1063" t="s">
        <v>13</v>
      </c>
      <c r="H15" s="1864" t="s">
        <v>6884</v>
      </c>
      <c r="I15" s="1865"/>
      <c r="J15" s="1866"/>
      <c r="K15" s="1069" t="s">
        <v>16</v>
      </c>
      <c r="L15" s="1040" t="s">
        <v>49</v>
      </c>
      <c r="M15" s="1058"/>
      <c r="N15" s="1056"/>
      <c r="O15" s="1056"/>
    </row>
    <row r="16" spans="1:15">
      <c r="A16" s="1046">
        <v>11</v>
      </c>
      <c r="B16" s="1068" t="s">
        <v>51</v>
      </c>
      <c r="C16" s="1062" t="s">
        <v>13</v>
      </c>
      <c r="D16" s="1526" t="s">
        <v>6884</v>
      </c>
      <c r="E16" s="1530"/>
      <c r="F16" s="1530"/>
      <c r="G16" s="1063" t="s">
        <v>13</v>
      </c>
      <c r="H16" s="1864" t="s">
        <v>6884</v>
      </c>
      <c r="I16" s="1865"/>
      <c r="J16" s="1866"/>
      <c r="K16" s="1069" t="s">
        <v>16</v>
      </c>
      <c r="L16" s="1040" t="s">
        <v>51</v>
      </c>
      <c r="M16" s="1058"/>
      <c r="N16" s="1056"/>
      <c r="O16" s="1056"/>
    </row>
    <row r="17" spans="1:15">
      <c r="A17" s="1046">
        <v>12</v>
      </c>
      <c r="B17" s="1068" t="s">
        <v>52</v>
      </c>
      <c r="C17" s="1062" t="s">
        <v>13</v>
      </c>
      <c r="D17" s="1526" t="s">
        <v>6884</v>
      </c>
      <c r="E17" s="1530"/>
      <c r="F17" s="1530"/>
      <c r="G17" s="1063" t="s">
        <v>13</v>
      </c>
      <c r="H17" s="1864" t="s">
        <v>6884</v>
      </c>
      <c r="I17" s="1865"/>
      <c r="J17" s="1866"/>
      <c r="K17" s="1069" t="s">
        <v>16</v>
      </c>
      <c r="L17" s="1040" t="s">
        <v>52</v>
      </c>
      <c r="M17" s="1058"/>
      <c r="N17" s="1056"/>
      <c r="O17" s="1056"/>
    </row>
    <row r="18" spans="1:15">
      <c r="A18" s="1046">
        <v>13</v>
      </c>
      <c r="B18" s="1068" t="s">
        <v>54</v>
      </c>
      <c r="C18" s="1062" t="s">
        <v>13</v>
      </c>
      <c r="D18" s="1063" t="s">
        <v>13</v>
      </c>
      <c r="E18" s="1063" t="s">
        <v>13</v>
      </c>
      <c r="F18" s="1063" t="s">
        <v>13</v>
      </c>
      <c r="G18" s="1063" t="s">
        <v>13</v>
      </c>
      <c r="H18" s="1063" t="s">
        <v>13</v>
      </c>
      <c r="I18" s="1063" t="s">
        <v>13</v>
      </c>
      <c r="J18" s="1059" t="s">
        <v>2427</v>
      </c>
      <c r="K18" s="1069" t="s">
        <v>16</v>
      </c>
      <c r="L18" s="1040" t="s">
        <v>54</v>
      </c>
      <c r="M18" s="1058"/>
      <c r="N18" s="1058"/>
      <c r="O18" s="1058"/>
    </row>
    <row r="19" spans="1:15">
      <c r="A19" s="1046">
        <v>14</v>
      </c>
      <c r="B19" s="1068" t="s">
        <v>55</v>
      </c>
      <c r="C19" s="1062" t="s">
        <v>13</v>
      </c>
      <c r="D19" s="1063" t="s">
        <v>13</v>
      </c>
      <c r="E19" s="1063" t="s">
        <v>13</v>
      </c>
      <c r="F19" s="1063" t="s">
        <v>13</v>
      </c>
      <c r="G19" s="1063" t="s">
        <v>13</v>
      </c>
      <c r="H19" s="1063" t="s">
        <v>13</v>
      </c>
      <c r="I19" s="1063" t="s">
        <v>13</v>
      </c>
      <c r="J19" s="1059" t="s">
        <v>11527</v>
      </c>
      <c r="K19" s="1069" t="s">
        <v>16</v>
      </c>
      <c r="L19" s="1040" t="s">
        <v>55</v>
      </c>
      <c r="M19" s="1058"/>
      <c r="N19" s="1058"/>
      <c r="O19" s="1058"/>
    </row>
    <row r="20" spans="1:15">
      <c r="A20" s="1046">
        <v>15</v>
      </c>
      <c r="B20" s="1068" t="s">
        <v>56</v>
      </c>
      <c r="C20" s="1062" t="s">
        <v>13</v>
      </c>
      <c r="D20" s="1063" t="s">
        <v>13</v>
      </c>
      <c r="E20" s="1063" t="s">
        <v>13</v>
      </c>
      <c r="F20" s="1063" t="s">
        <v>13</v>
      </c>
      <c r="G20" s="1063" t="s">
        <v>13</v>
      </c>
      <c r="H20" s="1063" t="s">
        <v>13</v>
      </c>
      <c r="I20" s="1063" t="s">
        <v>13</v>
      </c>
      <c r="J20" s="1059" t="s">
        <v>11527</v>
      </c>
      <c r="K20" s="1069" t="s">
        <v>16</v>
      </c>
      <c r="L20" s="1040" t="s">
        <v>56</v>
      </c>
      <c r="M20" s="1058"/>
      <c r="N20" s="1058"/>
      <c r="O20" s="1058"/>
    </row>
    <row r="21" spans="1:15">
      <c r="A21" s="1046">
        <v>16</v>
      </c>
      <c r="B21" s="1068" t="s">
        <v>57</v>
      </c>
      <c r="C21" s="1867" t="s">
        <v>11456</v>
      </c>
      <c r="D21" s="1529"/>
      <c r="E21" s="1529"/>
      <c r="F21" s="1529"/>
      <c r="G21" s="1529"/>
      <c r="H21" s="1529"/>
      <c r="I21" s="1529"/>
      <c r="J21" s="1876"/>
      <c r="K21" s="1069" t="s">
        <v>201</v>
      </c>
      <c r="L21" s="1040" t="s">
        <v>57</v>
      </c>
      <c r="M21" s="1058"/>
      <c r="N21" s="1058"/>
      <c r="O21" s="1058"/>
    </row>
    <row r="22" spans="1:15">
      <c r="A22" s="1046">
        <v>17</v>
      </c>
      <c r="B22" s="1068" t="s">
        <v>59</v>
      </c>
      <c r="C22" s="1867" t="s">
        <v>11457</v>
      </c>
      <c r="D22" s="1529"/>
      <c r="E22" s="1529"/>
      <c r="F22" s="1529"/>
      <c r="G22" s="1529"/>
      <c r="H22" s="1529"/>
      <c r="I22" s="1529"/>
      <c r="J22" s="1876"/>
      <c r="K22" s="1069" t="s">
        <v>201</v>
      </c>
      <c r="L22" s="1040" t="s">
        <v>59</v>
      </c>
      <c r="M22" s="1058"/>
      <c r="N22" s="1058"/>
      <c r="O22" s="1058"/>
    </row>
    <row r="23" spans="1:15">
      <c r="A23" s="1046">
        <v>18</v>
      </c>
      <c r="B23" s="1068" t="s">
        <v>64</v>
      </c>
      <c r="C23" s="1062" t="s">
        <v>13</v>
      </c>
      <c r="D23" s="1061"/>
      <c r="E23" s="1061"/>
      <c r="F23" s="1060"/>
      <c r="G23" s="1067" t="s">
        <v>11458</v>
      </c>
      <c r="H23" s="1067" t="s">
        <v>11459</v>
      </c>
      <c r="I23" s="1067" t="s">
        <v>11460</v>
      </c>
      <c r="J23" s="1066" t="s">
        <v>11461</v>
      </c>
      <c r="K23" s="1069" t="s">
        <v>16</v>
      </c>
      <c r="L23" s="1040" t="s">
        <v>64</v>
      </c>
      <c r="M23" s="1058"/>
      <c r="N23" s="1058"/>
      <c r="O23" s="1058"/>
    </row>
    <row r="24" spans="1:15">
      <c r="A24" s="1046">
        <v>19</v>
      </c>
      <c r="B24" s="1068" t="s">
        <v>65</v>
      </c>
      <c r="C24" s="1062" t="s">
        <v>13</v>
      </c>
      <c r="D24" s="1063" t="s">
        <v>13</v>
      </c>
      <c r="E24" s="1063" t="s">
        <v>13</v>
      </c>
      <c r="F24" s="1063" t="s">
        <v>13</v>
      </c>
      <c r="G24" s="1063" t="s">
        <v>13</v>
      </c>
      <c r="H24" s="1063" t="s">
        <v>13</v>
      </c>
      <c r="I24" s="1063" t="s">
        <v>13</v>
      </c>
      <c r="J24" s="1059" t="s">
        <v>11527</v>
      </c>
      <c r="K24" s="1069" t="s">
        <v>16</v>
      </c>
      <c r="L24" s="1040" t="s">
        <v>65</v>
      </c>
      <c r="M24" s="1058"/>
      <c r="N24" s="1058"/>
      <c r="O24" s="1058"/>
    </row>
    <row r="25" spans="1:15">
      <c r="A25" s="1046">
        <v>20</v>
      </c>
      <c r="B25" s="1068" t="s">
        <v>66</v>
      </c>
      <c r="C25" s="1062" t="s">
        <v>13</v>
      </c>
      <c r="D25" s="1063" t="s">
        <v>13</v>
      </c>
      <c r="E25" s="1063" t="s">
        <v>13</v>
      </c>
      <c r="F25" s="1063" t="s">
        <v>13</v>
      </c>
      <c r="G25" s="1063" t="s">
        <v>13</v>
      </c>
      <c r="H25" s="1063" t="s">
        <v>13</v>
      </c>
      <c r="I25" s="1063" t="s">
        <v>13</v>
      </c>
      <c r="J25" s="1059" t="s">
        <v>11527</v>
      </c>
      <c r="K25" s="1069" t="s">
        <v>16</v>
      </c>
      <c r="L25" s="1040" t="s">
        <v>66</v>
      </c>
      <c r="M25" s="1058"/>
      <c r="N25" s="1058"/>
      <c r="O25" s="1058"/>
    </row>
    <row r="26" spans="1:15">
      <c r="A26" s="1046">
        <v>21</v>
      </c>
      <c r="B26" s="1068" t="s">
        <v>67</v>
      </c>
      <c r="C26" s="1062" t="s">
        <v>13</v>
      </c>
      <c r="D26" s="1063" t="s">
        <v>13</v>
      </c>
      <c r="E26" s="1063" t="s">
        <v>13</v>
      </c>
      <c r="F26" s="1063" t="s">
        <v>13</v>
      </c>
      <c r="G26" s="1063" t="s">
        <v>13</v>
      </c>
      <c r="H26" s="1063" t="s">
        <v>13</v>
      </c>
      <c r="I26" s="1063" t="s">
        <v>13</v>
      </c>
      <c r="J26" s="1059" t="s">
        <v>11527</v>
      </c>
      <c r="K26" s="1069" t="s">
        <v>16</v>
      </c>
      <c r="L26" s="1040" t="s">
        <v>67</v>
      </c>
      <c r="M26" s="1058"/>
      <c r="N26" s="1058"/>
      <c r="O26" s="1058"/>
    </row>
    <row r="27" spans="1:15">
      <c r="A27" s="1046">
        <v>22</v>
      </c>
      <c r="B27" s="1068" t="s">
        <v>68</v>
      </c>
      <c r="C27" s="1062" t="s">
        <v>13</v>
      </c>
      <c r="D27" s="1063" t="s">
        <v>13</v>
      </c>
      <c r="E27" s="1063" t="s">
        <v>13</v>
      </c>
      <c r="F27" s="1063" t="s">
        <v>13</v>
      </c>
      <c r="G27" s="1063" t="s">
        <v>13</v>
      </c>
      <c r="H27" s="1063" t="s">
        <v>13</v>
      </c>
      <c r="I27" s="1063" t="s">
        <v>13</v>
      </c>
      <c r="J27" s="1059" t="s">
        <v>11527</v>
      </c>
      <c r="K27" s="1069" t="s">
        <v>16</v>
      </c>
      <c r="L27" s="1040" t="s">
        <v>68</v>
      </c>
      <c r="M27" s="1058"/>
      <c r="N27" s="1058"/>
      <c r="O27" s="1058"/>
    </row>
    <row r="28" spans="1:15">
      <c r="A28" s="1046">
        <v>23</v>
      </c>
      <c r="B28" s="1068" t="s">
        <v>69</v>
      </c>
      <c r="C28" s="1062" t="s">
        <v>13</v>
      </c>
      <c r="D28" s="1063" t="s">
        <v>13</v>
      </c>
      <c r="E28" s="1063" t="s">
        <v>13</v>
      </c>
      <c r="F28" s="1063" t="s">
        <v>13</v>
      </c>
      <c r="G28" s="1063" t="s">
        <v>13</v>
      </c>
      <c r="H28" s="1063" t="s">
        <v>13</v>
      </c>
      <c r="I28" s="1063" t="s">
        <v>13</v>
      </c>
      <c r="J28" s="1059" t="s">
        <v>11527</v>
      </c>
      <c r="K28" s="1069" t="s">
        <v>16</v>
      </c>
      <c r="L28" s="1040" t="s">
        <v>69</v>
      </c>
      <c r="M28" s="1058"/>
      <c r="N28" s="1058"/>
      <c r="O28" s="1058"/>
    </row>
    <row r="29" spans="1:15">
      <c r="A29" s="1046">
        <v>24</v>
      </c>
      <c r="B29" s="1068" t="s">
        <v>70</v>
      </c>
      <c r="C29" s="1062" t="s">
        <v>13</v>
      </c>
      <c r="D29" s="1063" t="s">
        <v>13</v>
      </c>
      <c r="E29" s="1063" t="s">
        <v>13</v>
      </c>
      <c r="F29" s="1063" t="s">
        <v>13</v>
      </c>
      <c r="G29" s="1063" t="s">
        <v>13</v>
      </c>
      <c r="H29" s="1063" t="s">
        <v>13</v>
      </c>
      <c r="I29" s="1063" t="s">
        <v>13</v>
      </c>
      <c r="J29" s="1059" t="s">
        <v>11527</v>
      </c>
      <c r="K29" s="1069" t="s">
        <v>16</v>
      </c>
      <c r="L29" s="1040" t="s">
        <v>70</v>
      </c>
      <c r="M29" s="1058"/>
      <c r="N29" s="1058"/>
      <c r="O29" s="1058"/>
    </row>
    <row r="30" spans="1:15">
      <c r="A30" s="1046">
        <v>25</v>
      </c>
      <c r="B30" s="1068" t="s">
        <v>71</v>
      </c>
      <c r="C30" s="1062" t="s">
        <v>13</v>
      </c>
      <c r="D30" s="1063" t="s">
        <v>13</v>
      </c>
      <c r="E30" s="1063" t="s">
        <v>13</v>
      </c>
      <c r="F30" s="1063" t="s">
        <v>13</v>
      </c>
      <c r="G30" s="1063" t="s">
        <v>13</v>
      </c>
      <c r="H30" s="1063" t="s">
        <v>13</v>
      </c>
      <c r="I30" s="1063" t="s">
        <v>13</v>
      </c>
      <c r="J30" s="1059" t="s">
        <v>11527</v>
      </c>
      <c r="K30" s="1069" t="s">
        <v>16</v>
      </c>
      <c r="L30" s="1040" t="s">
        <v>71</v>
      </c>
      <c r="M30" s="1058"/>
      <c r="N30" s="1058"/>
      <c r="O30" s="1058"/>
    </row>
    <row r="31" spans="1:15">
      <c r="A31" s="1046">
        <v>26</v>
      </c>
      <c r="B31" s="1068" t="s">
        <v>72</v>
      </c>
      <c r="C31" s="1062" t="s">
        <v>13</v>
      </c>
      <c r="D31" s="1063" t="s">
        <v>13</v>
      </c>
      <c r="E31" s="1063" t="s">
        <v>13</v>
      </c>
      <c r="F31" s="1063" t="s">
        <v>13</v>
      </c>
      <c r="G31" s="1063" t="s">
        <v>13</v>
      </c>
      <c r="H31" s="1063" t="s">
        <v>13</v>
      </c>
      <c r="I31" s="1063" t="s">
        <v>13</v>
      </c>
      <c r="J31" s="1059" t="s">
        <v>11527</v>
      </c>
      <c r="K31" s="1069" t="s">
        <v>16</v>
      </c>
      <c r="L31" s="1040" t="s">
        <v>72</v>
      </c>
      <c r="M31" s="1058"/>
      <c r="N31" s="1058"/>
      <c r="O31" s="1058"/>
    </row>
    <row r="32" spans="1:15">
      <c r="A32" s="1046">
        <v>27</v>
      </c>
      <c r="B32" s="1068" t="s">
        <v>74</v>
      </c>
      <c r="C32" s="1062" t="s">
        <v>13</v>
      </c>
      <c r="D32" s="1063" t="s">
        <v>13</v>
      </c>
      <c r="E32" s="1063" t="s">
        <v>13</v>
      </c>
      <c r="F32" s="1063" t="s">
        <v>13</v>
      </c>
      <c r="G32" s="1063" t="s">
        <v>13</v>
      </c>
      <c r="H32" s="1063" t="s">
        <v>13</v>
      </c>
      <c r="I32" s="1063" t="s">
        <v>13</v>
      </c>
      <c r="J32" s="1059" t="s">
        <v>11527</v>
      </c>
      <c r="K32" s="1069" t="s">
        <v>16</v>
      </c>
      <c r="L32" s="1040" t="s">
        <v>74</v>
      </c>
      <c r="M32" s="1058"/>
      <c r="N32" s="1058"/>
      <c r="O32" s="1058"/>
    </row>
    <row r="33" spans="1:12">
      <c r="A33" s="1046">
        <v>28</v>
      </c>
      <c r="B33" s="1068" t="s">
        <v>75</v>
      </c>
      <c r="C33" s="1062" t="s">
        <v>13</v>
      </c>
      <c r="D33" s="1063" t="s">
        <v>13</v>
      </c>
      <c r="E33" s="1063" t="s">
        <v>13</v>
      </c>
      <c r="F33" s="1063" t="s">
        <v>13</v>
      </c>
      <c r="G33" s="1063" t="s">
        <v>13</v>
      </c>
      <c r="H33" s="1063" t="s">
        <v>13</v>
      </c>
      <c r="I33" s="1063" t="s">
        <v>13</v>
      </c>
      <c r="J33" s="1059" t="s">
        <v>11527</v>
      </c>
      <c r="K33" s="1069" t="s">
        <v>16</v>
      </c>
      <c r="L33" s="1040" t="s">
        <v>75</v>
      </c>
    </row>
    <row r="34" spans="1:12">
      <c r="A34" s="1046">
        <v>29</v>
      </c>
      <c r="B34" s="1068" t="s">
        <v>77</v>
      </c>
      <c r="C34" s="1062" t="s">
        <v>13</v>
      </c>
      <c r="D34" s="1063" t="s">
        <v>13</v>
      </c>
      <c r="E34" s="1063" t="s">
        <v>13</v>
      </c>
      <c r="F34" s="1063" t="s">
        <v>13</v>
      </c>
      <c r="G34" s="1063" t="s">
        <v>13</v>
      </c>
      <c r="H34" s="1063" t="s">
        <v>13</v>
      </c>
      <c r="I34" s="1063" t="s">
        <v>13</v>
      </c>
      <c r="J34" s="1059" t="s">
        <v>11527</v>
      </c>
      <c r="K34" s="1069" t="s">
        <v>16</v>
      </c>
      <c r="L34" s="1040" t="s">
        <v>77</v>
      </c>
    </row>
    <row r="35" spans="1:12">
      <c r="A35" s="1046">
        <v>30</v>
      </c>
      <c r="B35" s="1068" t="s">
        <v>78</v>
      </c>
      <c r="C35" s="1062" t="s">
        <v>13</v>
      </c>
      <c r="D35" s="1063" t="s">
        <v>13</v>
      </c>
      <c r="E35" s="1063" t="s">
        <v>13</v>
      </c>
      <c r="F35" s="1063" t="s">
        <v>13</v>
      </c>
      <c r="G35" s="1063" t="s">
        <v>13</v>
      </c>
      <c r="H35" s="1063" t="s">
        <v>13</v>
      </c>
      <c r="I35" s="1063" t="s">
        <v>13</v>
      </c>
      <c r="J35" s="1059" t="s">
        <v>11527</v>
      </c>
      <c r="K35" s="1069" t="s">
        <v>16</v>
      </c>
      <c r="L35" s="1040" t="s">
        <v>78</v>
      </c>
    </row>
    <row r="36" spans="1:12">
      <c r="A36" s="1046">
        <v>31</v>
      </c>
      <c r="B36" s="1068" t="s">
        <v>79</v>
      </c>
      <c r="C36" s="1062" t="s">
        <v>13</v>
      </c>
      <c r="D36" s="1063" t="s">
        <v>13</v>
      </c>
      <c r="E36" s="1063" t="s">
        <v>13</v>
      </c>
      <c r="F36" s="1063" t="s">
        <v>13</v>
      </c>
      <c r="G36" s="1063" t="s">
        <v>13</v>
      </c>
      <c r="H36" s="1063" t="s">
        <v>13</v>
      </c>
      <c r="I36" s="1063" t="s">
        <v>13</v>
      </c>
      <c r="J36" s="1059" t="s">
        <v>11527</v>
      </c>
      <c r="K36" s="1069" t="s">
        <v>16</v>
      </c>
      <c r="L36" s="1040" t="s">
        <v>79</v>
      </c>
    </row>
    <row r="37" spans="1:12">
      <c r="A37" s="1046">
        <v>32</v>
      </c>
      <c r="B37" s="1068" t="s">
        <v>81</v>
      </c>
      <c r="C37" s="1867" t="s">
        <v>11462</v>
      </c>
      <c r="D37" s="1527"/>
      <c r="E37" s="1527"/>
      <c r="F37" s="1526" t="s">
        <v>6884</v>
      </c>
      <c r="G37" s="1530"/>
      <c r="H37" s="1530"/>
      <c r="I37" s="1530"/>
      <c r="J37" s="1531"/>
      <c r="K37" s="1069" t="s">
        <v>16</v>
      </c>
      <c r="L37" s="1040" t="s">
        <v>81</v>
      </c>
    </row>
    <row r="38" spans="1:12">
      <c r="A38" s="1046">
        <v>33</v>
      </c>
      <c r="B38" s="1068" t="s">
        <v>82</v>
      </c>
      <c r="C38" s="1867" t="s">
        <v>11463</v>
      </c>
      <c r="D38" s="1868"/>
      <c r="E38" s="1868"/>
      <c r="F38" s="1868"/>
      <c r="G38" s="1868"/>
      <c r="H38" s="1868"/>
      <c r="I38" s="1868"/>
      <c r="J38" s="1869"/>
      <c r="K38" s="1069" t="s">
        <v>16</v>
      </c>
      <c r="L38" s="1040" t="s">
        <v>82</v>
      </c>
    </row>
    <row r="39" spans="1:12">
      <c r="A39" s="1046">
        <v>34</v>
      </c>
      <c r="B39" s="1068" t="s">
        <v>83</v>
      </c>
      <c r="C39" s="1867" t="s">
        <v>11464</v>
      </c>
      <c r="D39" s="1868"/>
      <c r="E39" s="1868"/>
      <c r="F39" s="1868"/>
      <c r="G39" s="1868"/>
      <c r="H39" s="1868"/>
      <c r="I39" s="1868"/>
      <c r="J39" s="1869"/>
      <c r="K39" s="1069" t="s">
        <v>201</v>
      </c>
      <c r="L39" s="1040" t="s">
        <v>83</v>
      </c>
    </row>
    <row r="40" spans="1:12">
      <c r="A40" s="1046">
        <v>35</v>
      </c>
      <c r="B40" s="1068" t="s">
        <v>85</v>
      </c>
      <c r="C40" s="1867" t="s">
        <v>11465</v>
      </c>
      <c r="D40" s="1868"/>
      <c r="E40" s="1868"/>
      <c r="F40" s="1868"/>
      <c r="G40" s="1868"/>
      <c r="H40" s="1868"/>
      <c r="I40" s="1868"/>
      <c r="J40" s="1869"/>
      <c r="K40" s="1069" t="s">
        <v>201</v>
      </c>
      <c r="L40" s="1040" t="s">
        <v>85</v>
      </c>
    </row>
    <row r="41" spans="1:12">
      <c r="A41" s="1046">
        <v>36</v>
      </c>
      <c r="B41" s="1068" t="s">
        <v>86</v>
      </c>
      <c r="C41" s="1062" t="s">
        <v>13</v>
      </c>
      <c r="D41" s="1063" t="s">
        <v>13</v>
      </c>
      <c r="E41" s="1063" t="s">
        <v>13</v>
      </c>
      <c r="F41" s="1063" t="s">
        <v>13</v>
      </c>
      <c r="G41" s="1063" t="s">
        <v>13</v>
      </c>
      <c r="H41" s="1063" t="s">
        <v>13</v>
      </c>
      <c r="I41" s="1063" t="s">
        <v>13</v>
      </c>
      <c r="J41" s="1059" t="s">
        <v>11527</v>
      </c>
      <c r="K41" s="1069" t="s">
        <v>16</v>
      </c>
      <c r="L41" s="1040" t="s">
        <v>86</v>
      </c>
    </row>
    <row r="42" spans="1:12">
      <c r="A42" s="1046">
        <v>37</v>
      </c>
      <c r="B42" s="1068" t="s">
        <v>88</v>
      </c>
      <c r="C42" s="1062" t="s">
        <v>13</v>
      </c>
      <c r="D42" s="1063" t="s">
        <v>13</v>
      </c>
      <c r="E42" s="1063" t="s">
        <v>13</v>
      </c>
      <c r="F42" s="1063" t="s">
        <v>13</v>
      </c>
      <c r="G42" s="1063" t="s">
        <v>13</v>
      </c>
      <c r="H42" s="1063" t="s">
        <v>13</v>
      </c>
      <c r="I42" s="1063" t="s">
        <v>13</v>
      </c>
      <c r="J42" s="1059" t="s">
        <v>11527</v>
      </c>
      <c r="K42" s="1069" t="s">
        <v>16</v>
      </c>
      <c r="L42" s="1040" t="s">
        <v>88</v>
      </c>
    </row>
    <row r="43" spans="1:12">
      <c r="A43" s="1046">
        <v>38</v>
      </c>
      <c r="B43" s="1068" t="s">
        <v>89</v>
      </c>
      <c r="C43" s="1062" t="s">
        <v>13</v>
      </c>
      <c r="D43" s="1063" t="s">
        <v>13</v>
      </c>
      <c r="E43" s="1063" t="s">
        <v>13</v>
      </c>
      <c r="F43" s="1063" t="s">
        <v>13</v>
      </c>
      <c r="G43" s="1063" t="s">
        <v>13</v>
      </c>
      <c r="H43" s="1063" t="s">
        <v>13</v>
      </c>
      <c r="I43" s="1063" t="s">
        <v>13</v>
      </c>
      <c r="J43" s="1059" t="s">
        <v>11527</v>
      </c>
      <c r="K43" s="1069" t="s">
        <v>16</v>
      </c>
      <c r="L43" s="1040" t="s">
        <v>89</v>
      </c>
    </row>
    <row r="44" spans="1:12">
      <c r="A44" s="1046">
        <v>39</v>
      </c>
      <c r="B44" s="1068" t="s">
        <v>91</v>
      </c>
      <c r="C44" s="1062" t="s">
        <v>13</v>
      </c>
      <c r="D44" s="1063" t="s">
        <v>13</v>
      </c>
      <c r="E44" s="1063" t="s">
        <v>13</v>
      </c>
      <c r="F44" s="1063" t="s">
        <v>13</v>
      </c>
      <c r="G44" s="1063" t="s">
        <v>13</v>
      </c>
      <c r="H44" s="1063" t="s">
        <v>13</v>
      </c>
      <c r="I44" s="1063" t="s">
        <v>13</v>
      </c>
      <c r="J44" s="1059" t="s">
        <v>11527</v>
      </c>
      <c r="K44" s="1069" t="s">
        <v>16</v>
      </c>
      <c r="L44" s="1040" t="s">
        <v>91</v>
      </c>
    </row>
    <row r="45" spans="1:12">
      <c r="A45" s="1046">
        <v>40</v>
      </c>
      <c r="B45" s="1068" t="s">
        <v>92</v>
      </c>
      <c r="C45" s="1062" t="s">
        <v>13</v>
      </c>
      <c r="D45" s="1063" t="s">
        <v>13</v>
      </c>
      <c r="E45" s="1063" t="s">
        <v>13</v>
      </c>
      <c r="F45" s="1063" t="s">
        <v>13</v>
      </c>
      <c r="G45" s="1063" t="s">
        <v>13</v>
      </c>
      <c r="H45" s="1063" t="s">
        <v>13</v>
      </c>
      <c r="I45" s="1063" t="s">
        <v>13</v>
      </c>
      <c r="J45" s="1059" t="s">
        <v>11527</v>
      </c>
      <c r="K45" s="1069" t="s">
        <v>16</v>
      </c>
      <c r="L45" s="1040" t="s">
        <v>92</v>
      </c>
    </row>
    <row r="46" spans="1:12">
      <c r="A46" s="1046">
        <v>41</v>
      </c>
      <c r="B46" s="1068" t="s">
        <v>94</v>
      </c>
      <c r="C46" s="1062" t="s">
        <v>13</v>
      </c>
      <c r="D46" s="1063" t="s">
        <v>13</v>
      </c>
      <c r="E46" s="1063" t="s">
        <v>13</v>
      </c>
      <c r="F46" s="1063" t="s">
        <v>13</v>
      </c>
      <c r="G46" s="1063" t="s">
        <v>13</v>
      </c>
      <c r="H46" s="1063" t="s">
        <v>13</v>
      </c>
      <c r="I46" s="1063" t="s">
        <v>13</v>
      </c>
      <c r="J46" s="1059" t="s">
        <v>11527</v>
      </c>
      <c r="K46" s="1069" t="s">
        <v>16</v>
      </c>
      <c r="L46" s="1040" t="s">
        <v>94</v>
      </c>
    </row>
    <row r="47" spans="1:12">
      <c r="A47" s="1046">
        <v>42</v>
      </c>
      <c r="B47" s="1068" t="s">
        <v>95</v>
      </c>
      <c r="C47" s="1062" t="s">
        <v>13</v>
      </c>
      <c r="D47" s="1063" t="s">
        <v>13</v>
      </c>
      <c r="E47" s="1063" t="s">
        <v>13</v>
      </c>
      <c r="F47" s="1063" t="s">
        <v>13</v>
      </c>
      <c r="G47" s="1063" t="s">
        <v>13</v>
      </c>
      <c r="H47" s="1063" t="s">
        <v>13</v>
      </c>
      <c r="I47" s="1063" t="s">
        <v>13</v>
      </c>
      <c r="J47" s="1059" t="s">
        <v>11527</v>
      </c>
      <c r="K47" s="1069" t="s">
        <v>16</v>
      </c>
      <c r="L47" s="1040" t="s">
        <v>95</v>
      </c>
    </row>
    <row r="48" spans="1:12">
      <c r="A48" s="1046">
        <v>43</v>
      </c>
      <c r="B48" s="1068" t="s">
        <v>97</v>
      </c>
      <c r="C48" s="1062" t="s">
        <v>13</v>
      </c>
      <c r="D48" s="1063" t="s">
        <v>13</v>
      </c>
      <c r="E48" s="1063" t="s">
        <v>13</v>
      </c>
      <c r="F48" s="1063" t="s">
        <v>13</v>
      </c>
      <c r="G48" s="1063" t="s">
        <v>13</v>
      </c>
      <c r="H48" s="1063" t="s">
        <v>13</v>
      </c>
      <c r="I48" s="1063" t="s">
        <v>13</v>
      </c>
      <c r="J48" s="1059" t="s">
        <v>11527</v>
      </c>
      <c r="K48" s="1069" t="s">
        <v>16</v>
      </c>
      <c r="L48" s="1040" t="s">
        <v>97</v>
      </c>
    </row>
    <row r="49" spans="1:14">
      <c r="A49" s="1046">
        <v>44</v>
      </c>
      <c r="B49" s="1068" t="s">
        <v>98</v>
      </c>
      <c r="C49" s="1062" t="s">
        <v>13</v>
      </c>
      <c r="D49" s="1063" t="s">
        <v>13</v>
      </c>
      <c r="E49" s="1063" t="s">
        <v>13</v>
      </c>
      <c r="F49" s="1063" t="s">
        <v>13</v>
      </c>
      <c r="G49" s="1063" t="s">
        <v>13</v>
      </c>
      <c r="H49" s="1063" t="s">
        <v>13</v>
      </c>
      <c r="I49" s="1063" t="s">
        <v>13</v>
      </c>
      <c r="J49" s="1059" t="s">
        <v>11527</v>
      </c>
      <c r="K49" s="1069" t="s">
        <v>16</v>
      </c>
      <c r="L49" s="1040" t="s">
        <v>98</v>
      </c>
      <c r="M49" s="1058"/>
      <c r="N49" s="1058"/>
    </row>
    <row r="50" spans="1:14">
      <c r="A50" s="1046">
        <v>45</v>
      </c>
      <c r="B50" s="1068" t="s">
        <v>100</v>
      </c>
      <c r="C50" s="1062" t="s">
        <v>13</v>
      </c>
      <c r="D50" s="1063" t="s">
        <v>13</v>
      </c>
      <c r="E50" s="1063" t="s">
        <v>13</v>
      </c>
      <c r="F50" s="1063" t="s">
        <v>13</v>
      </c>
      <c r="G50" s="1063" t="s">
        <v>13</v>
      </c>
      <c r="H50" s="1063" t="s">
        <v>13</v>
      </c>
      <c r="I50" s="1063" t="s">
        <v>13</v>
      </c>
      <c r="J50" s="1059" t="s">
        <v>11527</v>
      </c>
      <c r="K50" s="1069" t="s">
        <v>16</v>
      </c>
      <c r="L50" s="1040" t="s">
        <v>100</v>
      </c>
      <c r="M50" s="1058"/>
      <c r="N50" s="1058"/>
    </row>
    <row r="51" spans="1:14">
      <c r="A51" s="1046">
        <v>46</v>
      </c>
      <c r="B51" s="1068" t="s">
        <v>102</v>
      </c>
      <c r="C51" s="1062" t="s">
        <v>13</v>
      </c>
      <c r="D51" s="1063" t="s">
        <v>13</v>
      </c>
      <c r="E51" s="1063" t="s">
        <v>13</v>
      </c>
      <c r="F51" s="1063" t="s">
        <v>13</v>
      </c>
      <c r="G51" s="1063" t="s">
        <v>13</v>
      </c>
      <c r="H51" s="1063" t="s">
        <v>13</v>
      </c>
      <c r="I51" s="1063" t="s">
        <v>13</v>
      </c>
      <c r="J51" s="1059" t="s">
        <v>11527</v>
      </c>
      <c r="K51" s="1069" t="s">
        <v>16</v>
      </c>
      <c r="L51" s="1040" t="s">
        <v>102</v>
      </c>
      <c r="M51" s="1058"/>
      <c r="N51" s="1058"/>
    </row>
    <row r="52" spans="1:14">
      <c r="A52" s="1046">
        <v>47</v>
      </c>
      <c r="B52" s="1068" t="s">
        <v>104</v>
      </c>
      <c r="C52" s="1062" t="s">
        <v>13</v>
      </c>
      <c r="D52" s="1063" t="s">
        <v>13</v>
      </c>
      <c r="E52" s="1063" t="s">
        <v>13</v>
      </c>
      <c r="F52" s="1063" t="s">
        <v>13</v>
      </c>
      <c r="G52" s="1063" t="s">
        <v>13</v>
      </c>
      <c r="H52" s="1063" t="s">
        <v>13</v>
      </c>
      <c r="I52" s="1063" t="s">
        <v>13</v>
      </c>
      <c r="J52" s="1059" t="s">
        <v>11527</v>
      </c>
      <c r="K52" s="1069" t="s">
        <v>16</v>
      </c>
      <c r="L52" s="1040" t="s">
        <v>104</v>
      </c>
      <c r="M52" s="1058"/>
      <c r="N52" s="1058"/>
    </row>
    <row r="53" spans="1:14">
      <c r="A53" s="1046">
        <v>48</v>
      </c>
      <c r="B53" s="1068" t="s">
        <v>106</v>
      </c>
      <c r="C53" s="1867" t="s">
        <v>11466</v>
      </c>
      <c r="D53" s="1868"/>
      <c r="E53" s="1868"/>
      <c r="F53" s="1868"/>
      <c r="G53" s="1868"/>
      <c r="H53" s="1868"/>
      <c r="I53" s="1868"/>
      <c r="J53" s="1869"/>
      <c r="K53" s="1069" t="s">
        <v>16</v>
      </c>
      <c r="L53" s="1040" t="s">
        <v>106</v>
      </c>
      <c r="M53" s="1058"/>
      <c r="N53" s="1058"/>
    </row>
    <row r="54" spans="1:14">
      <c r="A54" s="1046">
        <v>49</v>
      </c>
      <c r="B54" s="1068" t="s">
        <v>108</v>
      </c>
      <c r="C54" s="1867" t="s">
        <v>11467</v>
      </c>
      <c r="D54" s="1868"/>
      <c r="E54" s="1868"/>
      <c r="F54" s="1868"/>
      <c r="G54" s="1868"/>
      <c r="H54" s="1868"/>
      <c r="I54" s="1868"/>
      <c r="J54" s="1869"/>
      <c r="K54" s="1069" t="s">
        <v>16</v>
      </c>
      <c r="L54" s="1040" t="s">
        <v>108</v>
      </c>
      <c r="M54" s="1058"/>
      <c r="N54" s="1058"/>
    </row>
    <row r="55" spans="1:14">
      <c r="A55" s="1046">
        <v>50</v>
      </c>
      <c r="B55" s="1068" t="s">
        <v>110</v>
      </c>
      <c r="C55" s="1867" t="s">
        <v>11468</v>
      </c>
      <c r="D55" s="1868"/>
      <c r="E55" s="1868"/>
      <c r="F55" s="1868"/>
      <c r="G55" s="1868"/>
      <c r="H55" s="1868"/>
      <c r="I55" s="1868"/>
      <c r="J55" s="1869"/>
      <c r="K55" s="1069" t="s">
        <v>201</v>
      </c>
      <c r="L55" s="1040" t="s">
        <v>110</v>
      </c>
      <c r="M55" s="1058"/>
      <c r="N55" s="1058"/>
    </row>
    <row r="56" spans="1:14" ht="12.75" thickBot="1">
      <c r="A56" s="1046">
        <v>51</v>
      </c>
      <c r="B56" s="1068" t="s">
        <v>112</v>
      </c>
      <c r="C56" s="1873" t="s">
        <v>11469</v>
      </c>
      <c r="D56" s="1874"/>
      <c r="E56" s="1874"/>
      <c r="F56" s="1874"/>
      <c r="G56" s="1874"/>
      <c r="H56" s="1874"/>
      <c r="I56" s="1874"/>
      <c r="J56" s="1875"/>
      <c r="K56" s="1065" t="s">
        <v>201</v>
      </c>
      <c r="L56" s="1040" t="s">
        <v>112</v>
      </c>
      <c r="M56" s="1058"/>
      <c r="N56" s="1058"/>
    </row>
    <row r="57" spans="1:14" ht="13.5" thickTop="1" thickBot="1">
      <c r="A57" s="1058"/>
      <c r="B57" s="1011" t="s">
        <v>2</v>
      </c>
      <c r="C57" s="1012" t="s">
        <v>3</v>
      </c>
      <c r="D57" s="1012" t="s">
        <v>4</v>
      </c>
      <c r="E57" s="1012" t="s">
        <v>5</v>
      </c>
      <c r="F57" s="1012" t="s">
        <v>6</v>
      </c>
      <c r="G57" s="1012" t="s">
        <v>7</v>
      </c>
      <c r="H57" s="1012" t="s">
        <v>8</v>
      </c>
      <c r="I57" s="1012" t="s">
        <v>9</v>
      </c>
      <c r="J57" s="1013" t="s">
        <v>10</v>
      </c>
      <c r="K57" s="1014" t="s">
        <v>815</v>
      </c>
      <c r="L57" s="1015" t="s">
        <v>2</v>
      </c>
      <c r="M57" s="1058"/>
      <c r="N57" s="1058"/>
    </row>
    <row r="59" spans="1:14">
      <c r="A59" s="1058"/>
      <c r="B59" s="1058"/>
      <c r="C59" s="1132" t="s">
        <v>6829</v>
      </c>
      <c r="D59" s="1128"/>
      <c r="E59" s="1128"/>
      <c r="F59" s="1128"/>
      <c r="G59" s="1128"/>
      <c r="H59" s="1128"/>
      <c r="I59" s="1128"/>
      <c r="J59" s="1128"/>
      <c r="K59" s="1128"/>
      <c r="L59" s="1128"/>
      <c r="M59" s="1058"/>
      <c r="N59" s="1058"/>
    </row>
    <row r="60" spans="1:14" ht="13.5">
      <c r="C60" s="1198"/>
      <c r="D60" s="1198"/>
      <c r="E60" s="1198"/>
      <c r="F60" s="1198"/>
      <c r="G60" s="1198"/>
      <c r="H60" s="1198"/>
      <c r="I60" s="1198"/>
      <c r="J60" s="1198"/>
      <c r="K60" s="1198"/>
      <c r="L60" s="1198"/>
    </row>
    <row r="61" spans="1:14">
      <c r="A61" s="1058"/>
      <c r="B61" s="1058"/>
      <c r="C61" s="1393" t="s">
        <v>6830</v>
      </c>
      <c r="D61" s="1383" t="s">
        <v>6831</v>
      </c>
      <c r="E61" s="1383" t="s">
        <v>6832</v>
      </c>
      <c r="F61" s="1383" t="s">
        <v>6833</v>
      </c>
      <c r="G61" s="1474" t="s">
        <v>6834</v>
      </c>
      <c r="H61" s="1475"/>
      <c r="I61" s="1475"/>
      <c r="J61" s="1475"/>
      <c r="K61" s="1475"/>
      <c r="L61" s="1476"/>
      <c r="M61" s="1058"/>
      <c r="N61" s="1058"/>
    </row>
    <row r="62" spans="1:14" ht="35.450000000000003" customHeight="1">
      <c r="A62" s="1058"/>
      <c r="B62" s="1058"/>
      <c r="C62" s="1442" t="s">
        <v>11453</v>
      </c>
      <c r="D62" s="1081">
        <v>1</v>
      </c>
      <c r="E62" s="1081" t="s">
        <v>707</v>
      </c>
      <c r="F62" s="1081" t="s">
        <v>708</v>
      </c>
      <c r="G62" s="1870" t="s">
        <v>15209</v>
      </c>
      <c r="H62" s="1871"/>
      <c r="I62" s="1871"/>
      <c r="J62" s="1871"/>
      <c r="K62" s="1871"/>
      <c r="L62" s="1872"/>
      <c r="M62" s="1058"/>
      <c r="N62" s="1058"/>
    </row>
    <row r="63" spans="1:14" ht="35.450000000000003" customHeight="1">
      <c r="A63" s="1058"/>
      <c r="B63" s="1058"/>
      <c r="C63" s="1442" t="s">
        <v>11470</v>
      </c>
      <c r="D63" s="1081">
        <v>1</v>
      </c>
      <c r="E63" s="1081" t="s">
        <v>707</v>
      </c>
      <c r="F63" s="1081" t="s">
        <v>708</v>
      </c>
      <c r="G63" s="1870" t="s">
        <v>15210</v>
      </c>
      <c r="H63" s="1871"/>
      <c r="I63" s="1871"/>
      <c r="J63" s="1871"/>
      <c r="K63" s="1871"/>
      <c r="L63" s="1872"/>
      <c r="M63" s="1058"/>
      <c r="N63" s="1056"/>
    </row>
    <row r="64" spans="1:14" ht="61.15" customHeight="1">
      <c r="A64" s="1058"/>
      <c r="B64" s="1058"/>
      <c r="C64" s="1442" t="s">
        <v>11471</v>
      </c>
      <c r="D64" s="1081">
        <v>1</v>
      </c>
      <c r="E64" s="1081" t="s">
        <v>707</v>
      </c>
      <c r="F64" s="1081" t="s">
        <v>708</v>
      </c>
      <c r="G64" s="1870" t="s">
        <v>15211</v>
      </c>
      <c r="H64" s="1871"/>
      <c r="I64" s="1871"/>
      <c r="J64" s="1871"/>
      <c r="K64" s="1871"/>
      <c r="L64" s="1872"/>
      <c r="M64" s="1058"/>
      <c r="N64" s="1056"/>
    </row>
    <row r="65" spans="3:14" ht="35.450000000000003" customHeight="1">
      <c r="C65" s="1442" t="s">
        <v>11452</v>
      </c>
      <c r="D65" s="1081">
        <v>1</v>
      </c>
      <c r="E65" s="1081" t="s">
        <v>707</v>
      </c>
      <c r="F65" s="1081" t="s">
        <v>708</v>
      </c>
      <c r="G65" s="1870" t="s">
        <v>15212</v>
      </c>
      <c r="H65" s="1871"/>
      <c r="I65" s="1871"/>
      <c r="J65" s="1871"/>
      <c r="K65" s="1871"/>
      <c r="L65" s="1872"/>
      <c r="M65" s="1058"/>
      <c r="N65" s="1058"/>
    </row>
    <row r="66" spans="3:14" ht="35.450000000000003" customHeight="1">
      <c r="C66" s="1442" t="s">
        <v>11451</v>
      </c>
      <c r="D66" s="1081">
        <v>1</v>
      </c>
      <c r="E66" s="1081" t="s">
        <v>707</v>
      </c>
      <c r="F66" s="1081" t="s">
        <v>708</v>
      </c>
      <c r="G66" s="1870" t="s">
        <v>15213</v>
      </c>
      <c r="H66" s="1871"/>
      <c r="I66" s="1871"/>
      <c r="J66" s="1871"/>
      <c r="K66" s="1871"/>
      <c r="L66" s="1872"/>
      <c r="M66" s="1058"/>
      <c r="N66" s="1058"/>
    </row>
    <row r="67" spans="3:14" ht="23.45" customHeight="1">
      <c r="C67" s="1442" t="s">
        <v>11472</v>
      </c>
      <c r="D67" s="1081">
        <v>8</v>
      </c>
      <c r="E67" s="1081" t="s">
        <v>707</v>
      </c>
      <c r="F67" s="1081" t="s">
        <v>708</v>
      </c>
      <c r="G67" s="1520" t="s">
        <v>11473</v>
      </c>
      <c r="H67" s="1521"/>
      <c r="I67" s="1521"/>
      <c r="J67" s="1521"/>
      <c r="K67" s="1521"/>
      <c r="L67" s="1522"/>
      <c r="M67" s="1058"/>
      <c r="N67" s="1058"/>
    </row>
    <row r="68" spans="3:14" ht="23.45" customHeight="1">
      <c r="C68" s="1442" t="s">
        <v>11474</v>
      </c>
      <c r="D68" s="1081">
        <v>8</v>
      </c>
      <c r="E68" s="1081" t="s">
        <v>707</v>
      </c>
      <c r="F68" s="1081" t="s">
        <v>708</v>
      </c>
      <c r="G68" s="1520" t="s">
        <v>11475</v>
      </c>
      <c r="H68" s="1521"/>
      <c r="I68" s="1521"/>
      <c r="J68" s="1521"/>
      <c r="K68" s="1521"/>
      <c r="L68" s="1522"/>
      <c r="M68" s="1058"/>
      <c r="N68" s="1058"/>
    </row>
    <row r="69" spans="3:14" ht="23.45" customHeight="1">
      <c r="C69" s="1442" t="s">
        <v>11476</v>
      </c>
      <c r="D69" s="1081">
        <v>3</v>
      </c>
      <c r="E69" s="1081" t="s">
        <v>707</v>
      </c>
      <c r="F69" s="1081" t="s">
        <v>708</v>
      </c>
      <c r="G69" s="1520" t="s">
        <v>11477</v>
      </c>
      <c r="H69" s="1521"/>
      <c r="I69" s="1521"/>
      <c r="J69" s="1521"/>
      <c r="K69" s="1521"/>
      <c r="L69" s="1522"/>
      <c r="M69" s="1058"/>
      <c r="N69" s="1056"/>
    </row>
    <row r="70" spans="3:14" ht="23.45" customHeight="1">
      <c r="C70" s="1442" t="s">
        <v>11478</v>
      </c>
      <c r="D70" s="1081">
        <v>3</v>
      </c>
      <c r="E70" s="1081" t="s">
        <v>707</v>
      </c>
      <c r="F70" s="1081" t="s">
        <v>708</v>
      </c>
      <c r="G70" s="1520" t="s">
        <v>11479</v>
      </c>
      <c r="H70" s="1521"/>
      <c r="I70" s="1521"/>
      <c r="J70" s="1521"/>
      <c r="K70" s="1521"/>
      <c r="L70" s="1522"/>
      <c r="M70" s="1058"/>
      <c r="N70" s="1056"/>
    </row>
    <row r="71" spans="3:14" ht="23.45" customHeight="1">
      <c r="C71" s="1442" t="s">
        <v>11480</v>
      </c>
      <c r="D71" s="1081">
        <v>3</v>
      </c>
      <c r="E71" s="1081" t="s">
        <v>707</v>
      </c>
      <c r="F71" s="1081" t="s">
        <v>708</v>
      </c>
      <c r="G71" s="1520" t="s">
        <v>11481</v>
      </c>
      <c r="H71" s="1521"/>
      <c r="I71" s="1521"/>
      <c r="J71" s="1521"/>
      <c r="K71" s="1521"/>
      <c r="L71" s="1522"/>
      <c r="M71" s="1058"/>
      <c r="N71" s="1056"/>
    </row>
    <row r="72" spans="3:14" ht="23.45" customHeight="1">
      <c r="C72" s="1442" t="s">
        <v>11482</v>
      </c>
      <c r="D72" s="1081">
        <v>3</v>
      </c>
      <c r="E72" s="1081" t="s">
        <v>707</v>
      </c>
      <c r="F72" s="1081" t="s">
        <v>708</v>
      </c>
      <c r="G72" s="1520" t="s">
        <v>11483</v>
      </c>
      <c r="H72" s="1521"/>
      <c r="I72" s="1521"/>
      <c r="J72" s="1521"/>
      <c r="K72" s="1521"/>
      <c r="L72" s="1522"/>
      <c r="M72" s="1058"/>
      <c r="N72" s="1056"/>
    </row>
    <row r="73" spans="3:14" ht="23.45" customHeight="1">
      <c r="C73" s="1442" t="s">
        <v>11484</v>
      </c>
      <c r="D73" s="1081">
        <v>3</v>
      </c>
      <c r="E73" s="1081" t="s">
        <v>707</v>
      </c>
      <c r="F73" s="1081" t="s">
        <v>708</v>
      </c>
      <c r="G73" s="1520" t="s">
        <v>11485</v>
      </c>
      <c r="H73" s="1521"/>
      <c r="I73" s="1521"/>
      <c r="J73" s="1521"/>
      <c r="K73" s="1521"/>
      <c r="L73" s="1522"/>
      <c r="M73" s="1058"/>
      <c r="N73" s="1056"/>
    </row>
    <row r="74" spans="3:14" ht="23.45" customHeight="1">
      <c r="C74" s="1442" t="s">
        <v>11486</v>
      </c>
      <c r="D74" s="1081">
        <v>3</v>
      </c>
      <c r="E74" s="1081" t="s">
        <v>707</v>
      </c>
      <c r="F74" s="1081" t="s">
        <v>708</v>
      </c>
      <c r="G74" s="1520" t="s">
        <v>11487</v>
      </c>
      <c r="H74" s="1521"/>
      <c r="I74" s="1521"/>
      <c r="J74" s="1521"/>
      <c r="K74" s="1521"/>
      <c r="L74" s="1522"/>
      <c r="M74" s="1058"/>
      <c r="N74" s="1056"/>
    </row>
    <row r="75" spans="3:14" ht="23.45" customHeight="1">
      <c r="C75" s="1442" t="s">
        <v>11488</v>
      </c>
      <c r="D75" s="1081">
        <v>3</v>
      </c>
      <c r="E75" s="1081" t="s">
        <v>707</v>
      </c>
      <c r="F75" s="1081" t="s">
        <v>708</v>
      </c>
      <c r="G75" s="1520" t="s">
        <v>11489</v>
      </c>
      <c r="H75" s="1521"/>
      <c r="I75" s="1521"/>
      <c r="J75" s="1521"/>
      <c r="K75" s="1521"/>
      <c r="L75" s="1522"/>
      <c r="M75" s="1058"/>
      <c r="N75" s="1056"/>
    </row>
    <row r="76" spans="3:14" ht="23.45" customHeight="1">
      <c r="C76" s="1442" t="s">
        <v>11490</v>
      </c>
      <c r="D76" s="1081">
        <v>3</v>
      </c>
      <c r="E76" s="1081" t="s">
        <v>707</v>
      </c>
      <c r="F76" s="1081" t="s">
        <v>708</v>
      </c>
      <c r="G76" s="1520" t="s">
        <v>11491</v>
      </c>
      <c r="H76" s="1521"/>
      <c r="I76" s="1521"/>
      <c r="J76" s="1521"/>
      <c r="K76" s="1521"/>
      <c r="L76" s="1522"/>
      <c r="M76" s="1058"/>
      <c r="N76" s="1056"/>
    </row>
    <row r="77" spans="3:14" ht="23.45" customHeight="1">
      <c r="C77" s="1442" t="s">
        <v>11492</v>
      </c>
      <c r="D77" s="1081">
        <v>3</v>
      </c>
      <c r="E77" s="1081" t="s">
        <v>707</v>
      </c>
      <c r="F77" s="1081" t="s">
        <v>708</v>
      </c>
      <c r="G77" s="1520" t="s">
        <v>11493</v>
      </c>
      <c r="H77" s="1521"/>
      <c r="I77" s="1521"/>
      <c r="J77" s="1521"/>
      <c r="K77" s="1521"/>
      <c r="L77" s="1522"/>
      <c r="M77" s="1058"/>
      <c r="N77" s="1056"/>
    </row>
    <row r="78" spans="3:14" ht="23.45" customHeight="1">
      <c r="C78" s="1442" t="s">
        <v>11494</v>
      </c>
      <c r="D78" s="1081">
        <v>3</v>
      </c>
      <c r="E78" s="1081" t="s">
        <v>707</v>
      </c>
      <c r="F78" s="1081" t="s">
        <v>708</v>
      </c>
      <c r="G78" s="1520" t="s">
        <v>11495</v>
      </c>
      <c r="H78" s="1521"/>
      <c r="I78" s="1521"/>
      <c r="J78" s="1521"/>
      <c r="K78" s="1521"/>
      <c r="L78" s="1522"/>
      <c r="M78" s="1058"/>
      <c r="N78" s="1056"/>
    </row>
    <row r="79" spans="3:14" ht="23.45" customHeight="1">
      <c r="C79" s="1442" t="s">
        <v>11496</v>
      </c>
      <c r="D79" s="1081">
        <v>3</v>
      </c>
      <c r="E79" s="1081" t="s">
        <v>707</v>
      </c>
      <c r="F79" s="1081" t="s">
        <v>708</v>
      </c>
      <c r="G79" s="1520" t="s">
        <v>11497</v>
      </c>
      <c r="H79" s="1521"/>
      <c r="I79" s="1521"/>
      <c r="J79" s="1521"/>
      <c r="K79" s="1521"/>
      <c r="L79" s="1522"/>
      <c r="M79" s="1058"/>
      <c r="N79" s="1056"/>
    </row>
    <row r="80" spans="3:14" ht="23.45" customHeight="1">
      <c r="C80" s="1442" t="s">
        <v>11498</v>
      </c>
      <c r="D80" s="1081">
        <v>3</v>
      </c>
      <c r="E80" s="1081" t="s">
        <v>707</v>
      </c>
      <c r="F80" s="1081" t="s">
        <v>708</v>
      </c>
      <c r="G80" s="1520" t="s">
        <v>11499</v>
      </c>
      <c r="H80" s="1521"/>
      <c r="I80" s="1521"/>
      <c r="J80" s="1521"/>
      <c r="K80" s="1521"/>
      <c r="L80" s="1522"/>
      <c r="M80" s="1058"/>
      <c r="N80" s="1056"/>
    </row>
    <row r="81" spans="3:14" ht="23.45" customHeight="1">
      <c r="C81" s="1442" t="s">
        <v>11500</v>
      </c>
      <c r="D81" s="1081">
        <v>3</v>
      </c>
      <c r="E81" s="1081" t="s">
        <v>707</v>
      </c>
      <c r="F81" s="1081" t="s">
        <v>708</v>
      </c>
      <c r="G81" s="1520" t="s">
        <v>11501</v>
      </c>
      <c r="H81" s="1521"/>
      <c r="I81" s="1521"/>
      <c r="J81" s="1521"/>
      <c r="K81" s="1521"/>
      <c r="L81" s="1522"/>
      <c r="M81" s="1058"/>
      <c r="N81" s="1056"/>
    </row>
    <row r="82" spans="3:14" ht="23.45" customHeight="1">
      <c r="C82" s="1442" t="s">
        <v>11502</v>
      </c>
      <c r="D82" s="1081">
        <v>3</v>
      </c>
      <c r="E82" s="1081" t="s">
        <v>707</v>
      </c>
      <c r="F82" s="1081" t="s">
        <v>708</v>
      </c>
      <c r="G82" s="1520" t="s">
        <v>11503</v>
      </c>
      <c r="H82" s="1521"/>
      <c r="I82" s="1521"/>
      <c r="J82" s="1521"/>
      <c r="K82" s="1521"/>
      <c r="L82" s="1522"/>
      <c r="M82" s="1058"/>
      <c r="N82" s="1056"/>
    </row>
    <row r="83" spans="3:14" ht="23.45" customHeight="1">
      <c r="C83" s="1442" t="s">
        <v>11504</v>
      </c>
      <c r="D83" s="1081">
        <v>3</v>
      </c>
      <c r="E83" s="1081" t="s">
        <v>707</v>
      </c>
      <c r="F83" s="1081" t="s">
        <v>708</v>
      </c>
      <c r="G83" s="1520" t="s">
        <v>11505</v>
      </c>
      <c r="H83" s="1521"/>
      <c r="I83" s="1521"/>
      <c r="J83" s="1521"/>
      <c r="K83" s="1521"/>
      <c r="L83" s="1522"/>
      <c r="M83" s="1058"/>
      <c r="N83" s="1056"/>
    </row>
    <row r="84" spans="3:14" ht="23.45" customHeight="1">
      <c r="C84" s="1442" t="s">
        <v>11506</v>
      </c>
      <c r="D84" s="1081">
        <v>3</v>
      </c>
      <c r="E84" s="1081" t="s">
        <v>707</v>
      </c>
      <c r="F84" s="1081" t="s">
        <v>708</v>
      </c>
      <c r="G84" s="1520" t="s">
        <v>11507</v>
      </c>
      <c r="H84" s="1521"/>
      <c r="I84" s="1521"/>
      <c r="J84" s="1521"/>
      <c r="K84" s="1521"/>
      <c r="L84" s="1522"/>
      <c r="M84" s="1058"/>
      <c r="N84" s="1056"/>
    </row>
    <row r="85" spans="3:14" ht="23.45" customHeight="1">
      <c r="C85" s="1442" t="s">
        <v>11508</v>
      </c>
      <c r="D85" s="1081">
        <v>3</v>
      </c>
      <c r="E85" s="1081" t="s">
        <v>707</v>
      </c>
      <c r="F85" s="1081" t="s">
        <v>708</v>
      </c>
      <c r="G85" s="1520" t="s">
        <v>11509</v>
      </c>
      <c r="H85" s="1521"/>
      <c r="I85" s="1521"/>
      <c r="J85" s="1521"/>
      <c r="K85" s="1521"/>
      <c r="L85" s="1522"/>
      <c r="M85" s="1058"/>
      <c r="N85" s="1056"/>
    </row>
    <row r="86" spans="3:14" ht="23.45" customHeight="1">
      <c r="C86" s="1442" t="s">
        <v>11510</v>
      </c>
      <c r="D86" s="1081">
        <v>3</v>
      </c>
      <c r="E86" s="1081" t="s">
        <v>707</v>
      </c>
      <c r="F86" s="1081" t="s">
        <v>708</v>
      </c>
      <c r="G86" s="1520" t="s">
        <v>11511</v>
      </c>
      <c r="H86" s="1521"/>
      <c r="I86" s="1521"/>
      <c r="J86" s="1521"/>
      <c r="K86" s="1521"/>
      <c r="L86" s="1522"/>
      <c r="M86" s="1058"/>
      <c r="N86" s="1056"/>
    </row>
    <row r="87" spans="3:14" ht="23.45" customHeight="1">
      <c r="C87" s="1442" t="s">
        <v>11512</v>
      </c>
      <c r="D87" s="1081">
        <v>16</v>
      </c>
      <c r="E87" s="1081" t="s">
        <v>707</v>
      </c>
      <c r="F87" s="1081" t="s">
        <v>708</v>
      </c>
      <c r="G87" s="1520" t="s">
        <v>11513</v>
      </c>
      <c r="H87" s="1521"/>
      <c r="I87" s="1521"/>
      <c r="J87" s="1521"/>
      <c r="K87" s="1521"/>
      <c r="L87" s="1522"/>
      <c r="M87" s="1058"/>
      <c r="N87" s="1058"/>
    </row>
    <row r="88" spans="3:14" ht="23.45" customHeight="1">
      <c r="C88" s="1442" t="s">
        <v>11461</v>
      </c>
      <c r="D88" s="1081">
        <v>1</v>
      </c>
      <c r="E88" s="1081" t="s">
        <v>707</v>
      </c>
      <c r="F88" s="1081" t="s">
        <v>708</v>
      </c>
      <c r="G88" s="1520" t="s">
        <v>11514</v>
      </c>
      <c r="H88" s="1521"/>
      <c r="I88" s="1521"/>
      <c r="J88" s="1521"/>
      <c r="K88" s="1521"/>
      <c r="L88" s="1522"/>
      <c r="M88" s="1058"/>
      <c r="N88" s="1058"/>
    </row>
    <row r="89" spans="3:14" ht="23.45" customHeight="1">
      <c r="C89" s="1442" t="s">
        <v>11460</v>
      </c>
      <c r="D89" s="1081">
        <v>1</v>
      </c>
      <c r="E89" s="1081" t="s">
        <v>707</v>
      </c>
      <c r="F89" s="1081" t="s">
        <v>708</v>
      </c>
      <c r="G89" s="1520" t="s">
        <v>11515</v>
      </c>
      <c r="H89" s="1521"/>
      <c r="I89" s="1521"/>
      <c r="J89" s="1521"/>
      <c r="K89" s="1521"/>
      <c r="L89" s="1522"/>
      <c r="M89" s="1058"/>
      <c r="N89" s="1058"/>
    </row>
    <row r="90" spans="3:14" ht="23.45" customHeight="1">
      <c r="C90" s="1442" t="s">
        <v>11459</v>
      </c>
      <c r="D90" s="1081">
        <v>1</v>
      </c>
      <c r="E90" s="1081" t="s">
        <v>707</v>
      </c>
      <c r="F90" s="1081" t="s">
        <v>708</v>
      </c>
      <c r="G90" s="1520" t="s">
        <v>11516</v>
      </c>
      <c r="H90" s="1521"/>
      <c r="I90" s="1521"/>
      <c r="J90" s="1521"/>
      <c r="K90" s="1521"/>
      <c r="L90" s="1522"/>
      <c r="M90" s="1058"/>
      <c r="N90" s="1058"/>
    </row>
    <row r="91" spans="3:14" ht="23.45" customHeight="1">
      <c r="C91" s="1442" t="s">
        <v>11458</v>
      </c>
      <c r="D91" s="1081">
        <v>1</v>
      </c>
      <c r="E91" s="1081" t="s">
        <v>707</v>
      </c>
      <c r="F91" s="1081" t="s">
        <v>708</v>
      </c>
      <c r="G91" s="1870" t="s">
        <v>11517</v>
      </c>
      <c r="H91" s="1871"/>
      <c r="I91" s="1871"/>
      <c r="J91" s="1871"/>
      <c r="K91" s="1871"/>
      <c r="L91" s="1872"/>
      <c r="M91" s="1058"/>
      <c r="N91" s="1058"/>
    </row>
    <row r="92" spans="3:14" ht="23.45" customHeight="1">
      <c r="C92" s="1442" t="s">
        <v>11518</v>
      </c>
      <c r="D92" s="1081">
        <v>3</v>
      </c>
      <c r="E92" s="1081" t="s">
        <v>707</v>
      </c>
      <c r="F92" s="1081" t="s">
        <v>708</v>
      </c>
      <c r="G92" s="1879" t="s">
        <v>15214</v>
      </c>
      <c r="H92" s="1880"/>
      <c r="I92" s="1880"/>
      <c r="J92" s="1880"/>
      <c r="K92" s="1880"/>
      <c r="L92" s="1881"/>
      <c r="M92" s="1058"/>
      <c r="N92" s="1058"/>
    </row>
    <row r="93" spans="3:14" ht="23.45" customHeight="1">
      <c r="C93" s="1442" t="s">
        <v>11519</v>
      </c>
      <c r="D93" s="1081">
        <v>8</v>
      </c>
      <c r="E93" s="1081" t="s">
        <v>707</v>
      </c>
      <c r="F93" s="1081" t="s">
        <v>708</v>
      </c>
      <c r="G93" s="1520" t="s">
        <v>11520</v>
      </c>
      <c r="H93" s="1521"/>
      <c r="I93" s="1521"/>
      <c r="J93" s="1521"/>
      <c r="K93" s="1521"/>
      <c r="L93" s="1522"/>
      <c r="M93" s="1058"/>
      <c r="N93" s="1058"/>
    </row>
    <row r="94" spans="3:14" ht="23.45" customHeight="1">
      <c r="C94" s="1442" t="s">
        <v>11521</v>
      </c>
      <c r="D94" s="1081">
        <v>8</v>
      </c>
      <c r="E94" s="1081" t="s">
        <v>707</v>
      </c>
      <c r="F94" s="1081" t="s">
        <v>708</v>
      </c>
      <c r="G94" s="1520" t="s">
        <v>11520</v>
      </c>
      <c r="H94" s="1521"/>
      <c r="I94" s="1521"/>
      <c r="J94" s="1521"/>
      <c r="K94" s="1521"/>
      <c r="L94" s="1522"/>
      <c r="M94" s="1058"/>
      <c r="N94" s="1058"/>
    </row>
    <row r="95" spans="3:14" ht="23.45" customHeight="1">
      <c r="C95" s="1442" t="s">
        <v>11522</v>
      </c>
      <c r="D95" s="1081">
        <v>8</v>
      </c>
      <c r="E95" s="1081" t="s">
        <v>707</v>
      </c>
      <c r="F95" s="1081" t="s">
        <v>708</v>
      </c>
      <c r="G95" s="1520" t="s">
        <v>11520</v>
      </c>
      <c r="H95" s="1521"/>
      <c r="I95" s="1521"/>
      <c r="J95" s="1521"/>
      <c r="K95" s="1521"/>
      <c r="L95" s="1522"/>
      <c r="M95" s="1058"/>
      <c r="N95" s="1058"/>
    </row>
    <row r="96" spans="3:14" ht="23.45" customHeight="1">
      <c r="C96" s="1442" t="s">
        <v>11523</v>
      </c>
      <c r="D96" s="1081">
        <v>8</v>
      </c>
      <c r="E96" s="1081" t="s">
        <v>707</v>
      </c>
      <c r="F96" s="1081" t="s">
        <v>708</v>
      </c>
      <c r="G96" s="1520" t="s">
        <v>11520</v>
      </c>
      <c r="H96" s="1521"/>
      <c r="I96" s="1521"/>
      <c r="J96" s="1521"/>
      <c r="K96" s="1521"/>
      <c r="L96" s="1522"/>
      <c r="M96" s="1058"/>
      <c r="N96" s="1058"/>
    </row>
    <row r="97" spans="3:12" ht="23.45" customHeight="1">
      <c r="C97" s="1442" t="s">
        <v>11524</v>
      </c>
      <c r="D97" s="1081">
        <v>8</v>
      </c>
      <c r="E97" s="1081" t="s">
        <v>707</v>
      </c>
      <c r="F97" s="1081" t="s">
        <v>708</v>
      </c>
      <c r="G97" s="1520" t="s">
        <v>11520</v>
      </c>
      <c r="H97" s="1521"/>
      <c r="I97" s="1521"/>
      <c r="J97" s="1521"/>
      <c r="K97" s="1521"/>
      <c r="L97" s="1522"/>
    </row>
    <row r="98" spans="3:12" ht="23.45" customHeight="1">
      <c r="C98" s="1442" t="s">
        <v>11525</v>
      </c>
      <c r="D98" s="1081">
        <v>8</v>
      </c>
      <c r="E98" s="1081" t="s">
        <v>707</v>
      </c>
      <c r="F98" s="1081" t="s">
        <v>708</v>
      </c>
      <c r="G98" s="1520" t="s">
        <v>11520</v>
      </c>
      <c r="H98" s="1521"/>
      <c r="I98" s="1521"/>
      <c r="J98" s="1521"/>
      <c r="K98" s="1521"/>
      <c r="L98" s="1522"/>
    </row>
    <row r="99" spans="3:12" ht="23.45" customHeight="1">
      <c r="C99" s="1442" t="s">
        <v>11526</v>
      </c>
      <c r="D99" s="1081">
        <v>8</v>
      </c>
      <c r="E99" s="1081" t="s">
        <v>707</v>
      </c>
      <c r="F99" s="1081" t="s">
        <v>708</v>
      </c>
      <c r="G99" s="1520" t="s">
        <v>11520</v>
      </c>
      <c r="H99" s="1521"/>
      <c r="I99" s="1521"/>
      <c r="J99" s="1521"/>
      <c r="K99" s="1521"/>
      <c r="L99" s="1522"/>
    </row>
    <row r="100" spans="3:12">
      <c r="C100" s="873" t="s">
        <v>14435</v>
      </c>
      <c r="D100" s="1017">
        <f>SUM(D62:D99)</f>
        <v>154</v>
      </c>
      <c r="E100" s="1058"/>
      <c r="F100" s="1058"/>
      <c r="G100" s="1058"/>
      <c r="H100" s="1058"/>
      <c r="I100" s="1058"/>
      <c r="J100" s="1058"/>
      <c r="K100" s="1058"/>
      <c r="L100" s="1058"/>
    </row>
  </sheetData>
  <mergeCells count="73">
    <mergeCell ref="G85:L85"/>
    <mergeCell ref="G92:L92"/>
    <mergeCell ref="G93:L93"/>
    <mergeCell ref="G86:L86"/>
    <mergeCell ref="G87:L87"/>
    <mergeCell ref="G88:L88"/>
    <mergeCell ref="G89:L89"/>
    <mergeCell ref="G90:L90"/>
    <mergeCell ref="G91:L91"/>
    <mergeCell ref="C5:D5"/>
    <mergeCell ref="C6:J6"/>
    <mergeCell ref="C7:J7"/>
    <mergeCell ref="G72:L72"/>
    <mergeCell ref="G73:L73"/>
    <mergeCell ref="G66:L66"/>
    <mergeCell ref="G67:L67"/>
    <mergeCell ref="G68:L68"/>
    <mergeCell ref="G69:L69"/>
    <mergeCell ref="G61:L61"/>
    <mergeCell ref="G62:L62"/>
    <mergeCell ref="G65:L65"/>
    <mergeCell ref="D8:F8"/>
    <mergeCell ref="H8:J8"/>
    <mergeCell ref="H9:J9"/>
    <mergeCell ref="D10:F10"/>
    <mergeCell ref="H10:J10"/>
    <mergeCell ref="D9:F9"/>
    <mergeCell ref="C37:E37"/>
    <mergeCell ref="F37:J37"/>
    <mergeCell ref="C21:J21"/>
    <mergeCell ref="C22:J22"/>
    <mergeCell ref="D11:F11"/>
    <mergeCell ref="H11:J11"/>
    <mergeCell ref="D12:F12"/>
    <mergeCell ref="H12:J12"/>
    <mergeCell ref="D13:F13"/>
    <mergeCell ref="H13:J13"/>
    <mergeCell ref="D17:F17"/>
    <mergeCell ref="H17:J17"/>
    <mergeCell ref="D14:F14"/>
    <mergeCell ref="H14:J14"/>
    <mergeCell ref="G97:L97"/>
    <mergeCell ref="G98:L98"/>
    <mergeCell ref="G99:L99"/>
    <mergeCell ref="G94:L94"/>
    <mergeCell ref="C38:J38"/>
    <mergeCell ref="C39:J39"/>
    <mergeCell ref="C40:J40"/>
    <mergeCell ref="G63:L63"/>
    <mergeCell ref="G64:L64"/>
    <mergeCell ref="G95:L95"/>
    <mergeCell ref="C56:J56"/>
    <mergeCell ref="C53:J53"/>
    <mergeCell ref="C54:J54"/>
    <mergeCell ref="C55:J55"/>
    <mergeCell ref="G70:L70"/>
    <mergeCell ref="G71:L71"/>
    <mergeCell ref="D15:F15"/>
    <mergeCell ref="H15:J15"/>
    <mergeCell ref="D16:F16"/>
    <mergeCell ref="H16:J16"/>
    <mergeCell ref="G96:L96"/>
    <mergeCell ref="G80:L80"/>
    <mergeCell ref="G81:L81"/>
    <mergeCell ref="G82:L82"/>
    <mergeCell ref="G83:L83"/>
    <mergeCell ref="G74:L74"/>
    <mergeCell ref="G75:L75"/>
    <mergeCell ref="G76:L76"/>
    <mergeCell ref="G77:L77"/>
    <mergeCell ref="G78:L78"/>
    <mergeCell ref="G79:L79"/>
    <mergeCell ref="G84:L84"/>
  </mergeCells>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U1653"/>
  <sheetViews>
    <sheetView zoomScaleNormal="100" workbookViewId="0"/>
  </sheetViews>
  <sheetFormatPr defaultRowHeight="13.5"/>
  <cols>
    <col min="1" max="2" width="9" style="56"/>
    <col min="3" max="10" width="17.5" style="56" customWidth="1"/>
    <col min="11" max="12" width="9" style="56"/>
    <col min="13" max="13" width="9" style="1252"/>
    <col min="14" max="15" width="9" style="56"/>
    <col min="18" max="16384" width="9" style="56"/>
  </cols>
  <sheetData>
    <row r="1" spans="1:20">
      <c r="A1" s="1058"/>
      <c r="B1" s="1058"/>
      <c r="C1" s="1058"/>
      <c r="D1" s="1057"/>
      <c r="E1" s="1058"/>
      <c r="F1" s="1058"/>
      <c r="G1" s="1058"/>
      <c r="H1" s="1058"/>
      <c r="I1" s="1058"/>
      <c r="J1" s="1058"/>
      <c r="K1" s="1058"/>
      <c r="L1" s="1058"/>
      <c r="M1" s="1282"/>
      <c r="N1" s="1058"/>
      <c r="O1" s="1058"/>
      <c r="S1" s="1058"/>
      <c r="T1" s="1058"/>
    </row>
    <row r="2" spans="1:20">
      <c r="A2" s="1058"/>
      <c r="B2" s="1056" t="s">
        <v>13388</v>
      </c>
      <c r="C2" s="1055"/>
      <c r="D2" s="1054" t="s">
        <v>9461</v>
      </c>
      <c r="E2" s="1053"/>
      <c r="F2" s="1057" t="s">
        <v>9462</v>
      </c>
      <c r="G2" s="1053"/>
      <c r="H2" s="1053"/>
      <c r="I2" s="1053"/>
      <c r="J2" s="1053"/>
      <c r="K2" s="1052"/>
      <c r="L2" s="1058"/>
      <c r="M2" s="1282"/>
      <c r="N2" s="1058"/>
      <c r="O2" s="1058"/>
      <c r="S2" s="1058"/>
      <c r="T2" s="1058"/>
    </row>
    <row r="3" spans="1:20" ht="14.25" thickBot="1">
      <c r="A3" s="1058"/>
      <c r="B3" s="1056"/>
      <c r="C3" s="1053"/>
      <c r="D3" s="1053"/>
      <c r="E3" s="1053"/>
      <c r="F3" s="1053"/>
      <c r="G3" s="1053"/>
      <c r="H3" s="1053"/>
      <c r="I3" s="1053"/>
      <c r="J3" s="1053"/>
      <c r="K3" s="1052"/>
      <c r="L3" s="1058"/>
      <c r="M3" s="1282"/>
      <c r="N3" s="1058"/>
      <c r="O3" s="1058"/>
      <c r="S3" s="1058"/>
      <c r="T3" s="1058"/>
    </row>
    <row r="4" spans="1:20" ht="24.75" thickBot="1">
      <c r="A4" s="1058"/>
      <c r="B4" s="1051" t="s">
        <v>2</v>
      </c>
      <c r="C4" s="1050" t="s">
        <v>3</v>
      </c>
      <c r="D4" s="1050" t="s">
        <v>4</v>
      </c>
      <c r="E4" s="1050" t="s">
        <v>5</v>
      </c>
      <c r="F4" s="1050" t="s">
        <v>6</v>
      </c>
      <c r="G4" s="1050" t="s">
        <v>7</v>
      </c>
      <c r="H4" s="1050" t="s">
        <v>8</v>
      </c>
      <c r="I4" s="1050" t="s">
        <v>9</v>
      </c>
      <c r="J4" s="1049" t="s">
        <v>10</v>
      </c>
      <c r="K4" s="1048" t="s">
        <v>6823</v>
      </c>
      <c r="L4" s="1047" t="s">
        <v>2</v>
      </c>
      <c r="M4" s="1243" t="s">
        <v>13574</v>
      </c>
      <c r="N4" s="1056"/>
      <c r="O4" s="1240" t="s">
        <v>13572</v>
      </c>
      <c r="S4" s="1058"/>
      <c r="T4" s="1058"/>
    </row>
    <row r="5" spans="1:20" ht="14.25" thickTop="1">
      <c r="A5" s="1046">
        <v>0</v>
      </c>
      <c r="B5" s="1045" t="s">
        <v>12</v>
      </c>
      <c r="C5" s="1044" t="s">
        <v>13</v>
      </c>
      <c r="D5" s="1043" t="s">
        <v>2427</v>
      </c>
      <c r="E5" s="1043" t="s">
        <v>2427</v>
      </c>
      <c r="F5" s="1043" t="s">
        <v>2427</v>
      </c>
      <c r="G5" s="1043" t="s">
        <v>2427</v>
      </c>
      <c r="H5" s="1043" t="s">
        <v>2427</v>
      </c>
      <c r="I5" s="1043" t="s">
        <v>2427</v>
      </c>
      <c r="J5" s="1042" t="s">
        <v>9463</v>
      </c>
      <c r="K5" s="1041" t="s">
        <v>16</v>
      </c>
      <c r="L5" s="1040" t="s">
        <v>12</v>
      </c>
      <c r="M5" s="1290" t="s">
        <v>13424</v>
      </c>
      <c r="N5" s="1058"/>
      <c r="O5" s="1240" t="s">
        <v>13575</v>
      </c>
      <c r="S5" s="1058"/>
      <c r="T5" s="1202"/>
    </row>
    <row r="6" spans="1:20">
      <c r="A6" s="1046">
        <v>1</v>
      </c>
      <c r="B6" s="1045" t="s">
        <v>17</v>
      </c>
      <c r="C6" s="1039" t="s">
        <v>13</v>
      </c>
      <c r="D6" s="1038" t="s">
        <v>2427</v>
      </c>
      <c r="E6" s="1038" t="s">
        <v>2427</v>
      </c>
      <c r="F6" s="1038" t="s">
        <v>2427</v>
      </c>
      <c r="G6" s="1527" t="s">
        <v>9464</v>
      </c>
      <c r="H6" s="1527"/>
      <c r="I6" s="1527"/>
      <c r="J6" s="1882"/>
      <c r="K6" s="1041" t="s">
        <v>16</v>
      </c>
      <c r="L6" s="1040" t="s">
        <v>17</v>
      </c>
      <c r="M6" s="1291" t="s">
        <v>13420</v>
      </c>
      <c r="N6" s="1058"/>
      <c r="O6" s="1240" t="s">
        <v>13575</v>
      </c>
      <c r="S6" s="1058"/>
      <c r="T6" s="1203"/>
    </row>
    <row r="7" spans="1:20">
      <c r="A7" s="1046">
        <v>2</v>
      </c>
      <c r="B7" s="1045" t="s">
        <v>19</v>
      </c>
      <c r="C7" s="1867" t="s">
        <v>9465</v>
      </c>
      <c r="D7" s="1529"/>
      <c r="E7" s="1529"/>
      <c r="F7" s="1529"/>
      <c r="G7" s="1529"/>
      <c r="H7" s="1529"/>
      <c r="I7" s="1529"/>
      <c r="J7" s="1889"/>
      <c r="K7" s="1041" t="s">
        <v>9466</v>
      </c>
      <c r="L7" s="1040" t="s">
        <v>19</v>
      </c>
      <c r="M7" s="1290"/>
      <c r="N7" s="1058"/>
      <c r="O7" s="1058"/>
      <c r="S7" s="1058"/>
      <c r="T7" s="1202"/>
    </row>
    <row r="8" spans="1:20">
      <c r="A8" s="1046">
        <v>3</v>
      </c>
      <c r="B8" s="1045" t="s">
        <v>20</v>
      </c>
      <c r="C8" s="1867" t="s">
        <v>9467</v>
      </c>
      <c r="D8" s="1529"/>
      <c r="E8" s="1529"/>
      <c r="F8" s="1529"/>
      <c r="G8" s="1529"/>
      <c r="H8" s="1529"/>
      <c r="I8" s="1529"/>
      <c r="J8" s="1889"/>
      <c r="K8" s="1041" t="s">
        <v>854</v>
      </c>
      <c r="L8" s="1040" t="s">
        <v>20</v>
      </c>
      <c r="M8" s="1290"/>
      <c r="N8" s="1058"/>
      <c r="O8" s="1058"/>
      <c r="S8" s="1058"/>
      <c r="T8" s="1202"/>
    </row>
    <row r="9" spans="1:20">
      <c r="A9" s="1046">
        <v>4</v>
      </c>
      <c r="B9" s="1037" t="s">
        <v>23</v>
      </c>
      <c r="C9" s="1039" t="s">
        <v>13</v>
      </c>
      <c r="D9" s="1038" t="s">
        <v>2427</v>
      </c>
      <c r="E9" s="1038" t="s">
        <v>2427</v>
      </c>
      <c r="F9" s="1527" t="s">
        <v>9468</v>
      </c>
      <c r="G9" s="1527"/>
      <c r="H9" s="1527"/>
      <c r="I9" s="1527"/>
      <c r="J9" s="1882"/>
      <c r="K9" s="1041" t="s">
        <v>1114</v>
      </c>
      <c r="L9" s="1040" t="s">
        <v>23</v>
      </c>
      <c r="M9" s="1290" t="s">
        <v>13421</v>
      </c>
      <c r="N9" s="1056"/>
      <c r="O9" s="1240" t="s">
        <v>13575</v>
      </c>
      <c r="S9" s="1058"/>
      <c r="T9" s="1202"/>
    </row>
    <row r="10" spans="1:20">
      <c r="A10" s="1046">
        <v>5</v>
      </c>
      <c r="B10" s="1037" t="s">
        <v>28</v>
      </c>
      <c r="C10" s="1039" t="s">
        <v>13</v>
      </c>
      <c r="D10" s="1038" t="s">
        <v>2427</v>
      </c>
      <c r="E10" s="1038" t="s">
        <v>2427</v>
      </c>
      <c r="F10" s="1038" t="s">
        <v>2427</v>
      </c>
      <c r="G10" s="1527" t="s">
        <v>9469</v>
      </c>
      <c r="H10" s="1527"/>
      <c r="I10" s="1527"/>
      <c r="J10" s="1882"/>
      <c r="K10" s="1041" t="s">
        <v>9470</v>
      </c>
      <c r="L10" s="1040" t="s">
        <v>28</v>
      </c>
      <c r="M10" s="1290" t="s">
        <v>13421</v>
      </c>
      <c r="N10" s="1056"/>
      <c r="O10" s="1240" t="s">
        <v>13575</v>
      </c>
      <c r="S10" s="1058"/>
      <c r="T10" s="1202"/>
    </row>
    <row r="11" spans="1:20">
      <c r="A11" s="1046">
        <v>6</v>
      </c>
      <c r="B11" s="1037" t="s">
        <v>33</v>
      </c>
      <c r="C11" s="1039" t="s">
        <v>13</v>
      </c>
      <c r="D11" s="1038" t="s">
        <v>2427</v>
      </c>
      <c r="E11" s="1038" t="s">
        <v>2427</v>
      </c>
      <c r="F11" s="1038" t="s">
        <v>2427</v>
      </c>
      <c r="G11" s="1038" t="s">
        <v>2427</v>
      </c>
      <c r="H11" s="1038" t="s">
        <v>2427</v>
      </c>
      <c r="I11" s="1038" t="s">
        <v>2427</v>
      </c>
      <c r="J11" s="1036" t="s">
        <v>9471</v>
      </c>
      <c r="K11" s="1041" t="s">
        <v>819</v>
      </c>
      <c r="L11" s="1040" t="s">
        <v>33</v>
      </c>
      <c r="M11" s="1290" t="s">
        <v>13421</v>
      </c>
      <c r="N11" s="1056"/>
      <c r="O11" s="1240" t="s">
        <v>13575</v>
      </c>
      <c r="S11" s="1058"/>
      <c r="T11" s="1202"/>
    </row>
    <row r="12" spans="1:20">
      <c r="A12" s="1046">
        <v>7</v>
      </c>
      <c r="B12" s="1037" t="s">
        <v>37</v>
      </c>
      <c r="C12" s="1867" t="s">
        <v>9472</v>
      </c>
      <c r="D12" s="1527"/>
      <c r="E12" s="1527"/>
      <c r="F12" s="1527"/>
      <c r="G12" s="1527"/>
      <c r="H12" s="1527"/>
      <c r="I12" s="1527"/>
      <c r="J12" s="1882"/>
      <c r="K12" s="1041" t="s">
        <v>854</v>
      </c>
      <c r="L12" s="1040" t="s">
        <v>37</v>
      </c>
      <c r="M12" s="1290" t="s">
        <v>13421</v>
      </c>
      <c r="N12" s="1056"/>
      <c r="O12" s="1240" t="s">
        <v>13575</v>
      </c>
      <c r="S12" s="1058"/>
      <c r="T12" s="1202"/>
    </row>
    <row r="13" spans="1:20">
      <c r="A13" s="1046">
        <v>8</v>
      </c>
      <c r="B13" s="1045" t="s">
        <v>42</v>
      </c>
      <c r="C13" s="1867" t="s">
        <v>9473</v>
      </c>
      <c r="D13" s="1527"/>
      <c r="E13" s="1527"/>
      <c r="F13" s="1527"/>
      <c r="G13" s="1527"/>
      <c r="H13" s="1527"/>
      <c r="I13" s="1527"/>
      <c r="J13" s="1882"/>
      <c r="K13" s="1041" t="s">
        <v>1092</v>
      </c>
      <c r="L13" s="1040" t="s">
        <v>42</v>
      </c>
      <c r="M13" s="1290" t="s">
        <v>13421</v>
      </c>
      <c r="N13" s="1056"/>
      <c r="O13" s="1240" t="s">
        <v>13575</v>
      </c>
      <c r="S13" s="1058"/>
      <c r="T13" s="1202"/>
    </row>
    <row r="14" spans="1:20">
      <c r="A14" s="1046">
        <v>9</v>
      </c>
      <c r="B14" s="1045" t="s">
        <v>47</v>
      </c>
      <c r="C14" s="1867" t="s">
        <v>9474</v>
      </c>
      <c r="D14" s="1527"/>
      <c r="E14" s="1527"/>
      <c r="F14" s="1527"/>
      <c r="G14" s="1527"/>
      <c r="H14" s="1527"/>
      <c r="I14" s="1527"/>
      <c r="J14" s="1882"/>
      <c r="K14" s="1041" t="s">
        <v>854</v>
      </c>
      <c r="L14" s="1040" t="s">
        <v>47</v>
      </c>
      <c r="M14" s="1290" t="s">
        <v>13421</v>
      </c>
      <c r="N14" s="1056"/>
      <c r="O14" s="1240" t="s">
        <v>13575</v>
      </c>
      <c r="S14" s="1058"/>
      <c r="T14" s="1202"/>
    </row>
    <row r="15" spans="1:20">
      <c r="A15" s="1046">
        <v>10</v>
      </c>
      <c r="B15" s="1045" t="s">
        <v>49</v>
      </c>
      <c r="C15" s="1867" t="s">
        <v>9475</v>
      </c>
      <c r="D15" s="1527"/>
      <c r="E15" s="1527"/>
      <c r="F15" s="1527"/>
      <c r="G15" s="1527"/>
      <c r="H15" s="1527"/>
      <c r="I15" s="1527"/>
      <c r="J15" s="1882"/>
      <c r="K15" s="1041" t="s">
        <v>1092</v>
      </c>
      <c r="L15" s="1040" t="s">
        <v>49</v>
      </c>
      <c r="M15" s="1290" t="s">
        <v>13421</v>
      </c>
      <c r="N15" s="1056"/>
      <c r="O15" s="1240" t="s">
        <v>13575</v>
      </c>
      <c r="S15" s="1058"/>
      <c r="T15" s="1202"/>
    </row>
    <row r="16" spans="1:20">
      <c r="A16" s="1046">
        <v>11</v>
      </c>
      <c r="B16" s="1045" t="s">
        <v>51</v>
      </c>
      <c r="C16" s="1867" t="s">
        <v>9476</v>
      </c>
      <c r="D16" s="1527"/>
      <c r="E16" s="1527"/>
      <c r="F16" s="1527"/>
      <c r="G16" s="1527"/>
      <c r="H16" s="1527"/>
      <c r="I16" s="1527"/>
      <c r="J16" s="1882"/>
      <c r="K16" s="1041" t="s">
        <v>1168</v>
      </c>
      <c r="L16" s="1040" t="s">
        <v>51</v>
      </c>
      <c r="M16" s="1290" t="s">
        <v>13421</v>
      </c>
      <c r="N16" s="1056"/>
      <c r="O16" s="1240" t="s">
        <v>13575</v>
      </c>
      <c r="S16" s="1058"/>
      <c r="T16" s="1202"/>
    </row>
    <row r="17" spans="1:20">
      <c r="A17" s="1046">
        <v>12</v>
      </c>
      <c r="B17" s="1037" t="s">
        <v>52</v>
      </c>
      <c r="C17" s="1867" t="s">
        <v>9477</v>
      </c>
      <c r="D17" s="1527"/>
      <c r="E17" s="1527"/>
      <c r="F17" s="1527"/>
      <c r="G17" s="1527"/>
      <c r="H17" s="1527"/>
      <c r="I17" s="1527"/>
      <c r="J17" s="1882"/>
      <c r="K17" s="1041" t="s">
        <v>259</v>
      </c>
      <c r="L17" s="1040" t="s">
        <v>52</v>
      </c>
      <c r="M17" s="1290" t="s">
        <v>13421</v>
      </c>
      <c r="N17" s="1056"/>
      <c r="O17" s="1240" t="s">
        <v>13575</v>
      </c>
      <c r="S17" s="1058"/>
      <c r="T17" s="1202"/>
    </row>
    <row r="18" spans="1:20">
      <c r="A18" s="1046">
        <v>13</v>
      </c>
      <c r="B18" s="1037" t="s">
        <v>54</v>
      </c>
      <c r="C18" s="1867" t="s">
        <v>9478</v>
      </c>
      <c r="D18" s="1527"/>
      <c r="E18" s="1527"/>
      <c r="F18" s="1527"/>
      <c r="G18" s="1527"/>
      <c r="H18" s="1527"/>
      <c r="I18" s="1527"/>
      <c r="J18" s="1882"/>
      <c r="K18" s="1041" t="s">
        <v>1092</v>
      </c>
      <c r="L18" s="1040" t="s">
        <v>54</v>
      </c>
      <c r="M18" s="1290" t="s">
        <v>13421</v>
      </c>
      <c r="N18" s="1056"/>
      <c r="O18" s="1240" t="s">
        <v>13575</v>
      </c>
      <c r="S18" s="1058"/>
      <c r="T18" s="1202"/>
    </row>
    <row r="19" spans="1:20">
      <c r="A19" s="1046">
        <v>14</v>
      </c>
      <c r="B19" s="1037" t="s">
        <v>55</v>
      </c>
      <c r="C19" s="1867" t="s">
        <v>9479</v>
      </c>
      <c r="D19" s="1527"/>
      <c r="E19" s="1527"/>
      <c r="F19" s="1527"/>
      <c r="G19" s="1527"/>
      <c r="H19" s="1527"/>
      <c r="I19" s="1527"/>
      <c r="J19" s="1882"/>
      <c r="K19" s="1041" t="s">
        <v>1092</v>
      </c>
      <c r="L19" s="1040" t="s">
        <v>55</v>
      </c>
      <c r="M19" s="1290" t="s">
        <v>13421</v>
      </c>
      <c r="N19" s="1056"/>
      <c r="O19" s="1240" t="s">
        <v>13575</v>
      </c>
      <c r="S19" s="1058"/>
      <c r="T19" s="1202"/>
    </row>
    <row r="20" spans="1:20">
      <c r="A20" s="1046">
        <v>15</v>
      </c>
      <c r="B20" s="1037" t="s">
        <v>56</v>
      </c>
      <c r="C20" s="1867" t="s">
        <v>9480</v>
      </c>
      <c r="D20" s="1527"/>
      <c r="E20" s="1527"/>
      <c r="F20" s="1527"/>
      <c r="G20" s="1527"/>
      <c r="H20" s="1527"/>
      <c r="I20" s="1527"/>
      <c r="J20" s="1882"/>
      <c r="K20" s="1041" t="s">
        <v>259</v>
      </c>
      <c r="L20" s="1040" t="s">
        <v>56</v>
      </c>
      <c r="M20" s="1290" t="s">
        <v>13421</v>
      </c>
      <c r="N20" s="1056"/>
      <c r="O20" s="1240" t="s">
        <v>13575</v>
      </c>
      <c r="S20" s="1058"/>
      <c r="T20" s="1202"/>
    </row>
    <row r="21" spans="1:20">
      <c r="A21" s="1046">
        <v>16</v>
      </c>
      <c r="B21" s="1045" t="s">
        <v>57</v>
      </c>
      <c r="C21" s="1867" t="s">
        <v>9481</v>
      </c>
      <c r="D21" s="1527"/>
      <c r="E21" s="1527"/>
      <c r="F21" s="1527"/>
      <c r="G21" s="1527"/>
      <c r="H21" s="1527"/>
      <c r="I21" s="1527"/>
      <c r="J21" s="1882"/>
      <c r="K21" s="1041" t="s">
        <v>259</v>
      </c>
      <c r="L21" s="1040" t="s">
        <v>57</v>
      </c>
      <c r="M21" s="1290" t="s">
        <v>13421</v>
      </c>
      <c r="N21" s="1056"/>
      <c r="O21" s="1240" t="s">
        <v>13575</v>
      </c>
      <c r="S21" s="1058"/>
      <c r="T21" s="1202"/>
    </row>
    <row r="22" spans="1:20">
      <c r="A22" s="1046">
        <v>17</v>
      </c>
      <c r="B22" s="1045" t="s">
        <v>59</v>
      </c>
      <c r="C22" s="1867" t="s">
        <v>9482</v>
      </c>
      <c r="D22" s="1527"/>
      <c r="E22" s="1527"/>
      <c r="F22" s="1527"/>
      <c r="G22" s="1527"/>
      <c r="H22" s="1527"/>
      <c r="I22" s="1527"/>
      <c r="J22" s="1882"/>
      <c r="K22" s="1041" t="s">
        <v>259</v>
      </c>
      <c r="L22" s="1040" t="s">
        <v>59</v>
      </c>
      <c r="M22" s="1290" t="s">
        <v>13421</v>
      </c>
      <c r="N22" s="1056"/>
      <c r="O22" s="1240" t="s">
        <v>13575</v>
      </c>
      <c r="S22" s="1058"/>
      <c r="T22" s="1202"/>
    </row>
    <row r="23" spans="1:20">
      <c r="A23" s="1046">
        <v>18</v>
      </c>
      <c r="B23" s="1045" t="s">
        <v>64</v>
      </c>
      <c r="C23" s="1867" t="s">
        <v>9483</v>
      </c>
      <c r="D23" s="1527"/>
      <c r="E23" s="1527"/>
      <c r="F23" s="1527"/>
      <c r="G23" s="1527"/>
      <c r="H23" s="1527"/>
      <c r="I23" s="1527"/>
      <c r="J23" s="1882"/>
      <c r="K23" s="1041" t="s">
        <v>858</v>
      </c>
      <c r="L23" s="1040" t="s">
        <v>64</v>
      </c>
      <c r="M23" s="1290" t="s">
        <v>13421</v>
      </c>
      <c r="N23" s="1056"/>
      <c r="O23" s="1240" t="s">
        <v>13575</v>
      </c>
      <c r="S23" s="1058"/>
      <c r="T23" s="1202"/>
    </row>
    <row r="24" spans="1:20">
      <c r="A24" s="1046">
        <v>19</v>
      </c>
      <c r="B24" s="1045" t="s">
        <v>65</v>
      </c>
      <c r="C24" s="1867" t="s">
        <v>9484</v>
      </c>
      <c r="D24" s="1527"/>
      <c r="E24" s="1527"/>
      <c r="F24" s="1527"/>
      <c r="G24" s="1527"/>
      <c r="H24" s="1527"/>
      <c r="I24" s="1527"/>
      <c r="J24" s="1882"/>
      <c r="K24" s="1041" t="s">
        <v>259</v>
      </c>
      <c r="L24" s="1040" t="s">
        <v>65</v>
      </c>
      <c r="M24" s="1290" t="s">
        <v>13421</v>
      </c>
      <c r="N24" s="1056"/>
      <c r="O24" s="1240" t="s">
        <v>13575</v>
      </c>
      <c r="S24" s="1058"/>
      <c r="T24" s="1202"/>
    </row>
    <row r="25" spans="1:20">
      <c r="A25" s="1046">
        <v>20</v>
      </c>
      <c r="B25" s="1037" t="s">
        <v>66</v>
      </c>
      <c r="C25" s="1867" t="s">
        <v>9485</v>
      </c>
      <c r="D25" s="1527"/>
      <c r="E25" s="1527"/>
      <c r="F25" s="1527"/>
      <c r="G25" s="1527"/>
      <c r="H25" s="1527"/>
      <c r="I25" s="1527"/>
      <c r="J25" s="1882"/>
      <c r="K25" s="1041" t="s">
        <v>259</v>
      </c>
      <c r="L25" s="1040" t="s">
        <v>66</v>
      </c>
      <c r="M25" s="1290" t="s">
        <v>13421</v>
      </c>
      <c r="N25" s="1056"/>
      <c r="O25" s="1240" t="s">
        <v>13575</v>
      </c>
      <c r="S25" s="1058"/>
      <c r="T25" s="1202"/>
    </row>
    <row r="26" spans="1:20">
      <c r="A26" s="1046">
        <v>21</v>
      </c>
      <c r="B26" s="1037" t="s">
        <v>67</v>
      </c>
      <c r="C26" s="1867" t="s">
        <v>9486</v>
      </c>
      <c r="D26" s="1527"/>
      <c r="E26" s="1527"/>
      <c r="F26" s="1527"/>
      <c r="G26" s="1527"/>
      <c r="H26" s="1527"/>
      <c r="I26" s="1527"/>
      <c r="J26" s="1882"/>
      <c r="K26" s="1041" t="s">
        <v>259</v>
      </c>
      <c r="L26" s="1040" t="s">
        <v>67</v>
      </c>
      <c r="M26" s="1290" t="s">
        <v>13421</v>
      </c>
      <c r="N26" s="1056"/>
      <c r="O26" s="1240" t="s">
        <v>13575</v>
      </c>
      <c r="S26" s="1058"/>
      <c r="T26" s="1202"/>
    </row>
    <row r="27" spans="1:20">
      <c r="A27" s="1046">
        <v>22</v>
      </c>
      <c r="B27" s="1037" t="s">
        <v>68</v>
      </c>
      <c r="C27" s="1867" t="s">
        <v>9487</v>
      </c>
      <c r="D27" s="1527"/>
      <c r="E27" s="1527"/>
      <c r="F27" s="1527"/>
      <c r="G27" s="1527"/>
      <c r="H27" s="1527"/>
      <c r="I27" s="1527"/>
      <c r="J27" s="1882"/>
      <c r="K27" s="1041" t="s">
        <v>858</v>
      </c>
      <c r="L27" s="1040" t="s">
        <v>68</v>
      </c>
      <c r="M27" s="1290" t="s">
        <v>13421</v>
      </c>
      <c r="N27" s="1056"/>
      <c r="O27" s="1240" t="s">
        <v>13575</v>
      </c>
      <c r="S27" s="1058"/>
      <c r="T27" s="1202"/>
    </row>
    <row r="28" spans="1:20">
      <c r="A28" s="1046">
        <v>23</v>
      </c>
      <c r="B28" s="1037" t="s">
        <v>69</v>
      </c>
      <c r="C28" s="1867" t="s">
        <v>9488</v>
      </c>
      <c r="D28" s="1527"/>
      <c r="E28" s="1527"/>
      <c r="F28" s="1527"/>
      <c r="G28" s="1527"/>
      <c r="H28" s="1527"/>
      <c r="I28" s="1527"/>
      <c r="J28" s="1882"/>
      <c r="K28" s="1041" t="s">
        <v>259</v>
      </c>
      <c r="L28" s="1040" t="s">
        <v>69</v>
      </c>
      <c r="M28" s="1290" t="s">
        <v>13421</v>
      </c>
      <c r="N28" s="1056"/>
      <c r="O28" s="1240" t="s">
        <v>13575</v>
      </c>
      <c r="S28" s="1058"/>
      <c r="T28" s="1202"/>
    </row>
    <row r="29" spans="1:20">
      <c r="A29" s="1046">
        <v>24</v>
      </c>
      <c r="B29" s="1045" t="s">
        <v>70</v>
      </c>
      <c r="C29" s="1867" t="s">
        <v>9489</v>
      </c>
      <c r="D29" s="1527"/>
      <c r="E29" s="1527"/>
      <c r="F29" s="1527"/>
      <c r="G29" s="1527"/>
      <c r="H29" s="1527"/>
      <c r="I29" s="1527"/>
      <c r="J29" s="1882"/>
      <c r="K29" s="1041" t="s">
        <v>259</v>
      </c>
      <c r="L29" s="1040" t="s">
        <v>70</v>
      </c>
      <c r="M29" s="1290" t="s">
        <v>13421</v>
      </c>
      <c r="N29" s="1056"/>
      <c r="O29" s="1240" t="s">
        <v>13575</v>
      </c>
      <c r="S29" s="1058"/>
      <c r="T29" s="1202"/>
    </row>
    <row r="30" spans="1:20">
      <c r="A30" s="1046">
        <v>25</v>
      </c>
      <c r="B30" s="1045" t="s">
        <v>71</v>
      </c>
      <c r="C30" s="1867" t="s">
        <v>9490</v>
      </c>
      <c r="D30" s="1527"/>
      <c r="E30" s="1527"/>
      <c r="F30" s="1527"/>
      <c r="G30" s="1527"/>
      <c r="H30" s="1527"/>
      <c r="I30" s="1527"/>
      <c r="J30" s="1882"/>
      <c r="K30" s="1041" t="s">
        <v>259</v>
      </c>
      <c r="L30" s="1040" t="s">
        <v>71</v>
      </c>
      <c r="M30" s="1290" t="s">
        <v>13421</v>
      </c>
      <c r="N30" s="1056"/>
      <c r="O30" s="1240" t="s">
        <v>13575</v>
      </c>
      <c r="S30" s="1058"/>
      <c r="T30" s="1202"/>
    </row>
    <row r="31" spans="1:20">
      <c r="A31" s="1046">
        <v>26</v>
      </c>
      <c r="B31" s="1045" t="s">
        <v>72</v>
      </c>
      <c r="C31" s="1867" t="s">
        <v>9491</v>
      </c>
      <c r="D31" s="1527"/>
      <c r="E31" s="1527"/>
      <c r="F31" s="1527"/>
      <c r="G31" s="1527"/>
      <c r="H31" s="1527"/>
      <c r="I31" s="1527"/>
      <c r="J31" s="1882"/>
      <c r="K31" s="1041" t="s">
        <v>858</v>
      </c>
      <c r="L31" s="1040" t="s">
        <v>72</v>
      </c>
      <c r="M31" s="1290" t="s">
        <v>13421</v>
      </c>
      <c r="N31" s="1056"/>
      <c r="O31" s="1240" t="s">
        <v>13575</v>
      </c>
      <c r="S31" s="1058"/>
      <c r="T31" s="1202"/>
    </row>
    <row r="32" spans="1:20">
      <c r="A32" s="1046">
        <v>27</v>
      </c>
      <c r="B32" s="1045" t="s">
        <v>74</v>
      </c>
      <c r="C32" s="1867" t="s">
        <v>9492</v>
      </c>
      <c r="D32" s="1527"/>
      <c r="E32" s="1527"/>
      <c r="F32" s="1527"/>
      <c r="G32" s="1527"/>
      <c r="H32" s="1527"/>
      <c r="I32" s="1527"/>
      <c r="J32" s="1882"/>
      <c r="K32" s="1041" t="s">
        <v>259</v>
      </c>
      <c r="L32" s="1040" t="s">
        <v>74</v>
      </c>
      <c r="M32" s="1290" t="s">
        <v>13421</v>
      </c>
      <c r="N32" s="1056"/>
      <c r="O32" s="1240" t="s">
        <v>13575</v>
      </c>
      <c r="S32" s="1058"/>
      <c r="T32" s="1275" t="s">
        <v>13580</v>
      </c>
    </row>
    <row r="33" spans="1:20">
      <c r="A33" s="1046">
        <v>28</v>
      </c>
      <c r="B33" s="1037" t="s">
        <v>75</v>
      </c>
      <c r="C33" s="1867" t="s">
        <v>9493</v>
      </c>
      <c r="D33" s="1529"/>
      <c r="E33" s="1529"/>
      <c r="F33" s="1529"/>
      <c r="G33" s="1529"/>
      <c r="H33" s="1529"/>
      <c r="I33" s="1529"/>
      <c r="J33" s="1889"/>
      <c r="K33" s="1041" t="s">
        <v>16</v>
      </c>
      <c r="L33" s="1040" t="s">
        <v>75</v>
      </c>
      <c r="M33" s="1292" t="str">
        <f>RIGHT(DEC2HEX(T33,6),2)</f>
        <v>36</v>
      </c>
      <c r="N33" s="1056"/>
      <c r="O33" s="1240" t="s">
        <v>13575</v>
      </c>
      <c r="S33" s="1058"/>
      <c r="T33" s="1287">
        <f>ROUNDUP(TimingFormat!$G$108*101/1000,0)</f>
        <v>54</v>
      </c>
    </row>
    <row r="34" spans="1:20">
      <c r="A34" s="1046">
        <v>29</v>
      </c>
      <c r="B34" s="1037" t="s">
        <v>77</v>
      </c>
      <c r="C34" s="1867" t="s">
        <v>9494</v>
      </c>
      <c r="D34" s="1529"/>
      <c r="E34" s="1529"/>
      <c r="F34" s="1529"/>
      <c r="G34" s="1529"/>
      <c r="H34" s="1529"/>
      <c r="I34" s="1529"/>
      <c r="J34" s="1889"/>
      <c r="K34" s="1041" t="s">
        <v>16</v>
      </c>
      <c r="L34" s="1040" t="s">
        <v>77</v>
      </c>
      <c r="M34" s="1292" t="str">
        <f>MID(DEC2HEX(T33,6),3,2)</f>
        <v>00</v>
      </c>
      <c r="N34" s="1056"/>
      <c r="O34" s="1240" t="s">
        <v>13575</v>
      </c>
      <c r="S34" s="1058"/>
      <c r="T34" s="1288"/>
    </row>
    <row r="35" spans="1:20">
      <c r="A35" s="1046">
        <v>30</v>
      </c>
      <c r="B35" s="1037" t="s">
        <v>78</v>
      </c>
      <c r="C35" s="1867" t="s">
        <v>9495</v>
      </c>
      <c r="D35" s="1529"/>
      <c r="E35" s="1529"/>
      <c r="F35" s="1529"/>
      <c r="G35" s="1529"/>
      <c r="H35" s="1529"/>
      <c r="I35" s="1529"/>
      <c r="J35" s="1889"/>
      <c r="K35" s="1041" t="s">
        <v>16</v>
      </c>
      <c r="L35" s="1040" t="s">
        <v>78</v>
      </c>
      <c r="M35" s="1292" t="str">
        <f>LEFT(DEC2HEX(T33,6),2)</f>
        <v>00</v>
      </c>
      <c r="N35" s="1056"/>
      <c r="O35" s="1240" t="s">
        <v>13575</v>
      </c>
      <c r="S35" s="1058"/>
      <c r="T35" s="1288"/>
    </row>
    <row r="36" spans="1:20">
      <c r="A36" s="1046">
        <v>31</v>
      </c>
      <c r="B36" s="1037" t="s">
        <v>79</v>
      </c>
      <c r="C36" s="1039" t="s">
        <v>13</v>
      </c>
      <c r="D36" s="1038" t="s">
        <v>2427</v>
      </c>
      <c r="E36" s="1038" t="s">
        <v>2427</v>
      </c>
      <c r="F36" s="1038" t="s">
        <v>2427</v>
      </c>
      <c r="G36" s="1038" t="s">
        <v>2427</v>
      </c>
      <c r="H36" s="1038" t="s">
        <v>2427</v>
      </c>
      <c r="I36" s="1038" t="s">
        <v>2427</v>
      </c>
      <c r="J36" s="1035" t="s">
        <v>9459</v>
      </c>
      <c r="K36" s="1041" t="s">
        <v>16</v>
      </c>
      <c r="L36" s="1040" t="s">
        <v>79</v>
      </c>
      <c r="M36" s="1291" t="s">
        <v>13471</v>
      </c>
      <c r="N36" s="1058"/>
      <c r="O36" s="1058"/>
      <c r="S36" s="1058"/>
      <c r="T36" s="1289"/>
    </row>
    <row r="37" spans="1:20">
      <c r="A37" s="1046">
        <v>32</v>
      </c>
      <c r="B37" s="1045" t="s">
        <v>81</v>
      </c>
      <c r="C37" s="1867" t="s">
        <v>9496</v>
      </c>
      <c r="D37" s="1529"/>
      <c r="E37" s="1529"/>
      <c r="F37" s="1529"/>
      <c r="G37" s="1529"/>
      <c r="H37" s="1529"/>
      <c r="I37" s="1529"/>
      <c r="J37" s="1889"/>
      <c r="K37" s="1041" t="s">
        <v>16</v>
      </c>
      <c r="L37" s="1040" t="s">
        <v>81</v>
      </c>
      <c r="M37" s="1390" t="str">
        <f>RIGHT(DEC2HEX(T37,6),2)</f>
        <v>AB</v>
      </c>
      <c r="N37" s="1058"/>
      <c r="O37" s="1240" t="s">
        <v>14198</v>
      </c>
      <c r="S37" s="1058"/>
      <c r="T37" s="1287">
        <f>ROUNDUP(TimingFormat!$G$108*200151/1000,0)</f>
        <v>106667</v>
      </c>
    </row>
    <row r="38" spans="1:20">
      <c r="A38" s="1046">
        <v>33</v>
      </c>
      <c r="B38" s="1045" t="s">
        <v>82</v>
      </c>
      <c r="C38" s="1867" t="s">
        <v>9497</v>
      </c>
      <c r="D38" s="1529"/>
      <c r="E38" s="1529"/>
      <c r="F38" s="1529"/>
      <c r="G38" s="1529"/>
      <c r="H38" s="1529"/>
      <c r="I38" s="1529"/>
      <c r="J38" s="1889"/>
      <c r="K38" s="1041" t="s">
        <v>16</v>
      </c>
      <c r="L38" s="1040" t="s">
        <v>82</v>
      </c>
      <c r="M38" s="1390" t="str">
        <f>MID(DEC2HEX(T37,6),3,2)</f>
        <v>A0</v>
      </c>
      <c r="N38" s="1058"/>
      <c r="O38" s="1240" t="s">
        <v>14198</v>
      </c>
      <c r="S38" s="1058"/>
      <c r="T38" s="1288"/>
    </row>
    <row r="39" spans="1:20">
      <c r="A39" s="1046">
        <v>34</v>
      </c>
      <c r="B39" s="1045" t="s">
        <v>83</v>
      </c>
      <c r="C39" s="1867" t="s">
        <v>9498</v>
      </c>
      <c r="D39" s="1529"/>
      <c r="E39" s="1529"/>
      <c r="F39" s="1529"/>
      <c r="G39" s="1529"/>
      <c r="H39" s="1529"/>
      <c r="I39" s="1529"/>
      <c r="J39" s="1889"/>
      <c r="K39" s="1041" t="s">
        <v>16</v>
      </c>
      <c r="L39" s="1040" t="s">
        <v>83</v>
      </c>
      <c r="M39" s="1390" t="str">
        <f>LEFT(DEC2HEX(T37,6),2)</f>
        <v>01</v>
      </c>
      <c r="N39" s="1058"/>
      <c r="O39" s="1240" t="s">
        <v>14198</v>
      </c>
      <c r="S39" s="1058"/>
      <c r="T39" s="1288"/>
    </row>
    <row r="40" spans="1:20">
      <c r="A40" s="1046">
        <v>35</v>
      </c>
      <c r="B40" s="1045" t="s">
        <v>85</v>
      </c>
      <c r="C40" s="1039" t="s">
        <v>13</v>
      </c>
      <c r="D40" s="1038" t="s">
        <v>2427</v>
      </c>
      <c r="E40" s="1038" t="s">
        <v>2427</v>
      </c>
      <c r="F40" s="1038" t="s">
        <v>2427</v>
      </c>
      <c r="G40" s="1038" t="s">
        <v>2427</v>
      </c>
      <c r="H40" s="1038" t="s">
        <v>2427</v>
      </c>
      <c r="I40" s="1038" t="s">
        <v>2427</v>
      </c>
      <c r="J40" s="1035" t="s">
        <v>9459</v>
      </c>
      <c r="K40" s="1041" t="s">
        <v>16</v>
      </c>
      <c r="L40" s="1040" t="s">
        <v>85</v>
      </c>
      <c r="M40" s="1291" t="s">
        <v>13471</v>
      </c>
      <c r="N40" s="1058"/>
      <c r="O40" s="1058"/>
      <c r="S40" s="1058"/>
      <c r="T40" s="1289"/>
    </row>
    <row r="41" spans="1:20">
      <c r="A41" s="1046">
        <v>36</v>
      </c>
      <c r="B41" s="1037" t="s">
        <v>86</v>
      </c>
      <c r="C41" s="1867" t="s">
        <v>9499</v>
      </c>
      <c r="D41" s="1529"/>
      <c r="E41" s="1529"/>
      <c r="F41" s="1529"/>
      <c r="G41" s="1529"/>
      <c r="H41" s="1529"/>
      <c r="I41" s="1529"/>
      <c r="J41" s="1889"/>
      <c r="K41" s="1041" t="s">
        <v>16</v>
      </c>
      <c r="L41" s="1040" t="s">
        <v>86</v>
      </c>
      <c r="M41" s="1390" t="str">
        <f>RIGHT(DEC2HEX(T41,6),2)</f>
        <v>16</v>
      </c>
      <c r="N41" s="1058"/>
      <c r="O41" s="1240" t="s">
        <v>14198</v>
      </c>
      <c r="S41" s="1058"/>
      <c r="T41" s="1287">
        <f>ROUNDUP(TimingFormat!$G$108*1001/1000,0)</f>
        <v>534</v>
      </c>
    </row>
    <row r="42" spans="1:20">
      <c r="A42" s="1046">
        <v>37</v>
      </c>
      <c r="B42" s="1037" t="s">
        <v>88</v>
      </c>
      <c r="C42" s="1867" t="s">
        <v>9500</v>
      </c>
      <c r="D42" s="1529"/>
      <c r="E42" s="1529"/>
      <c r="F42" s="1529"/>
      <c r="G42" s="1529"/>
      <c r="H42" s="1529"/>
      <c r="I42" s="1529"/>
      <c r="J42" s="1889"/>
      <c r="K42" s="1041" t="s">
        <v>16</v>
      </c>
      <c r="L42" s="1040" t="s">
        <v>88</v>
      </c>
      <c r="M42" s="1390" t="str">
        <f>MID(DEC2HEX(T41,6),3,2)</f>
        <v>02</v>
      </c>
      <c r="N42" s="1058"/>
      <c r="O42" s="1240" t="s">
        <v>14198</v>
      </c>
      <c r="S42" s="1058"/>
      <c r="T42" s="1288"/>
    </row>
    <row r="43" spans="1:20">
      <c r="A43" s="1046">
        <v>38</v>
      </c>
      <c r="B43" s="1037" t="s">
        <v>89</v>
      </c>
      <c r="C43" s="1867" t="s">
        <v>9501</v>
      </c>
      <c r="D43" s="1529"/>
      <c r="E43" s="1529"/>
      <c r="F43" s="1529"/>
      <c r="G43" s="1529"/>
      <c r="H43" s="1529"/>
      <c r="I43" s="1529"/>
      <c r="J43" s="1889"/>
      <c r="K43" s="1041" t="s">
        <v>16</v>
      </c>
      <c r="L43" s="1040" t="s">
        <v>89</v>
      </c>
      <c r="M43" s="1292" t="str">
        <f>LEFT(DEC2HEX(T41,6),2)</f>
        <v>00</v>
      </c>
      <c r="N43" s="1058"/>
      <c r="O43" s="1240" t="s">
        <v>13575</v>
      </c>
      <c r="S43" s="1058"/>
      <c r="T43" s="1288"/>
    </row>
    <row r="44" spans="1:20">
      <c r="A44" s="1046">
        <v>39</v>
      </c>
      <c r="B44" s="1037" t="s">
        <v>91</v>
      </c>
      <c r="C44" s="1039" t="s">
        <v>13</v>
      </c>
      <c r="D44" s="1038" t="s">
        <v>2427</v>
      </c>
      <c r="E44" s="1038" t="s">
        <v>2427</v>
      </c>
      <c r="F44" s="1038" t="s">
        <v>2427</v>
      </c>
      <c r="G44" s="1038" t="s">
        <v>2427</v>
      </c>
      <c r="H44" s="1038" t="s">
        <v>2427</v>
      </c>
      <c r="I44" s="1038" t="s">
        <v>2427</v>
      </c>
      <c r="J44" s="1035" t="s">
        <v>9459</v>
      </c>
      <c r="K44" s="1041" t="s">
        <v>16</v>
      </c>
      <c r="L44" s="1040" t="s">
        <v>91</v>
      </c>
      <c r="M44" s="1291" t="s">
        <v>13471</v>
      </c>
      <c r="N44" s="1058"/>
      <c r="O44" s="1058"/>
      <c r="S44" s="1058"/>
      <c r="T44" s="1289"/>
    </row>
    <row r="45" spans="1:20">
      <c r="A45" s="1046">
        <v>40</v>
      </c>
      <c r="B45" s="1045" t="s">
        <v>92</v>
      </c>
      <c r="C45" s="1867" t="s">
        <v>9502</v>
      </c>
      <c r="D45" s="1529"/>
      <c r="E45" s="1529"/>
      <c r="F45" s="1529"/>
      <c r="G45" s="1529"/>
      <c r="H45" s="1529"/>
      <c r="I45" s="1529"/>
      <c r="J45" s="1889"/>
      <c r="K45" s="1041" t="s">
        <v>16</v>
      </c>
      <c r="L45" s="1040" t="s">
        <v>92</v>
      </c>
      <c r="M45" s="1390" t="str">
        <f>RIGHT(DEC2HEX(T45,6),2)</f>
        <v>D6</v>
      </c>
      <c r="N45" s="1058"/>
      <c r="O45" s="1240" t="s">
        <v>14198</v>
      </c>
      <c r="S45" s="1058"/>
      <c r="T45" s="1287">
        <f>ROUNDDOWN(TimingFormat!$G$108*8088/1000,0)</f>
        <v>4310</v>
      </c>
    </row>
    <row r="46" spans="1:20">
      <c r="A46" s="1046">
        <v>41</v>
      </c>
      <c r="B46" s="1045" t="s">
        <v>94</v>
      </c>
      <c r="C46" s="1867" t="s">
        <v>9503</v>
      </c>
      <c r="D46" s="1529"/>
      <c r="E46" s="1529"/>
      <c r="F46" s="1529"/>
      <c r="G46" s="1529"/>
      <c r="H46" s="1529"/>
      <c r="I46" s="1529"/>
      <c r="J46" s="1889"/>
      <c r="K46" s="1041" t="s">
        <v>16</v>
      </c>
      <c r="L46" s="1040" t="s">
        <v>94</v>
      </c>
      <c r="M46" s="1390" t="str">
        <f>MID(DEC2HEX(T45,6),3,2)</f>
        <v>10</v>
      </c>
      <c r="N46" s="1058"/>
      <c r="O46" s="1240" t="s">
        <v>14198</v>
      </c>
      <c r="S46" s="1058"/>
      <c r="T46" s="1289"/>
    </row>
    <row r="47" spans="1:20">
      <c r="A47" s="1046">
        <v>42</v>
      </c>
      <c r="B47" s="1045" t="s">
        <v>95</v>
      </c>
      <c r="C47" s="1867" t="s">
        <v>9504</v>
      </c>
      <c r="D47" s="1529"/>
      <c r="E47" s="1529"/>
      <c r="F47" s="1529"/>
      <c r="G47" s="1529"/>
      <c r="H47" s="1529"/>
      <c r="I47" s="1529"/>
      <c r="J47" s="1889"/>
      <c r="K47" s="1041" t="s">
        <v>16</v>
      </c>
      <c r="L47" s="1040" t="s">
        <v>95</v>
      </c>
      <c r="M47" s="1292" t="str">
        <f>LEFT(DEC2HEX(T45,6),2)</f>
        <v>00</v>
      </c>
      <c r="N47" s="1058"/>
      <c r="O47" s="1240" t="s">
        <v>13575</v>
      </c>
      <c r="S47" s="1058"/>
      <c r="T47" s="1288"/>
    </row>
    <row r="48" spans="1:20">
      <c r="A48" s="1046">
        <v>43</v>
      </c>
      <c r="B48" s="1045" t="s">
        <v>97</v>
      </c>
      <c r="C48" s="1039" t="s">
        <v>13</v>
      </c>
      <c r="D48" s="1038" t="s">
        <v>2427</v>
      </c>
      <c r="E48" s="1038" t="s">
        <v>2427</v>
      </c>
      <c r="F48" s="1038" t="s">
        <v>2427</v>
      </c>
      <c r="G48" s="1038" t="s">
        <v>2427</v>
      </c>
      <c r="H48" s="1038" t="s">
        <v>2427</v>
      </c>
      <c r="I48" s="1038" t="s">
        <v>2427</v>
      </c>
      <c r="J48" s="1036" t="s">
        <v>9505</v>
      </c>
      <c r="K48" s="1041" t="s">
        <v>16</v>
      </c>
      <c r="L48" s="1040" t="s">
        <v>97</v>
      </c>
      <c r="M48" s="1290" t="s">
        <v>13424</v>
      </c>
      <c r="N48" s="1056"/>
      <c r="O48" s="1240" t="s">
        <v>13575</v>
      </c>
      <c r="S48" s="1058"/>
      <c r="T48" s="1288"/>
    </row>
    <row r="49" spans="1:20">
      <c r="A49" s="1046">
        <v>44</v>
      </c>
      <c r="B49" s="1037" t="s">
        <v>98</v>
      </c>
      <c r="C49" s="1039" t="s">
        <v>13</v>
      </c>
      <c r="D49" s="1038" t="s">
        <v>2427</v>
      </c>
      <c r="E49" s="1038" t="s">
        <v>2427</v>
      </c>
      <c r="F49" s="1527" t="s">
        <v>9506</v>
      </c>
      <c r="G49" s="1527"/>
      <c r="H49" s="1527"/>
      <c r="I49" s="1527"/>
      <c r="J49" s="1882"/>
      <c r="K49" s="1041" t="s">
        <v>16</v>
      </c>
      <c r="L49" s="1040" t="s">
        <v>98</v>
      </c>
      <c r="M49" s="1290" t="s">
        <v>13425</v>
      </c>
      <c r="N49" s="1058"/>
      <c r="O49" s="1240" t="s">
        <v>13575</v>
      </c>
      <c r="S49" s="1058"/>
      <c r="T49" s="1288"/>
    </row>
    <row r="50" spans="1:20">
      <c r="A50" s="1046">
        <v>45</v>
      </c>
      <c r="B50" s="1037" t="s">
        <v>100</v>
      </c>
      <c r="C50" s="1039" t="s">
        <v>13</v>
      </c>
      <c r="D50" s="1038" t="s">
        <v>2427</v>
      </c>
      <c r="E50" s="1038" t="s">
        <v>2427</v>
      </c>
      <c r="F50" s="1038" t="s">
        <v>2427</v>
      </c>
      <c r="G50" s="1038" t="s">
        <v>2427</v>
      </c>
      <c r="H50" s="1527" t="s">
        <v>9507</v>
      </c>
      <c r="I50" s="1527"/>
      <c r="J50" s="1882"/>
      <c r="K50" s="1041" t="s">
        <v>16</v>
      </c>
      <c r="L50" s="1040" t="s">
        <v>100</v>
      </c>
      <c r="M50" s="1290" t="s">
        <v>13426</v>
      </c>
      <c r="N50" s="1058"/>
      <c r="O50" s="1240" t="s">
        <v>13575</v>
      </c>
      <c r="S50" s="1058"/>
      <c r="T50" s="1288"/>
    </row>
    <row r="51" spans="1:20">
      <c r="A51" s="1046">
        <v>46</v>
      </c>
      <c r="B51" s="1037" t="s">
        <v>102</v>
      </c>
      <c r="C51" s="1039" t="s">
        <v>13</v>
      </c>
      <c r="D51" s="1038" t="s">
        <v>2427</v>
      </c>
      <c r="E51" s="1038" t="s">
        <v>2427</v>
      </c>
      <c r="F51" s="1038" t="s">
        <v>2427</v>
      </c>
      <c r="G51" s="1038" t="s">
        <v>2427</v>
      </c>
      <c r="H51" s="1527" t="s">
        <v>9508</v>
      </c>
      <c r="I51" s="1527"/>
      <c r="J51" s="1882"/>
      <c r="K51" s="1041" t="s">
        <v>16</v>
      </c>
      <c r="L51" s="1040" t="s">
        <v>102</v>
      </c>
      <c r="M51" s="1290" t="s">
        <v>13427</v>
      </c>
      <c r="N51" s="1058"/>
      <c r="O51" s="1240" t="s">
        <v>13575</v>
      </c>
      <c r="S51" s="1058"/>
      <c r="T51" s="1288"/>
    </row>
    <row r="52" spans="1:20">
      <c r="A52" s="1046">
        <v>47</v>
      </c>
      <c r="B52" s="1037" t="s">
        <v>104</v>
      </c>
      <c r="C52" s="1039" t="s">
        <v>13</v>
      </c>
      <c r="D52" s="1038" t="s">
        <v>2427</v>
      </c>
      <c r="E52" s="1038" t="s">
        <v>2427</v>
      </c>
      <c r="F52" s="1527" t="s">
        <v>9509</v>
      </c>
      <c r="G52" s="1527"/>
      <c r="H52" s="1527"/>
      <c r="I52" s="1527"/>
      <c r="J52" s="1882"/>
      <c r="K52" s="1041" t="s">
        <v>16</v>
      </c>
      <c r="L52" s="1040" t="s">
        <v>104</v>
      </c>
      <c r="M52" s="1290" t="s">
        <v>13428</v>
      </c>
      <c r="N52" s="1058"/>
      <c r="O52" s="1240" t="s">
        <v>13575</v>
      </c>
      <c r="S52" s="1058"/>
      <c r="T52" s="1288"/>
    </row>
    <row r="53" spans="1:20">
      <c r="A53" s="1046">
        <v>48</v>
      </c>
      <c r="B53" s="1045" t="s">
        <v>106</v>
      </c>
      <c r="C53" s="1867" t="s">
        <v>9510</v>
      </c>
      <c r="D53" s="1529"/>
      <c r="E53" s="1529"/>
      <c r="F53" s="1529"/>
      <c r="G53" s="1529"/>
      <c r="H53" s="1529"/>
      <c r="I53" s="1529"/>
      <c r="J53" s="1889"/>
      <c r="K53" s="1041" t="s">
        <v>16</v>
      </c>
      <c r="L53" s="1040" t="s">
        <v>106</v>
      </c>
      <c r="M53" s="1292" t="str">
        <f>DEC2HEX(T53,2)</f>
        <v>06</v>
      </c>
      <c r="N53" s="1058"/>
      <c r="O53" s="1240" t="s">
        <v>13575</v>
      </c>
      <c r="S53" s="1058"/>
      <c r="T53" s="1287">
        <f>ROUNDUP(TimingFormat!$G$108*11.25/1000,0)</f>
        <v>6</v>
      </c>
    </row>
    <row r="54" spans="1:20">
      <c r="A54" s="1046">
        <v>49</v>
      </c>
      <c r="B54" s="1045" t="s">
        <v>108</v>
      </c>
      <c r="C54" s="1867" t="s">
        <v>9511</v>
      </c>
      <c r="D54" s="1529"/>
      <c r="E54" s="1529"/>
      <c r="F54" s="1529"/>
      <c r="G54" s="1529"/>
      <c r="H54" s="1529"/>
      <c r="I54" s="1529"/>
      <c r="J54" s="1889"/>
      <c r="K54" s="1041" t="s">
        <v>16</v>
      </c>
      <c r="L54" s="1040" t="s">
        <v>108</v>
      </c>
      <c r="M54" s="1290" t="s">
        <v>13430</v>
      </c>
      <c r="N54" s="1058"/>
      <c r="O54" s="1240" t="s">
        <v>13575</v>
      </c>
      <c r="S54" s="1058"/>
      <c r="T54" s="1288"/>
    </row>
    <row r="55" spans="1:20">
      <c r="A55" s="1046">
        <v>50</v>
      </c>
      <c r="B55" s="1045" t="s">
        <v>110</v>
      </c>
      <c r="C55" s="1867" t="s">
        <v>9512</v>
      </c>
      <c r="D55" s="1529"/>
      <c r="E55" s="1529"/>
      <c r="F55" s="1529"/>
      <c r="G55" s="1529"/>
      <c r="H55" s="1529"/>
      <c r="I55" s="1529"/>
      <c r="J55" s="1889"/>
      <c r="K55" s="1041" t="s">
        <v>16</v>
      </c>
      <c r="L55" s="1040" t="s">
        <v>110</v>
      </c>
      <c r="M55" s="1292" t="str">
        <f>DEC2HEX(T55,2)</f>
        <v>17</v>
      </c>
      <c r="N55" s="1058"/>
      <c r="O55" s="1240" t="s">
        <v>13575</v>
      </c>
      <c r="S55" s="1058"/>
      <c r="T55" s="1287">
        <f>ROUNDUP(TimingFormat!$G$108*43/1000,0)</f>
        <v>23</v>
      </c>
    </row>
    <row r="56" spans="1:20">
      <c r="A56" s="1046">
        <v>51</v>
      </c>
      <c r="B56" s="1045" t="s">
        <v>112</v>
      </c>
      <c r="C56" s="1039" t="s">
        <v>13</v>
      </c>
      <c r="D56" s="1038" t="s">
        <v>2427</v>
      </c>
      <c r="E56" s="1527" t="s">
        <v>9513</v>
      </c>
      <c r="F56" s="1527"/>
      <c r="G56" s="1527"/>
      <c r="H56" s="1527"/>
      <c r="I56" s="1527"/>
      <c r="J56" s="1882"/>
      <c r="K56" s="1041" t="s">
        <v>16</v>
      </c>
      <c r="L56" s="1040" t="s">
        <v>112</v>
      </c>
      <c r="M56" s="1292" t="str">
        <f>DEC2HEX(T56,2)</f>
        <v>04</v>
      </c>
      <c r="N56" s="1056"/>
      <c r="O56" s="1240" t="s">
        <v>13575</v>
      </c>
      <c r="S56" s="1058"/>
      <c r="T56" s="1287">
        <f>ROUNDUP(TimingFormat!$G$108*7.5/1000,0)</f>
        <v>4</v>
      </c>
    </row>
    <row r="57" spans="1:20">
      <c r="A57" s="1046">
        <v>52</v>
      </c>
      <c r="B57" s="1037" t="s">
        <v>114</v>
      </c>
      <c r="C57" s="1867" t="s">
        <v>9514</v>
      </c>
      <c r="D57" s="1529"/>
      <c r="E57" s="1529"/>
      <c r="F57" s="1529"/>
      <c r="G57" s="1529"/>
      <c r="H57" s="1529"/>
      <c r="I57" s="1529"/>
      <c r="J57" s="1889"/>
      <c r="K57" s="1041" t="s">
        <v>16</v>
      </c>
      <c r="L57" s="1040" t="s">
        <v>114</v>
      </c>
      <c r="M57" s="1290" t="s">
        <v>13431</v>
      </c>
      <c r="N57" s="1058"/>
      <c r="O57" s="1240" t="s">
        <v>13575</v>
      </c>
      <c r="S57" s="1058"/>
      <c r="T57" s="1288"/>
    </row>
    <row r="58" spans="1:20">
      <c r="A58" s="1046">
        <v>53</v>
      </c>
      <c r="B58" s="1037" t="s">
        <v>115</v>
      </c>
      <c r="C58" s="1867" t="s">
        <v>9515</v>
      </c>
      <c r="D58" s="1529"/>
      <c r="E58" s="1529"/>
      <c r="F58" s="1529"/>
      <c r="G58" s="1529"/>
      <c r="H58" s="1529"/>
      <c r="I58" s="1529"/>
      <c r="J58" s="1889"/>
      <c r="K58" s="1041" t="s">
        <v>16</v>
      </c>
      <c r="L58" s="1040" t="s">
        <v>115</v>
      </c>
      <c r="M58" s="1290" t="s">
        <v>13432</v>
      </c>
      <c r="N58" s="1058"/>
      <c r="O58" s="1240" t="s">
        <v>13575</v>
      </c>
      <c r="S58" s="1058"/>
      <c r="T58" s="1288"/>
    </row>
    <row r="59" spans="1:20">
      <c r="A59" s="1046">
        <v>54</v>
      </c>
      <c r="B59" s="1037" t="s">
        <v>116</v>
      </c>
      <c r="C59" s="1039" t="s">
        <v>13</v>
      </c>
      <c r="D59" s="1038" t="s">
        <v>2427</v>
      </c>
      <c r="E59" s="1038" t="s">
        <v>2427</v>
      </c>
      <c r="F59" s="1038" t="s">
        <v>2427</v>
      </c>
      <c r="G59" s="1038" t="s">
        <v>2427</v>
      </c>
      <c r="H59" s="1527" t="s">
        <v>9516</v>
      </c>
      <c r="I59" s="1527"/>
      <c r="J59" s="1882"/>
      <c r="K59" s="1041" t="s">
        <v>16</v>
      </c>
      <c r="L59" s="1040" t="s">
        <v>116</v>
      </c>
      <c r="M59" s="1290" t="s">
        <v>13426</v>
      </c>
      <c r="N59" s="1058"/>
      <c r="O59" s="1240" t="s">
        <v>13575</v>
      </c>
      <c r="S59" s="1058"/>
      <c r="T59" s="1288"/>
    </row>
    <row r="60" spans="1:20">
      <c r="A60" s="1046">
        <v>55</v>
      </c>
      <c r="B60" s="1037" t="s">
        <v>118</v>
      </c>
      <c r="C60" s="1039" t="s">
        <v>13</v>
      </c>
      <c r="D60" s="1038" t="s">
        <v>2427</v>
      </c>
      <c r="E60" s="1038" t="s">
        <v>2427</v>
      </c>
      <c r="F60" s="1527" t="s">
        <v>9517</v>
      </c>
      <c r="G60" s="1527"/>
      <c r="H60" s="1527"/>
      <c r="I60" s="1527"/>
      <c r="J60" s="1882"/>
      <c r="K60" s="1041" t="s">
        <v>16</v>
      </c>
      <c r="L60" s="1040" t="s">
        <v>118</v>
      </c>
      <c r="M60" s="1290" t="s">
        <v>13433</v>
      </c>
      <c r="N60" s="1058"/>
      <c r="O60" s="1240" t="s">
        <v>13575</v>
      </c>
      <c r="S60" s="1058"/>
      <c r="T60" s="1288"/>
    </row>
    <row r="61" spans="1:20">
      <c r="A61" s="1046">
        <v>56</v>
      </c>
      <c r="B61" s="1045" t="s">
        <v>120</v>
      </c>
      <c r="C61" s="1867" t="s">
        <v>9518</v>
      </c>
      <c r="D61" s="1529"/>
      <c r="E61" s="1529"/>
      <c r="F61" s="1529"/>
      <c r="G61" s="1529"/>
      <c r="H61" s="1529"/>
      <c r="I61" s="1529"/>
      <c r="J61" s="1889"/>
      <c r="K61" s="1041" t="s">
        <v>16</v>
      </c>
      <c r="L61" s="1040" t="s">
        <v>120</v>
      </c>
      <c r="M61" s="1290" t="s">
        <v>13433</v>
      </c>
      <c r="N61" s="1058"/>
      <c r="O61" s="1240" t="s">
        <v>13575</v>
      </c>
      <c r="S61" s="1058"/>
      <c r="T61" s="1288"/>
    </row>
    <row r="62" spans="1:20">
      <c r="A62" s="1046">
        <v>57</v>
      </c>
      <c r="B62" s="1045" t="s">
        <v>122</v>
      </c>
      <c r="C62" s="1867" t="s">
        <v>9519</v>
      </c>
      <c r="D62" s="1529"/>
      <c r="E62" s="1529"/>
      <c r="F62" s="1529"/>
      <c r="G62" s="1529"/>
      <c r="H62" s="1529"/>
      <c r="I62" s="1529"/>
      <c r="J62" s="1889"/>
      <c r="K62" s="1041" t="s">
        <v>16</v>
      </c>
      <c r="L62" s="1040" t="s">
        <v>122</v>
      </c>
      <c r="M62" s="1292" t="str">
        <f>RIGHT(DEC2HEX(T62,4),2)</f>
        <v>72</v>
      </c>
      <c r="N62" s="1058"/>
      <c r="O62" s="1240" t="s">
        <v>13575</v>
      </c>
      <c r="S62" s="1058"/>
      <c r="T62" s="1287">
        <f>ROUNDDOWN(TimingFormat!$G$108*69868/1000,0)</f>
        <v>37234</v>
      </c>
    </row>
    <row r="63" spans="1:20">
      <c r="A63" s="1046">
        <v>58</v>
      </c>
      <c r="B63" s="1045" t="s">
        <v>124</v>
      </c>
      <c r="C63" s="1867" t="s">
        <v>9520</v>
      </c>
      <c r="D63" s="1529"/>
      <c r="E63" s="1529"/>
      <c r="F63" s="1529"/>
      <c r="G63" s="1529"/>
      <c r="H63" s="1529"/>
      <c r="I63" s="1529"/>
      <c r="J63" s="1889"/>
      <c r="K63" s="1041" t="s">
        <v>16</v>
      </c>
      <c r="L63" s="1040" t="s">
        <v>124</v>
      </c>
      <c r="M63" s="1292" t="str">
        <f>LEFT(DEC2HEX(T62,4),2)</f>
        <v>91</v>
      </c>
      <c r="N63" s="1058"/>
      <c r="O63" s="1240" t="s">
        <v>13575</v>
      </c>
      <c r="S63" s="1058"/>
      <c r="T63" s="1202"/>
    </row>
    <row r="64" spans="1:20">
      <c r="A64" s="1046">
        <v>59</v>
      </c>
      <c r="B64" s="1045" t="s">
        <v>126</v>
      </c>
      <c r="C64" s="1039" t="s">
        <v>13</v>
      </c>
      <c r="D64" s="1038" t="s">
        <v>2427</v>
      </c>
      <c r="E64" s="1038" t="s">
        <v>2427</v>
      </c>
      <c r="F64" s="1038" t="s">
        <v>2427</v>
      </c>
      <c r="G64" s="1038" t="s">
        <v>2427</v>
      </c>
      <c r="H64" s="1527" t="s">
        <v>9521</v>
      </c>
      <c r="I64" s="1527"/>
      <c r="J64" s="1882"/>
      <c r="K64" s="1041" t="s">
        <v>16</v>
      </c>
      <c r="L64" s="1040" t="s">
        <v>126</v>
      </c>
      <c r="M64" s="1290" t="s">
        <v>13433</v>
      </c>
      <c r="N64" s="1058"/>
      <c r="O64" s="1240" t="s">
        <v>13575</v>
      </c>
      <c r="S64" s="1058"/>
      <c r="T64" s="1202"/>
    </row>
    <row r="65" spans="1:20">
      <c r="A65" s="1046">
        <v>60</v>
      </c>
      <c r="B65" s="1037" t="s">
        <v>128</v>
      </c>
      <c r="C65" s="1867" t="s">
        <v>9522</v>
      </c>
      <c r="D65" s="1529"/>
      <c r="E65" s="1529"/>
      <c r="F65" s="1529"/>
      <c r="G65" s="1529"/>
      <c r="H65" s="1529"/>
      <c r="I65" s="1529"/>
      <c r="J65" s="1889"/>
      <c r="K65" s="1041" t="s">
        <v>16</v>
      </c>
      <c r="L65" s="1040" t="s">
        <v>128</v>
      </c>
      <c r="M65" s="1290" t="s">
        <v>13434</v>
      </c>
      <c r="N65" s="1058"/>
      <c r="O65" s="1240" t="s">
        <v>13575</v>
      </c>
      <c r="S65" s="1058"/>
      <c r="T65" s="1202"/>
    </row>
    <row r="66" spans="1:20">
      <c r="A66" s="1046">
        <v>61</v>
      </c>
      <c r="B66" s="1037" t="s">
        <v>130</v>
      </c>
      <c r="C66" s="1039" t="s">
        <v>13</v>
      </c>
      <c r="D66" s="1038" t="s">
        <v>2427</v>
      </c>
      <c r="E66" s="1038" t="s">
        <v>2427</v>
      </c>
      <c r="F66" s="1038" t="s">
        <v>2427</v>
      </c>
      <c r="G66" s="1038" t="s">
        <v>2427</v>
      </c>
      <c r="H66" s="1038" t="s">
        <v>2427</v>
      </c>
      <c r="I66" s="1038" t="s">
        <v>2427</v>
      </c>
      <c r="J66" s="1036" t="s">
        <v>9523</v>
      </c>
      <c r="K66" s="1041" t="s">
        <v>16</v>
      </c>
      <c r="L66" s="1040" t="s">
        <v>130</v>
      </c>
      <c r="M66" s="1290" t="s">
        <v>13423</v>
      </c>
      <c r="N66" s="1058"/>
      <c r="O66" s="1240" t="s">
        <v>13575</v>
      </c>
      <c r="S66" s="1058"/>
      <c r="T66" s="1202"/>
    </row>
    <row r="67" spans="1:20">
      <c r="A67" s="1046">
        <v>62</v>
      </c>
      <c r="B67" s="1037" t="s">
        <v>132</v>
      </c>
      <c r="C67" s="1867" t="s">
        <v>9524</v>
      </c>
      <c r="D67" s="1529"/>
      <c r="E67" s="1529"/>
      <c r="F67" s="1529"/>
      <c r="G67" s="1529"/>
      <c r="H67" s="1529"/>
      <c r="I67" s="1529"/>
      <c r="J67" s="1889"/>
      <c r="K67" s="1041" t="s">
        <v>16</v>
      </c>
      <c r="L67" s="1040" t="s">
        <v>132</v>
      </c>
      <c r="M67" s="1290" t="s">
        <v>13431</v>
      </c>
      <c r="N67" s="1058"/>
      <c r="O67" s="1240" t="s">
        <v>13575</v>
      </c>
      <c r="S67" s="1058"/>
      <c r="T67" s="1202"/>
    </row>
    <row r="68" spans="1:20">
      <c r="A68" s="1046">
        <v>63</v>
      </c>
      <c r="B68" s="1037" t="s">
        <v>134</v>
      </c>
      <c r="C68" s="1039" t="s">
        <v>13</v>
      </c>
      <c r="D68" s="1038" t="s">
        <v>2427</v>
      </c>
      <c r="E68" s="1527" t="s">
        <v>9525</v>
      </c>
      <c r="F68" s="1527"/>
      <c r="G68" s="1527"/>
      <c r="H68" s="1527"/>
      <c r="I68" s="1527"/>
      <c r="J68" s="1882"/>
      <c r="K68" s="1041" t="s">
        <v>16</v>
      </c>
      <c r="L68" s="1040" t="s">
        <v>134</v>
      </c>
      <c r="M68" s="1290" t="s">
        <v>13434</v>
      </c>
      <c r="N68" s="1058"/>
      <c r="O68" s="1240" t="s">
        <v>13575</v>
      </c>
      <c r="S68" s="1058"/>
      <c r="T68" s="1202"/>
    </row>
    <row r="69" spans="1:20">
      <c r="A69" s="1046">
        <v>64</v>
      </c>
      <c r="B69" s="1045" t="s">
        <v>136</v>
      </c>
      <c r="C69" s="1039" t="s">
        <v>13</v>
      </c>
      <c r="D69" s="1038" t="s">
        <v>2427</v>
      </c>
      <c r="E69" s="1038" t="s">
        <v>2427</v>
      </c>
      <c r="F69" s="1038" t="s">
        <v>2427</v>
      </c>
      <c r="G69" s="1527" t="s">
        <v>9526</v>
      </c>
      <c r="H69" s="1527"/>
      <c r="I69" s="1527"/>
      <c r="J69" s="1882"/>
      <c r="K69" s="1041" t="s">
        <v>16</v>
      </c>
      <c r="L69" s="1040" t="s">
        <v>136</v>
      </c>
      <c r="M69" s="1290" t="s">
        <v>1168</v>
      </c>
      <c r="N69" s="1058"/>
      <c r="O69" s="1240" t="s">
        <v>13575</v>
      </c>
      <c r="S69" s="1058"/>
      <c r="T69" s="1202"/>
    </row>
    <row r="70" spans="1:20">
      <c r="A70" s="1046">
        <v>65</v>
      </c>
      <c r="B70" s="1045" t="s">
        <v>138</v>
      </c>
      <c r="C70" s="1039" t="s">
        <v>13</v>
      </c>
      <c r="D70" s="1038" t="s">
        <v>2427</v>
      </c>
      <c r="E70" s="1038" t="s">
        <v>2427</v>
      </c>
      <c r="F70" s="1038" t="s">
        <v>2427</v>
      </c>
      <c r="G70" s="1038" t="s">
        <v>2427</v>
      </c>
      <c r="H70" s="1038" t="s">
        <v>2427</v>
      </c>
      <c r="I70" s="1038" t="s">
        <v>2427</v>
      </c>
      <c r="J70" s="1036" t="s">
        <v>9527</v>
      </c>
      <c r="K70" s="1041" t="s">
        <v>16</v>
      </c>
      <c r="L70" s="1040" t="s">
        <v>138</v>
      </c>
      <c r="M70" s="1290" t="s">
        <v>16</v>
      </c>
      <c r="N70" s="1058"/>
      <c r="O70" s="1240" t="s">
        <v>13575</v>
      </c>
      <c r="S70" s="1058"/>
      <c r="T70" s="1202"/>
    </row>
    <row r="71" spans="1:20">
      <c r="A71" s="1046">
        <v>66</v>
      </c>
      <c r="B71" s="1045" t="s">
        <v>140</v>
      </c>
      <c r="C71" s="1039" t="s">
        <v>13</v>
      </c>
      <c r="D71" s="1038" t="s">
        <v>2427</v>
      </c>
      <c r="E71" s="1038" t="s">
        <v>2427</v>
      </c>
      <c r="F71" s="1038" t="s">
        <v>2427</v>
      </c>
      <c r="G71" s="1038" t="s">
        <v>2427</v>
      </c>
      <c r="H71" s="1038" t="s">
        <v>2427</v>
      </c>
      <c r="I71" s="1038" t="s">
        <v>2427</v>
      </c>
      <c r="J71" s="1036" t="s">
        <v>9528</v>
      </c>
      <c r="K71" s="1041" t="s">
        <v>16</v>
      </c>
      <c r="L71" s="1040" t="s">
        <v>140</v>
      </c>
      <c r="M71" s="1290" t="s">
        <v>819</v>
      </c>
      <c r="N71" s="1058"/>
      <c r="O71" s="1240" t="s">
        <v>13575</v>
      </c>
      <c r="S71" s="1058"/>
      <c r="T71" s="1202"/>
    </row>
    <row r="72" spans="1:20">
      <c r="A72" s="1046">
        <v>67</v>
      </c>
      <c r="B72" s="1045" t="s">
        <v>142</v>
      </c>
      <c r="C72" s="1039" t="s">
        <v>13</v>
      </c>
      <c r="D72" s="1038" t="s">
        <v>2427</v>
      </c>
      <c r="E72" s="1038" t="s">
        <v>2427</v>
      </c>
      <c r="F72" s="1038" t="s">
        <v>2427</v>
      </c>
      <c r="G72" s="1038" t="s">
        <v>2427</v>
      </c>
      <c r="H72" s="1038" t="s">
        <v>2427</v>
      </c>
      <c r="I72" s="1038" t="s">
        <v>2427</v>
      </c>
      <c r="J72" s="1036" t="s">
        <v>9529</v>
      </c>
      <c r="K72" s="1041" t="s">
        <v>16</v>
      </c>
      <c r="L72" s="1040" t="s">
        <v>142</v>
      </c>
      <c r="M72" s="1290" t="s">
        <v>819</v>
      </c>
      <c r="N72" s="1058"/>
      <c r="O72" s="1240" t="s">
        <v>13575</v>
      </c>
      <c r="S72" s="1058"/>
      <c r="T72" s="1202"/>
    </row>
    <row r="73" spans="1:20">
      <c r="A73" s="1046">
        <v>68</v>
      </c>
      <c r="B73" s="1037" t="s">
        <v>144</v>
      </c>
      <c r="C73" s="1039" t="s">
        <v>13</v>
      </c>
      <c r="D73" s="1038" t="s">
        <v>2427</v>
      </c>
      <c r="E73" s="1527" t="s">
        <v>9530</v>
      </c>
      <c r="F73" s="1527"/>
      <c r="G73" s="1527"/>
      <c r="H73" s="1527"/>
      <c r="I73" s="1527"/>
      <c r="J73" s="1882"/>
      <c r="K73" s="1041" t="s">
        <v>16</v>
      </c>
      <c r="L73" s="1040" t="s">
        <v>144</v>
      </c>
      <c r="M73" s="1290" t="s">
        <v>6972</v>
      </c>
      <c r="N73" s="1058"/>
      <c r="O73" s="1240" t="s">
        <v>13575</v>
      </c>
      <c r="S73" s="1058"/>
      <c r="T73" s="1202"/>
    </row>
    <row r="74" spans="1:20">
      <c r="A74" s="1046">
        <v>69</v>
      </c>
      <c r="B74" s="1037" t="s">
        <v>146</v>
      </c>
      <c r="C74" s="1039" t="s">
        <v>13</v>
      </c>
      <c r="D74" s="1038" t="s">
        <v>2427</v>
      </c>
      <c r="E74" s="1038" t="s">
        <v>2427</v>
      </c>
      <c r="F74" s="1038" t="s">
        <v>2427</v>
      </c>
      <c r="G74" s="1038" t="s">
        <v>2427</v>
      </c>
      <c r="H74" s="1527" t="s">
        <v>9531</v>
      </c>
      <c r="I74" s="1527"/>
      <c r="J74" s="1882"/>
      <c r="K74" s="1041" t="s">
        <v>1168</v>
      </c>
      <c r="L74" s="1040" t="s">
        <v>146</v>
      </c>
      <c r="M74" s="1290" t="s">
        <v>259</v>
      </c>
      <c r="N74" s="1058"/>
      <c r="O74" s="1240" t="s">
        <v>13575</v>
      </c>
      <c r="S74" s="1058"/>
      <c r="T74" s="1202"/>
    </row>
    <row r="75" spans="1:20">
      <c r="A75" s="1046">
        <v>70</v>
      </c>
      <c r="B75" s="1037" t="s">
        <v>148</v>
      </c>
      <c r="C75" s="1867" t="s">
        <v>9532</v>
      </c>
      <c r="D75" s="1529"/>
      <c r="E75" s="1529"/>
      <c r="F75" s="1529"/>
      <c r="G75" s="1529"/>
      <c r="H75" s="1529"/>
      <c r="I75" s="1529"/>
      <c r="J75" s="1889"/>
      <c r="K75" s="1041" t="s">
        <v>16</v>
      </c>
      <c r="L75" s="1040" t="s">
        <v>148</v>
      </c>
      <c r="M75" s="1290" t="s">
        <v>9470</v>
      </c>
      <c r="N75" s="1058"/>
      <c r="O75" s="1240" t="s">
        <v>13575</v>
      </c>
      <c r="S75" s="1058"/>
      <c r="T75" s="1202"/>
    </row>
    <row r="76" spans="1:20">
      <c r="A76" s="1046">
        <v>71</v>
      </c>
      <c r="B76" s="1037" t="s">
        <v>150</v>
      </c>
      <c r="C76" s="1039" t="s">
        <v>13</v>
      </c>
      <c r="D76" s="1038" t="s">
        <v>2427</v>
      </c>
      <c r="E76" s="1038" t="s">
        <v>2427</v>
      </c>
      <c r="F76" s="1038" t="s">
        <v>2427</v>
      </c>
      <c r="G76" s="1038" t="s">
        <v>2427</v>
      </c>
      <c r="H76" s="1038" t="s">
        <v>2427</v>
      </c>
      <c r="I76" s="1038" t="s">
        <v>2427</v>
      </c>
      <c r="J76" s="1036" t="s">
        <v>9533</v>
      </c>
      <c r="K76" s="1041" t="s">
        <v>16</v>
      </c>
      <c r="L76" s="1040" t="s">
        <v>150</v>
      </c>
      <c r="M76" s="1290" t="s">
        <v>16</v>
      </c>
      <c r="N76" s="1058"/>
      <c r="O76" s="1240" t="s">
        <v>13575</v>
      </c>
      <c r="S76" s="1058"/>
      <c r="T76" s="1202"/>
    </row>
    <row r="77" spans="1:20">
      <c r="A77" s="1046">
        <v>72</v>
      </c>
      <c r="B77" s="1045" t="s">
        <v>152</v>
      </c>
      <c r="C77" s="1039" t="s">
        <v>13</v>
      </c>
      <c r="D77" s="1038" t="s">
        <v>2427</v>
      </c>
      <c r="E77" s="1038" t="s">
        <v>2427</v>
      </c>
      <c r="F77" s="1038" t="s">
        <v>2427</v>
      </c>
      <c r="G77" s="1038" t="s">
        <v>2427</v>
      </c>
      <c r="H77" s="1038" t="s">
        <v>2427</v>
      </c>
      <c r="I77" s="1038" t="s">
        <v>2427</v>
      </c>
      <c r="J77" s="1036" t="s">
        <v>9534</v>
      </c>
      <c r="K77" s="1041" t="s">
        <v>7321</v>
      </c>
      <c r="L77" s="1040" t="s">
        <v>152</v>
      </c>
      <c r="M77" s="1290" t="s">
        <v>16</v>
      </c>
      <c r="N77" s="1056"/>
      <c r="O77" s="1240" t="s">
        <v>13575</v>
      </c>
      <c r="S77" s="1058"/>
      <c r="T77" s="1202"/>
    </row>
    <row r="78" spans="1:20">
      <c r="A78" s="1046">
        <v>73</v>
      </c>
      <c r="B78" s="1045" t="s">
        <v>153</v>
      </c>
      <c r="C78" s="1039" t="s">
        <v>13</v>
      </c>
      <c r="D78" s="1038" t="s">
        <v>2427</v>
      </c>
      <c r="E78" s="1038" t="s">
        <v>2427</v>
      </c>
      <c r="F78" s="1038" t="s">
        <v>2427</v>
      </c>
      <c r="G78" s="1038" t="s">
        <v>2427</v>
      </c>
      <c r="H78" s="1038" t="s">
        <v>2427</v>
      </c>
      <c r="I78" s="1038" t="s">
        <v>2427</v>
      </c>
      <c r="J78" s="1036" t="s">
        <v>9535</v>
      </c>
      <c r="K78" s="1041" t="s">
        <v>16</v>
      </c>
      <c r="L78" s="1040" t="s">
        <v>153</v>
      </c>
      <c r="M78" s="1290" t="s">
        <v>16</v>
      </c>
      <c r="N78" s="1056"/>
      <c r="O78" s="1240" t="s">
        <v>13575</v>
      </c>
      <c r="S78" s="1058"/>
      <c r="T78" s="1202"/>
    </row>
    <row r="79" spans="1:20">
      <c r="A79" s="1046">
        <v>74</v>
      </c>
      <c r="B79" s="1045" t="s">
        <v>154</v>
      </c>
      <c r="C79" s="1039" t="s">
        <v>13</v>
      </c>
      <c r="D79" s="1038" t="s">
        <v>2427</v>
      </c>
      <c r="E79" s="1038" t="s">
        <v>2427</v>
      </c>
      <c r="F79" s="1038" t="s">
        <v>2427</v>
      </c>
      <c r="G79" s="1038" t="s">
        <v>2427</v>
      </c>
      <c r="H79" s="1038" t="s">
        <v>2427</v>
      </c>
      <c r="I79" s="1038" t="s">
        <v>2427</v>
      </c>
      <c r="J79" s="1036" t="s">
        <v>9536</v>
      </c>
      <c r="K79" s="1041" t="s">
        <v>16</v>
      </c>
      <c r="L79" s="1040" t="s">
        <v>154</v>
      </c>
      <c r="M79" s="1290" t="s">
        <v>819</v>
      </c>
      <c r="N79" s="1058"/>
      <c r="O79" s="1240" t="s">
        <v>13575</v>
      </c>
      <c r="S79" s="1058"/>
      <c r="T79" s="1202"/>
    </row>
    <row r="80" spans="1:20">
      <c r="A80" s="1046">
        <v>75</v>
      </c>
      <c r="B80" s="1045" t="s">
        <v>157</v>
      </c>
      <c r="C80" s="1039" t="s">
        <v>13</v>
      </c>
      <c r="D80" s="1038" t="s">
        <v>2427</v>
      </c>
      <c r="E80" s="1038" t="s">
        <v>2427</v>
      </c>
      <c r="F80" s="1038" t="s">
        <v>2427</v>
      </c>
      <c r="G80" s="1038" t="s">
        <v>2427</v>
      </c>
      <c r="H80" s="1038" t="s">
        <v>2427</v>
      </c>
      <c r="I80" s="1038" t="s">
        <v>2427</v>
      </c>
      <c r="J80" s="1035" t="s">
        <v>9459</v>
      </c>
      <c r="K80" s="1041" t="s">
        <v>16</v>
      </c>
      <c r="L80" s="1040" t="s">
        <v>157</v>
      </c>
      <c r="M80" s="1290"/>
      <c r="N80" s="1058"/>
      <c r="O80" s="1058"/>
      <c r="S80" s="1058"/>
      <c r="T80" s="1202"/>
    </row>
    <row r="81" spans="1:20">
      <c r="A81" s="1046">
        <v>76</v>
      </c>
      <c r="B81" s="1037" t="s">
        <v>160</v>
      </c>
      <c r="C81" s="1867" t="s">
        <v>9537</v>
      </c>
      <c r="D81" s="1529"/>
      <c r="E81" s="1529"/>
      <c r="F81" s="1529"/>
      <c r="G81" s="1529"/>
      <c r="H81" s="1529"/>
      <c r="I81" s="1529"/>
      <c r="J81" s="1889"/>
      <c r="K81" s="1041" t="s">
        <v>16</v>
      </c>
      <c r="L81" s="1040" t="s">
        <v>160</v>
      </c>
      <c r="M81" s="1290" t="s">
        <v>13435</v>
      </c>
      <c r="N81" s="1058"/>
      <c r="O81" s="1240" t="s">
        <v>13575</v>
      </c>
      <c r="S81" s="1058"/>
      <c r="T81" s="1202"/>
    </row>
    <row r="82" spans="1:20">
      <c r="A82" s="1046">
        <v>77</v>
      </c>
      <c r="B82" s="1037" t="s">
        <v>162</v>
      </c>
      <c r="C82" s="1039" t="s">
        <v>13</v>
      </c>
      <c r="D82" s="1038" t="s">
        <v>2427</v>
      </c>
      <c r="E82" s="1038" t="s">
        <v>2427</v>
      </c>
      <c r="F82" s="1038" t="s">
        <v>2427</v>
      </c>
      <c r="G82" s="1038" t="s">
        <v>2427</v>
      </c>
      <c r="H82" s="1038" t="s">
        <v>2427</v>
      </c>
      <c r="I82" s="1527" t="s">
        <v>9538</v>
      </c>
      <c r="J82" s="1882"/>
      <c r="K82" s="1041" t="s">
        <v>16</v>
      </c>
      <c r="L82" s="1040" t="s">
        <v>162</v>
      </c>
      <c r="M82" s="1290" t="s">
        <v>13423</v>
      </c>
      <c r="N82" s="1058"/>
      <c r="O82" s="1240" t="s">
        <v>13575</v>
      </c>
      <c r="S82" s="1058"/>
      <c r="T82" s="1202"/>
    </row>
    <row r="83" spans="1:20">
      <c r="A83" s="1046">
        <v>78</v>
      </c>
      <c r="B83" s="1037" t="s">
        <v>165</v>
      </c>
      <c r="C83" s="1867" t="s">
        <v>9539</v>
      </c>
      <c r="D83" s="1529"/>
      <c r="E83" s="1529"/>
      <c r="F83" s="1529"/>
      <c r="G83" s="1529"/>
      <c r="H83" s="1529"/>
      <c r="I83" s="1529"/>
      <c r="J83" s="1889"/>
      <c r="K83" s="1041" t="s">
        <v>16</v>
      </c>
      <c r="L83" s="1040" t="s">
        <v>165</v>
      </c>
      <c r="M83" s="1290" t="s">
        <v>13436</v>
      </c>
      <c r="N83" s="1058"/>
      <c r="O83" s="1240" t="s">
        <v>13575</v>
      </c>
      <c r="S83" s="1058"/>
      <c r="T83" s="1202"/>
    </row>
    <row r="84" spans="1:20">
      <c r="A84" s="1046">
        <v>79</v>
      </c>
      <c r="B84" s="1037" t="s">
        <v>171</v>
      </c>
      <c r="C84" s="1867" t="s">
        <v>9540</v>
      </c>
      <c r="D84" s="1529"/>
      <c r="E84" s="1529"/>
      <c r="F84" s="1529"/>
      <c r="G84" s="1529"/>
      <c r="H84" s="1529"/>
      <c r="I84" s="1529"/>
      <c r="J84" s="1889"/>
      <c r="K84" s="1041" t="s">
        <v>16</v>
      </c>
      <c r="L84" s="1040" t="s">
        <v>171</v>
      </c>
      <c r="M84" s="1290" t="s">
        <v>13437</v>
      </c>
      <c r="N84" s="1058"/>
      <c r="O84" s="1240" t="s">
        <v>13575</v>
      </c>
      <c r="S84" s="1058"/>
      <c r="T84" s="1202"/>
    </row>
    <row r="85" spans="1:20">
      <c r="A85" s="1046">
        <v>80</v>
      </c>
      <c r="B85" s="1045" t="s">
        <v>174</v>
      </c>
      <c r="C85" s="1039" t="s">
        <v>13</v>
      </c>
      <c r="D85" s="1038" t="s">
        <v>2427</v>
      </c>
      <c r="E85" s="1038" t="s">
        <v>2427</v>
      </c>
      <c r="F85" s="1038" t="s">
        <v>2427</v>
      </c>
      <c r="G85" s="1038" t="s">
        <v>2427</v>
      </c>
      <c r="H85" s="1038" t="s">
        <v>2427</v>
      </c>
      <c r="I85" s="1038" t="s">
        <v>2427</v>
      </c>
      <c r="J85" s="1035" t="s">
        <v>9459</v>
      </c>
      <c r="K85" s="1041" t="s">
        <v>16</v>
      </c>
      <c r="L85" s="1040" t="s">
        <v>174</v>
      </c>
      <c r="M85" s="1290"/>
      <c r="N85" s="1058"/>
      <c r="O85" s="1058"/>
      <c r="S85" s="1058"/>
      <c r="T85" s="1202"/>
    </row>
    <row r="86" spans="1:20">
      <c r="A86" s="1046">
        <v>81</v>
      </c>
      <c r="B86" s="1045" t="s">
        <v>176</v>
      </c>
      <c r="C86" s="1867" t="s">
        <v>9541</v>
      </c>
      <c r="D86" s="1529"/>
      <c r="E86" s="1529"/>
      <c r="F86" s="1529"/>
      <c r="G86" s="1529"/>
      <c r="H86" s="1529"/>
      <c r="I86" s="1529"/>
      <c r="J86" s="1889"/>
      <c r="K86" s="1041" t="s">
        <v>16</v>
      </c>
      <c r="L86" s="1040" t="s">
        <v>176</v>
      </c>
      <c r="M86" s="1290" t="s">
        <v>13438</v>
      </c>
      <c r="N86" s="1058"/>
      <c r="O86" s="1240" t="s">
        <v>13575</v>
      </c>
      <c r="S86" s="1058"/>
      <c r="T86" s="1202"/>
    </row>
    <row r="87" spans="1:20">
      <c r="A87" s="1046">
        <v>82</v>
      </c>
      <c r="B87" s="1045" t="s">
        <v>178</v>
      </c>
      <c r="C87" s="1867" t="s">
        <v>9542</v>
      </c>
      <c r="D87" s="1529"/>
      <c r="E87" s="1529"/>
      <c r="F87" s="1529"/>
      <c r="G87" s="1529"/>
      <c r="H87" s="1529"/>
      <c r="I87" s="1529"/>
      <c r="J87" s="1889"/>
      <c r="K87" s="1041" t="s">
        <v>16</v>
      </c>
      <c r="L87" s="1040" t="s">
        <v>178</v>
      </c>
      <c r="M87" s="1290" t="s">
        <v>13422</v>
      </c>
      <c r="N87" s="1058"/>
      <c r="O87" s="1240" t="s">
        <v>13575</v>
      </c>
      <c r="S87" s="1058"/>
      <c r="T87" s="1202"/>
    </row>
    <row r="88" spans="1:20">
      <c r="A88" s="1046">
        <v>83</v>
      </c>
      <c r="B88" s="1045" t="s">
        <v>182</v>
      </c>
      <c r="C88" s="1039" t="s">
        <v>13</v>
      </c>
      <c r="D88" s="1038" t="s">
        <v>2427</v>
      </c>
      <c r="E88" s="1038" t="s">
        <v>2427</v>
      </c>
      <c r="F88" s="1038" t="s">
        <v>2427</v>
      </c>
      <c r="G88" s="1038" t="s">
        <v>2427</v>
      </c>
      <c r="H88" s="1038" t="s">
        <v>2427</v>
      </c>
      <c r="I88" s="1038" t="s">
        <v>2427</v>
      </c>
      <c r="J88" s="1035" t="s">
        <v>9459</v>
      </c>
      <c r="K88" s="1041" t="s">
        <v>16</v>
      </c>
      <c r="L88" s="1040" t="s">
        <v>182</v>
      </c>
      <c r="M88" s="1290"/>
      <c r="N88" s="1058"/>
      <c r="O88" s="1058"/>
      <c r="S88" s="1058"/>
      <c r="T88" s="1202"/>
    </row>
    <row r="89" spans="1:20">
      <c r="A89" s="1046">
        <v>84</v>
      </c>
      <c r="B89" s="1037" t="s">
        <v>184</v>
      </c>
      <c r="C89" s="1867" t="s">
        <v>9543</v>
      </c>
      <c r="D89" s="1529"/>
      <c r="E89" s="1529"/>
      <c r="F89" s="1529"/>
      <c r="G89" s="1529"/>
      <c r="H89" s="1529"/>
      <c r="I89" s="1529"/>
      <c r="J89" s="1889"/>
      <c r="K89" s="1041" t="s">
        <v>16</v>
      </c>
      <c r="L89" s="1040" t="s">
        <v>184</v>
      </c>
      <c r="M89" s="1290" t="s">
        <v>13439</v>
      </c>
      <c r="N89" s="1058"/>
      <c r="O89" s="1240" t="s">
        <v>13575</v>
      </c>
      <c r="S89" s="1058"/>
      <c r="T89" s="1202"/>
    </row>
    <row r="90" spans="1:20">
      <c r="A90" s="1046">
        <v>85</v>
      </c>
      <c r="B90" s="1037" t="s">
        <v>185</v>
      </c>
      <c r="C90" s="1867" t="s">
        <v>9544</v>
      </c>
      <c r="D90" s="1529"/>
      <c r="E90" s="1529"/>
      <c r="F90" s="1529"/>
      <c r="G90" s="1529"/>
      <c r="H90" s="1529"/>
      <c r="I90" s="1529"/>
      <c r="J90" s="1889"/>
      <c r="K90" s="1041" t="s">
        <v>16</v>
      </c>
      <c r="L90" s="1040" t="s">
        <v>185</v>
      </c>
      <c r="M90" s="1290" t="s">
        <v>13422</v>
      </c>
      <c r="N90" s="1058"/>
      <c r="O90" s="1240" t="s">
        <v>13575</v>
      </c>
      <c r="S90" s="1058"/>
      <c r="T90" s="1202"/>
    </row>
    <row r="91" spans="1:20">
      <c r="A91" s="1046">
        <v>86</v>
      </c>
      <c r="B91" s="1037" t="s">
        <v>186</v>
      </c>
      <c r="C91" s="1867" t="s">
        <v>9545</v>
      </c>
      <c r="D91" s="1529"/>
      <c r="E91" s="1529"/>
      <c r="F91" s="1529"/>
      <c r="G91" s="1529"/>
      <c r="H91" s="1529"/>
      <c r="I91" s="1529"/>
      <c r="J91" s="1889"/>
      <c r="K91" s="1041" t="s">
        <v>16</v>
      </c>
      <c r="L91" s="1040" t="s">
        <v>186</v>
      </c>
      <c r="M91" s="1290" t="s">
        <v>13439</v>
      </c>
      <c r="N91" s="1058"/>
      <c r="O91" s="1240" t="s">
        <v>13575</v>
      </c>
      <c r="S91" s="1058"/>
      <c r="T91" s="1202"/>
    </row>
    <row r="92" spans="1:20">
      <c r="A92" s="1046">
        <v>87</v>
      </c>
      <c r="B92" s="1037" t="s">
        <v>187</v>
      </c>
      <c r="C92" s="1867" t="s">
        <v>9546</v>
      </c>
      <c r="D92" s="1529"/>
      <c r="E92" s="1529"/>
      <c r="F92" s="1529"/>
      <c r="G92" s="1529"/>
      <c r="H92" s="1529"/>
      <c r="I92" s="1529"/>
      <c r="J92" s="1889"/>
      <c r="K92" s="1041" t="s">
        <v>16</v>
      </c>
      <c r="L92" s="1040" t="s">
        <v>187</v>
      </c>
      <c r="M92" s="1290" t="s">
        <v>13423</v>
      </c>
      <c r="N92" s="1058"/>
      <c r="O92" s="1240" t="s">
        <v>13575</v>
      </c>
      <c r="S92" s="1058"/>
      <c r="T92" s="1202"/>
    </row>
    <row r="93" spans="1:20">
      <c r="A93" s="1046">
        <v>88</v>
      </c>
      <c r="B93" s="1045" t="s">
        <v>188</v>
      </c>
      <c r="C93" s="1039" t="s">
        <v>13</v>
      </c>
      <c r="D93" s="1038" t="s">
        <v>2427</v>
      </c>
      <c r="E93" s="1038" t="s">
        <v>2427</v>
      </c>
      <c r="F93" s="1038" t="s">
        <v>2427</v>
      </c>
      <c r="G93" s="1038" t="s">
        <v>2427</v>
      </c>
      <c r="H93" s="1038" t="s">
        <v>2427</v>
      </c>
      <c r="I93" s="1038" t="s">
        <v>2427</v>
      </c>
      <c r="J93" s="1036" t="s">
        <v>9547</v>
      </c>
      <c r="K93" s="1041" t="s">
        <v>16</v>
      </c>
      <c r="L93" s="1040" t="s">
        <v>188</v>
      </c>
      <c r="M93" s="1290" t="s">
        <v>16</v>
      </c>
      <c r="N93" s="1058"/>
      <c r="O93" s="1240" t="s">
        <v>13575</v>
      </c>
      <c r="S93" s="1058"/>
      <c r="T93" s="1202"/>
    </row>
    <row r="94" spans="1:20">
      <c r="A94" s="1046">
        <v>89</v>
      </c>
      <c r="B94" s="1045" t="s">
        <v>189</v>
      </c>
      <c r="C94" s="1039" t="s">
        <v>13</v>
      </c>
      <c r="D94" s="1038" t="s">
        <v>2427</v>
      </c>
      <c r="E94" s="1038" t="s">
        <v>2427</v>
      </c>
      <c r="F94" s="1038" t="s">
        <v>2427</v>
      </c>
      <c r="G94" s="1038" t="s">
        <v>2427</v>
      </c>
      <c r="H94" s="1038" t="s">
        <v>2427</v>
      </c>
      <c r="I94" s="1038" t="s">
        <v>2427</v>
      </c>
      <c r="J94" s="1036" t="s">
        <v>9548</v>
      </c>
      <c r="K94" s="1041" t="s">
        <v>16</v>
      </c>
      <c r="L94" s="1040" t="s">
        <v>189</v>
      </c>
      <c r="M94" s="1290" t="s">
        <v>16</v>
      </c>
      <c r="N94" s="1058"/>
      <c r="O94" s="1240" t="s">
        <v>13575</v>
      </c>
      <c r="S94" s="1058"/>
      <c r="T94" s="1202"/>
    </row>
    <row r="95" spans="1:20">
      <c r="A95" s="1046">
        <v>90</v>
      </c>
      <c r="B95" s="1045" t="s">
        <v>190</v>
      </c>
      <c r="C95" s="1039" t="s">
        <v>13</v>
      </c>
      <c r="D95" s="1038" t="s">
        <v>2427</v>
      </c>
      <c r="E95" s="1038" t="s">
        <v>2427</v>
      </c>
      <c r="F95" s="1038" t="s">
        <v>2427</v>
      </c>
      <c r="G95" s="1038" t="s">
        <v>2427</v>
      </c>
      <c r="H95" s="1038" t="s">
        <v>2427</v>
      </c>
      <c r="I95" s="1038" t="s">
        <v>2427</v>
      </c>
      <c r="J95" s="1036" t="s">
        <v>9549</v>
      </c>
      <c r="K95" s="1041" t="s">
        <v>16</v>
      </c>
      <c r="L95" s="1040" t="s">
        <v>190</v>
      </c>
      <c r="M95" s="1290" t="s">
        <v>819</v>
      </c>
      <c r="N95" s="1058"/>
      <c r="O95" s="1240" t="s">
        <v>13575</v>
      </c>
      <c r="S95" s="1058"/>
      <c r="T95" s="1202"/>
    </row>
    <row r="96" spans="1:20">
      <c r="A96" s="1046">
        <v>91</v>
      </c>
      <c r="B96" s="1045" t="s">
        <v>191</v>
      </c>
      <c r="C96" s="1039" t="s">
        <v>13</v>
      </c>
      <c r="D96" s="1038" t="s">
        <v>2427</v>
      </c>
      <c r="E96" s="1038" t="s">
        <v>2427</v>
      </c>
      <c r="F96" s="1038" t="s">
        <v>2427</v>
      </c>
      <c r="G96" s="1038" t="s">
        <v>2427</v>
      </c>
      <c r="H96" s="1527" t="s">
        <v>9550</v>
      </c>
      <c r="I96" s="1527"/>
      <c r="J96" s="1882"/>
      <c r="K96" s="1041" t="s">
        <v>16</v>
      </c>
      <c r="L96" s="1040" t="s">
        <v>191</v>
      </c>
      <c r="M96" s="1290" t="s">
        <v>16</v>
      </c>
      <c r="N96" s="1058"/>
      <c r="O96" s="1240" t="s">
        <v>13575</v>
      </c>
      <c r="S96" s="1058"/>
      <c r="T96" s="1202"/>
    </row>
    <row r="97" spans="1:20">
      <c r="A97" s="1046">
        <v>92</v>
      </c>
      <c r="B97" s="1037" t="s">
        <v>192</v>
      </c>
      <c r="C97" s="1039" t="s">
        <v>13</v>
      </c>
      <c r="D97" s="1038" t="s">
        <v>2427</v>
      </c>
      <c r="E97" s="1038" t="s">
        <v>2427</v>
      </c>
      <c r="F97" s="1038" t="s">
        <v>2427</v>
      </c>
      <c r="G97" s="1038" t="s">
        <v>2427</v>
      </c>
      <c r="H97" s="1038" t="s">
        <v>2427</v>
      </c>
      <c r="I97" s="1038" t="s">
        <v>2427</v>
      </c>
      <c r="J97" s="1036" t="s">
        <v>9551</v>
      </c>
      <c r="K97" s="1041" t="s">
        <v>16</v>
      </c>
      <c r="L97" s="1040" t="s">
        <v>192</v>
      </c>
      <c r="M97" s="1290" t="s">
        <v>16</v>
      </c>
      <c r="N97" s="1058"/>
      <c r="O97" s="1240" t="s">
        <v>13575</v>
      </c>
      <c r="S97" s="1058"/>
      <c r="T97" s="1202"/>
    </row>
    <row r="98" spans="1:20">
      <c r="A98" s="1046">
        <v>93</v>
      </c>
      <c r="B98" s="1037" t="s">
        <v>193</v>
      </c>
      <c r="C98" s="1867" t="s">
        <v>9552</v>
      </c>
      <c r="D98" s="1527"/>
      <c r="E98" s="1527"/>
      <c r="F98" s="1527"/>
      <c r="G98" s="1527"/>
      <c r="H98" s="1527"/>
      <c r="I98" s="1527"/>
      <c r="J98" s="1882"/>
      <c r="K98" s="1041" t="s">
        <v>16</v>
      </c>
      <c r="L98" s="1040" t="s">
        <v>193</v>
      </c>
      <c r="M98" s="1290" t="s">
        <v>1168</v>
      </c>
      <c r="N98" s="1058"/>
      <c r="O98" s="1240" t="s">
        <v>13575</v>
      </c>
      <c r="S98" s="1058"/>
      <c r="T98" s="1202"/>
    </row>
    <row r="99" spans="1:20">
      <c r="A99" s="1046">
        <v>94</v>
      </c>
      <c r="B99" s="1037" t="s">
        <v>194</v>
      </c>
      <c r="C99" s="1867" t="s">
        <v>9553</v>
      </c>
      <c r="D99" s="1527"/>
      <c r="E99" s="1527"/>
      <c r="F99" s="1527"/>
      <c r="G99" s="1527"/>
      <c r="H99" s="1527"/>
      <c r="I99" s="1527"/>
      <c r="J99" s="1882"/>
      <c r="K99" s="1041" t="s">
        <v>16</v>
      </c>
      <c r="L99" s="1040" t="s">
        <v>194</v>
      </c>
      <c r="M99" s="1290" t="s">
        <v>1168</v>
      </c>
      <c r="N99" s="1058"/>
      <c r="O99" s="1240" t="s">
        <v>13575</v>
      </c>
      <c r="S99" s="1058"/>
      <c r="T99" s="1202"/>
    </row>
    <row r="100" spans="1:20">
      <c r="A100" s="1046">
        <v>95</v>
      </c>
      <c r="B100" s="1037" t="s">
        <v>195</v>
      </c>
      <c r="C100" s="1890" t="s">
        <v>6884</v>
      </c>
      <c r="D100" s="1526"/>
      <c r="E100" s="1526"/>
      <c r="F100" s="1526"/>
      <c r="G100" s="1526"/>
      <c r="H100" s="1526"/>
      <c r="I100" s="1526"/>
      <c r="J100" s="1891"/>
      <c r="K100" s="1041" t="s">
        <v>7321</v>
      </c>
      <c r="L100" s="1040" t="s">
        <v>195</v>
      </c>
      <c r="M100" s="1290" t="s">
        <v>16</v>
      </c>
      <c r="N100" s="1056"/>
      <c r="O100" s="1240" t="s">
        <v>13575</v>
      </c>
      <c r="S100" s="1058"/>
      <c r="T100" s="1202"/>
    </row>
    <row r="101" spans="1:20">
      <c r="A101" s="1046">
        <v>96</v>
      </c>
      <c r="B101" s="1045" t="s">
        <v>196</v>
      </c>
      <c r="C101" s="1039" t="s">
        <v>13</v>
      </c>
      <c r="D101" s="1038" t="s">
        <v>2427</v>
      </c>
      <c r="E101" s="1527" t="s">
        <v>9554</v>
      </c>
      <c r="F101" s="1527"/>
      <c r="G101" s="1527"/>
      <c r="H101" s="1527"/>
      <c r="I101" s="1527"/>
      <c r="J101" s="1882"/>
      <c r="K101" s="1041" t="s">
        <v>6990</v>
      </c>
      <c r="L101" s="1040" t="s">
        <v>196</v>
      </c>
      <c r="M101" s="1290" t="s">
        <v>16</v>
      </c>
      <c r="N101" s="1056"/>
      <c r="O101" s="1240" t="s">
        <v>13575</v>
      </c>
      <c r="S101" s="1056"/>
      <c r="T101" s="1202"/>
    </row>
    <row r="102" spans="1:20">
      <c r="A102" s="1046">
        <v>97</v>
      </c>
      <c r="B102" s="1045" t="s">
        <v>202</v>
      </c>
      <c r="C102" s="1039" t="s">
        <v>13</v>
      </c>
      <c r="D102" s="1038" t="s">
        <v>2427</v>
      </c>
      <c r="E102" s="1038" t="s">
        <v>2427</v>
      </c>
      <c r="F102" s="1038" t="s">
        <v>2427</v>
      </c>
      <c r="G102" s="1527" t="s">
        <v>9554</v>
      </c>
      <c r="H102" s="1527"/>
      <c r="I102" s="1527"/>
      <c r="J102" s="1882"/>
      <c r="K102" s="1041" t="s">
        <v>6990</v>
      </c>
      <c r="L102" s="1040" t="s">
        <v>202</v>
      </c>
      <c r="M102" s="1290"/>
      <c r="N102" s="1058"/>
      <c r="O102" s="1058"/>
      <c r="S102" s="1056"/>
      <c r="T102" s="1202"/>
    </row>
    <row r="103" spans="1:20">
      <c r="A103" s="1046">
        <v>98</v>
      </c>
      <c r="B103" s="1045" t="s">
        <v>211</v>
      </c>
      <c r="C103" s="1039" t="s">
        <v>13</v>
      </c>
      <c r="D103" s="1038" t="s">
        <v>2427</v>
      </c>
      <c r="E103" s="1038" t="s">
        <v>2427</v>
      </c>
      <c r="F103" s="1038" t="s">
        <v>2427</v>
      </c>
      <c r="G103" s="1038" t="s">
        <v>2427</v>
      </c>
      <c r="H103" s="1527" t="s">
        <v>9554</v>
      </c>
      <c r="I103" s="1527"/>
      <c r="J103" s="1882"/>
      <c r="K103" s="1041" t="s">
        <v>16</v>
      </c>
      <c r="L103" s="1040" t="s">
        <v>211</v>
      </c>
      <c r="M103" s="1290"/>
      <c r="N103" s="1058"/>
      <c r="O103" s="1058"/>
      <c r="S103" s="1056"/>
      <c r="T103" s="1202"/>
    </row>
    <row r="104" spans="1:20">
      <c r="A104" s="1046">
        <v>99</v>
      </c>
      <c r="B104" s="1045" t="s">
        <v>220</v>
      </c>
      <c r="C104" s="1039" t="s">
        <v>13</v>
      </c>
      <c r="D104" s="1038" t="s">
        <v>2427</v>
      </c>
      <c r="E104" s="1038" t="s">
        <v>2427</v>
      </c>
      <c r="F104" s="1038" t="s">
        <v>2427</v>
      </c>
      <c r="G104" s="1038" t="s">
        <v>2427</v>
      </c>
      <c r="H104" s="1527" t="s">
        <v>9554</v>
      </c>
      <c r="I104" s="1527"/>
      <c r="J104" s="1882"/>
      <c r="K104" s="1041" t="s">
        <v>16</v>
      </c>
      <c r="L104" s="1040" t="s">
        <v>220</v>
      </c>
      <c r="M104" s="1290"/>
      <c r="N104" s="1058"/>
      <c r="O104" s="1058"/>
      <c r="S104" s="1056"/>
      <c r="T104" s="1202"/>
    </row>
    <row r="105" spans="1:20">
      <c r="A105" s="1046">
        <v>100</v>
      </c>
      <c r="B105" s="1037" t="s">
        <v>229</v>
      </c>
      <c r="C105" s="1039" t="s">
        <v>13</v>
      </c>
      <c r="D105" s="1038" t="s">
        <v>2427</v>
      </c>
      <c r="E105" s="1038" t="s">
        <v>2427</v>
      </c>
      <c r="F105" s="1038" t="s">
        <v>2427</v>
      </c>
      <c r="G105" s="1038" t="s">
        <v>2427</v>
      </c>
      <c r="H105" s="1038" t="s">
        <v>2427</v>
      </c>
      <c r="I105" s="1527" t="s">
        <v>9554</v>
      </c>
      <c r="J105" s="1882"/>
      <c r="K105" s="1041" t="s">
        <v>16</v>
      </c>
      <c r="L105" s="1040" t="s">
        <v>229</v>
      </c>
      <c r="M105" s="1290"/>
      <c r="N105" s="1058"/>
      <c r="O105" s="1058"/>
      <c r="S105" s="1056"/>
      <c r="T105" s="1202"/>
    </row>
    <row r="106" spans="1:20">
      <c r="A106" s="1046">
        <v>101</v>
      </c>
      <c r="B106" s="1037" t="s">
        <v>238</v>
      </c>
      <c r="C106" s="1867" t="s">
        <v>9554</v>
      </c>
      <c r="D106" s="1527"/>
      <c r="E106" s="1527"/>
      <c r="F106" s="1527"/>
      <c r="G106" s="1527"/>
      <c r="H106" s="1527"/>
      <c r="I106" s="1527"/>
      <c r="J106" s="1882"/>
      <c r="K106" s="1041" t="s">
        <v>16</v>
      </c>
      <c r="L106" s="1040" t="s">
        <v>238</v>
      </c>
      <c r="M106" s="1290"/>
      <c r="N106" s="1058"/>
      <c r="O106" s="1058"/>
      <c r="S106" s="1056"/>
      <c r="T106" s="1202"/>
    </row>
    <row r="107" spans="1:20">
      <c r="A107" s="1046">
        <v>102</v>
      </c>
      <c r="B107" s="1037" t="s">
        <v>247</v>
      </c>
      <c r="C107" s="1039" t="s">
        <v>13</v>
      </c>
      <c r="D107" s="1038" t="s">
        <v>2427</v>
      </c>
      <c r="E107" s="1038" t="s">
        <v>2427</v>
      </c>
      <c r="F107" s="1038" t="s">
        <v>2427</v>
      </c>
      <c r="G107" s="1527" t="s">
        <v>9554</v>
      </c>
      <c r="H107" s="1527"/>
      <c r="I107" s="1527"/>
      <c r="J107" s="1882"/>
      <c r="K107" s="1041" t="s">
        <v>16</v>
      </c>
      <c r="L107" s="1040" t="s">
        <v>247</v>
      </c>
      <c r="M107" s="1290"/>
      <c r="N107" s="1058"/>
      <c r="O107" s="1058"/>
      <c r="S107" s="1056"/>
      <c r="T107" s="1202"/>
    </row>
    <row r="108" spans="1:20">
      <c r="A108" s="1046">
        <v>103</v>
      </c>
      <c r="B108" s="1037" t="s">
        <v>256</v>
      </c>
      <c r="C108" s="1867" t="s">
        <v>9554</v>
      </c>
      <c r="D108" s="1527"/>
      <c r="E108" s="1527"/>
      <c r="F108" s="1527"/>
      <c r="G108" s="1527"/>
      <c r="H108" s="1527"/>
      <c r="I108" s="1527"/>
      <c r="J108" s="1882"/>
      <c r="K108" s="1041" t="s">
        <v>16</v>
      </c>
      <c r="L108" s="1040" t="s">
        <v>256</v>
      </c>
      <c r="M108" s="1290"/>
      <c r="N108" s="1058"/>
      <c r="O108" s="1058"/>
      <c r="S108" s="1056"/>
      <c r="T108" s="1202"/>
    </row>
    <row r="109" spans="1:20">
      <c r="A109" s="1046">
        <v>104</v>
      </c>
      <c r="B109" s="1045" t="s">
        <v>260</v>
      </c>
      <c r="C109" s="1867" t="s">
        <v>9554</v>
      </c>
      <c r="D109" s="1527"/>
      <c r="E109" s="1527"/>
      <c r="F109" s="1527"/>
      <c r="G109" s="1527"/>
      <c r="H109" s="1527"/>
      <c r="I109" s="1527"/>
      <c r="J109" s="1882"/>
      <c r="K109" s="1041" t="s">
        <v>16</v>
      </c>
      <c r="L109" s="1040" t="s">
        <v>260</v>
      </c>
      <c r="M109" s="1290"/>
      <c r="N109" s="1058"/>
      <c r="O109" s="1058"/>
      <c r="S109" s="1056"/>
      <c r="T109" s="1202"/>
    </row>
    <row r="110" spans="1:20">
      <c r="A110" s="1046">
        <v>105</v>
      </c>
      <c r="B110" s="1045" t="s">
        <v>262</v>
      </c>
      <c r="C110" s="1039" t="s">
        <v>13</v>
      </c>
      <c r="D110" s="1038" t="s">
        <v>2427</v>
      </c>
      <c r="E110" s="1527" t="s">
        <v>9554</v>
      </c>
      <c r="F110" s="1527"/>
      <c r="G110" s="1527"/>
      <c r="H110" s="1527"/>
      <c r="I110" s="1527"/>
      <c r="J110" s="1882"/>
      <c r="K110" s="1041" t="s">
        <v>16</v>
      </c>
      <c r="L110" s="1040" t="s">
        <v>262</v>
      </c>
      <c r="M110" s="1290"/>
      <c r="N110" s="1058"/>
      <c r="O110" s="1058"/>
      <c r="S110" s="1056"/>
      <c r="T110" s="1202"/>
    </row>
    <row r="111" spans="1:20">
      <c r="A111" s="1046">
        <v>106</v>
      </c>
      <c r="B111" s="1045" t="s">
        <v>263</v>
      </c>
      <c r="C111" s="1039" t="s">
        <v>13</v>
      </c>
      <c r="D111" s="1038" t="s">
        <v>2427</v>
      </c>
      <c r="E111" s="1038" t="s">
        <v>2427</v>
      </c>
      <c r="F111" s="1038" t="s">
        <v>2427</v>
      </c>
      <c r="G111" s="1038" t="s">
        <v>2427</v>
      </c>
      <c r="H111" s="1038" t="s">
        <v>2427</v>
      </c>
      <c r="I111" s="1038" t="s">
        <v>2427</v>
      </c>
      <c r="J111" s="1035" t="s">
        <v>9459</v>
      </c>
      <c r="K111" s="1041" t="s">
        <v>16</v>
      </c>
      <c r="L111" s="1040" t="s">
        <v>263</v>
      </c>
      <c r="M111" s="1290"/>
      <c r="N111" s="1058"/>
      <c r="O111" s="1058"/>
      <c r="S111" s="1056"/>
      <c r="T111" s="1202"/>
    </row>
    <row r="112" spans="1:20">
      <c r="A112" s="1046">
        <v>107</v>
      </c>
      <c r="B112" s="1045" t="s">
        <v>264</v>
      </c>
      <c r="C112" s="1039" t="s">
        <v>13</v>
      </c>
      <c r="D112" s="1038" t="s">
        <v>2427</v>
      </c>
      <c r="E112" s="1038" t="s">
        <v>2427</v>
      </c>
      <c r="F112" s="1038" t="s">
        <v>2427</v>
      </c>
      <c r="G112" s="1038" t="s">
        <v>2427</v>
      </c>
      <c r="H112" s="1038" t="s">
        <v>2427</v>
      </c>
      <c r="I112" s="1038" t="s">
        <v>2427</v>
      </c>
      <c r="J112" s="1035" t="s">
        <v>9459</v>
      </c>
      <c r="K112" s="1041" t="s">
        <v>16</v>
      </c>
      <c r="L112" s="1040" t="s">
        <v>264</v>
      </c>
      <c r="M112" s="1290"/>
      <c r="N112" s="1058"/>
      <c r="O112" s="1058"/>
      <c r="S112" s="1056"/>
      <c r="T112" s="1202"/>
    </row>
    <row r="113" spans="1:20">
      <c r="A113" s="1046">
        <v>108</v>
      </c>
      <c r="B113" s="1037" t="s">
        <v>266</v>
      </c>
      <c r="C113" s="1867" t="s">
        <v>9555</v>
      </c>
      <c r="D113" s="1529"/>
      <c r="E113" s="1529"/>
      <c r="F113" s="1529"/>
      <c r="G113" s="1529"/>
      <c r="H113" s="1529"/>
      <c r="I113" s="1529"/>
      <c r="J113" s="1889"/>
      <c r="K113" s="1041" t="s">
        <v>16</v>
      </c>
      <c r="L113" s="1040" t="s">
        <v>266</v>
      </c>
      <c r="M113" s="1290"/>
      <c r="N113" s="1058"/>
      <c r="O113" s="1058"/>
      <c r="S113" s="1058"/>
      <c r="T113" s="1202"/>
    </row>
    <row r="114" spans="1:20">
      <c r="A114" s="1046">
        <v>109</v>
      </c>
      <c r="B114" s="1037" t="s">
        <v>268</v>
      </c>
      <c r="C114" s="1867" t="s">
        <v>9556</v>
      </c>
      <c r="D114" s="1529"/>
      <c r="E114" s="1529"/>
      <c r="F114" s="1529"/>
      <c r="G114" s="1529"/>
      <c r="H114" s="1529"/>
      <c r="I114" s="1529"/>
      <c r="J114" s="1889"/>
      <c r="K114" s="1041" t="s">
        <v>16</v>
      </c>
      <c r="L114" s="1040" t="s">
        <v>268</v>
      </c>
      <c r="M114" s="1290"/>
      <c r="N114" s="1058"/>
      <c r="O114" s="1058"/>
      <c r="S114" s="1058"/>
      <c r="T114" s="1202"/>
    </row>
    <row r="115" spans="1:20">
      <c r="A115" s="1046">
        <v>110</v>
      </c>
      <c r="B115" s="1037" t="s">
        <v>269</v>
      </c>
      <c r="C115" s="1867" t="s">
        <v>9557</v>
      </c>
      <c r="D115" s="1529"/>
      <c r="E115" s="1529"/>
      <c r="F115" s="1529"/>
      <c r="G115" s="1529"/>
      <c r="H115" s="1529"/>
      <c r="I115" s="1529"/>
      <c r="J115" s="1889"/>
      <c r="K115" s="1041" t="s">
        <v>16</v>
      </c>
      <c r="L115" s="1040" t="s">
        <v>269</v>
      </c>
      <c r="M115" s="1290"/>
      <c r="N115" s="1058"/>
      <c r="O115" s="1058"/>
      <c r="S115" s="1058"/>
      <c r="T115" s="1202"/>
    </row>
    <row r="116" spans="1:20">
      <c r="A116" s="1046">
        <v>111</v>
      </c>
      <c r="B116" s="1037" t="s">
        <v>271</v>
      </c>
      <c r="C116" s="1039" t="s">
        <v>13</v>
      </c>
      <c r="D116" s="1038" t="s">
        <v>2427</v>
      </c>
      <c r="E116" s="1038" t="s">
        <v>2427</v>
      </c>
      <c r="F116" s="1038" t="s">
        <v>2427</v>
      </c>
      <c r="G116" s="1038" t="s">
        <v>2427</v>
      </c>
      <c r="H116" s="1038" t="s">
        <v>2427</v>
      </c>
      <c r="I116" s="1527" t="s">
        <v>9558</v>
      </c>
      <c r="J116" s="1882"/>
      <c r="K116" s="1041" t="s">
        <v>16</v>
      </c>
      <c r="L116" s="1040" t="s">
        <v>271</v>
      </c>
      <c r="M116" s="1290"/>
      <c r="N116" s="1058"/>
      <c r="O116" s="1058"/>
      <c r="S116" s="1056"/>
      <c r="T116" s="1202"/>
    </row>
    <row r="117" spans="1:20">
      <c r="A117" s="1046">
        <v>112</v>
      </c>
      <c r="B117" s="1045" t="s">
        <v>273</v>
      </c>
      <c r="C117" s="1867" t="s">
        <v>9559</v>
      </c>
      <c r="D117" s="1529"/>
      <c r="E117" s="1529"/>
      <c r="F117" s="1529"/>
      <c r="G117" s="1529"/>
      <c r="H117" s="1529"/>
      <c r="I117" s="1529"/>
      <c r="J117" s="1889"/>
      <c r="K117" s="1041" t="s">
        <v>6990</v>
      </c>
      <c r="L117" s="1040" t="s">
        <v>273</v>
      </c>
      <c r="M117" s="1290"/>
      <c r="N117" s="1058"/>
      <c r="O117" s="1058"/>
      <c r="S117" s="1056"/>
      <c r="T117" s="1202"/>
    </row>
    <row r="118" spans="1:20">
      <c r="A118" s="1046">
        <v>113</v>
      </c>
      <c r="B118" s="1045" t="s">
        <v>275</v>
      </c>
      <c r="C118" s="1867" t="s">
        <v>9560</v>
      </c>
      <c r="D118" s="1529"/>
      <c r="E118" s="1529"/>
      <c r="F118" s="1529"/>
      <c r="G118" s="1529"/>
      <c r="H118" s="1529"/>
      <c r="I118" s="1529"/>
      <c r="J118" s="1889"/>
      <c r="K118" s="1041" t="s">
        <v>16</v>
      </c>
      <c r="L118" s="1040" t="s">
        <v>275</v>
      </c>
      <c r="M118" s="1290"/>
      <c r="N118" s="1058"/>
      <c r="O118" s="1058"/>
      <c r="S118" s="1058"/>
      <c r="T118" s="1202"/>
    </row>
    <row r="119" spans="1:20">
      <c r="A119" s="1046">
        <v>114</v>
      </c>
      <c r="B119" s="1045" t="s">
        <v>277</v>
      </c>
      <c r="C119" s="1867" t="s">
        <v>9561</v>
      </c>
      <c r="D119" s="1529"/>
      <c r="E119" s="1529"/>
      <c r="F119" s="1529"/>
      <c r="G119" s="1529"/>
      <c r="H119" s="1529"/>
      <c r="I119" s="1529"/>
      <c r="J119" s="1889"/>
      <c r="K119" s="1041" t="s">
        <v>16</v>
      </c>
      <c r="L119" s="1040" t="s">
        <v>277</v>
      </c>
      <c r="M119" s="1290"/>
      <c r="N119" s="1058"/>
      <c r="O119" s="1058"/>
      <c r="S119" s="1058"/>
      <c r="T119" s="1202"/>
    </row>
    <row r="120" spans="1:20">
      <c r="A120" s="1046">
        <v>115</v>
      </c>
      <c r="B120" s="1045" t="s">
        <v>279</v>
      </c>
      <c r="C120" s="1039" t="s">
        <v>13</v>
      </c>
      <c r="D120" s="1038" t="s">
        <v>2427</v>
      </c>
      <c r="E120" s="1038" t="s">
        <v>2427</v>
      </c>
      <c r="F120" s="1038" t="s">
        <v>2427</v>
      </c>
      <c r="G120" s="1038" t="s">
        <v>2427</v>
      </c>
      <c r="H120" s="1038" t="s">
        <v>2427</v>
      </c>
      <c r="I120" s="1038" t="s">
        <v>2427</v>
      </c>
      <c r="J120" s="1036" t="s">
        <v>9562</v>
      </c>
      <c r="K120" s="1041" t="s">
        <v>7321</v>
      </c>
      <c r="L120" s="1040" t="s">
        <v>279</v>
      </c>
      <c r="M120" s="1290"/>
      <c r="N120" s="1058"/>
      <c r="O120" s="1058"/>
      <c r="S120" s="1056"/>
      <c r="T120" s="1202"/>
    </row>
    <row r="121" spans="1:20">
      <c r="A121" s="1046">
        <v>116</v>
      </c>
      <c r="B121" s="1037" t="s">
        <v>281</v>
      </c>
      <c r="C121" s="1867" t="s">
        <v>9563</v>
      </c>
      <c r="D121" s="1529"/>
      <c r="E121" s="1529"/>
      <c r="F121" s="1529"/>
      <c r="G121" s="1529"/>
      <c r="H121" s="1529"/>
      <c r="I121" s="1529"/>
      <c r="J121" s="1889"/>
      <c r="K121" s="1041" t="s">
        <v>6990</v>
      </c>
      <c r="L121" s="1040" t="s">
        <v>281</v>
      </c>
      <c r="M121" s="1290"/>
      <c r="N121" s="1058"/>
      <c r="O121" s="1058"/>
      <c r="S121" s="1056"/>
      <c r="T121" s="1202"/>
    </row>
    <row r="122" spans="1:20">
      <c r="A122" s="1046">
        <v>117</v>
      </c>
      <c r="B122" s="1037" t="s">
        <v>283</v>
      </c>
      <c r="C122" s="1867" t="s">
        <v>9564</v>
      </c>
      <c r="D122" s="1529"/>
      <c r="E122" s="1529"/>
      <c r="F122" s="1529"/>
      <c r="G122" s="1529"/>
      <c r="H122" s="1529"/>
      <c r="I122" s="1529"/>
      <c r="J122" s="1889"/>
      <c r="K122" s="1041" t="s">
        <v>6990</v>
      </c>
      <c r="L122" s="1040" t="s">
        <v>283</v>
      </c>
      <c r="M122" s="1290"/>
      <c r="N122" s="1058"/>
      <c r="O122" s="1058"/>
      <c r="S122" s="1056"/>
      <c r="T122" s="1202"/>
    </row>
    <row r="123" spans="1:20">
      <c r="A123" s="1046">
        <v>118</v>
      </c>
      <c r="B123" s="1037" t="s">
        <v>285</v>
      </c>
      <c r="C123" s="1039" t="s">
        <v>13</v>
      </c>
      <c r="D123" s="1038" t="s">
        <v>2427</v>
      </c>
      <c r="E123" s="1038" t="s">
        <v>2427</v>
      </c>
      <c r="F123" s="1038" t="s">
        <v>2427</v>
      </c>
      <c r="G123" s="1527" t="s">
        <v>9565</v>
      </c>
      <c r="H123" s="1527"/>
      <c r="I123" s="1527"/>
      <c r="J123" s="1882"/>
      <c r="K123" s="1041" t="s">
        <v>6990</v>
      </c>
      <c r="L123" s="1040" t="s">
        <v>285</v>
      </c>
      <c r="M123" s="1290"/>
      <c r="N123" s="1058"/>
      <c r="O123" s="1058"/>
      <c r="S123" s="1056"/>
      <c r="T123" s="1202"/>
    </row>
    <row r="124" spans="1:20">
      <c r="A124" s="1046">
        <v>119</v>
      </c>
      <c r="B124" s="1037" t="s">
        <v>287</v>
      </c>
      <c r="C124" s="1039" t="s">
        <v>13</v>
      </c>
      <c r="D124" s="1038" t="s">
        <v>2427</v>
      </c>
      <c r="E124" s="1038" t="s">
        <v>2427</v>
      </c>
      <c r="F124" s="1038" t="s">
        <v>2427</v>
      </c>
      <c r="G124" s="1038" t="s">
        <v>2427</v>
      </c>
      <c r="H124" s="1038" t="s">
        <v>2427</v>
      </c>
      <c r="I124" s="1038" t="s">
        <v>2427</v>
      </c>
      <c r="J124" s="1035" t="s">
        <v>9459</v>
      </c>
      <c r="K124" s="1041" t="s">
        <v>16</v>
      </c>
      <c r="L124" s="1040" t="s">
        <v>287</v>
      </c>
      <c r="M124" s="1290"/>
      <c r="N124" s="1058"/>
      <c r="O124" s="1058"/>
      <c r="S124" s="1058"/>
      <c r="T124" s="1202"/>
    </row>
    <row r="125" spans="1:20">
      <c r="A125" s="1046">
        <v>120</v>
      </c>
      <c r="B125" s="1045" t="s">
        <v>289</v>
      </c>
      <c r="C125" s="1867" t="s">
        <v>9566</v>
      </c>
      <c r="D125" s="1529"/>
      <c r="E125" s="1529"/>
      <c r="F125" s="1529"/>
      <c r="G125" s="1529"/>
      <c r="H125" s="1529"/>
      <c r="I125" s="1529"/>
      <c r="J125" s="1889"/>
      <c r="K125" s="1041" t="s">
        <v>16</v>
      </c>
      <c r="L125" s="1040" t="s">
        <v>289</v>
      </c>
      <c r="M125" s="1290" t="s">
        <v>13427</v>
      </c>
      <c r="N125" s="1058"/>
      <c r="O125" s="1240" t="s">
        <v>13575</v>
      </c>
      <c r="S125" s="1058"/>
      <c r="T125" s="1202"/>
    </row>
    <row r="126" spans="1:20">
      <c r="A126" s="1046">
        <v>121</v>
      </c>
      <c r="B126" s="1045" t="s">
        <v>291</v>
      </c>
      <c r="C126" s="1867" t="s">
        <v>9567</v>
      </c>
      <c r="D126" s="1529"/>
      <c r="E126" s="1529"/>
      <c r="F126" s="1529"/>
      <c r="G126" s="1529"/>
      <c r="H126" s="1529"/>
      <c r="I126" s="1529"/>
      <c r="J126" s="1889"/>
      <c r="K126" s="1041" t="s">
        <v>16</v>
      </c>
      <c r="L126" s="1040" t="s">
        <v>291</v>
      </c>
      <c r="M126" s="1290"/>
      <c r="N126" s="1058"/>
      <c r="O126" s="1058"/>
      <c r="S126" s="1058"/>
      <c r="T126" s="1202"/>
    </row>
    <row r="127" spans="1:20">
      <c r="A127" s="1046">
        <v>122</v>
      </c>
      <c r="B127" s="1045" t="s">
        <v>293</v>
      </c>
      <c r="C127" s="1867" t="s">
        <v>9568</v>
      </c>
      <c r="D127" s="1529"/>
      <c r="E127" s="1529"/>
      <c r="F127" s="1529"/>
      <c r="G127" s="1529"/>
      <c r="H127" s="1529"/>
      <c r="I127" s="1529"/>
      <c r="J127" s="1889"/>
      <c r="K127" s="1041" t="s">
        <v>16</v>
      </c>
      <c r="L127" s="1040" t="s">
        <v>293</v>
      </c>
      <c r="M127" s="1290" t="s">
        <v>13440</v>
      </c>
      <c r="N127" s="1058"/>
      <c r="O127" s="1240" t="s">
        <v>13575</v>
      </c>
      <c r="S127" s="1058"/>
      <c r="T127" s="1202"/>
    </row>
    <row r="128" spans="1:20">
      <c r="A128" s="1046">
        <v>123</v>
      </c>
      <c r="B128" s="1045" t="s">
        <v>295</v>
      </c>
      <c r="C128" s="1867" t="s">
        <v>9569</v>
      </c>
      <c r="D128" s="1529"/>
      <c r="E128" s="1529"/>
      <c r="F128" s="1529"/>
      <c r="G128" s="1529"/>
      <c r="H128" s="1529"/>
      <c r="I128" s="1529"/>
      <c r="J128" s="1889"/>
      <c r="K128" s="1041" t="s">
        <v>16</v>
      </c>
      <c r="L128" s="1040" t="s">
        <v>295</v>
      </c>
      <c r="M128" s="1290" t="s">
        <v>13429</v>
      </c>
      <c r="N128" s="1058"/>
      <c r="O128" s="1240" t="s">
        <v>13575</v>
      </c>
      <c r="S128" s="1058"/>
      <c r="T128" s="1202"/>
    </row>
    <row r="129" spans="1:20">
      <c r="A129" s="1046">
        <v>124</v>
      </c>
      <c r="B129" s="1037" t="s">
        <v>297</v>
      </c>
      <c r="C129" s="1867" t="s">
        <v>9570</v>
      </c>
      <c r="D129" s="1529"/>
      <c r="E129" s="1529"/>
      <c r="F129" s="1529"/>
      <c r="G129" s="1529"/>
      <c r="H129" s="1529"/>
      <c r="I129" s="1529"/>
      <c r="J129" s="1889"/>
      <c r="K129" s="1041" t="s">
        <v>16</v>
      </c>
      <c r="L129" s="1040" t="s">
        <v>297</v>
      </c>
      <c r="M129" s="1290"/>
      <c r="N129" s="1058"/>
      <c r="O129" s="1058"/>
      <c r="S129" s="1058"/>
      <c r="T129" s="1202"/>
    </row>
    <row r="130" spans="1:20">
      <c r="A130" s="1046">
        <v>125</v>
      </c>
      <c r="B130" s="1037" t="s">
        <v>299</v>
      </c>
      <c r="C130" s="1867" t="s">
        <v>9571</v>
      </c>
      <c r="D130" s="1529"/>
      <c r="E130" s="1529"/>
      <c r="F130" s="1529"/>
      <c r="G130" s="1529"/>
      <c r="H130" s="1529"/>
      <c r="I130" s="1529"/>
      <c r="J130" s="1889"/>
      <c r="K130" s="1041" t="s">
        <v>16</v>
      </c>
      <c r="L130" s="1040" t="s">
        <v>299</v>
      </c>
      <c r="M130" s="1290" t="s">
        <v>13441</v>
      </c>
      <c r="N130" s="1058"/>
      <c r="O130" s="1240" t="s">
        <v>13575</v>
      </c>
      <c r="S130" s="1058"/>
      <c r="T130" s="1202"/>
    </row>
    <row r="131" spans="1:20">
      <c r="A131" s="1046">
        <v>126</v>
      </c>
      <c r="B131" s="1037" t="s">
        <v>301</v>
      </c>
      <c r="C131" s="1867" t="s">
        <v>9572</v>
      </c>
      <c r="D131" s="1529"/>
      <c r="E131" s="1529"/>
      <c r="F131" s="1529"/>
      <c r="G131" s="1529"/>
      <c r="H131" s="1529"/>
      <c r="I131" s="1529"/>
      <c r="J131" s="1889"/>
      <c r="K131" s="1041" t="s">
        <v>6990</v>
      </c>
      <c r="L131" s="1040" t="s">
        <v>301</v>
      </c>
      <c r="M131" s="1290"/>
      <c r="N131" s="1058"/>
      <c r="O131" s="1058"/>
      <c r="S131" s="1056"/>
      <c r="T131" s="1202"/>
    </row>
    <row r="132" spans="1:20">
      <c r="A132" s="1046">
        <v>127</v>
      </c>
      <c r="B132" s="1037" t="s">
        <v>303</v>
      </c>
      <c r="C132" s="1867" t="s">
        <v>9573</v>
      </c>
      <c r="D132" s="1529"/>
      <c r="E132" s="1529"/>
      <c r="F132" s="1529"/>
      <c r="G132" s="1529"/>
      <c r="H132" s="1529"/>
      <c r="I132" s="1529"/>
      <c r="J132" s="1889"/>
      <c r="K132" s="1041" t="s">
        <v>16</v>
      </c>
      <c r="L132" s="1040" t="s">
        <v>303</v>
      </c>
      <c r="M132" s="1290"/>
      <c r="N132" s="1058"/>
      <c r="O132" s="1058"/>
      <c r="S132" s="1058"/>
      <c r="T132" s="1202"/>
    </row>
    <row r="133" spans="1:20">
      <c r="A133" s="1046">
        <v>128</v>
      </c>
      <c r="B133" s="1045" t="s">
        <v>305</v>
      </c>
      <c r="C133" s="1867" t="s">
        <v>9574</v>
      </c>
      <c r="D133" s="1529"/>
      <c r="E133" s="1529"/>
      <c r="F133" s="1529"/>
      <c r="G133" s="1529"/>
      <c r="H133" s="1529"/>
      <c r="I133" s="1529"/>
      <c r="J133" s="1889"/>
      <c r="K133" s="1041" t="s">
        <v>16</v>
      </c>
      <c r="L133" s="1040" t="s">
        <v>305</v>
      </c>
      <c r="M133" s="1290"/>
      <c r="N133" s="1058"/>
      <c r="O133" s="1058"/>
      <c r="S133" s="1058"/>
      <c r="T133" s="1202"/>
    </row>
    <row r="134" spans="1:20">
      <c r="A134" s="1046">
        <v>129</v>
      </c>
      <c r="B134" s="1045" t="s">
        <v>306</v>
      </c>
      <c r="C134" s="1039" t="s">
        <v>13</v>
      </c>
      <c r="D134" s="1038" t="s">
        <v>2427</v>
      </c>
      <c r="E134" s="1038" t="s">
        <v>2427</v>
      </c>
      <c r="F134" s="1038" t="s">
        <v>2427</v>
      </c>
      <c r="G134" s="1038" t="s">
        <v>2427</v>
      </c>
      <c r="H134" s="1038" t="s">
        <v>2427</v>
      </c>
      <c r="I134" s="1038" t="s">
        <v>2427</v>
      </c>
      <c r="J134" s="1036" t="s">
        <v>9575</v>
      </c>
      <c r="K134" s="1041" t="s">
        <v>7321</v>
      </c>
      <c r="L134" s="1040" t="s">
        <v>306</v>
      </c>
      <c r="M134" s="1290"/>
      <c r="N134" s="1056"/>
      <c r="O134" s="1056"/>
      <c r="S134" s="1058"/>
      <c r="T134" s="1202"/>
    </row>
    <row r="135" spans="1:20">
      <c r="A135" s="1046">
        <v>130</v>
      </c>
      <c r="B135" s="1045" t="s">
        <v>307</v>
      </c>
      <c r="C135" s="1039" t="s">
        <v>13</v>
      </c>
      <c r="D135" s="1038" t="s">
        <v>2427</v>
      </c>
      <c r="E135" s="1038" t="s">
        <v>2427</v>
      </c>
      <c r="F135" s="1038" t="s">
        <v>2427</v>
      </c>
      <c r="G135" s="1038" t="s">
        <v>2427</v>
      </c>
      <c r="H135" s="1038" t="s">
        <v>2427</v>
      </c>
      <c r="I135" s="1527" t="s">
        <v>9576</v>
      </c>
      <c r="J135" s="1882"/>
      <c r="K135" s="1041" t="s">
        <v>6990</v>
      </c>
      <c r="L135" s="1040" t="s">
        <v>307</v>
      </c>
      <c r="M135" s="1290"/>
      <c r="N135" s="1058"/>
      <c r="O135" s="1058"/>
      <c r="S135" s="1056"/>
      <c r="T135" s="1202"/>
    </row>
    <row r="136" spans="1:20">
      <c r="A136" s="1046">
        <v>131</v>
      </c>
      <c r="B136" s="1045" t="s">
        <v>308</v>
      </c>
      <c r="C136" s="1039" t="s">
        <v>13</v>
      </c>
      <c r="D136" s="1038" t="s">
        <v>2427</v>
      </c>
      <c r="E136" s="1527" t="s">
        <v>9577</v>
      </c>
      <c r="F136" s="1527"/>
      <c r="G136" s="1527"/>
      <c r="H136" s="1527"/>
      <c r="I136" s="1527"/>
      <c r="J136" s="1882"/>
      <c r="K136" s="1041" t="s">
        <v>16</v>
      </c>
      <c r="L136" s="1040" t="s">
        <v>308</v>
      </c>
      <c r="M136" s="1290"/>
      <c r="N136" s="1058"/>
      <c r="O136" s="1058"/>
      <c r="S136" s="1058"/>
      <c r="T136" s="1202"/>
    </row>
    <row r="137" spans="1:20">
      <c r="A137" s="1046">
        <v>132</v>
      </c>
      <c r="B137" s="1037" t="s">
        <v>309</v>
      </c>
      <c r="C137" s="1039" t="s">
        <v>13</v>
      </c>
      <c r="D137" s="1038" t="s">
        <v>2427</v>
      </c>
      <c r="E137" s="1038" t="s">
        <v>2427</v>
      </c>
      <c r="F137" s="1038" t="s">
        <v>2427</v>
      </c>
      <c r="G137" s="1038" t="s">
        <v>2427</v>
      </c>
      <c r="H137" s="1038" t="s">
        <v>2427</v>
      </c>
      <c r="I137" s="1038" t="s">
        <v>2427</v>
      </c>
      <c r="J137" s="1036" t="s">
        <v>9578</v>
      </c>
      <c r="K137" s="1041" t="s">
        <v>16</v>
      </c>
      <c r="L137" s="1040" t="s">
        <v>309</v>
      </c>
      <c r="M137" s="1290" t="s">
        <v>13424</v>
      </c>
      <c r="N137" s="1058"/>
      <c r="O137" s="1240" t="s">
        <v>13575</v>
      </c>
      <c r="S137" s="1058"/>
      <c r="T137" s="1202"/>
    </row>
    <row r="138" spans="1:20">
      <c r="A138" s="1046">
        <v>133</v>
      </c>
      <c r="B138" s="1037" t="s">
        <v>312</v>
      </c>
      <c r="C138" s="1039" t="s">
        <v>13</v>
      </c>
      <c r="D138" s="1038" t="s">
        <v>2427</v>
      </c>
      <c r="E138" s="1038" t="s">
        <v>2427</v>
      </c>
      <c r="F138" s="1038" t="s">
        <v>2427</v>
      </c>
      <c r="G138" s="1038" t="s">
        <v>2427</v>
      </c>
      <c r="H138" s="1038" t="s">
        <v>2427</v>
      </c>
      <c r="I138" s="1038" t="s">
        <v>2427</v>
      </c>
      <c r="J138" s="1036" t="s">
        <v>9579</v>
      </c>
      <c r="K138" s="1041" t="s">
        <v>16</v>
      </c>
      <c r="L138" s="1040" t="s">
        <v>312</v>
      </c>
      <c r="M138" s="1290" t="s">
        <v>13424</v>
      </c>
      <c r="N138" s="1058"/>
      <c r="O138" s="1240" t="s">
        <v>13575</v>
      </c>
      <c r="S138" s="1058"/>
      <c r="T138" s="1202"/>
    </row>
    <row r="139" spans="1:20">
      <c r="A139" s="1046">
        <v>134</v>
      </c>
      <c r="B139" s="1037" t="s">
        <v>313</v>
      </c>
      <c r="C139" s="1039" t="s">
        <v>13</v>
      </c>
      <c r="D139" s="1038" t="s">
        <v>2427</v>
      </c>
      <c r="E139" s="1038" t="s">
        <v>2427</v>
      </c>
      <c r="F139" s="1038" t="s">
        <v>2427</v>
      </c>
      <c r="G139" s="1038" t="s">
        <v>2427</v>
      </c>
      <c r="H139" s="1038" t="s">
        <v>2427</v>
      </c>
      <c r="I139" s="1038" t="s">
        <v>2427</v>
      </c>
      <c r="J139" s="1035" t="s">
        <v>9459</v>
      </c>
      <c r="K139" s="1041" t="s">
        <v>16</v>
      </c>
      <c r="L139" s="1040" t="s">
        <v>313</v>
      </c>
      <c r="M139" s="1290"/>
      <c r="N139" s="1058"/>
      <c r="O139" s="1058"/>
      <c r="S139" s="1058"/>
      <c r="T139" s="1202"/>
    </row>
    <row r="140" spans="1:20">
      <c r="A140" s="1046">
        <v>135</v>
      </c>
      <c r="B140" s="1037" t="s">
        <v>314</v>
      </c>
      <c r="C140" s="1039" t="s">
        <v>13</v>
      </c>
      <c r="D140" s="1038" t="s">
        <v>2427</v>
      </c>
      <c r="E140" s="1038" t="s">
        <v>2427</v>
      </c>
      <c r="F140" s="1038" t="s">
        <v>2427</v>
      </c>
      <c r="G140" s="1038" t="s">
        <v>2427</v>
      </c>
      <c r="H140" s="1038" t="s">
        <v>2427</v>
      </c>
      <c r="I140" s="1038" t="s">
        <v>2427</v>
      </c>
      <c r="J140" s="1035" t="s">
        <v>9459</v>
      </c>
      <c r="K140" s="1041" t="s">
        <v>16</v>
      </c>
      <c r="L140" s="1040" t="s">
        <v>314</v>
      </c>
      <c r="M140" s="1290"/>
      <c r="N140" s="1058"/>
      <c r="O140" s="1058"/>
      <c r="S140" s="1058"/>
      <c r="T140" s="1202"/>
    </row>
    <row r="141" spans="1:20">
      <c r="A141" s="1046">
        <v>136</v>
      </c>
      <c r="B141" s="1045" t="s">
        <v>315</v>
      </c>
      <c r="C141" s="1867" t="s">
        <v>9580</v>
      </c>
      <c r="D141" s="1527"/>
      <c r="E141" s="1527"/>
      <c r="F141" s="1527"/>
      <c r="G141" s="1527"/>
      <c r="H141" s="1527"/>
      <c r="I141" s="1527"/>
      <c r="J141" s="1882"/>
      <c r="K141" s="1041" t="s">
        <v>16</v>
      </c>
      <c r="L141" s="1040" t="s">
        <v>315</v>
      </c>
      <c r="M141" s="1290"/>
      <c r="N141" s="1058"/>
      <c r="O141" s="1058"/>
      <c r="S141" s="1058"/>
      <c r="T141" s="1202"/>
    </row>
    <row r="142" spans="1:20">
      <c r="A142" s="1046">
        <v>137</v>
      </c>
      <c r="B142" s="1045" t="s">
        <v>319</v>
      </c>
      <c r="C142" s="1867" t="s">
        <v>9581</v>
      </c>
      <c r="D142" s="1527"/>
      <c r="E142" s="1527"/>
      <c r="F142" s="1527"/>
      <c r="G142" s="1527"/>
      <c r="H142" s="1527"/>
      <c r="I142" s="1527"/>
      <c r="J142" s="1882"/>
      <c r="K142" s="1041" t="s">
        <v>16</v>
      </c>
      <c r="L142" s="1040" t="s">
        <v>319</v>
      </c>
      <c r="M142" s="1290"/>
      <c r="N142" s="1058"/>
      <c r="O142" s="1058"/>
      <c r="S142" s="1058"/>
      <c r="T142" s="1202"/>
    </row>
    <row r="143" spans="1:20">
      <c r="A143" s="1046">
        <v>138</v>
      </c>
      <c r="B143" s="1045" t="s">
        <v>320</v>
      </c>
      <c r="C143" s="1867" t="s">
        <v>9582</v>
      </c>
      <c r="D143" s="1527"/>
      <c r="E143" s="1527"/>
      <c r="F143" s="1527"/>
      <c r="G143" s="1527"/>
      <c r="H143" s="1527"/>
      <c r="I143" s="1527"/>
      <c r="J143" s="1882"/>
      <c r="K143" s="1041" t="s">
        <v>16</v>
      </c>
      <c r="L143" s="1040" t="s">
        <v>320</v>
      </c>
      <c r="M143" s="1290"/>
      <c r="N143" s="1058"/>
      <c r="O143" s="1058"/>
      <c r="S143" s="1058"/>
      <c r="T143" s="1202"/>
    </row>
    <row r="144" spans="1:20">
      <c r="A144" s="1046">
        <v>139</v>
      </c>
      <c r="B144" s="1045" t="s">
        <v>321</v>
      </c>
      <c r="C144" s="1867" t="s">
        <v>9583</v>
      </c>
      <c r="D144" s="1527"/>
      <c r="E144" s="1527"/>
      <c r="F144" s="1527"/>
      <c r="G144" s="1527"/>
      <c r="H144" s="1527"/>
      <c r="I144" s="1527"/>
      <c r="J144" s="1882"/>
      <c r="K144" s="1041" t="s">
        <v>16</v>
      </c>
      <c r="L144" s="1040" t="s">
        <v>321</v>
      </c>
      <c r="M144" s="1290"/>
      <c r="N144" s="1058"/>
      <c r="O144" s="1058"/>
      <c r="S144" s="1058"/>
      <c r="T144" s="1202"/>
    </row>
    <row r="145" spans="1:20">
      <c r="A145" s="1046">
        <v>140</v>
      </c>
      <c r="B145" s="1037" t="s">
        <v>322</v>
      </c>
      <c r="C145" s="1867" t="s">
        <v>9584</v>
      </c>
      <c r="D145" s="1527"/>
      <c r="E145" s="1527"/>
      <c r="F145" s="1527"/>
      <c r="G145" s="1527"/>
      <c r="H145" s="1527"/>
      <c r="I145" s="1527"/>
      <c r="J145" s="1882"/>
      <c r="K145" s="1041" t="s">
        <v>16</v>
      </c>
      <c r="L145" s="1040" t="s">
        <v>322</v>
      </c>
      <c r="M145" s="1290"/>
      <c r="N145" s="1058"/>
      <c r="O145" s="1058"/>
      <c r="S145" s="1058"/>
      <c r="T145" s="1202"/>
    </row>
    <row r="146" spans="1:20">
      <c r="A146" s="1046">
        <v>141</v>
      </c>
      <c r="B146" s="1037" t="s">
        <v>323</v>
      </c>
      <c r="C146" s="1867" t="s">
        <v>9585</v>
      </c>
      <c r="D146" s="1527"/>
      <c r="E146" s="1527"/>
      <c r="F146" s="1527"/>
      <c r="G146" s="1527"/>
      <c r="H146" s="1527"/>
      <c r="I146" s="1527"/>
      <c r="J146" s="1882"/>
      <c r="K146" s="1041" t="s">
        <v>16</v>
      </c>
      <c r="L146" s="1040" t="s">
        <v>323</v>
      </c>
      <c r="M146" s="1290"/>
      <c r="N146" s="1058"/>
      <c r="O146" s="1058"/>
      <c r="S146" s="1058"/>
      <c r="T146" s="1202"/>
    </row>
    <row r="147" spans="1:20">
      <c r="A147" s="1046">
        <v>142</v>
      </c>
      <c r="B147" s="1037" t="s">
        <v>324</v>
      </c>
      <c r="C147" s="1867" t="s">
        <v>9586</v>
      </c>
      <c r="D147" s="1527"/>
      <c r="E147" s="1527"/>
      <c r="F147" s="1527"/>
      <c r="G147" s="1527"/>
      <c r="H147" s="1527"/>
      <c r="I147" s="1527"/>
      <c r="J147" s="1882"/>
      <c r="K147" s="1041" t="s">
        <v>16</v>
      </c>
      <c r="L147" s="1040" t="s">
        <v>324</v>
      </c>
      <c r="M147" s="1290"/>
      <c r="N147" s="1058"/>
      <c r="O147" s="1058"/>
      <c r="S147" s="1058"/>
      <c r="T147" s="1202"/>
    </row>
    <row r="148" spans="1:20">
      <c r="A148" s="1046">
        <v>143</v>
      </c>
      <c r="B148" s="1037" t="s">
        <v>325</v>
      </c>
      <c r="C148" s="1867" t="s">
        <v>9587</v>
      </c>
      <c r="D148" s="1527"/>
      <c r="E148" s="1527"/>
      <c r="F148" s="1527"/>
      <c r="G148" s="1527"/>
      <c r="H148" s="1527"/>
      <c r="I148" s="1527"/>
      <c r="J148" s="1882"/>
      <c r="K148" s="1041" t="s">
        <v>16</v>
      </c>
      <c r="L148" s="1040" t="s">
        <v>325</v>
      </c>
      <c r="M148" s="1290"/>
      <c r="N148" s="1058"/>
      <c r="O148" s="1058"/>
      <c r="S148" s="1058"/>
      <c r="T148" s="1202"/>
    </row>
    <row r="149" spans="1:20">
      <c r="A149" s="1046">
        <v>144</v>
      </c>
      <c r="B149" s="1045" t="s">
        <v>326</v>
      </c>
      <c r="C149" s="1867" t="s">
        <v>9588</v>
      </c>
      <c r="D149" s="1527"/>
      <c r="E149" s="1527"/>
      <c r="F149" s="1527"/>
      <c r="G149" s="1527"/>
      <c r="H149" s="1527"/>
      <c r="I149" s="1527"/>
      <c r="J149" s="1882"/>
      <c r="K149" s="1041" t="s">
        <v>16</v>
      </c>
      <c r="L149" s="1040" t="s">
        <v>326</v>
      </c>
      <c r="M149" s="1290"/>
      <c r="N149" s="1058"/>
      <c r="O149" s="1058"/>
      <c r="S149" s="1058"/>
      <c r="T149" s="1202"/>
    </row>
    <row r="150" spans="1:20">
      <c r="A150" s="1046">
        <v>145</v>
      </c>
      <c r="B150" s="1045" t="s">
        <v>328</v>
      </c>
      <c r="C150" s="1867" t="s">
        <v>9589</v>
      </c>
      <c r="D150" s="1527"/>
      <c r="E150" s="1527"/>
      <c r="F150" s="1527"/>
      <c r="G150" s="1527"/>
      <c r="H150" s="1527"/>
      <c r="I150" s="1527"/>
      <c r="J150" s="1882"/>
      <c r="K150" s="1041" t="s">
        <v>16</v>
      </c>
      <c r="L150" s="1040" t="s">
        <v>328</v>
      </c>
      <c r="M150" s="1290"/>
      <c r="N150" s="1058"/>
      <c r="O150" s="1058"/>
      <c r="S150" s="1058"/>
      <c r="T150" s="1202"/>
    </row>
    <row r="151" spans="1:20">
      <c r="A151" s="1046">
        <v>146</v>
      </c>
      <c r="B151" s="1045" t="s">
        <v>330</v>
      </c>
      <c r="C151" s="1867" t="s">
        <v>9590</v>
      </c>
      <c r="D151" s="1527"/>
      <c r="E151" s="1527"/>
      <c r="F151" s="1527"/>
      <c r="G151" s="1527"/>
      <c r="H151" s="1527"/>
      <c r="I151" s="1527"/>
      <c r="J151" s="1882"/>
      <c r="K151" s="1041" t="s">
        <v>16</v>
      </c>
      <c r="L151" s="1040" t="s">
        <v>330</v>
      </c>
      <c r="M151" s="1290"/>
      <c r="N151" s="1058"/>
      <c r="O151" s="1058"/>
      <c r="S151" s="1058"/>
      <c r="T151" s="1202"/>
    </row>
    <row r="152" spans="1:20">
      <c r="A152" s="1046">
        <v>147</v>
      </c>
      <c r="B152" s="1045" t="s">
        <v>331</v>
      </c>
      <c r="C152" s="1867" t="s">
        <v>9591</v>
      </c>
      <c r="D152" s="1527"/>
      <c r="E152" s="1527"/>
      <c r="F152" s="1527"/>
      <c r="G152" s="1527"/>
      <c r="H152" s="1527"/>
      <c r="I152" s="1527"/>
      <c r="J152" s="1882"/>
      <c r="K152" s="1041" t="s">
        <v>16</v>
      </c>
      <c r="L152" s="1040" t="s">
        <v>331</v>
      </c>
      <c r="M152" s="1290"/>
      <c r="N152" s="1058"/>
      <c r="O152" s="1058"/>
      <c r="S152" s="1058"/>
      <c r="T152" s="1202"/>
    </row>
    <row r="153" spans="1:20">
      <c r="A153" s="1046">
        <v>148</v>
      </c>
      <c r="B153" s="1037" t="s">
        <v>332</v>
      </c>
      <c r="C153" s="1039" t="s">
        <v>13</v>
      </c>
      <c r="D153" s="1038" t="s">
        <v>2427</v>
      </c>
      <c r="E153" s="1038" t="s">
        <v>2427</v>
      </c>
      <c r="F153" s="1527" t="s">
        <v>9592</v>
      </c>
      <c r="G153" s="1527"/>
      <c r="H153" s="1527"/>
      <c r="I153" s="1527"/>
      <c r="J153" s="1882"/>
      <c r="K153" s="1041" t="s">
        <v>16</v>
      </c>
      <c r="L153" s="1040" t="s">
        <v>332</v>
      </c>
      <c r="M153" s="1290"/>
      <c r="N153" s="1058"/>
      <c r="O153" s="1058"/>
      <c r="S153" s="1058"/>
      <c r="T153" s="1202"/>
    </row>
    <row r="154" spans="1:20">
      <c r="A154" s="1046">
        <v>149</v>
      </c>
      <c r="B154" s="1037" t="s">
        <v>333</v>
      </c>
      <c r="C154" s="1867" t="s">
        <v>9593</v>
      </c>
      <c r="D154" s="1527"/>
      <c r="E154" s="1527"/>
      <c r="F154" s="1527"/>
      <c r="G154" s="1527"/>
      <c r="H154" s="1527"/>
      <c r="I154" s="1527"/>
      <c r="J154" s="1882"/>
      <c r="K154" s="1041" t="s">
        <v>16</v>
      </c>
      <c r="L154" s="1040" t="s">
        <v>333</v>
      </c>
      <c r="M154" s="1389" t="s">
        <v>13513</v>
      </c>
      <c r="N154" s="1058"/>
      <c r="O154" s="1240" t="s">
        <v>14198</v>
      </c>
      <c r="S154" s="1056"/>
      <c r="T154" s="1203"/>
    </row>
    <row r="155" spans="1:20">
      <c r="A155" s="1046">
        <v>150</v>
      </c>
      <c r="B155" s="1037" t="s">
        <v>334</v>
      </c>
      <c r="C155" s="1039" t="s">
        <v>13</v>
      </c>
      <c r="D155" s="1038" t="s">
        <v>2427</v>
      </c>
      <c r="E155" s="1038" t="s">
        <v>2427</v>
      </c>
      <c r="F155" s="1038" t="s">
        <v>2427</v>
      </c>
      <c r="G155" s="1527" t="s">
        <v>9594</v>
      </c>
      <c r="H155" s="1527"/>
      <c r="I155" s="1527"/>
      <c r="J155" s="1882"/>
      <c r="K155" s="1041" t="s">
        <v>16</v>
      </c>
      <c r="L155" s="1040" t="s">
        <v>334</v>
      </c>
      <c r="M155" s="1290" t="s">
        <v>13427</v>
      </c>
      <c r="N155" s="1058"/>
      <c r="O155" s="1240" t="s">
        <v>13575</v>
      </c>
      <c r="S155" s="1056"/>
      <c r="T155" s="1202"/>
    </row>
    <row r="156" spans="1:20">
      <c r="A156" s="1046">
        <v>151</v>
      </c>
      <c r="B156" s="1037" t="s">
        <v>335</v>
      </c>
      <c r="C156" s="1039" t="s">
        <v>13</v>
      </c>
      <c r="D156" s="1038" t="s">
        <v>2427</v>
      </c>
      <c r="E156" s="1038" t="s">
        <v>2427</v>
      </c>
      <c r="F156" s="1038" t="s">
        <v>2427</v>
      </c>
      <c r="G156" s="1038" t="s">
        <v>2427</v>
      </c>
      <c r="H156" s="1038" t="s">
        <v>2427</v>
      </c>
      <c r="I156" s="1038" t="s">
        <v>2427</v>
      </c>
      <c r="J156" s="1035" t="s">
        <v>9459</v>
      </c>
      <c r="K156" s="1041" t="s">
        <v>16</v>
      </c>
      <c r="L156" s="1040" t="s">
        <v>335</v>
      </c>
      <c r="M156" s="1290"/>
      <c r="N156" s="1058"/>
      <c r="O156" s="1058"/>
      <c r="S156" s="1058"/>
      <c r="T156" s="1202"/>
    </row>
    <row r="157" spans="1:20">
      <c r="A157" s="1046">
        <v>152</v>
      </c>
      <c r="B157" s="1045" t="s">
        <v>336</v>
      </c>
      <c r="C157" s="1867" t="s">
        <v>9595</v>
      </c>
      <c r="D157" s="1527"/>
      <c r="E157" s="1527"/>
      <c r="F157" s="1527"/>
      <c r="G157" s="1527"/>
      <c r="H157" s="1527"/>
      <c r="I157" s="1527"/>
      <c r="J157" s="1882"/>
      <c r="K157" s="1041" t="s">
        <v>16</v>
      </c>
      <c r="L157" s="1040" t="s">
        <v>336</v>
      </c>
      <c r="M157" s="1290" t="s">
        <v>13442</v>
      </c>
      <c r="N157" s="1058"/>
      <c r="O157" s="1240" t="s">
        <v>13575</v>
      </c>
      <c r="S157" s="1058"/>
      <c r="T157" s="1202"/>
    </row>
    <row r="158" spans="1:20">
      <c r="A158" s="1046">
        <v>153</v>
      </c>
      <c r="B158" s="1045" t="s">
        <v>337</v>
      </c>
      <c r="C158" s="1039" t="s">
        <v>13</v>
      </c>
      <c r="D158" s="1038" t="s">
        <v>2427</v>
      </c>
      <c r="E158" s="1038" t="s">
        <v>2427</v>
      </c>
      <c r="F158" s="1038" t="s">
        <v>2427</v>
      </c>
      <c r="G158" s="1527" t="s">
        <v>9596</v>
      </c>
      <c r="H158" s="1527"/>
      <c r="I158" s="1527"/>
      <c r="J158" s="1882"/>
      <c r="K158" s="1041" t="s">
        <v>16</v>
      </c>
      <c r="L158" s="1040" t="s">
        <v>337</v>
      </c>
      <c r="M158" s="1290"/>
      <c r="N158" s="1058"/>
      <c r="O158" s="1058"/>
      <c r="S158" s="1058"/>
      <c r="T158" s="1202"/>
    </row>
    <row r="159" spans="1:20">
      <c r="A159" s="1046">
        <v>154</v>
      </c>
      <c r="B159" s="1045" t="s">
        <v>338</v>
      </c>
      <c r="C159" s="1867" t="s">
        <v>9597</v>
      </c>
      <c r="D159" s="1527"/>
      <c r="E159" s="1527"/>
      <c r="F159" s="1527"/>
      <c r="G159" s="1527"/>
      <c r="H159" s="1527"/>
      <c r="I159" s="1527"/>
      <c r="J159" s="1882"/>
      <c r="K159" s="1041" t="s">
        <v>16</v>
      </c>
      <c r="L159" s="1040" t="s">
        <v>338</v>
      </c>
      <c r="M159" s="1290" t="s">
        <v>13443</v>
      </c>
      <c r="N159" s="1058"/>
      <c r="O159" s="1240" t="s">
        <v>13575</v>
      </c>
      <c r="S159" s="1058"/>
      <c r="T159" s="1202"/>
    </row>
    <row r="160" spans="1:20">
      <c r="A160" s="1046">
        <v>155</v>
      </c>
      <c r="B160" s="1045" t="s">
        <v>339</v>
      </c>
      <c r="C160" s="1039" t="s">
        <v>13</v>
      </c>
      <c r="D160" s="1038" t="s">
        <v>2427</v>
      </c>
      <c r="E160" s="1038" t="s">
        <v>2427</v>
      </c>
      <c r="F160" s="1038" t="s">
        <v>2427</v>
      </c>
      <c r="G160" s="1527" t="s">
        <v>9598</v>
      </c>
      <c r="H160" s="1527"/>
      <c r="I160" s="1527"/>
      <c r="J160" s="1882"/>
      <c r="K160" s="1041" t="s">
        <v>16</v>
      </c>
      <c r="L160" s="1040" t="s">
        <v>339</v>
      </c>
      <c r="M160" s="1290"/>
      <c r="N160" s="1058"/>
      <c r="O160" s="1058"/>
      <c r="S160" s="1058"/>
      <c r="T160" s="1202"/>
    </row>
    <row r="161" spans="1:20">
      <c r="A161" s="1046">
        <v>156</v>
      </c>
      <c r="B161" s="1037" t="s">
        <v>340</v>
      </c>
      <c r="C161" s="1039" t="s">
        <v>13</v>
      </c>
      <c r="D161" s="1038" t="s">
        <v>2427</v>
      </c>
      <c r="E161" s="1038" t="s">
        <v>2427</v>
      </c>
      <c r="F161" s="1038" t="s">
        <v>2427</v>
      </c>
      <c r="G161" s="1527" t="s">
        <v>9599</v>
      </c>
      <c r="H161" s="1527"/>
      <c r="I161" s="1527"/>
      <c r="J161" s="1882"/>
      <c r="K161" s="1041" t="s">
        <v>7321</v>
      </c>
      <c r="L161" s="1040" t="s">
        <v>340</v>
      </c>
      <c r="M161" s="1290"/>
      <c r="N161" s="1056"/>
      <c r="O161" s="1056"/>
      <c r="S161" s="1058"/>
      <c r="T161" s="1202"/>
    </row>
    <row r="162" spans="1:20">
      <c r="A162" s="1046">
        <v>157</v>
      </c>
      <c r="B162" s="1037" t="s">
        <v>341</v>
      </c>
      <c r="C162" s="1039" t="s">
        <v>13</v>
      </c>
      <c r="D162" s="1038" t="s">
        <v>2427</v>
      </c>
      <c r="E162" s="1038" t="s">
        <v>2427</v>
      </c>
      <c r="F162" s="1038" t="s">
        <v>2427</v>
      </c>
      <c r="G162" s="1527" t="s">
        <v>9600</v>
      </c>
      <c r="H162" s="1527"/>
      <c r="I162" s="1527"/>
      <c r="J162" s="1882"/>
      <c r="K162" s="1041" t="s">
        <v>16</v>
      </c>
      <c r="L162" s="1040" t="s">
        <v>341</v>
      </c>
      <c r="M162" s="1290" t="s">
        <v>13427</v>
      </c>
      <c r="N162" s="1058"/>
      <c r="O162" s="1240" t="s">
        <v>13575</v>
      </c>
      <c r="S162" s="1058"/>
      <c r="T162" s="1202"/>
    </row>
    <row r="163" spans="1:20">
      <c r="A163" s="1046">
        <v>158</v>
      </c>
      <c r="B163" s="1037" t="s">
        <v>342</v>
      </c>
      <c r="C163" s="1039" t="s">
        <v>13</v>
      </c>
      <c r="D163" s="1038" t="s">
        <v>2427</v>
      </c>
      <c r="E163" s="1038" t="s">
        <v>2427</v>
      </c>
      <c r="F163" s="1038" t="s">
        <v>2427</v>
      </c>
      <c r="G163" s="1038" t="s">
        <v>2427</v>
      </c>
      <c r="H163" s="1038" t="s">
        <v>2427</v>
      </c>
      <c r="I163" s="1038" t="s">
        <v>2427</v>
      </c>
      <c r="J163" s="1035" t="s">
        <v>9459</v>
      </c>
      <c r="K163" s="1041" t="s">
        <v>16</v>
      </c>
      <c r="L163" s="1040" t="s">
        <v>342</v>
      </c>
      <c r="M163" s="1290"/>
      <c r="N163" s="1058"/>
      <c r="O163" s="1058"/>
      <c r="S163" s="1058"/>
      <c r="T163" s="1202"/>
    </row>
    <row r="164" spans="1:20">
      <c r="A164" s="1046">
        <v>159</v>
      </c>
      <c r="B164" s="1037" t="s">
        <v>343</v>
      </c>
      <c r="C164" s="1039" t="s">
        <v>13</v>
      </c>
      <c r="D164" s="1038" t="s">
        <v>2427</v>
      </c>
      <c r="E164" s="1038" t="s">
        <v>2427</v>
      </c>
      <c r="F164" s="1038" t="s">
        <v>2427</v>
      </c>
      <c r="G164" s="1038" t="s">
        <v>2427</v>
      </c>
      <c r="H164" s="1038" t="s">
        <v>2427</v>
      </c>
      <c r="I164" s="1038" t="s">
        <v>2427</v>
      </c>
      <c r="J164" s="1035" t="s">
        <v>9459</v>
      </c>
      <c r="K164" s="1041" t="s">
        <v>16</v>
      </c>
      <c r="L164" s="1040" t="s">
        <v>343</v>
      </c>
      <c r="M164" s="1290"/>
      <c r="N164" s="1058"/>
      <c r="O164" s="1058"/>
      <c r="S164" s="1058"/>
      <c r="T164" s="1202"/>
    </row>
    <row r="165" spans="1:20">
      <c r="A165" s="1046">
        <v>160</v>
      </c>
      <c r="B165" s="1045" t="s">
        <v>344</v>
      </c>
      <c r="C165" s="1867" t="s">
        <v>9601</v>
      </c>
      <c r="D165" s="1527"/>
      <c r="E165" s="1527"/>
      <c r="F165" s="1527"/>
      <c r="G165" s="1527"/>
      <c r="H165" s="1527"/>
      <c r="I165" s="1527"/>
      <c r="J165" s="1882"/>
      <c r="K165" s="1041" t="s">
        <v>16</v>
      </c>
      <c r="L165" s="1040" t="s">
        <v>344</v>
      </c>
      <c r="M165" s="1290" t="s">
        <v>13444</v>
      </c>
      <c r="N165" s="1058"/>
      <c r="O165" s="1240" t="s">
        <v>13575</v>
      </c>
      <c r="S165" s="1058"/>
      <c r="T165" s="1202"/>
    </row>
    <row r="166" spans="1:20">
      <c r="A166" s="1046">
        <v>161</v>
      </c>
      <c r="B166" s="1045" t="s">
        <v>351</v>
      </c>
      <c r="C166" s="1867" t="s">
        <v>9602</v>
      </c>
      <c r="D166" s="1527"/>
      <c r="E166" s="1527"/>
      <c r="F166" s="1527"/>
      <c r="G166" s="1527"/>
      <c r="H166" s="1527"/>
      <c r="I166" s="1527"/>
      <c r="J166" s="1882"/>
      <c r="K166" s="1041" t="s">
        <v>16</v>
      </c>
      <c r="L166" s="1040" t="s">
        <v>351</v>
      </c>
      <c r="M166" s="1290"/>
      <c r="N166" s="1058"/>
      <c r="O166" s="1058"/>
      <c r="S166" s="1058"/>
      <c r="T166" s="1202"/>
    </row>
    <row r="167" spans="1:20">
      <c r="A167" s="1046">
        <v>162</v>
      </c>
      <c r="B167" s="1045" t="s">
        <v>352</v>
      </c>
      <c r="C167" s="1867" t="s">
        <v>9603</v>
      </c>
      <c r="D167" s="1527"/>
      <c r="E167" s="1527"/>
      <c r="F167" s="1527"/>
      <c r="G167" s="1527"/>
      <c r="H167" s="1527"/>
      <c r="I167" s="1527"/>
      <c r="J167" s="1882"/>
      <c r="K167" s="1041" t="s">
        <v>16</v>
      </c>
      <c r="L167" s="1040" t="s">
        <v>352</v>
      </c>
      <c r="M167" s="1290"/>
      <c r="N167" s="1058"/>
      <c r="O167" s="1058"/>
      <c r="S167" s="1058"/>
      <c r="T167" s="1202"/>
    </row>
    <row r="168" spans="1:20">
      <c r="A168" s="1046">
        <v>163</v>
      </c>
      <c r="B168" s="1045" t="s">
        <v>353</v>
      </c>
      <c r="C168" s="1867" t="s">
        <v>9604</v>
      </c>
      <c r="D168" s="1527"/>
      <c r="E168" s="1527"/>
      <c r="F168" s="1527"/>
      <c r="G168" s="1527"/>
      <c r="H168" s="1527"/>
      <c r="I168" s="1527"/>
      <c r="J168" s="1882"/>
      <c r="K168" s="1041" t="s">
        <v>16</v>
      </c>
      <c r="L168" s="1040" t="s">
        <v>353</v>
      </c>
      <c r="M168" s="1290"/>
      <c r="N168" s="1058"/>
      <c r="O168" s="1058"/>
      <c r="S168" s="1058"/>
      <c r="T168" s="1202"/>
    </row>
    <row r="169" spans="1:20">
      <c r="A169" s="1046">
        <v>164</v>
      </c>
      <c r="B169" s="1037" t="s">
        <v>354</v>
      </c>
      <c r="C169" s="1039" t="s">
        <v>13</v>
      </c>
      <c r="D169" s="1038" t="s">
        <v>2427</v>
      </c>
      <c r="E169" s="1038" t="s">
        <v>2427</v>
      </c>
      <c r="F169" s="1038" t="s">
        <v>2427</v>
      </c>
      <c r="G169" s="1038" t="s">
        <v>2427</v>
      </c>
      <c r="H169" s="1038" t="s">
        <v>2427</v>
      </c>
      <c r="I169" s="1038" t="s">
        <v>2427</v>
      </c>
      <c r="J169" s="1036" t="s">
        <v>9605</v>
      </c>
      <c r="K169" s="1041" t="s">
        <v>6990</v>
      </c>
      <c r="L169" s="1040" t="s">
        <v>354</v>
      </c>
      <c r="M169" s="1290"/>
      <c r="N169" s="1058"/>
      <c r="O169" s="1058"/>
      <c r="S169" s="1056"/>
      <c r="T169" s="1202"/>
    </row>
    <row r="170" spans="1:20">
      <c r="A170" s="1046">
        <v>165</v>
      </c>
      <c r="B170" s="1037" t="s">
        <v>355</v>
      </c>
      <c r="C170" s="1867" t="s">
        <v>9606</v>
      </c>
      <c r="D170" s="1527"/>
      <c r="E170" s="1527"/>
      <c r="F170" s="1527"/>
      <c r="G170" s="1527"/>
      <c r="H170" s="1527"/>
      <c r="I170" s="1527"/>
      <c r="J170" s="1882"/>
      <c r="K170" s="1041" t="s">
        <v>16</v>
      </c>
      <c r="L170" s="1040" t="s">
        <v>355</v>
      </c>
      <c r="M170" s="1290" t="s">
        <v>13432</v>
      </c>
      <c r="N170" s="1058"/>
      <c r="O170" s="1240" t="s">
        <v>13575</v>
      </c>
      <c r="S170" s="1058"/>
      <c r="T170" s="1202"/>
    </row>
    <row r="171" spans="1:20">
      <c r="A171" s="1046">
        <v>166</v>
      </c>
      <c r="B171" s="1037" t="s">
        <v>356</v>
      </c>
      <c r="C171" s="1039" t="s">
        <v>13</v>
      </c>
      <c r="D171" s="1038" t="s">
        <v>2427</v>
      </c>
      <c r="E171" s="1038" t="s">
        <v>2427</v>
      </c>
      <c r="F171" s="1038" t="s">
        <v>2427</v>
      </c>
      <c r="G171" s="1527" t="s">
        <v>9607</v>
      </c>
      <c r="H171" s="1527"/>
      <c r="I171" s="1527"/>
      <c r="J171" s="1882"/>
      <c r="K171" s="1041" t="s">
        <v>16</v>
      </c>
      <c r="L171" s="1040" t="s">
        <v>356</v>
      </c>
      <c r="M171" s="1290"/>
      <c r="N171" s="1058"/>
      <c r="O171" s="1058"/>
      <c r="S171" s="1058"/>
      <c r="T171" s="1202"/>
    </row>
    <row r="172" spans="1:20">
      <c r="A172" s="1046">
        <v>167</v>
      </c>
      <c r="B172" s="1037" t="s">
        <v>357</v>
      </c>
      <c r="C172" s="1039" t="s">
        <v>13</v>
      </c>
      <c r="D172" s="1038" t="s">
        <v>2427</v>
      </c>
      <c r="E172" s="1038" t="s">
        <v>2427</v>
      </c>
      <c r="F172" s="1038" t="s">
        <v>2427</v>
      </c>
      <c r="G172" s="1038" t="s">
        <v>2427</v>
      </c>
      <c r="H172" s="1038" t="s">
        <v>2427</v>
      </c>
      <c r="I172" s="1038" t="s">
        <v>2427</v>
      </c>
      <c r="J172" s="1036" t="s">
        <v>9608</v>
      </c>
      <c r="K172" s="1041" t="s">
        <v>16</v>
      </c>
      <c r="L172" s="1040" t="s">
        <v>357</v>
      </c>
      <c r="M172" s="1290"/>
      <c r="N172" s="1058"/>
      <c r="O172" s="1058"/>
      <c r="S172" s="1058"/>
      <c r="T172" s="1202"/>
    </row>
    <row r="173" spans="1:20">
      <c r="A173" s="1046">
        <v>168</v>
      </c>
      <c r="B173" s="1045" t="s">
        <v>358</v>
      </c>
      <c r="C173" s="1039" t="s">
        <v>13</v>
      </c>
      <c r="D173" s="1038" t="s">
        <v>2427</v>
      </c>
      <c r="E173" s="1038" t="s">
        <v>2427</v>
      </c>
      <c r="F173" s="1038" t="s">
        <v>2427</v>
      </c>
      <c r="G173" s="1038" t="s">
        <v>2427</v>
      </c>
      <c r="H173" s="1038" t="s">
        <v>2427</v>
      </c>
      <c r="I173" s="1527" t="s">
        <v>9609</v>
      </c>
      <c r="J173" s="1882"/>
      <c r="K173" s="1041" t="s">
        <v>16</v>
      </c>
      <c r="L173" s="1040" t="s">
        <v>358</v>
      </c>
      <c r="M173" s="1290" t="s">
        <v>13424</v>
      </c>
      <c r="N173" s="1058"/>
      <c r="O173" s="1240" t="s">
        <v>13575</v>
      </c>
      <c r="S173" s="1058"/>
      <c r="T173" s="1202"/>
    </row>
    <row r="174" spans="1:20">
      <c r="A174" s="1046">
        <v>169</v>
      </c>
      <c r="B174" s="1045" t="s">
        <v>359</v>
      </c>
      <c r="C174" s="1039" t="s">
        <v>13</v>
      </c>
      <c r="D174" s="1038" t="s">
        <v>2427</v>
      </c>
      <c r="E174" s="1038" t="s">
        <v>2427</v>
      </c>
      <c r="F174" s="1038" t="s">
        <v>2427</v>
      </c>
      <c r="G174" s="1038" t="s">
        <v>2427</v>
      </c>
      <c r="H174" s="1527" t="s">
        <v>9610</v>
      </c>
      <c r="I174" s="1527"/>
      <c r="J174" s="1882"/>
      <c r="K174" s="1041" t="s">
        <v>16</v>
      </c>
      <c r="L174" s="1040" t="s">
        <v>359</v>
      </c>
      <c r="M174" s="1290" t="s">
        <v>13428</v>
      </c>
      <c r="N174" s="1058"/>
      <c r="O174" s="1240" t="s">
        <v>13575</v>
      </c>
      <c r="S174" s="1058"/>
      <c r="T174" s="1202"/>
    </row>
    <row r="175" spans="1:20">
      <c r="A175" s="1046">
        <v>170</v>
      </c>
      <c r="B175" s="1045" t="s">
        <v>360</v>
      </c>
      <c r="C175" s="1039" t="s">
        <v>13</v>
      </c>
      <c r="D175" s="1038" t="s">
        <v>2427</v>
      </c>
      <c r="E175" s="1038" t="s">
        <v>2427</v>
      </c>
      <c r="F175" s="1038" t="s">
        <v>2427</v>
      </c>
      <c r="G175" s="1527" t="s">
        <v>9611</v>
      </c>
      <c r="H175" s="1527"/>
      <c r="I175" s="1527"/>
      <c r="J175" s="1882"/>
      <c r="K175" s="1041" t="s">
        <v>16</v>
      </c>
      <c r="L175" s="1040" t="s">
        <v>360</v>
      </c>
      <c r="M175" s="1290" t="s">
        <v>13426</v>
      </c>
      <c r="N175" s="1058"/>
      <c r="O175" s="1240" t="s">
        <v>13575</v>
      </c>
      <c r="S175" s="1058"/>
      <c r="T175" s="1202"/>
    </row>
    <row r="176" spans="1:20">
      <c r="A176" s="1046">
        <v>171</v>
      </c>
      <c r="B176" s="1045" t="s">
        <v>361</v>
      </c>
      <c r="C176" s="1039" t="s">
        <v>13</v>
      </c>
      <c r="D176" s="1038" t="s">
        <v>2427</v>
      </c>
      <c r="E176" s="1038" t="s">
        <v>2427</v>
      </c>
      <c r="F176" s="1884" t="s">
        <v>9535</v>
      </c>
      <c r="G176" s="1884"/>
      <c r="H176" s="1884"/>
      <c r="I176" s="1884"/>
      <c r="J176" s="1885"/>
      <c r="K176" s="1041" t="s">
        <v>16</v>
      </c>
      <c r="L176" s="1040" t="s">
        <v>361</v>
      </c>
      <c r="M176" s="1290"/>
      <c r="N176" s="1058"/>
      <c r="O176" s="1058"/>
      <c r="S176" s="1056"/>
      <c r="T176" s="1202"/>
    </row>
    <row r="177" spans="1:20">
      <c r="A177" s="1046">
        <v>172</v>
      </c>
      <c r="B177" s="1037" t="s">
        <v>362</v>
      </c>
      <c r="C177" s="1039" t="s">
        <v>13</v>
      </c>
      <c r="D177" s="1038" t="s">
        <v>2427</v>
      </c>
      <c r="E177" s="1038" t="s">
        <v>2427</v>
      </c>
      <c r="F177" s="1038" t="s">
        <v>2427</v>
      </c>
      <c r="G177" s="1038" t="s">
        <v>2427</v>
      </c>
      <c r="H177" s="1038" t="s">
        <v>2427</v>
      </c>
      <c r="I177" s="1038" t="s">
        <v>2427</v>
      </c>
      <c r="J177" s="1036" t="s">
        <v>9535</v>
      </c>
      <c r="K177" s="1041" t="s">
        <v>16</v>
      </c>
      <c r="L177" s="1040" t="s">
        <v>362</v>
      </c>
      <c r="M177" s="1290"/>
      <c r="N177" s="1058"/>
      <c r="O177" s="1058"/>
      <c r="S177" s="1056"/>
      <c r="T177" s="1202"/>
    </row>
    <row r="178" spans="1:20">
      <c r="A178" s="1046">
        <v>173</v>
      </c>
      <c r="B178" s="1037" t="s">
        <v>363</v>
      </c>
      <c r="C178" s="1039" t="s">
        <v>13</v>
      </c>
      <c r="D178" s="1038" t="s">
        <v>2427</v>
      </c>
      <c r="E178" s="1038" t="s">
        <v>2427</v>
      </c>
      <c r="F178" s="1038" t="s">
        <v>2427</v>
      </c>
      <c r="G178" s="1527" t="s">
        <v>9612</v>
      </c>
      <c r="H178" s="1527"/>
      <c r="I178" s="1527"/>
      <c r="J178" s="1882"/>
      <c r="K178" s="1041" t="s">
        <v>2402</v>
      </c>
      <c r="L178" s="1040" t="s">
        <v>363</v>
      </c>
      <c r="M178" s="1290" t="s">
        <v>13431</v>
      </c>
      <c r="N178" s="1056"/>
      <c r="O178" s="1240" t="s">
        <v>13575</v>
      </c>
      <c r="S178" s="1058"/>
      <c r="T178" s="1202"/>
    </row>
    <row r="179" spans="1:20">
      <c r="A179" s="1046">
        <v>174</v>
      </c>
      <c r="B179" s="1037" t="s">
        <v>364</v>
      </c>
      <c r="C179" s="1867" t="s">
        <v>9613</v>
      </c>
      <c r="D179" s="1527"/>
      <c r="E179" s="1527"/>
      <c r="F179" s="1527"/>
      <c r="G179" s="1527"/>
      <c r="H179" s="1527"/>
      <c r="I179" s="1527"/>
      <c r="J179" s="1882"/>
      <c r="K179" s="1041" t="s">
        <v>16</v>
      </c>
      <c r="L179" s="1040" t="s">
        <v>364</v>
      </c>
      <c r="M179" s="1290" t="s">
        <v>13445</v>
      </c>
      <c r="N179" s="1058"/>
      <c r="O179" s="1240" t="s">
        <v>13575</v>
      </c>
      <c r="S179" s="1058"/>
      <c r="T179" s="1202"/>
    </row>
    <row r="180" spans="1:20">
      <c r="A180" s="1046">
        <v>175</v>
      </c>
      <c r="B180" s="1037" t="s">
        <v>365</v>
      </c>
      <c r="C180" s="1867" t="s">
        <v>9614</v>
      </c>
      <c r="D180" s="1527"/>
      <c r="E180" s="1527"/>
      <c r="F180" s="1527"/>
      <c r="G180" s="1527"/>
      <c r="H180" s="1527"/>
      <c r="I180" s="1527"/>
      <c r="J180" s="1882"/>
      <c r="K180" s="1041" t="s">
        <v>16</v>
      </c>
      <c r="L180" s="1040" t="s">
        <v>365</v>
      </c>
      <c r="M180" s="1290" t="s">
        <v>13446</v>
      </c>
      <c r="N180" s="1058"/>
      <c r="O180" s="1240" t="s">
        <v>13575</v>
      </c>
      <c r="S180" s="1058"/>
      <c r="T180" s="1202"/>
    </row>
    <row r="181" spans="1:20">
      <c r="A181" s="1046">
        <v>176</v>
      </c>
      <c r="B181" s="1045" t="s">
        <v>366</v>
      </c>
      <c r="C181" s="1039" t="s">
        <v>13</v>
      </c>
      <c r="D181" s="1038" t="s">
        <v>2427</v>
      </c>
      <c r="E181" s="1038" t="s">
        <v>2427</v>
      </c>
      <c r="F181" s="1038" t="s">
        <v>2427</v>
      </c>
      <c r="G181" s="1038" t="s">
        <v>2427</v>
      </c>
      <c r="H181" s="1038" t="s">
        <v>2427</v>
      </c>
      <c r="I181" s="1038" t="s">
        <v>2427</v>
      </c>
      <c r="J181" s="1036" t="s">
        <v>9615</v>
      </c>
      <c r="K181" s="1041" t="s">
        <v>16</v>
      </c>
      <c r="L181" s="1040" t="s">
        <v>366</v>
      </c>
      <c r="M181" s="1290" t="s">
        <v>13424</v>
      </c>
      <c r="N181" s="1058"/>
      <c r="O181" s="1240" t="s">
        <v>13575</v>
      </c>
      <c r="S181" s="1058"/>
      <c r="T181" s="1202"/>
    </row>
    <row r="182" spans="1:20">
      <c r="A182" s="1046">
        <v>177</v>
      </c>
      <c r="B182" s="1045" t="s">
        <v>367</v>
      </c>
      <c r="C182" s="1039" t="s">
        <v>13</v>
      </c>
      <c r="D182" s="1038" t="s">
        <v>2427</v>
      </c>
      <c r="E182" s="1038" t="s">
        <v>2427</v>
      </c>
      <c r="F182" s="1038" t="s">
        <v>2427</v>
      </c>
      <c r="G182" s="1038" t="s">
        <v>2427</v>
      </c>
      <c r="H182" s="1038" t="s">
        <v>2427</v>
      </c>
      <c r="I182" s="1038" t="s">
        <v>2427</v>
      </c>
      <c r="J182" s="1036" t="s">
        <v>9535</v>
      </c>
      <c r="K182" s="1041" t="s">
        <v>16</v>
      </c>
      <c r="L182" s="1040" t="s">
        <v>367</v>
      </c>
      <c r="M182" s="1290" t="s">
        <v>13424</v>
      </c>
      <c r="N182" s="1058"/>
      <c r="O182" s="1240" t="s">
        <v>13575</v>
      </c>
      <c r="S182" s="1056"/>
      <c r="T182" s="1202"/>
    </row>
    <row r="183" spans="1:20">
      <c r="A183" s="1046">
        <v>178</v>
      </c>
      <c r="B183" s="1045" t="s">
        <v>368</v>
      </c>
      <c r="C183" s="1039" t="s">
        <v>13</v>
      </c>
      <c r="D183" s="1038" t="s">
        <v>2427</v>
      </c>
      <c r="E183" s="1038" t="s">
        <v>2427</v>
      </c>
      <c r="F183" s="1038" t="s">
        <v>2427</v>
      </c>
      <c r="G183" s="1038" t="s">
        <v>2427</v>
      </c>
      <c r="H183" s="1038" t="s">
        <v>2427</v>
      </c>
      <c r="I183" s="1038" t="s">
        <v>2427</v>
      </c>
      <c r="J183" s="1036" t="s">
        <v>9616</v>
      </c>
      <c r="K183" s="1041" t="s">
        <v>16</v>
      </c>
      <c r="L183" s="1040" t="s">
        <v>368</v>
      </c>
      <c r="M183" s="1290" t="s">
        <v>819</v>
      </c>
      <c r="N183" s="1058"/>
      <c r="O183" s="1240" t="s">
        <v>13575</v>
      </c>
      <c r="S183" s="1058"/>
      <c r="T183" s="1202"/>
    </row>
    <row r="184" spans="1:20">
      <c r="A184" s="1046">
        <v>179</v>
      </c>
      <c r="B184" s="1045" t="s">
        <v>369</v>
      </c>
      <c r="C184" s="1039" t="s">
        <v>13</v>
      </c>
      <c r="D184" s="1038" t="s">
        <v>2427</v>
      </c>
      <c r="E184" s="1038" t="s">
        <v>2427</v>
      </c>
      <c r="F184" s="1038" t="s">
        <v>2427</v>
      </c>
      <c r="G184" s="1038" t="s">
        <v>2427</v>
      </c>
      <c r="H184" s="1038" t="s">
        <v>2427</v>
      </c>
      <c r="I184" s="1038" t="s">
        <v>2427</v>
      </c>
      <c r="J184" s="1036" t="s">
        <v>9617</v>
      </c>
      <c r="K184" s="1041" t="s">
        <v>16</v>
      </c>
      <c r="L184" s="1040" t="s">
        <v>369</v>
      </c>
      <c r="M184" s="1290" t="s">
        <v>819</v>
      </c>
      <c r="N184" s="1058"/>
      <c r="O184" s="1240" t="s">
        <v>13575</v>
      </c>
      <c r="S184" s="1058"/>
      <c r="T184" s="1202"/>
    </row>
    <row r="185" spans="1:20">
      <c r="A185" s="1046">
        <v>180</v>
      </c>
      <c r="B185" s="1037" t="s">
        <v>370</v>
      </c>
      <c r="C185" s="1039" t="s">
        <v>13</v>
      </c>
      <c r="D185" s="1038" t="s">
        <v>2427</v>
      </c>
      <c r="E185" s="1038" t="s">
        <v>2427</v>
      </c>
      <c r="F185" s="1038" t="s">
        <v>2427</v>
      </c>
      <c r="G185" s="1038" t="s">
        <v>2427</v>
      </c>
      <c r="H185" s="1038" t="s">
        <v>2427</v>
      </c>
      <c r="I185" s="1038" t="s">
        <v>2427</v>
      </c>
      <c r="J185" s="1036" t="s">
        <v>9618</v>
      </c>
      <c r="K185" s="1041" t="s">
        <v>16</v>
      </c>
      <c r="L185" s="1040" t="s">
        <v>370</v>
      </c>
      <c r="M185" s="1290" t="s">
        <v>819</v>
      </c>
      <c r="N185" s="1058"/>
      <c r="O185" s="1240" t="s">
        <v>13575</v>
      </c>
      <c r="S185" s="1058"/>
      <c r="T185" s="1202"/>
    </row>
    <row r="186" spans="1:20">
      <c r="A186" s="1046">
        <v>181</v>
      </c>
      <c r="B186" s="1037" t="s">
        <v>371</v>
      </c>
      <c r="C186" s="1039" t="s">
        <v>13</v>
      </c>
      <c r="D186" s="1038" t="s">
        <v>2427</v>
      </c>
      <c r="E186" s="1038" t="s">
        <v>2427</v>
      </c>
      <c r="F186" s="1038" t="s">
        <v>2427</v>
      </c>
      <c r="G186" s="1038" t="s">
        <v>2427</v>
      </c>
      <c r="H186" s="1038" t="s">
        <v>2427</v>
      </c>
      <c r="I186" s="1038" t="s">
        <v>2427</v>
      </c>
      <c r="J186" s="1036" t="s">
        <v>9619</v>
      </c>
      <c r="K186" s="1041" t="s">
        <v>16</v>
      </c>
      <c r="L186" s="1040" t="s">
        <v>371</v>
      </c>
      <c r="M186" s="1290" t="s">
        <v>819</v>
      </c>
      <c r="N186" s="1058"/>
      <c r="O186" s="1240" t="s">
        <v>13575</v>
      </c>
      <c r="S186" s="1058"/>
      <c r="T186" s="1202"/>
    </row>
    <row r="187" spans="1:20">
      <c r="A187" s="1046">
        <v>182</v>
      </c>
      <c r="B187" s="1037" t="s">
        <v>372</v>
      </c>
      <c r="C187" s="1039" t="s">
        <v>13</v>
      </c>
      <c r="D187" s="1038" t="s">
        <v>2427</v>
      </c>
      <c r="E187" s="1038" t="s">
        <v>2427</v>
      </c>
      <c r="F187" s="1038" t="s">
        <v>2427</v>
      </c>
      <c r="G187" s="1038" t="s">
        <v>2427</v>
      </c>
      <c r="H187" s="1038" t="s">
        <v>2427</v>
      </c>
      <c r="I187" s="1038" t="s">
        <v>2427</v>
      </c>
      <c r="J187" s="1036" t="s">
        <v>9620</v>
      </c>
      <c r="K187" s="1041" t="s">
        <v>16</v>
      </c>
      <c r="L187" s="1040" t="s">
        <v>372</v>
      </c>
      <c r="M187" s="1290" t="s">
        <v>819</v>
      </c>
      <c r="N187" s="1058"/>
      <c r="O187" s="1240" t="s">
        <v>13575</v>
      </c>
      <c r="S187" s="1058"/>
      <c r="T187" s="1202"/>
    </row>
    <row r="188" spans="1:20">
      <c r="A188" s="1046">
        <v>183</v>
      </c>
      <c r="B188" s="1037" t="s">
        <v>373</v>
      </c>
      <c r="C188" s="1039" t="s">
        <v>13</v>
      </c>
      <c r="D188" s="1038" t="s">
        <v>2427</v>
      </c>
      <c r="E188" s="1038" t="s">
        <v>2427</v>
      </c>
      <c r="F188" s="1038" t="s">
        <v>2427</v>
      </c>
      <c r="G188" s="1038" t="s">
        <v>2427</v>
      </c>
      <c r="H188" s="1038" t="s">
        <v>2427</v>
      </c>
      <c r="I188" s="1527" t="s">
        <v>9621</v>
      </c>
      <c r="J188" s="1882"/>
      <c r="K188" s="1041" t="s">
        <v>16</v>
      </c>
      <c r="L188" s="1040" t="s">
        <v>373</v>
      </c>
      <c r="M188" s="1290" t="s">
        <v>819</v>
      </c>
      <c r="N188" s="1058"/>
      <c r="O188" s="1240" t="s">
        <v>13575</v>
      </c>
      <c r="S188" s="1058"/>
      <c r="T188" s="1202"/>
    </row>
    <row r="189" spans="1:20">
      <c r="A189" s="1046">
        <v>184</v>
      </c>
      <c r="B189" s="1045" t="s">
        <v>374</v>
      </c>
      <c r="C189" s="1039" t="s">
        <v>13</v>
      </c>
      <c r="D189" s="1038" t="s">
        <v>2427</v>
      </c>
      <c r="E189" s="1038" t="s">
        <v>2427</v>
      </c>
      <c r="F189" s="1038" t="s">
        <v>2427</v>
      </c>
      <c r="G189" s="1527" t="s">
        <v>9622</v>
      </c>
      <c r="H189" s="1527"/>
      <c r="I189" s="1527"/>
      <c r="J189" s="1882"/>
      <c r="K189" s="1041" t="s">
        <v>16</v>
      </c>
      <c r="L189" s="1040" t="s">
        <v>374</v>
      </c>
      <c r="M189" s="1290" t="s">
        <v>7387</v>
      </c>
      <c r="N189" s="1058"/>
      <c r="O189" s="1240" t="s">
        <v>13575</v>
      </c>
      <c r="S189" s="1058"/>
      <c r="T189" s="1202"/>
    </row>
    <row r="190" spans="1:20">
      <c r="A190" s="1046">
        <v>185</v>
      </c>
      <c r="B190" s="1045" t="s">
        <v>375</v>
      </c>
      <c r="C190" s="1039" t="s">
        <v>13</v>
      </c>
      <c r="D190" s="1038" t="s">
        <v>2427</v>
      </c>
      <c r="E190" s="1038" t="s">
        <v>2427</v>
      </c>
      <c r="F190" s="1038" t="s">
        <v>2427</v>
      </c>
      <c r="G190" s="1038" t="s">
        <v>2427</v>
      </c>
      <c r="H190" s="1038" t="s">
        <v>2427</v>
      </c>
      <c r="I190" s="1038" t="s">
        <v>2427</v>
      </c>
      <c r="J190" s="1036" t="s">
        <v>9623</v>
      </c>
      <c r="K190" s="1041" t="s">
        <v>16</v>
      </c>
      <c r="L190" s="1040" t="s">
        <v>375</v>
      </c>
      <c r="M190" s="1290" t="s">
        <v>819</v>
      </c>
      <c r="N190" s="1058"/>
      <c r="O190" s="1240" t="s">
        <v>13575</v>
      </c>
      <c r="S190" s="1058"/>
      <c r="T190" s="1202"/>
    </row>
    <row r="191" spans="1:20">
      <c r="A191" s="1046">
        <v>186</v>
      </c>
      <c r="B191" s="1045" t="s">
        <v>376</v>
      </c>
      <c r="C191" s="1039" t="s">
        <v>13</v>
      </c>
      <c r="D191" s="1038" t="s">
        <v>2427</v>
      </c>
      <c r="E191" s="1038" t="s">
        <v>2427</v>
      </c>
      <c r="F191" s="1038" t="s">
        <v>2427</v>
      </c>
      <c r="G191" s="1038" t="s">
        <v>2427</v>
      </c>
      <c r="H191" s="1038" t="s">
        <v>2427</v>
      </c>
      <c r="I191" s="1038" t="s">
        <v>2427</v>
      </c>
      <c r="J191" s="1036" t="s">
        <v>9624</v>
      </c>
      <c r="K191" s="1041" t="s">
        <v>16</v>
      </c>
      <c r="L191" s="1040" t="s">
        <v>376</v>
      </c>
      <c r="M191" s="1290"/>
      <c r="N191" s="1058"/>
      <c r="O191" s="1058"/>
      <c r="S191" s="1058"/>
      <c r="T191" s="1202"/>
    </row>
    <row r="192" spans="1:20">
      <c r="A192" s="1046">
        <v>187</v>
      </c>
      <c r="B192" s="1045" t="s">
        <v>377</v>
      </c>
      <c r="C192" s="1039" t="s">
        <v>13</v>
      </c>
      <c r="D192" s="1038" t="s">
        <v>2427</v>
      </c>
      <c r="E192" s="1038" t="s">
        <v>2427</v>
      </c>
      <c r="F192" s="1038" t="s">
        <v>2427</v>
      </c>
      <c r="G192" s="1038" t="s">
        <v>2427</v>
      </c>
      <c r="H192" s="1038" t="s">
        <v>2427</v>
      </c>
      <c r="I192" s="1527" t="s">
        <v>9625</v>
      </c>
      <c r="J192" s="1882"/>
      <c r="K192" s="1041" t="s">
        <v>16</v>
      </c>
      <c r="L192" s="1040" t="s">
        <v>377</v>
      </c>
      <c r="M192" s="1290"/>
      <c r="N192" s="1058"/>
      <c r="O192" s="1058"/>
      <c r="S192" s="1058"/>
      <c r="T192" s="1202"/>
    </row>
    <row r="193" spans="1:20">
      <c r="A193" s="1046">
        <v>188</v>
      </c>
      <c r="B193" s="1037" t="s">
        <v>378</v>
      </c>
      <c r="C193" s="1039" t="s">
        <v>13</v>
      </c>
      <c r="D193" s="1038" t="s">
        <v>2427</v>
      </c>
      <c r="E193" s="1038" t="s">
        <v>2427</v>
      </c>
      <c r="F193" s="1038" t="s">
        <v>2427</v>
      </c>
      <c r="G193" s="1038" t="s">
        <v>2427</v>
      </c>
      <c r="H193" s="1038" t="s">
        <v>2427</v>
      </c>
      <c r="I193" s="1038" t="s">
        <v>2427</v>
      </c>
      <c r="J193" s="1036" t="s">
        <v>9626</v>
      </c>
      <c r="K193" s="1041" t="s">
        <v>16</v>
      </c>
      <c r="L193" s="1040" t="s">
        <v>378</v>
      </c>
      <c r="M193" s="1290" t="s">
        <v>13423</v>
      </c>
      <c r="N193" s="1058"/>
      <c r="O193" s="1240" t="s">
        <v>13575</v>
      </c>
      <c r="S193" s="1058"/>
      <c r="T193" s="1202"/>
    </row>
    <row r="194" spans="1:20">
      <c r="A194" s="1046">
        <v>189</v>
      </c>
      <c r="B194" s="1037" t="s">
        <v>379</v>
      </c>
      <c r="C194" s="1039" t="s">
        <v>13</v>
      </c>
      <c r="D194" s="1038" t="s">
        <v>2427</v>
      </c>
      <c r="E194" s="1038" t="s">
        <v>2427</v>
      </c>
      <c r="F194" s="1038" t="s">
        <v>2427</v>
      </c>
      <c r="G194" s="1038" t="s">
        <v>2427</v>
      </c>
      <c r="H194" s="1038" t="s">
        <v>2427</v>
      </c>
      <c r="I194" s="1038" t="s">
        <v>2427</v>
      </c>
      <c r="J194" s="1036" t="s">
        <v>9627</v>
      </c>
      <c r="K194" s="1041" t="s">
        <v>16</v>
      </c>
      <c r="L194" s="1040" t="s">
        <v>379</v>
      </c>
      <c r="M194" s="1290" t="s">
        <v>13424</v>
      </c>
      <c r="N194" s="1058"/>
      <c r="O194" s="1240" t="s">
        <v>13575</v>
      </c>
      <c r="S194" s="1058"/>
      <c r="T194" s="1202"/>
    </row>
    <row r="195" spans="1:20">
      <c r="A195" s="1046">
        <v>190</v>
      </c>
      <c r="B195" s="1037" t="s">
        <v>380</v>
      </c>
      <c r="C195" s="1039" t="s">
        <v>13</v>
      </c>
      <c r="D195" s="1038" t="s">
        <v>2427</v>
      </c>
      <c r="E195" s="1038" t="s">
        <v>2427</v>
      </c>
      <c r="F195" s="1038" t="s">
        <v>2427</v>
      </c>
      <c r="G195" s="1527" t="s">
        <v>9628</v>
      </c>
      <c r="H195" s="1527"/>
      <c r="I195" s="1527"/>
      <c r="J195" s="1882"/>
      <c r="K195" s="1041" t="s">
        <v>16</v>
      </c>
      <c r="L195" s="1040" t="s">
        <v>380</v>
      </c>
      <c r="M195" s="1290" t="s">
        <v>13423</v>
      </c>
      <c r="N195" s="1058"/>
      <c r="O195" s="1240" t="s">
        <v>13575</v>
      </c>
      <c r="S195" s="1058"/>
      <c r="T195" s="1202"/>
    </row>
    <row r="196" spans="1:20">
      <c r="A196" s="1046">
        <v>191</v>
      </c>
      <c r="B196" s="1037" t="s">
        <v>381</v>
      </c>
      <c r="C196" s="1039" t="s">
        <v>13</v>
      </c>
      <c r="D196" s="1038" t="s">
        <v>2427</v>
      </c>
      <c r="E196" s="1038" t="s">
        <v>2427</v>
      </c>
      <c r="F196" s="1038" t="s">
        <v>2427</v>
      </c>
      <c r="G196" s="1038" t="s">
        <v>2427</v>
      </c>
      <c r="H196" s="1038" t="s">
        <v>2427</v>
      </c>
      <c r="I196" s="1038" t="s">
        <v>2427</v>
      </c>
      <c r="J196" s="1036" t="s">
        <v>9629</v>
      </c>
      <c r="K196" s="1041" t="s">
        <v>16</v>
      </c>
      <c r="L196" s="1040" t="s">
        <v>381</v>
      </c>
      <c r="M196" s="1290" t="s">
        <v>13424</v>
      </c>
      <c r="N196" s="1058"/>
      <c r="O196" s="1240" t="s">
        <v>13575</v>
      </c>
      <c r="S196" s="1058"/>
      <c r="T196" s="1202"/>
    </row>
    <row r="197" spans="1:20">
      <c r="A197" s="1046">
        <v>192</v>
      </c>
      <c r="B197" s="1045" t="s">
        <v>382</v>
      </c>
      <c r="C197" s="1039" t="s">
        <v>13</v>
      </c>
      <c r="D197" s="1038" t="s">
        <v>2427</v>
      </c>
      <c r="E197" s="1038" t="s">
        <v>2427</v>
      </c>
      <c r="F197" s="1038" t="s">
        <v>2427</v>
      </c>
      <c r="G197" s="1038" t="s">
        <v>2427</v>
      </c>
      <c r="H197" s="1038" t="s">
        <v>2427</v>
      </c>
      <c r="I197" s="1038" t="s">
        <v>2427</v>
      </c>
      <c r="J197" s="1036" t="s">
        <v>9630</v>
      </c>
      <c r="K197" s="1041" t="s">
        <v>6990</v>
      </c>
      <c r="L197" s="1040" t="s">
        <v>382</v>
      </c>
      <c r="M197" s="1290"/>
      <c r="N197" s="1058"/>
      <c r="O197" s="1058"/>
      <c r="S197" s="1056"/>
      <c r="T197" s="1202"/>
    </row>
    <row r="198" spans="1:20">
      <c r="A198" s="1046">
        <v>193</v>
      </c>
      <c r="B198" s="1045" t="s">
        <v>383</v>
      </c>
      <c r="C198" s="1039" t="s">
        <v>13</v>
      </c>
      <c r="D198" s="1038" t="s">
        <v>2427</v>
      </c>
      <c r="E198" s="1038" t="s">
        <v>2427</v>
      </c>
      <c r="F198" s="1038" t="s">
        <v>2427</v>
      </c>
      <c r="G198" s="1038" t="s">
        <v>2427</v>
      </c>
      <c r="H198" s="1038" t="s">
        <v>2427</v>
      </c>
      <c r="I198" s="1038" t="s">
        <v>2427</v>
      </c>
      <c r="J198" s="1036" t="s">
        <v>9631</v>
      </c>
      <c r="K198" s="1041" t="s">
        <v>7321</v>
      </c>
      <c r="L198" s="1040" t="s">
        <v>383</v>
      </c>
      <c r="M198" s="1290"/>
      <c r="N198" s="1056"/>
      <c r="O198" s="1056"/>
      <c r="S198" s="1058"/>
      <c r="T198" s="1202"/>
    </row>
    <row r="199" spans="1:20">
      <c r="A199" s="1046">
        <v>194</v>
      </c>
      <c r="B199" s="1045" t="s">
        <v>384</v>
      </c>
      <c r="C199" s="1039" t="s">
        <v>13</v>
      </c>
      <c r="D199" s="1038" t="s">
        <v>2427</v>
      </c>
      <c r="E199" s="1038" t="s">
        <v>2427</v>
      </c>
      <c r="F199" s="1038" t="s">
        <v>2427</v>
      </c>
      <c r="G199" s="1038" t="s">
        <v>2427</v>
      </c>
      <c r="H199" s="1038" t="s">
        <v>2427</v>
      </c>
      <c r="I199" s="1038" t="s">
        <v>2427</v>
      </c>
      <c r="J199" s="1036" t="s">
        <v>9632</v>
      </c>
      <c r="K199" s="1041" t="s">
        <v>16</v>
      </c>
      <c r="L199" s="1040" t="s">
        <v>384</v>
      </c>
      <c r="M199" s="1290" t="s">
        <v>13424</v>
      </c>
      <c r="N199" s="1058"/>
      <c r="O199" s="1240" t="s">
        <v>13575</v>
      </c>
      <c r="S199" s="1058"/>
      <c r="T199" s="1202"/>
    </row>
    <row r="200" spans="1:20">
      <c r="A200" s="1046">
        <v>195</v>
      </c>
      <c r="B200" s="1045" t="s">
        <v>385</v>
      </c>
      <c r="C200" s="1039" t="s">
        <v>13</v>
      </c>
      <c r="D200" s="1038" t="s">
        <v>2427</v>
      </c>
      <c r="E200" s="1038" t="s">
        <v>2427</v>
      </c>
      <c r="F200" s="1038" t="s">
        <v>2427</v>
      </c>
      <c r="G200" s="1038" t="s">
        <v>2427</v>
      </c>
      <c r="H200" s="1038" t="s">
        <v>2427</v>
      </c>
      <c r="I200" s="1038" t="s">
        <v>2427</v>
      </c>
      <c r="J200" s="1035" t="s">
        <v>9459</v>
      </c>
      <c r="K200" s="1041" t="s">
        <v>16</v>
      </c>
      <c r="L200" s="1040" t="s">
        <v>385</v>
      </c>
      <c r="M200" s="1290"/>
      <c r="N200" s="1058"/>
      <c r="O200" s="1058"/>
      <c r="S200" s="1058"/>
      <c r="T200" s="1202"/>
    </row>
    <row r="201" spans="1:20">
      <c r="A201" s="1046">
        <v>196</v>
      </c>
      <c r="B201" s="1037" t="s">
        <v>386</v>
      </c>
      <c r="C201" s="1867" t="s">
        <v>9633</v>
      </c>
      <c r="D201" s="1527"/>
      <c r="E201" s="1527"/>
      <c r="F201" s="1527"/>
      <c r="G201" s="1527"/>
      <c r="H201" s="1527"/>
      <c r="I201" s="1527"/>
      <c r="J201" s="1882"/>
      <c r="K201" s="1041" t="s">
        <v>6990</v>
      </c>
      <c r="L201" s="1040" t="s">
        <v>386</v>
      </c>
      <c r="M201" s="1290"/>
      <c r="N201" s="1058"/>
      <c r="O201" s="1058"/>
      <c r="S201" s="1056"/>
      <c r="T201" s="1202"/>
    </row>
    <row r="202" spans="1:20">
      <c r="A202" s="1046">
        <v>197</v>
      </c>
      <c r="B202" s="1037" t="s">
        <v>387</v>
      </c>
      <c r="C202" s="1039" t="s">
        <v>13</v>
      </c>
      <c r="D202" s="1527" t="s">
        <v>9634</v>
      </c>
      <c r="E202" s="1527"/>
      <c r="F202" s="1527"/>
      <c r="G202" s="1527"/>
      <c r="H202" s="1527"/>
      <c r="I202" s="1527"/>
      <c r="J202" s="1882"/>
      <c r="K202" s="1041" t="s">
        <v>6990</v>
      </c>
      <c r="L202" s="1040" t="s">
        <v>387</v>
      </c>
      <c r="M202" s="1290"/>
      <c r="N202" s="1058"/>
      <c r="O202" s="1058"/>
      <c r="S202" s="1056"/>
      <c r="T202" s="1202"/>
    </row>
    <row r="203" spans="1:20">
      <c r="A203" s="1046">
        <v>198</v>
      </c>
      <c r="B203" s="1037" t="s">
        <v>388</v>
      </c>
      <c r="C203" s="1867" t="s">
        <v>9635</v>
      </c>
      <c r="D203" s="1527"/>
      <c r="E203" s="1527"/>
      <c r="F203" s="1527"/>
      <c r="G203" s="1527"/>
      <c r="H203" s="1527"/>
      <c r="I203" s="1527"/>
      <c r="J203" s="1882"/>
      <c r="K203" s="1041" t="s">
        <v>7321</v>
      </c>
      <c r="L203" s="1040" t="s">
        <v>388</v>
      </c>
      <c r="M203" s="1290"/>
      <c r="N203" s="1056"/>
      <c r="O203" s="1056"/>
      <c r="S203" s="1058"/>
      <c r="T203" s="1202"/>
    </row>
    <row r="204" spans="1:20">
      <c r="A204" s="1046">
        <v>199</v>
      </c>
      <c r="B204" s="1037" t="s">
        <v>389</v>
      </c>
      <c r="C204" s="1039" t="s">
        <v>13</v>
      </c>
      <c r="D204" s="1038" t="s">
        <v>2427</v>
      </c>
      <c r="E204" s="1527" t="s">
        <v>9636</v>
      </c>
      <c r="F204" s="1527"/>
      <c r="G204" s="1527"/>
      <c r="H204" s="1527"/>
      <c r="I204" s="1527"/>
      <c r="J204" s="1882"/>
      <c r="K204" s="1041" t="s">
        <v>7321</v>
      </c>
      <c r="L204" s="1040" t="s">
        <v>389</v>
      </c>
      <c r="M204" s="1290"/>
      <c r="N204" s="1056"/>
      <c r="O204" s="1056"/>
      <c r="S204" s="1058"/>
      <c r="T204" s="1202"/>
    </row>
    <row r="205" spans="1:20">
      <c r="A205" s="1046">
        <v>200</v>
      </c>
      <c r="B205" s="1045" t="s">
        <v>390</v>
      </c>
      <c r="C205" s="1867" t="s">
        <v>9637</v>
      </c>
      <c r="D205" s="1527"/>
      <c r="E205" s="1527"/>
      <c r="F205" s="1527"/>
      <c r="G205" s="1527"/>
      <c r="H205" s="1527"/>
      <c r="I205" s="1527"/>
      <c r="J205" s="1882"/>
      <c r="K205" s="1041" t="s">
        <v>16</v>
      </c>
      <c r="L205" s="1040" t="s">
        <v>390</v>
      </c>
      <c r="M205" s="1290"/>
      <c r="N205" s="1058"/>
      <c r="O205" s="1058"/>
      <c r="S205" s="1058"/>
      <c r="T205" s="1202"/>
    </row>
    <row r="206" spans="1:20">
      <c r="A206" s="1046">
        <v>201</v>
      </c>
      <c r="B206" s="1045" t="s">
        <v>391</v>
      </c>
      <c r="C206" s="1039" t="s">
        <v>13</v>
      </c>
      <c r="D206" s="1527" t="s">
        <v>9638</v>
      </c>
      <c r="E206" s="1527"/>
      <c r="F206" s="1527"/>
      <c r="G206" s="1527"/>
      <c r="H206" s="1527"/>
      <c r="I206" s="1527"/>
      <c r="J206" s="1882"/>
      <c r="K206" s="1041" t="s">
        <v>16</v>
      </c>
      <c r="L206" s="1040" t="s">
        <v>391</v>
      </c>
      <c r="M206" s="1290"/>
      <c r="N206" s="1058"/>
      <c r="O206" s="1058"/>
      <c r="S206" s="1058"/>
      <c r="T206" s="1202"/>
    </row>
    <row r="207" spans="1:20">
      <c r="A207" s="1046">
        <v>202</v>
      </c>
      <c r="B207" s="1045" t="s">
        <v>392</v>
      </c>
      <c r="C207" s="1039" t="s">
        <v>13</v>
      </c>
      <c r="D207" s="1038" t="s">
        <v>2427</v>
      </c>
      <c r="E207" s="1038" t="s">
        <v>2427</v>
      </c>
      <c r="F207" s="1038" t="s">
        <v>2427</v>
      </c>
      <c r="G207" s="1038" t="s">
        <v>2427</v>
      </c>
      <c r="H207" s="1038" t="s">
        <v>2427</v>
      </c>
      <c r="I207" s="1038" t="s">
        <v>2427</v>
      </c>
      <c r="J207" s="1035" t="s">
        <v>9459</v>
      </c>
      <c r="K207" s="1041" t="s">
        <v>16</v>
      </c>
      <c r="L207" s="1040" t="s">
        <v>392</v>
      </c>
      <c r="M207" s="1290"/>
      <c r="N207" s="1058"/>
      <c r="O207" s="1058"/>
      <c r="S207" s="1058"/>
      <c r="T207" s="1202"/>
    </row>
    <row r="208" spans="1:20">
      <c r="A208" s="1046">
        <v>203</v>
      </c>
      <c r="B208" s="1045" t="s">
        <v>393</v>
      </c>
      <c r="C208" s="1039" t="s">
        <v>13</v>
      </c>
      <c r="D208" s="1038" t="s">
        <v>2427</v>
      </c>
      <c r="E208" s="1038" t="s">
        <v>2427</v>
      </c>
      <c r="F208" s="1038" t="s">
        <v>2427</v>
      </c>
      <c r="G208" s="1038" t="s">
        <v>2427</v>
      </c>
      <c r="H208" s="1038" t="s">
        <v>2427</v>
      </c>
      <c r="I208" s="1038" t="s">
        <v>2427</v>
      </c>
      <c r="J208" s="1035" t="s">
        <v>9459</v>
      </c>
      <c r="K208" s="1041" t="s">
        <v>16</v>
      </c>
      <c r="L208" s="1040" t="s">
        <v>393</v>
      </c>
      <c r="M208" s="1290"/>
      <c r="N208" s="1058"/>
      <c r="O208" s="1058"/>
      <c r="S208" s="1058"/>
      <c r="T208" s="1202"/>
    </row>
    <row r="209" spans="1:20">
      <c r="A209" s="1046">
        <v>204</v>
      </c>
      <c r="B209" s="1037" t="s">
        <v>394</v>
      </c>
      <c r="C209" s="1867" t="s">
        <v>9639</v>
      </c>
      <c r="D209" s="1527"/>
      <c r="E209" s="1527"/>
      <c r="F209" s="1527"/>
      <c r="G209" s="1527"/>
      <c r="H209" s="1527"/>
      <c r="I209" s="1527"/>
      <c r="J209" s="1882"/>
      <c r="K209" s="1041" t="s">
        <v>6990</v>
      </c>
      <c r="L209" s="1040" t="s">
        <v>394</v>
      </c>
      <c r="M209" s="1290"/>
      <c r="N209" s="1058"/>
      <c r="O209" s="1058"/>
      <c r="S209" s="1056"/>
      <c r="T209" s="1202"/>
    </row>
    <row r="210" spans="1:20">
      <c r="A210" s="1046">
        <v>205</v>
      </c>
      <c r="B210" s="1037" t="s">
        <v>395</v>
      </c>
      <c r="C210" s="1867" t="s">
        <v>9640</v>
      </c>
      <c r="D210" s="1527"/>
      <c r="E210" s="1527"/>
      <c r="F210" s="1527"/>
      <c r="G210" s="1527"/>
      <c r="H210" s="1527"/>
      <c r="I210" s="1527"/>
      <c r="J210" s="1882"/>
      <c r="K210" s="1041" t="s">
        <v>6990</v>
      </c>
      <c r="L210" s="1040" t="s">
        <v>395</v>
      </c>
      <c r="M210" s="1290"/>
      <c r="N210" s="1058"/>
      <c r="O210" s="1058"/>
      <c r="S210" s="1056"/>
      <c r="T210" s="1202"/>
    </row>
    <row r="211" spans="1:20">
      <c r="A211" s="1046">
        <v>206</v>
      </c>
      <c r="B211" s="1037" t="s">
        <v>396</v>
      </c>
      <c r="C211" s="1867" t="s">
        <v>9641</v>
      </c>
      <c r="D211" s="1527"/>
      <c r="E211" s="1527"/>
      <c r="F211" s="1527"/>
      <c r="G211" s="1527"/>
      <c r="H211" s="1527"/>
      <c r="I211" s="1527"/>
      <c r="J211" s="1882"/>
      <c r="K211" s="1041" t="s">
        <v>6990</v>
      </c>
      <c r="L211" s="1040" t="s">
        <v>396</v>
      </c>
      <c r="M211" s="1290"/>
      <c r="N211" s="1058"/>
      <c r="O211" s="1058"/>
      <c r="S211" s="1056"/>
      <c r="T211" s="1202"/>
    </row>
    <row r="212" spans="1:20">
      <c r="A212" s="1046">
        <v>207</v>
      </c>
      <c r="B212" s="1037" t="s">
        <v>397</v>
      </c>
      <c r="C212" s="1867" t="s">
        <v>9642</v>
      </c>
      <c r="D212" s="1527"/>
      <c r="E212" s="1527"/>
      <c r="F212" s="1527"/>
      <c r="G212" s="1527"/>
      <c r="H212" s="1527"/>
      <c r="I212" s="1527"/>
      <c r="J212" s="1882"/>
      <c r="K212" s="1041" t="s">
        <v>6990</v>
      </c>
      <c r="L212" s="1040" t="s">
        <v>397</v>
      </c>
      <c r="M212" s="1290"/>
      <c r="N212" s="1058"/>
      <c r="O212" s="1058"/>
      <c r="S212" s="1056"/>
      <c r="T212" s="1202"/>
    </row>
    <row r="213" spans="1:20">
      <c r="A213" s="1046">
        <v>208</v>
      </c>
      <c r="B213" s="1045" t="s">
        <v>398</v>
      </c>
      <c r="C213" s="1867" t="s">
        <v>9643</v>
      </c>
      <c r="D213" s="1527"/>
      <c r="E213" s="1527"/>
      <c r="F213" s="1527"/>
      <c r="G213" s="1527"/>
      <c r="H213" s="1527"/>
      <c r="I213" s="1527"/>
      <c r="J213" s="1882"/>
      <c r="K213" s="1041" t="s">
        <v>6990</v>
      </c>
      <c r="L213" s="1040" t="s">
        <v>398</v>
      </c>
      <c r="M213" s="1290"/>
      <c r="N213" s="1058"/>
      <c r="O213" s="1058"/>
      <c r="S213" s="1056"/>
      <c r="T213" s="1202"/>
    </row>
    <row r="214" spans="1:20">
      <c r="A214" s="1046">
        <v>209</v>
      </c>
      <c r="B214" s="1045" t="s">
        <v>399</v>
      </c>
      <c r="C214" s="1039" t="s">
        <v>13</v>
      </c>
      <c r="D214" s="1038" t="s">
        <v>2427</v>
      </c>
      <c r="E214" s="1527" t="s">
        <v>9644</v>
      </c>
      <c r="F214" s="1527"/>
      <c r="G214" s="1527"/>
      <c r="H214" s="1527"/>
      <c r="I214" s="1527"/>
      <c r="J214" s="1882"/>
      <c r="K214" s="1041" t="s">
        <v>6990</v>
      </c>
      <c r="L214" s="1040" t="s">
        <v>399</v>
      </c>
      <c r="M214" s="1290"/>
      <c r="N214" s="1058"/>
      <c r="O214" s="1058"/>
      <c r="S214" s="1056"/>
      <c r="T214" s="1202"/>
    </row>
    <row r="215" spans="1:20">
      <c r="A215" s="1046">
        <v>210</v>
      </c>
      <c r="B215" s="1045" t="s">
        <v>400</v>
      </c>
      <c r="C215" s="1867" t="s">
        <v>9645</v>
      </c>
      <c r="D215" s="1527"/>
      <c r="E215" s="1527"/>
      <c r="F215" s="1527"/>
      <c r="G215" s="1527"/>
      <c r="H215" s="1527"/>
      <c r="I215" s="1527"/>
      <c r="J215" s="1882"/>
      <c r="K215" s="1041" t="s">
        <v>6990</v>
      </c>
      <c r="L215" s="1040" t="s">
        <v>400</v>
      </c>
      <c r="M215" s="1290"/>
      <c r="N215" s="1058"/>
      <c r="O215" s="1058"/>
      <c r="S215" s="1056"/>
      <c r="T215" s="1202"/>
    </row>
    <row r="216" spans="1:20">
      <c r="A216" s="1046">
        <v>211</v>
      </c>
      <c r="B216" s="1045" t="s">
        <v>401</v>
      </c>
      <c r="C216" s="1867" t="s">
        <v>9646</v>
      </c>
      <c r="D216" s="1527"/>
      <c r="E216" s="1527"/>
      <c r="F216" s="1527"/>
      <c r="G216" s="1527"/>
      <c r="H216" s="1527"/>
      <c r="I216" s="1527"/>
      <c r="J216" s="1882"/>
      <c r="K216" s="1041" t="s">
        <v>6990</v>
      </c>
      <c r="L216" s="1040" t="s">
        <v>401</v>
      </c>
      <c r="M216" s="1290"/>
      <c r="N216" s="1058"/>
      <c r="O216" s="1058"/>
      <c r="S216" s="1056"/>
      <c r="T216" s="1202"/>
    </row>
    <row r="217" spans="1:20">
      <c r="A217" s="1046">
        <v>212</v>
      </c>
      <c r="B217" s="1037" t="s">
        <v>402</v>
      </c>
      <c r="C217" s="1867" t="s">
        <v>9647</v>
      </c>
      <c r="D217" s="1527"/>
      <c r="E217" s="1527"/>
      <c r="F217" s="1527"/>
      <c r="G217" s="1527"/>
      <c r="H217" s="1527"/>
      <c r="I217" s="1527"/>
      <c r="J217" s="1882"/>
      <c r="K217" s="1041" t="s">
        <v>6990</v>
      </c>
      <c r="L217" s="1040" t="s">
        <v>402</v>
      </c>
      <c r="M217" s="1290"/>
      <c r="N217" s="1058"/>
      <c r="O217" s="1058"/>
      <c r="S217" s="1056"/>
      <c r="T217" s="1202"/>
    </row>
    <row r="218" spans="1:20">
      <c r="A218" s="1046">
        <v>213</v>
      </c>
      <c r="B218" s="1037" t="s">
        <v>403</v>
      </c>
      <c r="C218" s="1867" t="s">
        <v>9648</v>
      </c>
      <c r="D218" s="1527"/>
      <c r="E218" s="1527"/>
      <c r="F218" s="1527"/>
      <c r="G218" s="1527"/>
      <c r="H218" s="1527"/>
      <c r="I218" s="1527"/>
      <c r="J218" s="1882"/>
      <c r="K218" s="1041" t="s">
        <v>6990</v>
      </c>
      <c r="L218" s="1040" t="s">
        <v>403</v>
      </c>
      <c r="M218" s="1290"/>
      <c r="N218" s="1058"/>
      <c r="O218" s="1058"/>
      <c r="S218" s="1056"/>
      <c r="T218" s="1202"/>
    </row>
    <row r="219" spans="1:20">
      <c r="A219" s="1046">
        <v>214</v>
      </c>
      <c r="B219" s="1037" t="s">
        <v>404</v>
      </c>
      <c r="C219" s="1867" t="s">
        <v>9649</v>
      </c>
      <c r="D219" s="1527"/>
      <c r="E219" s="1527"/>
      <c r="F219" s="1527"/>
      <c r="G219" s="1527"/>
      <c r="H219" s="1527"/>
      <c r="I219" s="1527"/>
      <c r="J219" s="1882"/>
      <c r="K219" s="1041" t="s">
        <v>6990</v>
      </c>
      <c r="L219" s="1040" t="s">
        <v>404</v>
      </c>
      <c r="M219" s="1290"/>
      <c r="N219" s="1058"/>
      <c r="O219" s="1058"/>
      <c r="S219" s="1056"/>
      <c r="T219" s="1202"/>
    </row>
    <row r="220" spans="1:20">
      <c r="A220" s="1046">
        <v>215</v>
      </c>
      <c r="B220" s="1037" t="s">
        <v>405</v>
      </c>
      <c r="C220" s="1867" t="s">
        <v>9650</v>
      </c>
      <c r="D220" s="1527"/>
      <c r="E220" s="1527"/>
      <c r="F220" s="1527"/>
      <c r="G220" s="1527"/>
      <c r="H220" s="1527"/>
      <c r="I220" s="1527"/>
      <c r="J220" s="1882"/>
      <c r="K220" s="1041" t="s">
        <v>6990</v>
      </c>
      <c r="L220" s="1040" t="s">
        <v>405</v>
      </c>
      <c r="M220" s="1290"/>
      <c r="N220" s="1058"/>
      <c r="O220" s="1058"/>
      <c r="S220" s="1056"/>
      <c r="T220" s="1202"/>
    </row>
    <row r="221" spans="1:20">
      <c r="A221" s="1046">
        <v>216</v>
      </c>
      <c r="B221" s="1045" t="s">
        <v>406</v>
      </c>
      <c r="C221" s="1867" t="s">
        <v>9651</v>
      </c>
      <c r="D221" s="1527"/>
      <c r="E221" s="1527"/>
      <c r="F221" s="1527"/>
      <c r="G221" s="1527"/>
      <c r="H221" s="1527"/>
      <c r="I221" s="1527"/>
      <c r="J221" s="1882"/>
      <c r="K221" s="1041" t="s">
        <v>6990</v>
      </c>
      <c r="L221" s="1040" t="s">
        <v>406</v>
      </c>
      <c r="M221" s="1290"/>
      <c r="N221" s="1058"/>
      <c r="O221" s="1058"/>
      <c r="S221" s="1056"/>
      <c r="T221" s="1202"/>
    </row>
    <row r="222" spans="1:20">
      <c r="A222" s="1046">
        <v>217</v>
      </c>
      <c r="B222" s="1045" t="s">
        <v>407</v>
      </c>
      <c r="C222" s="1867" t="s">
        <v>9652</v>
      </c>
      <c r="D222" s="1527"/>
      <c r="E222" s="1527"/>
      <c r="F222" s="1527"/>
      <c r="G222" s="1527"/>
      <c r="H222" s="1527"/>
      <c r="I222" s="1527"/>
      <c r="J222" s="1882"/>
      <c r="K222" s="1041" t="s">
        <v>6990</v>
      </c>
      <c r="L222" s="1040" t="s">
        <v>407</v>
      </c>
      <c r="M222" s="1290"/>
      <c r="N222" s="1058"/>
      <c r="O222" s="1058"/>
      <c r="S222" s="1056"/>
      <c r="T222" s="1202"/>
    </row>
    <row r="223" spans="1:20">
      <c r="A223" s="1046">
        <v>218</v>
      </c>
      <c r="B223" s="1045" t="s">
        <v>408</v>
      </c>
      <c r="C223" s="1867" t="s">
        <v>9653</v>
      </c>
      <c r="D223" s="1527"/>
      <c r="E223" s="1527"/>
      <c r="F223" s="1527"/>
      <c r="G223" s="1527"/>
      <c r="H223" s="1527"/>
      <c r="I223" s="1527"/>
      <c r="J223" s="1882"/>
      <c r="K223" s="1041" t="s">
        <v>6990</v>
      </c>
      <c r="L223" s="1040" t="s">
        <v>408</v>
      </c>
      <c r="M223" s="1290"/>
      <c r="N223" s="1058"/>
      <c r="O223" s="1058"/>
      <c r="S223" s="1056"/>
      <c r="T223" s="1202"/>
    </row>
    <row r="224" spans="1:20">
      <c r="A224" s="1046">
        <v>219</v>
      </c>
      <c r="B224" s="1045" t="s">
        <v>409</v>
      </c>
      <c r="C224" s="1867" t="s">
        <v>9654</v>
      </c>
      <c r="D224" s="1527"/>
      <c r="E224" s="1527"/>
      <c r="F224" s="1527"/>
      <c r="G224" s="1527"/>
      <c r="H224" s="1527"/>
      <c r="I224" s="1527"/>
      <c r="J224" s="1882"/>
      <c r="K224" s="1041" t="s">
        <v>6990</v>
      </c>
      <c r="L224" s="1040" t="s">
        <v>409</v>
      </c>
      <c r="M224" s="1290"/>
      <c r="N224" s="1058"/>
      <c r="O224" s="1058"/>
      <c r="S224" s="1056"/>
      <c r="T224" s="1202"/>
    </row>
    <row r="225" spans="1:20">
      <c r="A225" s="1046">
        <v>220</v>
      </c>
      <c r="B225" s="1037" t="s">
        <v>410</v>
      </c>
      <c r="C225" s="1867" t="s">
        <v>9655</v>
      </c>
      <c r="D225" s="1527"/>
      <c r="E225" s="1527"/>
      <c r="F225" s="1527"/>
      <c r="G225" s="1527"/>
      <c r="H225" s="1527"/>
      <c r="I225" s="1527"/>
      <c r="J225" s="1882"/>
      <c r="K225" s="1041" t="s">
        <v>6990</v>
      </c>
      <c r="L225" s="1040" t="s">
        <v>410</v>
      </c>
      <c r="M225" s="1290"/>
      <c r="N225" s="1058"/>
      <c r="O225" s="1058"/>
      <c r="S225" s="1056"/>
      <c r="T225" s="1202"/>
    </row>
    <row r="226" spans="1:20">
      <c r="A226" s="1046">
        <v>221</v>
      </c>
      <c r="B226" s="1037" t="s">
        <v>411</v>
      </c>
      <c r="C226" s="1867" t="s">
        <v>9656</v>
      </c>
      <c r="D226" s="1527"/>
      <c r="E226" s="1527"/>
      <c r="F226" s="1527"/>
      <c r="G226" s="1527"/>
      <c r="H226" s="1527"/>
      <c r="I226" s="1527"/>
      <c r="J226" s="1882"/>
      <c r="K226" s="1041" t="s">
        <v>6990</v>
      </c>
      <c r="L226" s="1040" t="s">
        <v>411</v>
      </c>
      <c r="M226" s="1290"/>
      <c r="N226" s="1058"/>
      <c r="O226" s="1058"/>
      <c r="S226" s="1056"/>
      <c r="T226" s="1202"/>
    </row>
    <row r="227" spans="1:20">
      <c r="A227" s="1046">
        <v>222</v>
      </c>
      <c r="B227" s="1037" t="s">
        <v>412</v>
      </c>
      <c r="C227" s="1867" t="s">
        <v>9657</v>
      </c>
      <c r="D227" s="1527"/>
      <c r="E227" s="1527"/>
      <c r="F227" s="1527"/>
      <c r="G227" s="1527"/>
      <c r="H227" s="1527"/>
      <c r="I227" s="1527"/>
      <c r="J227" s="1882"/>
      <c r="K227" s="1041" t="s">
        <v>6990</v>
      </c>
      <c r="L227" s="1040" t="s">
        <v>412</v>
      </c>
      <c r="M227" s="1290"/>
      <c r="N227" s="1058"/>
      <c r="O227" s="1058"/>
      <c r="S227" s="1056"/>
      <c r="T227" s="1202"/>
    </row>
    <row r="228" spans="1:20">
      <c r="A228" s="1046">
        <v>223</v>
      </c>
      <c r="B228" s="1037" t="s">
        <v>413</v>
      </c>
      <c r="C228" s="1867" t="s">
        <v>9658</v>
      </c>
      <c r="D228" s="1527"/>
      <c r="E228" s="1527"/>
      <c r="F228" s="1527"/>
      <c r="G228" s="1527"/>
      <c r="H228" s="1527"/>
      <c r="I228" s="1527"/>
      <c r="J228" s="1882"/>
      <c r="K228" s="1041" t="s">
        <v>6990</v>
      </c>
      <c r="L228" s="1040" t="s">
        <v>413</v>
      </c>
      <c r="M228" s="1290"/>
      <c r="N228" s="1058"/>
      <c r="O228" s="1058"/>
      <c r="S228" s="1056"/>
      <c r="T228" s="1202"/>
    </row>
    <row r="229" spans="1:20">
      <c r="A229" s="1046">
        <v>224</v>
      </c>
      <c r="B229" s="1045" t="s">
        <v>414</v>
      </c>
      <c r="C229" s="1867" t="s">
        <v>9659</v>
      </c>
      <c r="D229" s="1527"/>
      <c r="E229" s="1527"/>
      <c r="F229" s="1527"/>
      <c r="G229" s="1527"/>
      <c r="H229" s="1527"/>
      <c r="I229" s="1527"/>
      <c r="J229" s="1882"/>
      <c r="K229" s="1041" t="s">
        <v>6990</v>
      </c>
      <c r="L229" s="1040" t="s">
        <v>414</v>
      </c>
      <c r="M229" s="1290"/>
      <c r="N229" s="1058"/>
      <c r="O229" s="1058"/>
      <c r="S229" s="1056"/>
      <c r="T229" s="1202"/>
    </row>
    <row r="230" spans="1:20">
      <c r="A230" s="1046">
        <v>225</v>
      </c>
      <c r="B230" s="1045" t="s">
        <v>415</v>
      </c>
      <c r="C230" s="1867" t="s">
        <v>9660</v>
      </c>
      <c r="D230" s="1527"/>
      <c r="E230" s="1527"/>
      <c r="F230" s="1527"/>
      <c r="G230" s="1527"/>
      <c r="H230" s="1527"/>
      <c r="I230" s="1527"/>
      <c r="J230" s="1882"/>
      <c r="K230" s="1041" t="s">
        <v>6990</v>
      </c>
      <c r="L230" s="1040" t="s">
        <v>415</v>
      </c>
      <c r="M230" s="1290"/>
      <c r="N230" s="1058"/>
      <c r="O230" s="1058"/>
      <c r="S230" s="1056"/>
      <c r="T230" s="1202"/>
    </row>
    <row r="231" spans="1:20">
      <c r="A231" s="1046">
        <v>226</v>
      </c>
      <c r="B231" s="1045" t="s">
        <v>416</v>
      </c>
      <c r="C231" s="1867" t="s">
        <v>9661</v>
      </c>
      <c r="D231" s="1527"/>
      <c r="E231" s="1527"/>
      <c r="F231" s="1527"/>
      <c r="G231" s="1527"/>
      <c r="H231" s="1527"/>
      <c r="I231" s="1527"/>
      <c r="J231" s="1882"/>
      <c r="K231" s="1041" t="s">
        <v>6990</v>
      </c>
      <c r="L231" s="1040" t="s">
        <v>416</v>
      </c>
      <c r="M231" s="1290"/>
      <c r="N231" s="1058"/>
      <c r="O231" s="1058"/>
      <c r="S231" s="1056"/>
      <c r="T231" s="1202"/>
    </row>
    <row r="232" spans="1:20">
      <c r="A232" s="1046">
        <v>227</v>
      </c>
      <c r="B232" s="1045" t="s">
        <v>417</v>
      </c>
      <c r="C232" s="1867" t="s">
        <v>9662</v>
      </c>
      <c r="D232" s="1527"/>
      <c r="E232" s="1527"/>
      <c r="F232" s="1527"/>
      <c r="G232" s="1527"/>
      <c r="H232" s="1527"/>
      <c r="I232" s="1527"/>
      <c r="J232" s="1882"/>
      <c r="K232" s="1041" t="s">
        <v>6990</v>
      </c>
      <c r="L232" s="1040" t="s">
        <v>417</v>
      </c>
      <c r="M232" s="1290"/>
      <c r="N232" s="1058"/>
      <c r="O232" s="1058"/>
      <c r="S232" s="1056"/>
      <c r="T232" s="1202"/>
    </row>
    <row r="233" spans="1:20">
      <c r="A233" s="1046">
        <v>228</v>
      </c>
      <c r="B233" s="1037" t="s">
        <v>418</v>
      </c>
      <c r="C233" s="1867" t="s">
        <v>9663</v>
      </c>
      <c r="D233" s="1527"/>
      <c r="E233" s="1527"/>
      <c r="F233" s="1527"/>
      <c r="G233" s="1527"/>
      <c r="H233" s="1527"/>
      <c r="I233" s="1527"/>
      <c r="J233" s="1882"/>
      <c r="K233" s="1041" t="s">
        <v>6990</v>
      </c>
      <c r="L233" s="1040" t="s">
        <v>418</v>
      </c>
      <c r="M233" s="1290"/>
      <c r="N233" s="1058"/>
      <c r="O233" s="1058"/>
      <c r="S233" s="1056"/>
      <c r="T233" s="1202"/>
    </row>
    <row r="234" spans="1:20">
      <c r="A234" s="1046">
        <v>229</v>
      </c>
      <c r="B234" s="1037" t="s">
        <v>419</v>
      </c>
      <c r="C234" s="1867" t="s">
        <v>9664</v>
      </c>
      <c r="D234" s="1527"/>
      <c r="E234" s="1527"/>
      <c r="F234" s="1527"/>
      <c r="G234" s="1527"/>
      <c r="H234" s="1527"/>
      <c r="I234" s="1527"/>
      <c r="J234" s="1882"/>
      <c r="K234" s="1041" t="s">
        <v>6990</v>
      </c>
      <c r="L234" s="1040" t="s">
        <v>419</v>
      </c>
      <c r="M234" s="1290"/>
      <c r="N234" s="1058"/>
      <c r="O234" s="1058"/>
      <c r="S234" s="1056"/>
      <c r="T234" s="1202"/>
    </row>
    <row r="235" spans="1:20">
      <c r="A235" s="1046">
        <v>230</v>
      </c>
      <c r="B235" s="1037" t="s">
        <v>420</v>
      </c>
      <c r="C235" s="1867" t="s">
        <v>9665</v>
      </c>
      <c r="D235" s="1527"/>
      <c r="E235" s="1527"/>
      <c r="F235" s="1527"/>
      <c r="G235" s="1527"/>
      <c r="H235" s="1527"/>
      <c r="I235" s="1527"/>
      <c r="J235" s="1882"/>
      <c r="K235" s="1041" t="s">
        <v>6990</v>
      </c>
      <c r="L235" s="1040" t="s">
        <v>420</v>
      </c>
      <c r="M235" s="1290"/>
      <c r="N235" s="1058"/>
      <c r="O235" s="1058"/>
      <c r="S235" s="1056"/>
      <c r="T235" s="1202"/>
    </row>
    <row r="236" spans="1:20">
      <c r="A236" s="1046">
        <v>231</v>
      </c>
      <c r="B236" s="1037" t="s">
        <v>421</v>
      </c>
      <c r="C236" s="1867" t="s">
        <v>9666</v>
      </c>
      <c r="D236" s="1527"/>
      <c r="E236" s="1527"/>
      <c r="F236" s="1527"/>
      <c r="G236" s="1527"/>
      <c r="H236" s="1527"/>
      <c r="I236" s="1527"/>
      <c r="J236" s="1882"/>
      <c r="K236" s="1041" t="s">
        <v>6990</v>
      </c>
      <c r="L236" s="1040" t="s">
        <v>421</v>
      </c>
      <c r="M236" s="1290"/>
      <c r="N236" s="1058"/>
      <c r="O236" s="1058"/>
      <c r="S236" s="1056"/>
      <c r="T236" s="1202"/>
    </row>
    <row r="237" spans="1:20">
      <c r="A237" s="1046">
        <v>232</v>
      </c>
      <c r="B237" s="1045" t="s">
        <v>422</v>
      </c>
      <c r="C237" s="1867" t="s">
        <v>9667</v>
      </c>
      <c r="D237" s="1527"/>
      <c r="E237" s="1527"/>
      <c r="F237" s="1527"/>
      <c r="G237" s="1527"/>
      <c r="H237" s="1527"/>
      <c r="I237" s="1527"/>
      <c r="J237" s="1882"/>
      <c r="K237" s="1041" t="s">
        <v>6990</v>
      </c>
      <c r="L237" s="1040" t="s">
        <v>422</v>
      </c>
      <c r="M237" s="1290"/>
      <c r="N237" s="1058"/>
      <c r="O237" s="1058"/>
      <c r="S237" s="1056"/>
      <c r="T237" s="1202"/>
    </row>
    <row r="238" spans="1:20">
      <c r="A238" s="1046">
        <v>233</v>
      </c>
      <c r="B238" s="1045" t="s">
        <v>423</v>
      </c>
      <c r="C238" s="1867" t="s">
        <v>9668</v>
      </c>
      <c r="D238" s="1527"/>
      <c r="E238" s="1527"/>
      <c r="F238" s="1527"/>
      <c r="G238" s="1527"/>
      <c r="H238" s="1527"/>
      <c r="I238" s="1527"/>
      <c r="J238" s="1882"/>
      <c r="K238" s="1041" t="s">
        <v>6990</v>
      </c>
      <c r="L238" s="1040" t="s">
        <v>423</v>
      </c>
      <c r="M238" s="1290"/>
      <c r="N238" s="1058"/>
      <c r="O238" s="1058"/>
      <c r="S238" s="1056"/>
      <c r="T238" s="1202"/>
    </row>
    <row r="239" spans="1:20">
      <c r="A239" s="1046">
        <v>234</v>
      </c>
      <c r="B239" s="1045" t="s">
        <v>424</v>
      </c>
      <c r="C239" s="1867" t="s">
        <v>9669</v>
      </c>
      <c r="D239" s="1527"/>
      <c r="E239" s="1527"/>
      <c r="F239" s="1527"/>
      <c r="G239" s="1527"/>
      <c r="H239" s="1527"/>
      <c r="I239" s="1527"/>
      <c r="J239" s="1882"/>
      <c r="K239" s="1041" t="s">
        <v>6990</v>
      </c>
      <c r="L239" s="1040" t="s">
        <v>424</v>
      </c>
      <c r="M239" s="1290"/>
      <c r="N239" s="1058"/>
      <c r="O239" s="1058"/>
      <c r="S239" s="1056"/>
      <c r="T239" s="1202"/>
    </row>
    <row r="240" spans="1:20">
      <c r="A240" s="1046">
        <v>235</v>
      </c>
      <c r="B240" s="1045" t="s">
        <v>425</v>
      </c>
      <c r="C240" s="1867" t="s">
        <v>9670</v>
      </c>
      <c r="D240" s="1527"/>
      <c r="E240" s="1527"/>
      <c r="F240" s="1527"/>
      <c r="G240" s="1527"/>
      <c r="H240" s="1527"/>
      <c r="I240" s="1527"/>
      <c r="J240" s="1882"/>
      <c r="K240" s="1041" t="s">
        <v>6990</v>
      </c>
      <c r="L240" s="1040" t="s">
        <v>425</v>
      </c>
      <c r="M240" s="1290"/>
      <c r="N240" s="1058"/>
      <c r="O240" s="1058"/>
      <c r="S240" s="1056"/>
      <c r="T240" s="1202"/>
    </row>
    <row r="241" spans="1:20">
      <c r="A241" s="1046">
        <v>236</v>
      </c>
      <c r="B241" s="1037" t="s">
        <v>426</v>
      </c>
      <c r="C241" s="1867" t="s">
        <v>9671</v>
      </c>
      <c r="D241" s="1527"/>
      <c r="E241" s="1527"/>
      <c r="F241" s="1527"/>
      <c r="G241" s="1527"/>
      <c r="H241" s="1527"/>
      <c r="I241" s="1527"/>
      <c r="J241" s="1882"/>
      <c r="K241" s="1041" t="s">
        <v>6990</v>
      </c>
      <c r="L241" s="1040" t="s">
        <v>426</v>
      </c>
      <c r="M241" s="1290"/>
      <c r="N241" s="1058"/>
      <c r="O241" s="1058"/>
      <c r="S241" s="1056"/>
      <c r="T241" s="1202"/>
    </row>
    <row r="242" spans="1:20">
      <c r="A242" s="1046">
        <v>237</v>
      </c>
      <c r="B242" s="1037" t="s">
        <v>427</v>
      </c>
      <c r="C242" s="1867" t="s">
        <v>9672</v>
      </c>
      <c r="D242" s="1527"/>
      <c r="E242" s="1527"/>
      <c r="F242" s="1527"/>
      <c r="G242" s="1527"/>
      <c r="H242" s="1527"/>
      <c r="I242" s="1527"/>
      <c r="J242" s="1882"/>
      <c r="K242" s="1041" t="s">
        <v>6990</v>
      </c>
      <c r="L242" s="1040" t="s">
        <v>427</v>
      </c>
      <c r="M242" s="1290"/>
      <c r="N242" s="1058"/>
      <c r="O242" s="1058"/>
      <c r="S242" s="1056"/>
      <c r="T242" s="1202"/>
    </row>
    <row r="243" spans="1:20">
      <c r="A243" s="1046">
        <v>238</v>
      </c>
      <c r="B243" s="1037" t="s">
        <v>428</v>
      </c>
      <c r="C243" s="1867" t="s">
        <v>9673</v>
      </c>
      <c r="D243" s="1527"/>
      <c r="E243" s="1527"/>
      <c r="F243" s="1527"/>
      <c r="G243" s="1527"/>
      <c r="H243" s="1527"/>
      <c r="I243" s="1527"/>
      <c r="J243" s="1882"/>
      <c r="K243" s="1041" t="s">
        <v>6990</v>
      </c>
      <c r="L243" s="1040" t="s">
        <v>428</v>
      </c>
      <c r="M243" s="1290"/>
      <c r="N243" s="1058"/>
      <c r="O243" s="1058"/>
      <c r="S243" s="1056"/>
      <c r="T243" s="1202"/>
    </row>
    <row r="244" spans="1:20">
      <c r="A244" s="1046">
        <v>239</v>
      </c>
      <c r="B244" s="1037" t="s">
        <v>429</v>
      </c>
      <c r="C244" s="1867" t="s">
        <v>9674</v>
      </c>
      <c r="D244" s="1527"/>
      <c r="E244" s="1527"/>
      <c r="F244" s="1527"/>
      <c r="G244" s="1527"/>
      <c r="H244" s="1527"/>
      <c r="I244" s="1527"/>
      <c r="J244" s="1882"/>
      <c r="K244" s="1041" t="s">
        <v>6990</v>
      </c>
      <c r="L244" s="1040" t="s">
        <v>429</v>
      </c>
      <c r="M244" s="1290"/>
      <c r="N244" s="1058"/>
      <c r="O244" s="1058"/>
      <c r="S244" s="1056"/>
      <c r="T244" s="1202"/>
    </row>
    <row r="245" spans="1:20">
      <c r="A245" s="1046">
        <v>240</v>
      </c>
      <c r="B245" s="1045" t="s">
        <v>430</v>
      </c>
      <c r="C245" s="1867" t="s">
        <v>9675</v>
      </c>
      <c r="D245" s="1527"/>
      <c r="E245" s="1527"/>
      <c r="F245" s="1527"/>
      <c r="G245" s="1527"/>
      <c r="H245" s="1527"/>
      <c r="I245" s="1527"/>
      <c r="J245" s="1882"/>
      <c r="K245" s="1041" t="s">
        <v>6990</v>
      </c>
      <c r="L245" s="1040" t="s">
        <v>430</v>
      </c>
      <c r="M245" s="1290"/>
      <c r="N245" s="1058"/>
      <c r="O245" s="1058"/>
      <c r="S245" s="1056"/>
      <c r="T245" s="1202"/>
    </row>
    <row r="246" spans="1:20">
      <c r="A246" s="1046">
        <v>241</v>
      </c>
      <c r="B246" s="1045" t="s">
        <v>431</v>
      </c>
      <c r="C246" s="1867" t="s">
        <v>9676</v>
      </c>
      <c r="D246" s="1527"/>
      <c r="E246" s="1527"/>
      <c r="F246" s="1527"/>
      <c r="G246" s="1527"/>
      <c r="H246" s="1527"/>
      <c r="I246" s="1527"/>
      <c r="J246" s="1882"/>
      <c r="K246" s="1041" t="s">
        <v>6990</v>
      </c>
      <c r="L246" s="1040" t="s">
        <v>431</v>
      </c>
      <c r="M246" s="1290"/>
      <c r="N246" s="1058"/>
      <c r="O246" s="1058"/>
      <c r="S246" s="1056"/>
      <c r="T246" s="1202"/>
    </row>
    <row r="247" spans="1:20">
      <c r="A247" s="1046">
        <v>242</v>
      </c>
      <c r="B247" s="1045" t="s">
        <v>432</v>
      </c>
      <c r="C247" s="1867" t="s">
        <v>9677</v>
      </c>
      <c r="D247" s="1527"/>
      <c r="E247" s="1527"/>
      <c r="F247" s="1527"/>
      <c r="G247" s="1527"/>
      <c r="H247" s="1527"/>
      <c r="I247" s="1527"/>
      <c r="J247" s="1882"/>
      <c r="K247" s="1041" t="s">
        <v>6990</v>
      </c>
      <c r="L247" s="1040" t="s">
        <v>432</v>
      </c>
      <c r="M247" s="1290"/>
      <c r="N247" s="1058"/>
      <c r="O247" s="1058"/>
      <c r="S247" s="1056"/>
      <c r="T247" s="1202"/>
    </row>
    <row r="248" spans="1:20">
      <c r="A248" s="1046">
        <v>243</v>
      </c>
      <c r="B248" s="1045" t="s">
        <v>433</v>
      </c>
      <c r="C248" s="1867" t="s">
        <v>9678</v>
      </c>
      <c r="D248" s="1527"/>
      <c r="E248" s="1527"/>
      <c r="F248" s="1527"/>
      <c r="G248" s="1527"/>
      <c r="H248" s="1527"/>
      <c r="I248" s="1527"/>
      <c r="J248" s="1882"/>
      <c r="K248" s="1041" t="s">
        <v>6990</v>
      </c>
      <c r="L248" s="1040" t="s">
        <v>433</v>
      </c>
      <c r="M248" s="1290"/>
      <c r="N248" s="1058"/>
      <c r="O248" s="1058"/>
      <c r="S248" s="1056"/>
      <c r="T248" s="1202"/>
    </row>
    <row r="249" spans="1:20">
      <c r="A249" s="1046">
        <v>244</v>
      </c>
      <c r="B249" s="1037" t="s">
        <v>434</v>
      </c>
      <c r="C249" s="1867" t="s">
        <v>9679</v>
      </c>
      <c r="D249" s="1527"/>
      <c r="E249" s="1527"/>
      <c r="F249" s="1527"/>
      <c r="G249" s="1527"/>
      <c r="H249" s="1527"/>
      <c r="I249" s="1527"/>
      <c r="J249" s="1882"/>
      <c r="K249" s="1041" t="s">
        <v>6990</v>
      </c>
      <c r="L249" s="1040" t="s">
        <v>434</v>
      </c>
      <c r="M249" s="1290"/>
      <c r="N249" s="1058"/>
      <c r="O249" s="1058"/>
      <c r="S249" s="1056"/>
      <c r="T249" s="1202"/>
    </row>
    <row r="250" spans="1:20">
      <c r="A250" s="1046">
        <v>245</v>
      </c>
      <c r="B250" s="1037" t="s">
        <v>435</v>
      </c>
      <c r="C250" s="1867" t="s">
        <v>9680</v>
      </c>
      <c r="D250" s="1527"/>
      <c r="E250" s="1527"/>
      <c r="F250" s="1527"/>
      <c r="G250" s="1527"/>
      <c r="H250" s="1527"/>
      <c r="I250" s="1527"/>
      <c r="J250" s="1882"/>
      <c r="K250" s="1041" t="s">
        <v>6990</v>
      </c>
      <c r="L250" s="1040" t="s">
        <v>435</v>
      </c>
      <c r="M250" s="1290"/>
      <c r="N250" s="1058"/>
      <c r="O250" s="1058"/>
      <c r="S250" s="1056"/>
      <c r="T250" s="1202"/>
    </row>
    <row r="251" spans="1:20">
      <c r="A251" s="1046">
        <v>246</v>
      </c>
      <c r="B251" s="1037" t="s">
        <v>436</v>
      </c>
      <c r="C251" s="1867" t="s">
        <v>9681</v>
      </c>
      <c r="D251" s="1527"/>
      <c r="E251" s="1527"/>
      <c r="F251" s="1527"/>
      <c r="G251" s="1527"/>
      <c r="H251" s="1527"/>
      <c r="I251" s="1527"/>
      <c r="J251" s="1882"/>
      <c r="K251" s="1041" t="s">
        <v>6990</v>
      </c>
      <c r="L251" s="1040" t="s">
        <v>436</v>
      </c>
      <c r="M251" s="1290"/>
      <c r="N251" s="1058"/>
      <c r="O251" s="1058"/>
      <c r="S251" s="1056"/>
      <c r="T251" s="1202"/>
    </row>
    <row r="252" spans="1:20">
      <c r="A252" s="1046">
        <v>247</v>
      </c>
      <c r="B252" s="1037" t="s">
        <v>437</v>
      </c>
      <c r="C252" s="1867" t="s">
        <v>9682</v>
      </c>
      <c r="D252" s="1527"/>
      <c r="E252" s="1527"/>
      <c r="F252" s="1527"/>
      <c r="G252" s="1527"/>
      <c r="H252" s="1527"/>
      <c r="I252" s="1527"/>
      <c r="J252" s="1882"/>
      <c r="K252" s="1041" t="s">
        <v>6990</v>
      </c>
      <c r="L252" s="1040" t="s">
        <v>437</v>
      </c>
      <c r="M252" s="1290"/>
      <c r="N252" s="1058"/>
      <c r="O252" s="1058"/>
      <c r="S252" s="1056"/>
      <c r="T252" s="1202"/>
    </row>
    <row r="253" spans="1:20">
      <c r="A253" s="1046">
        <v>248</v>
      </c>
      <c r="B253" s="1045" t="s">
        <v>438</v>
      </c>
      <c r="C253" s="1867" t="s">
        <v>9683</v>
      </c>
      <c r="D253" s="1527"/>
      <c r="E253" s="1527"/>
      <c r="F253" s="1527"/>
      <c r="G253" s="1527"/>
      <c r="H253" s="1527"/>
      <c r="I253" s="1527"/>
      <c r="J253" s="1882"/>
      <c r="K253" s="1041" t="s">
        <v>6990</v>
      </c>
      <c r="L253" s="1040" t="s">
        <v>438</v>
      </c>
      <c r="M253" s="1290"/>
      <c r="N253" s="1058"/>
      <c r="O253" s="1058"/>
      <c r="S253" s="1056"/>
      <c r="T253" s="1202"/>
    </row>
    <row r="254" spans="1:20">
      <c r="A254" s="1046">
        <v>249</v>
      </c>
      <c r="B254" s="1045" t="s">
        <v>439</v>
      </c>
      <c r="C254" s="1867" t="s">
        <v>9684</v>
      </c>
      <c r="D254" s="1527"/>
      <c r="E254" s="1527"/>
      <c r="F254" s="1527"/>
      <c r="G254" s="1527"/>
      <c r="H254" s="1527"/>
      <c r="I254" s="1527"/>
      <c r="J254" s="1882"/>
      <c r="K254" s="1041" t="s">
        <v>6990</v>
      </c>
      <c r="L254" s="1040" t="s">
        <v>439</v>
      </c>
      <c r="M254" s="1290"/>
      <c r="N254" s="1058"/>
      <c r="O254" s="1058"/>
      <c r="S254" s="1056"/>
      <c r="T254" s="1202"/>
    </row>
    <row r="255" spans="1:20">
      <c r="A255" s="1046">
        <v>250</v>
      </c>
      <c r="B255" s="1045" t="s">
        <v>440</v>
      </c>
      <c r="C255" s="1867" t="s">
        <v>9685</v>
      </c>
      <c r="D255" s="1527"/>
      <c r="E255" s="1527"/>
      <c r="F255" s="1527"/>
      <c r="G255" s="1527"/>
      <c r="H255" s="1527"/>
      <c r="I255" s="1527"/>
      <c r="J255" s="1882"/>
      <c r="K255" s="1041" t="s">
        <v>6990</v>
      </c>
      <c r="L255" s="1040" t="s">
        <v>440</v>
      </c>
      <c r="M255" s="1290"/>
      <c r="N255" s="1058"/>
      <c r="O255" s="1058"/>
      <c r="S255" s="1056"/>
      <c r="T255" s="1202"/>
    </row>
    <row r="256" spans="1:20">
      <c r="A256" s="1046">
        <v>251</v>
      </c>
      <c r="B256" s="1045" t="s">
        <v>441</v>
      </c>
      <c r="C256" s="1867" t="s">
        <v>9686</v>
      </c>
      <c r="D256" s="1527"/>
      <c r="E256" s="1527"/>
      <c r="F256" s="1527"/>
      <c r="G256" s="1527"/>
      <c r="H256" s="1527"/>
      <c r="I256" s="1527"/>
      <c r="J256" s="1882"/>
      <c r="K256" s="1041" t="s">
        <v>6990</v>
      </c>
      <c r="L256" s="1040" t="s">
        <v>441</v>
      </c>
      <c r="M256" s="1290"/>
      <c r="N256" s="1058"/>
      <c r="O256" s="1058"/>
      <c r="S256" s="1056"/>
      <c r="T256" s="1202"/>
    </row>
    <row r="257" spans="1:20">
      <c r="A257" s="1046">
        <v>252</v>
      </c>
      <c r="B257" s="1037" t="s">
        <v>442</v>
      </c>
      <c r="C257" s="1867" t="s">
        <v>9687</v>
      </c>
      <c r="D257" s="1527"/>
      <c r="E257" s="1527"/>
      <c r="F257" s="1527"/>
      <c r="G257" s="1527"/>
      <c r="H257" s="1527"/>
      <c r="I257" s="1527"/>
      <c r="J257" s="1882"/>
      <c r="K257" s="1041" t="s">
        <v>6990</v>
      </c>
      <c r="L257" s="1040" t="s">
        <v>442</v>
      </c>
      <c r="M257" s="1290"/>
      <c r="N257" s="1058"/>
      <c r="O257" s="1058"/>
      <c r="S257" s="1056"/>
      <c r="T257" s="1202"/>
    </row>
    <row r="258" spans="1:20">
      <c r="A258" s="1046">
        <v>253</v>
      </c>
      <c r="B258" s="1037" t="s">
        <v>443</v>
      </c>
      <c r="C258" s="1867" t="s">
        <v>9688</v>
      </c>
      <c r="D258" s="1527"/>
      <c r="E258" s="1527"/>
      <c r="F258" s="1527"/>
      <c r="G258" s="1527"/>
      <c r="H258" s="1527"/>
      <c r="I258" s="1527"/>
      <c r="J258" s="1882"/>
      <c r="K258" s="1041" t="s">
        <v>6990</v>
      </c>
      <c r="L258" s="1040" t="s">
        <v>443</v>
      </c>
      <c r="M258" s="1290"/>
      <c r="N258" s="1058"/>
      <c r="O258" s="1058"/>
      <c r="S258" s="1056"/>
      <c r="T258" s="1202"/>
    </row>
    <row r="259" spans="1:20">
      <c r="A259" s="1046">
        <v>254</v>
      </c>
      <c r="B259" s="1037" t="s">
        <v>444</v>
      </c>
      <c r="C259" s="1039" t="s">
        <v>13</v>
      </c>
      <c r="D259" s="1038" t="s">
        <v>2427</v>
      </c>
      <c r="E259" s="1038" t="s">
        <v>2427</v>
      </c>
      <c r="F259" s="1038" t="s">
        <v>2427</v>
      </c>
      <c r="G259" s="1038" t="s">
        <v>2427</v>
      </c>
      <c r="H259" s="1038" t="s">
        <v>2427</v>
      </c>
      <c r="I259" s="1527" t="s">
        <v>9689</v>
      </c>
      <c r="J259" s="1882"/>
      <c r="K259" s="1041" t="s">
        <v>6990</v>
      </c>
      <c r="L259" s="1040" t="s">
        <v>444</v>
      </c>
      <c r="M259" s="1290"/>
      <c r="N259" s="1058"/>
      <c r="O259" s="1058"/>
      <c r="S259" s="1056"/>
      <c r="T259" s="1202"/>
    </row>
    <row r="260" spans="1:20">
      <c r="A260" s="1046">
        <v>255</v>
      </c>
      <c r="B260" s="1037" t="s">
        <v>445</v>
      </c>
      <c r="C260" s="1039" t="s">
        <v>13</v>
      </c>
      <c r="D260" s="1038" t="s">
        <v>2427</v>
      </c>
      <c r="E260" s="1038" t="s">
        <v>2427</v>
      </c>
      <c r="F260" s="1038" t="s">
        <v>2427</v>
      </c>
      <c r="G260" s="1038" t="s">
        <v>2427</v>
      </c>
      <c r="H260" s="1527" t="s">
        <v>9690</v>
      </c>
      <c r="I260" s="1527"/>
      <c r="J260" s="1882"/>
      <c r="K260" s="1041" t="s">
        <v>16</v>
      </c>
      <c r="L260" s="1040" t="s">
        <v>445</v>
      </c>
      <c r="M260" s="1290"/>
      <c r="N260" s="1058"/>
      <c r="O260" s="1058"/>
      <c r="S260" s="1058"/>
      <c r="T260" s="1202"/>
    </row>
    <row r="261" spans="1:20">
      <c r="A261" s="1046">
        <v>256</v>
      </c>
      <c r="B261" s="1045" t="s">
        <v>446</v>
      </c>
      <c r="C261" s="1039" t="s">
        <v>13</v>
      </c>
      <c r="D261" s="1038" t="s">
        <v>2427</v>
      </c>
      <c r="E261" s="1038" t="s">
        <v>2427</v>
      </c>
      <c r="F261" s="1038" t="s">
        <v>2427</v>
      </c>
      <c r="G261" s="1038" t="s">
        <v>2427</v>
      </c>
      <c r="H261" s="1527" t="s">
        <v>9691</v>
      </c>
      <c r="I261" s="1527"/>
      <c r="J261" s="1882"/>
      <c r="K261" s="1041" t="s">
        <v>1168</v>
      </c>
      <c r="L261" s="1040" t="s">
        <v>446</v>
      </c>
      <c r="M261" s="1290"/>
      <c r="N261" s="1056"/>
      <c r="O261" s="1056"/>
      <c r="S261" s="1058"/>
      <c r="T261" s="1202"/>
    </row>
    <row r="262" spans="1:20">
      <c r="A262" s="1046">
        <v>257</v>
      </c>
      <c r="B262" s="1045" t="s">
        <v>447</v>
      </c>
      <c r="C262" s="1039" t="s">
        <v>13</v>
      </c>
      <c r="D262" s="1038" t="s">
        <v>2427</v>
      </c>
      <c r="E262" s="1038" t="s">
        <v>2427</v>
      </c>
      <c r="F262" s="1038" t="s">
        <v>2427</v>
      </c>
      <c r="G262" s="1038" t="s">
        <v>2427</v>
      </c>
      <c r="H262" s="1527" t="s">
        <v>9692</v>
      </c>
      <c r="I262" s="1527"/>
      <c r="J262" s="1882"/>
      <c r="K262" s="1041" t="s">
        <v>16</v>
      </c>
      <c r="L262" s="1040" t="s">
        <v>447</v>
      </c>
      <c r="M262" s="1290"/>
      <c r="N262" s="1058"/>
      <c r="O262" s="1058"/>
      <c r="S262" s="1058"/>
      <c r="T262" s="1202"/>
    </row>
    <row r="263" spans="1:20">
      <c r="A263" s="1046">
        <v>258</v>
      </c>
      <c r="B263" s="1045" t="s">
        <v>448</v>
      </c>
      <c r="C263" s="1039" t="s">
        <v>13</v>
      </c>
      <c r="D263" s="1038" t="s">
        <v>2427</v>
      </c>
      <c r="E263" s="1038" t="s">
        <v>2427</v>
      </c>
      <c r="F263" s="1038" t="s">
        <v>2427</v>
      </c>
      <c r="G263" s="1038" t="s">
        <v>2427</v>
      </c>
      <c r="H263" s="1527" t="s">
        <v>9693</v>
      </c>
      <c r="I263" s="1527"/>
      <c r="J263" s="1882"/>
      <c r="K263" s="1041" t="s">
        <v>16</v>
      </c>
      <c r="L263" s="1040" t="s">
        <v>448</v>
      </c>
      <c r="M263" s="1290"/>
      <c r="N263" s="1058"/>
      <c r="O263" s="1058"/>
      <c r="S263" s="1058"/>
      <c r="T263" s="1202"/>
    </row>
    <row r="264" spans="1:20">
      <c r="A264" s="1046">
        <v>259</v>
      </c>
      <c r="B264" s="1045" t="s">
        <v>449</v>
      </c>
      <c r="C264" s="1039" t="s">
        <v>13</v>
      </c>
      <c r="D264" s="1038" t="s">
        <v>2427</v>
      </c>
      <c r="E264" s="1038" t="s">
        <v>2427</v>
      </c>
      <c r="F264" s="1038" t="s">
        <v>2427</v>
      </c>
      <c r="G264" s="1038" t="s">
        <v>2427</v>
      </c>
      <c r="H264" s="1527" t="s">
        <v>9694</v>
      </c>
      <c r="I264" s="1527"/>
      <c r="J264" s="1882"/>
      <c r="K264" s="1041" t="s">
        <v>16</v>
      </c>
      <c r="L264" s="1040" t="s">
        <v>449</v>
      </c>
      <c r="M264" s="1290" t="s">
        <v>13433</v>
      </c>
      <c r="N264" s="1058"/>
      <c r="O264" s="1240" t="s">
        <v>13575</v>
      </c>
      <c r="S264" s="1058"/>
      <c r="T264" s="1202"/>
    </row>
    <row r="265" spans="1:20">
      <c r="A265" s="1046">
        <v>260</v>
      </c>
      <c r="B265" s="1037" t="s">
        <v>450</v>
      </c>
      <c r="C265" s="1039" t="s">
        <v>13</v>
      </c>
      <c r="D265" s="1038" t="s">
        <v>2427</v>
      </c>
      <c r="E265" s="1038" t="s">
        <v>2427</v>
      </c>
      <c r="F265" s="1038" t="s">
        <v>2427</v>
      </c>
      <c r="G265" s="1038" t="s">
        <v>2427</v>
      </c>
      <c r="H265" s="1038" t="s">
        <v>2427</v>
      </c>
      <c r="I265" s="1527" t="s">
        <v>9695</v>
      </c>
      <c r="J265" s="1882"/>
      <c r="K265" s="1041" t="s">
        <v>16</v>
      </c>
      <c r="L265" s="1040" t="s">
        <v>450</v>
      </c>
      <c r="M265" s="1290" t="s">
        <v>13427</v>
      </c>
      <c r="N265" s="1058"/>
      <c r="O265" s="1240" t="s">
        <v>13575</v>
      </c>
      <c r="S265" s="1058"/>
      <c r="T265" s="1202"/>
    </row>
    <row r="266" spans="1:20">
      <c r="A266" s="1046">
        <v>261</v>
      </c>
      <c r="B266" s="1037" t="s">
        <v>451</v>
      </c>
      <c r="C266" s="1039" t="s">
        <v>13</v>
      </c>
      <c r="D266" s="1038" t="s">
        <v>2427</v>
      </c>
      <c r="E266" s="1038" t="s">
        <v>2427</v>
      </c>
      <c r="F266" s="1038" t="s">
        <v>2427</v>
      </c>
      <c r="G266" s="1038" t="s">
        <v>2427</v>
      </c>
      <c r="H266" s="1038" t="s">
        <v>2427</v>
      </c>
      <c r="I266" s="1527" t="s">
        <v>9696</v>
      </c>
      <c r="J266" s="1882"/>
      <c r="K266" s="1041" t="s">
        <v>16</v>
      </c>
      <c r="L266" s="1040" t="s">
        <v>451</v>
      </c>
      <c r="M266" s="1290" t="s">
        <v>13428</v>
      </c>
      <c r="N266" s="1058"/>
      <c r="O266" s="1240" t="s">
        <v>13575</v>
      </c>
      <c r="S266" s="1058"/>
      <c r="T266" s="1202"/>
    </row>
    <row r="267" spans="1:20">
      <c r="A267" s="1046">
        <v>262</v>
      </c>
      <c r="B267" s="1037" t="s">
        <v>452</v>
      </c>
      <c r="C267" s="1039" t="s">
        <v>13</v>
      </c>
      <c r="D267" s="1038" t="s">
        <v>2427</v>
      </c>
      <c r="E267" s="1038" t="s">
        <v>2427</v>
      </c>
      <c r="F267" s="1038" t="s">
        <v>2427</v>
      </c>
      <c r="G267" s="1038" t="s">
        <v>2427</v>
      </c>
      <c r="H267" s="1038" t="s">
        <v>2427</v>
      </c>
      <c r="I267" s="1527" t="s">
        <v>9697</v>
      </c>
      <c r="J267" s="1882"/>
      <c r="K267" s="1041" t="s">
        <v>16</v>
      </c>
      <c r="L267" s="1040" t="s">
        <v>452</v>
      </c>
      <c r="M267" s="1290"/>
      <c r="N267" s="1058"/>
      <c r="O267" s="1058"/>
      <c r="S267" s="1058"/>
      <c r="T267" s="1202"/>
    </row>
    <row r="268" spans="1:20">
      <c r="A268" s="1046">
        <v>263</v>
      </c>
      <c r="B268" s="1037" t="s">
        <v>453</v>
      </c>
      <c r="C268" s="1039" t="s">
        <v>13</v>
      </c>
      <c r="D268" s="1038" t="s">
        <v>2427</v>
      </c>
      <c r="E268" s="1038" t="s">
        <v>2427</v>
      </c>
      <c r="F268" s="1038" t="s">
        <v>2427</v>
      </c>
      <c r="G268" s="1038" t="s">
        <v>2427</v>
      </c>
      <c r="H268" s="1038" t="s">
        <v>2427</v>
      </c>
      <c r="I268" s="1527" t="s">
        <v>9698</v>
      </c>
      <c r="J268" s="1882"/>
      <c r="K268" s="1041" t="s">
        <v>16</v>
      </c>
      <c r="L268" s="1040" t="s">
        <v>453</v>
      </c>
      <c r="M268" s="1290" t="s">
        <v>13428</v>
      </c>
      <c r="N268" s="1058"/>
      <c r="O268" s="1240" t="s">
        <v>13575</v>
      </c>
      <c r="S268" s="1058"/>
      <c r="T268" s="1202"/>
    </row>
    <row r="269" spans="1:20">
      <c r="A269" s="1046">
        <v>264</v>
      </c>
      <c r="B269" s="1045" t="s">
        <v>454</v>
      </c>
      <c r="C269" s="1039" t="s">
        <v>13</v>
      </c>
      <c r="D269" s="1038" t="s">
        <v>2427</v>
      </c>
      <c r="E269" s="1038" t="s">
        <v>2427</v>
      </c>
      <c r="F269" s="1038" t="s">
        <v>2427</v>
      </c>
      <c r="G269" s="1038" t="s">
        <v>2427</v>
      </c>
      <c r="H269" s="1038" t="s">
        <v>2427</v>
      </c>
      <c r="I269" s="1527" t="s">
        <v>9699</v>
      </c>
      <c r="J269" s="1882"/>
      <c r="K269" s="1041" t="s">
        <v>16</v>
      </c>
      <c r="L269" s="1040" t="s">
        <v>454</v>
      </c>
      <c r="M269" s="1290" t="s">
        <v>13428</v>
      </c>
      <c r="N269" s="1058"/>
      <c r="O269" s="1240" t="s">
        <v>13575</v>
      </c>
      <c r="S269" s="1058"/>
      <c r="T269" s="1202"/>
    </row>
    <row r="270" spans="1:20">
      <c r="A270" s="1046">
        <v>265</v>
      </c>
      <c r="B270" s="1045" t="s">
        <v>455</v>
      </c>
      <c r="C270" s="1039" t="s">
        <v>13</v>
      </c>
      <c r="D270" s="1038" t="s">
        <v>2427</v>
      </c>
      <c r="E270" s="1038" t="s">
        <v>2427</v>
      </c>
      <c r="F270" s="1038" t="s">
        <v>2427</v>
      </c>
      <c r="G270" s="1038" t="s">
        <v>2427</v>
      </c>
      <c r="H270" s="1038" t="s">
        <v>2427</v>
      </c>
      <c r="I270" s="1527" t="s">
        <v>9700</v>
      </c>
      <c r="J270" s="1882"/>
      <c r="K270" s="1041" t="s">
        <v>16</v>
      </c>
      <c r="L270" s="1040" t="s">
        <v>455</v>
      </c>
      <c r="M270" s="1290"/>
      <c r="N270" s="1058"/>
      <c r="O270" s="1058"/>
      <c r="S270" s="1058"/>
      <c r="T270" s="1202"/>
    </row>
    <row r="271" spans="1:20">
      <c r="A271" s="1046">
        <v>266</v>
      </c>
      <c r="B271" s="1045" t="s">
        <v>456</v>
      </c>
      <c r="C271" s="1039" t="s">
        <v>13</v>
      </c>
      <c r="D271" s="1038" t="s">
        <v>2427</v>
      </c>
      <c r="E271" s="1038" t="s">
        <v>2427</v>
      </c>
      <c r="F271" s="1038" t="s">
        <v>2427</v>
      </c>
      <c r="G271" s="1038" t="s">
        <v>2427</v>
      </c>
      <c r="H271" s="1038" t="s">
        <v>2427</v>
      </c>
      <c r="I271" s="1527" t="s">
        <v>9701</v>
      </c>
      <c r="J271" s="1882"/>
      <c r="K271" s="1041" t="s">
        <v>16</v>
      </c>
      <c r="L271" s="1040" t="s">
        <v>456</v>
      </c>
      <c r="M271" s="1290" t="s">
        <v>13427</v>
      </c>
      <c r="N271" s="1058"/>
      <c r="O271" s="1240" t="s">
        <v>13575</v>
      </c>
      <c r="S271" s="1058"/>
      <c r="T271" s="1202"/>
    </row>
    <row r="272" spans="1:20">
      <c r="A272" s="1046">
        <v>267</v>
      </c>
      <c r="B272" s="1045" t="s">
        <v>457</v>
      </c>
      <c r="C272" s="1039" t="s">
        <v>13</v>
      </c>
      <c r="D272" s="1038" t="s">
        <v>2427</v>
      </c>
      <c r="E272" s="1038" t="s">
        <v>2427</v>
      </c>
      <c r="F272" s="1038" t="s">
        <v>2427</v>
      </c>
      <c r="G272" s="1038" t="s">
        <v>2427</v>
      </c>
      <c r="H272" s="1038" t="s">
        <v>2427</v>
      </c>
      <c r="I272" s="1527" t="s">
        <v>9702</v>
      </c>
      <c r="J272" s="1882"/>
      <c r="K272" s="1041" t="s">
        <v>16</v>
      </c>
      <c r="L272" s="1040" t="s">
        <v>457</v>
      </c>
      <c r="M272" s="1290" t="s">
        <v>13427</v>
      </c>
      <c r="N272" s="1058"/>
      <c r="O272" s="1240" t="s">
        <v>13575</v>
      </c>
      <c r="S272" s="1058"/>
      <c r="T272" s="1202"/>
    </row>
    <row r="273" spans="1:20">
      <c r="A273" s="1046">
        <v>268</v>
      </c>
      <c r="B273" s="1037" t="s">
        <v>458</v>
      </c>
      <c r="C273" s="1039" t="s">
        <v>13</v>
      </c>
      <c r="D273" s="1038" t="s">
        <v>2427</v>
      </c>
      <c r="E273" s="1038" t="s">
        <v>2427</v>
      </c>
      <c r="F273" s="1038" t="s">
        <v>2427</v>
      </c>
      <c r="G273" s="1038" t="s">
        <v>2427</v>
      </c>
      <c r="H273" s="1038" t="s">
        <v>2427</v>
      </c>
      <c r="I273" s="1527" t="s">
        <v>9703</v>
      </c>
      <c r="J273" s="1882"/>
      <c r="K273" s="1041" t="s">
        <v>16</v>
      </c>
      <c r="L273" s="1040" t="s">
        <v>458</v>
      </c>
      <c r="M273" s="1290"/>
      <c r="N273" s="1058"/>
      <c r="O273" s="1058"/>
      <c r="S273" s="1058"/>
      <c r="T273" s="1202"/>
    </row>
    <row r="274" spans="1:20">
      <c r="A274" s="1046">
        <v>269</v>
      </c>
      <c r="B274" s="1037" t="s">
        <v>459</v>
      </c>
      <c r="C274" s="1039" t="s">
        <v>13</v>
      </c>
      <c r="D274" s="1038" t="s">
        <v>2427</v>
      </c>
      <c r="E274" s="1038" t="s">
        <v>2427</v>
      </c>
      <c r="F274" s="1038" t="s">
        <v>2427</v>
      </c>
      <c r="G274" s="1038" t="s">
        <v>2427</v>
      </c>
      <c r="H274" s="1038" t="s">
        <v>2427</v>
      </c>
      <c r="I274" s="1527" t="s">
        <v>9704</v>
      </c>
      <c r="J274" s="1882"/>
      <c r="K274" s="1041" t="s">
        <v>16</v>
      </c>
      <c r="L274" s="1040" t="s">
        <v>459</v>
      </c>
      <c r="M274" s="1290" t="s">
        <v>13428</v>
      </c>
      <c r="N274" s="1058"/>
      <c r="O274" s="1240" t="s">
        <v>13575</v>
      </c>
      <c r="S274" s="1058"/>
      <c r="T274" s="1202"/>
    </row>
    <row r="275" spans="1:20">
      <c r="A275" s="1046">
        <v>270</v>
      </c>
      <c r="B275" s="1037" t="s">
        <v>460</v>
      </c>
      <c r="C275" s="1039" t="s">
        <v>13</v>
      </c>
      <c r="D275" s="1038" t="s">
        <v>2427</v>
      </c>
      <c r="E275" s="1038" t="s">
        <v>2427</v>
      </c>
      <c r="F275" s="1038" t="s">
        <v>2427</v>
      </c>
      <c r="G275" s="1038" t="s">
        <v>2427</v>
      </c>
      <c r="H275" s="1038" t="s">
        <v>2427</v>
      </c>
      <c r="I275" s="1527" t="s">
        <v>9705</v>
      </c>
      <c r="J275" s="1882"/>
      <c r="K275" s="1041" t="s">
        <v>16</v>
      </c>
      <c r="L275" s="1040" t="s">
        <v>460</v>
      </c>
      <c r="M275" s="1290" t="s">
        <v>13428</v>
      </c>
      <c r="N275" s="1058"/>
      <c r="O275" s="1240" t="s">
        <v>13575</v>
      </c>
      <c r="S275" s="1058"/>
      <c r="T275" s="1202"/>
    </row>
    <row r="276" spans="1:20">
      <c r="A276" s="1046">
        <v>271</v>
      </c>
      <c r="B276" s="1037" t="s">
        <v>461</v>
      </c>
      <c r="C276" s="1039" t="s">
        <v>13</v>
      </c>
      <c r="D276" s="1038" t="s">
        <v>2427</v>
      </c>
      <c r="E276" s="1038" t="s">
        <v>2427</v>
      </c>
      <c r="F276" s="1038" t="s">
        <v>2427</v>
      </c>
      <c r="G276" s="1038" t="s">
        <v>2427</v>
      </c>
      <c r="H276" s="1038" t="s">
        <v>2427</v>
      </c>
      <c r="I276" s="1527" t="s">
        <v>9706</v>
      </c>
      <c r="J276" s="1882"/>
      <c r="K276" s="1041" t="s">
        <v>16</v>
      </c>
      <c r="L276" s="1040" t="s">
        <v>461</v>
      </c>
      <c r="M276" s="1290"/>
      <c r="N276" s="1058"/>
      <c r="O276" s="1058"/>
      <c r="S276" s="1058"/>
      <c r="T276" s="1202"/>
    </row>
    <row r="277" spans="1:20">
      <c r="A277" s="1046">
        <v>272</v>
      </c>
      <c r="B277" s="1045" t="s">
        <v>462</v>
      </c>
      <c r="C277" s="1039" t="s">
        <v>13</v>
      </c>
      <c r="D277" s="1038" t="s">
        <v>2427</v>
      </c>
      <c r="E277" s="1038" t="s">
        <v>2427</v>
      </c>
      <c r="F277" s="1038" t="s">
        <v>2427</v>
      </c>
      <c r="G277" s="1527" t="s">
        <v>9707</v>
      </c>
      <c r="H277" s="1527"/>
      <c r="I277" s="1527"/>
      <c r="J277" s="1882"/>
      <c r="K277" s="1041" t="s">
        <v>16</v>
      </c>
      <c r="L277" s="1040" t="s">
        <v>462</v>
      </c>
      <c r="M277" s="1290" t="s">
        <v>13447</v>
      </c>
      <c r="N277" s="1058"/>
      <c r="O277" s="1240" t="s">
        <v>13575</v>
      </c>
      <c r="S277" s="1058"/>
      <c r="T277" s="1202"/>
    </row>
    <row r="278" spans="1:20">
      <c r="A278" s="1046">
        <v>273</v>
      </c>
      <c r="B278" s="1045" t="s">
        <v>463</v>
      </c>
      <c r="C278" s="1039" t="s">
        <v>13</v>
      </c>
      <c r="D278" s="1527" t="s">
        <v>9708</v>
      </c>
      <c r="E278" s="1527"/>
      <c r="F278" s="1527"/>
      <c r="G278" s="1527"/>
      <c r="H278" s="1527"/>
      <c r="I278" s="1527"/>
      <c r="J278" s="1882"/>
      <c r="K278" s="1041" t="s">
        <v>16</v>
      </c>
      <c r="L278" s="1040" t="s">
        <v>463</v>
      </c>
      <c r="M278" s="1290" t="s">
        <v>13435</v>
      </c>
      <c r="N278" s="1058"/>
      <c r="O278" s="1240" t="s">
        <v>13575</v>
      </c>
      <c r="S278" s="1058"/>
      <c r="T278" s="1202"/>
    </row>
    <row r="279" spans="1:20">
      <c r="A279" s="1046">
        <v>274</v>
      </c>
      <c r="B279" s="1045" t="s">
        <v>464</v>
      </c>
      <c r="C279" s="1039" t="s">
        <v>13</v>
      </c>
      <c r="D279" s="1038" t="s">
        <v>2427</v>
      </c>
      <c r="E279" s="1038" t="s">
        <v>2427</v>
      </c>
      <c r="F279" s="1038" t="s">
        <v>2427</v>
      </c>
      <c r="G279" s="1038" t="s">
        <v>2427</v>
      </c>
      <c r="H279" s="1038" t="s">
        <v>2427</v>
      </c>
      <c r="I279" s="1038" t="s">
        <v>2427</v>
      </c>
      <c r="J279" s="1036" t="s">
        <v>9709</v>
      </c>
      <c r="K279" s="1041" t="s">
        <v>16</v>
      </c>
      <c r="L279" s="1040" t="s">
        <v>464</v>
      </c>
      <c r="M279" s="1290" t="s">
        <v>13424</v>
      </c>
      <c r="N279" s="1058"/>
      <c r="O279" s="1240" t="s">
        <v>13575</v>
      </c>
      <c r="S279" s="1058"/>
      <c r="T279" s="1202"/>
    </row>
    <row r="280" spans="1:20">
      <c r="A280" s="1046">
        <v>275</v>
      </c>
      <c r="B280" s="1045" t="s">
        <v>465</v>
      </c>
      <c r="C280" s="1039" t="s">
        <v>13</v>
      </c>
      <c r="D280" s="1527" t="s">
        <v>9710</v>
      </c>
      <c r="E280" s="1527"/>
      <c r="F280" s="1527"/>
      <c r="G280" s="1527"/>
      <c r="H280" s="1527"/>
      <c r="I280" s="1527"/>
      <c r="J280" s="1882"/>
      <c r="K280" s="1041" t="s">
        <v>6990</v>
      </c>
      <c r="L280" s="1040" t="s">
        <v>465</v>
      </c>
      <c r="M280" s="1290"/>
      <c r="N280" s="1058"/>
      <c r="O280" s="1058"/>
      <c r="S280" s="1056"/>
      <c r="T280" s="1202"/>
    </row>
    <row r="281" spans="1:20">
      <c r="A281" s="1046">
        <v>276</v>
      </c>
      <c r="B281" s="1037" t="s">
        <v>466</v>
      </c>
      <c r="C281" s="1039" t="s">
        <v>13</v>
      </c>
      <c r="D281" s="1527" t="s">
        <v>9711</v>
      </c>
      <c r="E281" s="1527"/>
      <c r="F281" s="1527"/>
      <c r="G281" s="1527"/>
      <c r="H281" s="1527"/>
      <c r="I281" s="1527"/>
      <c r="J281" s="1882"/>
      <c r="K281" s="1041" t="s">
        <v>16</v>
      </c>
      <c r="L281" s="1040" t="s">
        <v>466</v>
      </c>
      <c r="M281" s="1290" t="s">
        <v>13448</v>
      </c>
      <c r="N281" s="1058"/>
      <c r="O281" s="1240" t="s">
        <v>13575</v>
      </c>
      <c r="S281" s="1058"/>
      <c r="T281" s="1202"/>
    </row>
    <row r="282" spans="1:20">
      <c r="A282" s="1046">
        <v>277</v>
      </c>
      <c r="B282" s="1037" t="s">
        <v>467</v>
      </c>
      <c r="C282" s="1039" t="s">
        <v>13</v>
      </c>
      <c r="D282" s="1038" t="s">
        <v>2427</v>
      </c>
      <c r="E282" s="1038" t="s">
        <v>2427</v>
      </c>
      <c r="F282" s="1038" t="s">
        <v>2427</v>
      </c>
      <c r="G282" s="1038" t="s">
        <v>2427</v>
      </c>
      <c r="H282" s="1038" t="s">
        <v>2427</v>
      </c>
      <c r="I282" s="1038" t="s">
        <v>2427</v>
      </c>
      <c r="J282" s="1036" t="s">
        <v>9712</v>
      </c>
      <c r="K282" s="1041" t="s">
        <v>16</v>
      </c>
      <c r="L282" s="1040" t="s">
        <v>467</v>
      </c>
      <c r="M282" s="1290" t="s">
        <v>13424</v>
      </c>
      <c r="N282" s="1058"/>
      <c r="O282" s="1240" t="s">
        <v>13575</v>
      </c>
      <c r="S282" s="1058"/>
      <c r="T282" s="1202"/>
    </row>
    <row r="283" spans="1:20">
      <c r="A283" s="1046">
        <v>278</v>
      </c>
      <c r="B283" s="1037" t="s">
        <v>468</v>
      </c>
      <c r="C283" s="1039" t="s">
        <v>13</v>
      </c>
      <c r="D283" s="1527" t="s">
        <v>9713</v>
      </c>
      <c r="E283" s="1527"/>
      <c r="F283" s="1527"/>
      <c r="G283" s="1527"/>
      <c r="H283" s="1527"/>
      <c r="I283" s="1527"/>
      <c r="J283" s="1882"/>
      <c r="K283" s="1041" t="s">
        <v>6990</v>
      </c>
      <c r="L283" s="1040" t="s">
        <v>468</v>
      </c>
      <c r="M283" s="1290"/>
      <c r="N283" s="1058"/>
      <c r="O283" s="1058"/>
      <c r="S283" s="1056"/>
      <c r="T283" s="1202"/>
    </row>
    <row r="284" spans="1:20">
      <c r="A284" s="1046">
        <v>279</v>
      </c>
      <c r="B284" s="1037" t="s">
        <v>469</v>
      </c>
      <c r="C284" s="1039" t="s">
        <v>13</v>
      </c>
      <c r="D284" s="1527" t="s">
        <v>9714</v>
      </c>
      <c r="E284" s="1527"/>
      <c r="F284" s="1527"/>
      <c r="G284" s="1527"/>
      <c r="H284" s="1527"/>
      <c r="I284" s="1527"/>
      <c r="J284" s="1882"/>
      <c r="K284" s="1041" t="s">
        <v>16</v>
      </c>
      <c r="L284" s="1040" t="s">
        <v>469</v>
      </c>
      <c r="M284" s="1290" t="s">
        <v>13435</v>
      </c>
      <c r="N284" s="1058"/>
      <c r="O284" s="1240" t="s">
        <v>13575</v>
      </c>
      <c r="S284" s="1058"/>
      <c r="T284" s="1202"/>
    </row>
    <row r="285" spans="1:20">
      <c r="A285" s="1046">
        <v>280</v>
      </c>
      <c r="B285" s="1045" t="s">
        <v>470</v>
      </c>
      <c r="C285" s="1039" t="s">
        <v>13</v>
      </c>
      <c r="D285" s="1038" t="s">
        <v>2427</v>
      </c>
      <c r="E285" s="1038" t="s">
        <v>2427</v>
      </c>
      <c r="F285" s="1038" t="s">
        <v>2427</v>
      </c>
      <c r="G285" s="1038" t="s">
        <v>2427</v>
      </c>
      <c r="H285" s="1038" t="s">
        <v>2427</v>
      </c>
      <c r="I285" s="1038" t="s">
        <v>2427</v>
      </c>
      <c r="J285" s="1036" t="s">
        <v>9715</v>
      </c>
      <c r="K285" s="1041" t="s">
        <v>16</v>
      </c>
      <c r="L285" s="1040" t="s">
        <v>470</v>
      </c>
      <c r="M285" s="1290" t="s">
        <v>13441</v>
      </c>
      <c r="N285" s="1058"/>
      <c r="O285" s="1240" t="s">
        <v>13575</v>
      </c>
      <c r="S285" s="1058"/>
      <c r="T285" s="1202"/>
    </row>
    <row r="286" spans="1:20">
      <c r="A286" s="1046">
        <v>281</v>
      </c>
      <c r="B286" s="1045" t="s">
        <v>471</v>
      </c>
      <c r="C286" s="1039" t="s">
        <v>13</v>
      </c>
      <c r="D286" s="1527" t="s">
        <v>9716</v>
      </c>
      <c r="E286" s="1527"/>
      <c r="F286" s="1527"/>
      <c r="G286" s="1527"/>
      <c r="H286" s="1527"/>
      <c r="I286" s="1527"/>
      <c r="J286" s="1882"/>
      <c r="K286" s="1041" t="s">
        <v>6990</v>
      </c>
      <c r="L286" s="1040" t="s">
        <v>471</v>
      </c>
      <c r="M286" s="1290"/>
      <c r="N286" s="1058"/>
      <c r="O286" s="1058"/>
      <c r="S286" s="1056"/>
      <c r="T286" s="1202"/>
    </row>
    <row r="287" spans="1:20">
      <c r="A287" s="1046">
        <v>282</v>
      </c>
      <c r="B287" s="1045" t="s">
        <v>472</v>
      </c>
      <c r="C287" s="1039" t="s">
        <v>13</v>
      </c>
      <c r="D287" s="1527" t="s">
        <v>9717</v>
      </c>
      <c r="E287" s="1527"/>
      <c r="F287" s="1527"/>
      <c r="G287" s="1527"/>
      <c r="H287" s="1527"/>
      <c r="I287" s="1527"/>
      <c r="J287" s="1882"/>
      <c r="K287" s="1041" t="s">
        <v>16</v>
      </c>
      <c r="L287" s="1040" t="s">
        <v>472</v>
      </c>
      <c r="M287" s="1290" t="s">
        <v>13448</v>
      </c>
      <c r="N287" s="1058"/>
      <c r="O287" s="1240" t="s">
        <v>13575</v>
      </c>
      <c r="S287" s="1058"/>
      <c r="T287" s="1202"/>
    </row>
    <row r="288" spans="1:20">
      <c r="A288" s="1046">
        <v>283</v>
      </c>
      <c r="B288" s="1045" t="s">
        <v>473</v>
      </c>
      <c r="C288" s="1039" t="s">
        <v>13</v>
      </c>
      <c r="D288" s="1038" t="s">
        <v>2427</v>
      </c>
      <c r="E288" s="1038" t="s">
        <v>2427</v>
      </c>
      <c r="F288" s="1038" t="s">
        <v>2427</v>
      </c>
      <c r="G288" s="1038" t="s">
        <v>2427</v>
      </c>
      <c r="H288" s="1038" t="s">
        <v>2427</v>
      </c>
      <c r="I288" s="1038" t="s">
        <v>2427</v>
      </c>
      <c r="J288" s="1036" t="s">
        <v>9718</v>
      </c>
      <c r="K288" s="1041" t="s">
        <v>16</v>
      </c>
      <c r="L288" s="1040" t="s">
        <v>473</v>
      </c>
      <c r="M288" s="1290" t="s">
        <v>13441</v>
      </c>
      <c r="N288" s="1058"/>
      <c r="O288" s="1240" t="s">
        <v>13575</v>
      </c>
      <c r="S288" s="1058"/>
      <c r="T288" s="1202"/>
    </row>
    <row r="289" spans="1:20">
      <c r="A289" s="1046">
        <v>284</v>
      </c>
      <c r="B289" s="1037" t="s">
        <v>474</v>
      </c>
      <c r="C289" s="1039" t="s">
        <v>13</v>
      </c>
      <c r="D289" s="1527" t="s">
        <v>9719</v>
      </c>
      <c r="E289" s="1527"/>
      <c r="F289" s="1527"/>
      <c r="G289" s="1527"/>
      <c r="H289" s="1527"/>
      <c r="I289" s="1527"/>
      <c r="J289" s="1882"/>
      <c r="K289" s="1041" t="s">
        <v>6990</v>
      </c>
      <c r="L289" s="1040" t="s">
        <v>474</v>
      </c>
      <c r="M289" s="1290"/>
      <c r="N289" s="1058"/>
      <c r="O289" s="1058"/>
      <c r="S289" s="1056"/>
      <c r="T289" s="1202"/>
    </row>
    <row r="290" spans="1:20">
      <c r="A290" s="1046">
        <v>285</v>
      </c>
      <c r="B290" s="1037" t="s">
        <v>475</v>
      </c>
      <c r="C290" s="1039" t="s">
        <v>13</v>
      </c>
      <c r="D290" s="1038" t="s">
        <v>2427</v>
      </c>
      <c r="E290" s="1038" t="s">
        <v>2427</v>
      </c>
      <c r="F290" s="1038" t="s">
        <v>2427</v>
      </c>
      <c r="G290" s="1038" t="s">
        <v>2427</v>
      </c>
      <c r="H290" s="1038" t="s">
        <v>2427</v>
      </c>
      <c r="I290" s="1038" t="s">
        <v>2427</v>
      </c>
      <c r="J290" s="1036" t="s">
        <v>9720</v>
      </c>
      <c r="K290" s="1041" t="s">
        <v>6990</v>
      </c>
      <c r="L290" s="1040" t="s">
        <v>475</v>
      </c>
      <c r="M290" s="1290"/>
      <c r="N290" s="1058"/>
      <c r="O290" s="1058"/>
      <c r="S290" s="1056"/>
      <c r="T290" s="1202"/>
    </row>
    <row r="291" spans="1:20">
      <c r="A291" s="1046">
        <v>286</v>
      </c>
      <c r="B291" s="1037" t="s">
        <v>476</v>
      </c>
      <c r="C291" s="1867" t="s">
        <v>9721</v>
      </c>
      <c r="D291" s="1527"/>
      <c r="E291" s="1527"/>
      <c r="F291" s="1527"/>
      <c r="G291" s="1527"/>
      <c r="H291" s="1527"/>
      <c r="I291" s="1527"/>
      <c r="J291" s="1882"/>
      <c r="K291" s="1041" t="s">
        <v>16</v>
      </c>
      <c r="L291" s="1040" t="s">
        <v>476</v>
      </c>
      <c r="M291" s="1290"/>
      <c r="N291" s="1058"/>
      <c r="O291" s="1058"/>
      <c r="S291" s="1058"/>
      <c r="T291" s="1202"/>
    </row>
    <row r="292" spans="1:20">
      <c r="A292" s="1046">
        <v>287</v>
      </c>
      <c r="B292" s="1037" t="s">
        <v>477</v>
      </c>
      <c r="C292" s="1867" t="s">
        <v>9722</v>
      </c>
      <c r="D292" s="1527"/>
      <c r="E292" s="1527"/>
      <c r="F292" s="1527"/>
      <c r="G292" s="1527"/>
      <c r="H292" s="1527"/>
      <c r="I292" s="1527"/>
      <c r="J292" s="1882"/>
      <c r="K292" s="1041" t="s">
        <v>16</v>
      </c>
      <c r="L292" s="1040" t="s">
        <v>477</v>
      </c>
      <c r="M292" s="1290"/>
      <c r="N292" s="1058"/>
      <c r="O292" s="1058"/>
      <c r="S292" s="1058"/>
      <c r="T292" s="1202"/>
    </row>
    <row r="293" spans="1:20">
      <c r="A293" s="1046">
        <v>288</v>
      </c>
      <c r="B293" s="1045" t="s">
        <v>478</v>
      </c>
      <c r="C293" s="1867" t="s">
        <v>9723</v>
      </c>
      <c r="D293" s="1527"/>
      <c r="E293" s="1527"/>
      <c r="F293" s="1527"/>
      <c r="G293" s="1527"/>
      <c r="H293" s="1527"/>
      <c r="I293" s="1527"/>
      <c r="J293" s="1882"/>
      <c r="K293" s="1041" t="s">
        <v>16</v>
      </c>
      <c r="L293" s="1040" t="s">
        <v>478</v>
      </c>
      <c r="M293" s="1290"/>
      <c r="N293" s="1058"/>
      <c r="O293" s="1058"/>
      <c r="S293" s="1058"/>
      <c r="T293" s="1202"/>
    </row>
    <row r="294" spans="1:20">
      <c r="A294" s="1046">
        <v>289</v>
      </c>
      <c r="B294" s="1045" t="s">
        <v>479</v>
      </c>
      <c r="C294" s="1039" t="s">
        <v>13</v>
      </c>
      <c r="D294" s="1038" t="s">
        <v>2427</v>
      </c>
      <c r="E294" s="1038" t="s">
        <v>2427</v>
      </c>
      <c r="F294" s="1527" t="s">
        <v>9724</v>
      </c>
      <c r="G294" s="1527"/>
      <c r="H294" s="1527"/>
      <c r="I294" s="1527"/>
      <c r="J294" s="1882"/>
      <c r="K294" s="1041" t="s">
        <v>6990</v>
      </c>
      <c r="L294" s="1040" t="s">
        <v>479</v>
      </c>
      <c r="M294" s="1290"/>
      <c r="N294" s="1056"/>
      <c r="O294" s="1056"/>
      <c r="S294" s="1058"/>
      <c r="T294" s="1202"/>
    </row>
    <row r="295" spans="1:20">
      <c r="A295" s="1046">
        <v>290</v>
      </c>
      <c r="B295" s="1045" t="s">
        <v>480</v>
      </c>
      <c r="C295" s="1039" t="s">
        <v>13</v>
      </c>
      <c r="D295" s="1527" t="s">
        <v>9725</v>
      </c>
      <c r="E295" s="1527"/>
      <c r="F295" s="1527"/>
      <c r="G295" s="1527"/>
      <c r="H295" s="1527"/>
      <c r="I295" s="1527"/>
      <c r="J295" s="1882"/>
      <c r="K295" s="1041" t="s">
        <v>6990</v>
      </c>
      <c r="L295" s="1040" t="s">
        <v>480</v>
      </c>
      <c r="M295" s="1290"/>
      <c r="N295" s="1058"/>
      <c r="O295" s="1058"/>
      <c r="S295" s="1056"/>
      <c r="T295" s="1202"/>
    </row>
    <row r="296" spans="1:20">
      <c r="A296" s="1046">
        <v>291</v>
      </c>
      <c r="B296" s="1045" t="s">
        <v>481</v>
      </c>
      <c r="C296" s="1039" t="s">
        <v>13</v>
      </c>
      <c r="D296" s="1038" t="s">
        <v>2427</v>
      </c>
      <c r="E296" s="1038" t="s">
        <v>2427</v>
      </c>
      <c r="F296" s="1527" t="s">
        <v>9726</v>
      </c>
      <c r="G296" s="1527"/>
      <c r="H296" s="1527"/>
      <c r="I296" s="1527"/>
      <c r="J296" s="1882"/>
      <c r="K296" s="1041" t="s">
        <v>1539</v>
      </c>
      <c r="L296" s="1040" t="s">
        <v>481</v>
      </c>
      <c r="M296" s="1290" t="s">
        <v>13449</v>
      </c>
      <c r="N296" s="1056"/>
      <c r="O296" s="1240" t="s">
        <v>13575</v>
      </c>
      <c r="S296" s="1058"/>
      <c r="T296" s="1202"/>
    </row>
    <row r="297" spans="1:20">
      <c r="A297" s="1046">
        <v>292</v>
      </c>
      <c r="B297" s="1037" t="s">
        <v>482</v>
      </c>
      <c r="C297" s="1039" t="s">
        <v>13</v>
      </c>
      <c r="D297" s="1038" t="s">
        <v>2427</v>
      </c>
      <c r="E297" s="1038" t="s">
        <v>2427</v>
      </c>
      <c r="F297" s="1527" t="s">
        <v>9727</v>
      </c>
      <c r="G297" s="1527"/>
      <c r="H297" s="1527"/>
      <c r="I297" s="1527"/>
      <c r="J297" s="1882"/>
      <c r="K297" s="1041" t="s">
        <v>6990</v>
      </c>
      <c r="L297" s="1040" t="s">
        <v>482</v>
      </c>
      <c r="M297" s="1290"/>
      <c r="N297" s="1056"/>
      <c r="O297" s="1056"/>
      <c r="S297" s="1058"/>
      <c r="T297" s="1202"/>
    </row>
    <row r="298" spans="1:20">
      <c r="A298" s="1046">
        <v>293</v>
      </c>
      <c r="B298" s="1037" t="s">
        <v>483</v>
      </c>
      <c r="C298" s="1039" t="s">
        <v>13</v>
      </c>
      <c r="D298" s="1038" t="s">
        <v>2427</v>
      </c>
      <c r="E298" s="1038" t="s">
        <v>2427</v>
      </c>
      <c r="F298" s="1038" t="s">
        <v>2427</v>
      </c>
      <c r="G298" s="1038" t="s">
        <v>2427</v>
      </c>
      <c r="H298" s="1038" t="s">
        <v>2427</v>
      </c>
      <c r="I298" s="1038" t="s">
        <v>2427</v>
      </c>
      <c r="J298" s="1036" t="s">
        <v>9728</v>
      </c>
      <c r="K298" s="1041" t="s">
        <v>16</v>
      </c>
      <c r="L298" s="1040" t="s">
        <v>483</v>
      </c>
      <c r="M298" s="1290"/>
      <c r="N298" s="1058"/>
      <c r="O298" s="1058"/>
      <c r="S298" s="1058"/>
      <c r="T298" s="1202"/>
    </row>
    <row r="299" spans="1:20">
      <c r="A299" s="1046">
        <v>294</v>
      </c>
      <c r="B299" s="1037" t="s">
        <v>484</v>
      </c>
      <c r="C299" s="1039" t="s">
        <v>13</v>
      </c>
      <c r="D299" s="1038" t="s">
        <v>2427</v>
      </c>
      <c r="E299" s="1038" t="s">
        <v>2427</v>
      </c>
      <c r="F299" s="1038" t="s">
        <v>2427</v>
      </c>
      <c r="G299" s="1527" t="s">
        <v>9729</v>
      </c>
      <c r="H299" s="1527"/>
      <c r="I299" s="1527"/>
      <c r="J299" s="1882"/>
      <c r="K299" s="1041" t="s">
        <v>6990</v>
      </c>
      <c r="L299" s="1040" t="s">
        <v>484</v>
      </c>
      <c r="M299" s="1290"/>
      <c r="N299" s="1056"/>
      <c r="O299" s="1056"/>
      <c r="S299" s="1058"/>
      <c r="T299" s="1202"/>
    </row>
    <row r="300" spans="1:20">
      <c r="A300" s="1046">
        <v>295</v>
      </c>
      <c r="B300" s="1037" t="s">
        <v>485</v>
      </c>
      <c r="C300" s="1039" t="s">
        <v>13</v>
      </c>
      <c r="D300" s="1038" t="s">
        <v>2427</v>
      </c>
      <c r="E300" s="1038" t="s">
        <v>2427</v>
      </c>
      <c r="F300" s="1038" t="s">
        <v>2427</v>
      </c>
      <c r="G300" s="1038" t="s">
        <v>2427</v>
      </c>
      <c r="H300" s="1038" t="s">
        <v>2427</v>
      </c>
      <c r="I300" s="1038" t="s">
        <v>2427</v>
      </c>
      <c r="J300" s="1035" t="s">
        <v>9459</v>
      </c>
      <c r="K300" s="1041" t="s">
        <v>16</v>
      </c>
      <c r="L300" s="1040" t="s">
        <v>485</v>
      </c>
      <c r="M300" s="1290"/>
      <c r="N300" s="1058"/>
      <c r="O300" s="1058"/>
      <c r="S300" s="1058"/>
      <c r="T300" s="1202"/>
    </row>
    <row r="301" spans="1:20">
      <c r="A301" s="1046">
        <v>296</v>
      </c>
      <c r="B301" s="1045" t="s">
        <v>486</v>
      </c>
      <c r="C301" s="1867" t="s">
        <v>9730</v>
      </c>
      <c r="D301" s="1527"/>
      <c r="E301" s="1527"/>
      <c r="F301" s="1527"/>
      <c r="G301" s="1527"/>
      <c r="H301" s="1527"/>
      <c r="I301" s="1527"/>
      <c r="J301" s="1882"/>
      <c r="K301" s="1041" t="s">
        <v>16</v>
      </c>
      <c r="L301" s="1040" t="s">
        <v>486</v>
      </c>
      <c r="M301" s="1290" t="s">
        <v>13450</v>
      </c>
      <c r="N301" s="1058"/>
      <c r="O301" s="1240" t="s">
        <v>13575</v>
      </c>
      <c r="S301" s="1058"/>
      <c r="T301" s="1202"/>
    </row>
    <row r="302" spans="1:20">
      <c r="A302" s="1046">
        <v>297</v>
      </c>
      <c r="B302" s="1045" t="s">
        <v>487</v>
      </c>
      <c r="C302" s="1867" t="s">
        <v>9731</v>
      </c>
      <c r="D302" s="1527"/>
      <c r="E302" s="1527"/>
      <c r="F302" s="1527"/>
      <c r="G302" s="1527"/>
      <c r="H302" s="1527"/>
      <c r="I302" s="1527"/>
      <c r="J302" s="1882"/>
      <c r="K302" s="1041" t="s">
        <v>16</v>
      </c>
      <c r="L302" s="1040" t="s">
        <v>487</v>
      </c>
      <c r="M302" s="1290" t="s">
        <v>13451</v>
      </c>
      <c r="N302" s="1058"/>
      <c r="O302" s="1240" t="s">
        <v>13575</v>
      </c>
      <c r="S302" s="1058"/>
      <c r="T302" s="1202"/>
    </row>
    <row r="303" spans="1:20">
      <c r="A303" s="1046">
        <v>298</v>
      </c>
      <c r="B303" s="1045" t="s">
        <v>488</v>
      </c>
      <c r="C303" s="1867" t="s">
        <v>9732</v>
      </c>
      <c r="D303" s="1527"/>
      <c r="E303" s="1527"/>
      <c r="F303" s="1527"/>
      <c r="G303" s="1527"/>
      <c r="H303" s="1527"/>
      <c r="I303" s="1527"/>
      <c r="J303" s="1882"/>
      <c r="K303" s="1041" t="s">
        <v>16</v>
      </c>
      <c r="L303" s="1040" t="s">
        <v>488</v>
      </c>
      <c r="M303" s="1290"/>
      <c r="N303" s="1058"/>
      <c r="O303" s="1058"/>
      <c r="S303" s="1058"/>
      <c r="T303" s="1202"/>
    </row>
    <row r="304" spans="1:20">
      <c r="A304" s="1046">
        <v>299</v>
      </c>
      <c r="B304" s="1045" t="s">
        <v>489</v>
      </c>
      <c r="C304" s="1867" t="s">
        <v>9733</v>
      </c>
      <c r="D304" s="1527"/>
      <c r="E304" s="1527"/>
      <c r="F304" s="1527"/>
      <c r="G304" s="1527"/>
      <c r="H304" s="1527"/>
      <c r="I304" s="1527"/>
      <c r="J304" s="1882"/>
      <c r="K304" s="1041" t="s">
        <v>16</v>
      </c>
      <c r="L304" s="1040" t="s">
        <v>489</v>
      </c>
      <c r="M304" s="1290" t="s">
        <v>13427</v>
      </c>
      <c r="N304" s="1058"/>
      <c r="O304" s="1240" t="s">
        <v>13575</v>
      </c>
      <c r="S304" s="1058"/>
      <c r="T304" s="1202"/>
    </row>
    <row r="305" spans="1:20">
      <c r="A305" s="1046">
        <v>300</v>
      </c>
      <c r="B305" s="1037" t="s">
        <v>490</v>
      </c>
      <c r="C305" s="1867" t="s">
        <v>9734</v>
      </c>
      <c r="D305" s="1527"/>
      <c r="E305" s="1527"/>
      <c r="F305" s="1527"/>
      <c r="G305" s="1527"/>
      <c r="H305" s="1527"/>
      <c r="I305" s="1527"/>
      <c r="J305" s="1882"/>
      <c r="K305" s="1041" t="s">
        <v>16</v>
      </c>
      <c r="L305" s="1040" t="s">
        <v>490</v>
      </c>
      <c r="M305" s="1290"/>
      <c r="N305" s="1058"/>
      <c r="O305" s="1058"/>
      <c r="S305" s="1058"/>
      <c r="T305" s="1202"/>
    </row>
    <row r="306" spans="1:20">
      <c r="A306" s="1046">
        <v>301</v>
      </c>
      <c r="B306" s="1037" t="s">
        <v>491</v>
      </c>
      <c r="C306" s="1867" t="s">
        <v>9735</v>
      </c>
      <c r="D306" s="1527"/>
      <c r="E306" s="1527"/>
      <c r="F306" s="1527"/>
      <c r="G306" s="1527"/>
      <c r="H306" s="1527"/>
      <c r="I306" s="1527"/>
      <c r="J306" s="1882"/>
      <c r="K306" s="1041" t="s">
        <v>16</v>
      </c>
      <c r="L306" s="1040" t="s">
        <v>491</v>
      </c>
      <c r="M306" s="1290" t="s">
        <v>13427</v>
      </c>
      <c r="N306" s="1058"/>
      <c r="O306" s="1240" t="s">
        <v>13575</v>
      </c>
      <c r="S306" s="1058"/>
      <c r="T306" s="1202"/>
    </row>
    <row r="307" spans="1:20">
      <c r="A307" s="1046">
        <v>302</v>
      </c>
      <c r="B307" s="1037" t="s">
        <v>492</v>
      </c>
      <c r="C307" s="1867" t="s">
        <v>9736</v>
      </c>
      <c r="D307" s="1527"/>
      <c r="E307" s="1527"/>
      <c r="F307" s="1527"/>
      <c r="G307" s="1527"/>
      <c r="H307" s="1527"/>
      <c r="I307" s="1527"/>
      <c r="J307" s="1882"/>
      <c r="K307" s="1041" t="s">
        <v>16</v>
      </c>
      <c r="L307" s="1040" t="s">
        <v>492</v>
      </c>
      <c r="M307" s="1290"/>
      <c r="N307" s="1058"/>
      <c r="O307" s="1058"/>
      <c r="S307" s="1058"/>
      <c r="T307" s="1202"/>
    </row>
    <row r="308" spans="1:20">
      <c r="A308" s="1046">
        <v>303</v>
      </c>
      <c r="B308" s="1037" t="s">
        <v>493</v>
      </c>
      <c r="C308" s="1867" t="s">
        <v>9737</v>
      </c>
      <c r="D308" s="1527"/>
      <c r="E308" s="1527"/>
      <c r="F308" s="1527"/>
      <c r="G308" s="1527"/>
      <c r="H308" s="1527"/>
      <c r="I308" s="1527"/>
      <c r="J308" s="1882"/>
      <c r="K308" s="1041" t="s">
        <v>16</v>
      </c>
      <c r="L308" s="1040" t="s">
        <v>493</v>
      </c>
      <c r="M308" s="1290" t="s">
        <v>13428</v>
      </c>
      <c r="N308" s="1058"/>
      <c r="O308" s="1240" t="s">
        <v>13575</v>
      </c>
      <c r="S308" s="1058"/>
      <c r="T308" s="1202"/>
    </row>
    <row r="309" spans="1:20">
      <c r="A309" s="1046">
        <v>304</v>
      </c>
      <c r="B309" s="1045" t="s">
        <v>494</v>
      </c>
      <c r="C309" s="1867" t="s">
        <v>9738</v>
      </c>
      <c r="D309" s="1527"/>
      <c r="E309" s="1527"/>
      <c r="F309" s="1527"/>
      <c r="G309" s="1527"/>
      <c r="H309" s="1527"/>
      <c r="I309" s="1527"/>
      <c r="J309" s="1882"/>
      <c r="K309" s="1041" t="s">
        <v>16</v>
      </c>
      <c r="L309" s="1040" t="s">
        <v>494</v>
      </c>
      <c r="M309" s="1290" t="s">
        <v>16</v>
      </c>
      <c r="N309" s="1058"/>
      <c r="O309" s="1240" t="s">
        <v>13575</v>
      </c>
      <c r="S309" s="1058"/>
      <c r="T309" s="1202"/>
    </row>
    <row r="310" spans="1:20">
      <c r="A310" s="1046">
        <v>305</v>
      </c>
      <c r="B310" s="1045" t="s">
        <v>495</v>
      </c>
      <c r="C310" s="1867" t="s">
        <v>9739</v>
      </c>
      <c r="D310" s="1527"/>
      <c r="E310" s="1527"/>
      <c r="F310" s="1527"/>
      <c r="G310" s="1527"/>
      <c r="H310" s="1527"/>
      <c r="I310" s="1527"/>
      <c r="J310" s="1882"/>
      <c r="K310" s="1041" t="s">
        <v>16</v>
      </c>
      <c r="L310" s="1040" t="s">
        <v>495</v>
      </c>
      <c r="M310" s="1290" t="s">
        <v>1168</v>
      </c>
      <c r="N310" s="1058"/>
      <c r="O310" s="1240" t="s">
        <v>13575</v>
      </c>
      <c r="S310" s="1058"/>
      <c r="T310" s="1202"/>
    </row>
    <row r="311" spans="1:20">
      <c r="A311" s="1046">
        <v>306</v>
      </c>
      <c r="B311" s="1045" t="s">
        <v>496</v>
      </c>
      <c r="C311" s="1867" t="s">
        <v>9740</v>
      </c>
      <c r="D311" s="1527"/>
      <c r="E311" s="1527"/>
      <c r="F311" s="1527"/>
      <c r="G311" s="1527"/>
      <c r="H311" s="1527"/>
      <c r="I311" s="1527"/>
      <c r="J311" s="1882"/>
      <c r="K311" s="1041" t="s">
        <v>16</v>
      </c>
      <c r="L311" s="1040" t="s">
        <v>496</v>
      </c>
      <c r="M311" s="1290" t="s">
        <v>1213</v>
      </c>
      <c r="N311" s="1058"/>
      <c r="O311" s="1240" t="s">
        <v>13575</v>
      </c>
      <c r="S311" s="1058"/>
      <c r="T311" s="1202"/>
    </row>
    <row r="312" spans="1:20">
      <c r="A312" s="1046">
        <v>307</v>
      </c>
      <c r="B312" s="1045" t="s">
        <v>497</v>
      </c>
      <c r="C312" s="1867" t="s">
        <v>9741</v>
      </c>
      <c r="D312" s="1527"/>
      <c r="E312" s="1527"/>
      <c r="F312" s="1527"/>
      <c r="G312" s="1527"/>
      <c r="H312" s="1527"/>
      <c r="I312" s="1527"/>
      <c r="J312" s="1882"/>
      <c r="K312" s="1041" t="s">
        <v>16</v>
      </c>
      <c r="L312" s="1040" t="s">
        <v>497</v>
      </c>
      <c r="M312" s="1290" t="s">
        <v>58</v>
      </c>
      <c r="N312" s="1058"/>
      <c r="O312" s="1240" t="s">
        <v>13575</v>
      </c>
      <c r="S312" s="1058"/>
      <c r="T312" s="1202"/>
    </row>
    <row r="313" spans="1:20">
      <c r="A313" s="1046">
        <v>308</v>
      </c>
      <c r="B313" s="1037" t="s">
        <v>498</v>
      </c>
      <c r="C313" s="1867" t="s">
        <v>9742</v>
      </c>
      <c r="D313" s="1527"/>
      <c r="E313" s="1527"/>
      <c r="F313" s="1527"/>
      <c r="G313" s="1527"/>
      <c r="H313" s="1527"/>
      <c r="I313" s="1527"/>
      <c r="J313" s="1882"/>
      <c r="K313" s="1041" t="s">
        <v>16</v>
      </c>
      <c r="L313" s="1040" t="s">
        <v>498</v>
      </c>
      <c r="M313" s="1290" t="s">
        <v>1558</v>
      </c>
      <c r="N313" s="1058"/>
      <c r="O313" s="1240" t="s">
        <v>13575</v>
      </c>
      <c r="S313" s="1058"/>
      <c r="T313" s="1202"/>
    </row>
    <row r="314" spans="1:20">
      <c r="A314" s="1046">
        <v>309</v>
      </c>
      <c r="B314" s="1037" t="s">
        <v>499</v>
      </c>
      <c r="C314" s="1867" t="s">
        <v>9743</v>
      </c>
      <c r="D314" s="1527"/>
      <c r="E314" s="1527"/>
      <c r="F314" s="1527"/>
      <c r="G314" s="1527"/>
      <c r="H314" s="1527"/>
      <c r="I314" s="1527"/>
      <c r="J314" s="1882"/>
      <c r="K314" s="1041" t="s">
        <v>16</v>
      </c>
      <c r="L314" s="1040" t="s">
        <v>499</v>
      </c>
      <c r="M314" s="1290" t="s">
        <v>13008</v>
      </c>
      <c r="N314" s="1058"/>
      <c r="O314" s="1240" t="s">
        <v>13575</v>
      </c>
      <c r="S314" s="1058"/>
      <c r="T314" s="1202"/>
    </row>
    <row r="315" spans="1:20">
      <c r="A315" s="1046">
        <v>310</v>
      </c>
      <c r="B315" s="1037" t="s">
        <v>500</v>
      </c>
      <c r="C315" s="1867" t="s">
        <v>9744</v>
      </c>
      <c r="D315" s="1527"/>
      <c r="E315" s="1527"/>
      <c r="F315" s="1527"/>
      <c r="G315" s="1527"/>
      <c r="H315" s="1527"/>
      <c r="I315" s="1527"/>
      <c r="J315" s="1882"/>
      <c r="K315" s="1041" t="s">
        <v>16</v>
      </c>
      <c r="L315" s="1040" t="s">
        <v>500</v>
      </c>
      <c r="M315" s="1290" t="s">
        <v>16</v>
      </c>
      <c r="N315" s="1058"/>
      <c r="O315" s="1240" t="s">
        <v>13575</v>
      </c>
      <c r="S315" s="1058"/>
      <c r="T315" s="1202"/>
    </row>
    <row r="316" spans="1:20">
      <c r="A316" s="1046">
        <v>311</v>
      </c>
      <c r="B316" s="1037" t="s">
        <v>501</v>
      </c>
      <c r="C316" s="1867" t="s">
        <v>9745</v>
      </c>
      <c r="D316" s="1527"/>
      <c r="E316" s="1527"/>
      <c r="F316" s="1527"/>
      <c r="G316" s="1527"/>
      <c r="H316" s="1527"/>
      <c r="I316" s="1527"/>
      <c r="J316" s="1882"/>
      <c r="K316" s="1041" t="s">
        <v>16</v>
      </c>
      <c r="L316" s="1040" t="s">
        <v>501</v>
      </c>
      <c r="M316" s="1290" t="s">
        <v>16</v>
      </c>
      <c r="N316" s="1058"/>
      <c r="O316" s="1240" t="s">
        <v>13575</v>
      </c>
      <c r="S316" s="1058"/>
      <c r="T316" s="1202"/>
    </row>
    <row r="317" spans="1:20">
      <c r="A317" s="1046">
        <v>312</v>
      </c>
      <c r="B317" s="1045" t="s">
        <v>502</v>
      </c>
      <c r="C317" s="1039" t="s">
        <v>13</v>
      </c>
      <c r="D317" s="1038" t="s">
        <v>2427</v>
      </c>
      <c r="E317" s="1038" t="s">
        <v>2427</v>
      </c>
      <c r="F317" s="1527" t="s">
        <v>9746</v>
      </c>
      <c r="G317" s="1527"/>
      <c r="H317" s="1527"/>
      <c r="I317" s="1527"/>
      <c r="J317" s="1882"/>
      <c r="K317" s="1041" t="s">
        <v>16</v>
      </c>
      <c r="L317" s="1040" t="s">
        <v>502</v>
      </c>
      <c r="M317" s="1290" t="s">
        <v>267</v>
      </c>
      <c r="N317" s="1058"/>
      <c r="O317" s="1240" t="s">
        <v>13575</v>
      </c>
      <c r="S317" s="1058"/>
      <c r="T317" s="1202"/>
    </row>
    <row r="318" spans="1:20">
      <c r="A318" s="1046">
        <v>313</v>
      </c>
      <c r="B318" s="1045" t="s">
        <v>503</v>
      </c>
      <c r="C318" s="1039" t="s">
        <v>13</v>
      </c>
      <c r="D318" s="1038" t="s">
        <v>2427</v>
      </c>
      <c r="E318" s="1038" t="s">
        <v>2427</v>
      </c>
      <c r="F318" s="1527" t="s">
        <v>9747</v>
      </c>
      <c r="G318" s="1527"/>
      <c r="H318" s="1527"/>
      <c r="I318" s="1527"/>
      <c r="J318" s="1882"/>
      <c r="K318" s="1041" t="s">
        <v>16</v>
      </c>
      <c r="L318" s="1040" t="s">
        <v>503</v>
      </c>
      <c r="M318" s="1290" t="s">
        <v>858</v>
      </c>
      <c r="N318" s="1058"/>
      <c r="O318" s="1240" t="s">
        <v>13575</v>
      </c>
      <c r="S318" s="1058"/>
      <c r="T318" s="1202"/>
    </row>
    <row r="319" spans="1:20">
      <c r="A319" s="1046">
        <v>314</v>
      </c>
      <c r="B319" s="1045" t="s">
        <v>504</v>
      </c>
      <c r="C319" s="1039" t="s">
        <v>13</v>
      </c>
      <c r="D319" s="1038" t="s">
        <v>2427</v>
      </c>
      <c r="E319" s="1038" t="s">
        <v>2427</v>
      </c>
      <c r="F319" s="1038" t="s">
        <v>2427</v>
      </c>
      <c r="G319" s="1527" t="s">
        <v>9748</v>
      </c>
      <c r="H319" s="1527"/>
      <c r="I319" s="1527"/>
      <c r="J319" s="1882"/>
      <c r="K319" s="1041" t="s">
        <v>1168</v>
      </c>
      <c r="L319" s="1040" t="s">
        <v>504</v>
      </c>
      <c r="M319" s="1290" t="s">
        <v>1168</v>
      </c>
      <c r="N319" s="1056"/>
      <c r="O319" s="1240" t="s">
        <v>13575</v>
      </c>
      <c r="S319" s="1058"/>
      <c r="T319" s="1202"/>
    </row>
    <row r="320" spans="1:20">
      <c r="A320" s="1046">
        <v>315</v>
      </c>
      <c r="B320" s="1045" t="s">
        <v>505</v>
      </c>
      <c r="C320" s="1039" t="s">
        <v>13</v>
      </c>
      <c r="D320" s="1038" t="s">
        <v>2427</v>
      </c>
      <c r="E320" s="1038" t="s">
        <v>2427</v>
      </c>
      <c r="F320" s="1038" t="s">
        <v>2427</v>
      </c>
      <c r="G320" s="1527" t="s">
        <v>9749</v>
      </c>
      <c r="H320" s="1527"/>
      <c r="I320" s="1527"/>
      <c r="J320" s="1882"/>
      <c r="K320" s="1041" t="s">
        <v>16</v>
      </c>
      <c r="L320" s="1040" t="s">
        <v>505</v>
      </c>
      <c r="M320" s="1290" t="s">
        <v>819</v>
      </c>
      <c r="N320" s="1058"/>
      <c r="O320" s="1240" t="s">
        <v>13575</v>
      </c>
      <c r="S320" s="1058"/>
      <c r="T320" s="1202"/>
    </row>
    <row r="321" spans="1:20">
      <c r="A321" s="1046">
        <v>316</v>
      </c>
      <c r="B321" s="1037" t="s">
        <v>506</v>
      </c>
      <c r="C321" s="1039" t="s">
        <v>13</v>
      </c>
      <c r="D321" s="1038" t="s">
        <v>2427</v>
      </c>
      <c r="E321" s="1038" t="s">
        <v>2427</v>
      </c>
      <c r="F321" s="1038" t="s">
        <v>2427</v>
      </c>
      <c r="G321" s="1527" t="s">
        <v>9750</v>
      </c>
      <c r="H321" s="1527"/>
      <c r="I321" s="1527"/>
      <c r="J321" s="1882"/>
      <c r="K321" s="1041" t="s">
        <v>16</v>
      </c>
      <c r="L321" s="1040" t="s">
        <v>506</v>
      </c>
      <c r="M321" s="1290" t="s">
        <v>259</v>
      </c>
      <c r="N321" s="1058"/>
      <c r="O321" s="1240" t="s">
        <v>13575</v>
      </c>
      <c r="S321" s="1058"/>
      <c r="T321" s="1202"/>
    </row>
    <row r="322" spans="1:20">
      <c r="A322" s="1046">
        <v>317</v>
      </c>
      <c r="B322" s="1037" t="s">
        <v>507</v>
      </c>
      <c r="C322" s="1039" t="s">
        <v>13</v>
      </c>
      <c r="D322" s="1038" t="s">
        <v>2427</v>
      </c>
      <c r="E322" s="1038" t="s">
        <v>2427</v>
      </c>
      <c r="F322" s="1038" t="s">
        <v>2427</v>
      </c>
      <c r="G322" s="1038" t="s">
        <v>2427</v>
      </c>
      <c r="H322" s="1527" t="s">
        <v>9751</v>
      </c>
      <c r="I322" s="1527"/>
      <c r="J322" s="1882"/>
      <c r="K322" s="1041" t="s">
        <v>16</v>
      </c>
      <c r="L322" s="1040" t="s">
        <v>507</v>
      </c>
      <c r="M322" s="1290" t="s">
        <v>819</v>
      </c>
      <c r="N322" s="1058"/>
      <c r="O322" s="1240" t="s">
        <v>13575</v>
      </c>
      <c r="S322" s="1058"/>
      <c r="T322" s="1202"/>
    </row>
    <row r="323" spans="1:20">
      <c r="A323" s="1046">
        <v>318</v>
      </c>
      <c r="B323" s="1037" t="s">
        <v>508</v>
      </c>
      <c r="C323" s="1039" t="s">
        <v>13</v>
      </c>
      <c r="D323" s="1038" t="s">
        <v>2427</v>
      </c>
      <c r="E323" s="1038" t="s">
        <v>2427</v>
      </c>
      <c r="F323" s="1038" t="s">
        <v>2427</v>
      </c>
      <c r="G323" s="1038" t="s">
        <v>2427</v>
      </c>
      <c r="H323" s="1038" t="s">
        <v>2427</v>
      </c>
      <c r="I323" s="1038" t="s">
        <v>2427</v>
      </c>
      <c r="J323" s="1036" t="s">
        <v>9752</v>
      </c>
      <c r="K323" s="1041" t="s">
        <v>16</v>
      </c>
      <c r="L323" s="1040" t="s">
        <v>508</v>
      </c>
      <c r="M323" s="1290" t="s">
        <v>819</v>
      </c>
      <c r="N323" s="1058"/>
      <c r="O323" s="1240" t="s">
        <v>13575</v>
      </c>
      <c r="S323" s="1058"/>
      <c r="T323" s="1202"/>
    </row>
    <row r="324" spans="1:20">
      <c r="A324" s="1046">
        <v>319</v>
      </c>
      <c r="B324" s="1037" t="s">
        <v>509</v>
      </c>
      <c r="C324" s="1039" t="s">
        <v>13</v>
      </c>
      <c r="D324" s="1038" t="s">
        <v>2427</v>
      </c>
      <c r="E324" s="1038" t="s">
        <v>2427</v>
      </c>
      <c r="F324" s="1038" t="s">
        <v>2427</v>
      </c>
      <c r="G324" s="1038" t="s">
        <v>2427</v>
      </c>
      <c r="H324" s="1038" t="s">
        <v>2427</v>
      </c>
      <c r="I324" s="1038" t="s">
        <v>2427</v>
      </c>
      <c r="J324" s="1035" t="s">
        <v>9459</v>
      </c>
      <c r="K324" s="1041" t="s">
        <v>16</v>
      </c>
      <c r="L324" s="1040" t="s">
        <v>509</v>
      </c>
      <c r="M324" s="1290"/>
      <c r="N324" s="1058"/>
      <c r="O324" s="1058"/>
      <c r="S324" s="1058"/>
      <c r="T324" s="1202"/>
    </row>
    <row r="325" spans="1:20">
      <c r="A325" s="1046">
        <v>320</v>
      </c>
      <c r="B325" s="1045" t="s">
        <v>510</v>
      </c>
      <c r="C325" s="1039" t="s">
        <v>13</v>
      </c>
      <c r="D325" s="1038" t="s">
        <v>2427</v>
      </c>
      <c r="E325" s="1038" t="s">
        <v>2427</v>
      </c>
      <c r="F325" s="1038" t="s">
        <v>2427</v>
      </c>
      <c r="G325" s="1038" t="s">
        <v>2427</v>
      </c>
      <c r="H325" s="1038" t="s">
        <v>2427</v>
      </c>
      <c r="I325" s="1038" t="s">
        <v>2427</v>
      </c>
      <c r="J325" s="1035" t="s">
        <v>9459</v>
      </c>
      <c r="K325" s="1041" t="s">
        <v>16</v>
      </c>
      <c r="L325" s="1040" t="s">
        <v>510</v>
      </c>
      <c r="M325" s="1290"/>
      <c r="N325" s="1058"/>
      <c r="O325" s="1058"/>
      <c r="S325" s="1058"/>
      <c r="T325" s="1202"/>
    </row>
    <row r="326" spans="1:20">
      <c r="A326" s="1046">
        <v>321</v>
      </c>
      <c r="B326" s="1045" t="s">
        <v>511</v>
      </c>
      <c r="C326" s="1039" t="s">
        <v>13</v>
      </c>
      <c r="D326" s="1038" t="s">
        <v>2427</v>
      </c>
      <c r="E326" s="1038" t="s">
        <v>2427</v>
      </c>
      <c r="F326" s="1038" t="s">
        <v>2427</v>
      </c>
      <c r="G326" s="1038" t="s">
        <v>2427</v>
      </c>
      <c r="H326" s="1038" t="s">
        <v>2427</v>
      </c>
      <c r="I326" s="1038" t="s">
        <v>2427</v>
      </c>
      <c r="J326" s="1035" t="s">
        <v>9459</v>
      </c>
      <c r="K326" s="1041" t="s">
        <v>16</v>
      </c>
      <c r="L326" s="1040" t="s">
        <v>511</v>
      </c>
      <c r="M326" s="1290"/>
      <c r="N326" s="1058"/>
      <c r="O326" s="1058"/>
      <c r="S326" s="1058"/>
      <c r="T326" s="1202"/>
    </row>
    <row r="327" spans="1:20">
      <c r="A327" s="1046">
        <v>322</v>
      </c>
      <c r="B327" s="1045" t="s">
        <v>512</v>
      </c>
      <c r="C327" s="1039" t="s">
        <v>13</v>
      </c>
      <c r="D327" s="1038" t="s">
        <v>2427</v>
      </c>
      <c r="E327" s="1038" t="s">
        <v>2427</v>
      </c>
      <c r="F327" s="1038" t="s">
        <v>2427</v>
      </c>
      <c r="G327" s="1038" t="s">
        <v>2427</v>
      </c>
      <c r="H327" s="1038" t="s">
        <v>2427</v>
      </c>
      <c r="I327" s="1038" t="s">
        <v>2427</v>
      </c>
      <c r="J327" s="1035" t="s">
        <v>9459</v>
      </c>
      <c r="K327" s="1041" t="s">
        <v>16</v>
      </c>
      <c r="L327" s="1040" t="s">
        <v>512</v>
      </c>
      <c r="M327" s="1290"/>
      <c r="N327" s="1058"/>
      <c r="O327" s="1058"/>
      <c r="S327" s="1058"/>
      <c r="T327" s="1202"/>
    </row>
    <row r="328" spans="1:20">
      <c r="A328" s="1046">
        <v>323</v>
      </c>
      <c r="B328" s="1045" t="s">
        <v>513</v>
      </c>
      <c r="C328" s="1039" t="s">
        <v>13</v>
      </c>
      <c r="D328" s="1038" t="s">
        <v>2427</v>
      </c>
      <c r="E328" s="1038" t="s">
        <v>2427</v>
      </c>
      <c r="F328" s="1038" t="s">
        <v>2427</v>
      </c>
      <c r="G328" s="1038" t="s">
        <v>2427</v>
      </c>
      <c r="H328" s="1038" t="s">
        <v>2427</v>
      </c>
      <c r="I328" s="1038" t="s">
        <v>2427</v>
      </c>
      <c r="J328" s="1035" t="s">
        <v>9459</v>
      </c>
      <c r="K328" s="1041" t="s">
        <v>16</v>
      </c>
      <c r="L328" s="1040" t="s">
        <v>513</v>
      </c>
      <c r="M328" s="1290"/>
      <c r="N328" s="1058"/>
      <c r="O328" s="1058"/>
      <c r="S328" s="1058"/>
      <c r="T328" s="1202"/>
    </row>
    <row r="329" spans="1:20">
      <c r="A329" s="1046">
        <v>324</v>
      </c>
      <c r="B329" s="1037" t="s">
        <v>514</v>
      </c>
      <c r="C329" s="1039" t="s">
        <v>13</v>
      </c>
      <c r="D329" s="1038" t="s">
        <v>2427</v>
      </c>
      <c r="E329" s="1038" t="s">
        <v>2427</v>
      </c>
      <c r="F329" s="1038" t="s">
        <v>2427</v>
      </c>
      <c r="G329" s="1038" t="s">
        <v>2427</v>
      </c>
      <c r="H329" s="1038" t="s">
        <v>2427</v>
      </c>
      <c r="I329" s="1038" t="s">
        <v>2427</v>
      </c>
      <c r="J329" s="1035" t="s">
        <v>9459</v>
      </c>
      <c r="K329" s="1041" t="s">
        <v>16</v>
      </c>
      <c r="L329" s="1040" t="s">
        <v>514</v>
      </c>
      <c r="M329" s="1290"/>
      <c r="N329" s="1058"/>
      <c r="O329" s="1058"/>
      <c r="S329" s="1058"/>
      <c r="T329" s="1202"/>
    </row>
    <row r="330" spans="1:20">
      <c r="A330" s="1046">
        <v>325</v>
      </c>
      <c r="B330" s="1037" t="s">
        <v>515</v>
      </c>
      <c r="C330" s="1039" t="s">
        <v>13</v>
      </c>
      <c r="D330" s="1038" t="s">
        <v>2427</v>
      </c>
      <c r="E330" s="1038" t="s">
        <v>2427</v>
      </c>
      <c r="F330" s="1038" t="s">
        <v>2427</v>
      </c>
      <c r="G330" s="1038" t="s">
        <v>2427</v>
      </c>
      <c r="H330" s="1038" t="s">
        <v>2427</v>
      </c>
      <c r="I330" s="1038" t="s">
        <v>2427</v>
      </c>
      <c r="J330" s="1035" t="s">
        <v>9459</v>
      </c>
      <c r="K330" s="1041" t="s">
        <v>16</v>
      </c>
      <c r="L330" s="1040" t="s">
        <v>515</v>
      </c>
      <c r="M330" s="1290"/>
      <c r="N330" s="1058"/>
      <c r="O330" s="1058"/>
      <c r="S330" s="1058"/>
      <c r="T330" s="1202"/>
    </row>
    <row r="331" spans="1:20">
      <c r="A331" s="1046">
        <v>326</v>
      </c>
      <c r="B331" s="1037" t="s">
        <v>516</v>
      </c>
      <c r="C331" s="1039" t="s">
        <v>13</v>
      </c>
      <c r="D331" s="1038" t="s">
        <v>2427</v>
      </c>
      <c r="E331" s="1038" t="s">
        <v>2427</v>
      </c>
      <c r="F331" s="1038" t="s">
        <v>2427</v>
      </c>
      <c r="G331" s="1038" t="s">
        <v>2427</v>
      </c>
      <c r="H331" s="1038" t="s">
        <v>2427</v>
      </c>
      <c r="I331" s="1038" t="s">
        <v>2427</v>
      </c>
      <c r="J331" s="1035" t="s">
        <v>9459</v>
      </c>
      <c r="K331" s="1041" t="s">
        <v>16</v>
      </c>
      <c r="L331" s="1040" t="s">
        <v>516</v>
      </c>
      <c r="M331" s="1290"/>
      <c r="N331" s="1058"/>
      <c r="O331" s="1058"/>
      <c r="S331" s="1058"/>
      <c r="T331" s="1202"/>
    </row>
    <row r="332" spans="1:20">
      <c r="A332" s="1046">
        <v>327</v>
      </c>
      <c r="B332" s="1037" t="s">
        <v>517</v>
      </c>
      <c r="C332" s="1039" t="s">
        <v>13</v>
      </c>
      <c r="D332" s="1038" t="s">
        <v>2427</v>
      </c>
      <c r="E332" s="1038" t="s">
        <v>2427</v>
      </c>
      <c r="F332" s="1038" t="s">
        <v>2427</v>
      </c>
      <c r="G332" s="1038" t="s">
        <v>2427</v>
      </c>
      <c r="H332" s="1038" t="s">
        <v>2427</v>
      </c>
      <c r="I332" s="1038" t="s">
        <v>2427</v>
      </c>
      <c r="J332" s="1035" t="s">
        <v>9459</v>
      </c>
      <c r="K332" s="1041" t="s">
        <v>16</v>
      </c>
      <c r="L332" s="1040" t="s">
        <v>517</v>
      </c>
      <c r="M332" s="1290"/>
      <c r="N332" s="1058"/>
      <c r="O332" s="1058"/>
      <c r="S332" s="1058"/>
      <c r="T332" s="1202"/>
    </row>
    <row r="333" spans="1:20">
      <c r="A333" s="1046">
        <v>328</v>
      </c>
      <c r="B333" s="1045" t="s">
        <v>518</v>
      </c>
      <c r="C333" s="1039" t="s">
        <v>13</v>
      </c>
      <c r="D333" s="1038" t="s">
        <v>2427</v>
      </c>
      <c r="E333" s="1038" t="s">
        <v>2427</v>
      </c>
      <c r="F333" s="1038" t="s">
        <v>2427</v>
      </c>
      <c r="G333" s="1038" t="s">
        <v>2427</v>
      </c>
      <c r="H333" s="1038" t="s">
        <v>2427</v>
      </c>
      <c r="I333" s="1038" t="s">
        <v>2427</v>
      </c>
      <c r="J333" s="1035" t="s">
        <v>9459</v>
      </c>
      <c r="K333" s="1041" t="s">
        <v>16</v>
      </c>
      <c r="L333" s="1040" t="s">
        <v>518</v>
      </c>
      <c r="M333" s="1290"/>
      <c r="N333" s="1058"/>
      <c r="O333" s="1058"/>
      <c r="S333" s="1058"/>
      <c r="T333" s="1202"/>
    </row>
    <row r="334" spans="1:20">
      <c r="A334" s="1046">
        <v>329</v>
      </c>
      <c r="B334" s="1045" t="s">
        <v>519</v>
      </c>
      <c r="C334" s="1039" t="s">
        <v>13</v>
      </c>
      <c r="D334" s="1038" t="s">
        <v>2427</v>
      </c>
      <c r="E334" s="1038" t="s">
        <v>2427</v>
      </c>
      <c r="F334" s="1038" t="s">
        <v>2427</v>
      </c>
      <c r="G334" s="1038" t="s">
        <v>2427</v>
      </c>
      <c r="H334" s="1038" t="s">
        <v>2427</v>
      </c>
      <c r="I334" s="1038" t="s">
        <v>2427</v>
      </c>
      <c r="J334" s="1035" t="s">
        <v>9459</v>
      </c>
      <c r="K334" s="1041" t="s">
        <v>16</v>
      </c>
      <c r="L334" s="1040" t="s">
        <v>519</v>
      </c>
      <c r="M334" s="1290"/>
      <c r="N334" s="1058"/>
      <c r="O334" s="1058"/>
      <c r="S334" s="1058"/>
      <c r="T334" s="1202"/>
    </row>
    <row r="335" spans="1:20">
      <c r="A335" s="1046">
        <v>330</v>
      </c>
      <c r="B335" s="1045" t="s">
        <v>520</v>
      </c>
      <c r="C335" s="1039" t="s">
        <v>13</v>
      </c>
      <c r="D335" s="1038" t="s">
        <v>2427</v>
      </c>
      <c r="E335" s="1038" t="s">
        <v>2427</v>
      </c>
      <c r="F335" s="1038" t="s">
        <v>2427</v>
      </c>
      <c r="G335" s="1038" t="s">
        <v>2427</v>
      </c>
      <c r="H335" s="1038" t="s">
        <v>2427</v>
      </c>
      <c r="I335" s="1038" t="s">
        <v>2427</v>
      </c>
      <c r="J335" s="1035" t="s">
        <v>9459</v>
      </c>
      <c r="K335" s="1041" t="s">
        <v>16</v>
      </c>
      <c r="L335" s="1040" t="s">
        <v>520</v>
      </c>
      <c r="M335" s="1290"/>
      <c r="N335" s="1058"/>
      <c r="O335" s="1058"/>
      <c r="S335" s="1058"/>
      <c r="T335" s="1202"/>
    </row>
    <row r="336" spans="1:20">
      <c r="A336" s="1046">
        <v>331</v>
      </c>
      <c r="B336" s="1045" t="s">
        <v>521</v>
      </c>
      <c r="C336" s="1039" t="s">
        <v>13</v>
      </c>
      <c r="D336" s="1038" t="s">
        <v>2427</v>
      </c>
      <c r="E336" s="1038" t="s">
        <v>2427</v>
      </c>
      <c r="F336" s="1038" t="s">
        <v>2427</v>
      </c>
      <c r="G336" s="1038" t="s">
        <v>2427</v>
      </c>
      <c r="H336" s="1038" t="s">
        <v>2427</v>
      </c>
      <c r="I336" s="1038" t="s">
        <v>2427</v>
      </c>
      <c r="J336" s="1035" t="s">
        <v>9459</v>
      </c>
      <c r="K336" s="1041" t="s">
        <v>16</v>
      </c>
      <c r="L336" s="1040" t="s">
        <v>521</v>
      </c>
      <c r="M336" s="1290"/>
      <c r="N336" s="1058"/>
      <c r="O336" s="1058"/>
      <c r="S336" s="1058"/>
      <c r="T336" s="1202"/>
    </row>
    <row r="337" spans="1:20">
      <c r="A337" s="1046">
        <v>332</v>
      </c>
      <c r="B337" s="1037" t="s">
        <v>522</v>
      </c>
      <c r="C337" s="1039" t="s">
        <v>13</v>
      </c>
      <c r="D337" s="1038" t="s">
        <v>2427</v>
      </c>
      <c r="E337" s="1038" t="s">
        <v>2427</v>
      </c>
      <c r="F337" s="1038" t="s">
        <v>2427</v>
      </c>
      <c r="G337" s="1038" t="s">
        <v>2427</v>
      </c>
      <c r="H337" s="1038" t="s">
        <v>2427</v>
      </c>
      <c r="I337" s="1038" t="s">
        <v>2427</v>
      </c>
      <c r="J337" s="1035" t="s">
        <v>9459</v>
      </c>
      <c r="K337" s="1041" t="s">
        <v>16</v>
      </c>
      <c r="L337" s="1040" t="s">
        <v>522</v>
      </c>
      <c r="M337" s="1290"/>
      <c r="N337" s="1058"/>
      <c r="O337" s="1058"/>
      <c r="S337" s="1058"/>
      <c r="T337" s="1202"/>
    </row>
    <row r="338" spans="1:20">
      <c r="A338" s="1046">
        <v>333</v>
      </c>
      <c r="B338" s="1037" t="s">
        <v>523</v>
      </c>
      <c r="C338" s="1039" t="s">
        <v>13</v>
      </c>
      <c r="D338" s="1038" t="s">
        <v>2427</v>
      </c>
      <c r="E338" s="1038" t="s">
        <v>2427</v>
      </c>
      <c r="F338" s="1038" t="s">
        <v>2427</v>
      </c>
      <c r="G338" s="1038" t="s">
        <v>2427</v>
      </c>
      <c r="H338" s="1038" t="s">
        <v>2427</v>
      </c>
      <c r="I338" s="1038" t="s">
        <v>2427</v>
      </c>
      <c r="J338" s="1035" t="s">
        <v>9459</v>
      </c>
      <c r="K338" s="1041" t="s">
        <v>16</v>
      </c>
      <c r="L338" s="1040" t="s">
        <v>523</v>
      </c>
      <c r="M338" s="1290"/>
      <c r="N338" s="1058"/>
      <c r="O338" s="1058"/>
      <c r="S338" s="1058"/>
      <c r="T338" s="1202"/>
    </row>
    <row r="339" spans="1:20">
      <c r="A339" s="1046">
        <v>334</v>
      </c>
      <c r="B339" s="1037" t="s">
        <v>524</v>
      </c>
      <c r="C339" s="1039" t="s">
        <v>13</v>
      </c>
      <c r="D339" s="1038" t="s">
        <v>2427</v>
      </c>
      <c r="E339" s="1038" t="s">
        <v>2427</v>
      </c>
      <c r="F339" s="1038" t="s">
        <v>2427</v>
      </c>
      <c r="G339" s="1038" t="s">
        <v>2427</v>
      </c>
      <c r="H339" s="1038" t="s">
        <v>2427</v>
      </c>
      <c r="I339" s="1038" t="s">
        <v>2427</v>
      </c>
      <c r="J339" s="1035" t="s">
        <v>9459</v>
      </c>
      <c r="K339" s="1041" t="s">
        <v>16</v>
      </c>
      <c r="L339" s="1040" t="s">
        <v>524</v>
      </c>
      <c r="M339" s="1290"/>
      <c r="N339" s="1058"/>
      <c r="O339" s="1058"/>
      <c r="S339" s="1058"/>
      <c r="T339" s="1202"/>
    </row>
    <row r="340" spans="1:20">
      <c r="A340" s="1046">
        <v>335</v>
      </c>
      <c r="B340" s="1037" t="s">
        <v>525</v>
      </c>
      <c r="C340" s="1039" t="s">
        <v>13</v>
      </c>
      <c r="D340" s="1038" t="s">
        <v>2427</v>
      </c>
      <c r="E340" s="1038" t="s">
        <v>2427</v>
      </c>
      <c r="F340" s="1038" t="s">
        <v>2427</v>
      </c>
      <c r="G340" s="1038" t="s">
        <v>2427</v>
      </c>
      <c r="H340" s="1038" t="s">
        <v>2427</v>
      </c>
      <c r="I340" s="1038" t="s">
        <v>2427</v>
      </c>
      <c r="J340" s="1035" t="s">
        <v>9459</v>
      </c>
      <c r="K340" s="1041" t="s">
        <v>16</v>
      </c>
      <c r="L340" s="1040" t="s">
        <v>525</v>
      </c>
      <c r="M340" s="1290"/>
      <c r="N340" s="1058"/>
      <c r="O340" s="1058"/>
      <c r="S340" s="1058"/>
      <c r="T340" s="1202"/>
    </row>
    <row r="341" spans="1:20">
      <c r="A341" s="1046">
        <v>336</v>
      </c>
      <c r="B341" s="1045" t="s">
        <v>526</v>
      </c>
      <c r="C341" s="1039" t="s">
        <v>13</v>
      </c>
      <c r="D341" s="1038" t="s">
        <v>2427</v>
      </c>
      <c r="E341" s="1038" t="s">
        <v>2427</v>
      </c>
      <c r="F341" s="1038" t="s">
        <v>2427</v>
      </c>
      <c r="G341" s="1038" t="s">
        <v>2427</v>
      </c>
      <c r="H341" s="1038" t="s">
        <v>2427</v>
      </c>
      <c r="I341" s="1038" t="s">
        <v>2427</v>
      </c>
      <c r="J341" s="1035" t="s">
        <v>9459</v>
      </c>
      <c r="K341" s="1041" t="s">
        <v>16</v>
      </c>
      <c r="L341" s="1040" t="s">
        <v>526</v>
      </c>
      <c r="M341" s="1290"/>
      <c r="N341" s="1058"/>
      <c r="O341" s="1058"/>
      <c r="S341" s="1058"/>
      <c r="T341" s="1202"/>
    </row>
    <row r="342" spans="1:20">
      <c r="A342" s="1046">
        <v>337</v>
      </c>
      <c r="B342" s="1045" t="s">
        <v>527</v>
      </c>
      <c r="C342" s="1039" t="s">
        <v>13</v>
      </c>
      <c r="D342" s="1038" t="s">
        <v>2427</v>
      </c>
      <c r="E342" s="1038" t="s">
        <v>2427</v>
      </c>
      <c r="F342" s="1038" t="s">
        <v>2427</v>
      </c>
      <c r="G342" s="1038" t="s">
        <v>2427</v>
      </c>
      <c r="H342" s="1038" t="s">
        <v>2427</v>
      </c>
      <c r="I342" s="1038" t="s">
        <v>2427</v>
      </c>
      <c r="J342" s="1035" t="s">
        <v>9459</v>
      </c>
      <c r="K342" s="1041" t="s">
        <v>16</v>
      </c>
      <c r="L342" s="1040" t="s">
        <v>527</v>
      </c>
      <c r="M342" s="1290"/>
      <c r="N342" s="1058"/>
      <c r="O342" s="1058"/>
      <c r="S342" s="1058"/>
      <c r="T342" s="1202"/>
    </row>
    <row r="343" spans="1:20">
      <c r="A343" s="1046">
        <v>338</v>
      </c>
      <c r="B343" s="1045" t="s">
        <v>528</v>
      </c>
      <c r="C343" s="1039" t="s">
        <v>13</v>
      </c>
      <c r="D343" s="1038" t="s">
        <v>2427</v>
      </c>
      <c r="E343" s="1038" t="s">
        <v>2427</v>
      </c>
      <c r="F343" s="1038" t="s">
        <v>2427</v>
      </c>
      <c r="G343" s="1038" t="s">
        <v>2427</v>
      </c>
      <c r="H343" s="1038" t="s">
        <v>2427</v>
      </c>
      <c r="I343" s="1038" t="s">
        <v>2427</v>
      </c>
      <c r="J343" s="1035" t="s">
        <v>9459</v>
      </c>
      <c r="K343" s="1041" t="s">
        <v>16</v>
      </c>
      <c r="L343" s="1040" t="s">
        <v>528</v>
      </c>
      <c r="M343" s="1290"/>
      <c r="N343" s="1058"/>
      <c r="O343" s="1058"/>
      <c r="S343" s="1058"/>
      <c r="T343" s="1202"/>
    </row>
    <row r="344" spans="1:20">
      <c r="A344" s="1046">
        <v>339</v>
      </c>
      <c r="B344" s="1045" t="s">
        <v>529</v>
      </c>
      <c r="C344" s="1039" t="s">
        <v>13</v>
      </c>
      <c r="D344" s="1038" t="s">
        <v>2427</v>
      </c>
      <c r="E344" s="1038" t="s">
        <v>2427</v>
      </c>
      <c r="F344" s="1038" t="s">
        <v>2427</v>
      </c>
      <c r="G344" s="1038" t="s">
        <v>2427</v>
      </c>
      <c r="H344" s="1038" t="s">
        <v>2427</v>
      </c>
      <c r="I344" s="1038" t="s">
        <v>2427</v>
      </c>
      <c r="J344" s="1035" t="s">
        <v>9459</v>
      </c>
      <c r="K344" s="1041" t="s">
        <v>16</v>
      </c>
      <c r="L344" s="1040" t="s">
        <v>529</v>
      </c>
      <c r="M344" s="1290"/>
      <c r="N344" s="1058"/>
      <c r="O344" s="1058"/>
      <c r="S344" s="1058"/>
      <c r="T344" s="1202"/>
    </row>
    <row r="345" spans="1:20">
      <c r="A345" s="1046">
        <v>340</v>
      </c>
      <c r="B345" s="1037" t="s">
        <v>530</v>
      </c>
      <c r="C345" s="1039" t="s">
        <v>13</v>
      </c>
      <c r="D345" s="1038" t="s">
        <v>2427</v>
      </c>
      <c r="E345" s="1038" t="s">
        <v>2427</v>
      </c>
      <c r="F345" s="1038" t="s">
        <v>2427</v>
      </c>
      <c r="G345" s="1038" t="s">
        <v>2427</v>
      </c>
      <c r="H345" s="1038" t="s">
        <v>2427</v>
      </c>
      <c r="I345" s="1038" t="s">
        <v>2427</v>
      </c>
      <c r="J345" s="1035" t="s">
        <v>9459</v>
      </c>
      <c r="K345" s="1041" t="s">
        <v>16</v>
      </c>
      <c r="L345" s="1040" t="s">
        <v>530</v>
      </c>
      <c r="M345" s="1290"/>
      <c r="N345" s="1058"/>
      <c r="O345" s="1058"/>
      <c r="S345" s="1058"/>
      <c r="T345" s="1202"/>
    </row>
    <row r="346" spans="1:20">
      <c r="A346" s="1046">
        <v>341</v>
      </c>
      <c r="B346" s="1037" t="s">
        <v>531</v>
      </c>
      <c r="C346" s="1039" t="s">
        <v>13</v>
      </c>
      <c r="D346" s="1038" t="s">
        <v>2427</v>
      </c>
      <c r="E346" s="1038" t="s">
        <v>2427</v>
      </c>
      <c r="F346" s="1038" t="s">
        <v>2427</v>
      </c>
      <c r="G346" s="1038" t="s">
        <v>2427</v>
      </c>
      <c r="H346" s="1038" t="s">
        <v>2427</v>
      </c>
      <c r="I346" s="1038" t="s">
        <v>2427</v>
      </c>
      <c r="J346" s="1035" t="s">
        <v>9459</v>
      </c>
      <c r="K346" s="1041" t="s">
        <v>16</v>
      </c>
      <c r="L346" s="1040" t="s">
        <v>531</v>
      </c>
      <c r="M346" s="1290"/>
      <c r="N346" s="1058"/>
      <c r="O346" s="1058"/>
      <c r="S346" s="1058"/>
      <c r="T346" s="1202"/>
    </row>
    <row r="347" spans="1:20">
      <c r="A347" s="1046">
        <v>342</v>
      </c>
      <c r="B347" s="1037" t="s">
        <v>532</v>
      </c>
      <c r="C347" s="1039" t="s">
        <v>13</v>
      </c>
      <c r="D347" s="1038" t="s">
        <v>2427</v>
      </c>
      <c r="E347" s="1038" t="s">
        <v>2427</v>
      </c>
      <c r="F347" s="1038" t="s">
        <v>2427</v>
      </c>
      <c r="G347" s="1038" t="s">
        <v>2427</v>
      </c>
      <c r="H347" s="1038" t="s">
        <v>2427</v>
      </c>
      <c r="I347" s="1038" t="s">
        <v>2427</v>
      </c>
      <c r="J347" s="1035" t="s">
        <v>9459</v>
      </c>
      <c r="K347" s="1041" t="s">
        <v>16</v>
      </c>
      <c r="L347" s="1040" t="s">
        <v>532</v>
      </c>
      <c r="M347" s="1290"/>
      <c r="N347" s="1058"/>
      <c r="O347" s="1058"/>
      <c r="S347" s="1058"/>
      <c r="T347" s="1202"/>
    </row>
    <row r="348" spans="1:20">
      <c r="A348" s="1046">
        <v>343</v>
      </c>
      <c r="B348" s="1037" t="s">
        <v>533</v>
      </c>
      <c r="C348" s="1039" t="s">
        <v>13</v>
      </c>
      <c r="D348" s="1038" t="s">
        <v>2427</v>
      </c>
      <c r="E348" s="1038" t="s">
        <v>2427</v>
      </c>
      <c r="F348" s="1038" t="s">
        <v>2427</v>
      </c>
      <c r="G348" s="1038" t="s">
        <v>2427</v>
      </c>
      <c r="H348" s="1038" t="s">
        <v>2427</v>
      </c>
      <c r="I348" s="1038" t="s">
        <v>2427</v>
      </c>
      <c r="J348" s="1035" t="s">
        <v>9459</v>
      </c>
      <c r="K348" s="1041" t="s">
        <v>16</v>
      </c>
      <c r="L348" s="1040" t="s">
        <v>533</v>
      </c>
      <c r="M348" s="1290"/>
      <c r="N348" s="1058"/>
      <c r="O348" s="1058"/>
      <c r="S348" s="1058"/>
      <c r="T348" s="1202"/>
    </row>
    <row r="349" spans="1:20">
      <c r="A349" s="1046">
        <v>344</v>
      </c>
      <c r="B349" s="1045" t="s">
        <v>534</v>
      </c>
      <c r="C349" s="1039" t="s">
        <v>13</v>
      </c>
      <c r="D349" s="1038" t="s">
        <v>2427</v>
      </c>
      <c r="E349" s="1038" t="s">
        <v>2427</v>
      </c>
      <c r="F349" s="1038" t="s">
        <v>2427</v>
      </c>
      <c r="G349" s="1038" t="s">
        <v>2427</v>
      </c>
      <c r="H349" s="1038" t="s">
        <v>2427</v>
      </c>
      <c r="I349" s="1038" t="s">
        <v>2427</v>
      </c>
      <c r="J349" s="1035" t="s">
        <v>9459</v>
      </c>
      <c r="K349" s="1041" t="s">
        <v>16</v>
      </c>
      <c r="L349" s="1040" t="s">
        <v>534</v>
      </c>
      <c r="M349" s="1290"/>
      <c r="N349" s="1058"/>
      <c r="O349" s="1058"/>
      <c r="S349" s="1058"/>
      <c r="T349" s="1202"/>
    </row>
    <row r="350" spans="1:20">
      <c r="A350" s="1046">
        <v>345</v>
      </c>
      <c r="B350" s="1045" t="s">
        <v>535</v>
      </c>
      <c r="C350" s="1039" t="s">
        <v>13</v>
      </c>
      <c r="D350" s="1038" t="s">
        <v>2427</v>
      </c>
      <c r="E350" s="1038" t="s">
        <v>2427</v>
      </c>
      <c r="F350" s="1038" t="s">
        <v>2427</v>
      </c>
      <c r="G350" s="1038" t="s">
        <v>2427</v>
      </c>
      <c r="H350" s="1038" t="s">
        <v>2427</v>
      </c>
      <c r="I350" s="1038" t="s">
        <v>2427</v>
      </c>
      <c r="J350" s="1035" t="s">
        <v>9459</v>
      </c>
      <c r="K350" s="1041" t="s">
        <v>16</v>
      </c>
      <c r="L350" s="1040" t="s">
        <v>535</v>
      </c>
      <c r="M350" s="1290"/>
      <c r="N350" s="1058"/>
      <c r="O350" s="1058"/>
      <c r="S350" s="1058"/>
      <c r="T350" s="1202"/>
    </row>
    <row r="351" spans="1:20">
      <c r="A351" s="1046">
        <v>346</v>
      </c>
      <c r="B351" s="1045" t="s">
        <v>536</v>
      </c>
      <c r="C351" s="1039" t="s">
        <v>13</v>
      </c>
      <c r="D351" s="1038" t="s">
        <v>2427</v>
      </c>
      <c r="E351" s="1038" t="s">
        <v>2427</v>
      </c>
      <c r="F351" s="1038" t="s">
        <v>2427</v>
      </c>
      <c r="G351" s="1038" t="s">
        <v>2427</v>
      </c>
      <c r="H351" s="1038" t="s">
        <v>2427</v>
      </c>
      <c r="I351" s="1038" t="s">
        <v>2427</v>
      </c>
      <c r="J351" s="1035" t="s">
        <v>9459</v>
      </c>
      <c r="K351" s="1041" t="s">
        <v>16</v>
      </c>
      <c r="L351" s="1040" t="s">
        <v>536</v>
      </c>
      <c r="M351" s="1290"/>
      <c r="N351" s="1058"/>
      <c r="O351" s="1058"/>
      <c r="S351" s="1058"/>
      <c r="T351" s="1202"/>
    </row>
    <row r="352" spans="1:20">
      <c r="A352" s="1046">
        <v>347</v>
      </c>
      <c r="B352" s="1045" t="s">
        <v>537</v>
      </c>
      <c r="C352" s="1039" t="s">
        <v>13</v>
      </c>
      <c r="D352" s="1038" t="s">
        <v>2427</v>
      </c>
      <c r="E352" s="1038" t="s">
        <v>2427</v>
      </c>
      <c r="F352" s="1038" t="s">
        <v>2427</v>
      </c>
      <c r="G352" s="1038" t="s">
        <v>2427</v>
      </c>
      <c r="H352" s="1038" t="s">
        <v>2427</v>
      </c>
      <c r="I352" s="1038" t="s">
        <v>2427</v>
      </c>
      <c r="J352" s="1035" t="s">
        <v>9459</v>
      </c>
      <c r="K352" s="1041" t="s">
        <v>16</v>
      </c>
      <c r="L352" s="1040" t="s">
        <v>537</v>
      </c>
      <c r="M352" s="1290"/>
      <c r="N352" s="1058"/>
      <c r="O352" s="1058"/>
      <c r="S352" s="1058"/>
      <c r="T352" s="1202"/>
    </row>
    <row r="353" spans="1:20">
      <c r="A353" s="1046">
        <v>348</v>
      </c>
      <c r="B353" s="1037" t="s">
        <v>538</v>
      </c>
      <c r="C353" s="1039" t="s">
        <v>13</v>
      </c>
      <c r="D353" s="1038" t="s">
        <v>2427</v>
      </c>
      <c r="E353" s="1038" t="s">
        <v>2427</v>
      </c>
      <c r="F353" s="1038" t="s">
        <v>2427</v>
      </c>
      <c r="G353" s="1038" t="s">
        <v>2427</v>
      </c>
      <c r="H353" s="1038" t="s">
        <v>2427</v>
      </c>
      <c r="I353" s="1038" t="s">
        <v>2427</v>
      </c>
      <c r="J353" s="1035" t="s">
        <v>9459</v>
      </c>
      <c r="K353" s="1041" t="s">
        <v>16</v>
      </c>
      <c r="L353" s="1040" t="s">
        <v>538</v>
      </c>
      <c r="M353" s="1290"/>
      <c r="N353" s="1058"/>
      <c r="O353" s="1058"/>
      <c r="S353" s="1058"/>
      <c r="T353" s="1202"/>
    </row>
    <row r="354" spans="1:20">
      <c r="A354" s="1046">
        <v>349</v>
      </c>
      <c r="B354" s="1037" t="s">
        <v>539</v>
      </c>
      <c r="C354" s="1039" t="s">
        <v>13</v>
      </c>
      <c r="D354" s="1038" t="s">
        <v>2427</v>
      </c>
      <c r="E354" s="1038" t="s">
        <v>2427</v>
      </c>
      <c r="F354" s="1038" t="s">
        <v>2427</v>
      </c>
      <c r="G354" s="1038" t="s">
        <v>2427</v>
      </c>
      <c r="H354" s="1038" t="s">
        <v>2427</v>
      </c>
      <c r="I354" s="1038" t="s">
        <v>2427</v>
      </c>
      <c r="J354" s="1035" t="s">
        <v>9459</v>
      </c>
      <c r="K354" s="1041" t="s">
        <v>16</v>
      </c>
      <c r="L354" s="1040" t="s">
        <v>539</v>
      </c>
      <c r="M354" s="1290"/>
      <c r="N354" s="1058"/>
      <c r="O354" s="1058"/>
      <c r="S354" s="1058"/>
      <c r="T354" s="1202"/>
    </row>
    <row r="355" spans="1:20">
      <c r="A355" s="1046">
        <v>350</v>
      </c>
      <c r="B355" s="1037" t="s">
        <v>540</v>
      </c>
      <c r="C355" s="1039" t="s">
        <v>13</v>
      </c>
      <c r="D355" s="1038" t="s">
        <v>2427</v>
      </c>
      <c r="E355" s="1038" t="s">
        <v>2427</v>
      </c>
      <c r="F355" s="1038" t="s">
        <v>2427</v>
      </c>
      <c r="G355" s="1038" t="s">
        <v>2427</v>
      </c>
      <c r="H355" s="1038" t="s">
        <v>2427</v>
      </c>
      <c r="I355" s="1038" t="s">
        <v>2427</v>
      </c>
      <c r="J355" s="1035" t="s">
        <v>9459</v>
      </c>
      <c r="K355" s="1041" t="s">
        <v>16</v>
      </c>
      <c r="L355" s="1040" t="s">
        <v>540</v>
      </c>
      <c r="M355" s="1290"/>
      <c r="N355" s="1058"/>
      <c r="O355" s="1058"/>
      <c r="S355" s="1058"/>
      <c r="T355" s="1202"/>
    </row>
    <row r="356" spans="1:20">
      <c r="A356" s="1046">
        <v>351</v>
      </c>
      <c r="B356" s="1037" t="s">
        <v>541</v>
      </c>
      <c r="C356" s="1039" t="s">
        <v>13</v>
      </c>
      <c r="D356" s="1038" t="s">
        <v>2427</v>
      </c>
      <c r="E356" s="1038" t="s">
        <v>2427</v>
      </c>
      <c r="F356" s="1038" t="s">
        <v>2427</v>
      </c>
      <c r="G356" s="1038" t="s">
        <v>2427</v>
      </c>
      <c r="H356" s="1038" t="s">
        <v>2427</v>
      </c>
      <c r="I356" s="1038" t="s">
        <v>2427</v>
      </c>
      <c r="J356" s="1035" t="s">
        <v>9459</v>
      </c>
      <c r="K356" s="1041" t="s">
        <v>16</v>
      </c>
      <c r="L356" s="1040" t="s">
        <v>541</v>
      </c>
      <c r="M356" s="1290"/>
      <c r="N356" s="1058"/>
      <c r="O356" s="1058"/>
      <c r="S356" s="1058"/>
      <c r="T356" s="1202"/>
    </row>
    <row r="357" spans="1:20">
      <c r="A357" s="1046">
        <v>352</v>
      </c>
      <c r="B357" s="1045" t="s">
        <v>542</v>
      </c>
      <c r="C357" s="1039" t="s">
        <v>13</v>
      </c>
      <c r="D357" s="1038" t="s">
        <v>2427</v>
      </c>
      <c r="E357" s="1038" t="s">
        <v>2427</v>
      </c>
      <c r="F357" s="1038" t="s">
        <v>2427</v>
      </c>
      <c r="G357" s="1038" t="s">
        <v>2427</v>
      </c>
      <c r="H357" s="1038" t="s">
        <v>2427</v>
      </c>
      <c r="I357" s="1038" t="s">
        <v>2427</v>
      </c>
      <c r="J357" s="1035" t="s">
        <v>9459</v>
      </c>
      <c r="K357" s="1041" t="s">
        <v>16</v>
      </c>
      <c r="L357" s="1040" t="s">
        <v>542</v>
      </c>
      <c r="M357" s="1290"/>
      <c r="N357" s="1058"/>
      <c r="O357" s="1058"/>
      <c r="S357" s="1058"/>
      <c r="T357" s="1202"/>
    </row>
    <row r="358" spans="1:20">
      <c r="A358" s="1046">
        <v>353</v>
      </c>
      <c r="B358" s="1045" t="s">
        <v>543</v>
      </c>
      <c r="C358" s="1039" t="s">
        <v>13</v>
      </c>
      <c r="D358" s="1038" t="s">
        <v>2427</v>
      </c>
      <c r="E358" s="1038" t="s">
        <v>2427</v>
      </c>
      <c r="F358" s="1038" t="s">
        <v>2427</v>
      </c>
      <c r="G358" s="1038" t="s">
        <v>2427</v>
      </c>
      <c r="H358" s="1038" t="s">
        <v>2427</v>
      </c>
      <c r="I358" s="1038" t="s">
        <v>2427</v>
      </c>
      <c r="J358" s="1035" t="s">
        <v>9459</v>
      </c>
      <c r="K358" s="1041" t="s">
        <v>16</v>
      </c>
      <c r="L358" s="1040" t="s">
        <v>543</v>
      </c>
      <c r="M358" s="1290"/>
      <c r="N358" s="1058"/>
      <c r="O358" s="1058"/>
      <c r="S358" s="1058"/>
      <c r="T358" s="1202"/>
    </row>
    <row r="359" spans="1:20">
      <c r="A359" s="1046">
        <v>354</v>
      </c>
      <c r="B359" s="1045" t="s">
        <v>544</v>
      </c>
      <c r="C359" s="1039" t="s">
        <v>13</v>
      </c>
      <c r="D359" s="1038" t="s">
        <v>2427</v>
      </c>
      <c r="E359" s="1038" t="s">
        <v>2427</v>
      </c>
      <c r="F359" s="1038" t="s">
        <v>2427</v>
      </c>
      <c r="G359" s="1038" t="s">
        <v>2427</v>
      </c>
      <c r="H359" s="1038" t="s">
        <v>2427</v>
      </c>
      <c r="I359" s="1038" t="s">
        <v>2427</v>
      </c>
      <c r="J359" s="1035" t="s">
        <v>9459</v>
      </c>
      <c r="K359" s="1041" t="s">
        <v>16</v>
      </c>
      <c r="L359" s="1040" t="s">
        <v>544</v>
      </c>
      <c r="M359" s="1290"/>
      <c r="N359" s="1058"/>
      <c r="O359" s="1058"/>
      <c r="S359" s="1058"/>
      <c r="T359" s="1202"/>
    </row>
    <row r="360" spans="1:20">
      <c r="A360" s="1046">
        <v>355</v>
      </c>
      <c r="B360" s="1045" t="s">
        <v>545</v>
      </c>
      <c r="C360" s="1039" t="s">
        <v>13</v>
      </c>
      <c r="D360" s="1038" t="s">
        <v>2427</v>
      </c>
      <c r="E360" s="1038" t="s">
        <v>2427</v>
      </c>
      <c r="F360" s="1038" t="s">
        <v>2427</v>
      </c>
      <c r="G360" s="1038" t="s">
        <v>2427</v>
      </c>
      <c r="H360" s="1038" t="s">
        <v>2427</v>
      </c>
      <c r="I360" s="1038" t="s">
        <v>2427</v>
      </c>
      <c r="J360" s="1035" t="s">
        <v>9459</v>
      </c>
      <c r="K360" s="1041" t="s">
        <v>16</v>
      </c>
      <c r="L360" s="1040" t="s">
        <v>545</v>
      </c>
      <c r="M360" s="1290"/>
      <c r="N360" s="1058"/>
      <c r="O360" s="1058"/>
      <c r="S360" s="1058"/>
      <c r="T360" s="1202"/>
    </row>
    <row r="361" spans="1:20">
      <c r="A361" s="1046">
        <v>356</v>
      </c>
      <c r="B361" s="1037" t="s">
        <v>546</v>
      </c>
      <c r="C361" s="1039" t="s">
        <v>13</v>
      </c>
      <c r="D361" s="1038" t="s">
        <v>2427</v>
      </c>
      <c r="E361" s="1038" t="s">
        <v>2427</v>
      </c>
      <c r="F361" s="1038" t="s">
        <v>2427</v>
      </c>
      <c r="G361" s="1038" t="s">
        <v>2427</v>
      </c>
      <c r="H361" s="1038" t="s">
        <v>2427</v>
      </c>
      <c r="I361" s="1038" t="s">
        <v>2427</v>
      </c>
      <c r="J361" s="1035" t="s">
        <v>9459</v>
      </c>
      <c r="K361" s="1041" t="s">
        <v>16</v>
      </c>
      <c r="L361" s="1040" t="s">
        <v>546</v>
      </c>
      <c r="M361" s="1290"/>
      <c r="N361" s="1058"/>
      <c r="O361" s="1058"/>
      <c r="S361" s="1058"/>
      <c r="T361" s="1202"/>
    </row>
    <row r="362" spans="1:20">
      <c r="A362" s="1046">
        <v>357</v>
      </c>
      <c r="B362" s="1037" t="s">
        <v>547</v>
      </c>
      <c r="C362" s="1039" t="s">
        <v>13</v>
      </c>
      <c r="D362" s="1038" t="s">
        <v>2427</v>
      </c>
      <c r="E362" s="1038" t="s">
        <v>2427</v>
      </c>
      <c r="F362" s="1038" t="s">
        <v>2427</v>
      </c>
      <c r="G362" s="1038" t="s">
        <v>2427</v>
      </c>
      <c r="H362" s="1038" t="s">
        <v>2427</v>
      </c>
      <c r="I362" s="1038" t="s">
        <v>2427</v>
      </c>
      <c r="J362" s="1035" t="s">
        <v>9459</v>
      </c>
      <c r="K362" s="1041" t="s">
        <v>16</v>
      </c>
      <c r="L362" s="1040" t="s">
        <v>547</v>
      </c>
      <c r="M362" s="1290"/>
      <c r="N362" s="1058"/>
      <c r="O362" s="1058"/>
      <c r="S362" s="1058"/>
      <c r="T362" s="1202"/>
    </row>
    <row r="363" spans="1:20">
      <c r="A363" s="1046">
        <v>358</v>
      </c>
      <c r="B363" s="1037" t="s">
        <v>548</v>
      </c>
      <c r="C363" s="1039" t="s">
        <v>13</v>
      </c>
      <c r="D363" s="1038" t="s">
        <v>2427</v>
      </c>
      <c r="E363" s="1038" t="s">
        <v>2427</v>
      </c>
      <c r="F363" s="1038" t="s">
        <v>2427</v>
      </c>
      <c r="G363" s="1038" t="s">
        <v>2427</v>
      </c>
      <c r="H363" s="1038" t="s">
        <v>2427</v>
      </c>
      <c r="I363" s="1038" t="s">
        <v>2427</v>
      </c>
      <c r="J363" s="1035" t="s">
        <v>9459</v>
      </c>
      <c r="K363" s="1041" t="s">
        <v>16</v>
      </c>
      <c r="L363" s="1040" t="s">
        <v>548</v>
      </c>
      <c r="M363" s="1290"/>
      <c r="N363" s="1058"/>
      <c r="O363" s="1058"/>
      <c r="S363" s="1058"/>
      <c r="T363" s="1202"/>
    </row>
    <row r="364" spans="1:20">
      <c r="A364" s="1046">
        <v>359</v>
      </c>
      <c r="B364" s="1037" t="s">
        <v>549</v>
      </c>
      <c r="C364" s="1039" t="s">
        <v>13</v>
      </c>
      <c r="D364" s="1038" t="s">
        <v>2427</v>
      </c>
      <c r="E364" s="1038" t="s">
        <v>2427</v>
      </c>
      <c r="F364" s="1038" t="s">
        <v>2427</v>
      </c>
      <c r="G364" s="1038" t="s">
        <v>2427</v>
      </c>
      <c r="H364" s="1038" t="s">
        <v>2427</v>
      </c>
      <c r="I364" s="1038" t="s">
        <v>2427</v>
      </c>
      <c r="J364" s="1035" t="s">
        <v>9459</v>
      </c>
      <c r="K364" s="1041" t="s">
        <v>16</v>
      </c>
      <c r="L364" s="1040" t="s">
        <v>549</v>
      </c>
      <c r="M364" s="1290"/>
      <c r="N364" s="1058"/>
      <c r="O364" s="1058"/>
      <c r="S364" s="1058"/>
      <c r="T364" s="1202"/>
    </row>
    <row r="365" spans="1:20">
      <c r="A365" s="1046">
        <v>360</v>
      </c>
      <c r="B365" s="1045" t="s">
        <v>550</v>
      </c>
      <c r="C365" s="1039" t="s">
        <v>13</v>
      </c>
      <c r="D365" s="1038" t="s">
        <v>2427</v>
      </c>
      <c r="E365" s="1038" t="s">
        <v>2427</v>
      </c>
      <c r="F365" s="1038" t="s">
        <v>2427</v>
      </c>
      <c r="G365" s="1038" t="s">
        <v>2427</v>
      </c>
      <c r="H365" s="1038" t="s">
        <v>2427</v>
      </c>
      <c r="I365" s="1038" t="s">
        <v>2427</v>
      </c>
      <c r="J365" s="1035" t="s">
        <v>9459</v>
      </c>
      <c r="K365" s="1041" t="s">
        <v>16</v>
      </c>
      <c r="L365" s="1040" t="s">
        <v>550</v>
      </c>
      <c r="M365" s="1290"/>
      <c r="N365" s="1058"/>
      <c r="O365" s="1058"/>
      <c r="S365" s="1058"/>
      <c r="T365" s="1202"/>
    </row>
    <row r="366" spans="1:20">
      <c r="A366" s="1046">
        <v>361</v>
      </c>
      <c r="B366" s="1045" t="s">
        <v>551</v>
      </c>
      <c r="C366" s="1039" t="s">
        <v>13</v>
      </c>
      <c r="D366" s="1038" t="s">
        <v>2427</v>
      </c>
      <c r="E366" s="1038" t="s">
        <v>2427</v>
      </c>
      <c r="F366" s="1038" t="s">
        <v>2427</v>
      </c>
      <c r="G366" s="1038" t="s">
        <v>2427</v>
      </c>
      <c r="H366" s="1038" t="s">
        <v>2427</v>
      </c>
      <c r="I366" s="1038" t="s">
        <v>2427</v>
      </c>
      <c r="J366" s="1035" t="s">
        <v>9459</v>
      </c>
      <c r="K366" s="1041" t="s">
        <v>16</v>
      </c>
      <c r="L366" s="1040" t="s">
        <v>551</v>
      </c>
      <c r="M366" s="1290"/>
      <c r="N366" s="1058"/>
      <c r="O366" s="1058"/>
      <c r="S366" s="1058"/>
      <c r="T366" s="1202"/>
    </row>
    <row r="367" spans="1:20">
      <c r="A367" s="1046">
        <v>362</v>
      </c>
      <c r="B367" s="1045" t="s">
        <v>552</v>
      </c>
      <c r="C367" s="1039" t="s">
        <v>13</v>
      </c>
      <c r="D367" s="1038" t="s">
        <v>2427</v>
      </c>
      <c r="E367" s="1038" t="s">
        <v>2427</v>
      </c>
      <c r="F367" s="1038" t="s">
        <v>2427</v>
      </c>
      <c r="G367" s="1038" t="s">
        <v>2427</v>
      </c>
      <c r="H367" s="1038" t="s">
        <v>2427</v>
      </c>
      <c r="I367" s="1038" t="s">
        <v>2427</v>
      </c>
      <c r="J367" s="1035" t="s">
        <v>9459</v>
      </c>
      <c r="K367" s="1041" t="s">
        <v>16</v>
      </c>
      <c r="L367" s="1040" t="s">
        <v>552</v>
      </c>
      <c r="M367" s="1290"/>
      <c r="N367" s="1058"/>
      <c r="O367" s="1058"/>
      <c r="S367" s="1058"/>
      <c r="T367" s="1202"/>
    </row>
    <row r="368" spans="1:20">
      <c r="A368" s="1046">
        <v>363</v>
      </c>
      <c r="B368" s="1045" t="s">
        <v>553</v>
      </c>
      <c r="C368" s="1039" t="s">
        <v>13</v>
      </c>
      <c r="D368" s="1038" t="s">
        <v>2427</v>
      </c>
      <c r="E368" s="1038" t="s">
        <v>2427</v>
      </c>
      <c r="F368" s="1038" t="s">
        <v>2427</v>
      </c>
      <c r="G368" s="1038" t="s">
        <v>2427</v>
      </c>
      <c r="H368" s="1038" t="s">
        <v>2427</v>
      </c>
      <c r="I368" s="1038" t="s">
        <v>2427</v>
      </c>
      <c r="J368" s="1035" t="s">
        <v>9459</v>
      </c>
      <c r="K368" s="1041" t="s">
        <v>16</v>
      </c>
      <c r="L368" s="1040" t="s">
        <v>553</v>
      </c>
      <c r="M368" s="1290"/>
      <c r="N368" s="1058"/>
      <c r="O368" s="1058"/>
      <c r="S368" s="1058"/>
      <c r="T368" s="1202"/>
    </row>
    <row r="369" spans="1:20">
      <c r="A369" s="1046">
        <v>364</v>
      </c>
      <c r="B369" s="1037" t="s">
        <v>554</v>
      </c>
      <c r="C369" s="1039" t="s">
        <v>13</v>
      </c>
      <c r="D369" s="1038" t="s">
        <v>2427</v>
      </c>
      <c r="E369" s="1038" t="s">
        <v>2427</v>
      </c>
      <c r="F369" s="1038" t="s">
        <v>2427</v>
      </c>
      <c r="G369" s="1038" t="s">
        <v>2427</v>
      </c>
      <c r="H369" s="1038" t="s">
        <v>2427</v>
      </c>
      <c r="I369" s="1038" t="s">
        <v>2427</v>
      </c>
      <c r="J369" s="1035" t="s">
        <v>9459</v>
      </c>
      <c r="K369" s="1041" t="s">
        <v>16</v>
      </c>
      <c r="L369" s="1040" t="s">
        <v>554</v>
      </c>
      <c r="M369" s="1290"/>
      <c r="N369" s="1058"/>
      <c r="O369" s="1058"/>
      <c r="S369" s="1058"/>
      <c r="T369" s="1202"/>
    </row>
    <row r="370" spans="1:20">
      <c r="A370" s="1046">
        <v>365</v>
      </c>
      <c r="B370" s="1037" t="s">
        <v>555</v>
      </c>
      <c r="C370" s="1039" t="s">
        <v>13</v>
      </c>
      <c r="D370" s="1038" t="s">
        <v>2427</v>
      </c>
      <c r="E370" s="1038" t="s">
        <v>2427</v>
      </c>
      <c r="F370" s="1038" t="s">
        <v>2427</v>
      </c>
      <c r="G370" s="1038" t="s">
        <v>2427</v>
      </c>
      <c r="H370" s="1038" t="s">
        <v>2427</v>
      </c>
      <c r="I370" s="1038" t="s">
        <v>2427</v>
      </c>
      <c r="J370" s="1035" t="s">
        <v>9459</v>
      </c>
      <c r="K370" s="1041" t="s">
        <v>16</v>
      </c>
      <c r="L370" s="1040" t="s">
        <v>555</v>
      </c>
      <c r="M370" s="1290"/>
      <c r="N370" s="1058"/>
      <c r="O370" s="1058"/>
      <c r="S370" s="1058"/>
      <c r="T370" s="1202"/>
    </row>
    <row r="371" spans="1:20">
      <c r="A371" s="1046">
        <v>366</v>
      </c>
      <c r="B371" s="1037" t="s">
        <v>556</v>
      </c>
      <c r="C371" s="1039" t="s">
        <v>13</v>
      </c>
      <c r="D371" s="1038" t="s">
        <v>2427</v>
      </c>
      <c r="E371" s="1038" t="s">
        <v>2427</v>
      </c>
      <c r="F371" s="1038" t="s">
        <v>2427</v>
      </c>
      <c r="G371" s="1038" t="s">
        <v>2427</v>
      </c>
      <c r="H371" s="1038" t="s">
        <v>2427</v>
      </c>
      <c r="I371" s="1038" t="s">
        <v>2427</v>
      </c>
      <c r="J371" s="1035" t="s">
        <v>9459</v>
      </c>
      <c r="K371" s="1041" t="s">
        <v>16</v>
      </c>
      <c r="L371" s="1040" t="s">
        <v>556</v>
      </c>
      <c r="M371" s="1290"/>
      <c r="N371" s="1058"/>
      <c r="O371" s="1058"/>
      <c r="S371" s="1058"/>
      <c r="T371" s="1202"/>
    </row>
    <row r="372" spans="1:20">
      <c r="A372" s="1046">
        <v>367</v>
      </c>
      <c r="B372" s="1037" t="s">
        <v>557</v>
      </c>
      <c r="C372" s="1039" t="s">
        <v>13</v>
      </c>
      <c r="D372" s="1038" t="s">
        <v>2427</v>
      </c>
      <c r="E372" s="1038" t="s">
        <v>2427</v>
      </c>
      <c r="F372" s="1038" t="s">
        <v>2427</v>
      </c>
      <c r="G372" s="1038" t="s">
        <v>2427</v>
      </c>
      <c r="H372" s="1038" t="s">
        <v>2427</v>
      </c>
      <c r="I372" s="1038" t="s">
        <v>2427</v>
      </c>
      <c r="J372" s="1035" t="s">
        <v>9459</v>
      </c>
      <c r="K372" s="1041" t="s">
        <v>16</v>
      </c>
      <c r="L372" s="1040" t="s">
        <v>557</v>
      </c>
      <c r="M372" s="1290"/>
      <c r="N372" s="1058"/>
      <c r="O372" s="1058"/>
      <c r="S372" s="1058"/>
      <c r="T372" s="1202"/>
    </row>
    <row r="373" spans="1:20">
      <c r="A373" s="1046">
        <v>368</v>
      </c>
      <c r="B373" s="1045" t="s">
        <v>558</v>
      </c>
      <c r="C373" s="1039" t="s">
        <v>13</v>
      </c>
      <c r="D373" s="1038" t="s">
        <v>2427</v>
      </c>
      <c r="E373" s="1038" t="s">
        <v>2427</v>
      </c>
      <c r="F373" s="1038" t="s">
        <v>2427</v>
      </c>
      <c r="G373" s="1038" t="s">
        <v>2427</v>
      </c>
      <c r="H373" s="1038" t="s">
        <v>2427</v>
      </c>
      <c r="I373" s="1038" t="s">
        <v>2427</v>
      </c>
      <c r="J373" s="1035" t="s">
        <v>9459</v>
      </c>
      <c r="K373" s="1041" t="s">
        <v>16</v>
      </c>
      <c r="L373" s="1040" t="s">
        <v>558</v>
      </c>
      <c r="M373" s="1290"/>
      <c r="N373" s="1058"/>
      <c r="O373" s="1058"/>
      <c r="S373" s="1058"/>
      <c r="T373" s="1202"/>
    </row>
    <row r="374" spans="1:20">
      <c r="A374" s="1046">
        <v>369</v>
      </c>
      <c r="B374" s="1045" t="s">
        <v>559</v>
      </c>
      <c r="C374" s="1039" t="s">
        <v>13</v>
      </c>
      <c r="D374" s="1038" t="s">
        <v>2427</v>
      </c>
      <c r="E374" s="1038" t="s">
        <v>2427</v>
      </c>
      <c r="F374" s="1038" t="s">
        <v>2427</v>
      </c>
      <c r="G374" s="1038" t="s">
        <v>2427</v>
      </c>
      <c r="H374" s="1038" t="s">
        <v>2427</v>
      </c>
      <c r="I374" s="1038" t="s">
        <v>2427</v>
      </c>
      <c r="J374" s="1035" t="s">
        <v>9459</v>
      </c>
      <c r="K374" s="1041" t="s">
        <v>16</v>
      </c>
      <c r="L374" s="1040" t="s">
        <v>559</v>
      </c>
      <c r="M374" s="1290"/>
      <c r="N374" s="1058"/>
      <c r="O374" s="1058"/>
      <c r="S374" s="1058"/>
      <c r="T374" s="1202"/>
    </row>
    <row r="375" spans="1:20">
      <c r="A375" s="1046">
        <v>370</v>
      </c>
      <c r="B375" s="1045" t="s">
        <v>560</v>
      </c>
      <c r="C375" s="1039" t="s">
        <v>13</v>
      </c>
      <c r="D375" s="1038" t="s">
        <v>2427</v>
      </c>
      <c r="E375" s="1038" t="s">
        <v>2427</v>
      </c>
      <c r="F375" s="1038" t="s">
        <v>2427</v>
      </c>
      <c r="G375" s="1038" t="s">
        <v>2427</v>
      </c>
      <c r="H375" s="1038" t="s">
        <v>2427</v>
      </c>
      <c r="I375" s="1038" t="s">
        <v>2427</v>
      </c>
      <c r="J375" s="1035" t="s">
        <v>9459</v>
      </c>
      <c r="K375" s="1041" t="s">
        <v>16</v>
      </c>
      <c r="L375" s="1040" t="s">
        <v>560</v>
      </c>
      <c r="M375" s="1290"/>
      <c r="N375" s="1058"/>
      <c r="O375" s="1058"/>
      <c r="S375" s="1058"/>
      <c r="T375" s="1202"/>
    </row>
    <row r="376" spans="1:20">
      <c r="A376" s="1046">
        <v>371</v>
      </c>
      <c r="B376" s="1045" t="s">
        <v>561</v>
      </c>
      <c r="C376" s="1039" t="s">
        <v>13</v>
      </c>
      <c r="D376" s="1038" t="s">
        <v>2427</v>
      </c>
      <c r="E376" s="1038" t="s">
        <v>2427</v>
      </c>
      <c r="F376" s="1038" t="s">
        <v>2427</v>
      </c>
      <c r="G376" s="1038" t="s">
        <v>2427</v>
      </c>
      <c r="H376" s="1038" t="s">
        <v>2427</v>
      </c>
      <c r="I376" s="1038" t="s">
        <v>2427</v>
      </c>
      <c r="J376" s="1035" t="s">
        <v>9459</v>
      </c>
      <c r="K376" s="1041" t="s">
        <v>16</v>
      </c>
      <c r="L376" s="1040" t="s">
        <v>561</v>
      </c>
      <c r="M376" s="1290"/>
      <c r="N376" s="1058"/>
      <c r="O376" s="1058"/>
      <c r="S376" s="1058"/>
      <c r="T376" s="1202"/>
    </row>
    <row r="377" spans="1:20">
      <c r="A377" s="1046">
        <v>372</v>
      </c>
      <c r="B377" s="1037" t="s">
        <v>562</v>
      </c>
      <c r="C377" s="1039" t="s">
        <v>13</v>
      </c>
      <c r="D377" s="1038" t="s">
        <v>2427</v>
      </c>
      <c r="E377" s="1038" t="s">
        <v>2427</v>
      </c>
      <c r="F377" s="1038" t="s">
        <v>2427</v>
      </c>
      <c r="G377" s="1038" t="s">
        <v>2427</v>
      </c>
      <c r="H377" s="1038" t="s">
        <v>2427</v>
      </c>
      <c r="I377" s="1038" t="s">
        <v>2427</v>
      </c>
      <c r="J377" s="1035" t="s">
        <v>9459</v>
      </c>
      <c r="K377" s="1041" t="s">
        <v>16</v>
      </c>
      <c r="L377" s="1040" t="s">
        <v>562</v>
      </c>
      <c r="M377" s="1290"/>
      <c r="N377" s="1058"/>
      <c r="O377" s="1058"/>
      <c r="S377" s="1058"/>
      <c r="T377" s="1202"/>
    </row>
    <row r="378" spans="1:20">
      <c r="A378" s="1046">
        <v>373</v>
      </c>
      <c r="B378" s="1037" t="s">
        <v>563</v>
      </c>
      <c r="C378" s="1039" t="s">
        <v>13</v>
      </c>
      <c r="D378" s="1038" t="s">
        <v>2427</v>
      </c>
      <c r="E378" s="1038" t="s">
        <v>2427</v>
      </c>
      <c r="F378" s="1038" t="s">
        <v>2427</v>
      </c>
      <c r="G378" s="1038" t="s">
        <v>2427</v>
      </c>
      <c r="H378" s="1038" t="s">
        <v>2427</v>
      </c>
      <c r="I378" s="1038" t="s">
        <v>2427</v>
      </c>
      <c r="J378" s="1035" t="s">
        <v>9459</v>
      </c>
      <c r="K378" s="1041" t="s">
        <v>16</v>
      </c>
      <c r="L378" s="1040" t="s">
        <v>563</v>
      </c>
      <c r="M378" s="1290"/>
      <c r="N378" s="1058"/>
      <c r="O378" s="1058"/>
      <c r="S378" s="1058"/>
      <c r="T378" s="1202"/>
    </row>
    <row r="379" spans="1:20">
      <c r="A379" s="1046">
        <v>374</v>
      </c>
      <c r="B379" s="1037" t="s">
        <v>564</v>
      </c>
      <c r="C379" s="1039" t="s">
        <v>13</v>
      </c>
      <c r="D379" s="1038" t="s">
        <v>2427</v>
      </c>
      <c r="E379" s="1038" t="s">
        <v>2427</v>
      </c>
      <c r="F379" s="1038" t="s">
        <v>2427</v>
      </c>
      <c r="G379" s="1038" t="s">
        <v>2427</v>
      </c>
      <c r="H379" s="1038" t="s">
        <v>2427</v>
      </c>
      <c r="I379" s="1038" t="s">
        <v>2427</v>
      </c>
      <c r="J379" s="1035" t="s">
        <v>9459</v>
      </c>
      <c r="K379" s="1041" t="s">
        <v>16</v>
      </c>
      <c r="L379" s="1040" t="s">
        <v>564</v>
      </c>
      <c r="M379" s="1290"/>
      <c r="N379" s="1058"/>
      <c r="O379" s="1058"/>
      <c r="S379" s="1058"/>
      <c r="T379" s="1202"/>
    </row>
    <row r="380" spans="1:20">
      <c r="A380" s="1046">
        <v>375</v>
      </c>
      <c r="B380" s="1037" t="s">
        <v>565</v>
      </c>
      <c r="C380" s="1039" t="s">
        <v>13</v>
      </c>
      <c r="D380" s="1038" t="s">
        <v>2427</v>
      </c>
      <c r="E380" s="1038" t="s">
        <v>2427</v>
      </c>
      <c r="F380" s="1038" t="s">
        <v>2427</v>
      </c>
      <c r="G380" s="1038" t="s">
        <v>2427</v>
      </c>
      <c r="H380" s="1038" t="s">
        <v>2427</v>
      </c>
      <c r="I380" s="1038" t="s">
        <v>2427</v>
      </c>
      <c r="J380" s="1035" t="s">
        <v>9459</v>
      </c>
      <c r="K380" s="1041" t="s">
        <v>16</v>
      </c>
      <c r="L380" s="1040" t="s">
        <v>565</v>
      </c>
      <c r="M380" s="1290"/>
      <c r="N380" s="1058"/>
      <c r="O380" s="1058"/>
      <c r="S380" s="1058"/>
      <c r="T380" s="1202"/>
    </row>
    <row r="381" spans="1:20">
      <c r="A381" s="1046">
        <v>376</v>
      </c>
      <c r="B381" s="1045" t="s">
        <v>566</v>
      </c>
      <c r="C381" s="1039" t="s">
        <v>13</v>
      </c>
      <c r="D381" s="1038" t="s">
        <v>2427</v>
      </c>
      <c r="E381" s="1038" t="s">
        <v>2427</v>
      </c>
      <c r="F381" s="1038" t="s">
        <v>2427</v>
      </c>
      <c r="G381" s="1038" t="s">
        <v>2427</v>
      </c>
      <c r="H381" s="1038" t="s">
        <v>2427</v>
      </c>
      <c r="I381" s="1038" t="s">
        <v>2427</v>
      </c>
      <c r="J381" s="1035" t="s">
        <v>9459</v>
      </c>
      <c r="K381" s="1041" t="s">
        <v>16</v>
      </c>
      <c r="L381" s="1040" t="s">
        <v>566</v>
      </c>
      <c r="M381" s="1290"/>
      <c r="N381" s="1058"/>
      <c r="O381" s="1058"/>
      <c r="S381" s="1058"/>
      <c r="T381" s="1202"/>
    </row>
    <row r="382" spans="1:20">
      <c r="A382" s="1046">
        <v>377</v>
      </c>
      <c r="B382" s="1045" t="s">
        <v>567</v>
      </c>
      <c r="C382" s="1039" t="s">
        <v>13</v>
      </c>
      <c r="D382" s="1038" t="s">
        <v>2427</v>
      </c>
      <c r="E382" s="1038" t="s">
        <v>2427</v>
      </c>
      <c r="F382" s="1038" t="s">
        <v>2427</v>
      </c>
      <c r="G382" s="1038" t="s">
        <v>2427</v>
      </c>
      <c r="H382" s="1038" t="s">
        <v>2427</v>
      </c>
      <c r="I382" s="1038" t="s">
        <v>2427</v>
      </c>
      <c r="J382" s="1035" t="s">
        <v>9459</v>
      </c>
      <c r="K382" s="1041" t="s">
        <v>16</v>
      </c>
      <c r="L382" s="1040" t="s">
        <v>567</v>
      </c>
      <c r="M382" s="1290"/>
      <c r="N382" s="1058"/>
      <c r="O382" s="1058"/>
      <c r="S382" s="1058"/>
      <c r="T382" s="1202"/>
    </row>
    <row r="383" spans="1:20">
      <c r="A383" s="1046">
        <v>378</v>
      </c>
      <c r="B383" s="1045" t="s">
        <v>568</v>
      </c>
      <c r="C383" s="1039" t="s">
        <v>13</v>
      </c>
      <c r="D383" s="1038" t="s">
        <v>2427</v>
      </c>
      <c r="E383" s="1038" t="s">
        <v>2427</v>
      </c>
      <c r="F383" s="1038" t="s">
        <v>2427</v>
      </c>
      <c r="G383" s="1038" t="s">
        <v>2427</v>
      </c>
      <c r="H383" s="1038" t="s">
        <v>2427</v>
      </c>
      <c r="I383" s="1038" t="s">
        <v>2427</v>
      </c>
      <c r="J383" s="1035" t="s">
        <v>9459</v>
      </c>
      <c r="K383" s="1041" t="s">
        <v>16</v>
      </c>
      <c r="L383" s="1040" t="s">
        <v>568</v>
      </c>
      <c r="M383" s="1290"/>
      <c r="N383" s="1058"/>
      <c r="O383" s="1058"/>
      <c r="S383" s="1058"/>
      <c r="T383" s="1202"/>
    </row>
    <row r="384" spans="1:20">
      <c r="A384" s="1046">
        <v>379</v>
      </c>
      <c r="B384" s="1045" t="s">
        <v>569</v>
      </c>
      <c r="C384" s="1039" t="s">
        <v>13</v>
      </c>
      <c r="D384" s="1038" t="s">
        <v>2427</v>
      </c>
      <c r="E384" s="1038" t="s">
        <v>2427</v>
      </c>
      <c r="F384" s="1038" t="s">
        <v>2427</v>
      </c>
      <c r="G384" s="1038" t="s">
        <v>2427</v>
      </c>
      <c r="H384" s="1038" t="s">
        <v>2427</v>
      </c>
      <c r="I384" s="1038" t="s">
        <v>2427</v>
      </c>
      <c r="J384" s="1035" t="s">
        <v>9459</v>
      </c>
      <c r="K384" s="1041" t="s">
        <v>16</v>
      </c>
      <c r="L384" s="1040" t="s">
        <v>569</v>
      </c>
      <c r="M384" s="1290"/>
      <c r="N384" s="1058"/>
      <c r="O384" s="1058"/>
      <c r="S384" s="1058"/>
      <c r="T384" s="1202"/>
    </row>
    <row r="385" spans="1:20">
      <c r="A385" s="1046">
        <v>380</v>
      </c>
      <c r="B385" s="1037" t="s">
        <v>570</v>
      </c>
      <c r="C385" s="1039" t="s">
        <v>13</v>
      </c>
      <c r="D385" s="1038" t="s">
        <v>2427</v>
      </c>
      <c r="E385" s="1038" t="s">
        <v>2427</v>
      </c>
      <c r="F385" s="1038" t="s">
        <v>2427</v>
      </c>
      <c r="G385" s="1038" t="s">
        <v>2427</v>
      </c>
      <c r="H385" s="1038" t="s">
        <v>2427</v>
      </c>
      <c r="I385" s="1038" t="s">
        <v>2427</v>
      </c>
      <c r="J385" s="1035" t="s">
        <v>9459</v>
      </c>
      <c r="K385" s="1041" t="s">
        <v>16</v>
      </c>
      <c r="L385" s="1040" t="s">
        <v>570</v>
      </c>
      <c r="M385" s="1290"/>
      <c r="N385" s="1058"/>
      <c r="O385" s="1058"/>
      <c r="S385" s="1058"/>
      <c r="T385" s="1202"/>
    </row>
    <row r="386" spans="1:20">
      <c r="A386" s="1046">
        <v>381</v>
      </c>
      <c r="B386" s="1037" t="s">
        <v>571</v>
      </c>
      <c r="C386" s="1039" t="s">
        <v>13</v>
      </c>
      <c r="D386" s="1038" t="s">
        <v>2427</v>
      </c>
      <c r="E386" s="1038" t="s">
        <v>2427</v>
      </c>
      <c r="F386" s="1038" t="s">
        <v>2427</v>
      </c>
      <c r="G386" s="1038" t="s">
        <v>2427</v>
      </c>
      <c r="H386" s="1038" t="s">
        <v>2427</v>
      </c>
      <c r="I386" s="1038" t="s">
        <v>2427</v>
      </c>
      <c r="J386" s="1035" t="s">
        <v>9459</v>
      </c>
      <c r="K386" s="1041" t="s">
        <v>16</v>
      </c>
      <c r="L386" s="1040" t="s">
        <v>571</v>
      </c>
      <c r="M386" s="1290"/>
      <c r="N386" s="1058"/>
      <c r="O386" s="1058"/>
      <c r="S386" s="1058"/>
      <c r="T386" s="1202"/>
    </row>
    <row r="387" spans="1:20">
      <c r="A387" s="1046">
        <v>382</v>
      </c>
      <c r="B387" s="1037" t="s">
        <v>572</v>
      </c>
      <c r="C387" s="1039" t="s">
        <v>13</v>
      </c>
      <c r="D387" s="1038" t="s">
        <v>2427</v>
      </c>
      <c r="E387" s="1038" t="s">
        <v>2427</v>
      </c>
      <c r="F387" s="1038" t="s">
        <v>2427</v>
      </c>
      <c r="G387" s="1038" t="s">
        <v>2427</v>
      </c>
      <c r="H387" s="1038" t="s">
        <v>2427</v>
      </c>
      <c r="I387" s="1038" t="s">
        <v>2427</v>
      </c>
      <c r="J387" s="1035" t="s">
        <v>9459</v>
      </c>
      <c r="K387" s="1041" t="s">
        <v>16</v>
      </c>
      <c r="L387" s="1040" t="s">
        <v>572</v>
      </c>
      <c r="M387" s="1290"/>
      <c r="N387" s="1058"/>
      <c r="O387" s="1058"/>
      <c r="S387" s="1058"/>
      <c r="T387" s="1202"/>
    </row>
    <row r="388" spans="1:20">
      <c r="A388" s="1046">
        <v>383</v>
      </c>
      <c r="B388" s="1037" t="s">
        <v>573</v>
      </c>
      <c r="C388" s="1039" t="s">
        <v>13</v>
      </c>
      <c r="D388" s="1038" t="s">
        <v>2427</v>
      </c>
      <c r="E388" s="1038" t="s">
        <v>2427</v>
      </c>
      <c r="F388" s="1038" t="s">
        <v>2427</v>
      </c>
      <c r="G388" s="1038" t="s">
        <v>2427</v>
      </c>
      <c r="H388" s="1038" t="s">
        <v>2427</v>
      </c>
      <c r="I388" s="1038" t="s">
        <v>2427</v>
      </c>
      <c r="J388" s="1035" t="s">
        <v>9459</v>
      </c>
      <c r="K388" s="1041" t="s">
        <v>16</v>
      </c>
      <c r="L388" s="1040" t="s">
        <v>573</v>
      </c>
      <c r="M388" s="1290"/>
      <c r="N388" s="1058"/>
      <c r="O388" s="1058"/>
      <c r="S388" s="1058"/>
      <c r="T388" s="1202"/>
    </row>
    <row r="389" spans="1:20">
      <c r="A389" s="1046">
        <v>384</v>
      </c>
      <c r="B389" s="1045" t="s">
        <v>574</v>
      </c>
      <c r="C389" s="1039" t="s">
        <v>13</v>
      </c>
      <c r="D389" s="1038" t="s">
        <v>2427</v>
      </c>
      <c r="E389" s="1038" t="s">
        <v>2427</v>
      </c>
      <c r="F389" s="1038" t="s">
        <v>2427</v>
      </c>
      <c r="G389" s="1038" t="s">
        <v>2427</v>
      </c>
      <c r="H389" s="1038" t="s">
        <v>2427</v>
      </c>
      <c r="I389" s="1038" t="s">
        <v>2427</v>
      </c>
      <c r="J389" s="1035" t="s">
        <v>9459</v>
      </c>
      <c r="K389" s="1041" t="s">
        <v>16</v>
      </c>
      <c r="L389" s="1040" t="s">
        <v>574</v>
      </c>
      <c r="M389" s="1290"/>
      <c r="N389" s="1058"/>
      <c r="O389" s="1058"/>
      <c r="S389" s="1058"/>
      <c r="T389" s="1202"/>
    </row>
    <row r="390" spans="1:20">
      <c r="A390" s="1046">
        <v>385</v>
      </c>
      <c r="B390" s="1045" t="s">
        <v>575</v>
      </c>
      <c r="C390" s="1039" t="s">
        <v>13</v>
      </c>
      <c r="D390" s="1038" t="s">
        <v>2427</v>
      </c>
      <c r="E390" s="1038" t="s">
        <v>2427</v>
      </c>
      <c r="F390" s="1038" t="s">
        <v>2427</v>
      </c>
      <c r="G390" s="1038" t="s">
        <v>2427</v>
      </c>
      <c r="H390" s="1038" t="s">
        <v>2427</v>
      </c>
      <c r="I390" s="1038" t="s">
        <v>2427</v>
      </c>
      <c r="J390" s="1035" t="s">
        <v>9459</v>
      </c>
      <c r="K390" s="1041" t="s">
        <v>16</v>
      </c>
      <c r="L390" s="1040" t="s">
        <v>575</v>
      </c>
      <c r="M390" s="1290"/>
      <c r="N390" s="1058"/>
      <c r="O390" s="1058"/>
      <c r="S390" s="1058"/>
      <c r="T390" s="1202"/>
    </row>
    <row r="391" spans="1:20">
      <c r="A391" s="1046">
        <v>386</v>
      </c>
      <c r="B391" s="1045" t="s">
        <v>576</v>
      </c>
      <c r="C391" s="1039" t="s">
        <v>13</v>
      </c>
      <c r="D391" s="1038" t="s">
        <v>2427</v>
      </c>
      <c r="E391" s="1038" t="s">
        <v>2427</v>
      </c>
      <c r="F391" s="1038" t="s">
        <v>2427</v>
      </c>
      <c r="G391" s="1038" t="s">
        <v>2427</v>
      </c>
      <c r="H391" s="1038" t="s">
        <v>2427</v>
      </c>
      <c r="I391" s="1038" t="s">
        <v>2427</v>
      </c>
      <c r="J391" s="1035" t="s">
        <v>9459</v>
      </c>
      <c r="K391" s="1041" t="s">
        <v>16</v>
      </c>
      <c r="L391" s="1040" t="s">
        <v>576</v>
      </c>
      <c r="M391" s="1290"/>
      <c r="N391" s="1058"/>
      <c r="O391" s="1058"/>
      <c r="S391" s="1058"/>
      <c r="T391" s="1202"/>
    </row>
    <row r="392" spans="1:20">
      <c r="A392" s="1046">
        <v>387</v>
      </c>
      <c r="B392" s="1045" t="s">
        <v>577</v>
      </c>
      <c r="C392" s="1039" t="s">
        <v>13</v>
      </c>
      <c r="D392" s="1038" t="s">
        <v>2427</v>
      </c>
      <c r="E392" s="1038" t="s">
        <v>2427</v>
      </c>
      <c r="F392" s="1038" t="s">
        <v>2427</v>
      </c>
      <c r="G392" s="1038" t="s">
        <v>2427</v>
      </c>
      <c r="H392" s="1038" t="s">
        <v>2427</v>
      </c>
      <c r="I392" s="1038" t="s">
        <v>2427</v>
      </c>
      <c r="J392" s="1035" t="s">
        <v>9459</v>
      </c>
      <c r="K392" s="1041" t="s">
        <v>16</v>
      </c>
      <c r="L392" s="1040" t="s">
        <v>577</v>
      </c>
      <c r="M392" s="1290"/>
      <c r="N392" s="1058"/>
      <c r="O392" s="1058"/>
      <c r="S392" s="1058"/>
      <c r="T392" s="1202"/>
    </row>
    <row r="393" spans="1:20">
      <c r="A393" s="1046">
        <v>388</v>
      </c>
      <c r="B393" s="1037" t="s">
        <v>578</v>
      </c>
      <c r="C393" s="1039" t="s">
        <v>13</v>
      </c>
      <c r="D393" s="1038" t="s">
        <v>2427</v>
      </c>
      <c r="E393" s="1038" t="s">
        <v>2427</v>
      </c>
      <c r="F393" s="1038" t="s">
        <v>2427</v>
      </c>
      <c r="G393" s="1038" t="s">
        <v>2427</v>
      </c>
      <c r="H393" s="1038" t="s">
        <v>2427</v>
      </c>
      <c r="I393" s="1038" t="s">
        <v>2427</v>
      </c>
      <c r="J393" s="1035" t="s">
        <v>9459</v>
      </c>
      <c r="K393" s="1041" t="s">
        <v>16</v>
      </c>
      <c r="L393" s="1040" t="s">
        <v>578</v>
      </c>
      <c r="M393" s="1290"/>
      <c r="N393" s="1058"/>
      <c r="O393" s="1058"/>
      <c r="S393" s="1058"/>
      <c r="T393" s="1202"/>
    </row>
    <row r="394" spans="1:20">
      <c r="A394" s="1046">
        <v>389</v>
      </c>
      <c r="B394" s="1037" t="s">
        <v>579</v>
      </c>
      <c r="C394" s="1039" t="s">
        <v>13</v>
      </c>
      <c r="D394" s="1038" t="s">
        <v>2427</v>
      </c>
      <c r="E394" s="1038" t="s">
        <v>2427</v>
      </c>
      <c r="F394" s="1038" t="s">
        <v>2427</v>
      </c>
      <c r="G394" s="1038" t="s">
        <v>2427</v>
      </c>
      <c r="H394" s="1038" t="s">
        <v>2427</v>
      </c>
      <c r="I394" s="1038" t="s">
        <v>2427</v>
      </c>
      <c r="J394" s="1035" t="s">
        <v>9459</v>
      </c>
      <c r="K394" s="1041" t="s">
        <v>16</v>
      </c>
      <c r="L394" s="1040" t="s">
        <v>579</v>
      </c>
      <c r="M394" s="1290"/>
      <c r="N394" s="1058"/>
      <c r="O394" s="1058"/>
      <c r="S394" s="1058"/>
      <c r="T394" s="1202"/>
    </row>
    <row r="395" spans="1:20">
      <c r="A395" s="1046">
        <v>390</v>
      </c>
      <c r="B395" s="1037" t="s">
        <v>580</v>
      </c>
      <c r="C395" s="1039" t="s">
        <v>13</v>
      </c>
      <c r="D395" s="1038" t="s">
        <v>2427</v>
      </c>
      <c r="E395" s="1038" t="s">
        <v>2427</v>
      </c>
      <c r="F395" s="1038" t="s">
        <v>2427</v>
      </c>
      <c r="G395" s="1038" t="s">
        <v>2427</v>
      </c>
      <c r="H395" s="1038" t="s">
        <v>2427</v>
      </c>
      <c r="I395" s="1038" t="s">
        <v>2427</v>
      </c>
      <c r="J395" s="1035" t="s">
        <v>9459</v>
      </c>
      <c r="K395" s="1041" t="s">
        <v>16</v>
      </c>
      <c r="L395" s="1040" t="s">
        <v>580</v>
      </c>
      <c r="M395" s="1290"/>
      <c r="N395" s="1058"/>
      <c r="O395" s="1058"/>
      <c r="S395" s="1058"/>
      <c r="T395" s="1202"/>
    </row>
    <row r="396" spans="1:20">
      <c r="A396" s="1046">
        <v>391</v>
      </c>
      <c r="B396" s="1037" t="s">
        <v>581</v>
      </c>
      <c r="C396" s="1039" t="s">
        <v>13</v>
      </c>
      <c r="D396" s="1038" t="s">
        <v>2427</v>
      </c>
      <c r="E396" s="1038" t="s">
        <v>2427</v>
      </c>
      <c r="F396" s="1038" t="s">
        <v>2427</v>
      </c>
      <c r="G396" s="1038" t="s">
        <v>2427</v>
      </c>
      <c r="H396" s="1038" t="s">
        <v>2427</v>
      </c>
      <c r="I396" s="1038" t="s">
        <v>2427</v>
      </c>
      <c r="J396" s="1035" t="s">
        <v>9459</v>
      </c>
      <c r="K396" s="1041" t="s">
        <v>16</v>
      </c>
      <c r="L396" s="1040" t="s">
        <v>581</v>
      </c>
      <c r="M396" s="1290"/>
      <c r="N396" s="1058"/>
      <c r="O396" s="1058"/>
      <c r="S396" s="1058"/>
      <c r="T396" s="1202"/>
    </row>
    <row r="397" spans="1:20">
      <c r="A397" s="1046">
        <v>392</v>
      </c>
      <c r="B397" s="1045" t="s">
        <v>582</v>
      </c>
      <c r="C397" s="1039" t="s">
        <v>13</v>
      </c>
      <c r="D397" s="1038" t="s">
        <v>2427</v>
      </c>
      <c r="E397" s="1038" t="s">
        <v>2427</v>
      </c>
      <c r="F397" s="1038" t="s">
        <v>2427</v>
      </c>
      <c r="G397" s="1038" t="s">
        <v>2427</v>
      </c>
      <c r="H397" s="1038" t="s">
        <v>2427</v>
      </c>
      <c r="I397" s="1038" t="s">
        <v>2427</v>
      </c>
      <c r="J397" s="1035" t="s">
        <v>9459</v>
      </c>
      <c r="K397" s="1041" t="s">
        <v>16</v>
      </c>
      <c r="L397" s="1040" t="s">
        <v>582</v>
      </c>
      <c r="M397" s="1290"/>
      <c r="N397" s="1058"/>
      <c r="O397" s="1058"/>
      <c r="S397" s="1058"/>
      <c r="T397" s="1202"/>
    </row>
    <row r="398" spans="1:20">
      <c r="A398" s="1046">
        <v>393</v>
      </c>
      <c r="B398" s="1045" t="s">
        <v>583</v>
      </c>
      <c r="C398" s="1039" t="s">
        <v>13</v>
      </c>
      <c r="D398" s="1038" t="s">
        <v>2427</v>
      </c>
      <c r="E398" s="1038" t="s">
        <v>2427</v>
      </c>
      <c r="F398" s="1038" t="s">
        <v>2427</v>
      </c>
      <c r="G398" s="1038" t="s">
        <v>2427</v>
      </c>
      <c r="H398" s="1038" t="s">
        <v>2427</v>
      </c>
      <c r="I398" s="1038" t="s">
        <v>2427</v>
      </c>
      <c r="J398" s="1035" t="s">
        <v>9459</v>
      </c>
      <c r="K398" s="1041" t="s">
        <v>16</v>
      </c>
      <c r="L398" s="1040" t="s">
        <v>583</v>
      </c>
      <c r="M398" s="1290"/>
      <c r="N398" s="1058"/>
      <c r="O398" s="1058"/>
      <c r="S398" s="1058"/>
      <c r="T398" s="1202"/>
    </row>
    <row r="399" spans="1:20">
      <c r="A399" s="1046">
        <v>394</v>
      </c>
      <c r="B399" s="1045" t="s">
        <v>584</v>
      </c>
      <c r="C399" s="1039" t="s">
        <v>13</v>
      </c>
      <c r="D399" s="1038" t="s">
        <v>2427</v>
      </c>
      <c r="E399" s="1038" t="s">
        <v>2427</v>
      </c>
      <c r="F399" s="1038" t="s">
        <v>2427</v>
      </c>
      <c r="G399" s="1038" t="s">
        <v>2427</v>
      </c>
      <c r="H399" s="1038" t="s">
        <v>2427</v>
      </c>
      <c r="I399" s="1038" t="s">
        <v>2427</v>
      </c>
      <c r="J399" s="1035" t="s">
        <v>9459</v>
      </c>
      <c r="K399" s="1041" t="s">
        <v>16</v>
      </c>
      <c r="L399" s="1040" t="s">
        <v>584</v>
      </c>
      <c r="M399" s="1290"/>
      <c r="N399" s="1058"/>
      <c r="O399" s="1058"/>
      <c r="S399" s="1058"/>
      <c r="T399" s="1202"/>
    </row>
    <row r="400" spans="1:20">
      <c r="A400" s="1046">
        <v>395</v>
      </c>
      <c r="B400" s="1045" t="s">
        <v>585</v>
      </c>
      <c r="C400" s="1039" t="s">
        <v>13</v>
      </c>
      <c r="D400" s="1038" t="s">
        <v>2427</v>
      </c>
      <c r="E400" s="1038" t="s">
        <v>2427</v>
      </c>
      <c r="F400" s="1038" t="s">
        <v>2427</v>
      </c>
      <c r="G400" s="1038" t="s">
        <v>2427</v>
      </c>
      <c r="H400" s="1038" t="s">
        <v>2427</v>
      </c>
      <c r="I400" s="1038" t="s">
        <v>2427</v>
      </c>
      <c r="J400" s="1035" t="s">
        <v>9459</v>
      </c>
      <c r="K400" s="1041" t="s">
        <v>16</v>
      </c>
      <c r="L400" s="1040" t="s">
        <v>585</v>
      </c>
      <c r="M400" s="1290"/>
      <c r="N400" s="1058"/>
      <c r="O400" s="1058"/>
      <c r="S400" s="1058"/>
      <c r="T400" s="1202"/>
    </row>
    <row r="401" spans="1:20">
      <c r="A401" s="1046">
        <v>396</v>
      </c>
      <c r="B401" s="1037" t="s">
        <v>586</v>
      </c>
      <c r="C401" s="1039" t="s">
        <v>13</v>
      </c>
      <c r="D401" s="1038" t="s">
        <v>2427</v>
      </c>
      <c r="E401" s="1038" t="s">
        <v>2427</v>
      </c>
      <c r="F401" s="1038" t="s">
        <v>2427</v>
      </c>
      <c r="G401" s="1038" t="s">
        <v>2427</v>
      </c>
      <c r="H401" s="1038" t="s">
        <v>2427</v>
      </c>
      <c r="I401" s="1038" t="s">
        <v>2427</v>
      </c>
      <c r="J401" s="1035" t="s">
        <v>9459</v>
      </c>
      <c r="K401" s="1041" t="s">
        <v>16</v>
      </c>
      <c r="L401" s="1040" t="s">
        <v>586</v>
      </c>
      <c r="M401" s="1290"/>
      <c r="N401" s="1058"/>
      <c r="O401" s="1058"/>
      <c r="S401" s="1058"/>
      <c r="T401" s="1202"/>
    </row>
    <row r="402" spans="1:20">
      <c r="A402" s="1046">
        <v>397</v>
      </c>
      <c r="B402" s="1037" t="s">
        <v>587</v>
      </c>
      <c r="C402" s="1039" t="s">
        <v>13</v>
      </c>
      <c r="D402" s="1038" t="s">
        <v>2427</v>
      </c>
      <c r="E402" s="1038" t="s">
        <v>2427</v>
      </c>
      <c r="F402" s="1038" t="s">
        <v>2427</v>
      </c>
      <c r="G402" s="1038" t="s">
        <v>2427</v>
      </c>
      <c r="H402" s="1038" t="s">
        <v>2427</v>
      </c>
      <c r="I402" s="1038" t="s">
        <v>2427</v>
      </c>
      <c r="J402" s="1035" t="s">
        <v>9459</v>
      </c>
      <c r="K402" s="1041" t="s">
        <v>16</v>
      </c>
      <c r="L402" s="1040" t="s">
        <v>587</v>
      </c>
      <c r="M402" s="1290"/>
      <c r="N402" s="1058"/>
      <c r="O402" s="1058"/>
      <c r="S402" s="1058"/>
      <c r="T402" s="1202"/>
    </row>
    <row r="403" spans="1:20">
      <c r="A403" s="1046">
        <v>398</v>
      </c>
      <c r="B403" s="1037" t="s">
        <v>588</v>
      </c>
      <c r="C403" s="1039" t="s">
        <v>13</v>
      </c>
      <c r="D403" s="1038" t="s">
        <v>2427</v>
      </c>
      <c r="E403" s="1038" t="s">
        <v>2427</v>
      </c>
      <c r="F403" s="1038" t="s">
        <v>2427</v>
      </c>
      <c r="G403" s="1038" t="s">
        <v>2427</v>
      </c>
      <c r="H403" s="1038" t="s">
        <v>2427</v>
      </c>
      <c r="I403" s="1038" t="s">
        <v>2427</v>
      </c>
      <c r="J403" s="1035" t="s">
        <v>9459</v>
      </c>
      <c r="K403" s="1041" t="s">
        <v>16</v>
      </c>
      <c r="L403" s="1040" t="s">
        <v>588</v>
      </c>
      <c r="M403" s="1290"/>
      <c r="N403" s="1058"/>
      <c r="O403" s="1058"/>
      <c r="S403" s="1058"/>
      <c r="T403" s="1202"/>
    </row>
    <row r="404" spans="1:20">
      <c r="A404" s="1046">
        <v>399</v>
      </c>
      <c r="B404" s="1037" t="s">
        <v>589</v>
      </c>
      <c r="C404" s="1039" t="s">
        <v>13</v>
      </c>
      <c r="D404" s="1038" t="s">
        <v>2427</v>
      </c>
      <c r="E404" s="1038" t="s">
        <v>2427</v>
      </c>
      <c r="F404" s="1038" t="s">
        <v>2427</v>
      </c>
      <c r="G404" s="1038" t="s">
        <v>2427</v>
      </c>
      <c r="H404" s="1038" t="s">
        <v>2427</v>
      </c>
      <c r="I404" s="1038" t="s">
        <v>2427</v>
      </c>
      <c r="J404" s="1035" t="s">
        <v>9459</v>
      </c>
      <c r="K404" s="1041" t="s">
        <v>16</v>
      </c>
      <c r="L404" s="1040" t="s">
        <v>589</v>
      </c>
      <c r="M404" s="1290"/>
      <c r="N404" s="1058"/>
      <c r="O404" s="1058"/>
      <c r="S404" s="1058"/>
      <c r="T404" s="1202"/>
    </row>
    <row r="405" spans="1:20">
      <c r="A405" s="1046">
        <v>400</v>
      </c>
      <c r="B405" s="1045" t="s">
        <v>590</v>
      </c>
      <c r="C405" s="1039" t="s">
        <v>13</v>
      </c>
      <c r="D405" s="1038" t="s">
        <v>2427</v>
      </c>
      <c r="E405" s="1038" t="s">
        <v>2427</v>
      </c>
      <c r="F405" s="1038" t="s">
        <v>2427</v>
      </c>
      <c r="G405" s="1038" t="s">
        <v>2427</v>
      </c>
      <c r="H405" s="1038" t="s">
        <v>2427</v>
      </c>
      <c r="I405" s="1038" t="s">
        <v>2427</v>
      </c>
      <c r="J405" s="1035" t="s">
        <v>9459</v>
      </c>
      <c r="K405" s="1041" t="s">
        <v>16</v>
      </c>
      <c r="L405" s="1040" t="s">
        <v>590</v>
      </c>
      <c r="M405" s="1290"/>
      <c r="N405" s="1058"/>
      <c r="O405" s="1058"/>
      <c r="S405" s="1058"/>
      <c r="T405" s="1202"/>
    </row>
    <row r="406" spans="1:20">
      <c r="A406" s="1046">
        <v>401</v>
      </c>
      <c r="B406" s="1045" t="s">
        <v>591</v>
      </c>
      <c r="C406" s="1039" t="s">
        <v>13</v>
      </c>
      <c r="D406" s="1038" t="s">
        <v>2427</v>
      </c>
      <c r="E406" s="1038" t="s">
        <v>2427</v>
      </c>
      <c r="F406" s="1038" t="s">
        <v>2427</v>
      </c>
      <c r="G406" s="1038" t="s">
        <v>2427</v>
      </c>
      <c r="H406" s="1038" t="s">
        <v>2427</v>
      </c>
      <c r="I406" s="1038" t="s">
        <v>2427</v>
      </c>
      <c r="J406" s="1035" t="s">
        <v>9459</v>
      </c>
      <c r="K406" s="1041" t="s">
        <v>16</v>
      </c>
      <c r="L406" s="1040" t="s">
        <v>591</v>
      </c>
      <c r="M406" s="1290"/>
      <c r="N406" s="1058"/>
      <c r="O406" s="1058"/>
      <c r="S406" s="1058"/>
      <c r="T406" s="1202"/>
    </row>
    <row r="407" spans="1:20">
      <c r="A407" s="1046">
        <v>402</v>
      </c>
      <c r="B407" s="1045" t="s">
        <v>592</v>
      </c>
      <c r="C407" s="1039" t="s">
        <v>13</v>
      </c>
      <c r="D407" s="1038" t="s">
        <v>2427</v>
      </c>
      <c r="E407" s="1038" t="s">
        <v>2427</v>
      </c>
      <c r="F407" s="1038" t="s">
        <v>2427</v>
      </c>
      <c r="G407" s="1038" t="s">
        <v>2427</v>
      </c>
      <c r="H407" s="1038" t="s">
        <v>2427</v>
      </c>
      <c r="I407" s="1038" t="s">
        <v>2427</v>
      </c>
      <c r="J407" s="1035" t="s">
        <v>9459</v>
      </c>
      <c r="K407" s="1041" t="s">
        <v>16</v>
      </c>
      <c r="L407" s="1040" t="s">
        <v>592</v>
      </c>
      <c r="M407" s="1290"/>
      <c r="N407" s="1058"/>
      <c r="O407" s="1058"/>
      <c r="S407" s="1058"/>
      <c r="T407" s="1202"/>
    </row>
    <row r="408" spans="1:20">
      <c r="A408" s="1046">
        <v>403</v>
      </c>
      <c r="B408" s="1045" t="s">
        <v>593</v>
      </c>
      <c r="C408" s="1039" t="s">
        <v>13</v>
      </c>
      <c r="D408" s="1038" t="s">
        <v>2427</v>
      </c>
      <c r="E408" s="1038" t="s">
        <v>2427</v>
      </c>
      <c r="F408" s="1038" t="s">
        <v>2427</v>
      </c>
      <c r="G408" s="1038" t="s">
        <v>2427</v>
      </c>
      <c r="H408" s="1038" t="s">
        <v>2427</v>
      </c>
      <c r="I408" s="1038" t="s">
        <v>2427</v>
      </c>
      <c r="J408" s="1035" t="s">
        <v>9459</v>
      </c>
      <c r="K408" s="1041" t="s">
        <v>16</v>
      </c>
      <c r="L408" s="1040" t="s">
        <v>593</v>
      </c>
      <c r="M408" s="1290"/>
      <c r="N408" s="1058"/>
      <c r="O408" s="1058"/>
      <c r="S408" s="1058"/>
      <c r="T408" s="1202"/>
    </row>
    <row r="409" spans="1:20">
      <c r="A409" s="1046">
        <v>404</v>
      </c>
      <c r="B409" s="1037" t="s">
        <v>594</v>
      </c>
      <c r="C409" s="1039" t="s">
        <v>13</v>
      </c>
      <c r="D409" s="1038" t="s">
        <v>2427</v>
      </c>
      <c r="E409" s="1038" t="s">
        <v>2427</v>
      </c>
      <c r="F409" s="1038" t="s">
        <v>2427</v>
      </c>
      <c r="G409" s="1038" t="s">
        <v>2427</v>
      </c>
      <c r="H409" s="1038" t="s">
        <v>2427</v>
      </c>
      <c r="I409" s="1038" t="s">
        <v>2427</v>
      </c>
      <c r="J409" s="1035" t="s">
        <v>9459</v>
      </c>
      <c r="K409" s="1041" t="s">
        <v>16</v>
      </c>
      <c r="L409" s="1040" t="s">
        <v>594</v>
      </c>
      <c r="M409" s="1290"/>
      <c r="N409" s="1058"/>
      <c r="O409" s="1058"/>
      <c r="S409" s="1058"/>
      <c r="T409" s="1202"/>
    </row>
    <row r="410" spans="1:20">
      <c r="A410" s="1046">
        <v>405</v>
      </c>
      <c r="B410" s="1037" t="s">
        <v>595</v>
      </c>
      <c r="C410" s="1039" t="s">
        <v>13</v>
      </c>
      <c r="D410" s="1038" t="s">
        <v>2427</v>
      </c>
      <c r="E410" s="1038" t="s">
        <v>2427</v>
      </c>
      <c r="F410" s="1038" t="s">
        <v>2427</v>
      </c>
      <c r="G410" s="1038" t="s">
        <v>2427</v>
      </c>
      <c r="H410" s="1038" t="s">
        <v>2427</v>
      </c>
      <c r="I410" s="1038" t="s">
        <v>2427</v>
      </c>
      <c r="J410" s="1035" t="s">
        <v>9459</v>
      </c>
      <c r="K410" s="1041" t="s">
        <v>16</v>
      </c>
      <c r="L410" s="1040" t="s">
        <v>595</v>
      </c>
      <c r="M410" s="1290"/>
      <c r="N410" s="1058"/>
      <c r="O410" s="1058"/>
      <c r="S410" s="1058"/>
      <c r="T410" s="1202"/>
    </row>
    <row r="411" spans="1:20">
      <c r="A411" s="1046">
        <v>406</v>
      </c>
      <c r="B411" s="1037" t="s">
        <v>596</v>
      </c>
      <c r="C411" s="1039" t="s">
        <v>13</v>
      </c>
      <c r="D411" s="1038" t="s">
        <v>2427</v>
      </c>
      <c r="E411" s="1038" t="s">
        <v>2427</v>
      </c>
      <c r="F411" s="1038" t="s">
        <v>2427</v>
      </c>
      <c r="G411" s="1038" t="s">
        <v>2427</v>
      </c>
      <c r="H411" s="1038" t="s">
        <v>2427</v>
      </c>
      <c r="I411" s="1038" t="s">
        <v>2427</v>
      </c>
      <c r="J411" s="1035" t="s">
        <v>9459</v>
      </c>
      <c r="K411" s="1041" t="s">
        <v>16</v>
      </c>
      <c r="L411" s="1040" t="s">
        <v>596</v>
      </c>
      <c r="M411" s="1290"/>
      <c r="N411" s="1058"/>
      <c r="O411" s="1058"/>
      <c r="S411" s="1058"/>
      <c r="T411" s="1202"/>
    </row>
    <row r="412" spans="1:20">
      <c r="A412" s="1046">
        <v>407</v>
      </c>
      <c r="B412" s="1037" t="s">
        <v>597</v>
      </c>
      <c r="C412" s="1039" t="s">
        <v>13</v>
      </c>
      <c r="D412" s="1038" t="s">
        <v>2427</v>
      </c>
      <c r="E412" s="1038" t="s">
        <v>2427</v>
      </c>
      <c r="F412" s="1038" t="s">
        <v>2427</v>
      </c>
      <c r="G412" s="1038" t="s">
        <v>2427</v>
      </c>
      <c r="H412" s="1038" t="s">
        <v>2427</v>
      </c>
      <c r="I412" s="1038" t="s">
        <v>2427</v>
      </c>
      <c r="J412" s="1035" t="s">
        <v>9459</v>
      </c>
      <c r="K412" s="1041" t="s">
        <v>16</v>
      </c>
      <c r="L412" s="1040" t="s">
        <v>597</v>
      </c>
      <c r="M412" s="1290"/>
      <c r="N412" s="1058"/>
      <c r="O412" s="1058"/>
      <c r="S412" s="1058"/>
      <c r="T412" s="1202"/>
    </row>
    <row r="413" spans="1:20">
      <c r="A413" s="1046">
        <v>408</v>
      </c>
      <c r="B413" s="1045" t="s">
        <v>598</v>
      </c>
      <c r="C413" s="1039" t="s">
        <v>13</v>
      </c>
      <c r="D413" s="1038" t="s">
        <v>2427</v>
      </c>
      <c r="E413" s="1038" t="s">
        <v>2427</v>
      </c>
      <c r="F413" s="1038" t="s">
        <v>2427</v>
      </c>
      <c r="G413" s="1038" t="s">
        <v>2427</v>
      </c>
      <c r="H413" s="1038" t="s">
        <v>2427</v>
      </c>
      <c r="I413" s="1038" t="s">
        <v>2427</v>
      </c>
      <c r="J413" s="1035" t="s">
        <v>9459</v>
      </c>
      <c r="K413" s="1041" t="s">
        <v>16</v>
      </c>
      <c r="L413" s="1040" t="s">
        <v>598</v>
      </c>
      <c r="M413" s="1290"/>
      <c r="N413" s="1058"/>
      <c r="O413" s="1058"/>
      <c r="S413" s="1058"/>
      <c r="T413" s="1202"/>
    </row>
    <row r="414" spans="1:20">
      <c r="A414" s="1046">
        <v>409</v>
      </c>
      <c r="B414" s="1045" t="s">
        <v>599</v>
      </c>
      <c r="C414" s="1039" t="s">
        <v>13</v>
      </c>
      <c r="D414" s="1038" t="s">
        <v>2427</v>
      </c>
      <c r="E414" s="1038" t="s">
        <v>2427</v>
      </c>
      <c r="F414" s="1038" t="s">
        <v>2427</v>
      </c>
      <c r="G414" s="1038" t="s">
        <v>2427</v>
      </c>
      <c r="H414" s="1038" t="s">
        <v>2427</v>
      </c>
      <c r="I414" s="1038" t="s">
        <v>2427</v>
      </c>
      <c r="J414" s="1035" t="s">
        <v>9459</v>
      </c>
      <c r="K414" s="1041" t="s">
        <v>16</v>
      </c>
      <c r="L414" s="1040" t="s">
        <v>599</v>
      </c>
      <c r="M414" s="1290"/>
      <c r="N414" s="1058"/>
      <c r="O414" s="1058"/>
      <c r="S414" s="1058"/>
      <c r="T414" s="1202"/>
    </row>
    <row r="415" spans="1:20">
      <c r="A415" s="1046">
        <v>410</v>
      </c>
      <c r="B415" s="1045" t="s">
        <v>600</v>
      </c>
      <c r="C415" s="1039" t="s">
        <v>13</v>
      </c>
      <c r="D415" s="1038" t="s">
        <v>2427</v>
      </c>
      <c r="E415" s="1038" t="s">
        <v>2427</v>
      </c>
      <c r="F415" s="1038" t="s">
        <v>2427</v>
      </c>
      <c r="G415" s="1038" t="s">
        <v>2427</v>
      </c>
      <c r="H415" s="1038" t="s">
        <v>2427</v>
      </c>
      <c r="I415" s="1038" t="s">
        <v>2427</v>
      </c>
      <c r="J415" s="1035" t="s">
        <v>9459</v>
      </c>
      <c r="K415" s="1041" t="s">
        <v>16</v>
      </c>
      <c r="L415" s="1040" t="s">
        <v>600</v>
      </c>
      <c r="M415" s="1290"/>
      <c r="N415" s="1058"/>
      <c r="O415" s="1058"/>
      <c r="S415" s="1058"/>
      <c r="T415" s="1202"/>
    </row>
    <row r="416" spans="1:20">
      <c r="A416" s="1046">
        <v>411</v>
      </c>
      <c r="B416" s="1045" t="s">
        <v>601</v>
      </c>
      <c r="C416" s="1039" t="s">
        <v>13</v>
      </c>
      <c r="D416" s="1038" t="s">
        <v>2427</v>
      </c>
      <c r="E416" s="1038" t="s">
        <v>2427</v>
      </c>
      <c r="F416" s="1038" t="s">
        <v>2427</v>
      </c>
      <c r="G416" s="1038" t="s">
        <v>2427</v>
      </c>
      <c r="H416" s="1038" t="s">
        <v>2427</v>
      </c>
      <c r="I416" s="1038" t="s">
        <v>2427</v>
      </c>
      <c r="J416" s="1035" t="s">
        <v>9459</v>
      </c>
      <c r="K416" s="1041" t="s">
        <v>16</v>
      </c>
      <c r="L416" s="1040" t="s">
        <v>601</v>
      </c>
      <c r="M416" s="1290"/>
      <c r="N416" s="1058"/>
      <c r="O416" s="1058"/>
      <c r="S416" s="1058"/>
      <c r="T416" s="1202"/>
    </row>
    <row r="417" spans="1:20">
      <c r="A417" s="1046">
        <v>412</v>
      </c>
      <c r="B417" s="1037" t="s">
        <v>602</v>
      </c>
      <c r="C417" s="1039" t="s">
        <v>13</v>
      </c>
      <c r="D417" s="1038" t="s">
        <v>2427</v>
      </c>
      <c r="E417" s="1038" t="s">
        <v>2427</v>
      </c>
      <c r="F417" s="1038" t="s">
        <v>2427</v>
      </c>
      <c r="G417" s="1038" t="s">
        <v>2427</v>
      </c>
      <c r="H417" s="1038" t="s">
        <v>2427</v>
      </c>
      <c r="I417" s="1038" t="s">
        <v>2427</v>
      </c>
      <c r="J417" s="1035" t="s">
        <v>9459</v>
      </c>
      <c r="K417" s="1041" t="s">
        <v>16</v>
      </c>
      <c r="L417" s="1040" t="s">
        <v>602</v>
      </c>
      <c r="M417" s="1290"/>
      <c r="N417" s="1058"/>
      <c r="O417" s="1058"/>
      <c r="S417" s="1058"/>
      <c r="T417" s="1202"/>
    </row>
    <row r="418" spans="1:20">
      <c r="A418" s="1046">
        <v>413</v>
      </c>
      <c r="B418" s="1037" t="s">
        <v>603</v>
      </c>
      <c r="C418" s="1039" t="s">
        <v>13</v>
      </c>
      <c r="D418" s="1038" t="s">
        <v>2427</v>
      </c>
      <c r="E418" s="1038" t="s">
        <v>2427</v>
      </c>
      <c r="F418" s="1038" t="s">
        <v>2427</v>
      </c>
      <c r="G418" s="1038" t="s">
        <v>2427</v>
      </c>
      <c r="H418" s="1038" t="s">
        <v>2427</v>
      </c>
      <c r="I418" s="1038" t="s">
        <v>2427</v>
      </c>
      <c r="J418" s="1035" t="s">
        <v>9459</v>
      </c>
      <c r="K418" s="1041" t="s">
        <v>16</v>
      </c>
      <c r="L418" s="1040" t="s">
        <v>603</v>
      </c>
      <c r="M418" s="1290"/>
      <c r="N418" s="1058"/>
      <c r="O418" s="1058"/>
      <c r="S418" s="1058"/>
      <c r="T418" s="1202"/>
    </row>
    <row r="419" spans="1:20">
      <c r="A419" s="1046">
        <v>414</v>
      </c>
      <c r="B419" s="1037" t="s">
        <v>604</v>
      </c>
      <c r="C419" s="1039" t="s">
        <v>13</v>
      </c>
      <c r="D419" s="1038" t="s">
        <v>2427</v>
      </c>
      <c r="E419" s="1038" t="s">
        <v>2427</v>
      </c>
      <c r="F419" s="1038" t="s">
        <v>2427</v>
      </c>
      <c r="G419" s="1038" t="s">
        <v>2427</v>
      </c>
      <c r="H419" s="1038" t="s">
        <v>2427</v>
      </c>
      <c r="I419" s="1038" t="s">
        <v>2427</v>
      </c>
      <c r="J419" s="1035" t="s">
        <v>9459</v>
      </c>
      <c r="K419" s="1041" t="s">
        <v>16</v>
      </c>
      <c r="L419" s="1040" t="s">
        <v>604</v>
      </c>
      <c r="M419" s="1290"/>
      <c r="N419" s="1058"/>
      <c r="O419" s="1058"/>
      <c r="S419" s="1058"/>
      <c r="T419" s="1202"/>
    </row>
    <row r="420" spans="1:20">
      <c r="A420" s="1046">
        <v>415</v>
      </c>
      <c r="B420" s="1037" t="s">
        <v>605</v>
      </c>
      <c r="C420" s="1039" t="s">
        <v>13</v>
      </c>
      <c r="D420" s="1038" t="s">
        <v>2427</v>
      </c>
      <c r="E420" s="1038" t="s">
        <v>2427</v>
      </c>
      <c r="F420" s="1038" t="s">
        <v>2427</v>
      </c>
      <c r="G420" s="1038" t="s">
        <v>2427</v>
      </c>
      <c r="H420" s="1038" t="s">
        <v>2427</v>
      </c>
      <c r="I420" s="1038" t="s">
        <v>2427</v>
      </c>
      <c r="J420" s="1035" t="s">
        <v>9459</v>
      </c>
      <c r="K420" s="1041" t="s">
        <v>16</v>
      </c>
      <c r="L420" s="1040" t="s">
        <v>605</v>
      </c>
      <c r="M420" s="1290"/>
      <c r="N420" s="1058"/>
      <c r="O420" s="1058"/>
      <c r="S420" s="1058"/>
      <c r="T420" s="1202"/>
    </row>
    <row r="421" spans="1:20">
      <c r="A421" s="1046">
        <v>416</v>
      </c>
      <c r="B421" s="1045" t="s">
        <v>606</v>
      </c>
      <c r="C421" s="1039" t="s">
        <v>13</v>
      </c>
      <c r="D421" s="1038" t="s">
        <v>2427</v>
      </c>
      <c r="E421" s="1038" t="s">
        <v>2427</v>
      </c>
      <c r="F421" s="1038" t="s">
        <v>2427</v>
      </c>
      <c r="G421" s="1038" t="s">
        <v>2427</v>
      </c>
      <c r="H421" s="1038" t="s">
        <v>2427</v>
      </c>
      <c r="I421" s="1038" t="s">
        <v>2427</v>
      </c>
      <c r="J421" s="1035" t="s">
        <v>9459</v>
      </c>
      <c r="K421" s="1041" t="s">
        <v>16</v>
      </c>
      <c r="L421" s="1040" t="s">
        <v>606</v>
      </c>
      <c r="M421" s="1290"/>
      <c r="N421" s="1058"/>
      <c r="O421" s="1058"/>
      <c r="S421" s="1058"/>
      <c r="T421" s="1202"/>
    </row>
    <row r="422" spans="1:20">
      <c r="A422" s="1046">
        <v>417</v>
      </c>
      <c r="B422" s="1045" t="s">
        <v>607</v>
      </c>
      <c r="C422" s="1039" t="s">
        <v>13</v>
      </c>
      <c r="D422" s="1038" t="s">
        <v>2427</v>
      </c>
      <c r="E422" s="1038" t="s">
        <v>2427</v>
      </c>
      <c r="F422" s="1038" t="s">
        <v>2427</v>
      </c>
      <c r="G422" s="1038" t="s">
        <v>2427</v>
      </c>
      <c r="H422" s="1038" t="s">
        <v>2427</v>
      </c>
      <c r="I422" s="1038" t="s">
        <v>2427</v>
      </c>
      <c r="J422" s="1035" t="s">
        <v>9459</v>
      </c>
      <c r="K422" s="1041" t="s">
        <v>16</v>
      </c>
      <c r="L422" s="1040" t="s">
        <v>607</v>
      </c>
      <c r="M422" s="1290"/>
      <c r="N422" s="1058"/>
      <c r="O422" s="1058"/>
      <c r="S422" s="1058"/>
      <c r="T422" s="1202"/>
    </row>
    <row r="423" spans="1:20">
      <c r="A423" s="1046">
        <v>418</v>
      </c>
      <c r="B423" s="1045" t="s">
        <v>608</v>
      </c>
      <c r="C423" s="1039" t="s">
        <v>13</v>
      </c>
      <c r="D423" s="1038" t="s">
        <v>2427</v>
      </c>
      <c r="E423" s="1038" t="s">
        <v>2427</v>
      </c>
      <c r="F423" s="1038" t="s">
        <v>2427</v>
      </c>
      <c r="G423" s="1038" t="s">
        <v>2427</v>
      </c>
      <c r="H423" s="1038" t="s">
        <v>2427</v>
      </c>
      <c r="I423" s="1038" t="s">
        <v>2427</v>
      </c>
      <c r="J423" s="1035" t="s">
        <v>9459</v>
      </c>
      <c r="K423" s="1041" t="s">
        <v>16</v>
      </c>
      <c r="L423" s="1040" t="s">
        <v>608</v>
      </c>
      <c r="M423" s="1290"/>
      <c r="N423" s="1058"/>
      <c r="O423" s="1058"/>
      <c r="S423" s="1058"/>
      <c r="T423" s="1202"/>
    </row>
    <row r="424" spans="1:20">
      <c r="A424" s="1046">
        <v>419</v>
      </c>
      <c r="B424" s="1045" t="s">
        <v>609</v>
      </c>
      <c r="C424" s="1039" t="s">
        <v>13</v>
      </c>
      <c r="D424" s="1038" t="s">
        <v>2427</v>
      </c>
      <c r="E424" s="1038" t="s">
        <v>2427</v>
      </c>
      <c r="F424" s="1038" t="s">
        <v>2427</v>
      </c>
      <c r="G424" s="1038" t="s">
        <v>2427</v>
      </c>
      <c r="H424" s="1038" t="s">
        <v>2427</v>
      </c>
      <c r="I424" s="1038" t="s">
        <v>2427</v>
      </c>
      <c r="J424" s="1035" t="s">
        <v>9459</v>
      </c>
      <c r="K424" s="1041" t="s">
        <v>16</v>
      </c>
      <c r="L424" s="1040" t="s">
        <v>609</v>
      </c>
      <c r="M424" s="1290"/>
      <c r="N424" s="1058"/>
      <c r="O424" s="1058"/>
      <c r="S424" s="1058"/>
      <c r="T424" s="1202"/>
    </row>
    <row r="425" spans="1:20">
      <c r="A425" s="1046">
        <v>420</v>
      </c>
      <c r="B425" s="1037" t="s">
        <v>610</v>
      </c>
      <c r="C425" s="1039" t="s">
        <v>13</v>
      </c>
      <c r="D425" s="1038" t="s">
        <v>2427</v>
      </c>
      <c r="E425" s="1038" t="s">
        <v>2427</v>
      </c>
      <c r="F425" s="1038" t="s">
        <v>2427</v>
      </c>
      <c r="G425" s="1038" t="s">
        <v>2427</v>
      </c>
      <c r="H425" s="1038" t="s">
        <v>2427</v>
      </c>
      <c r="I425" s="1038" t="s">
        <v>2427</v>
      </c>
      <c r="J425" s="1035" t="s">
        <v>9459</v>
      </c>
      <c r="K425" s="1041" t="s">
        <v>16</v>
      </c>
      <c r="L425" s="1040" t="s">
        <v>610</v>
      </c>
      <c r="M425" s="1290"/>
      <c r="N425" s="1058"/>
      <c r="O425" s="1058"/>
      <c r="S425" s="1058"/>
      <c r="T425" s="1202"/>
    </row>
    <row r="426" spans="1:20">
      <c r="A426" s="1046">
        <v>421</v>
      </c>
      <c r="B426" s="1037" t="s">
        <v>611</v>
      </c>
      <c r="C426" s="1039" t="s">
        <v>13</v>
      </c>
      <c r="D426" s="1038" t="s">
        <v>2427</v>
      </c>
      <c r="E426" s="1038" t="s">
        <v>2427</v>
      </c>
      <c r="F426" s="1038" t="s">
        <v>2427</v>
      </c>
      <c r="G426" s="1038" t="s">
        <v>2427</v>
      </c>
      <c r="H426" s="1038" t="s">
        <v>2427</v>
      </c>
      <c r="I426" s="1038" t="s">
        <v>2427</v>
      </c>
      <c r="J426" s="1035" t="s">
        <v>9459</v>
      </c>
      <c r="K426" s="1041" t="s">
        <v>16</v>
      </c>
      <c r="L426" s="1040" t="s">
        <v>611</v>
      </c>
      <c r="M426" s="1290"/>
      <c r="N426" s="1058"/>
      <c r="O426" s="1058"/>
      <c r="S426" s="1058"/>
      <c r="T426" s="1202"/>
    </row>
    <row r="427" spans="1:20">
      <c r="A427" s="1046">
        <v>422</v>
      </c>
      <c r="B427" s="1037" t="s">
        <v>612</v>
      </c>
      <c r="C427" s="1039" t="s">
        <v>13</v>
      </c>
      <c r="D427" s="1038" t="s">
        <v>2427</v>
      </c>
      <c r="E427" s="1038" t="s">
        <v>2427</v>
      </c>
      <c r="F427" s="1038" t="s">
        <v>2427</v>
      </c>
      <c r="G427" s="1038" t="s">
        <v>2427</v>
      </c>
      <c r="H427" s="1038" t="s">
        <v>2427</v>
      </c>
      <c r="I427" s="1038" t="s">
        <v>2427</v>
      </c>
      <c r="J427" s="1035" t="s">
        <v>9459</v>
      </c>
      <c r="K427" s="1041" t="s">
        <v>16</v>
      </c>
      <c r="L427" s="1040" t="s">
        <v>612</v>
      </c>
      <c r="M427" s="1290"/>
      <c r="N427" s="1058"/>
      <c r="O427" s="1058"/>
      <c r="S427" s="1058"/>
      <c r="T427" s="1202"/>
    </row>
    <row r="428" spans="1:20">
      <c r="A428" s="1046">
        <v>423</v>
      </c>
      <c r="B428" s="1037" t="s">
        <v>613</v>
      </c>
      <c r="C428" s="1039" t="s">
        <v>13</v>
      </c>
      <c r="D428" s="1038" t="s">
        <v>2427</v>
      </c>
      <c r="E428" s="1038" t="s">
        <v>2427</v>
      </c>
      <c r="F428" s="1038" t="s">
        <v>2427</v>
      </c>
      <c r="G428" s="1038" t="s">
        <v>2427</v>
      </c>
      <c r="H428" s="1038" t="s">
        <v>2427</v>
      </c>
      <c r="I428" s="1038" t="s">
        <v>2427</v>
      </c>
      <c r="J428" s="1035" t="s">
        <v>9459</v>
      </c>
      <c r="K428" s="1041" t="s">
        <v>16</v>
      </c>
      <c r="L428" s="1040" t="s">
        <v>613</v>
      </c>
      <c r="M428" s="1290"/>
      <c r="N428" s="1058"/>
      <c r="O428" s="1058"/>
      <c r="S428" s="1058"/>
      <c r="T428" s="1202"/>
    </row>
    <row r="429" spans="1:20">
      <c r="A429" s="1046">
        <v>424</v>
      </c>
      <c r="B429" s="1045" t="s">
        <v>614</v>
      </c>
      <c r="C429" s="1039" t="s">
        <v>13</v>
      </c>
      <c r="D429" s="1038" t="s">
        <v>2427</v>
      </c>
      <c r="E429" s="1038" t="s">
        <v>2427</v>
      </c>
      <c r="F429" s="1038" t="s">
        <v>2427</v>
      </c>
      <c r="G429" s="1038" t="s">
        <v>2427</v>
      </c>
      <c r="H429" s="1038" t="s">
        <v>2427</v>
      </c>
      <c r="I429" s="1038" t="s">
        <v>2427</v>
      </c>
      <c r="J429" s="1035" t="s">
        <v>9459</v>
      </c>
      <c r="K429" s="1041" t="s">
        <v>16</v>
      </c>
      <c r="L429" s="1040" t="s">
        <v>614</v>
      </c>
      <c r="M429" s="1290"/>
      <c r="N429" s="1058"/>
      <c r="O429" s="1058"/>
      <c r="S429" s="1058"/>
      <c r="T429" s="1202"/>
    </row>
    <row r="430" spans="1:20">
      <c r="A430" s="1046">
        <v>425</v>
      </c>
      <c r="B430" s="1045" t="s">
        <v>615</v>
      </c>
      <c r="C430" s="1039" t="s">
        <v>13</v>
      </c>
      <c r="D430" s="1038" t="s">
        <v>2427</v>
      </c>
      <c r="E430" s="1038" t="s">
        <v>2427</v>
      </c>
      <c r="F430" s="1038" t="s">
        <v>2427</v>
      </c>
      <c r="G430" s="1038" t="s">
        <v>2427</v>
      </c>
      <c r="H430" s="1038" t="s">
        <v>2427</v>
      </c>
      <c r="I430" s="1038" t="s">
        <v>2427</v>
      </c>
      <c r="J430" s="1035" t="s">
        <v>9459</v>
      </c>
      <c r="K430" s="1041" t="s">
        <v>16</v>
      </c>
      <c r="L430" s="1040" t="s">
        <v>615</v>
      </c>
      <c r="M430" s="1290"/>
      <c r="N430" s="1058"/>
      <c r="O430" s="1058"/>
      <c r="S430" s="1058"/>
      <c r="T430" s="1202"/>
    </row>
    <row r="431" spans="1:20">
      <c r="A431" s="1046">
        <v>426</v>
      </c>
      <c r="B431" s="1045" t="s">
        <v>616</v>
      </c>
      <c r="C431" s="1039" t="s">
        <v>13</v>
      </c>
      <c r="D431" s="1038" t="s">
        <v>2427</v>
      </c>
      <c r="E431" s="1038" t="s">
        <v>2427</v>
      </c>
      <c r="F431" s="1038" t="s">
        <v>2427</v>
      </c>
      <c r="G431" s="1038" t="s">
        <v>2427</v>
      </c>
      <c r="H431" s="1038" t="s">
        <v>2427</v>
      </c>
      <c r="I431" s="1038" t="s">
        <v>2427</v>
      </c>
      <c r="J431" s="1035" t="s">
        <v>9459</v>
      </c>
      <c r="K431" s="1041" t="s">
        <v>16</v>
      </c>
      <c r="L431" s="1040" t="s">
        <v>616</v>
      </c>
      <c r="M431" s="1290"/>
      <c r="N431" s="1058"/>
      <c r="O431" s="1058"/>
      <c r="S431" s="1058"/>
      <c r="T431" s="1202"/>
    </row>
    <row r="432" spans="1:20">
      <c r="A432" s="1046">
        <v>427</v>
      </c>
      <c r="B432" s="1045" t="s">
        <v>617</v>
      </c>
      <c r="C432" s="1039" t="s">
        <v>13</v>
      </c>
      <c r="D432" s="1038" t="s">
        <v>2427</v>
      </c>
      <c r="E432" s="1038" t="s">
        <v>2427</v>
      </c>
      <c r="F432" s="1038" t="s">
        <v>2427</v>
      </c>
      <c r="G432" s="1038" t="s">
        <v>2427</v>
      </c>
      <c r="H432" s="1038" t="s">
        <v>2427</v>
      </c>
      <c r="I432" s="1038" t="s">
        <v>2427</v>
      </c>
      <c r="J432" s="1035" t="s">
        <v>9459</v>
      </c>
      <c r="K432" s="1041" t="s">
        <v>16</v>
      </c>
      <c r="L432" s="1040" t="s">
        <v>617</v>
      </c>
      <c r="M432" s="1290"/>
      <c r="N432" s="1058"/>
      <c r="O432" s="1058"/>
      <c r="S432" s="1058"/>
      <c r="T432" s="1202"/>
    </row>
    <row r="433" spans="1:20">
      <c r="A433" s="1046">
        <v>428</v>
      </c>
      <c r="B433" s="1037" t="s">
        <v>618</v>
      </c>
      <c r="C433" s="1039" t="s">
        <v>13</v>
      </c>
      <c r="D433" s="1038" t="s">
        <v>2427</v>
      </c>
      <c r="E433" s="1038" t="s">
        <v>2427</v>
      </c>
      <c r="F433" s="1038" t="s">
        <v>2427</v>
      </c>
      <c r="G433" s="1038" t="s">
        <v>2427</v>
      </c>
      <c r="H433" s="1038" t="s">
        <v>2427</v>
      </c>
      <c r="I433" s="1038" t="s">
        <v>2427</v>
      </c>
      <c r="J433" s="1035" t="s">
        <v>9459</v>
      </c>
      <c r="K433" s="1041" t="s">
        <v>16</v>
      </c>
      <c r="L433" s="1040" t="s">
        <v>618</v>
      </c>
      <c r="M433" s="1290"/>
      <c r="N433" s="1058"/>
      <c r="O433" s="1058"/>
      <c r="S433" s="1058"/>
      <c r="T433" s="1202"/>
    </row>
    <row r="434" spans="1:20">
      <c r="A434" s="1046">
        <v>429</v>
      </c>
      <c r="B434" s="1037" t="s">
        <v>619</v>
      </c>
      <c r="C434" s="1039" t="s">
        <v>13</v>
      </c>
      <c r="D434" s="1038" t="s">
        <v>2427</v>
      </c>
      <c r="E434" s="1038" t="s">
        <v>2427</v>
      </c>
      <c r="F434" s="1038" t="s">
        <v>2427</v>
      </c>
      <c r="G434" s="1038" t="s">
        <v>2427</v>
      </c>
      <c r="H434" s="1038" t="s">
        <v>2427</v>
      </c>
      <c r="I434" s="1038" t="s">
        <v>2427</v>
      </c>
      <c r="J434" s="1035" t="s">
        <v>9459</v>
      </c>
      <c r="K434" s="1041" t="s">
        <v>16</v>
      </c>
      <c r="L434" s="1040" t="s">
        <v>619</v>
      </c>
      <c r="M434" s="1290"/>
      <c r="N434" s="1058"/>
      <c r="O434" s="1058"/>
      <c r="S434" s="1058"/>
      <c r="T434" s="1202"/>
    </row>
    <row r="435" spans="1:20">
      <c r="A435" s="1046">
        <v>430</v>
      </c>
      <c r="B435" s="1037" t="s">
        <v>620</v>
      </c>
      <c r="C435" s="1039" t="s">
        <v>13</v>
      </c>
      <c r="D435" s="1038" t="s">
        <v>2427</v>
      </c>
      <c r="E435" s="1038" t="s">
        <v>2427</v>
      </c>
      <c r="F435" s="1038" t="s">
        <v>2427</v>
      </c>
      <c r="G435" s="1038" t="s">
        <v>2427</v>
      </c>
      <c r="H435" s="1038" t="s">
        <v>2427</v>
      </c>
      <c r="I435" s="1038" t="s">
        <v>2427</v>
      </c>
      <c r="J435" s="1035" t="s">
        <v>9459</v>
      </c>
      <c r="K435" s="1041" t="s">
        <v>16</v>
      </c>
      <c r="L435" s="1040" t="s">
        <v>620</v>
      </c>
      <c r="M435" s="1290"/>
      <c r="N435" s="1058"/>
      <c r="O435" s="1058"/>
      <c r="S435" s="1058"/>
      <c r="T435" s="1202"/>
    </row>
    <row r="436" spans="1:20">
      <c r="A436" s="1046">
        <v>431</v>
      </c>
      <c r="B436" s="1037" t="s">
        <v>621</v>
      </c>
      <c r="C436" s="1039" t="s">
        <v>13</v>
      </c>
      <c r="D436" s="1038" t="s">
        <v>2427</v>
      </c>
      <c r="E436" s="1038" t="s">
        <v>2427</v>
      </c>
      <c r="F436" s="1038" t="s">
        <v>2427</v>
      </c>
      <c r="G436" s="1038" t="s">
        <v>2427</v>
      </c>
      <c r="H436" s="1038" t="s">
        <v>2427</v>
      </c>
      <c r="I436" s="1038" t="s">
        <v>2427</v>
      </c>
      <c r="J436" s="1035" t="s">
        <v>9459</v>
      </c>
      <c r="K436" s="1041" t="s">
        <v>16</v>
      </c>
      <c r="L436" s="1040" t="s">
        <v>621</v>
      </c>
      <c r="M436" s="1290"/>
      <c r="N436" s="1058"/>
      <c r="O436" s="1058"/>
      <c r="S436" s="1058"/>
      <c r="T436" s="1202"/>
    </row>
    <row r="437" spans="1:20">
      <c r="A437" s="1046">
        <v>432</v>
      </c>
      <c r="B437" s="1045" t="s">
        <v>622</v>
      </c>
      <c r="C437" s="1039" t="s">
        <v>13</v>
      </c>
      <c r="D437" s="1038" t="s">
        <v>2427</v>
      </c>
      <c r="E437" s="1038" t="s">
        <v>2427</v>
      </c>
      <c r="F437" s="1038" t="s">
        <v>2427</v>
      </c>
      <c r="G437" s="1038" t="s">
        <v>2427</v>
      </c>
      <c r="H437" s="1038" t="s">
        <v>2427</v>
      </c>
      <c r="I437" s="1038" t="s">
        <v>2427</v>
      </c>
      <c r="J437" s="1035" t="s">
        <v>9459</v>
      </c>
      <c r="K437" s="1041" t="s">
        <v>16</v>
      </c>
      <c r="L437" s="1040" t="s">
        <v>622</v>
      </c>
      <c r="M437" s="1290"/>
      <c r="N437" s="1058"/>
      <c r="O437" s="1058"/>
      <c r="S437" s="1058"/>
      <c r="T437" s="1202"/>
    </row>
    <row r="438" spans="1:20">
      <c r="A438" s="1046">
        <v>433</v>
      </c>
      <c r="B438" s="1045" t="s">
        <v>623</v>
      </c>
      <c r="C438" s="1039" t="s">
        <v>13</v>
      </c>
      <c r="D438" s="1038" t="s">
        <v>2427</v>
      </c>
      <c r="E438" s="1038" t="s">
        <v>2427</v>
      </c>
      <c r="F438" s="1038" t="s">
        <v>2427</v>
      </c>
      <c r="G438" s="1038" t="s">
        <v>2427</v>
      </c>
      <c r="H438" s="1038" t="s">
        <v>2427</v>
      </c>
      <c r="I438" s="1038" t="s">
        <v>2427</v>
      </c>
      <c r="J438" s="1035" t="s">
        <v>9459</v>
      </c>
      <c r="K438" s="1041" t="s">
        <v>16</v>
      </c>
      <c r="L438" s="1040" t="s">
        <v>623</v>
      </c>
      <c r="M438" s="1290"/>
      <c r="N438" s="1058"/>
      <c r="O438" s="1058"/>
      <c r="S438" s="1058"/>
      <c r="T438" s="1202"/>
    </row>
    <row r="439" spans="1:20">
      <c r="A439" s="1046">
        <v>434</v>
      </c>
      <c r="B439" s="1045" t="s">
        <v>624</v>
      </c>
      <c r="C439" s="1039" t="s">
        <v>13</v>
      </c>
      <c r="D439" s="1038" t="s">
        <v>2427</v>
      </c>
      <c r="E439" s="1038" t="s">
        <v>2427</v>
      </c>
      <c r="F439" s="1038" t="s">
        <v>2427</v>
      </c>
      <c r="G439" s="1038" t="s">
        <v>2427</v>
      </c>
      <c r="H439" s="1038" t="s">
        <v>2427</v>
      </c>
      <c r="I439" s="1038" t="s">
        <v>2427</v>
      </c>
      <c r="J439" s="1035" t="s">
        <v>9459</v>
      </c>
      <c r="K439" s="1041" t="s">
        <v>16</v>
      </c>
      <c r="L439" s="1040" t="s">
        <v>624</v>
      </c>
      <c r="M439" s="1290"/>
      <c r="N439" s="1058"/>
      <c r="O439" s="1058"/>
      <c r="S439" s="1058"/>
      <c r="T439" s="1202"/>
    </row>
    <row r="440" spans="1:20">
      <c r="A440" s="1046">
        <v>435</v>
      </c>
      <c r="B440" s="1045" t="s">
        <v>625</v>
      </c>
      <c r="C440" s="1039" t="s">
        <v>13</v>
      </c>
      <c r="D440" s="1038" t="s">
        <v>2427</v>
      </c>
      <c r="E440" s="1038" t="s">
        <v>2427</v>
      </c>
      <c r="F440" s="1038" t="s">
        <v>2427</v>
      </c>
      <c r="G440" s="1038" t="s">
        <v>2427</v>
      </c>
      <c r="H440" s="1038" t="s">
        <v>2427</v>
      </c>
      <c r="I440" s="1038" t="s">
        <v>2427</v>
      </c>
      <c r="J440" s="1035" t="s">
        <v>9459</v>
      </c>
      <c r="K440" s="1041" t="s">
        <v>16</v>
      </c>
      <c r="L440" s="1040" t="s">
        <v>625</v>
      </c>
      <c r="M440" s="1290"/>
      <c r="N440" s="1058"/>
      <c r="O440" s="1058"/>
      <c r="S440" s="1058"/>
      <c r="T440" s="1202"/>
    </row>
    <row r="441" spans="1:20">
      <c r="A441" s="1046">
        <v>436</v>
      </c>
      <c r="B441" s="1037" t="s">
        <v>626</v>
      </c>
      <c r="C441" s="1039" t="s">
        <v>13</v>
      </c>
      <c r="D441" s="1038" t="s">
        <v>2427</v>
      </c>
      <c r="E441" s="1038" t="s">
        <v>2427</v>
      </c>
      <c r="F441" s="1038" t="s">
        <v>2427</v>
      </c>
      <c r="G441" s="1038" t="s">
        <v>2427</v>
      </c>
      <c r="H441" s="1038" t="s">
        <v>2427</v>
      </c>
      <c r="I441" s="1038" t="s">
        <v>2427</v>
      </c>
      <c r="J441" s="1035" t="s">
        <v>9459</v>
      </c>
      <c r="K441" s="1041" t="s">
        <v>16</v>
      </c>
      <c r="L441" s="1040" t="s">
        <v>626</v>
      </c>
      <c r="M441" s="1290"/>
      <c r="N441" s="1058"/>
      <c r="O441" s="1058"/>
      <c r="S441" s="1058"/>
      <c r="T441" s="1202"/>
    </row>
    <row r="442" spans="1:20">
      <c r="A442" s="1046">
        <v>437</v>
      </c>
      <c r="B442" s="1037" t="s">
        <v>627</v>
      </c>
      <c r="C442" s="1039" t="s">
        <v>13</v>
      </c>
      <c r="D442" s="1038" t="s">
        <v>2427</v>
      </c>
      <c r="E442" s="1038" t="s">
        <v>2427</v>
      </c>
      <c r="F442" s="1038" t="s">
        <v>2427</v>
      </c>
      <c r="G442" s="1038" t="s">
        <v>2427</v>
      </c>
      <c r="H442" s="1038" t="s">
        <v>2427</v>
      </c>
      <c r="I442" s="1038" t="s">
        <v>2427</v>
      </c>
      <c r="J442" s="1035" t="s">
        <v>9459</v>
      </c>
      <c r="K442" s="1041" t="s">
        <v>16</v>
      </c>
      <c r="L442" s="1040" t="s">
        <v>627</v>
      </c>
      <c r="M442" s="1290"/>
      <c r="N442" s="1058"/>
      <c r="O442" s="1058"/>
      <c r="S442" s="1058"/>
      <c r="T442" s="1202"/>
    </row>
    <row r="443" spans="1:20">
      <c r="A443" s="1046">
        <v>438</v>
      </c>
      <c r="B443" s="1037" t="s">
        <v>628</v>
      </c>
      <c r="C443" s="1039" t="s">
        <v>13</v>
      </c>
      <c r="D443" s="1038" t="s">
        <v>2427</v>
      </c>
      <c r="E443" s="1038" t="s">
        <v>2427</v>
      </c>
      <c r="F443" s="1038" t="s">
        <v>2427</v>
      </c>
      <c r="G443" s="1038" t="s">
        <v>2427</v>
      </c>
      <c r="H443" s="1038" t="s">
        <v>2427</v>
      </c>
      <c r="I443" s="1038" t="s">
        <v>2427</v>
      </c>
      <c r="J443" s="1035" t="s">
        <v>9459</v>
      </c>
      <c r="K443" s="1041" t="s">
        <v>16</v>
      </c>
      <c r="L443" s="1040" t="s">
        <v>628</v>
      </c>
      <c r="M443" s="1290"/>
      <c r="N443" s="1058"/>
      <c r="O443" s="1058"/>
      <c r="S443" s="1058"/>
      <c r="T443" s="1202"/>
    </row>
    <row r="444" spans="1:20">
      <c r="A444" s="1046">
        <v>439</v>
      </c>
      <c r="B444" s="1037" t="s">
        <v>629</v>
      </c>
      <c r="C444" s="1039" t="s">
        <v>13</v>
      </c>
      <c r="D444" s="1038" t="s">
        <v>2427</v>
      </c>
      <c r="E444" s="1038" t="s">
        <v>2427</v>
      </c>
      <c r="F444" s="1038" t="s">
        <v>2427</v>
      </c>
      <c r="G444" s="1038" t="s">
        <v>2427</v>
      </c>
      <c r="H444" s="1038" t="s">
        <v>2427</v>
      </c>
      <c r="I444" s="1038" t="s">
        <v>2427</v>
      </c>
      <c r="J444" s="1035" t="s">
        <v>9459</v>
      </c>
      <c r="K444" s="1041" t="s">
        <v>16</v>
      </c>
      <c r="L444" s="1040" t="s">
        <v>629</v>
      </c>
      <c r="M444" s="1290"/>
      <c r="N444" s="1058"/>
      <c r="O444" s="1058"/>
      <c r="S444" s="1058"/>
      <c r="T444" s="1202"/>
    </row>
    <row r="445" spans="1:20">
      <c r="A445" s="1046">
        <v>440</v>
      </c>
      <c r="B445" s="1045" t="s">
        <v>630</v>
      </c>
      <c r="C445" s="1039" t="s">
        <v>13</v>
      </c>
      <c r="D445" s="1038" t="s">
        <v>2427</v>
      </c>
      <c r="E445" s="1038" t="s">
        <v>2427</v>
      </c>
      <c r="F445" s="1038" t="s">
        <v>2427</v>
      </c>
      <c r="G445" s="1038" t="s">
        <v>2427</v>
      </c>
      <c r="H445" s="1038" t="s">
        <v>2427</v>
      </c>
      <c r="I445" s="1038" t="s">
        <v>2427</v>
      </c>
      <c r="J445" s="1035" t="s">
        <v>9459</v>
      </c>
      <c r="K445" s="1041" t="s">
        <v>16</v>
      </c>
      <c r="L445" s="1040" t="s">
        <v>630</v>
      </c>
      <c r="M445" s="1290"/>
      <c r="N445" s="1058"/>
      <c r="O445" s="1058"/>
      <c r="S445" s="1058"/>
      <c r="T445" s="1202"/>
    </row>
    <row r="446" spans="1:20">
      <c r="A446" s="1046">
        <v>441</v>
      </c>
      <c r="B446" s="1045" t="s">
        <v>631</v>
      </c>
      <c r="C446" s="1039" t="s">
        <v>13</v>
      </c>
      <c r="D446" s="1038" t="s">
        <v>2427</v>
      </c>
      <c r="E446" s="1038" t="s">
        <v>2427</v>
      </c>
      <c r="F446" s="1038" t="s">
        <v>2427</v>
      </c>
      <c r="G446" s="1038" t="s">
        <v>2427</v>
      </c>
      <c r="H446" s="1038" t="s">
        <v>2427</v>
      </c>
      <c r="I446" s="1038" t="s">
        <v>2427</v>
      </c>
      <c r="J446" s="1035" t="s">
        <v>9459</v>
      </c>
      <c r="K446" s="1041" t="s">
        <v>16</v>
      </c>
      <c r="L446" s="1040" t="s">
        <v>631</v>
      </c>
      <c r="M446" s="1290"/>
      <c r="N446" s="1058"/>
      <c r="O446" s="1058"/>
      <c r="S446" s="1058"/>
      <c r="T446" s="1202"/>
    </row>
    <row r="447" spans="1:20">
      <c r="A447" s="1046">
        <v>442</v>
      </c>
      <c r="B447" s="1045" t="s">
        <v>632</v>
      </c>
      <c r="C447" s="1039" t="s">
        <v>13</v>
      </c>
      <c r="D447" s="1038" t="s">
        <v>2427</v>
      </c>
      <c r="E447" s="1038" t="s">
        <v>2427</v>
      </c>
      <c r="F447" s="1038" t="s">
        <v>2427</v>
      </c>
      <c r="G447" s="1038" t="s">
        <v>2427</v>
      </c>
      <c r="H447" s="1038" t="s">
        <v>2427</v>
      </c>
      <c r="I447" s="1038" t="s">
        <v>2427</v>
      </c>
      <c r="J447" s="1035" t="s">
        <v>9459</v>
      </c>
      <c r="K447" s="1041" t="s">
        <v>16</v>
      </c>
      <c r="L447" s="1040" t="s">
        <v>632</v>
      </c>
      <c r="M447" s="1290"/>
      <c r="N447" s="1058"/>
      <c r="O447" s="1058"/>
      <c r="S447" s="1058"/>
      <c r="T447" s="1202"/>
    </row>
    <row r="448" spans="1:20">
      <c r="A448" s="1046">
        <v>443</v>
      </c>
      <c r="B448" s="1045" t="s">
        <v>633</v>
      </c>
      <c r="C448" s="1039" t="s">
        <v>13</v>
      </c>
      <c r="D448" s="1038" t="s">
        <v>2427</v>
      </c>
      <c r="E448" s="1038" t="s">
        <v>2427</v>
      </c>
      <c r="F448" s="1038" t="s">
        <v>2427</v>
      </c>
      <c r="G448" s="1038" t="s">
        <v>2427</v>
      </c>
      <c r="H448" s="1038" t="s">
        <v>2427</v>
      </c>
      <c r="I448" s="1038" t="s">
        <v>2427</v>
      </c>
      <c r="J448" s="1035" t="s">
        <v>9459</v>
      </c>
      <c r="K448" s="1041" t="s">
        <v>16</v>
      </c>
      <c r="L448" s="1040" t="s">
        <v>633</v>
      </c>
      <c r="M448" s="1290"/>
      <c r="N448" s="1058"/>
      <c r="O448" s="1058"/>
      <c r="S448" s="1058"/>
      <c r="T448" s="1202"/>
    </row>
    <row r="449" spans="1:20">
      <c r="A449" s="1046">
        <v>444</v>
      </c>
      <c r="B449" s="1037" t="s">
        <v>634</v>
      </c>
      <c r="C449" s="1039" t="s">
        <v>13</v>
      </c>
      <c r="D449" s="1038" t="s">
        <v>2427</v>
      </c>
      <c r="E449" s="1038" t="s">
        <v>2427</v>
      </c>
      <c r="F449" s="1038" t="s">
        <v>2427</v>
      </c>
      <c r="G449" s="1038" t="s">
        <v>2427</v>
      </c>
      <c r="H449" s="1038" t="s">
        <v>2427</v>
      </c>
      <c r="I449" s="1038" t="s">
        <v>2427</v>
      </c>
      <c r="J449" s="1035" t="s">
        <v>9459</v>
      </c>
      <c r="K449" s="1041" t="s">
        <v>16</v>
      </c>
      <c r="L449" s="1040" t="s">
        <v>634</v>
      </c>
      <c r="M449" s="1290"/>
      <c r="N449" s="1058"/>
      <c r="O449" s="1058"/>
      <c r="S449" s="1058"/>
      <c r="T449" s="1202"/>
    </row>
    <row r="450" spans="1:20">
      <c r="A450" s="1046">
        <v>445</v>
      </c>
      <c r="B450" s="1037" t="s">
        <v>635</v>
      </c>
      <c r="C450" s="1039" t="s">
        <v>13</v>
      </c>
      <c r="D450" s="1038" t="s">
        <v>2427</v>
      </c>
      <c r="E450" s="1038" t="s">
        <v>2427</v>
      </c>
      <c r="F450" s="1038" t="s">
        <v>2427</v>
      </c>
      <c r="G450" s="1038" t="s">
        <v>2427</v>
      </c>
      <c r="H450" s="1038" t="s">
        <v>2427</v>
      </c>
      <c r="I450" s="1038" t="s">
        <v>2427</v>
      </c>
      <c r="J450" s="1035" t="s">
        <v>9459</v>
      </c>
      <c r="K450" s="1041" t="s">
        <v>16</v>
      </c>
      <c r="L450" s="1040" t="s">
        <v>635</v>
      </c>
      <c r="M450" s="1290"/>
      <c r="N450" s="1058"/>
      <c r="O450" s="1058"/>
      <c r="S450" s="1058"/>
      <c r="T450" s="1202"/>
    </row>
    <row r="451" spans="1:20">
      <c r="A451" s="1046">
        <v>446</v>
      </c>
      <c r="B451" s="1037" t="s">
        <v>636</v>
      </c>
      <c r="C451" s="1039" t="s">
        <v>13</v>
      </c>
      <c r="D451" s="1038" t="s">
        <v>2427</v>
      </c>
      <c r="E451" s="1038" t="s">
        <v>2427</v>
      </c>
      <c r="F451" s="1038" t="s">
        <v>2427</v>
      </c>
      <c r="G451" s="1038" t="s">
        <v>2427</v>
      </c>
      <c r="H451" s="1038" t="s">
        <v>2427</v>
      </c>
      <c r="I451" s="1038" t="s">
        <v>2427</v>
      </c>
      <c r="J451" s="1035" t="s">
        <v>9459</v>
      </c>
      <c r="K451" s="1041" t="s">
        <v>16</v>
      </c>
      <c r="L451" s="1040" t="s">
        <v>636</v>
      </c>
      <c r="M451" s="1290"/>
      <c r="N451" s="1058"/>
      <c r="O451" s="1058"/>
      <c r="S451" s="1058"/>
      <c r="T451" s="1202"/>
    </row>
    <row r="452" spans="1:20">
      <c r="A452" s="1046">
        <v>447</v>
      </c>
      <c r="B452" s="1037" t="s">
        <v>637</v>
      </c>
      <c r="C452" s="1039" t="s">
        <v>13</v>
      </c>
      <c r="D452" s="1038" t="s">
        <v>2427</v>
      </c>
      <c r="E452" s="1038" t="s">
        <v>2427</v>
      </c>
      <c r="F452" s="1038" t="s">
        <v>2427</v>
      </c>
      <c r="G452" s="1038" t="s">
        <v>2427</v>
      </c>
      <c r="H452" s="1038" t="s">
        <v>2427</v>
      </c>
      <c r="I452" s="1038" t="s">
        <v>2427</v>
      </c>
      <c r="J452" s="1035" t="s">
        <v>9459</v>
      </c>
      <c r="K452" s="1041" t="s">
        <v>16</v>
      </c>
      <c r="L452" s="1040" t="s">
        <v>637</v>
      </c>
      <c r="M452" s="1290"/>
      <c r="N452" s="1058"/>
      <c r="O452" s="1058"/>
      <c r="S452" s="1058"/>
      <c r="T452" s="1202"/>
    </row>
    <row r="453" spans="1:20">
      <c r="A453" s="1046">
        <v>448</v>
      </c>
      <c r="B453" s="1045" t="s">
        <v>638</v>
      </c>
      <c r="C453" s="1039" t="s">
        <v>13</v>
      </c>
      <c r="D453" s="1038" t="s">
        <v>2427</v>
      </c>
      <c r="E453" s="1038" t="s">
        <v>2427</v>
      </c>
      <c r="F453" s="1038" t="s">
        <v>2427</v>
      </c>
      <c r="G453" s="1038" t="s">
        <v>2427</v>
      </c>
      <c r="H453" s="1038" t="s">
        <v>2427</v>
      </c>
      <c r="I453" s="1038" t="s">
        <v>2427</v>
      </c>
      <c r="J453" s="1035" t="s">
        <v>9459</v>
      </c>
      <c r="K453" s="1041" t="s">
        <v>16</v>
      </c>
      <c r="L453" s="1040" t="s">
        <v>638</v>
      </c>
      <c r="M453" s="1290"/>
      <c r="N453" s="1058"/>
      <c r="O453" s="1058"/>
      <c r="S453" s="1058"/>
      <c r="T453" s="1202"/>
    </row>
    <row r="454" spans="1:20">
      <c r="A454" s="1046">
        <v>449</v>
      </c>
      <c r="B454" s="1045" t="s">
        <v>639</v>
      </c>
      <c r="C454" s="1039" t="s">
        <v>13</v>
      </c>
      <c r="D454" s="1038" t="s">
        <v>2427</v>
      </c>
      <c r="E454" s="1038" t="s">
        <v>2427</v>
      </c>
      <c r="F454" s="1038" t="s">
        <v>2427</v>
      </c>
      <c r="G454" s="1038" t="s">
        <v>2427</v>
      </c>
      <c r="H454" s="1038" t="s">
        <v>2427</v>
      </c>
      <c r="I454" s="1038" t="s">
        <v>2427</v>
      </c>
      <c r="J454" s="1035" t="s">
        <v>9459</v>
      </c>
      <c r="K454" s="1041" t="s">
        <v>16</v>
      </c>
      <c r="L454" s="1040" t="s">
        <v>639</v>
      </c>
      <c r="M454" s="1290"/>
      <c r="N454" s="1058"/>
      <c r="O454" s="1058"/>
      <c r="S454" s="1058"/>
      <c r="T454" s="1202"/>
    </row>
    <row r="455" spans="1:20">
      <c r="A455" s="1046">
        <v>450</v>
      </c>
      <c r="B455" s="1045" t="s">
        <v>640</v>
      </c>
      <c r="C455" s="1039" t="s">
        <v>13</v>
      </c>
      <c r="D455" s="1038" t="s">
        <v>2427</v>
      </c>
      <c r="E455" s="1038" t="s">
        <v>2427</v>
      </c>
      <c r="F455" s="1038" t="s">
        <v>2427</v>
      </c>
      <c r="G455" s="1038" t="s">
        <v>2427</v>
      </c>
      <c r="H455" s="1038" t="s">
        <v>2427</v>
      </c>
      <c r="I455" s="1038" t="s">
        <v>2427</v>
      </c>
      <c r="J455" s="1035" t="s">
        <v>9459</v>
      </c>
      <c r="K455" s="1041" t="s">
        <v>16</v>
      </c>
      <c r="L455" s="1040" t="s">
        <v>640</v>
      </c>
      <c r="M455" s="1290"/>
      <c r="N455" s="1058"/>
      <c r="O455" s="1058"/>
      <c r="S455" s="1058"/>
      <c r="T455" s="1202"/>
    </row>
    <row r="456" spans="1:20">
      <c r="A456" s="1046">
        <v>451</v>
      </c>
      <c r="B456" s="1045" t="s">
        <v>641</v>
      </c>
      <c r="C456" s="1039" t="s">
        <v>13</v>
      </c>
      <c r="D456" s="1038" t="s">
        <v>2427</v>
      </c>
      <c r="E456" s="1038" t="s">
        <v>2427</v>
      </c>
      <c r="F456" s="1038" t="s">
        <v>2427</v>
      </c>
      <c r="G456" s="1038" t="s">
        <v>2427</v>
      </c>
      <c r="H456" s="1038" t="s">
        <v>2427</v>
      </c>
      <c r="I456" s="1038" t="s">
        <v>2427</v>
      </c>
      <c r="J456" s="1035" t="s">
        <v>9459</v>
      </c>
      <c r="K456" s="1041" t="s">
        <v>16</v>
      </c>
      <c r="L456" s="1040" t="s">
        <v>641</v>
      </c>
      <c r="M456" s="1290"/>
      <c r="N456" s="1058"/>
      <c r="O456" s="1058"/>
      <c r="S456" s="1058"/>
      <c r="T456" s="1202"/>
    </row>
    <row r="457" spans="1:20">
      <c r="A457" s="1046">
        <v>452</v>
      </c>
      <c r="B457" s="1037" t="s">
        <v>642</v>
      </c>
      <c r="C457" s="1039" t="s">
        <v>13</v>
      </c>
      <c r="D457" s="1038" t="s">
        <v>2427</v>
      </c>
      <c r="E457" s="1038" t="s">
        <v>2427</v>
      </c>
      <c r="F457" s="1038" t="s">
        <v>2427</v>
      </c>
      <c r="G457" s="1038" t="s">
        <v>2427</v>
      </c>
      <c r="H457" s="1038" t="s">
        <v>2427</v>
      </c>
      <c r="I457" s="1038" t="s">
        <v>2427</v>
      </c>
      <c r="J457" s="1035" t="s">
        <v>9459</v>
      </c>
      <c r="K457" s="1041" t="s">
        <v>16</v>
      </c>
      <c r="L457" s="1040" t="s">
        <v>642</v>
      </c>
      <c r="M457" s="1290"/>
      <c r="N457" s="1058"/>
      <c r="O457" s="1058"/>
      <c r="S457" s="1058"/>
      <c r="T457" s="1202"/>
    </row>
    <row r="458" spans="1:20">
      <c r="A458" s="1046">
        <v>453</v>
      </c>
      <c r="B458" s="1037" t="s">
        <v>643</v>
      </c>
      <c r="C458" s="1039" t="s">
        <v>13</v>
      </c>
      <c r="D458" s="1038" t="s">
        <v>2427</v>
      </c>
      <c r="E458" s="1038" t="s">
        <v>2427</v>
      </c>
      <c r="F458" s="1038" t="s">
        <v>2427</v>
      </c>
      <c r="G458" s="1038" t="s">
        <v>2427</v>
      </c>
      <c r="H458" s="1038" t="s">
        <v>2427</v>
      </c>
      <c r="I458" s="1038" t="s">
        <v>2427</v>
      </c>
      <c r="J458" s="1035" t="s">
        <v>9459</v>
      </c>
      <c r="K458" s="1041" t="s">
        <v>16</v>
      </c>
      <c r="L458" s="1040" t="s">
        <v>643</v>
      </c>
      <c r="M458" s="1290"/>
      <c r="N458" s="1058"/>
      <c r="O458" s="1058"/>
      <c r="S458" s="1058"/>
      <c r="T458" s="1202"/>
    </row>
    <row r="459" spans="1:20">
      <c r="A459" s="1046">
        <v>454</v>
      </c>
      <c r="B459" s="1037" t="s">
        <v>644</v>
      </c>
      <c r="C459" s="1039" t="s">
        <v>13</v>
      </c>
      <c r="D459" s="1038" t="s">
        <v>2427</v>
      </c>
      <c r="E459" s="1038" t="s">
        <v>2427</v>
      </c>
      <c r="F459" s="1038" t="s">
        <v>2427</v>
      </c>
      <c r="G459" s="1038" t="s">
        <v>2427</v>
      </c>
      <c r="H459" s="1038" t="s">
        <v>2427</v>
      </c>
      <c r="I459" s="1038" t="s">
        <v>2427</v>
      </c>
      <c r="J459" s="1035" t="s">
        <v>9459</v>
      </c>
      <c r="K459" s="1041" t="s">
        <v>16</v>
      </c>
      <c r="L459" s="1040" t="s">
        <v>644</v>
      </c>
      <c r="M459" s="1290"/>
      <c r="N459" s="1058"/>
      <c r="O459" s="1058"/>
      <c r="S459" s="1058"/>
      <c r="T459" s="1202"/>
    </row>
    <row r="460" spans="1:20">
      <c r="A460" s="1046">
        <v>455</v>
      </c>
      <c r="B460" s="1037" t="s">
        <v>645</v>
      </c>
      <c r="C460" s="1039" t="s">
        <v>13</v>
      </c>
      <c r="D460" s="1038" t="s">
        <v>2427</v>
      </c>
      <c r="E460" s="1038" t="s">
        <v>2427</v>
      </c>
      <c r="F460" s="1038" t="s">
        <v>2427</v>
      </c>
      <c r="G460" s="1038" t="s">
        <v>2427</v>
      </c>
      <c r="H460" s="1038" t="s">
        <v>2427</v>
      </c>
      <c r="I460" s="1038" t="s">
        <v>2427</v>
      </c>
      <c r="J460" s="1035" t="s">
        <v>9459</v>
      </c>
      <c r="K460" s="1041" t="s">
        <v>16</v>
      </c>
      <c r="L460" s="1040" t="s">
        <v>645</v>
      </c>
      <c r="M460" s="1290"/>
      <c r="N460" s="1058"/>
      <c r="O460" s="1058"/>
      <c r="S460" s="1058"/>
      <c r="T460" s="1202"/>
    </row>
    <row r="461" spans="1:20">
      <c r="A461" s="1046">
        <v>456</v>
      </c>
      <c r="B461" s="1045" t="s">
        <v>646</v>
      </c>
      <c r="C461" s="1039" t="s">
        <v>13</v>
      </c>
      <c r="D461" s="1038" t="s">
        <v>2427</v>
      </c>
      <c r="E461" s="1038" t="s">
        <v>2427</v>
      </c>
      <c r="F461" s="1038" t="s">
        <v>2427</v>
      </c>
      <c r="G461" s="1038" t="s">
        <v>2427</v>
      </c>
      <c r="H461" s="1038" t="s">
        <v>2427</v>
      </c>
      <c r="I461" s="1038" t="s">
        <v>2427</v>
      </c>
      <c r="J461" s="1035" t="s">
        <v>9459</v>
      </c>
      <c r="K461" s="1041" t="s">
        <v>16</v>
      </c>
      <c r="L461" s="1040" t="s">
        <v>646</v>
      </c>
      <c r="M461" s="1290"/>
      <c r="N461" s="1058"/>
      <c r="O461" s="1058"/>
      <c r="S461" s="1058"/>
      <c r="T461" s="1202"/>
    </row>
    <row r="462" spans="1:20">
      <c r="A462" s="1046">
        <v>457</v>
      </c>
      <c r="B462" s="1045" t="s">
        <v>647</v>
      </c>
      <c r="C462" s="1039" t="s">
        <v>13</v>
      </c>
      <c r="D462" s="1038" t="s">
        <v>2427</v>
      </c>
      <c r="E462" s="1038" t="s">
        <v>2427</v>
      </c>
      <c r="F462" s="1038" t="s">
        <v>2427</v>
      </c>
      <c r="G462" s="1038" t="s">
        <v>2427</v>
      </c>
      <c r="H462" s="1038" t="s">
        <v>2427</v>
      </c>
      <c r="I462" s="1038" t="s">
        <v>2427</v>
      </c>
      <c r="J462" s="1035" t="s">
        <v>9459</v>
      </c>
      <c r="K462" s="1041" t="s">
        <v>16</v>
      </c>
      <c r="L462" s="1040" t="s">
        <v>647</v>
      </c>
      <c r="M462" s="1290"/>
      <c r="N462" s="1058"/>
      <c r="O462" s="1058"/>
      <c r="S462" s="1058"/>
      <c r="T462" s="1202"/>
    </row>
    <row r="463" spans="1:20">
      <c r="A463" s="1046">
        <v>458</v>
      </c>
      <c r="B463" s="1045" t="s">
        <v>648</v>
      </c>
      <c r="C463" s="1039" t="s">
        <v>13</v>
      </c>
      <c r="D463" s="1038" t="s">
        <v>2427</v>
      </c>
      <c r="E463" s="1038" t="s">
        <v>2427</v>
      </c>
      <c r="F463" s="1038" t="s">
        <v>2427</v>
      </c>
      <c r="G463" s="1038" t="s">
        <v>2427</v>
      </c>
      <c r="H463" s="1038" t="s">
        <v>2427</v>
      </c>
      <c r="I463" s="1038" t="s">
        <v>2427</v>
      </c>
      <c r="J463" s="1035" t="s">
        <v>9459</v>
      </c>
      <c r="K463" s="1041" t="s">
        <v>16</v>
      </c>
      <c r="L463" s="1040" t="s">
        <v>648</v>
      </c>
      <c r="M463" s="1290"/>
      <c r="N463" s="1058"/>
      <c r="O463" s="1058"/>
      <c r="S463" s="1058"/>
      <c r="T463" s="1202"/>
    </row>
    <row r="464" spans="1:20">
      <c r="A464" s="1046">
        <v>459</v>
      </c>
      <c r="B464" s="1045" t="s">
        <v>649</v>
      </c>
      <c r="C464" s="1039" t="s">
        <v>13</v>
      </c>
      <c r="D464" s="1038" t="s">
        <v>2427</v>
      </c>
      <c r="E464" s="1038" t="s">
        <v>2427</v>
      </c>
      <c r="F464" s="1038" t="s">
        <v>2427</v>
      </c>
      <c r="G464" s="1038" t="s">
        <v>2427</v>
      </c>
      <c r="H464" s="1038" t="s">
        <v>2427</v>
      </c>
      <c r="I464" s="1038" t="s">
        <v>2427</v>
      </c>
      <c r="J464" s="1035" t="s">
        <v>9459</v>
      </c>
      <c r="K464" s="1041" t="s">
        <v>16</v>
      </c>
      <c r="L464" s="1040" t="s">
        <v>649</v>
      </c>
      <c r="M464" s="1290"/>
      <c r="N464" s="1058"/>
      <c r="O464" s="1058"/>
      <c r="S464" s="1058"/>
      <c r="T464" s="1202"/>
    </row>
    <row r="465" spans="1:20">
      <c r="A465" s="1046">
        <v>460</v>
      </c>
      <c r="B465" s="1037" t="s">
        <v>650</v>
      </c>
      <c r="C465" s="1039" t="s">
        <v>13</v>
      </c>
      <c r="D465" s="1038" t="s">
        <v>2427</v>
      </c>
      <c r="E465" s="1038" t="s">
        <v>2427</v>
      </c>
      <c r="F465" s="1038" t="s">
        <v>2427</v>
      </c>
      <c r="G465" s="1038" t="s">
        <v>2427</v>
      </c>
      <c r="H465" s="1038" t="s">
        <v>2427</v>
      </c>
      <c r="I465" s="1038" t="s">
        <v>2427</v>
      </c>
      <c r="J465" s="1035" t="s">
        <v>9459</v>
      </c>
      <c r="K465" s="1041" t="s">
        <v>16</v>
      </c>
      <c r="L465" s="1040" t="s">
        <v>650</v>
      </c>
      <c r="M465" s="1290"/>
      <c r="N465" s="1058"/>
      <c r="O465" s="1058"/>
      <c r="S465" s="1058"/>
      <c r="T465" s="1202"/>
    </row>
    <row r="466" spans="1:20">
      <c r="A466" s="1046">
        <v>461</v>
      </c>
      <c r="B466" s="1037" t="s">
        <v>651</v>
      </c>
      <c r="C466" s="1039" t="s">
        <v>13</v>
      </c>
      <c r="D466" s="1038" t="s">
        <v>2427</v>
      </c>
      <c r="E466" s="1038" t="s">
        <v>2427</v>
      </c>
      <c r="F466" s="1038" t="s">
        <v>2427</v>
      </c>
      <c r="G466" s="1038" t="s">
        <v>2427</v>
      </c>
      <c r="H466" s="1038" t="s">
        <v>2427</v>
      </c>
      <c r="I466" s="1038" t="s">
        <v>2427</v>
      </c>
      <c r="J466" s="1035" t="s">
        <v>9459</v>
      </c>
      <c r="K466" s="1041" t="s">
        <v>16</v>
      </c>
      <c r="L466" s="1040" t="s">
        <v>651</v>
      </c>
      <c r="M466" s="1290"/>
      <c r="N466" s="1058"/>
      <c r="O466" s="1058"/>
      <c r="S466" s="1058"/>
      <c r="T466" s="1202"/>
    </row>
    <row r="467" spans="1:20">
      <c r="A467" s="1046">
        <v>462</v>
      </c>
      <c r="B467" s="1037" t="s">
        <v>652</v>
      </c>
      <c r="C467" s="1039" t="s">
        <v>13</v>
      </c>
      <c r="D467" s="1038" t="s">
        <v>2427</v>
      </c>
      <c r="E467" s="1038" t="s">
        <v>2427</v>
      </c>
      <c r="F467" s="1038" t="s">
        <v>2427</v>
      </c>
      <c r="G467" s="1038" t="s">
        <v>2427</v>
      </c>
      <c r="H467" s="1038" t="s">
        <v>2427</v>
      </c>
      <c r="I467" s="1038" t="s">
        <v>2427</v>
      </c>
      <c r="J467" s="1035" t="s">
        <v>9459</v>
      </c>
      <c r="K467" s="1041" t="s">
        <v>16</v>
      </c>
      <c r="L467" s="1040" t="s">
        <v>652</v>
      </c>
      <c r="M467" s="1290"/>
      <c r="N467" s="1058"/>
      <c r="O467" s="1058"/>
      <c r="S467" s="1058"/>
      <c r="T467" s="1202"/>
    </row>
    <row r="468" spans="1:20">
      <c r="A468" s="1046">
        <v>463</v>
      </c>
      <c r="B468" s="1037" t="s">
        <v>653</v>
      </c>
      <c r="C468" s="1039" t="s">
        <v>13</v>
      </c>
      <c r="D468" s="1038" t="s">
        <v>2427</v>
      </c>
      <c r="E468" s="1038" t="s">
        <v>2427</v>
      </c>
      <c r="F468" s="1038" t="s">
        <v>2427</v>
      </c>
      <c r="G468" s="1038" t="s">
        <v>2427</v>
      </c>
      <c r="H468" s="1038" t="s">
        <v>2427</v>
      </c>
      <c r="I468" s="1038" t="s">
        <v>2427</v>
      </c>
      <c r="J468" s="1035" t="s">
        <v>9459</v>
      </c>
      <c r="K468" s="1041" t="s">
        <v>16</v>
      </c>
      <c r="L468" s="1040" t="s">
        <v>653</v>
      </c>
      <c r="M468" s="1290"/>
      <c r="N468" s="1058"/>
      <c r="O468" s="1058"/>
      <c r="S468" s="1058"/>
      <c r="T468" s="1202"/>
    </row>
    <row r="469" spans="1:20">
      <c r="A469" s="1046">
        <v>464</v>
      </c>
      <c r="B469" s="1045" t="s">
        <v>654</v>
      </c>
      <c r="C469" s="1039" t="s">
        <v>13</v>
      </c>
      <c r="D469" s="1038" t="s">
        <v>2427</v>
      </c>
      <c r="E469" s="1038" t="s">
        <v>2427</v>
      </c>
      <c r="F469" s="1038" t="s">
        <v>2427</v>
      </c>
      <c r="G469" s="1038" t="s">
        <v>2427</v>
      </c>
      <c r="H469" s="1038" t="s">
        <v>2427</v>
      </c>
      <c r="I469" s="1038" t="s">
        <v>2427</v>
      </c>
      <c r="J469" s="1035" t="s">
        <v>9459</v>
      </c>
      <c r="K469" s="1041" t="s">
        <v>16</v>
      </c>
      <c r="L469" s="1040" t="s">
        <v>654</v>
      </c>
      <c r="M469" s="1290"/>
      <c r="N469" s="1058"/>
      <c r="O469" s="1058"/>
      <c r="S469" s="1058"/>
      <c r="T469" s="1202"/>
    </row>
    <row r="470" spans="1:20">
      <c r="A470" s="1046">
        <v>465</v>
      </c>
      <c r="B470" s="1045" t="s">
        <v>655</v>
      </c>
      <c r="C470" s="1039" t="s">
        <v>13</v>
      </c>
      <c r="D470" s="1038" t="s">
        <v>2427</v>
      </c>
      <c r="E470" s="1038" t="s">
        <v>2427</v>
      </c>
      <c r="F470" s="1038" t="s">
        <v>2427</v>
      </c>
      <c r="G470" s="1038" t="s">
        <v>2427</v>
      </c>
      <c r="H470" s="1038" t="s">
        <v>2427</v>
      </c>
      <c r="I470" s="1038" t="s">
        <v>2427</v>
      </c>
      <c r="J470" s="1035" t="s">
        <v>9459</v>
      </c>
      <c r="K470" s="1041" t="s">
        <v>16</v>
      </c>
      <c r="L470" s="1040" t="s">
        <v>655</v>
      </c>
      <c r="M470" s="1290"/>
      <c r="N470" s="1058"/>
      <c r="O470" s="1058"/>
      <c r="S470" s="1058"/>
      <c r="T470" s="1202"/>
    </row>
    <row r="471" spans="1:20">
      <c r="A471" s="1046">
        <v>466</v>
      </c>
      <c r="B471" s="1045" t="s">
        <v>656</v>
      </c>
      <c r="C471" s="1039" t="s">
        <v>13</v>
      </c>
      <c r="D471" s="1038" t="s">
        <v>2427</v>
      </c>
      <c r="E471" s="1038" t="s">
        <v>2427</v>
      </c>
      <c r="F471" s="1038" t="s">
        <v>2427</v>
      </c>
      <c r="G471" s="1038" t="s">
        <v>2427</v>
      </c>
      <c r="H471" s="1038" t="s">
        <v>2427</v>
      </c>
      <c r="I471" s="1038" t="s">
        <v>2427</v>
      </c>
      <c r="J471" s="1035" t="s">
        <v>9459</v>
      </c>
      <c r="K471" s="1041" t="s">
        <v>16</v>
      </c>
      <c r="L471" s="1040" t="s">
        <v>656</v>
      </c>
      <c r="M471" s="1290"/>
      <c r="N471" s="1058"/>
      <c r="O471" s="1058"/>
      <c r="S471" s="1058"/>
      <c r="T471" s="1202"/>
    </row>
    <row r="472" spans="1:20">
      <c r="A472" s="1046">
        <v>467</v>
      </c>
      <c r="B472" s="1045" t="s">
        <v>657</v>
      </c>
      <c r="C472" s="1039" t="s">
        <v>13</v>
      </c>
      <c r="D472" s="1038" t="s">
        <v>2427</v>
      </c>
      <c r="E472" s="1038" t="s">
        <v>2427</v>
      </c>
      <c r="F472" s="1038" t="s">
        <v>2427</v>
      </c>
      <c r="G472" s="1038" t="s">
        <v>2427</v>
      </c>
      <c r="H472" s="1038" t="s">
        <v>2427</v>
      </c>
      <c r="I472" s="1038" t="s">
        <v>2427</v>
      </c>
      <c r="J472" s="1035" t="s">
        <v>9459</v>
      </c>
      <c r="K472" s="1041" t="s">
        <v>16</v>
      </c>
      <c r="L472" s="1040" t="s">
        <v>657</v>
      </c>
      <c r="M472" s="1290"/>
      <c r="N472" s="1058"/>
      <c r="O472" s="1058"/>
      <c r="S472" s="1058"/>
      <c r="T472" s="1202"/>
    </row>
    <row r="473" spans="1:20">
      <c r="A473" s="1046">
        <v>468</v>
      </c>
      <c r="B473" s="1037" t="s">
        <v>658</v>
      </c>
      <c r="C473" s="1039" t="s">
        <v>13</v>
      </c>
      <c r="D473" s="1038" t="s">
        <v>2427</v>
      </c>
      <c r="E473" s="1038" t="s">
        <v>2427</v>
      </c>
      <c r="F473" s="1038" t="s">
        <v>2427</v>
      </c>
      <c r="G473" s="1038" t="s">
        <v>2427</v>
      </c>
      <c r="H473" s="1038" t="s">
        <v>2427</v>
      </c>
      <c r="I473" s="1038" t="s">
        <v>2427</v>
      </c>
      <c r="J473" s="1035" t="s">
        <v>9459</v>
      </c>
      <c r="K473" s="1041" t="s">
        <v>16</v>
      </c>
      <c r="L473" s="1040" t="s">
        <v>658</v>
      </c>
      <c r="M473" s="1290"/>
      <c r="N473" s="1058"/>
      <c r="O473" s="1058"/>
      <c r="S473" s="1058"/>
      <c r="T473" s="1202"/>
    </row>
    <row r="474" spans="1:20">
      <c r="A474" s="1046">
        <v>469</v>
      </c>
      <c r="B474" s="1037" t="s">
        <v>659</v>
      </c>
      <c r="C474" s="1039" t="s">
        <v>13</v>
      </c>
      <c r="D474" s="1038" t="s">
        <v>2427</v>
      </c>
      <c r="E474" s="1038" t="s">
        <v>2427</v>
      </c>
      <c r="F474" s="1038" t="s">
        <v>2427</v>
      </c>
      <c r="G474" s="1038" t="s">
        <v>2427</v>
      </c>
      <c r="H474" s="1038" t="s">
        <v>2427</v>
      </c>
      <c r="I474" s="1038" t="s">
        <v>2427</v>
      </c>
      <c r="J474" s="1035" t="s">
        <v>9459</v>
      </c>
      <c r="K474" s="1041" t="s">
        <v>16</v>
      </c>
      <c r="L474" s="1040" t="s">
        <v>659</v>
      </c>
      <c r="M474" s="1290"/>
      <c r="N474" s="1058"/>
      <c r="O474" s="1058"/>
      <c r="S474" s="1058"/>
      <c r="T474" s="1202"/>
    </row>
    <row r="475" spans="1:20">
      <c r="A475" s="1046">
        <v>470</v>
      </c>
      <c r="B475" s="1037" t="s">
        <v>660</v>
      </c>
      <c r="C475" s="1039" t="s">
        <v>13</v>
      </c>
      <c r="D475" s="1038" t="s">
        <v>2427</v>
      </c>
      <c r="E475" s="1038" t="s">
        <v>2427</v>
      </c>
      <c r="F475" s="1038" t="s">
        <v>2427</v>
      </c>
      <c r="G475" s="1038" t="s">
        <v>2427</v>
      </c>
      <c r="H475" s="1038" t="s">
        <v>2427</v>
      </c>
      <c r="I475" s="1038" t="s">
        <v>2427</v>
      </c>
      <c r="J475" s="1035" t="s">
        <v>9459</v>
      </c>
      <c r="K475" s="1041" t="s">
        <v>16</v>
      </c>
      <c r="L475" s="1040" t="s">
        <v>660</v>
      </c>
      <c r="M475" s="1290"/>
      <c r="N475" s="1058"/>
      <c r="O475" s="1058"/>
      <c r="S475" s="1058"/>
      <c r="T475" s="1202"/>
    </row>
    <row r="476" spans="1:20">
      <c r="A476" s="1046">
        <v>471</v>
      </c>
      <c r="B476" s="1037" t="s">
        <v>661</v>
      </c>
      <c r="C476" s="1039" t="s">
        <v>13</v>
      </c>
      <c r="D476" s="1038" t="s">
        <v>2427</v>
      </c>
      <c r="E476" s="1038" t="s">
        <v>2427</v>
      </c>
      <c r="F476" s="1038" t="s">
        <v>2427</v>
      </c>
      <c r="G476" s="1038" t="s">
        <v>2427</v>
      </c>
      <c r="H476" s="1038" t="s">
        <v>2427</v>
      </c>
      <c r="I476" s="1038" t="s">
        <v>2427</v>
      </c>
      <c r="J476" s="1035" t="s">
        <v>9459</v>
      </c>
      <c r="K476" s="1041" t="s">
        <v>16</v>
      </c>
      <c r="L476" s="1040" t="s">
        <v>661</v>
      </c>
      <c r="M476" s="1290"/>
      <c r="N476" s="1058"/>
      <c r="O476" s="1058"/>
      <c r="S476" s="1058"/>
      <c r="T476" s="1202"/>
    </row>
    <row r="477" spans="1:20">
      <c r="A477" s="1046">
        <v>472</v>
      </c>
      <c r="B477" s="1045" t="s">
        <v>662</v>
      </c>
      <c r="C477" s="1039" t="s">
        <v>13</v>
      </c>
      <c r="D477" s="1038" t="s">
        <v>2427</v>
      </c>
      <c r="E477" s="1038" t="s">
        <v>2427</v>
      </c>
      <c r="F477" s="1038" t="s">
        <v>2427</v>
      </c>
      <c r="G477" s="1038" t="s">
        <v>2427</v>
      </c>
      <c r="H477" s="1038" t="s">
        <v>2427</v>
      </c>
      <c r="I477" s="1038" t="s">
        <v>2427</v>
      </c>
      <c r="J477" s="1035" t="s">
        <v>9459</v>
      </c>
      <c r="K477" s="1041" t="s">
        <v>16</v>
      </c>
      <c r="L477" s="1040" t="s">
        <v>662</v>
      </c>
      <c r="M477" s="1290"/>
      <c r="N477" s="1058"/>
      <c r="O477" s="1058"/>
      <c r="S477" s="1058"/>
      <c r="T477" s="1202"/>
    </row>
    <row r="478" spans="1:20">
      <c r="A478" s="1046">
        <v>473</v>
      </c>
      <c r="B478" s="1045" t="s">
        <v>663</v>
      </c>
      <c r="C478" s="1039" t="s">
        <v>13</v>
      </c>
      <c r="D478" s="1038" t="s">
        <v>2427</v>
      </c>
      <c r="E478" s="1038" t="s">
        <v>2427</v>
      </c>
      <c r="F478" s="1038" t="s">
        <v>2427</v>
      </c>
      <c r="G478" s="1038" t="s">
        <v>2427</v>
      </c>
      <c r="H478" s="1038" t="s">
        <v>2427</v>
      </c>
      <c r="I478" s="1038" t="s">
        <v>2427</v>
      </c>
      <c r="J478" s="1035" t="s">
        <v>9459</v>
      </c>
      <c r="K478" s="1041" t="s">
        <v>16</v>
      </c>
      <c r="L478" s="1040" t="s">
        <v>663</v>
      </c>
      <c r="M478" s="1290"/>
      <c r="N478" s="1058"/>
      <c r="O478" s="1058"/>
      <c r="S478" s="1058"/>
      <c r="T478" s="1202"/>
    </row>
    <row r="479" spans="1:20">
      <c r="A479" s="1046">
        <v>474</v>
      </c>
      <c r="B479" s="1045" t="s">
        <v>664</v>
      </c>
      <c r="C479" s="1039" t="s">
        <v>13</v>
      </c>
      <c r="D479" s="1038" t="s">
        <v>2427</v>
      </c>
      <c r="E479" s="1038" t="s">
        <v>2427</v>
      </c>
      <c r="F479" s="1038" t="s">
        <v>2427</v>
      </c>
      <c r="G479" s="1038" t="s">
        <v>2427</v>
      </c>
      <c r="H479" s="1038" t="s">
        <v>2427</v>
      </c>
      <c r="I479" s="1038" t="s">
        <v>2427</v>
      </c>
      <c r="J479" s="1035" t="s">
        <v>9459</v>
      </c>
      <c r="K479" s="1041" t="s">
        <v>16</v>
      </c>
      <c r="L479" s="1040" t="s">
        <v>664</v>
      </c>
      <c r="M479" s="1290"/>
      <c r="N479" s="1058"/>
      <c r="O479" s="1058"/>
      <c r="S479" s="1058"/>
      <c r="T479" s="1202"/>
    </row>
    <row r="480" spans="1:20">
      <c r="A480" s="1046">
        <v>475</v>
      </c>
      <c r="B480" s="1045" t="s">
        <v>665</v>
      </c>
      <c r="C480" s="1039" t="s">
        <v>13</v>
      </c>
      <c r="D480" s="1038" t="s">
        <v>2427</v>
      </c>
      <c r="E480" s="1038" t="s">
        <v>2427</v>
      </c>
      <c r="F480" s="1038" t="s">
        <v>2427</v>
      </c>
      <c r="G480" s="1038" t="s">
        <v>2427</v>
      </c>
      <c r="H480" s="1038" t="s">
        <v>2427</v>
      </c>
      <c r="I480" s="1038" t="s">
        <v>2427</v>
      </c>
      <c r="J480" s="1035" t="s">
        <v>9459</v>
      </c>
      <c r="K480" s="1041" t="s">
        <v>16</v>
      </c>
      <c r="L480" s="1040" t="s">
        <v>665</v>
      </c>
      <c r="M480" s="1290"/>
      <c r="N480" s="1058"/>
      <c r="O480" s="1058"/>
      <c r="S480" s="1058"/>
      <c r="T480" s="1202"/>
    </row>
    <row r="481" spans="1:20">
      <c r="A481" s="1046">
        <v>476</v>
      </c>
      <c r="B481" s="1037" t="s">
        <v>666</v>
      </c>
      <c r="C481" s="1039" t="s">
        <v>13</v>
      </c>
      <c r="D481" s="1038" t="s">
        <v>2427</v>
      </c>
      <c r="E481" s="1038" t="s">
        <v>2427</v>
      </c>
      <c r="F481" s="1038" t="s">
        <v>2427</v>
      </c>
      <c r="G481" s="1038" t="s">
        <v>2427</v>
      </c>
      <c r="H481" s="1038" t="s">
        <v>2427</v>
      </c>
      <c r="I481" s="1038" t="s">
        <v>2427</v>
      </c>
      <c r="J481" s="1035" t="s">
        <v>9459</v>
      </c>
      <c r="K481" s="1041" t="s">
        <v>16</v>
      </c>
      <c r="L481" s="1040" t="s">
        <v>666</v>
      </c>
      <c r="M481" s="1290"/>
      <c r="N481" s="1058"/>
      <c r="O481" s="1058"/>
      <c r="S481" s="1058"/>
      <c r="T481" s="1202"/>
    </row>
    <row r="482" spans="1:20">
      <c r="A482" s="1046">
        <v>477</v>
      </c>
      <c r="B482" s="1037" t="s">
        <v>667</v>
      </c>
      <c r="C482" s="1039" t="s">
        <v>13</v>
      </c>
      <c r="D482" s="1038" t="s">
        <v>2427</v>
      </c>
      <c r="E482" s="1038" t="s">
        <v>2427</v>
      </c>
      <c r="F482" s="1038" t="s">
        <v>2427</v>
      </c>
      <c r="G482" s="1038" t="s">
        <v>2427</v>
      </c>
      <c r="H482" s="1038" t="s">
        <v>2427</v>
      </c>
      <c r="I482" s="1038" t="s">
        <v>2427</v>
      </c>
      <c r="J482" s="1035" t="s">
        <v>9459</v>
      </c>
      <c r="K482" s="1041" t="s">
        <v>16</v>
      </c>
      <c r="L482" s="1040" t="s">
        <v>667</v>
      </c>
      <c r="M482" s="1290"/>
      <c r="N482" s="1058"/>
      <c r="O482" s="1058"/>
      <c r="S482" s="1058"/>
      <c r="T482" s="1202"/>
    </row>
    <row r="483" spans="1:20">
      <c r="A483" s="1046">
        <v>478</v>
      </c>
      <c r="B483" s="1037" t="s">
        <v>668</v>
      </c>
      <c r="C483" s="1039" t="s">
        <v>13</v>
      </c>
      <c r="D483" s="1038" t="s">
        <v>2427</v>
      </c>
      <c r="E483" s="1038" t="s">
        <v>2427</v>
      </c>
      <c r="F483" s="1038" t="s">
        <v>2427</v>
      </c>
      <c r="G483" s="1038" t="s">
        <v>2427</v>
      </c>
      <c r="H483" s="1038" t="s">
        <v>2427</v>
      </c>
      <c r="I483" s="1038" t="s">
        <v>2427</v>
      </c>
      <c r="J483" s="1035" t="s">
        <v>9459</v>
      </c>
      <c r="K483" s="1041" t="s">
        <v>16</v>
      </c>
      <c r="L483" s="1040" t="s">
        <v>668</v>
      </c>
      <c r="M483" s="1290"/>
      <c r="N483" s="1058"/>
      <c r="O483" s="1058"/>
      <c r="S483" s="1058"/>
      <c r="T483" s="1202"/>
    </row>
    <row r="484" spans="1:20">
      <c r="A484" s="1046">
        <v>479</v>
      </c>
      <c r="B484" s="1037" t="s">
        <v>669</v>
      </c>
      <c r="C484" s="1039" t="s">
        <v>13</v>
      </c>
      <c r="D484" s="1038" t="s">
        <v>2427</v>
      </c>
      <c r="E484" s="1038" t="s">
        <v>2427</v>
      </c>
      <c r="F484" s="1038" t="s">
        <v>2427</v>
      </c>
      <c r="G484" s="1038" t="s">
        <v>2427</v>
      </c>
      <c r="H484" s="1038" t="s">
        <v>2427</v>
      </c>
      <c r="I484" s="1038" t="s">
        <v>2427</v>
      </c>
      <c r="J484" s="1035" t="s">
        <v>9459</v>
      </c>
      <c r="K484" s="1041" t="s">
        <v>16</v>
      </c>
      <c r="L484" s="1040" t="s">
        <v>669</v>
      </c>
      <c r="M484" s="1290"/>
      <c r="N484" s="1058"/>
      <c r="O484" s="1058"/>
      <c r="S484" s="1058"/>
      <c r="T484" s="1202"/>
    </row>
    <row r="485" spans="1:20">
      <c r="A485" s="1046">
        <v>480</v>
      </c>
      <c r="B485" s="1045" t="s">
        <v>670</v>
      </c>
      <c r="C485" s="1039" t="s">
        <v>13</v>
      </c>
      <c r="D485" s="1038" t="s">
        <v>2427</v>
      </c>
      <c r="E485" s="1038" t="s">
        <v>2427</v>
      </c>
      <c r="F485" s="1038" t="s">
        <v>2427</v>
      </c>
      <c r="G485" s="1038" t="s">
        <v>2427</v>
      </c>
      <c r="H485" s="1038" t="s">
        <v>2427</v>
      </c>
      <c r="I485" s="1038" t="s">
        <v>2427</v>
      </c>
      <c r="J485" s="1035" t="s">
        <v>9459</v>
      </c>
      <c r="K485" s="1041" t="s">
        <v>16</v>
      </c>
      <c r="L485" s="1040" t="s">
        <v>670</v>
      </c>
      <c r="M485" s="1290"/>
      <c r="N485" s="1058"/>
      <c r="O485" s="1058"/>
      <c r="S485" s="1058"/>
      <c r="T485" s="1202"/>
    </row>
    <row r="486" spans="1:20">
      <c r="A486" s="1046">
        <v>481</v>
      </c>
      <c r="B486" s="1045" t="s">
        <v>671</v>
      </c>
      <c r="C486" s="1039" t="s">
        <v>13</v>
      </c>
      <c r="D486" s="1038" t="s">
        <v>2427</v>
      </c>
      <c r="E486" s="1038" t="s">
        <v>2427</v>
      </c>
      <c r="F486" s="1038" t="s">
        <v>2427</v>
      </c>
      <c r="G486" s="1038" t="s">
        <v>2427</v>
      </c>
      <c r="H486" s="1038" t="s">
        <v>2427</v>
      </c>
      <c r="I486" s="1038" t="s">
        <v>2427</v>
      </c>
      <c r="J486" s="1035" t="s">
        <v>9459</v>
      </c>
      <c r="K486" s="1041" t="s">
        <v>16</v>
      </c>
      <c r="L486" s="1040" t="s">
        <v>671</v>
      </c>
      <c r="M486" s="1290"/>
      <c r="N486" s="1058"/>
      <c r="O486" s="1058"/>
      <c r="S486" s="1058"/>
      <c r="T486" s="1202"/>
    </row>
    <row r="487" spans="1:20">
      <c r="A487" s="1046">
        <v>482</v>
      </c>
      <c r="B487" s="1045" t="s">
        <v>672</v>
      </c>
      <c r="C487" s="1039" t="s">
        <v>13</v>
      </c>
      <c r="D487" s="1038" t="s">
        <v>2427</v>
      </c>
      <c r="E487" s="1038" t="s">
        <v>2427</v>
      </c>
      <c r="F487" s="1038" t="s">
        <v>2427</v>
      </c>
      <c r="G487" s="1038" t="s">
        <v>2427</v>
      </c>
      <c r="H487" s="1038" t="s">
        <v>2427</v>
      </c>
      <c r="I487" s="1038" t="s">
        <v>2427</v>
      </c>
      <c r="J487" s="1035" t="s">
        <v>9459</v>
      </c>
      <c r="K487" s="1041" t="s">
        <v>16</v>
      </c>
      <c r="L487" s="1040" t="s">
        <v>672</v>
      </c>
      <c r="M487" s="1290"/>
      <c r="N487" s="1058"/>
      <c r="O487" s="1058"/>
      <c r="S487" s="1058"/>
      <c r="T487" s="1202"/>
    </row>
    <row r="488" spans="1:20">
      <c r="A488" s="1046">
        <v>483</v>
      </c>
      <c r="B488" s="1045" t="s">
        <v>673</v>
      </c>
      <c r="C488" s="1039" t="s">
        <v>13</v>
      </c>
      <c r="D488" s="1038" t="s">
        <v>2427</v>
      </c>
      <c r="E488" s="1038" t="s">
        <v>2427</v>
      </c>
      <c r="F488" s="1038" t="s">
        <v>2427</v>
      </c>
      <c r="G488" s="1038" t="s">
        <v>2427</v>
      </c>
      <c r="H488" s="1038" t="s">
        <v>2427</v>
      </c>
      <c r="I488" s="1038" t="s">
        <v>2427</v>
      </c>
      <c r="J488" s="1035" t="s">
        <v>9459</v>
      </c>
      <c r="K488" s="1041" t="s">
        <v>16</v>
      </c>
      <c r="L488" s="1040" t="s">
        <v>673</v>
      </c>
      <c r="M488" s="1290"/>
      <c r="N488" s="1058"/>
      <c r="O488" s="1058"/>
      <c r="S488" s="1058"/>
      <c r="T488" s="1202"/>
    </row>
    <row r="489" spans="1:20">
      <c r="A489" s="1046">
        <v>484</v>
      </c>
      <c r="B489" s="1037" t="s">
        <v>674</v>
      </c>
      <c r="C489" s="1039" t="s">
        <v>13</v>
      </c>
      <c r="D489" s="1038" t="s">
        <v>2427</v>
      </c>
      <c r="E489" s="1038" t="s">
        <v>2427</v>
      </c>
      <c r="F489" s="1038" t="s">
        <v>2427</v>
      </c>
      <c r="G489" s="1038" t="s">
        <v>2427</v>
      </c>
      <c r="H489" s="1038" t="s">
        <v>2427</v>
      </c>
      <c r="I489" s="1038" t="s">
        <v>2427</v>
      </c>
      <c r="J489" s="1035" t="s">
        <v>9459</v>
      </c>
      <c r="K489" s="1041" t="s">
        <v>16</v>
      </c>
      <c r="L489" s="1040" t="s">
        <v>674</v>
      </c>
      <c r="M489" s="1290"/>
      <c r="N489" s="1058"/>
      <c r="O489" s="1058"/>
      <c r="S489" s="1058"/>
      <c r="T489" s="1202"/>
    </row>
    <row r="490" spans="1:20">
      <c r="A490" s="1046">
        <v>485</v>
      </c>
      <c r="B490" s="1037" t="s">
        <v>675</v>
      </c>
      <c r="C490" s="1039" t="s">
        <v>13</v>
      </c>
      <c r="D490" s="1038" t="s">
        <v>2427</v>
      </c>
      <c r="E490" s="1038" t="s">
        <v>2427</v>
      </c>
      <c r="F490" s="1038" t="s">
        <v>2427</v>
      </c>
      <c r="G490" s="1038" t="s">
        <v>2427</v>
      </c>
      <c r="H490" s="1038" t="s">
        <v>2427</v>
      </c>
      <c r="I490" s="1038" t="s">
        <v>2427</v>
      </c>
      <c r="J490" s="1035" t="s">
        <v>9459</v>
      </c>
      <c r="K490" s="1041" t="s">
        <v>16</v>
      </c>
      <c r="L490" s="1040" t="s">
        <v>675</v>
      </c>
      <c r="M490" s="1290"/>
      <c r="N490" s="1058"/>
      <c r="O490" s="1058"/>
      <c r="S490" s="1058"/>
      <c r="T490" s="1202"/>
    </row>
    <row r="491" spans="1:20">
      <c r="A491" s="1046">
        <v>486</v>
      </c>
      <c r="B491" s="1037" t="s">
        <v>676</v>
      </c>
      <c r="C491" s="1039" t="s">
        <v>13</v>
      </c>
      <c r="D491" s="1038" t="s">
        <v>2427</v>
      </c>
      <c r="E491" s="1038" t="s">
        <v>2427</v>
      </c>
      <c r="F491" s="1038" t="s">
        <v>2427</v>
      </c>
      <c r="G491" s="1038" t="s">
        <v>2427</v>
      </c>
      <c r="H491" s="1038" t="s">
        <v>2427</v>
      </c>
      <c r="I491" s="1038" t="s">
        <v>2427</v>
      </c>
      <c r="J491" s="1035" t="s">
        <v>9459</v>
      </c>
      <c r="K491" s="1041" t="s">
        <v>16</v>
      </c>
      <c r="L491" s="1040" t="s">
        <v>676</v>
      </c>
      <c r="M491" s="1290"/>
      <c r="N491" s="1058"/>
      <c r="O491" s="1058"/>
      <c r="S491" s="1058"/>
      <c r="T491" s="1202"/>
    </row>
    <row r="492" spans="1:20">
      <c r="A492" s="1046">
        <v>487</v>
      </c>
      <c r="B492" s="1037" t="s">
        <v>677</v>
      </c>
      <c r="C492" s="1039" t="s">
        <v>13</v>
      </c>
      <c r="D492" s="1038" t="s">
        <v>2427</v>
      </c>
      <c r="E492" s="1038" t="s">
        <v>2427</v>
      </c>
      <c r="F492" s="1038" t="s">
        <v>2427</v>
      </c>
      <c r="G492" s="1038" t="s">
        <v>2427</v>
      </c>
      <c r="H492" s="1038" t="s">
        <v>2427</v>
      </c>
      <c r="I492" s="1038" t="s">
        <v>2427</v>
      </c>
      <c r="J492" s="1035" t="s">
        <v>9459</v>
      </c>
      <c r="K492" s="1041" t="s">
        <v>16</v>
      </c>
      <c r="L492" s="1040" t="s">
        <v>677</v>
      </c>
      <c r="M492" s="1290"/>
      <c r="N492" s="1058"/>
      <c r="O492" s="1058"/>
      <c r="S492" s="1058"/>
      <c r="T492" s="1202"/>
    </row>
    <row r="493" spans="1:20">
      <c r="A493" s="1046">
        <v>488</v>
      </c>
      <c r="B493" s="1045" t="s">
        <v>678</v>
      </c>
      <c r="C493" s="1039" t="s">
        <v>13</v>
      </c>
      <c r="D493" s="1038" t="s">
        <v>2427</v>
      </c>
      <c r="E493" s="1038" t="s">
        <v>2427</v>
      </c>
      <c r="F493" s="1038" t="s">
        <v>2427</v>
      </c>
      <c r="G493" s="1038" t="s">
        <v>2427</v>
      </c>
      <c r="H493" s="1038" t="s">
        <v>2427</v>
      </c>
      <c r="I493" s="1038" t="s">
        <v>2427</v>
      </c>
      <c r="J493" s="1035" t="s">
        <v>9459</v>
      </c>
      <c r="K493" s="1041" t="s">
        <v>16</v>
      </c>
      <c r="L493" s="1040" t="s">
        <v>678</v>
      </c>
      <c r="M493" s="1290"/>
      <c r="N493" s="1058"/>
      <c r="O493" s="1058"/>
      <c r="S493" s="1058"/>
      <c r="T493" s="1202"/>
    </row>
    <row r="494" spans="1:20">
      <c r="A494" s="1046">
        <v>489</v>
      </c>
      <c r="B494" s="1045" t="s">
        <v>679</v>
      </c>
      <c r="C494" s="1039" t="s">
        <v>13</v>
      </c>
      <c r="D494" s="1038" t="s">
        <v>2427</v>
      </c>
      <c r="E494" s="1038" t="s">
        <v>2427</v>
      </c>
      <c r="F494" s="1038" t="s">
        <v>2427</v>
      </c>
      <c r="G494" s="1038" t="s">
        <v>2427</v>
      </c>
      <c r="H494" s="1038" t="s">
        <v>2427</v>
      </c>
      <c r="I494" s="1038" t="s">
        <v>2427</v>
      </c>
      <c r="J494" s="1035" t="s">
        <v>9459</v>
      </c>
      <c r="K494" s="1041" t="s">
        <v>16</v>
      </c>
      <c r="L494" s="1040" t="s">
        <v>679</v>
      </c>
      <c r="M494" s="1290"/>
      <c r="N494" s="1058"/>
      <c r="O494" s="1058"/>
      <c r="S494" s="1058"/>
      <c r="T494" s="1202"/>
    </row>
    <row r="495" spans="1:20">
      <c r="A495" s="1046">
        <v>490</v>
      </c>
      <c r="B495" s="1045" t="s">
        <v>680</v>
      </c>
      <c r="C495" s="1039" t="s">
        <v>13</v>
      </c>
      <c r="D495" s="1038" t="s">
        <v>2427</v>
      </c>
      <c r="E495" s="1038" t="s">
        <v>2427</v>
      </c>
      <c r="F495" s="1038" t="s">
        <v>2427</v>
      </c>
      <c r="G495" s="1038" t="s">
        <v>2427</v>
      </c>
      <c r="H495" s="1038" t="s">
        <v>2427</v>
      </c>
      <c r="I495" s="1038" t="s">
        <v>2427</v>
      </c>
      <c r="J495" s="1035" t="s">
        <v>9459</v>
      </c>
      <c r="K495" s="1041" t="s">
        <v>16</v>
      </c>
      <c r="L495" s="1040" t="s">
        <v>680</v>
      </c>
      <c r="M495" s="1290"/>
      <c r="N495" s="1058"/>
      <c r="O495" s="1058"/>
      <c r="S495" s="1058"/>
      <c r="T495" s="1202"/>
    </row>
    <row r="496" spans="1:20">
      <c r="A496" s="1046">
        <v>491</v>
      </c>
      <c r="B496" s="1045" t="s">
        <v>681</v>
      </c>
      <c r="C496" s="1039" t="s">
        <v>13</v>
      </c>
      <c r="D496" s="1038" t="s">
        <v>2427</v>
      </c>
      <c r="E496" s="1038" t="s">
        <v>2427</v>
      </c>
      <c r="F496" s="1038" t="s">
        <v>2427</v>
      </c>
      <c r="G496" s="1038" t="s">
        <v>2427</v>
      </c>
      <c r="H496" s="1038" t="s">
        <v>2427</v>
      </c>
      <c r="I496" s="1038" t="s">
        <v>2427</v>
      </c>
      <c r="J496" s="1035" t="s">
        <v>9459</v>
      </c>
      <c r="K496" s="1041" t="s">
        <v>16</v>
      </c>
      <c r="L496" s="1040" t="s">
        <v>681</v>
      </c>
      <c r="M496" s="1290"/>
      <c r="N496" s="1058"/>
      <c r="O496" s="1058"/>
      <c r="S496" s="1058"/>
      <c r="T496" s="1202"/>
    </row>
    <row r="497" spans="1:20">
      <c r="A497" s="1046">
        <v>492</v>
      </c>
      <c r="B497" s="1037" t="s">
        <v>682</v>
      </c>
      <c r="C497" s="1039" t="s">
        <v>13</v>
      </c>
      <c r="D497" s="1038" t="s">
        <v>2427</v>
      </c>
      <c r="E497" s="1038" t="s">
        <v>2427</v>
      </c>
      <c r="F497" s="1038" t="s">
        <v>2427</v>
      </c>
      <c r="G497" s="1038" t="s">
        <v>2427</v>
      </c>
      <c r="H497" s="1038" t="s">
        <v>2427</v>
      </c>
      <c r="I497" s="1038" t="s">
        <v>2427</v>
      </c>
      <c r="J497" s="1035" t="s">
        <v>9459</v>
      </c>
      <c r="K497" s="1041" t="s">
        <v>16</v>
      </c>
      <c r="L497" s="1040" t="s">
        <v>682</v>
      </c>
      <c r="M497" s="1290"/>
      <c r="N497" s="1058"/>
      <c r="O497" s="1058"/>
      <c r="S497" s="1058"/>
      <c r="T497" s="1202"/>
    </row>
    <row r="498" spans="1:20">
      <c r="A498" s="1046">
        <v>493</v>
      </c>
      <c r="B498" s="1037" t="s">
        <v>683</v>
      </c>
      <c r="C498" s="1039" t="s">
        <v>13</v>
      </c>
      <c r="D498" s="1038" t="s">
        <v>2427</v>
      </c>
      <c r="E498" s="1038" t="s">
        <v>2427</v>
      </c>
      <c r="F498" s="1038" t="s">
        <v>2427</v>
      </c>
      <c r="G498" s="1038" t="s">
        <v>2427</v>
      </c>
      <c r="H498" s="1038" t="s">
        <v>2427</v>
      </c>
      <c r="I498" s="1038" t="s">
        <v>2427</v>
      </c>
      <c r="J498" s="1035" t="s">
        <v>9459</v>
      </c>
      <c r="K498" s="1041" t="s">
        <v>16</v>
      </c>
      <c r="L498" s="1040" t="s">
        <v>683</v>
      </c>
      <c r="M498" s="1290"/>
      <c r="N498" s="1058"/>
      <c r="O498" s="1058"/>
      <c r="S498" s="1058"/>
      <c r="T498" s="1202"/>
    </row>
    <row r="499" spans="1:20">
      <c r="A499" s="1046">
        <v>494</v>
      </c>
      <c r="B499" s="1037" t="s">
        <v>684</v>
      </c>
      <c r="C499" s="1039" t="s">
        <v>13</v>
      </c>
      <c r="D499" s="1038" t="s">
        <v>2427</v>
      </c>
      <c r="E499" s="1038" t="s">
        <v>2427</v>
      </c>
      <c r="F499" s="1038" t="s">
        <v>2427</v>
      </c>
      <c r="G499" s="1038" t="s">
        <v>2427</v>
      </c>
      <c r="H499" s="1038" t="s">
        <v>2427</v>
      </c>
      <c r="I499" s="1038" t="s">
        <v>2427</v>
      </c>
      <c r="J499" s="1035" t="s">
        <v>9459</v>
      </c>
      <c r="K499" s="1041" t="s">
        <v>16</v>
      </c>
      <c r="L499" s="1040" t="s">
        <v>684</v>
      </c>
      <c r="M499" s="1290"/>
      <c r="N499" s="1058"/>
      <c r="O499" s="1058"/>
      <c r="S499" s="1058"/>
      <c r="T499" s="1202"/>
    </row>
    <row r="500" spans="1:20">
      <c r="A500" s="1046">
        <v>495</v>
      </c>
      <c r="B500" s="1037" t="s">
        <v>685</v>
      </c>
      <c r="C500" s="1039" t="s">
        <v>13</v>
      </c>
      <c r="D500" s="1038" t="s">
        <v>2427</v>
      </c>
      <c r="E500" s="1038" t="s">
        <v>2427</v>
      </c>
      <c r="F500" s="1038" t="s">
        <v>2427</v>
      </c>
      <c r="G500" s="1038" t="s">
        <v>2427</v>
      </c>
      <c r="H500" s="1038" t="s">
        <v>2427</v>
      </c>
      <c r="I500" s="1038" t="s">
        <v>2427</v>
      </c>
      <c r="J500" s="1035" t="s">
        <v>9459</v>
      </c>
      <c r="K500" s="1041" t="s">
        <v>16</v>
      </c>
      <c r="L500" s="1040" t="s">
        <v>685</v>
      </c>
      <c r="M500" s="1290"/>
      <c r="N500" s="1058"/>
      <c r="O500" s="1058"/>
      <c r="S500" s="1058"/>
      <c r="T500" s="1202"/>
    </row>
    <row r="501" spans="1:20">
      <c r="A501" s="1046">
        <v>496</v>
      </c>
      <c r="B501" s="1045" t="s">
        <v>686</v>
      </c>
      <c r="C501" s="1039" t="s">
        <v>13</v>
      </c>
      <c r="D501" s="1038" t="s">
        <v>2427</v>
      </c>
      <c r="E501" s="1038" t="s">
        <v>2427</v>
      </c>
      <c r="F501" s="1038" t="s">
        <v>2427</v>
      </c>
      <c r="G501" s="1038" t="s">
        <v>2427</v>
      </c>
      <c r="H501" s="1038" t="s">
        <v>2427</v>
      </c>
      <c r="I501" s="1038" t="s">
        <v>2427</v>
      </c>
      <c r="J501" s="1035" t="s">
        <v>9459</v>
      </c>
      <c r="K501" s="1041" t="s">
        <v>16</v>
      </c>
      <c r="L501" s="1040" t="s">
        <v>686</v>
      </c>
      <c r="M501" s="1290"/>
      <c r="N501" s="1058"/>
      <c r="O501" s="1058"/>
      <c r="S501" s="1058"/>
      <c r="T501" s="1202"/>
    </row>
    <row r="502" spans="1:20">
      <c r="A502" s="1046">
        <v>497</v>
      </c>
      <c r="B502" s="1045" t="s">
        <v>687</v>
      </c>
      <c r="C502" s="1039" t="s">
        <v>13</v>
      </c>
      <c r="D502" s="1038" t="s">
        <v>2427</v>
      </c>
      <c r="E502" s="1038" t="s">
        <v>2427</v>
      </c>
      <c r="F502" s="1038" t="s">
        <v>2427</v>
      </c>
      <c r="G502" s="1038" t="s">
        <v>2427</v>
      </c>
      <c r="H502" s="1038" t="s">
        <v>2427</v>
      </c>
      <c r="I502" s="1038" t="s">
        <v>2427</v>
      </c>
      <c r="J502" s="1035" t="s">
        <v>9459</v>
      </c>
      <c r="K502" s="1041" t="s">
        <v>16</v>
      </c>
      <c r="L502" s="1040" t="s">
        <v>687</v>
      </c>
      <c r="M502" s="1290"/>
      <c r="N502" s="1058"/>
      <c r="O502" s="1058"/>
      <c r="S502" s="1058"/>
      <c r="T502" s="1202"/>
    </row>
    <row r="503" spans="1:20">
      <c r="A503" s="1046">
        <v>498</v>
      </c>
      <c r="B503" s="1045" t="s">
        <v>688</v>
      </c>
      <c r="C503" s="1039" t="s">
        <v>13</v>
      </c>
      <c r="D503" s="1038" t="s">
        <v>2427</v>
      </c>
      <c r="E503" s="1038" t="s">
        <v>2427</v>
      </c>
      <c r="F503" s="1038" t="s">
        <v>2427</v>
      </c>
      <c r="G503" s="1038" t="s">
        <v>2427</v>
      </c>
      <c r="H503" s="1038" t="s">
        <v>2427</v>
      </c>
      <c r="I503" s="1038" t="s">
        <v>2427</v>
      </c>
      <c r="J503" s="1035" t="s">
        <v>9459</v>
      </c>
      <c r="K503" s="1041" t="s">
        <v>16</v>
      </c>
      <c r="L503" s="1040" t="s">
        <v>688</v>
      </c>
      <c r="M503" s="1290"/>
      <c r="N503" s="1058"/>
      <c r="O503" s="1058"/>
      <c r="S503" s="1058"/>
      <c r="T503" s="1202"/>
    </row>
    <row r="504" spans="1:20">
      <c r="A504" s="1046">
        <v>499</v>
      </c>
      <c r="B504" s="1045" t="s">
        <v>689</v>
      </c>
      <c r="C504" s="1039" t="s">
        <v>13</v>
      </c>
      <c r="D504" s="1038" t="s">
        <v>2427</v>
      </c>
      <c r="E504" s="1038" t="s">
        <v>2427</v>
      </c>
      <c r="F504" s="1038" t="s">
        <v>2427</v>
      </c>
      <c r="G504" s="1038" t="s">
        <v>2427</v>
      </c>
      <c r="H504" s="1038" t="s">
        <v>2427</v>
      </c>
      <c r="I504" s="1038" t="s">
        <v>2427</v>
      </c>
      <c r="J504" s="1035" t="s">
        <v>9459</v>
      </c>
      <c r="K504" s="1041" t="s">
        <v>16</v>
      </c>
      <c r="L504" s="1040" t="s">
        <v>689</v>
      </c>
      <c r="M504" s="1290"/>
      <c r="N504" s="1058"/>
      <c r="O504" s="1058"/>
      <c r="S504" s="1058"/>
      <c r="T504" s="1202"/>
    </row>
    <row r="505" spans="1:20">
      <c r="A505" s="1046">
        <v>500</v>
      </c>
      <c r="B505" s="1037" t="s">
        <v>690</v>
      </c>
      <c r="C505" s="1039" t="s">
        <v>13</v>
      </c>
      <c r="D505" s="1038" t="s">
        <v>2427</v>
      </c>
      <c r="E505" s="1038" t="s">
        <v>2427</v>
      </c>
      <c r="F505" s="1038" t="s">
        <v>2427</v>
      </c>
      <c r="G505" s="1038" t="s">
        <v>2427</v>
      </c>
      <c r="H505" s="1038" t="s">
        <v>2427</v>
      </c>
      <c r="I505" s="1038" t="s">
        <v>2427</v>
      </c>
      <c r="J505" s="1035" t="s">
        <v>9459</v>
      </c>
      <c r="K505" s="1041" t="s">
        <v>16</v>
      </c>
      <c r="L505" s="1040" t="s">
        <v>690</v>
      </c>
      <c r="M505" s="1290"/>
      <c r="N505" s="1058"/>
      <c r="O505" s="1058"/>
      <c r="S505" s="1058"/>
      <c r="T505" s="1202"/>
    </row>
    <row r="506" spans="1:20">
      <c r="A506" s="1046">
        <v>501</v>
      </c>
      <c r="B506" s="1037" t="s">
        <v>691</v>
      </c>
      <c r="C506" s="1039" t="s">
        <v>13</v>
      </c>
      <c r="D506" s="1038" t="s">
        <v>2427</v>
      </c>
      <c r="E506" s="1038" t="s">
        <v>2427</v>
      </c>
      <c r="F506" s="1038" t="s">
        <v>2427</v>
      </c>
      <c r="G506" s="1038" t="s">
        <v>2427</v>
      </c>
      <c r="H506" s="1038" t="s">
        <v>2427</v>
      </c>
      <c r="I506" s="1038" t="s">
        <v>2427</v>
      </c>
      <c r="J506" s="1035" t="s">
        <v>9459</v>
      </c>
      <c r="K506" s="1041" t="s">
        <v>16</v>
      </c>
      <c r="L506" s="1040" t="s">
        <v>691</v>
      </c>
      <c r="M506" s="1290"/>
      <c r="N506" s="1058"/>
      <c r="O506" s="1058"/>
      <c r="S506" s="1058"/>
      <c r="T506" s="1202"/>
    </row>
    <row r="507" spans="1:20">
      <c r="A507" s="1046">
        <v>502</v>
      </c>
      <c r="B507" s="1037" t="s">
        <v>692</v>
      </c>
      <c r="C507" s="1039" t="s">
        <v>13</v>
      </c>
      <c r="D507" s="1038" t="s">
        <v>2427</v>
      </c>
      <c r="E507" s="1038" t="s">
        <v>2427</v>
      </c>
      <c r="F507" s="1038" t="s">
        <v>2427</v>
      </c>
      <c r="G507" s="1038" t="s">
        <v>2427</v>
      </c>
      <c r="H507" s="1038" t="s">
        <v>2427</v>
      </c>
      <c r="I507" s="1038" t="s">
        <v>2427</v>
      </c>
      <c r="J507" s="1035" t="s">
        <v>9459</v>
      </c>
      <c r="K507" s="1041" t="s">
        <v>16</v>
      </c>
      <c r="L507" s="1040" t="s">
        <v>692</v>
      </c>
      <c r="M507" s="1290"/>
      <c r="N507" s="1058"/>
      <c r="O507" s="1058"/>
      <c r="S507" s="1058"/>
      <c r="T507" s="1202"/>
    </row>
    <row r="508" spans="1:20">
      <c r="A508" s="1046">
        <v>503</v>
      </c>
      <c r="B508" s="1037" t="s">
        <v>693</v>
      </c>
      <c r="C508" s="1039" t="s">
        <v>13</v>
      </c>
      <c r="D508" s="1038" t="s">
        <v>2427</v>
      </c>
      <c r="E508" s="1038" t="s">
        <v>2427</v>
      </c>
      <c r="F508" s="1038" t="s">
        <v>2427</v>
      </c>
      <c r="G508" s="1038" t="s">
        <v>2427</v>
      </c>
      <c r="H508" s="1038" t="s">
        <v>2427</v>
      </c>
      <c r="I508" s="1038" t="s">
        <v>2427</v>
      </c>
      <c r="J508" s="1035" t="s">
        <v>9459</v>
      </c>
      <c r="K508" s="1041" t="s">
        <v>16</v>
      </c>
      <c r="L508" s="1040" t="s">
        <v>693</v>
      </c>
      <c r="M508" s="1290"/>
      <c r="N508" s="1058"/>
      <c r="O508" s="1058"/>
      <c r="S508" s="1058"/>
      <c r="T508" s="1202"/>
    </row>
    <row r="509" spans="1:20">
      <c r="A509" s="1046">
        <v>504</v>
      </c>
      <c r="B509" s="1045" t="s">
        <v>694</v>
      </c>
      <c r="C509" s="1039" t="s">
        <v>13</v>
      </c>
      <c r="D509" s="1038" t="s">
        <v>2427</v>
      </c>
      <c r="E509" s="1038" t="s">
        <v>2427</v>
      </c>
      <c r="F509" s="1038" t="s">
        <v>2427</v>
      </c>
      <c r="G509" s="1038" t="s">
        <v>2427</v>
      </c>
      <c r="H509" s="1038" t="s">
        <v>2427</v>
      </c>
      <c r="I509" s="1038" t="s">
        <v>2427</v>
      </c>
      <c r="J509" s="1035" t="s">
        <v>9459</v>
      </c>
      <c r="K509" s="1041" t="s">
        <v>16</v>
      </c>
      <c r="L509" s="1040" t="s">
        <v>694</v>
      </c>
      <c r="M509" s="1290"/>
      <c r="N509" s="1058"/>
      <c r="O509" s="1058"/>
      <c r="S509" s="1058"/>
      <c r="T509" s="1202"/>
    </row>
    <row r="510" spans="1:20">
      <c r="A510" s="1046">
        <v>505</v>
      </c>
      <c r="B510" s="1045" t="s">
        <v>695</v>
      </c>
      <c r="C510" s="1039" t="s">
        <v>13</v>
      </c>
      <c r="D510" s="1038" t="s">
        <v>2427</v>
      </c>
      <c r="E510" s="1038" t="s">
        <v>2427</v>
      </c>
      <c r="F510" s="1038" t="s">
        <v>2427</v>
      </c>
      <c r="G510" s="1038" t="s">
        <v>2427</v>
      </c>
      <c r="H510" s="1038" t="s">
        <v>2427</v>
      </c>
      <c r="I510" s="1038" t="s">
        <v>2427</v>
      </c>
      <c r="J510" s="1035" t="s">
        <v>9459</v>
      </c>
      <c r="K510" s="1041" t="s">
        <v>16</v>
      </c>
      <c r="L510" s="1040" t="s">
        <v>695</v>
      </c>
      <c r="M510" s="1290"/>
      <c r="N510" s="1058"/>
      <c r="O510" s="1058"/>
      <c r="S510" s="1058"/>
      <c r="T510" s="1202"/>
    </row>
    <row r="511" spans="1:20">
      <c r="A511" s="1046">
        <v>506</v>
      </c>
      <c r="B511" s="1045" t="s">
        <v>696</v>
      </c>
      <c r="C511" s="1039" t="s">
        <v>13</v>
      </c>
      <c r="D511" s="1038" t="s">
        <v>2427</v>
      </c>
      <c r="E511" s="1038" t="s">
        <v>2427</v>
      </c>
      <c r="F511" s="1038" t="s">
        <v>2427</v>
      </c>
      <c r="G511" s="1038" t="s">
        <v>2427</v>
      </c>
      <c r="H511" s="1038" t="s">
        <v>2427</v>
      </c>
      <c r="I511" s="1038" t="s">
        <v>2427</v>
      </c>
      <c r="J511" s="1035" t="s">
        <v>9459</v>
      </c>
      <c r="K511" s="1041" t="s">
        <v>16</v>
      </c>
      <c r="L511" s="1040" t="s">
        <v>696</v>
      </c>
      <c r="M511" s="1290"/>
      <c r="N511" s="1058"/>
      <c r="O511" s="1058"/>
      <c r="S511" s="1058"/>
      <c r="T511" s="1202"/>
    </row>
    <row r="512" spans="1:20">
      <c r="A512" s="1046">
        <v>507</v>
      </c>
      <c r="B512" s="1045" t="s">
        <v>697</v>
      </c>
      <c r="C512" s="1039" t="s">
        <v>13</v>
      </c>
      <c r="D512" s="1038" t="s">
        <v>2427</v>
      </c>
      <c r="E512" s="1038" t="s">
        <v>2427</v>
      </c>
      <c r="F512" s="1038" t="s">
        <v>2427</v>
      </c>
      <c r="G512" s="1038" t="s">
        <v>2427</v>
      </c>
      <c r="H512" s="1038" t="s">
        <v>2427</v>
      </c>
      <c r="I512" s="1038" t="s">
        <v>2427</v>
      </c>
      <c r="J512" s="1035" t="s">
        <v>9459</v>
      </c>
      <c r="K512" s="1041" t="s">
        <v>16</v>
      </c>
      <c r="L512" s="1040" t="s">
        <v>697</v>
      </c>
      <c r="M512" s="1290"/>
      <c r="N512" s="1058"/>
      <c r="O512" s="1058"/>
      <c r="S512" s="1058"/>
      <c r="T512" s="1202"/>
    </row>
    <row r="513" spans="1:20">
      <c r="A513" s="1046">
        <v>508</v>
      </c>
      <c r="B513" s="1037" t="s">
        <v>698</v>
      </c>
      <c r="C513" s="1039" t="s">
        <v>13</v>
      </c>
      <c r="D513" s="1038" t="s">
        <v>2427</v>
      </c>
      <c r="E513" s="1038" t="s">
        <v>2427</v>
      </c>
      <c r="F513" s="1038" t="s">
        <v>2427</v>
      </c>
      <c r="G513" s="1038" t="s">
        <v>2427</v>
      </c>
      <c r="H513" s="1038" t="s">
        <v>2427</v>
      </c>
      <c r="I513" s="1038" t="s">
        <v>2427</v>
      </c>
      <c r="J513" s="1035" t="s">
        <v>9459</v>
      </c>
      <c r="K513" s="1041" t="s">
        <v>16</v>
      </c>
      <c r="L513" s="1040" t="s">
        <v>698</v>
      </c>
      <c r="M513" s="1290"/>
      <c r="N513" s="1058"/>
      <c r="O513" s="1058"/>
      <c r="S513" s="1058"/>
      <c r="T513" s="1202"/>
    </row>
    <row r="514" spans="1:20">
      <c r="A514" s="1046">
        <v>509</v>
      </c>
      <c r="B514" s="1037" t="s">
        <v>699</v>
      </c>
      <c r="C514" s="1039" t="s">
        <v>13</v>
      </c>
      <c r="D514" s="1038" t="s">
        <v>2427</v>
      </c>
      <c r="E514" s="1038" t="s">
        <v>2427</v>
      </c>
      <c r="F514" s="1038" t="s">
        <v>2427</v>
      </c>
      <c r="G514" s="1038" t="s">
        <v>2427</v>
      </c>
      <c r="H514" s="1038" t="s">
        <v>2427</v>
      </c>
      <c r="I514" s="1038" t="s">
        <v>2427</v>
      </c>
      <c r="J514" s="1035" t="s">
        <v>9459</v>
      </c>
      <c r="K514" s="1041" t="s">
        <v>16</v>
      </c>
      <c r="L514" s="1040" t="s">
        <v>699</v>
      </c>
      <c r="M514" s="1290"/>
      <c r="N514" s="1058"/>
      <c r="O514" s="1058"/>
      <c r="S514" s="1058"/>
      <c r="T514" s="1202"/>
    </row>
    <row r="515" spans="1:20">
      <c r="A515" s="1046">
        <v>510</v>
      </c>
      <c r="B515" s="1037" t="s">
        <v>700</v>
      </c>
      <c r="C515" s="1039" t="s">
        <v>13</v>
      </c>
      <c r="D515" s="1038" t="s">
        <v>2427</v>
      </c>
      <c r="E515" s="1038" t="s">
        <v>2427</v>
      </c>
      <c r="F515" s="1038" t="s">
        <v>2427</v>
      </c>
      <c r="G515" s="1038" t="s">
        <v>2427</v>
      </c>
      <c r="H515" s="1038" t="s">
        <v>2427</v>
      </c>
      <c r="I515" s="1038" t="s">
        <v>2427</v>
      </c>
      <c r="J515" s="1035" t="s">
        <v>9459</v>
      </c>
      <c r="K515" s="1041" t="s">
        <v>16</v>
      </c>
      <c r="L515" s="1040" t="s">
        <v>700</v>
      </c>
      <c r="M515" s="1290"/>
      <c r="N515" s="1058"/>
      <c r="O515" s="1058"/>
      <c r="S515" s="1058"/>
      <c r="T515" s="1202"/>
    </row>
    <row r="516" spans="1:20">
      <c r="A516" s="1046">
        <v>511</v>
      </c>
      <c r="B516" s="1037" t="s">
        <v>701</v>
      </c>
      <c r="C516" s="1039" t="s">
        <v>13</v>
      </c>
      <c r="D516" s="1038" t="s">
        <v>2427</v>
      </c>
      <c r="E516" s="1038" t="s">
        <v>2427</v>
      </c>
      <c r="F516" s="1038" t="s">
        <v>2427</v>
      </c>
      <c r="G516" s="1038" t="s">
        <v>2427</v>
      </c>
      <c r="H516" s="1038" t="s">
        <v>2427</v>
      </c>
      <c r="I516" s="1038" t="s">
        <v>2427</v>
      </c>
      <c r="J516" s="1035" t="s">
        <v>9459</v>
      </c>
      <c r="K516" s="1041" t="s">
        <v>16</v>
      </c>
      <c r="L516" s="1040" t="s">
        <v>701</v>
      </c>
      <c r="M516" s="1290"/>
      <c r="N516" s="1058"/>
      <c r="O516" s="1058"/>
      <c r="S516" s="1058"/>
      <c r="T516" s="1202"/>
    </row>
    <row r="517" spans="1:20">
      <c r="A517" s="1046">
        <v>512</v>
      </c>
      <c r="B517" s="1045" t="s">
        <v>3492</v>
      </c>
      <c r="C517" s="1867" t="s">
        <v>9753</v>
      </c>
      <c r="D517" s="1527"/>
      <c r="E517" s="1527"/>
      <c r="F517" s="1527"/>
      <c r="G517" s="1527"/>
      <c r="H517" s="1527"/>
      <c r="I517" s="1527"/>
      <c r="J517" s="1882"/>
      <c r="K517" s="1041" t="s">
        <v>16</v>
      </c>
      <c r="L517" s="1040" t="s">
        <v>3492</v>
      </c>
      <c r="M517" s="1290" t="s">
        <v>13427</v>
      </c>
      <c r="N517" s="1058"/>
      <c r="O517" s="1240" t="s">
        <v>13575</v>
      </c>
      <c r="S517" s="1058"/>
      <c r="T517" s="1202"/>
    </row>
    <row r="518" spans="1:20">
      <c r="A518" s="1046">
        <v>513</v>
      </c>
      <c r="B518" s="1045" t="s">
        <v>3494</v>
      </c>
      <c r="C518" s="1867" t="s">
        <v>9754</v>
      </c>
      <c r="D518" s="1527"/>
      <c r="E518" s="1527"/>
      <c r="F518" s="1527"/>
      <c r="G518" s="1527"/>
      <c r="H518" s="1527"/>
      <c r="I518" s="1527"/>
      <c r="J518" s="1882"/>
      <c r="K518" s="1041" t="s">
        <v>16</v>
      </c>
      <c r="L518" s="1040" t="s">
        <v>3494</v>
      </c>
      <c r="M518" s="1290" t="s">
        <v>13426</v>
      </c>
      <c r="N518" s="1058"/>
      <c r="O518" s="1240" t="s">
        <v>13575</v>
      </c>
      <c r="S518" s="1058"/>
      <c r="T518" s="1202"/>
    </row>
    <row r="519" spans="1:20">
      <c r="A519" s="1046">
        <v>514</v>
      </c>
      <c r="B519" s="1045" t="s">
        <v>3496</v>
      </c>
      <c r="C519" s="1867" t="s">
        <v>9755</v>
      </c>
      <c r="D519" s="1527"/>
      <c r="E519" s="1527"/>
      <c r="F519" s="1527"/>
      <c r="G519" s="1527"/>
      <c r="H519" s="1527"/>
      <c r="I519" s="1527"/>
      <c r="J519" s="1882"/>
      <c r="K519" s="1041" t="s">
        <v>16</v>
      </c>
      <c r="L519" s="1040" t="s">
        <v>3496</v>
      </c>
      <c r="M519" s="1290"/>
      <c r="N519" s="1058"/>
      <c r="O519" s="1058"/>
      <c r="S519" s="1058"/>
      <c r="T519" s="1202"/>
    </row>
    <row r="520" spans="1:20">
      <c r="A520" s="1046">
        <v>515</v>
      </c>
      <c r="B520" s="1045" t="s">
        <v>3498</v>
      </c>
      <c r="C520" s="1867" t="s">
        <v>9756</v>
      </c>
      <c r="D520" s="1527"/>
      <c r="E520" s="1527"/>
      <c r="F520" s="1527"/>
      <c r="G520" s="1527"/>
      <c r="H520" s="1527"/>
      <c r="I520" s="1527"/>
      <c r="J520" s="1882"/>
      <c r="K520" s="1041" t="s">
        <v>16</v>
      </c>
      <c r="L520" s="1040" t="s">
        <v>3498</v>
      </c>
      <c r="M520" s="1290"/>
      <c r="N520" s="1058"/>
      <c r="O520" s="1058"/>
      <c r="S520" s="1058"/>
      <c r="T520" s="1202"/>
    </row>
    <row r="521" spans="1:20">
      <c r="A521" s="1046">
        <v>516</v>
      </c>
      <c r="B521" s="1037" t="s">
        <v>3500</v>
      </c>
      <c r="C521" s="1867" t="s">
        <v>9757</v>
      </c>
      <c r="D521" s="1527"/>
      <c r="E521" s="1527"/>
      <c r="F521" s="1527"/>
      <c r="G521" s="1527"/>
      <c r="H521" s="1527"/>
      <c r="I521" s="1527"/>
      <c r="J521" s="1882"/>
      <c r="K521" s="1041" t="s">
        <v>16</v>
      </c>
      <c r="L521" s="1040" t="s">
        <v>3500</v>
      </c>
      <c r="M521" s="1290" t="s">
        <v>13438</v>
      </c>
      <c r="N521" s="1058"/>
      <c r="O521" s="1240" t="s">
        <v>13575</v>
      </c>
      <c r="S521" s="1058"/>
      <c r="T521" s="1202"/>
    </row>
    <row r="522" spans="1:20">
      <c r="A522" s="1046">
        <v>517</v>
      </c>
      <c r="B522" s="1037" t="s">
        <v>3502</v>
      </c>
      <c r="C522" s="1867" t="s">
        <v>9758</v>
      </c>
      <c r="D522" s="1527"/>
      <c r="E522" s="1527"/>
      <c r="F522" s="1527"/>
      <c r="G522" s="1527"/>
      <c r="H522" s="1527"/>
      <c r="I522" s="1527"/>
      <c r="J522" s="1882"/>
      <c r="K522" s="1041" t="s">
        <v>16</v>
      </c>
      <c r="L522" s="1040" t="s">
        <v>3502</v>
      </c>
      <c r="M522" s="1290" t="s">
        <v>13438</v>
      </c>
      <c r="N522" s="1058"/>
      <c r="O522" s="1240" t="s">
        <v>13575</v>
      </c>
      <c r="S522" s="1058"/>
      <c r="T522" s="1202"/>
    </row>
    <row r="523" spans="1:20">
      <c r="A523" s="1046">
        <v>518</v>
      </c>
      <c r="B523" s="1037" t="s">
        <v>3504</v>
      </c>
      <c r="C523" s="1867" t="s">
        <v>9759</v>
      </c>
      <c r="D523" s="1527"/>
      <c r="E523" s="1527"/>
      <c r="F523" s="1527"/>
      <c r="G523" s="1527"/>
      <c r="H523" s="1527"/>
      <c r="I523" s="1527"/>
      <c r="J523" s="1882"/>
      <c r="K523" s="1041" t="s">
        <v>16</v>
      </c>
      <c r="L523" s="1040" t="s">
        <v>3504</v>
      </c>
      <c r="M523" s="1290"/>
      <c r="N523" s="1058"/>
      <c r="O523" s="1058"/>
      <c r="S523" s="1058"/>
      <c r="T523" s="1202"/>
    </row>
    <row r="524" spans="1:20">
      <c r="A524" s="1046">
        <v>519</v>
      </c>
      <c r="B524" s="1037" t="s">
        <v>3506</v>
      </c>
      <c r="C524" s="1867" t="s">
        <v>9760</v>
      </c>
      <c r="D524" s="1527"/>
      <c r="E524" s="1527"/>
      <c r="F524" s="1527"/>
      <c r="G524" s="1527"/>
      <c r="H524" s="1527"/>
      <c r="I524" s="1527"/>
      <c r="J524" s="1882"/>
      <c r="K524" s="1041" t="s">
        <v>16</v>
      </c>
      <c r="L524" s="1040" t="s">
        <v>3506</v>
      </c>
      <c r="M524" s="1290"/>
      <c r="N524" s="1058"/>
      <c r="O524" s="1058"/>
      <c r="S524" s="1058"/>
      <c r="T524" s="1202"/>
    </row>
    <row r="525" spans="1:20">
      <c r="A525" s="1046">
        <v>520</v>
      </c>
      <c r="B525" s="1045" t="s">
        <v>3508</v>
      </c>
      <c r="C525" s="1867" t="s">
        <v>9761</v>
      </c>
      <c r="D525" s="1527"/>
      <c r="E525" s="1527"/>
      <c r="F525" s="1527"/>
      <c r="G525" s="1527"/>
      <c r="H525" s="1527"/>
      <c r="I525" s="1527"/>
      <c r="J525" s="1882"/>
      <c r="K525" s="1041" t="s">
        <v>16</v>
      </c>
      <c r="L525" s="1040" t="s">
        <v>3508</v>
      </c>
      <c r="M525" s="1290" t="s">
        <v>13457</v>
      </c>
      <c r="N525" s="1058"/>
      <c r="O525" s="1240" t="s">
        <v>13575</v>
      </c>
      <c r="S525" s="1058"/>
      <c r="T525" s="1202"/>
    </row>
    <row r="526" spans="1:20">
      <c r="A526" s="1046">
        <v>521</v>
      </c>
      <c r="B526" s="1045" t="s">
        <v>3510</v>
      </c>
      <c r="C526" s="1867" t="s">
        <v>9762</v>
      </c>
      <c r="D526" s="1527"/>
      <c r="E526" s="1527"/>
      <c r="F526" s="1527"/>
      <c r="G526" s="1527"/>
      <c r="H526" s="1527"/>
      <c r="I526" s="1527"/>
      <c r="J526" s="1882"/>
      <c r="K526" s="1041" t="s">
        <v>16</v>
      </c>
      <c r="L526" s="1040" t="s">
        <v>3510</v>
      </c>
      <c r="M526" s="1290"/>
      <c r="N526" s="1058"/>
      <c r="O526" s="1058"/>
      <c r="S526" s="1058"/>
      <c r="T526" s="1202"/>
    </row>
    <row r="527" spans="1:20">
      <c r="A527" s="1046">
        <v>522</v>
      </c>
      <c r="B527" s="1045" t="s">
        <v>3512</v>
      </c>
      <c r="C527" s="1867" t="s">
        <v>9763</v>
      </c>
      <c r="D527" s="1527"/>
      <c r="E527" s="1527"/>
      <c r="F527" s="1527"/>
      <c r="G527" s="1527"/>
      <c r="H527" s="1527"/>
      <c r="I527" s="1527"/>
      <c r="J527" s="1882"/>
      <c r="K527" s="1041" t="s">
        <v>16</v>
      </c>
      <c r="L527" s="1040" t="s">
        <v>3512</v>
      </c>
      <c r="M527" s="1290"/>
      <c r="N527" s="1058"/>
      <c r="O527" s="1058"/>
      <c r="S527" s="1058"/>
      <c r="T527" s="1202"/>
    </row>
    <row r="528" spans="1:20">
      <c r="A528" s="1046">
        <v>523</v>
      </c>
      <c r="B528" s="1045" t="s">
        <v>3514</v>
      </c>
      <c r="C528" s="1867" t="s">
        <v>9764</v>
      </c>
      <c r="D528" s="1527"/>
      <c r="E528" s="1527"/>
      <c r="F528" s="1527"/>
      <c r="G528" s="1527"/>
      <c r="H528" s="1527"/>
      <c r="I528" s="1527"/>
      <c r="J528" s="1882"/>
      <c r="K528" s="1041" t="s">
        <v>16</v>
      </c>
      <c r="L528" s="1040" t="s">
        <v>3514</v>
      </c>
      <c r="M528" s="1290"/>
      <c r="N528" s="1058"/>
      <c r="O528" s="1058"/>
      <c r="S528" s="1058"/>
      <c r="T528" s="1202"/>
    </row>
    <row r="529" spans="1:20">
      <c r="A529" s="1046">
        <v>524</v>
      </c>
      <c r="B529" s="1037" t="s">
        <v>3516</v>
      </c>
      <c r="C529" s="1867" t="s">
        <v>9765</v>
      </c>
      <c r="D529" s="1527"/>
      <c r="E529" s="1527"/>
      <c r="F529" s="1527"/>
      <c r="G529" s="1527"/>
      <c r="H529" s="1527"/>
      <c r="I529" s="1527"/>
      <c r="J529" s="1882"/>
      <c r="K529" s="1041" t="s">
        <v>16</v>
      </c>
      <c r="L529" s="1040" t="s">
        <v>3516</v>
      </c>
      <c r="M529" s="1290" t="s">
        <v>13447</v>
      </c>
      <c r="N529" s="1058"/>
      <c r="O529" s="1240" t="s">
        <v>13575</v>
      </c>
      <c r="S529" s="1058"/>
      <c r="T529" s="1202"/>
    </row>
    <row r="530" spans="1:20">
      <c r="A530" s="1046">
        <v>525</v>
      </c>
      <c r="B530" s="1037" t="s">
        <v>3518</v>
      </c>
      <c r="C530" s="1867" t="s">
        <v>9766</v>
      </c>
      <c r="D530" s="1527"/>
      <c r="E530" s="1527"/>
      <c r="F530" s="1527"/>
      <c r="G530" s="1527"/>
      <c r="H530" s="1527"/>
      <c r="I530" s="1527"/>
      <c r="J530" s="1882"/>
      <c r="K530" s="1041" t="s">
        <v>16</v>
      </c>
      <c r="L530" s="1040" t="s">
        <v>3518</v>
      </c>
      <c r="M530" s="1290"/>
      <c r="N530" s="1058"/>
      <c r="O530" s="1058"/>
      <c r="S530" s="1058"/>
      <c r="T530" s="1202"/>
    </row>
    <row r="531" spans="1:20">
      <c r="A531" s="1046">
        <v>526</v>
      </c>
      <c r="B531" s="1037" t="s">
        <v>3520</v>
      </c>
      <c r="C531" s="1867" t="s">
        <v>9767</v>
      </c>
      <c r="D531" s="1527"/>
      <c r="E531" s="1527"/>
      <c r="F531" s="1527"/>
      <c r="G531" s="1527"/>
      <c r="H531" s="1527"/>
      <c r="I531" s="1527"/>
      <c r="J531" s="1882"/>
      <c r="K531" s="1041" t="s">
        <v>16</v>
      </c>
      <c r="L531" s="1040" t="s">
        <v>3520</v>
      </c>
      <c r="M531" s="1290"/>
      <c r="N531" s="1058"/>
      <c r="O531" s="1058"/>
      <c r="S531" s="1058"/>
      <c r="T531" s="1202"/>
    </row>
    <row r="532" spans="1:20">
      <c r="A532" s="1046">
        <v>527</v>
      </c>
      <c r="B532" s="1037" t="s">
        <v>3522</v>
      </c>
      <c r="C532" s="1867" t="s">
        <v>9768</v>
      </c>
      <c r="D532" s="1527"/>
      <c r="E532" s="1527"/>
      <c r="F532" s="1527"/>
      <c r="G532" s="1527"/>
      <c r="H532" s="1527"/>
      <c r="I532" s="1527"/>
      <c r="J532" s="1882"/>
      <c r="K532" s="1041" t="s">
        <v>16</v>
      </c>
      <c r="L532" s="1040" t="s">
        <v>3522</v>
      </c>
      <c r="M532" s="1290"/>
      <c r="N532" s="1058"/>
      <c r="O532" s="1058"/>
      <c r="S532" s="1058"/>
      <c r="T532" s="1202"/>
    </row>
    <row r="533" spans="1:20">
      <c r="A533" s="1046">
        <v>528</v>
      </c>
      <c r="B533" s="1045" t="s">
        <v>3524</v>
      </c>
      <c r="C533" s="1867" t="s">
        <v>9769</v>
      </c>
      <c r="D533" s="1527"/>
      <c r="E533" s="1527"/>
      <c r="F533" s="1527"/>
      <c r="G533" s="1527"/>
      <c r="H533" s="1527"/>
      <c r="I533" s="1527"/>
      <c r="J533" s="1882"/>
      <c r="K533" s="1041" t="s">
        <v>16</v>
      </c>
      <c r="L533" s="1040" t="s">
        <v>3524</v>
      </c>
      <c r="M533" s="1290" t="s">
        <v>13432</v>
      </c>
      <c r="N533" s="1058"/>
      <c r="O533" s="1240" t="s">
        <v>13575</v>
      </c>
      <c r="S533" s="1058"/>
      <c r="T533" s="1202"/>
    </row>
    <row r="534" spans="1:20">
      <c r="A534" s="1046">
        <v>529</v>
      </c>
      <c r="B534" s="1045" t="s">
        <v>3526</v>
      </c>
      <c r="C534" s="1867" t="s">
        <v>9770</v>
      </c>
      <c r="D534" s="1527"/>
      <c r="E534" s="1527"/>
      <c r="F534" s="1527"/>
      <c r="G534" s="1527"/>
      <c r="H534" s="1527"/>
      <c r="I534" s="1527"/>
      <c r="J534" s="1882"/>
      <c r="K534" s="1041" t="s">
        <v>16</v>
      </c>
      <c r="L534" s="1040" t="s">
        <v>3526</v>
      </c>
      <c r="M534" s="1290"/>
      <c r="N534" s="1058"/>
      <c r="O534" s="1058"/>
      <c r="S534" s="1058"/>
      <c r="T534" s="1202"/>
    </row>
    <row r="535" spans="1:20">
      <c r="A535" s="1046">
        <v>530</v>
      </c>
      <c r="B535" s="1045" t="s">
        <v>3528</v>
      </c>
      <c r="C535" s="1867" t="s">
        <v>9771</v>
      </c>
      <c r="D535" s="1527"/>
      <c r="E535" s="1527"/>
      <c r="F535" s="1527"/>
      <c r="G535" s="1527"/>
      <c r="H535" s="1527"/>
      <c r="I535" s="1527"/>
      <c r="J535" s="1882"/>
      <c r="K535" s="1041" t="s">
        <v>16</v>
      </c>
      <c r="L535" s="1040" t="s">
        <v>3528</v>
      </c>
      <c r="M535" s="1290" t="s">
        <v>13436</v>
      </c>
      <c r="N535" s="1058"/>
      <c r="O535" s="1240" t="s">
        <v>13575</v>
      </c>
      <c r="S535" s="1058"/>
      <c r="T535" s="1202"/>
    </row>
    <row r="536" spans="1:20">
      <c r="A536" s="1046">
        <v>531</v>
      </c>
      <c r="B536" s="1045" t="s">
        <v>3530</v>
      </c>
      <c r="C536" s="1867" t="s">
        <v>9772</v>
      </c>
      <c r="D536" s="1527"/>
      <c r="E536" s="1527"/>
      <c r="F536" s="1527"/>
      <c r="G536" s="1527"/>
      <c r="H536" s="1527"/>
      <c r="I536" s="1527"/>
      <c r="J536" s="1882"/>
      <c r="K536" s="1041" t="s">
        <v>16</v>
      </c>
      <c r="L536" s="1040" t="s">
        <v>3530</v>
      </c>
      <c r="M536" s="1290"/>
      <c r="N536" s="1058"/>
      <c r="O536" s="1058"/>
      <c r="S536" s="1058"/>
      <c r="T536" s="1202"/>
    </row>
    <row r="537" spans="1:20">
      <c r="A537" s="1046">
        <v>532</v>
      </c>
      <c r="B537" s="1037" t="s">
        <v>3532</v>
      </c>
      <c r="C537" s="1867" t="s">
        <v>9773</v>
      </c>
      <c r="D537" s="1527"/>
      <c r="E537" s="1527"/>
      <c r="F537" s="1527"/>
      <c r="G537" s="1527"/>
      <c r="H537" s="1527"/>
      <c r="I537" s="1527"/>
      <c r="J537" s="1882"/>
      <c r="K537" s="1041" t="s">
        <v>16</v>
      </c>
      <c r="L537" s="1040" t="s">
        <v>3532</v>
      </c>
      <c r="M537" s="1290" t="s">
        <v>13458</v>
      </c>
      <c r="N537" s="1058"/>
      <c r="O537" s="1240" t="s">
        <v>13575</v>
      </c>
      <c r="S537" s="1058"/>
      <c r="T537" s="1202"/>
    </row>
    <row r="538" spans="1:20">
      <c r="A538" s="1046">
        <v>533</v>
      </c>
      <c r="B538" s="1037" t="s">
        <v>3534</v>
      </c>
      <c r="C538" s="1867" t="s">
        <v>9774</v>
      </c>
      <c r="D538" s="1527"/>
      <c r="E538" s="1527"/>
      <c r="F538" s="1527"/>
      <c r="G538" s="1527"/>
      <c r="H538" s="1527"/>
      <c r="I538" s="1527"/>
      <c r="J538" s="1882"/>
      <c r="K538" s="1041" t="s">
        <v>16</v>
      </c>
      <c r="L538" s="1040" t="s">
        <v>3534</v>
      </c>
      <c r="M538" s="1290" t="s">
        <v>13459</v>
      </c>
      <c r="N538" s="1058"/>
      <c r="O538" s="1240" t="s">
        <v>13575</v>
      </c>
      <c r="S538" s="1058"/>
      <c r="T538" s="1202"/>
    </row>
    <row r="539" spans="1:20">
      <c r="A539" s="1046">
        <v>534</v>
      </c>
      <c r="B539" s="1037" t="s">
        <v>3536</v>
      </c>
      <c r="C539" s="1867" t="s">
        <v>9775</v>
      </c>
      <c r="D539" s="1527"/>
      <c r="E539" s="1527"/>
      <c r="F539" s="1527"/>
      <c r="G539" s="1527"/>
      <c r="H539" s="1527"/>
      <c r="I539" s="1527"/>
      <c r="J539" s="1882"/>
      <c r="K539" s="1041" t="s">
        <v>16</v>
      </c>
      <c r="L539" s="1040" t="s">
        <v>3536</v>
      </c>
      <c r="M539" s="1290" t="s">
        <v>13460</v>
      </c>
      <c r="N539" s="1058"/>
      <c r="O539" s="1240" t="s">
        <v>13575</v>
      </c>
      <c r="S539" s="1058"/>
      <c r="T539" s="1202"/>
    </row>
    <row r="540" spans="1:20">
      <c r="A540" s="1046">
        <v>535</v>
      </c>
      <c r="B540" s="1037" t="s">
        <v>3538</v>
      </c>
      <c r="C540" s="1867" t="s">
        <v>9776</v>
      </c>
      <c r="D540" s="1527"/>
      <c r="E540" s="1527"/>
      <c r="F540" s="1527"/>
      <c r="G540" s="1527"/>
      <c r="H540" s="1527"/>
      <c r="I540" s="1527"/>
      <c r="J540" s="1882"/>
      <c r="K540" s="1041" t="s">
        <v>16</v>
      </c>
      <c r="L540" s="1040" t="s">
        <v>3538</v>
      </c>
      <c r="M540" s="1290" t="s">
        <v>13460</v>
      </c>
      <c r="N540" s="1058"/>
      <c r="O540" s="1240" t="s">
        <v>13575</v>
      </c>
      <c r="S540" s="1058"/>
      <c r="T540" s="1202"/>
    </row>
    <row r="541" spans="1:20">
      <c r="A541" s="1046">
        <v>536</v>
      </c>
      <c r="B541" s="1045" t="s">
        <v>3540</v>
      </c>
      <c r="C541" s="1867" t="s">
        <v>9777</v>
      </c>
      <c r="D541" s="1527"/>
      <c r="E541" s="1527"/>
      <c r="F541" s="1527"/>
      <c r="G541" s="1527"/>
      <c r="H541" s="1527"/>
      <c r="I541" s="1527"/>
      <c r="J541" s="1882"/>
      <c r="K541" s="1041" t="s">
        <v>16</v>
      </c>
      <c r="L541" s="1040" t="s">
        <v>3540</v>
      </c>
      <c r="M541" s="1290" t="s">
        <v>13461</v>
      </c>
      <c r="N541" s="1058"/>
      <c r="O541" s="1240" t="s">
        <v>13575</v>
      </c>
      <c r="S541" s="1058"/>
      <c r="T541" s="1202"/>
    </row>
    <row r="542" spans="1:20">
      <c r="A542" s="1046">
        <v>537</v>
      </c>
      <c r="B542" s="1045" t="s">
        <v>3542</v>
      </c>
      <c r="C542" s="1867" t="s">
        <v>9778</v>
      </c>
      <c r="D542" s="1527"/>
      <c r="E542" s="1527"/>
      <c r="F542" s="1527"/>
      <c r="G542" s="1527"/>
      <c r="H542" s="1527"/>
      <c r="I542" s="1527"/>
      <c r="J542" s="1882"/>
      <c r="K542" s="1041" t="s">
        <v>16</v>
      </c>
      <c r="L542" s="1040" t="s">
        <v>3542</v>
      </c>
      <c r="M542" s="1290" t="s">
        <v>13463</v>
      </c>
      <c r="N542" s="1058"/>
      <c r="O542" s="1240" t="s">
        <v>13575</v>
      </c>
      <c r="S542" s="1058"/>
      <c r="T542" s="1202"/>
    </row>
    <row r="543" spans="1:20">
      <c r="A543" s="1046">
        <v>538</v>
      </c>
      <c r="B543" s="1045" t="s">
        <v>3544</v>
      </c>
      <c r="C543" s="1867" t="s">
        <v>9779</v>
      </c>
      <c r="D543" s="1527"/>
      <c r="E543" s="1527"/>
      <c r="F543" s="1527"/>
      <c r="G543" s="1527"/>
      <c r="H543" s="1527"/>
      <c r="I543" s="1527"/>
      <c r="J543" s="1882"/>
      <c r="K543" s="1041" t="s">
        <v>16</v>
      </c>
      <c r="L543" s="1040" t="s">
        <v>3544</v>
      </c>
      <c r="M543" s="1290"/>
      <c r="N543" s="1058"/>
      <c r="O543" s="1058"/>
      <c r="S543" s="1058"/>
      <c r="T543" s="1202"/>
    </row>
    <row r="544" spans="1:20">
      <c r="A544" s="1046">
        <v>539</v>
      </c>
      <c r="B544" s="1045" t="s">
        <v>3546</v>
      </c>
      <c r="C544" s="1867" t="s">
        <v>9780</v>
      </c>
      <c r="D544" s="1527"/>
      <c r="E544" s="1527"/>
      <c r="F544" s="1527"/>
      <c r="G544" s="1527"/>
      <c r="H544" s="1527"/>
      <c r="I544" s="1527"/>
      <c r="J544" s="1882"/>
      <c r="K544" s="1041" t="s">
        <v>16</v>
      </c>
      <c r="L544" s="1040" t="s">
        <v>3546</v>
      </c>
      <c r="M544" s="1290" t="s">
        <v>13442</v>
      </c>
      <c r="N544" s="1058"/>
      <c r="O544" s="1240" t="s">
        <v>13575</v>
      </c>
      <c r="S544" s="1058"/>
      <c r="T544" s="1202"/>
    </row>
    <row r="545" spans="1:20">
      <c r="A545" s="1046">
        <v>540</v>
      </c>
      <c r="B545" s="1037" t="s">
        <v>3548</v>
      </c>
      <c r="C545" s="1867" t="s">
        <v>9781</v>
      </c>
      <c r="D545" s="1527"/>
      <c r="E545" s="1527"/>
      <c r="F545" s="1527"/>
      <c r="G545" s="1527"/>
      <c r="H545" s="1527"/>
      <c r="I545" s="1527"/>
      <c r="J545" s="1882"/>
      <c r="K545" s="1041" t="s">
        <v>6990</v>
      </c>
      <c r="L545" s="1040" t="s">
        <v>3548</v>
      </c>
      <c r="M545" s="1290"/>
      <c r="N545" s="1056"/>
      <c r="O545" s="1056"/>
      <c r="S545" s="1058"/>
      <c r="T545" s="1202"/>
    </row>
    <row r="546" spans="1:20">
      <c r="A546" s="1046">
        <v>541</v>
      </c>
      <c r="B546" s="1037" t="s">
        <v>3550</v>
      </c>
      <c r="C546" s="1867" t="s">
        <v>9782</v>
      </c>
      <c r="D546" s="1527"/>
      <c r="E546" s="1527"/>
      <c r="F546" s="1527"/>
      <c r="G546" s="1527"/>
      <c r="H546" s="1527"/>
      <c r="I546" s="1527"/>
      <c r="J546" s="1882"/>
      <c r="K546" s="1041" t="s">
        <v>6990</v>
      </c>
      <c r="L546" s="1040" t="s">
        <v>3550</v>
      </c>
      <c r="M546" s="1290"/>
      <c r="N546" s="1056"/>
      <c r="O546" s="1056"/>
      <c r="S546" s="1058"/>
      <c r="T546" s="1202"/>
    </row>
    <row r="547" spans="1:20">
      <c r="A547" s="1046">
        <v>542</v>
      </c>
      <c r="B547" s="1037" t="s">
        <v>3552</v>
      </c>
      <c r="C547" s="1867" t="s">
        <v>9783</v>
      </c>
      <c r="D547" s="1527"/>
      <c r="E547" s="1527"/>
      <c r="F547" s="1527"/>
      <c r="G547" s="1527"/>
      <c r="H547" s="1527"/>
      <c r="I547" s="1527"/>
      <c r="J547" s="1882"/>
      <c r="K547" s="1041" t="s">
        <v>6990</v>
      </c>
      <c r="L547" s="1040" t="s">
        <v>3552</v>
      </c>
      <c r="M547" s="1290"/>
      <c r="N547" s="1056"/>
      <c r="O547" s="1056"/>
      <c r="S547" s="1058"/>
      <c r="T547" s="1202"/>
    </row>
    <row r="548" spans="1:20">
      <c r="A548" s="1046">
        <v>543</v>
      </c>
      <c r="B548" s="1037" t="s">
        <v>3554</v>
      </c>
      <c r="C548" s="1867" t="s">
        <v>9784</v>
      </c>
      <c r="D548" s="1527"/>
      <c r="E548" s="1527"/>
      <c r="F548" s="1527"/>
      <c r="G548" s="1527"/>
      <c r="H548" s="1527"/>
      <c r="I548" s="1527"/>
      <c r="J548" s="1882"/>
      <c r="K548" s="1041" t="s">
        <v>6990</v>
      </c>
      <c r="L548" s="1040" t="s">
        <v>3554</v>
      </c>
      <c r="M548" s="1290"/>
      <c r="N548" s="1056"/>
      <c r="O548" s="1056"/>
      <c r="S548" s="1058"/>
      <c r="T548" s="1202"/>
    </row>
    <row r="549" spans="1:20">
      <c r="A549" s="1046">
        <v>544</v>
      </c>
      <c r="B549" s="1045" t="s">
        <v>3556</v>
      </c>
      <c r="C549" s="1867" t="s">
        <v>9785</v>
      </c>
      <c r="D549" s="1527"/>
      <c r="E549" s="1527"/>
      <c r="F549" s="1527"/>
      <c r="G549" s="1527"/>
      <c r="H549" s="1527"/>
      <c r="I549" s="1527"/>
      <c r="J549" s="1882"/>
      <c r="K549" s="1041" t="s">
        <v>6990</v>
      </c>
      <c r="L549" s="1040" t="s">
        <v>3556</v>
      </c>
      <c r="M549" s="1290"/>
      <c r="N549" s="1056"/>
      <c r="O549" s="1056"/>
      <c r="S549" s="1058"/>
      <c r="T549" s="1202"/>
    </row>
    <row r="550" spans="1:20">
      <c r="A550" s="1046">
        <v>545</v>
      </c>
      <c r="B550" s="1045" t="s">
        <v>3558</v>
      </c>
      <c r="C550" s="1867" t="s">
        <v>9786</v>
      </c>
      <c r="D550" s="1527"/>
      <c r="E550" s="1527"/>
      <c r="F550" s="1527"/>
      <c r="G550" s="1527"/>
      <c r="H550" s="1527"/>
      <c r="I550" s="1527"/>
      <c r="J550" s="1882"/>
      <c r="K550" s="1041" t="s">
        <v>6990</v>
      </c>
      <c r="L550" s="1040" t="s">
        <v>3558</v>
      </c>
      <c r="M550" s="1290"/>
      <c r="N550" s="1056"/>
      <c r="O550" s="1056"/>
      <c r="S550" s="1058"/>
      <c r="T550" s="1202"/>
    </row>
    <row r="551" spans="1:20">
      <c r="A551" s="1046">
        <v>546</v>
      </c>
      <c r="B551" s="1045" t="s">
        <v>3560</v>
      </c>
      <c r="C551" s="1867" t="s">
        <v>9787</v>
      </c>
      <c r="D551" s="1527"/>
      <c r="E551" s="1527"/>
      <c r="F551" s="1527"/>
      <c r="G551" s="1527"/>
      <c r="H551" s="1527"/>
      <c r="I551" s="1527"/>
      <c r="J551" s="1882"/>
      <c r="K551" s="1041" t="s">
        <v>6990</v>
      </c>
      <c r="L551" s="1040" t="s">
        <v>3560</v>
      </c>
      <c r="M551" s="1290"/>
      <c r="N551" s="1056"/>
      <c r="O551" s="1056"/>
      <c r="S551" s="1058"/>
      <c r="T551" s="1202"/>
    </row>
    <row r="552" spans="1:20">
      <c r="A552" s="1046">
        <v>547</v>
      </c>
      <c r="B552" s="1045" t="s">
        <v>3562</v>
      </c>
      <c r="C552" s="1867" t="s">
        <v>9788</v>
      </c>
      <c r="D552" s="1527"/>
      <c r="E552" s="1527"/>
      <c r="F552" s="1527"/>
      <c r="G552" s="1527"/>
      <c r="H552" s="1527"/>
      <c r="I552" s="1527"/>
      <c r="J552" s="1882"/>
      <c r="K552" s="1041" t="s">
        <v>6990</v>
      </c>
      <c r="L552" s="1040" t="s">
        <v>3562</v>
      </c>
      <c r="M552" s="1290"/>
      <c r="N552" s="1056"/>
      <c r="O552" s="1056"/>
      <c r="S552" s="1058"/>
      <c r="T552" s="1202"/>
    </row>
    <row r="553" spans="1:20">
      <c r="A553" s="1046">
        <v>548</v>
      </c>
      <c r="B553" s="1037" t="s">
        <v>3564</v>
      </c>
      <c r="C553" s="1867" t="s">
        <v>9789</v>
      </c>
      <c r="D553" s="1527"/>
      <c r="E553" s="1527"/>
      <c r="F553" s="1527"/>
      <c r="G553" s="1527"/>
      <c r="H553" s="1527"/>
      <c r="I553" s="1527"/>
      <c r="J553" s="1882"/>
      <c r="K553" s="1041" t="s">
        <v>6990</v>
      </c>
      <c r="L553" s="1040" t="s">
        <v>3564</v>
      </c>
      <c r="M553" s="1290"/>
      <c r="N553" s="1056"/>
      <c r="O553" s="1056"/>
      <c r="S553" s="1058"/>
      <c r="T553" s="1202"/>
    </row>
    <row r="554" spans="1:20">
      <c r="A554" s="1046">
        <v>549</v>
      </c>
      <c r="B554" s="1037" t="s">
        <v>3566</v>
      </c>
      <c r="C554" s="1867" t="s">
        <v>9790</v>
      </c>
      <c r="D554" s="1527"/>
      <c r="E554" s="1527"/>
      <c r="F554" s="1527"/>
      <c r="G554" s="1527"/>
      <c r="H554" s="1527"/>
      <c r="I554" s="1527"/>
      <c r="J554" s="1882"/>
      <c r="K554" s="1041" t="s">
        <v>6990</v>
      </c>
      <c r="L554" s="1040" t="s">
        <v>3566</v>
      </c>
      <c r="M554" s="1290"/>
      <c r="N554" s="1056"/>
      <c r="O554" s="1056"/>
      <c r="S554" s="1058"/>
      <c r="T554" s="1202"/>
    </row>
    <row r="555" spans="1:20">
      <c r="A555" s="1046">
        <v>550</v>
      </c>
      <c r="B555" s="1037" t="s">
        <v>3568</v>
      </c>
      <c r="C555" s="1867" t="s">
        <v>9791</v>
      </c>
      <c r="D555" s="1527"/>
      <c r="E555" s="1527"/>
      <c r="F555" s="1527"/>
      <c r="G555" s="1527"/>
      <c r="H555" s="1527"/>
      <c r="I555" s="1527"/>
      <c r="J555" s="1882"/>
      <c r="K555" s="1041" t="s">
        <v>6990</v>
      </c>
      <c r="L555" s="1040" t="s">
        <v>3568</v>
      </c>
      <c r="M555" s="1290"/>
      <c r="N555" s="1056"/>
      <c r="O555" s="1056"/>
      <c r="S555" s="1058"/>
      <c r="T555" s="1202"/>
    </row>
    <row r="556" spans="1:20">
      <c r="A556" s="1046">
        <v>551</v>
      </c>
      <c r="B556" s="1037" t="s">
        <v>3570</v>
      </c>
      <c r="C556" s="1867" t="s">
        <v>9792</v>
      </c>
      <c r="D556" s="1527"/>
      <c r="E556" s="1527"/>
      <c r="F556" s="1527"/>
      <c r="G556" s="1527"/>
      <c r="H556" s="1527"/>
      <c r="I556" s="1527"/>
      <c r="J556" s="1882"/>
      <c r="K556" s="1041" t="s">
        <v>6990</v>
      </c>
      <c r="L556" s="1040" t="s">
        <v>3570</v>
      </c>
      <c r="M556" s="1290"/>
      <c r="N556" s="1056"/>
      <c r="O556" s="1056"/>
      <c r="S556" s="1058"/>
      <c r="T556" s="1202"/>
    </row>
    <row r="557" spans="1:20">
      <c r="A557" s="1046">
        <v>552</v>
      </c>
      <c r="B557" s="1045" t="s">
        <v>3572</v>
      </c>
      <c r="C557" s="1039" t="s">
        <v>13</v>
      </c>
      <c r="D557" s="1038" t="s">
        <v>2427</v>
      </c>
      <c r="E557" s="1038" t="s">
        <v>2427</v>
      </c>
      <c r="F557" s="1038" t="s">
        <v>2427</v>
      </c>
      <c r="G557" s="1038" t="s">
        <v>2427</v>
      </c>
      <c r="H557" s="1038" t="s">
        <v>2427</v>
      </c>
      <c r="I557" s="1038" t="s">
        <v>2427</v>
      </c>
      <c r="J557" s="1035" t="s">
        <v>9459</v>
      </c>
      <c r="K557" s="1041" t="s">
        <v>16</v>
      </c>
      <c r="L557" s="1040" t="s">
        <v>3572</v>
      </c>
      <c r="M557" s="1290"/>
      <c r="N557" s="1058"/>
      <c r="O557" s="1058"/>
      <c r="S557" s="1056"/>
      <c r="T557" s="1202"/>
    </row>
    <row r="558" spans="1:20">
      <c r="A558" s="1046">
        <v>553</v>
      </c>
      <c r="B558" s="1045" t="s">
        <v>3574</v>
      </c>
      <c r="C558" s="1039" t="s">
        <v>13</v>
      </c>
      <c r="D558" s="1038" t="s">
        <v>2427</v>
      </c>
      <c r="E558" s="1038" t="s">
        <v>2427</v>
      </c>
      <c r="F558" s="1038" t="s">
        <v>2427</v>
      </c>
      <c r="G558" s="1038" t="s">
        <v>2427</v>
      </c>
      <c r="H558" s="1038" t="s">
        <v>2427</v>
      </c>
      <c r="I558" s="1038" t="s">
        <v>2427</v>
      </c>
      <c r="J558" s="1035" t="s">
        <v>9459</v>
      </c>
      <c r="K558" s="1041" t="s">
        <v>16</v>
      </c>
      <c r="L558" s="1040" t="s">
        <v>3574</v>
      </c>
      <c r="M558" s="1290"/>
      <c r="N558" s="1058"/>
      <c r="O558" s="1058"/>
      <c r="S558" s="1056"/>
      <c r="T558" s="1202"/>
    </row>
    <row r="559" spans="1:20">
      <c r="A559" s="1046">
        <v>554</v>
      </c>
      <c r="B559" s="1045" t="s">
        <v>3576</v>
      </c>
      <c r="C559" s="1039" t="s">
        <v>13</v>
      </c>
      <c r="D559" s="1038" t="s">
        <v>2427</v>
      </c>
      <c r="E559" s="1038" t="s">
        <v>2427</v>
      </c>
      <c r="F559" s="1038" t="s">
        <v>2427</v>
      </c>
      <c r="G559" s="1038" t="s">
        <v>2427</v>
      </c>
      <c r="H559" s="1038" t="s">
        <v>2427</v>
      </c>
      <c r="I559" s="1038" t="s">
        <v>2427</v>
      </c>
      <c r="J559" s="1035" t="s">
        <v>9459</v>
      </c>
      <c r="K559" s="1041" t="s">
        <v>16</v>
      </c>
      <c r="L559" s="1040" t="s">
        <v>3576</v>
      </c>
      <c r="M559" s="1290"/>
      <c r="N559" s="1058"/>
      <c r="O559" s="1058"/>
      <c r="S559" s="1056"/>
      <c r="T559" s="1202"/>
    </row>
    <row r="560" spans="1:20">
      <c r="A560" s="1046">
        <v>555</v>
      </c>
      <c r="B560" s="1045" t="s">
        <v>3578</v>
      </c>
      <c r="C560" s="1039" t="s">
        <v>13</v>
      </c>
      <c r="D560" s="1038" t="s">
        <v>2427</v>
      </c>
      <c r="E560" s="1038" t="s">
        <v>2427</v>
      </c>
      <c r="F560" s="1038" t="s">
        <v>2427</v>
      </c>
      <c r="G560" s="1038" t="s">
        <v>2427</v>
      </c>
      <c r="H560" s="1038" t="s">
        <v>2427</v>
      </c>
      <c r="I560" s="1038" t="s">
        <v>2427</v>
      </c>
      <c r="J560" s="1035" t="s">
        <v>9459</v>
      </c>
      <c r="K560" s="1041" t="s">
        <v>16</v>
      </c>
      <c r="L560" s="1040" t="s">
        <v>3578</v>
      </c>
      <c r="M560" s="1290"/>
      <c r="N560" s="1058"/>
      <c r="O560" s="1058"/>
      <c r="S560" s="1056"/>
      <c r="T560" s="1202"/>
    </row>
    <row r="561" spans="1:20">
      <c r="A561" s="1046">
        <v>556</v>
      </c>
      <c r="B561" s="1037" t="s">
        <v>3580</v>
      </c>
      <c r="C561" s="1039" t="s">
        <v>13</v>
      </c>
      <c r="D561" s="1038" t="s">
        <v>2427</v>
      </c>
      <c r="E561" s="1038" t="s">
        <v>2427</v>
      </c>
      <c r="F561" s="1038" t="s">
        <v>2427</v>
      </c>
      <c r="G561" s="1038" t="s">
        <v>2427</v>
      </c>
      <c r="H561" s="1038" t="s">
        <v>2427</v>
      </c>
      <c r="I561" s="1038" t="s">
        <v>2427</v>
      </c>
      <c r="J561" s="1035" t="s">
        <v>9459</v>
      </c>
      <c r="K561" s="1041" t="s">
        <v>16</v>
      </c>
      <c r="L561" s="1040" t="s">
        <v>3580</v>
      </c>
      <c r="M561" s="1290"/>
      <c r="N561" s="1058"/>
      <c r="O561" s="1058"/>
      <c r="S561" s="1056"/>
      <c r="T561" s="1202"/>
    </row>
    <row r="562" spans="1:20">
      <c r="A562" s="1046">
        <v>557</v>
      </c>
      <c r="B562" s="1037" t="s">
        <v>3582</v>
      </c>
      <c r="C562" s="1039" t="s">
        <v>13</v>
      </c>
      <c r="D562" s="1038" t="s">
        <v>2427</v>
      </c>
      <c r="E562" s="1038" t="s">
        <v>2427</v>
      </c>
      <c r="F562" s="1038" t="s">
        <v>2427</v>
      </c>
      <c r="G562" s="1038" t="s">
        <v>2427</v>
      </c>
      <c r="H562" s="1038" t="s">
        <v>2427</v>
      </c>
      <c r="I562" s="1038" t="s">
        <v>2427</v>
      </c>
      <c r="J562" s="1035" t="s">
        <v>9459</v>
      </c>
      <c r="K562" s="1041" t="s">
        <v>16</v>
      </c>
      <c r="L562" s="1040" t="s">
        <v>3582</v>
      </c>
      <c r="M562" s="1290"/>
      <c r="N562" s="1058"/>
      <c r="O562" s="1058"/>
      <c r="S562" s="1056"/>
      <c r="T562" s="1202"/>
    </row>
    <row r="563" spans="1:20">
      <c r="A563" s="1046">
        <v>558</v>
      </c>
      <c r="B563" s="1037" t="s">
        <v>3584</v>
      </c>
      <c r="C563" s="1039" t="s">
        <v>13</v>
      </c>
      <c r="D563" s="1038" t="s">
        <v>2427</v>
      </c>
      <c r="E563" s="1038" t="s">
        <v>2427</v>
      </c>
      <c r="F563" s="1038" t="s">
        <v>2427</v>
      </c>
      <c r="G563" s="1038" t="s">
        <v>2427</v>
      </c>
      <c r="H563" s="1038" t="s">
        <v>2427</v>
      </c>
      <c r="I563" s="1038" t="s">
        <v>2427</v>
      </c>
      <c r="J563" s="1035" t="s">
        <v>9459</v>
      </c>
      <c r="K563" s="1041" t="s">
        <v>16</v>
      </c>
      <c r="L563" s="1040" t="s">
        <v>3584</v>
      </c>
      <c r="M563" s="1290"/>
      <c r="N563" s="1058"/>
      <c r="O563" s="1058"/>
      <c r="S563" s="1056"/>
      <c r="T563" s="1202"/>
    </row>
    <row r="564" spans="1:20">
      <c r="A564" s="1046">
        <v>559</v>
      </c>
      <c r="B564" s="1037" t="s">
        <v>3586</v>
      </c>
      <c r="C564" s="1039" t="s">
        <v>13</v>
      </c>
      <c r="D564" s="1038" t="s">
        <v>2427</v>
      </c>
      <c r="E564" s="1038" t="s">
        <v>2427</v>
      </c>
      <c r="F564" s="1038" t="s">
        <v>2427</v>
      </c>
      <c r="G564" s="1038" t="s">
        <v>2427</v>
      </c>
      <c r="H564" s="1038" t="s">
        <v>2427</v>
      </c>
      <c r="I564" s="1038" t="s">
        <v>2427</v>
      </c>
      <c r="J564" s="1035" t="s">
        <v>9459</v>
      </c>
      <c r="K564" s="1041" t="s">
        <v>16</v>
      </c>
      <c r="L564" s="1040" t="s">
        <v>3586</v>
      </c>
      <c r="M564" s="1290"/>
      <c r="N564" s="1058"/>
      <c r="O564" s="1058"/>
      <c r="S564" s="1056"/>
      <c r="T564" s="1202"/>
    </row>
    <row r="565" spans="1:20">
      <c r="A565" s="1046">
        <v>560</v>
      </c>
      <c r="B565" s="1045" t="s">
        <v>3588</v>
      </c>
      <c r="C565" s="1039" t="s">
        <v>13</v>
      </c>
      <c r="D565" s="1038" t="s">
        <v>2427</v>
      </c>
      <c r="E565" s="1038" t="s">
        <v>2427</v>
      </c>
      <c r="F565" s="1038" t="s">
        <v>2427</v>
      </c>
      <c r="G565" s="1038" t="s">
        <v>2427</v>
      </c>
      <c r="H565" s="1038" t="s">
        <v>2427</v>
      </c>
      <c r="I565" s="1038" t="s">
        <v>2427</v>
      </c>
      <c r="J565" s="1035" t="s">
        <v>9459</v>
      </c>
      <c r="K565" s="1041" t="s">
        <v>16</v>
      </c>
      <c r="L565" s="1040" t="s">
        <v>3588</v>
      </c>
      <c r="M565" s="1290"/>
      <c r="N565" s="1058"/>
      <c r="O565" s="1058"/>
      <c r="S565" s="1056"/>
      <c r="T565" s="1202"/>
    </row>
    <row r="566" spans="1:20">
      <c r="A566" s="1046">
        <v>561</v>
      </c>
      <c r="B566" s="1045" t="s">
        <v>3590</v>
      </c>
      <c r="C566" s="1039" t="s">
        <v>13</v>
      </c>
      <c r="D566" s="1038" t="s">
        <v>2427</v>
      </c>
      <c r="E566" s="1038" t="s">
        <v>2427</v>
      </c>
      <c r="F566" s="1038" t="s">
        <v>2427</v>
      </c>
      <c r="G566" s="1038" t="s">
        <v>2427</v>
      </c>
      <c r="H566" s="1038" t="s">
        <v>2427</v>
      </c>
      <c r="I566" s="1038" t="s">
        <v>2427</v>
      </c>
      <c r="J566" s="1035" t="s">
        <v>9459</v>
      </c>
      <c r="K566" s="1041" t="s">
        <v>16</v>
      </c>
      <c r="L566" s="1040" t="s">
        <v>3590</v>
      </c>
      <c r="M566" s="1290"/>
      <c r="N566" s="1058"/>
      <c r="O566" s="1058"/>
      <c r="S566" s="1056"/>
      <c r="T566" s="1202"/>
    </row>
    <row r="567" spans="1:20">
      <c r="A567" s="1046">
        <v>562</v>
      </c>
      <c r="B567" s="1045" t="s">
        <v>3592</v>
      </c>
      <c r="C567" s="1039" t="s">
        <v>13</v>
      </c>
      <c r="D567" s="1038" t="s">
        <v>2427</v>
      </c>
      <c r="E567" s="1038" t="s">
        <v>2427</v>
      </c>
      <c r="F567" s="1038" t="s">
        <v>2427</v>
      </c>
      <c r="G567" s="1038" t="s">
        <v>2427</v>
      </c>
      <c r="H567" s="1038" t="s">
        <v>2427</v>
      </c>
      <c r="I567" s="1038" t="s">
        <v>2427</v>
      </c>
      <c r="J567" s="1035" t="s">
        <v>9459</v>
      </c>
      <c r="K567" s="1041" t="s">
        <v>16</v>
      </c>
      <c r="L567" s="1040" t="s">
        <v>3592</v>
      </c>
      <c r="M567" s="1290"/>
      <c r="N567" s="1058"/>
      <c r="O567" s="1058"/>
      <c r="S567" s="1056"/>
      <c r="T567" s="1202"/>
    </row>
    <row r="568" spans="1:20">
      <c r="A568" s="1046">
        <v>563</v>
      </c>
      <c r="B568" s="1045" t="s">
        <v>3594</v>
      </c>
      <c r="C568" s="1039" t="s">
        <v>13</v>
      </c>
      <c r="D568" s="1038" t="s">
        <v>2427</v>
      </c>
      <c r="E568" s="1038" t="s">
        <v>2427</v>
      </c>
      <c r="F568" s="1038" t="s">
        <v>2427</v>
      </c>
      <c r="G568" s="1038" t="s">
        <v>2427</v>
      </c>
      <c r="H568" s="1038" t="s">
        <v>2427</v>
      </c>
      <c r="I568" s="1038" t="s">
        <v>2427</v>
      </c>
      <c r="J568" s="1035" t="s">
        <v>9459</v>
      </c>
      <c r="K568" s="1041" t="s">
        <v>16</v>
      </c>
      <c r="L568" s="1040" t="s">
        <v>3594</v>
      </c>
      <c r="M568" s="1290"/>
      <c r="N568" s="1058"/>
      <c r="O568" s="1058"/>
      <c r="S568" s="1056"/>
      <c r="T568" s="1202"/>
    </row>
    <row r="569" spans="1:20">
      <c r="A569" s="1046">
        <v>564</v>
      </c>
      <c r="B569" s="1037" t="s">
        <v>3596</v>
      </c>
      <c r="C569" s="1039" t="s">
        <v>13</v>
      </c>
      <c r="D569" s="1038" t="s">
        <v>2427</v>
      </c>
      <c r="E569" s="1038" t="s">
        <v>2427</v>
      </c>
      <c r="F569" s="1038" t="s">
        <v>2427</v>
      </c>
      <c r="G569" s="1038" t="s">
        <v>2427</v>
      </c>
      <c r="H569" s="1038" t="s">
        <v>2427</v>
      </c>
      <c r="I569" s="1038" t="s">
        <v>2427</v>
      </c>
      <c r="J569" s="1035" t="s">
        <v>9459</v>
      </c>
      <c r="K569" s="1041" t="s">
        <v>16</v>
      </c>
      <c r="L569" s="1040" t="s">
        <v>3596</v>
      </c>
      <c r="M569" s="1290"/>
      <c r="N569" s="1058"/>
      <c r="O569" s="1058"/>
      <c r="S569" s="1056"/>
      <c r="T569" s="1202"/>
    </row>
    <row r="570" spans="1:20">
      <c r="A570" s="1046">
        <v>565</v>
      </c>
      <c r="B570" s="1037" t="s">
        <v>3598</v>
      </c>
      <c r="C570" s="1039" t="s">
        <v>13</v>
      </c>
      <c r="D570" s="1038" t="s">
        <v>2427</v>
      </c>
      <c r="E570" s="1038" t="s">
        <v>2427</v>
      </c>
      <c r="F570" s="1038" t="s">
        <v>2427</v>
      </c>
      <c r="G570" s="1038" t="s">
        <v>2427</v>
      </c>
      <c r="H570" s="1038" t="s">
        <v>2427</v>
      </c>
      <c r="I570" s="1038" t="s">
        <v>2427</v>
      </c>
      <c r="J570" s="1035" t="s">
        <v>9459</v>
      </c>
      <c r="K570" s="1041" t="s">
        <v>16</v>
      </c>
      <c r="L570" s="1040" t="s">
        <v>3598</v>
      </c>
      <c r="M570" s="1290"/>
      <c r="N570" s="1058"/>
      <c r="O570" s="1058"/>
      <c r="S570" s="1056"/>
      <c r="T570" s="1202"/>
    </row>
    <row r="571" spans="1:20">
      <c r="A571" s="1046">
        <v>566</v>
      </c>
      <c r="B571" s="1037" t="s">
        <v>3600</v>
      </c>
      <c r="C571" s="1039" t="s">
        <v>13</v>
      </c>
      <c r="D571" s="1038" t="s">
        <v>2427</v>
      </c>
      <c r="E571" s="1038" t="s">
        <v>2427</v>
      </c>
      <c r="F571" s="1038" t="s">
        <v>2427</v>
      </c>
      <c r="G571" s="1038" t="s">
        <v>2427</v>
      </c>
      <c r="H571" s="1038" t="s">
        <v>2427</v>
      </c>
      <c r="I571" s="1038" t="s">
        <v>2427</v>
      </c>
      <c r="J571" s="1035" t="s">
        <v>9459</v>
      </c>
      <c r="K571" s="1041" t="s">
        <v>16</v>
      </c>
      <c r="L571" s="1040" t="s">
        <v>3600</v>
      </c>
      <c r="M571" s="1290"/>
      <c r="N571" s="1058"/>
      <c r="O571" s="1058"/>
      <c r="S571" s="1056"/>
      <c r="T571" s="1202"/>
    </row>
    <row r="572" spans="1:20">
      <c r="A572" s="1046">
        <v>567</v>
      </c>
      <c r="B572" s="1037" t="s">
        <v>3602</v>
      </c>
      <c r="C572" s="1039" t="s">
        <v>13</v>
      </c>
      <c r="D572" s="1038" t="s">
        <v>2427</v>
      </c>
      <c r="E572" s="1038" t="s">
        <v>2427</v>
      </c>
      <c r="F572" s="1038" t="s">
        <v>2427</v>
      </c>
      <c r="G572" s="1038" t="s">
        <v>2427</v>
      </c>
      <c r="H572" s="1038" t="s">
        <v>2427</v>
      </c>
      <c r="I572" s="1038" t="s">
        <v>2427</v>
      </c>
      <c r="J572" s="1035" t="s">
        <v>9459</v>
      </c>
      <c r="K572" s="1041" t="s">
        <v>16</v>
      </c>
      <c r="L572" s="1040" t="s">
        <v>3602</v>
      </c>
      <c r="M572" s="1290"/>
      <c r="N572" s="1058"/>
      <c r="O572" s="1058"/>
      <c r="S572" s="1056"/>
      <c r="T572" s="1202"/>
    </row>
    <row r="573" spans="1:20">
      <c r="A573" s="1046">
        <v>568</v>
      </c>
      <c r="B573" s="1045" t="s">
        <v>3604</v>
      </c>
      <c r="C573" s="1039" t="s">
        <v>13</v>
      </c>
      <c r="D573" s="1038" t="s">
        <v>2427</v>
      </c>
      <c r="E573" s="1038" t="s">
        <v>2427</v>
      </c>
      <c r="F573" s="1038" t="s">
        <v>2427</v>
      </c>
      <c r="G573" s="1038" t="s">
        <v>2427</v>
      </c>
      <c r="H573" s="1038" t="s">
        <v>2427</v>
      </c>
      <c r="I573" s="1038" t="s">
        <v>2427</v>
      </c>
      <c r="J573" s="1035" t="s">
        <v>9459</v>
      </c>
      <c r="K573" s="1041" t="s">
        <v>16</v>
      </c>
      <c r="L573" s="1040" t="s">
        <v>3604</v>
      </c>
      <c r="M573" s="1290"/>
      <c r="N573" s="1058"/>
      <c r="O573" s="1058"/>
      <c r="S573" s="1056"/>
      <c r="T573" s="1202"/>
    </row>
    <row r="574" spans="1:20">
      <c r="A574" s="1046">
        <v>569</v>
      </c>
      <c r="B574" s="1045" t="s">
        <v>3606</v>
      </c>
      <c r="C574" s="1039" t="s">
        <v>13</v>
      </c>
      <c r="D574" s="1038" t="s">
        <v>2427</v>
      </c>
      <c r="E574" s="1038" t="s">
        <v>2427</v>
      </c>
      <c r="F574" s="1038" t="s">
        <v>2427</v>
      </c>
      <c r="G574" s="1038" t="s">
        <v>2427</v>
      </c>
      <c r="H574" s="1038" t="s">
        <v>2427</v>
      </c>
      <c r="I574" s="1038" t="s">
        <v>2427</v>
      </c>
      <c r="J574" s="1035" t="s">
        <v>9459</v>
      </c>
      <c r="K574" s="1041" t="s">
        <v>16</v>
      </c>
      <c r="L574" s="1040" t="s">
        <v>3606</v>
      </c>
      <c r="M574" s="1290"/>
      <c r="N574" s="1058"/>
      <c r="O574" s="1058"/>
      <c r="S574" s="1056"/>
      <c r="T574" s="1202"/>
    </row>
    <row r="575" spans="1:20">
      <c r="A575" s="1046">
        <v>570</v>
      </c>
      <c r="B575" s="1045" t="s">
        <v>3608</v>
      </c>
      <c r="C575" s="1039" t="s">
        <v>13</v>
      </c>
      <c r="D575" s="1038" t="s">
        <v>2427</v>
      </c>
      <c r="E575" s="1038" t="s">
        <v>2427</v>
      </c>
      <c r="F575" s="1038" t="s">
        <v>2427</v>
      </c>
      <c r="G575" s="1038" t="s">
        <v>2427</v>
      </c>
      <c r="H575" s="1038" t="s">
        <v>2427</v>
      </c>
      <c r="I575" s="1038" t="s">
        <v>2427</v>
      </c>
      <c r="J575" s="1035" t="s">
        <v>9459</v>
      </c>
      <c r="K575" s="1041" t="s">
        <v>16</v>
      </c>
      <c r="L575" s="1040" t="s">
        <v>3608</v>
      </c>
      <c r="M575" s="1290"/>
      <c r="N575" s="1058"/>
      <c r="O575" s="1058"/>
      <c r="S575" s="1056"/>
      <c r="T575" s="1202"/>
    </row>
    <row r="576" spans="1:20">
      <c r="A576" s="1046">
        <v>571</v>
      </c>
      <c r="B576" s="1045" t="s">
        <v>3610</v>
      </c>
      <c r="C576" s="1039" t="s">
        <v>13</v>
      </c>
      <c r="D576" s="1038" t="s">
        <v>2427</v>
      </c>
      <c r="E576" s="1038" t="s">
        <v>2427</v>
      </c>
      <c r="F576" s="1038" t="s">
        <v>2427</v>
      </c>
      <c r="G576" s="1038" t="s">
        <v>2427</v>
      </c>
      <c r="H576" s="1038" t="s">
        <v>2427</v>
      </c>
      <c r="I576" s="1038" t="s">
        <v>2427</v>
      </c>
      <c r="J576" s="1035" t="s">
        <v>9459</v>
      </c>
      <c r="K576" s="1041" t="s">
        <v>16</v>
      </c>
      <c r="L576" s="1040" t="s">
        <v>3610</v>
      </c>
      <c r="M576" s="1290"/>
      <c r="N576" s="1058"/>
      <c r="O576" s="1058"/>
      <c r="S576" s="1056"/>
      <c r="T576" s="1202"/>
    </row>
    <row r="577" spans="1:20">
      <c r="A577" s="1046">
        <v>572</v>
      </c>
      <c r="B577" s="1037" t="s">
        <v>3612</v>
      </c>
      <c r="C577" s="1039" t="s">
        <v>13</v>
      </c>
      <c r="D577" s="1038" t="s">
        <v>2427</v>
      </c>
      <c r="E577" s="1038" t="s">
        <v>2427</v>
      </c>
      <c r="F577" s="1038" t="s">
        <v>2427</v>
      </c>
      <c r="G577" s="1038" t="s">
        <v>2427</v>
      </c>
      <c r="H577" s="1038" t="s">
        <v>2427</v>
      </c>
      <c r="I577" s="1038" t="s">
        <v>2427</v>
      </c>
      <c r="J577" s="1035" t="s">
        <v>9459</v>
      </c>
      <c r="K577" s="1041" t="s">
        <v>16</v>
      </c>
      <c r="L577" s="1040" t="s">
        <v>3612</v>
      </c>
      <c r="M577" s="1290"/>
      <c r="N577" s="1058"/>
      <c r="O577" s="1058"/>
      <c r="S577" s="1056"/>
      <c r="T577" s="1202"/>
    </row>
    <row r="578" spans="1:20">
      <c r="A578" s="1046">
        <v>573</v>
      </c>
      <c r="B578" s="1037" t="s">
        <v>3614</v>
      </c>
      <c r="C578" s="1039" t="s">
        <v>13</v>
      </c>
      <c r="D578" s="1038" t="s">
        <v>2427</v>
      </c>
      <c r="E578" s="1038" t="s">
        <v>2427</v>
      </c>
      <c r="F578" s="1038" t="s">
        <v>2427</v>
      </c>
      <c r="G578" s="1038" t="s">
        <v>2427</v>
      </c>
      <c r="H578" s="1038" t="s">
        <v>2427</v>
      </c>
      <c r="I578" s="1038" t="s">
        <v>2427</v>
      </c>
      <c r="J578" s="1035" t="s">
        <v>9459</v>
      </c>
      <c r="K578" s="1041" t="s">
        <v>16</v>
      </c>
      <c r="L578" s="1040" t="s">
        <v>3614</v>
      </c>
      <c r="M578" s="1290"/>
      <c r="N578" s="1058"/>
      <c r="O578" s="1058"/>
      <c r="S578" s="1056"/>
      <c r="T578" s="1202"/>
    </row>
    <row r="579" spans="1:20">
      <c r="A579" s="1046">
        <v>574</v>
      </c>
      <c r="B579" s="1037" t="s">
        <v>3616</v>
      </c>
      <c r="C579" s="1039" t="s">
        <v>13</v>
      </c>
      <c r="D579" s="1038" t="s">
        <v>2427</v>
      </c>
      <c r="E579" s="1038" t="s">
        <v>2427</v>
      </c>
      <c r="F579" s="1038" t="s">
        <v>2427</v>
      </c>
      <c r="G579" s="1038" t="s">
        <v>2427</v>
      </c>
      <c r="H579" s="1038" t="s">
        <v>2427</v>
      </c>
      <c r="I579" s="1038" t="s">
        <v>2427</v>
      </c>
      <c r="J579" s="1035" t="s">
        <v>9459</v>
      </c>
      <c r="K579" s="1041" t="s">
        <v>16</v>
      </c>
      <c r="L579" s="1040" t="s">
        <v>3616</v>
      </c>
      <c r="M579" s="1290"/>
      <c r="N579" s="1058"/>
      <c r="O579" s="1058"/>
      <c r="S579" s="1056"/>
      <c r="T579" s="1202"/>
    </row>
    <row r="580" spans="1:20">
      <c r="A580" s="1046">
        <v>575</v>
      </c>
      <c r="B580" s="1037" t="s">
        <v>3618</v>
      </c>
      <c r="C580" s="1039" t="s">
        <v>13</v>
      </c>
      <c r="D580" s="1038" t="s">
        <v>2427</v>
      </c>
      <c r="E580" s="1038" t="s">
        <v>2427</v>
      </c>
      <c r="F580" s="1038" t="s">
        <v>2427</v>
      </c>
      <c r="G580" s="1038" t="s">
        <v>2427</v>
      </c>
      <c r="H580" s="1038" t="s">
        <v>2427</v>
      </c>
      <c r="I580" s="1038" t="s">
        <v>2427</v>
      </c>
      <c r="J580" s="1035" t="s">
        <v>9459</v>
      </c>
      <c r="K580" s="1041" t="s">
        <v>16</v>
      </c>
      <c r="L580" s="1040" t="s">
        <v>3618</v>
      </c>
      <c r="M580" s="1290"/>
      <c r="N580" s="1058"/>
      <c r="O580" s="1058"/>
      <c r="S580" s="1056"/>
      <c r="T580" s="1202"/>
    </row>
    <row r="581" spans="1:20">
      <c r="A581" s="1046">
        <v>576</v>
      </c>
      <c r="B581" s="1045" t="s">
        <v>3620</v>
      </c>
      <c r="C581" s="1867" t="s">
        <v>9793</v>
      </c>
      <c r="D581" s="1527"/>
      <c r="E581" s="1527"/>
      <c r="F581" s="1527"/>
      <c r="G581" s="1527"/>
      <c r="H581" s="1527"/>
      <c r="I581" s="1527"/>
      <c r="J581" s="1882"/>
      <c r="K581" s="1041" t="s">
        <v>16</v>
      </c>
      <c r="L581" s="1040" t="s">
        <v>3620</v>
      </c>
      <c r="M581" s="1290" t="s">
        <v>13427</v>
      </c>
      <c r="N581" s="1058"/>
      <c r="O581" s="1240" t="s">
        <v>13575</v>
      </c>
      <c r="S581" s="1058"/>
      <c r="T581" s="1202"/>
    </row>
    <row r="582" spans="1:20">
      <c r="A582" s="1046">
        <v>577</v>
      </c>
      <c r="B582" s="1045" t="s">
        <v>3622</v>
      </c>
      <c r="C582" s="1867" t="s">
        <v>9794</v>
      </c>
      <c r="D582" s="1527"/>
      <c r="E582" s="1527"/>
      <c r="F582" s="1527"/>
      <c r="G582" s="1527"/>
      <c r="H582" s="1527"/>
      <c r="I582" s="1527"/>
      <c r="J582" s="1882"/>
      <c r="K582" s="1041" t="s">
        <v>16</v>
      </c>
      <c r="L582" s="1040" t="s">
        <v>3622</v>
      </c>
      <c r="M582" s="1290" t="s">
        <v>13438</v>
      </c>
      <c r="N582" s="1058"/>
      <c r="O582" s="1240" t="s">
        <v>13575</v>
      </c>
      <c r="S582" s="1058"/>
      <c r="T582" s="1202"/>
    </row>
    <row r="583" spans="1:20">
      <c r="A583" s="1046">
        <v>578</v>
      </c>
      <c r="B583" s="1045" t="s">
        <v>3624</v>
      </c>
      <c r="C583" s="1867" t="s">
        <v>9795</v>
      </c>
      <c r="D583" s="1527"/>
      <c r="E583" s="1527"/>
      <c r="F583" s="1527"/>
      <c r="G583" s="1527"/>
      <c r="H583" s="1527"/>
      <c r="I583" s="1527"/>
      <c r="J583" s="1882"/>
      <c r="K583" s="1041" t="s">
        <v>16</v>
      </c>
      <c r="L583" s="1040" t="s">
        <v>3624</v>
      </c>
      <c r="M583" s="1290"/>
      <c r="N583" s="1058"/>
      <c r="O583" s="1058"/>
      <c r="S583" s="1058"/>
      <c r="T583" s="1202"/>
    </row>
    <row r="584" spans="1:20">
      <c r="A584" s="1046">
        <v>579</v>
      </c>
      <c r="B584" s="1045" t="s">
        <v>3626</v>
      </c>
      <c r="C584" s="1867" t="s">
        <v>9796</v>
      </c>
      <c r="D584" s="1527"/>
      <c r="E584" s="1527"/>
      <c r="F584" s="1527"/>
      <c r="G584" s="1527"/>
      <c r="H584" s="1527"/>
      <c r="I584" s="1527"/>
      <c r="J584" s="1882"/>
      <c r="K584" s="1041" t="s">
        <v>16</v>
      </c>
      <c r="L584" s="1040" t="s">
        <v>3626</v>
      </c>
      <c r="M584" s="1290"/>
      <c r="N584" s="1058"/>
      <c r="O584" s="1058"/>
      <c r="S584" s="1058"/>
      <c r="T584" s="1202"/>
    </row>
    <row r="585" spans="1:20">
      <c r="A585" s="1046">
        <v>580</v>
      </c>
      <c r="B585" s="1037" t="s">
        <v>3628</v>
      </c>
      <c r="C585" s="1867" t="s">
        <v>9797</v>
      </c>
      <c r="D585" s="1527"/>
      <c r="E585" s="1527"/>
      <c r="F585" s="1527"/>
      <c r="G585" s="1527"/>
      <c r="H585" s="1527"/>
      <c r="I585" s="1527"/>
      <c r="J585" s="1882"/>
      <c r="K585" s="1041" t="s">
        <v>16</v>
      </c>
      <c r="L585" s="1040" t="s">
        <v>3628</v>
      </c>
      <c r="M585" s="1290" t="s">
        <v>13426</v>
      </c>
      <c r="N585" s="1058"/>
      <c r="O585" s="1240" t="s">
        <v>13575</v>
      </c>
      <c r="S585" s="1058"/>
      <c r="T585" s="1202"/>
    </row>
    <row r="586" spans="1:20">
      <c r="A586" s="1046">
        <v>581</v>
      </c>
      <c r="B586" s="1037" t="s">
        <v>3630</v>
      </c>
      <c r="C586" s="1867" t="s">
        <v>9798</v>
      </c>
      <c r="D586" s="1527"/>
      <c r="E586" s="1527"/>
      <c r="F586" s="1527"/>
      <c r="G586" s="1527"/>
      <c r="H586" s="1527"/>
      <c r="I586" s="1527"/>
      <c r="J586" s="1882"/>
      <c r="K586" s="1041" t="s">
        <v>16</v>
      </c>
      <c r="L586" s="1040" t="s">
        <v>3630</v>
      </c>
      <c r="M586" s="1290" t="s">
        <v>13426</v>
      </c>
      <c r="N586" s="1058"/>
      <c r="O586" s="1240" t="s">
        <v>13575</v>
      </c>
      <c r="S586" s="1058"/>
      <c r="T586" s="1202"/>
    </row>
    <row r="587" spans="1:20">
      <c r="A587" s="1046">
        <v>582</v>
      </c>
      <c r="B587" s="1037" t="s">
        <v>3632</v>
      </c>
      <c r="C587" s="1867" t="s">
        <v>9799</v>
      </c>
      <c r="D587" s="1527"/>
      <c r="E587" s="1527"/>
      <c r="F587" s="1527"/>
      <c r="G587" s="1527"/>
      <c r="H587" s="1527"/>
      <c r="I587" s="1527"/>
      <c r="J587" s="1882"/>
      <c r="K587" s="1041" t="s">
        <v>16</v>
      </c>
      <c r="L587" s="1040" t="s">
        <v>3632</v>
      </c>
      <c r="M587" s="1290"/>
      <c r="N587" s="1058"/>
      <c r="O587" s="1058"/>
      <c r="S587" s="1058"/>
      <c r="T587" s="1202"/>
    </row>
    <row r="588" spans="1:20">
      <c r="A588" s="1046">
        <v>583</v>
      </c>
      <c r="B588" s="1037" t="s">
        <v>3634</v>
      </c>
      <c r="C588" s="1867" t="s">
        <v>9800</v>
      </c>
      <c r="D588" s="1527"/>
      <c r="E588" s="1527"/>
      <c r="F588" s="1527"/>
      <c r="G588" s="1527"/>
      <c r="H588" s="1527"/>
      <c r="I588" s="1527"/>
      <c r="J588" s="1882"/>
      <c r="K588" s="1041" t="s">
        <v>16</v>
      </c>
      <c r="L588" s="1040" t="s">
        <v>3634</v>
      </c>
      <c r="M588" s="1290"/>
      <c r="N588" s="1058"/>
      <c r="O588" s="1058"/>
      <c r="S588" s="1058"/>
      <c r="T588" s="1202"/>
    </row>
    <row r="589" spans="1:20">
      <c r="A589" s="1046">
        <v>584</v>
      </c>
      <c r="B589" s="1045" t="s">
        <v>3636</v>
      </c>
      <c r="C589" s="1867" t="s">
        <v>9801</v>
      </c>
      <c r="D589" s="1527"/>
      <c r="E589" s="1527"/>
      <c r="F589" s="1527"/>
      <c r="G589" s="1527"/>
      <c r="H589" s="1527"/>
      <c r="I589" s="1527"/>
      <c r="J589" s="1882"/>
      <c r="K589" s="1041" t="s">
        <v>16</v>
      </c>
      <c r="L589" s="1040" t="s">
        <v>3636</v>
      </c>
      <c r="M589" s="1290" t="s">
        <v>13457</v>
      </c>
      <c r="N589" s="1058"/>
      <c r="O589" s="1240" t="s">
        <v>13575</v>
      </c>
      <c r="S589" s="1058"/>
      <c r="T589" s="1202"/>
    </row>
    <row r="590" spans="1:20">
      <c r="A590" s="1046">
        <v>585</v>
      </c>
      <c r="B590" s="1045" t="s">
        <v>3638</v>
      </c>
      <c r="C590" s="1867" t="s">
        <v>9802</v>
      </c>
      <c r="D590" s="1527"/>
      <c r="E590" s="1527"/>
      <c r="F590" s="1527"/>
      <c r="G590" s="1527"/>
      <c r="H590" s="1527"/>
      <c r="I590" s="1527"/>
      <c r="J590" s="1882"/>
      <c r="K590" s="1041" t="s">
        <v>16</v>
      </c>
      <c r="L590" s="1040" t="s">
        <v>3638</v>
      </c>
      <c r="M590" s="1290"/>
      <c r="N590" s="1058"/>
      <c r="O590" s="1058"/>
      <c r="S590" s="1058"/>
      <c r="T590" s="1202"/>
    </row>
    <row r="591" spans="1:20">
      <c r="A591" s="1046">
        <v>586</v>
      </c>
      <c r="B591" s="1045" t="s">
        <v>3640</v>
      </c>
      <c r="C591" s="1867" t="s">
        <v>9803</v>
      </c>
      <c r="D591" s="1527"/>
      <c r="E591" s="1527"/>
      <c r="F591" s="1527"/>
      <c r="G591" s="1527"/>
      <c r="H591" s="1527"/>
      <c r="I591" s="1527"/>
      <c r="J591" s="1882"/>
      <c r="K591" s="1041" t="s">
        <v>16</v>
      </c>
      <c r="L591" s="1040" t="s">
        <v>3640</v>
      </c>
      <c r="M591" s="1290"/>
      <c r="N591" s="1058"/>
      <c r="O591" s="1058"/>
      <c r="S591" s="1058"/>
      <c r="T591" s="1202"/>
    </row>
    <row r="592" spans="1:20">
      <c r="A592" s="1046">
        <v>587</v>
      </c>
      <c r="B592" s="1045" t="s">
        <v>3642</v>
      </c>
      <c r="C592" s="1867" t="s">
        <v>9804</v>
      </c>
      <c r="D592" s="1527"/>
      <c r="E592" s="1527"/>
      <c r="F592" s="1527"/>
      <c r="G592" s="1527"/>
      <c r="H592" s="1527"/>
      <c r="I592" s="1527"/>
      <c r="J592" s="1882"/>
      <c r="K592" s="1041" t="s">
        <v>16</v>
      </c>
      <c r="L592" s="1040" t="s">
        <v>3642</v>
      </c>
      <c r="M592" s="1290"/>
      <c r="N592" s="1058"/>
      <c r="O592" s="1058"/>
      <c r="S592" s="1058"/>
      <c r="T592" s="1202"/>
    </row>
    <row r="593" spans="1:20">
      <c r="A593" s="1046">
        <v>588</v>
      </c>
      <c r="B593" s="1037" t="s">
        <v>3644</v>
      </c>
      <c r="C593" s="1867" t="s">
        <v>9805</v>
      </c>
      <c r="D593" s="1527"/>
      <c r="E593" s="1527"/>
      <c r="F593" s="1527"/>
      <c r="G593" s="1527"/>
      <c r="H593" s="1527"/>
      <c r="I593" s="1527"/>
      <c r="J593" s="1882"/>
      <c r="K593" s="1041" t="s">
        <v>16</v>
      </c>
      <c r="L593" s="1040" t="s">
        <v>3644</v>
      </c>
      <c r="M593" s="1290" t="s">
        <v>13447</v>
      </c>
      <c r="N593" s="1058"/>
      <c r="O593" s="1240" t="s">
        <v>13575</v>
      </c>
      <c r="S593" s="1058"/>
      <c r="T593" s="1202"/>
    </row>
    <row r="594" spans="1:20">
      <c r="A594" s="1046">
        <v>589</v>
      </c>
      <c r="B594" s="1037" t="s">
        <v>3646</v>
      </c>
      <c r="C594" s="1867" t="s">
        <v>9806</v>
      </c>
      <c r="D594" s="1527"/>
      <c r="E594" s="1527"/>
      <c r="F594" s="1527"/>
      <c r="G594" s="1527"/>
      <c r="H594" s="1527"/>
      <c r="I594" s="1527"/>
      <c r="J594" s="1882"/>
      <c r="K594" s="1041" t="s">
        <v>16</v>
      </c>
      <c r="L594" s="1040" t="s">
        <v>3646</v>
      </c>
      <c r="M594" s="1290"/>
      <c r="N594" s="1058"/>
      <c r="O594" s="1058"/>
      <c r="S594" s="1058"/>
      <c r="T594" s="1202"/>
    </row>
    <row r="595" spans="1:20">
      <c r="A595" s="1046">
        <v>590</v>
      </c>
      <c r="B595" s="1037" t="s">
        <v>3648</v>
      </c>
      <c r="C595" s="1867" t="s">
        <v>9807</v>
      </c>
      <c r="D595" s="1527"/>
      <c r="E595" s="1527"/>
      <c r="F595" s="1527"/>
      <c r="G595" s="1527"/>
      <c r="H595" s="1527"/>
      <c r="I595" s="1527"/>
      <c r="J595" s="1882"/>
      <c r="K595" s="1041" t="s">
        <v>16</v>
      </c>
      <c r="L595" s="1040" t="s">
        <v>3648</v>
      </c>
      <c r="M595" s="1290"/>
      <c r="N595" s="1058"/>
      <c r="O595" s="1058"/>
      <c r="S595" s="1058"/>
      <c r="T595" s="1202"/>
    </row>
    <row r="596" spans="1:20">
      <c r="A596" s="1046">
        <v>591</v>
      </c>
      <c r="B596" s="1037" t="s">
        <v>3650</v>
      </c>
      <c r="C596" s="1867" t="s">
        <v>9808</v>
      </c>
      <c r="D596" s="1527"/>
      <c r="E596" s="1527"/>
      <c r="F596" s="1527"/>
      <c r="G596" s="1527"/>
      <c r="H596" s="1527"/>
      <c r="I596" s="1527"/>
      <c r="J596" s="1882"/>
      <c r="K596" s="1041" t="s">
        <v>16</v>
      </c>
      <c r="L596" s="1040" t="s">
        <v>3650</v>
      </c>
      <c r="M596" s="1290"/>
      <c r="N596" s="1058"/>
      <c r="O596" s="1058"/>
      <c r="S596" s="1058"/>
      <c r="T596" s="1202"/>
    </row>
    <row r="597" spans="1:20">
      <c r="A597" s="1046">
        <v>592</v>
      </c>
      <c r="B597" s="1045" t="s">
        <v>3652</v>
      </c>
      <c r="C597" s="1867" t="s">
        <v>9809</v>
      </c>
      <c r="D597" s="1527"/>
      <c r="E597" s="1527"/>
      <c r="F597" s="1527"/>
      <c r="G597" s="1527"/>
      <c r="H597" s="1527"/>
      <c r="I597" s="1527"/>
      <c r="J597" s="1882"/>
      <c r="K597" s="1041" t="s">
        <v>16</v>
      </c>
      <c r="L597" s="1040" t="s">
        <v>3652</v>
      </c>
      <c r="M597" s="1290" t="s">
        <v>13432</v>
      </c>
      <c r="N597" s="1058"/>
      <c r="O597" s="1240" t="s">
        <v>13575</v>
      </c>
      <c r="S597" s="1058"/>
      <c r="T597" s="1202"/>
    </row>
    <row r="598" spans="1:20">
      <c r="A598" s="1046">
        <v>593</v>
      </c>
      <c r="B598" s="1045" t="s">
        <v>3654</v>
      </c>
      <c r="C598" s="1867" t="s">
        <v>9810</v>
      </c>
      <c r="D598" s="1527"/>
      <c r="E598" s="1527"/>
      <c r="F598" s="1527"/>
      <c r="G598" s="1527"/>
      <c r="H598" s="1527"/>
      <c r="I598" s="1527"/>
      <c r="J598" s="1882"/>
      <c r="K598" s="1041" t="s">
        <v>16</v>
      </c>
      <c r="L598" s="1040" t="s">
        <v>3654</v>
      </c>
      <c r="M598" s="1290"/>
      <c r="N598" s="1058"/>
      <c r="O598" s="1058"/>
      <c r="S598" s="1058"/>
      <c r="T598" s="1202"/>
    </row>
    <row r="599" spans="1:20">
      <c r="A599" s="1046">
        <v>594</v>
      </c>
      <c r="B599" s="1045" t="s">
        <v>3656</v>
      </c>
      <c r="C599" s="1867" t="s">
        <v>9811</v>
      </c>
      <c r="D599" s="1527"/>
      <c r="E599" s="1527"/>
      <c r="F599" s="1527"/>
      <c r="G599" s="1527"/>
      <c r="H599" s="1527"/>
      <c r="I599" s="1527"/>
      <c r="J599" s="1882"/>
      <c r="K599" s="1041" t="s">
        <v>16</v>
      </c>
      <c r="L599" s="1040" t="s">
        <v>3656</v>
      </c>
      <c r="M599" s="1290" t="s">
        <v>13464</v>
      </c>
      <c r="N599" s="1058"/>
      <c r="O599" s="1240" t="s">
        <v>13575</v>
      </c>
      <c r="S599" s="1058"/>
      <c r="T599" s="1202"/>
    </row>
    <row r="600" spans="1:20">
      <c r="A600" s="1046">
        <v>595</v>
      </c>
      <c r="B600" s="1045" t="s">
        <v>3658</v>
      </c>
      <c r="C600" s="1867" t="s">
        <v>9812</v>
      </c>
      <c r="D600" s="1527"/>
      <c r="E600" s="1527"/>
      <c r="F600" s="1527"/>
      <c r="G600" s="1527"/>
      <c r="H600" s="1527"/>
      <c r="I600" s="1527"/>
      <c r="J600" s="1882"/>
      <c r="K600" s="1041" t="s">
        <v>16</v>
      </c>
      <c r="L600" s="1040" t="s">
        <v>3658</v>
      </c>
      <c r="M600" s="1290"/>
      <c r="N600" s="1058"/>
      <c r="O600" s="1058"/>
      <c r="S600" s="1058"/>
      <c r="T600" s="1202"/>
    </row>
    <row r="601" spans="1:20">
      <c r="A601" s="1046">
        <v>596</v>
      </c>
      <c r="B601" s="1037" t="s">
        <v>3660</v>
      </c>
      <c r="C601" s="1867" t="s">
        <v>9813</v>
      </c>
      <c r="D601" s="1527"/>
      <c r="E601" s="1527"/>
      <c r="F601" s="1527"/>
      <c r="G601" s="1527"/>
      <c r="H601" s="1527"/>
      <c r="I601" s="1527"/>
      <c r="J601" s="1882"/>
      <c r="K601" s="1041" t="s">
        <v>16</v>
      </c>
      <c r="L601" s="1040" t="s">
        <v>3660</v>
      </c>
      <c r="M601" s="1290" t="s">
        <v>13458</v>
      </c>
      <c r="N601" s="1058"/>
      <c r="O601" s="1240" t="s">
        <v>13575</v>
      </c>
      <c r="S601" s="1058"/>
      <c r="T601" s="1202"/>
    </row>
    <row r="602" spans="1:20">
      <c r="A602" s="1046">
        <v>597</v>
      </c>
      <c r="B602" s="1037" t="s">
        <v>3662</v>
      </c>
      <c r="C602" s="1867" t="s">
        <v>9814</v>
      </c>
      <c r="D602" s="1527"/>
      <c r="E602" s="1527"/>
      <c r="F602" s="1527"/>
      <c r="G602" s="1527"/>
      <c r="H602" s="1527"/>
      <c r="I602" s="1527"/>
      <c r="J602" s="1882"/>
      <c r="K602" s="1041" t="s">
        <v>16</v>
      </c>
      <c r="L602" s="1040" t="s">
        <v>3662</v>
      </c>
      <c r="M602" s="1290" t="s">
        <v>13465</v>
      </c>
      <c r="N602" s="1058"/>
      <c r="O602" s="1240" t="s">
        <v>13575</v>
      </c>
      <c r="S602" s="1058"/>
      <c r="T602" s="1202"/>
    </row>
    <row r="603" spans="1:20">
      <c r="A603" s="1046">
        <v>598</v>
      </c>
      <c r="B603" s="1037" t="s">
        <v>3664</v>
      </c>
      <c r="C603" s="1867" t="s">
        <v>9815</v>
      </c>
      <c r="D603" s="1527"/>
      <c r="E603" s="1527"/>
      <c r="F603" s="1527"/>
      <c r="G603" s="1527"/>
      <c r="H603" s="1527"/>
      <c r="I603" s="1527"/>
      <c r="J603" s="1882"/>
      <c r="K603" s="1041" t="s">
        <v>16</v>
      </c>
      <c r="L603" s="1040" t="s">
        <v>3664</v>
      </c>
      <c r="M603" s="1290" t="s">
        <v>13444</v>
      </c>
      <c r="N603" s="1058"/>
      <c r="O603" s="1240" t="s">
        <v>13575</v>
      </c>
      <c r="S603" s="1058"/>
      <c r="T603" s="1202"/>
    </row>
    <row r="604" spans="1:20">
      <c r="A604" s="1046">
        <v>599</v>
      </c>
      <c r="B604" s="1037" t="s">
        <v>3666</v>
      </c>
      <c r="C604" s="1867" t="s">
        <v>9816</v>
      </c>
      <c r="D604" s="1527"/>
      <c r="E604" s="1527"/>
      <c r="F604" s="1527"/>
      <c r="G604" s="1527"/>
      <c r="H604" s="1527"/>
      <c r="I604" s="1527"/>
      <c r="J604" s="1882"/>
      <c r="K604" s="1041" t="s">
        <v>16</v>
      </c>
      <c r="L604" s="1040" t="s">
        <v>3666</v>
      </c>
      <c r="M604" s="1290" t="s">
        <v>13460</v>
      </c>
      <c r="N604" s="1058"/>
      <c r="O604" s="1240" t="s">
        <v>13575</v>
      </c>
      <c r="S604" s="1058"/>
      <c r="T604" s="1202"/>
    </row>
    <row r="605" spans="1:20">
      <c r="A605" s="1046">
        <v>600</v>
      </c>
      <c r="B605" s="1045" t="s">
        <v>3668</v>
      </c>
      <c r="C605" s="1867" t="s">
        <v>9817</v>
      </c>
      <c r="D605" s="1527"/>
      <c r="E605" s="1527"/>
      <c r="F605" s="1527"/>
      <c r="G605" s="1527"/>
      <c r="H605" s="1527"/>
      <c r="I605" s="1527"/>
      <c r="J605" s="1882"/>
      <c r="K605" s="1041" t="s">
        <v>16</v>
      </c>
      <c r="L605" s="1040" t="s">
        <v>3668</v>
      </c>
      <c r="M605" s="1290" t="s">
        <v>13461</v>
      </c>
      <c r="N605" s="1058"/>
      <c r="O605" s="1240" t="s">
        <v>13575</v>
      </c>
      <c r="S605" s="1058"/>
      <c r="T605" s="1202"/>
    </row>
    <row r="606" spans="1:20">
      <c r="A606" s="1046">
        <v>601</v>
      </c>
      <c r="B606" s="1045" t="s">
        <v>3670</v>
      </c>
      <c r="C606" s="1867" t="s">
        <v>9818</v>
      </c>
      <c r="D606" s="1527"/>
      <c r="E606" s="1527"/>
      <c r="F606" s="1527"/>
      <c r="G606" s="1527"/>
      <c r="H606" s="1527"/>
      <c r="I606" s="1527"/>
      <c r="J606" s="1882"/>
      <c r="K606" s="1041" t="s">
        <v>16</v>
      </c>
      <c r="L606" s="1040" t="s">
        <v>3670</v>
      </c>
      <c r="M606" s="1290" t="s">
        <v>13466</v>
      </c>
      <c r="N606" s="1058"/>
      <c r="O606" s="1240" t="s">
        <v>13575</v>
      </c>
      <c r="S606" s="1058"/>
      <c r="T606" s="1202"/>
    </row>
    <row r="607" spans="1:20">
      <c r="A607" s="1046">
        <v>602</v>
      </c>
      <c r="B607" s="1045" t="s">
        <v>3672</v>
      </c>
      <c r="C607" s="1867" t="s">
        <v>9819</v>
      </c>
      <c r="D607" s="1527"/>
      <c r="E607" s="1527"/>
      <c r="F607" s="1527"/>
      <c r="G607" s="1527"/>
      <c r="H607" s="1527"/>
      <c r="I607" s="1527"/>
      <c r="J607" s="1882"/>
      <c r="K607" s="1041" t="s">
        <v>16</v>
      </c>
      <c r="L607" s="1040" t="s">
        <v>3672</v>
      </c>
      <c r="M607" s="1290"/>
      <c r="N607" s="1058"/>
      <c r="O607" s="1058"/>
      <c r="S607" s="1058"/>
      <c r="T607" s="1202"/>
    </row>
    <row r="608" spans="1:20">
      <c r="A608" s="1046">
        <v>603</v>
      </c>
      <c r="B608" s="1045" t="s">
        <v>3674</v>
      </c>
      <c r="C608" s="1867" t="s">
        <v>9820</v>
      </c>
      <c r="D608" s="1527"/>
      <c r="E608" s="1527"/>
      <c r="F608" s="1527"/>
      <c r="G608" s="1527"/>
      <c r="H608" s="1527"/>
      <c r="I608" s="1527"/>
      <c r="J608" s="1882"/>
      <c r="K608" s="1041" t="s">
        <v>16</v>
      </c>
      <c r="L608" s="1040" t="s">
        <v>3674</v>
      </c>
      <c r="M608" s="1290" t="s">
        <v>13442</v>
      </c>
      <c r="N608" s="1058"/>
      <c r="O608" s="1240" t="s">
        <v>13575</v>
      </c>
      <c r="S608" s="1058"/>
      <c r="T608" s="1202"/>
    </row>
    <row r="609" spans="1:20">
      <c r="A609" s="1046">
        <v>604</v>
      </c>
      <c r="B609" s="1037" t="s">
        <v>3676</v>
      </c>
      <c r="C609" s="1867" t="s">
        <v>9821</v>
      </c>
      <c r="D609" s="1527"/>
      <c r="E609" s="1527"/>
      <c r="F609" s="1527"/>
      <c r="G609" s="1527"/>
      <c r="H609" s="1527"/>
      <c r="I609" s="1527"/>
      <c r="J609" s="1882"/>
      <c r="K609" s="1041" t="s">
        <v>6990</v>
      </c>
      <c r="L609" s="1040" t="s">
        <v>3676</v>
      </c>
      <c r="M609" s="1290"/>
      <c r="N609" s="1056"/>
      <c r="O609" s="1056"/>
      <c r="S609" s="1058"/>
      <c r="T609" s="1202"/>
    </row>
    <row r="610" spans="1:20">
      <c r="A610" s="1046">
        <v>605</v>
      </c>
      <c r="B610" s="1037" t="s">
        <v>3678</v>
      </c>
      <c r="C610" s="1867" t="s">
        <v>9822</v>
      </c>
      <c r="D610" s="1527"/>
      <c r="E610" s="1527"/>
      <c r="F610" s="1527"/>
      <c r="G610" s="1527"/>
      <c r="H610" s="1527"/>
      <c r="I610" s="1527"/>
      <c r="J610" s="1882"/>
      <c r="K610" s="1041" t="s">
        <v>6990</v>
      </c>
      <c r="L610" s="1040" t="s">
        <v>3678</v>
      </c>
      <c r="M610" s="1290"/>
      <c r="N610" s="1056"/>
      <c r="O610" s="1056"/>
      <c r="S610" s="1058"/>
      <c r="T610" s="1202"/>
    </row>
    <row r="611" spans="1:20">
      <c r="A611" s="1046">
        <v>606</v>
      </c>
      <c r="B611" s="1037" t="s">
        <v>3680</v>
      </c>
      <c r="C611" s="1867" t="s">
        <v>9823</v>
      </c>
      <c r="D611" s="1527"/>
      <c r="E611" s="1527"/>
      <c r="F611" s="1527"/>
      <c r="G611" s="1527"/>
      <c r="H611" s="1527"/>
      <c r="I611" s="1527"/>
      <c r="J611" s="1882"/>
      <c r="K611" s="1041" t="s">
        <v>6990</v>
      </c>
      <c r="L611" s="1040" t="s">
        <v>3680</v>
      </c>
      <c r="M611" s="1290"/>
      <c r="N611" s="1056"/>
      <c r="O611" s="1056"/>
      <c r="S611" s="1058"/>
      <c r="T611" s="1202"/>
    </row>
    <row r="612" spans="1:20">
      <c r="A612" s="1046">
        <v>607</v>
      </c>
      <c r="B612" s="1037" t="s">
        <v>3682</v>
      </c>
      <c r="C612" s="1867" t="s">
        <v>9824</v>
      </c>
      <c r="D612" s="1527"/>
      <c r="E612" s="1527"/>
      <c r="F612" s="1527"/>
      <c r="G612" s="1527"/>
      <c r="H612" s="1527"/>
      <c r="I612" s="1527"/>
      <c r="J612" s="1882"/>
      <c r="K612" s="1041" t="s">
        <v>6990</v>
      </c>
      <c r="L612" s="1040" t="s">
        <v>3682</v>
      </c>
      <c r="M612" s="1290"/>
      <c r="N612" s="1056"/>
      <c r="O612" s="1056"/>
      <c r="S612" s="1058"/>
      <c r="T612" s="1202"/>
    </row>
    <row r="613" spans="1:20">
      <c r="A613" s="1046">
        <v>608</v>
      </c>
      <c r="B613" s="1045" t="s">
        <v>3684</v>
      </c>
      <c r="C613" s="1867" t="s">
        <v>9825</v>
      </c>
      <c r="D613" s="1527"/>
      <c r="E613" s="1527"/>
      <c r="F613" s="1527"/>
      <c r="G613" s="1527"/>
      <c r="H613" s="1527"/>
      <c r="I613" s="1527"/>
      <c r="J613" s="1882"/>
      <c r="K613" s="1041" t="s">
        <v>6990</v>
      </c>
      <c r="L613" s="1040" t="s">
        <v>3684</v>
      </c>
      <c r="M613" s="1290"/>
      <c r="N613" s="1056"/>
      <c r="O613" s="1056"/>
      <c r="S613" s="1058"/>
      <c r="T613" s="1202"/>
    </row>
    <row r="614" spans="1:20">
      <c r="A614" s="1046">
        <v>609</v>
      </c>
      <c r="B614" s="1045" t="s">
        <v>3686</v>
      </c>
      <c r="C614" s="1867" t="s">
        <v>9826</v>
      </c>
      <c r="D614" s="1527"/>
      <c r="E614" s="1527"/>
      <c r="F614" s="1527"/>
      <c r="G614" s="1527"/>
      <c r="H614" s="1527"/>
      <c r="I614" s="1527"/>
      <c r="J614" s="1882"/>
      <c r="K614" s="1041" t="s">
        <v>6990</v>
      </c>
      <c r="L614" s="1040" t="s">
        <v>3686</v>
      </c>
      <c r="M614" s="1290"/>
      <c r="N614" s="1056"/>
      <c r="O614" s="1056"/>
      <c r="S614" s="1058"/>
      <c r="T614" s="1202"/>
    </row>
    <row r="615" spans="1:20">
      <c r="A615" s="1046">
        <v>610</v>
      </c>
      <c r="B615" s="1045" t="s">
        <v>3688</v>
      </c>
      <c r="C615" s="1867" t="s">
        <v>9827</v>
      </c>
      <c r="D615" s="1527"/>
      <c r="E615" s="1527"/>
      <c r="F615" s="1527"/>
      <c r="G615" s="1527"/>
      <c r="H615" s="1527"/>
      <c r="I615" s="1527"/>
      <c r="J615" s="1882"/>
      <c r="K615" s="1041" t="s">
        <v>6990</v>
      </c>
      <c r="L615" s="1040" t="s">
        <v>3688</v>
      </c>
      <c r="M615" s="1290"/>
      <c r="N615" s="1056"/>
      <c r="O615" s="1056"/>
      <c r="S615" s="1058"/>
      <c r="T615" s="1202"/>
    </row>
    <row r="616" spans="1:20">
      <c r="A616" s="1046">
        <v>611</v>
      </c>
      <c r="B616" s="1045" t="s">
        <v>3690</v>
      </c>
      <c r="C616" s="1867" t="s">
        <v>9828</v>
      </c>
      <c r="D616" s="1527"/>
      <c r="E616" s="1527"/>
      <c r="F616" s="1527"/>
      <c r="G616" s="1527"/>
      <c r="H616" s="1527"/>
      <c r="I616" s="1527"/>
      <c r="J616" s="1882"/>
      <c r="K616" s="1041" t="s">
        <v>6990</v>
      </c>
      <c r="L616" s="1040" t="s">
        <v>3690</v>
      </c>
      <c r="M616" s="1290"/>
      <c r="N616" s="1056"/>
      <c r="O616" s="1056"/>
      <c r="S616" s="1058"/>
      <c r="T616" s="1202"/>
    </row>
    <row r="617" spans="1:20">
      <c r="A617" s="1046">
        <v>612</v>
      </c>
      <c r="B617" s="1037" t="s">
        <v>3692</v>
      </c>
      <c r="C617" s="1867" t="s">
        <v>9829</v>
      </c>
      <c r="D617" s="1527"/>
      <c r="E617" s="1527"/>
      <c r="F617" s="1527"/>
      <c r="G617" s="1527"/>
      <c r="H617" s="1527"/>
      <c r="I617" s="1527"/>
      <c r="J617" s="1882"/>
      <c r="K617" s="1041" t="s">
        <v>6990</v>
      </c>
      <c r="L617" s="1040" t="s">
        <v>3692</v>
      </c>
      <c r="M617" s="1290"/>
      <c r="N617" s="1056"/>
      <c r="O617" s="1056"/>
      <c r="S617" s="1058"/>
      <c r="T617" s="1202"/>
    </row>
    <row r="618" spans="1:20">
      <c r="A618" s="1046">
        <v>613</v>
      </c>
      <c r="B618" s="1037" t="s">
        <v>3694</v>
      </c>
      <c r="C618" s="1867" t="s">
        <v>9830</v>
      </c>
      <c r="D618" s="1527"/>
      <c r="E618" s="1527"/>
      <c r="F618" s="1527"/>
      <c r="G618" s="1527"/>
      <c r="H618" s="1527"/>
      <c r="I618" s="1527"/>
      <c r="J618" s="1882"/>
      <c r="K618" s="1041" t="s">
        <v>6990</v>
      </c>
      <c r="L618" s="1040" t="s">
        <v>3694</v>
      </c>
      <c r="M618" s="1290"/>
      <c r="N618" s="1056"/>
      <c r="O618" s="1056"/>
      <c r="S618" s="1058"/>
      <c r="T618" s="1202"/>
    </row>
    <row r="619" spans="1:20">
      <c r="A619" s="1046">
        <v>614</v>
      </c>
      <c r="B619" s="1037" t="s">
        <v>3696</v>
      </c>
      <c r="C619" s="1867" t="s">
        <v>9831</v>
      </c>
      <c r="D619" s="1527"/>
      <c r="E619" s="1527"/>
      <c r="F619" s="1527"/>
      <c r="G619" s="1527"/>
      <c r="H619" s="1527"/>
      <c r="I619" s="1527"/>
      <c r="J619" s="1882"/>
      <c r="K619" s="1041" t="s">
        <v>6990</v>
      </c>
      <c r="L619" s="1040" t="s">
        <v>3696</v>
      </c>
      <c r="M619" s="1290"/>
      <c r="N619" s="1056"/>
      <c r="O619" s="1056"/>
      <c r="S619" s="1058"/>
      <c r="T619" s="1202"/>
    </row>
    <row r="620" spans="1:20">
      <c r="A620" s="1046">
        <v>615</v>
      </c>
      <c r="B620" s="1037" t="s">
        <v>3698</v>
      </c>
      <c r="C620" s="1867" t="s">
        <v>9832</v>
      </c>
      <c r="D620" s="1527"/>
      <c r="E620" s="1527"/>
      <c r="F620" s="1527"/>
      <c r="G620" s="1527"/>
      <c r="H620" s="1527"/>
      <c r="I620" s="1527"/>
      <c r="J620" s="1882"/>
      <c r="K620" s="1041" t="s">
        <v>6990</v>
      </c>
      <c r="L620" s="1040" t="s">
        <v>3698</v>
      </c>
      <c r="M620" s="1290"/>
      <c r="N620" s="1056"/>
      <c r="O620" s="1056"/>
      <c r="S620" s="1058"/>
      <c r="T620" s="1202"/>
    </row>
    <row r="621" spans="1:20">
      <c r="A621" s="1046">
        <v>616</v>
      </c>
      <c r="B621" s="1045" t="s">
        <v>3700</v>
      </c>
      <c r="C621" s="1039" t="s">
        <v>13</v>
      </c>
      <c r="D621" s="1038" t="s">
        <v>2427</v>
      </c>
      <c r="E621" s="1038" t="s">
        <v>2427</v>
      </c>
      <c r="F621" s="1038" t="s">
        <v>2427</v>
      </c>
      <c r="G621" s="1038" t="s">
        <v>2427</v>
      </c>
      <c r="H621" s="1038" t="s">
        <v>2427</v>
      </c>
      <c r="I621" s="1038" t="s">
        <v>2427</v>
      </c>
      <c r="J621" s="1035" t="s">
        <v>9459</v>
      </c>
      <c r="K621" s="1041" t="s">
        <v>16</v>
      </c>
      <c r="L621" s="1040" t="s">
        <v>3700</v>
      </c>
      <c r="M621" s="1290"/>
      <c r="N621" s="1058"/>
      <c r="O621" s="1058"/>
      <c r="S621" s="1056"/>
      <c r="T621" s="1202"/>
    </row>
    <row r="622" spans="1:20">
      <c r="A622" s="1046">
        <v>617</v>
      </c>
      <c r="B622" s="1045" t="s">
        <v>3702</v>
      </c>
      <c r="C622" s="1039" t="s">
        <v>13</v>
      </c>
      <c r="D622" s="1038" t="s">
        <v>2427</v>
      </c>
      <c r="E622" s="1038" t="s">
        <v>2427</v>
      </c>
      <c r="F622" s="1038" t="s">
        <v>2427</v>
      </c>
      <c r="G622" s="1038" t="s">
        <v>2427</v>
      </c>
      <c r="H622" s="1038" t="s">
        <v>2427</v>
      </c>
      <c r="I622" s="1038" t="s">
        <v>2427</v>
      </c>
      <c r="J622" s="1035" t="s">
        <v>9459</v>
      </c>
      <c r="K622" s="1041" t="s">
        <v>16</v>
      </c>
      <c r="L622" s="1040" t="s">
        <v>3702</v>
      </c>
      <c r="M622" s="1290"/>
      <c r="N622" s="1058"/>
      <c r="O622" s="1058"/>
      <c r="S622" s="1056"/>
      <c r="T622" s="1202"/>
    </row>
    <row r="623" spans="1:20">
      <c r="A623" s="1046">
        <v>618</v>
      </c>
      <c r="B623" s="1045" t="s">
        <v>3704</v>
      </c>
      <c r="C623" s="1039" t="s">
        <v>13</v>
      </c>
      <c r="D623" s="1038" t="s">
        <v>2427</v>
      </c>
      <c r="E623" s="1038" t="s">
        <v>2427</v>
      </c>
      <c r="F623" s="1038" t="s">
        <v>2427</v>
      </c>
      <c r="G623" s="1038" t="s">
        <v>2427</v>
      </c>
      <c r="H623" s="1038" t="s">
        <v>2427</v>
      </c>
      <c r="I623" s="1038" t="s">
        <v>2427</v>
      </c>
      <c r="J623" s="1035" t="s">
        <v>9459</v>
      </c>
      <c r="K623" s="1041" t="s">
        <v>16</v>
      </c>
      <c r="L623" s="1040" t="s">
        <v>3704</v>
      </c>
      <c r="M623" s="1290"/>
      <c r="N623" s="1058"/>
      <c r="O623" s="1058"/>
      <c r="S623" s="1056"/>
      <c r="T623" s="1202"/>
    </row>
    <row r="624" spans="1:20">
      <c r="A624" s="1046">
        <v>619</v>
      </c>
      <c r="B624" s="1045" t="s">
        <v>3706</v>
      </c>
      <c r="C624" s="1039" t="s">
        <v>13</v>
      </c>
      <c r="D624" s="1038" t="s">
        <v>2427</v>
      </c>
      <c r="E624" s="1038" t="s">
        <v>2427</v>
      </c>
      <c r="F624" s="1038" t="s">
        <v>2427</v>
      </c>
      <c r="G624" s="1038" t="s">
        <v>2427</v>
      </c>
      <c r="H624" s="1038" t="s">
        <v>2427</v>
      </c>
      <c r="I624" s="1038" t="s">
        <v>2427</v>
      </c>
      <c r="J624" s="1035" t="s">
        <v>9459</v>
      </c>
      <c r="K624" s="1041" t="s">
        <v>16</v>
      </c>
      <c r="L624" s="1040" t="s">
        <v>3706</v>
      </c>
      <c r="M624" s="1290"/>
      <c r="N624" s="1058"/>
      <c r="O624" s="1058"/>
      <c r="S624" s="1056"/>
      <c r="T624" s="1202"/>
    </row>
    <row r="625" spans="1:20">
      <c r="A625" s="1046">
        <v>620</v>
      </c>
      <c r="B625" s="1037" t="s">
        <v>3708</v>
      </c>
      <c r="C625" s="1039" t="s">
        <v>13</v>
      </c>
      <c r="D625" s="1038" t="s">
        <v>2427</v>
      </c>
      <c r="E625" s="1038" t="s">
        <v>2427</v>
      </c>
      <c r="F625" s="1038" t="s">
        <v>2427</v>
      </c>
      <c r="G625" s="1038" t="s">
        <v>2427</v>
      </c>
      <c r="H625" s="1038" t="s">
        <v>2427</v>
      </c>
      <c r="I625" s="1038" t="s">
        <v>2427</v>
      </c>
      <c r="J625" s="1035" t="s">
        <v>9459</v>
      </c>
      <c r="K625" s="1041" t="s">
        <v>16</v>
      </c>
      <c r="L625" s="1040" t="s">
        <v>3708</v>
      </c>
      <c r="M625" s="1290"/>
      <c r="N625" s="1058"/>
      <c r="O625" s="1058"/>
      <c r="S625" s="1056"/>
      <c r="T625" s="1202"/>
    </row>
    <row r="626" spans="1:20">
      <c r="A626" s="1046">
        <v>621</v>
      </c>
      <c r="B626" s="1037" t="s">
        <v>3710</v>
      </c>
      <c r="C626" s="1039" t="s">
        <v>13</v>
      </c>
      <c r="D626" s="1038" t="s">
        <v>2427</v>
      </c>
      <c r="E626" s="1038" t="s">
        <v>2427</v>
      </c>
      <c r="F626" s="1038" t="s">
        <v>2427</v>
      </c>
      <c r="G626" s="1038" t="s">
        <v>2427</v>
      </c>
      <c r="H626" s="1038" t="s">
        <v>2427</v>
      </c>
      <c r="I626" s="1038" t="s">
        <v>2427</v>
      </c>
      <c r="J626" s="1035" t="s">
        <v>9459</v>
      </c>
      <c r="K626" s="1041" t="s">
        <v>16</v>
      </c>
      <c r="L626" s="1040" t="s">
        <v>3710</v>
      </c>
      <c r="M626" s="1290"/>
      <c r="N626" s="1058"/>
      <c r="O626" s="1058"/>
      <c r="S626" s="1056"/>
      <c r="T626" s="1202"/>
    </row>
    <row r="627" spans="1:20">
      <c r="A627" s="1046">
        <v>622</v>
      </c>
      <c r="B627" s="1037" t="s">
        <v>3712</v>
      </c>
      <c r="C627" s="1039" t="s">
        <v>13</v>
      </c>
      <c r="D627" s="1038" t="s">
        <v>2427</v>
      </c>
      <c r="E627" s="1038" t="s">
        <v>2427</v>
      </c>
      <c r="F627" s="1038" t="s">
        <v>2427</v>
      </c>
      <c r="G627" s="1038" t="s">
        <v>2427</v>
      </c>
      <c r="H627" s="1038" t="s">
        <v>2427</v>
      </c>
      <c r="I627" s="1038" t="s">
        <v>2427</v>
      </c>
      <c r="J627" s="1035" t="s">
        <v>9459</v>
      </c>
      <c r="K627" s="1041" t="s">
        <v>16</v>
      </c>
      <c r="L627" s="1040" t="s">
        <v>3712</v>
      </c>
      <c r="M627" s="1290"/>
      <c r="N627" s="1058"/>
      <c r="O627" s="1058"/>
      <c r="S627" s="1056"/>
      <c r="T627" s="1202"/>
    </row>
    <row r="628" spans="1:20">
      <c r="A628" s="1046">
        <v>623</v>
      </c>
      <c r="B628" s="1037" t="s">
        <v>3714</v>
      </c>
      <c r="C628" s="1039" t="s">
        <v>13</v>
      </c>
      <c r="D628" s="1038" t="s">
        <v>2427</v>
      </c>
      <c r="E628" s="1038" t="s">
        <v>2427</v>
      </c>
      <c r="F628" s="1038" t="s">
        <v>2427</v>
      </c>
      <c r="G628" s="1038" t="s">
        <v>2427</v>
      </c>
      <c r="H628" s="1038" t="s">
        <v>2427</v>
      </c>
      <c r="I628" s="1038" t="s">
        <v>2427</v>
      </c>
      <c r="J628" s="1035" t="s">
        <v>9459</v>
      </c>
      <c r="K628" s="1041" t="s">
        <v>16</v>
      </c>
      <c r="L628" s="1040" t="s">
        <v>3714</v>
      </c>
      <c r="M628" s="1290"/>
      <c r="N628" s="1058"/>
      <c r="O628" s="1058"/>
      <c r="S628" s="1056"/>
      <c r="T628" s="1202"/>
    </row>
    <row r="629" spans="1:20">
      <c r="A629" s="1046">
        <v>624</v>
      </c>
      <c r="B629" s="1045" t="s">
        <v>3716</v>
      </c>
      <c r="C629" s="1039" t="s">
        <v>13</v>
      </c>
      <c r="D629" s="1038" t="s">
        <v>2427</v>
      </c>
      <c r="E629" s="1038" t="s">
        <v>2427</v>
      </c>
      <c r="F629" s="1038" t="s">
        <v>2427</v>
      </c>
      <c r="G629" s="1038" t="s">
        <v>2427</v>
      </c>
      <c r="H629" s="1038" t="s">
        <v>2427</v>
      </c>
      <c r="I629" s="1038" t="s">
        <v>2427</v>
      </c>
      <c r="J629" s="1035" t="s">
        <v>9459</v>
      </c>
      <c r="K629" s="1041" t="s">
        <v>16</v>
      </c>
      <c r="L629" s="1040" t="s">
        <v>3716</v>
      </c>
      <c r="M629" s="1290"/>
      <c r="N629" s="1058"/>
      <c r="O629" s="1058"/>
      <c r="S629" s="1056"/>
      <c r="T629" s="1202"/>
    </row>
    <row r="630" spans="1:20">
      <c r="A630" s="1046">
        <v>625</v>
      </c>
      <c r="B630" s="1045" t="s">
        <v>3718</v>
      </c>
      <c r="C630" s="1039" t="s">
        <v>13</v>
      </c>
      <c r="D630" s="1038" t="s">
        <v>2427</v>
      </c>
      <c r="E630" s="1038" t="s">
        <v>2427</v>
      </c>
      <c r="F630" s="1038" t="s">
        <v>2427</v>
      </c>
      <c r="G630" s="1038" t="s">
        <v>2427</v>
      </c>
      <c r="H630" s="1038" t="s">
        <v>2427</v>
      </c>
      <c r="I630" s="1038" t="s">
        <v>2427</v>
      </c>
      <c r="J630" s="1035" t="s">
        <v>9459</v>
      </c>
      <c r="K630" s="1041" t="s">
        <v>16</v>
      </c>
      <c r="L630" s="1040" t="s">
        <v>3718</v>
      </c>
      <c r="M630" s="1290"/>
      <c r="N630" s="1058"/>
      <c r="O630" s="1058"/>
      <c r="S630" s="1056"/>
      <c r="T630" s="1202"/>
    </row>
    <row r="631" spans="1:20">
      <c r="A631" s="1046">
        <v>626</v>
      </c>
      <c r="B631" s="1045" t="s">
        <v>3720</v>
      </c>
      <c r="C631" s="1039" t="s">
        <v>13</v>
      </c>
      <c r="D631" s="1038" t="s">
        <v>2427</v>
      </c>
      <c r="E631" s="1038" t="s">
        <v>2427</v>
      </c>
      <c r="F631" s="1038" t="s">
        <v>2427</v>
      </c>
      <c r="G631" s="1038" t="s">
        <v>2427</v>
      </c>
      <c r="H631" s="1038" t="s">
        <v>2427</v>
      </c>
      <c r="I631" s="1038" t="s">
        <v>2427</v>
      </c>
      <c r="J631" s="1035" t="s">
        <v>9459</v>
      </c>
      <c r="K631" s="1041" t="s">
        <v>16</v>
      </c>
      <c r="L631" s="1040" t="s">
        <v>3720</v>
      </c>
      <c r="M631" s="1290"/>
      <c r="N631" s="1058"/>
      <c r="O631" s="1058"/>
      <c r="S631" s="1056"/>
      <c r="T631" s="1202"/>
    </row>
    <row r="632" spans="1:20">
      <c r="A632" s="1046">
        <v>627</v>
      </c>
      <c r="B632" s="1045" t="s">
        <v>3722</v>
      </c>
      <c r="C632" s="1039" t="s">
        <v>13</v>
      </c>
      <c r="D632" s="1038" t="s">
        <v>2427</v>
      </c>
      <c r="E632" s="1038" t="s">
        <v>2427</v>
      </c>
      <c r="F632" s="1038" t="s">
        <v>2427</v>
      </c>
      <c r="G632" s="1038" t="s">
        <v>2427</v>
      </c>
      <c r="H632" s="1038" t="s">
        <v>2427</v>
      </c>
      <c r="I632" s="1038" t="s">
        <v>2427</v>
      </c>
      <c r="J632" s="1035" t="s">
        <v>9459</v>
      </c>
      <c r="K632" s="1041" t="s">
        <v>16</v>
      </c>
      <c r="L632" s="1040" t="s">
        <v>3722</v>
      </c>
      <c r="M632" s="1290"/>
      <c r="N632" s="1058"/>
      <c r="O632" s="1058"/>
      <c r="S632" s="1056"/>
      <c r="T632" s="1202"/>
    </row>
    <row r="633" spans="1:20">
      <c r="A633" s="1046">
        <v>628</v>
      </c>
      <c r="B633" s="1037" t="s">
        <v>3724</v>
      </c>
      <c r="C633" s="1039" t="s">
        <v>13</v>
      </c>
      <c r="D633" s="1038" t="s">
        <v>2427</v>
      </c>
      <c r="E633" s="1038" t="s">
        <v>2427</v>
      </c>
      <c r="F633" s="1038" t="s">
        <v>2427</v>
      </c>
      <c r="G633" s="1038" t="s">
        <v>2427</v>
      </c>
      <c r="H633" s="1038" t="s">
        <v>2427</v>
      </c>
      <c r="I633" s="1038" t="s">
        <v>2427</v>
      </c>
      <c r="J633" s="1035" t="s">
        <v>9459</v>
      </c>
      <c r="K633" s="1041" t="s">
        <v>16</v>
      </c>
      <c r="L633" s="1040" t="s">
        <v>3724</v>
      </c>
      <c r="M633" s="1290"/>
      <c r="N633" s="1058"/>
      <c r="O633" s="1058"/>
      <c r="S633" s="1056"/>
      <c r="T633" s="1202"/>
    </row>
    <row r="634" spans="1:20">
      <c r="A634" s="1046">
        <v>629</v>
      </c>
      <c r="B634" s="1037" t="s">
        <v>3726</v>
      </c>
      <c r="C634" s="1039" t="s">
        <v>13</v>
      </c>
      <c r="D634" s="1038" t="s">
        <v>2427</v>
      </c>
      <c r="E634" s="1038" t="s">
        <v>2427</v>
      </c>
      <c r="F634" s="1038" t="s">
        <v>2427</v>
      </c>
      <c r="G634" s="1038" t="s">
        <v>2427</v>
      </c>
      <c r="H634" s="1038" t="s">
        <v>2427</v>
      </c>
      <c r="I634" s="1038" t="s">
        <v>2427</v>
      </c>
      <c r="J634" s="1035" t="s">
        <v>9459</v>
      </c>
      <c r="K634" s="1041" t="s">
        <v>16</v>
      </c>
      <c r="L634" s="1040" t="s">
        <v>3726</v>
      </c>
      <c r="M634" s="1290"/>
      <c r="N634" s="1058"/>
      <c r="O634" s="1058"/>
      <c r="S634" s="1056"/>
      <c r="T634" s="1202"/>
    </row>
    <row r="635" spans="1:20">
      <c r="A635" s="1046">
        <v>630</v>
      </c>
      <c r="B635" s="1037" t="s">
        <v>3728</v>
      </c>
      <c r="C635" s="1039" t="s">
        <v>13</v>
      </c>
      <c r="D635" s="1038" t="s">
        <v>2427</v>
      </c>
      <c r="E635" s="1038" t="s">
        <v>2427</v>
      </c>
      <c r="F635" s="1038" t="s">
        <v>2427</v>
      </c>
      <c r="G635" s="1038" t="s">
        <v>2427</v>
      </c>
      <c r="H635" s="1038" t="s">
        <v>2427</v>
      </c>
      <c r="I635" s="1038" t="s">
        <v>2427</v>
      </c>
      <c r="J635" s="1035" t="s">
        <v>9459</v>
      </c>
      <c r="K635" s="1041" t="s">
        <v>16</v>
      </c>
      <c r="L635" s="1040" t="s">
        <v>3728</v>
      </c>
      <c r="M635" s="1290"/>
      <c r="N635" s="1058"/>
      <c r="O635" s="1058"/>
      <c r="S635" s="1056"/>
      <c r="T635" s="1202"/>
    </row>
    <row r="636" spans="1:20">
      <c r="A636" s="1046">
        <v>631</v>
      </c>
      <c r="B636" s="1037" t="s">
        <v>3730</v>
      </c>
      <c r="C636" s="1039" t="s">
        <v>13</v>
      </c>
      <c r="D636" s="1038" t="s">
        <v>2427</v>
      </c>
      <c r="E636" s="1038" t="s">
        <v>2427</v>
      </c>
      <c r="F636" s="1038" t="s">
        <v>2427</v>
      </c>
      <c r="G636" s="1038" t="s">
        <v>2427</v>
      </c>
      <c r="H636" s="1038" t="s">
        <v>2427</v>
      </c>
      <c r="I636" s="1038" t="s">
        <v>2427</v>
      </c>
      <c r="J636" s="1035" t="s">
        <v>9459</v>
      </c>
      <c r="K636" s="1041" t="s">
        <v>16</v>
      </c>
      <c r="L636" s="1040" t="s">
        <v>3730</v>
      </c>
      <c r="M636" s="1290"/>
      <c r="N636" s="1058"/>
      <c r="O636" s="1058"/>
      <c r="S636" s="1056"/>
      <c r="T636" s="1202"/>
    </row>
    <row r="637" spans="1:20">
      <c r="A637" s="1046">
        <v>632</v>
      </c>
      <c r="B637" s="1045" t="s">
        <v>3732</v>
      </c>
      <c r="C637" s="1039" t="s">
        <v>13</v>
      </c>
      <c r="D637" s="1038" t="s">
        <v>2427</v>
      </c>
      <c r="E637" s="1038" t="s">
        <v>2427</v>
      </c>
      <c r="F637" s="1038" t="s">
        <v>2427</v>
      </c>
      <c r="G637" s="1038" t="s">
        <v>2427</v>
      </c>
      <c r="H637" s="1038" t="s">
        <v>2427</v>
      </c>
      <c r="I637" s="1038" t="s">
        <v>2427</v>
      </c>
      <c r="J637" s="1035" t="s">
        <v>9459</v>
      </c>
      <c r="K637" s="1041" t="s">
        <v>16</v>
      </c>
      <c r="L637" s="1040" t="s">
        <v>3732</v>
      </c>
      <c r="M637" s="1290"/>
      <c r="N637" s="1058"/>
      <c r="O637" s="1058"/>
      <c r="S637" s="1056"/>
      <c r="T637" s="1202"/>
    </row>
    <row r="638" spans="1:20">
      <c r="A638" s="1046">
        <v>633</v>
      </c>
      <c r="B638" s="1045" t="s">
        <v>3734</v>
      </c>
      <c r="C638" s="1039" t="s">
        <v>13</v>
      </c>
      <c r="D638" s="1038" t="s">
        <v>2427</v>
      </c>
      <c r="E638" s="1038" t="s">
        <v>2427</v>
      </c>
      <c r="F638" s="1038" t="s">
        <v>2427</v>
      </c>
      <c r="G638" s="1038" t="s">
        <v>2427</v>
      </c>
      <c r="H638" s="1038" t="s">
        <v>2427</v>
      </c>
      <c r="I638" s="1038" t="s">
        <v>2427</v>
      </c>
      <c r="J638" s="1035" t="s">
        <v>9459</v>
      </c>
      <c r="K638" s="1041" t="s">
        <v>16</v>
      </c>
      <c r="L638" s="1040" t="s">
        <v>3734</v>
      </c>
      <c r="M638" s="1290"/>
      <c r="N638" s="1058"/>
      <c r="O638" s="1058"/>
      <c r="S638" s="1056"/>
      <c r="T638" s="1202"/>
    </row>
    <row r="639" spans="1:20">
      <c r="A639" s="1046">
        <v>634</v>
      </c>
      <c r="B639" s="1045" t="s">
        <v>3736</v>
      </c>
      <c r="C639" s="1039" t="s">
        <v>13</v>
      </c>
      <c r="D639" s="1038" t="s">
        <v>2427</v>
      </c>
      <c r="E639" s="1038" t="s">
        <v>2427</v>
      </c>
      <c r="F639" s="1038" t="s">
        <v>2427</v>
      </c>
      <c r="G639" s="1038" t="s">
        <v>2427</v>
      </c>
      <c r="H639" s="1038" t="s">
        <v>2427</v>
      </c>
      <c r="I639" s="1038" t="s">
        <v>2427</v>
      </c>
      <c r="J639" s="1035" t="s">
        <v>9459</v>
      </c>
      <c r="K639" s="1041" t="s">
        <v>16</v>
      </c>
      <c r="L639" s="1040" t="s">
        <v>3736</v>
      </c>
      <c r="M639" s="1290"/>
      <c r="N639" s="1058"/>
      <c r="O639" s="1058"/>
      <c r="S639" s="1056"/>
      <c r="T639" s="1202"/>
    </row>
    <row r="640" spans="1:20">
      <c r="A640" s="1046">
        <v>635</v>
      </c>
      <c r="B640" s="1045" t="s">
        <v>3738</v>
      </c>
      <c r="C640" s="1039" t="s">
        <v>13</v>
      </c>
      <c r="D640" s="1038" t="s">
        <v>2427</v>
      </c>
      <c r="E640" s="1038" t="s">
        <v>2427</v>
      </c>
      <c r="F640" s="1038" t="s">
        <v>2427</v>
      </c>
      <c r="G640" s="1038" t="s">
        <v>2427</v>
      </c>
      <c r="H640" s="1038" t="s">
        <v>2427</v>
      </c>
      <c r="I640" s="1038" t="s">
        <v>2427</v>
      </c>
      <c r="J640" s="1035" t="s">
        <v>9459</v>
      </c>
      <c r="K640" s="1041" t="s">
        <v>16</v>
      </c>
      <c r="L640" s="1040" t="s">
        <v>3738</v>
      </c>
      <c r="M640" s="1290"/>
      <c r="N640" s="1058"/>
      <c r="O640" s="1058"/>
      <c r="S640" s="1056"/>
      <c r="T640" s="1202"/>
    </row>
    <row r="641" spans="1:20">
      <c r="A641" s="1046">
        <v>636</v>
      </c>
      <c r="B641" s="1037" t="s">
        <v>3740</v>
      </c>
      <c r="C641" s="1039" t="s">
        <v>13</v>
      </c>
      <c r="D641" s="1038" t="s">
        <v>2427</v>
      </c>
      <c r="E641" s="1038" t="s">
        <v>2427</v>
      </c>
      <c r="F641" s="1038" t="s">
        <v>2427</v>
      </c>
      <c r="G641" s="1038" t="s">
        <v>2427</v>
      </c>
      <c r="H641" s="1038" t="s">
        <v>2427</v>
      </c>
      <c r="I641" s="1038" t="s">
        <v>2427</v>
      </c>
      <c r="J641" s="1035" t="s">
        <v>9459</v>
      </c>
      <c r="K641" s="1041" t="s">
        <v>16</v>
      </c>
      <c r="L641" s="1040" t="s">
        <v>3740</v>
      </c>
      <c r="M641" s="1290"/>
      <c r="N641" s="1058"/>
      <c r="O641" s="1058"/>
      <c r="S641" s="1056"/>
      <c r="T641" s="1202"/>
    </row>
    <row r="642" spans="1:20">
      <c r="A642" s="1046">
        <v>637</v>
      </c>
      <c r="B642" s="1037" t="s">
        <v>3742</v>
      </c>
      <c r="C642" s="1039" t="s">
        <v>13</v>
      </c>
      <c r="D642" s="1038" t="s">
        <v>2427</v>
      </c>
      <c r="E642" s="1038" t="s">
        <v>2427</v>
      </c>
      <c r="F642" s="1038" t="s">
        <v>2427</v>
      </c>
      <c r="G642" s="1038" t="s">
        <v>2427</v>
      </c>
      <c r="H642" s="1038" t="s">
        <v>2427</v>
      </c>
      <c r="I642" s="1038" t="s">
        <v>2427</v>
      </c>
      <c r="J642" s="1035" t="s">
        <v>9459</v>
      </c>
      <c r="K642" s="1041" t="s">
        <v>16</v>
      </c>
      <c r="L642" s="1040" t="s">
        <v>3742</v>
      </c>
      <c r="M642" s="1290"/>
      <c r="N642" s="1058"/>
      <c r="O642" s="1058"/>
      <c r="S642" s="1056"/>
      <c r="T642" s="1202"/>
    </row>
    <row r="643" spans="1:20">
      <c r="A643" s="1046">
        <v>638</v>
      </c>
      <c r="B643" s="1037" t="s">
        <v>3744</v>
      </c>
      <c r="C643" s="1039" t="s">
        <v>13</v>
      </c>
      <c r="D643" s="1038" t="s">
        <v>2427</v>
      </c>
      <c r="E643" s="1038" t="s">
        <v>2427</v>
      </c>
      <c r="F643" s="1038" t="s">
        <v>2427</v>
      </c>
      <c r="G643" s="1038" t="s">
        <v>2427</v>
      </c>
      <c r="H643" s="1038" t="s">
        <v>2427</v>
      </c>
      <c r="I643" s="1038" t="s">
        <v>2427</v>
      </c>
      <c r="J643" s="1035" t="s">
        <v>9459</v>
      </c>
      <c r="K643" s="1041" t="s">
        <v>16</v>
      </c>
      <c r="L643" s="1040" t="s">
        <v>3744</v>
      </c>
      <c r="M643" s="1290"/>
      <c r="N643" s="1058"/>
      <c r="O643" s="1058"/>
      <c r="S643" s="1056"/>
      <c r="T643" s="1202"/>
    </row>
    <row r="644" spans="1:20">
      <c r="A644" s="1046">
        <v>639</v>
      </c>
      <c r="B644" s="1037" t="s">
        <v>3746</v>
      </c>
      <c r="C644" s="1039" t="s">
        <v>13</v>
      </c>
      <c r="D644" s="1038" t="s">
        <v>2427</v>
      </c>
      <c r="E644" s="1038" t="s">
        <v>2427</v>
      </c>
      <c r="F644" s="1038" t="s">
        <v>2427</v>
      </c>
      <c r="G644" s="1038" t="s">
        <v>2427</v>
      </c>
      <c r="H644" s="1038" t="s">
        <v>2427</v>
      </c>
      <c r="I644" s="1038" t="s">
        <v>2427</v>
      </c>
      <c r="J644" s="1035" t="s">
        <v>9459</v>
      </c>
      <c r="K644" s="1041" t="s">
        <v>16</v>
      </c>
      <c r="L644" s="1040" t="s">
        <v>3746</v>
      </c>
      <c r="M644" s="1290"/>
      <c r="N644" s="1058"/>
      <c r="O644" s="1058"/>
      <c r="S644" s="1056"/>
      <c r="T644" s="1202"/>
    </row>
    <row r="645" spans="1:20">
      <c r="A645" s="1046">
        <v>640</v>
      </c>
      <c r="B645" s="1045" t="s">
        <v>3748</v>
      </c>
      <c r="C645" s="1867" t="s">
        <v>9833</v>
      </c>
      <c r="D645" s="1527"/>
      <c r="E645" s="1527"/>
      <c r="F645" s="1527"/>
      <c r="G645" s="1527"/>
      <c r="H645" s="1527"/>
      <c r="I645" s="1527"/>
      <c r="J645" s="1882"/>
      <c r="K645" s="1041" t="s">
        <v>16</v>
      </c>
      <c r="L645" s="1040" t="s">
        <v>3748</v>
      </c>
      <c r="M645" s="1290" t="s">
        <v>13427</v>
      </c>
      <c r="N645" s="1058"/>
      <c r="O645" s="1240" t="s">
        <v>13575</v>
      </c>
      <c r="S645" s="1058"/>
      <c r="T645" s="1202"/>
    </row>
    <row r="646" spans="1:20">
      <c r="A646" s="1046">
        <v>641</v>
      </c>
      <c r="B646" s="1045" t="s">
        <v>3750</v>
      </c>
      <c r="C646" s="1867" t="s">
        <v>9834</v>
      </c>
      <c r="D646" s="1527"/>
      <c r="E646" s="1527"/>
      <c r="F646" s="1527"/>
      <c r="G646" s="1527"/>
      <c r="H646" s="1527"/>
      <c r="I646" s="1527"/>
      <c r="J646" s="1882"/>
      <c r="K646" s="1041" t="s">
        <v>16</v>
      </c>
      <c r="L646" s="1040" t="s">
        <v>3750</v>
      </c>
      <c r="M646" s="1290" t="s">
        <v>13426</v>
      </c>
      <c r="N646" s="1058"/>
      <c r="O646" s="1240" t="s">
        <v>13575</v>
      </c>
      <c r="S646" s="1058"/>
      <c r="T646" s="1202"/>
    </row>
    <row r="647" spans="1:20">
      <c r="A647" s="1046">
        <v>642</v>
      </c>
      <c r="B647" s="1045" t="s">
        <v>3752</v>
      </c>
      <c r="C647" s="1867" t="s">
        <v>9835</v>
      </c>
      <c r="D647" s="1527"/>
      <c r="E647" s="1527"/>
      <c r="F647" s="1527"/>
      <c r="G647" s="1527"/>
      <c r="H647" s="1527"/>
      <c r="I647" s="1527"/>
      <c r="J647" s="1882"/>
      <c r="K647" s="1041" t="s">
        <v>16</v>
      </c>
      <c r="L647" s="1040" t="s">
        <v>3752</v>
      </c>
      <c r="M647" s="1290"/>
      <c r="N647" s="1058"/>
      <c r="O647" s="1058"/>
      <c r="S647" s="1058"/>
      <c r="T647" s="1202"/>
    </row>
    <row r="648" spans="1:20">
      <c r="A648" s="1046">
        <v>643</v>
      </c>
      <c r="B648" s="1045" t="s">
        <v>3754</v>
      </c>
      <c r="C648" s="1867" t="s">
        <v>9836</v>
      </c>
      <c r="D648" s="1527"/>
      <c r="E648" s="1527"/>
      <c r="F648" s="1527"/>
      <c r="G648" s="1527"/>
      <c r="H648" s="1527"/>
      <c r="I648" s="1527"/>
      <c r="J648" s="1882"/>
      <c r="K648" s="1041" t="s">
        <v>16</v>
      </c>
      <c r="L648" s="1040" t="s">
        <v>3754</v>
      </c>
      <c r="M648" s="1290"/>
      <c r="N648" s="1058"/>
      <c r="O648" s="1058"/>
      <c r="S648" s="1058"/>
      <c r="T648" s="1202"/>
    </row>
    <row r="649" spans="1:20">
      <c r="A649" s="1046">
        <v>644</v>
      </c>
      <c r="B649" s="1037" t="s">
        <v>3756</v>
      </c>
      <c r="C649" s="1867" t="s">
        <v>9837</v>
      </c>
      <c r="D649" s="1527"/>
      <c r="E649" s="1527"/>
      <c r="F649" s="1527"/>
      <c r="G649" s="1527"/>
      <c r="H649" s="1527"/>
      <c r="I649" s="1527"/>
      <c r="J649" s="1882"/>
      <c r="K649" s="1041" t="s">
        <v>16</v>
      </c>
      <c r="L649" s="1040" t="s">
        <v>3756</v>
      </c>
      <c r="M649" s="1290" t="s">
        <v>13426</v>
      </c>
      <c r="N649" s="1058"/>
      <c r="O649" s="1240" t="s">
        <v>13575</v>
      </c>
      <c r="S649" s="1058"/>
      <c r="T649" s="1202"/>
    </row>
    <row r="650" spans="1:20">
      <c r="A650" s="1046">
        <v>645</v>
      </c>
      <c r="B650" s="1037" t="s">
        <v>3758</v>
      </c>
      <c r="C650" s="1867" t="s">
        <v>9838</v>
      </c>
      <c r="D650" s="1527"/>
      <c r="E650" s="1527"/>
      <c r="F650" s="1527"/>
      <c r="G650" s="1527"/>
      <c r="H650" s="1527"/>
      <c r="I650" s="1527"/>
      <c r="J650" s="1882"/>
      <c r="K650" s="1041" t="s">
        <v>16</v>
      </c>
      <c r="L650" s="1040" t="s">
        <v>3758</v>
      </c>
      <c r="M650" s="1290" t="s">
        <v>13426</v>
      </c>
      <c r="N650" s="1058"/>
      <c r="O650" s="1240" t="s">
        <v>13575</v>
      </c>
      <c r="S650" s="1058"/>
      <c r="T650" s="1202"/>
    </row>
    <row r="651" spans="1:20">
      <c r="A651" s="1046">
        <v>646</v>
      </c>
      <c r="B651" s="1037" t="s">
        <v>3760</v>
      </c>
      <c r="C651" s="1867" t="s">
        <v>9839</v>
      </c>
      <c r="D651" s="1527"/>
      <c r="E651" s="1527"/>
      <c r="F651" s="1527"/>
      <c r="G651" s="1527"/>
      <c r="H651" s="1527"/>
      <c r="I651" s="1527"/>
      <c r="J651" s="1882"/>
      <c r="K651" s="1041" t="s">
        <v>16</v>
      </c>
      <c r="L651" s="1040" t="s">
        <v>3760</v>
      </c>
      <c r="M651" s="1290"/>
      <c r="N651" s="1058"/>
      <c r="O651" s="1058"/>
      <c r="S651" s="1058"/>
      <c r="T651" s="1202"/>
    </row>
    <row r="652" spans="1:20">
      <c r="A652" s="1046">
        <v>647</v>
      </c>
      <c r="B652" s="1037" t="s">
        <v>3762</v>
      </c>
      <c r="C652" s="1867" t="s">
        <v>9840</v>
      </c>
      <c r="D652" s="1527"/>
      <c r="E652" s="1527"/>
      <c r="F652" s="1527"/>
      <c r="G652" s="1527"/>
      <c r="H652" s="1527"/>
      <c r="I652" s="1527"/>
      <c r="J652" s="1882"/>
      <c r="K652" s="1041" t="s">
        <v>16</v>
      </c>
      <c r="L652" s="1040" t="s">
        <v>3762</v>
      </c>
      <c r="M652" s="1290"/>
      <c r="N652" s="1058"/>
      <c r="O652" s="1058"/>
      <c r="S652" s="1058"/>
      <c r="T652" s="1202"/>
    </row>
    <row r="653" spans="1:20">
      <c r="A653" s="1046">
        <v>648</v>
      </c>
      <c r="B653" s="1045" t="s">
        <v>3764</v>
      </c>
      <c r="C653" s="1867" t="s">
        <v>9841</v>
      </c>
      <c r="D653" s="1527"/>
      <c r="E653" s="1527"/>
      <c r="F653" s="1527"/>
      <c r="G653" s="1527"/>
      <c r="H653" s="1527"/>
      <c r="I653" s="1527"/>
      <c r="J653" s="1882"/>
      <c r="K653" s="1041" t="s">
        <v>16</v>
      </c>
      <c r="L653" s="1040" t="s">
        <v>3764</v>
      </c>
      <c r="M653" s="1290" t="s">
        <v>13457</v>
      </c>
      <c r="N653" s="1058"/>
      <c r="O653" s="1240" t="s">
        <v>13575</v>
      </c>
      <c r="S653" s="1058"/>
      <c r="T653" s="1202"/>
    </row>
    <row r="654" spans="1:20">
      <c r="A654" s="1046">
        <v>649</v>
      </c>
      <c r="B654" s="1045" t="s">
        <v>3766</v>
      </c>
      <c r="C654" s="1867" t="s">
        <v>9842</v>
      </c>
      <c r="D654" s="1527"/>
      <c r="E654" s="1527"/>
      <c r="F654" s="1527"/>
      <c r="G654" s="1527"/>
      <c r="H654" s="1527"/>
      <c r="I654" s="1527"/>
      <c r="J654" s="1882"/>
      <c r="K654" s="1041" t="s">
        <v>16</v>
      </c>
      <c r="L654" s="1040" t="s">
        <v>3766</v>
      </c>
      <c r="M654" s="1290"/>
      <c r="N654" s="1058"/>
      <c r="O654" s="1058"/>
      <c r="S654" s="1058"/>
      <c r="T654" s="1202"/>
    </row>
    <row r="655" spans="1:20">
      <c r="A655" s="1046">
        <v>650</v>
      </c>
      <c r="B655" s="1045" t="s">
        <v>3768</v>
      </c>
      <c r="C655" s="1867" t="s">
        <v>9843</v>
      </c>
      <c r="D655" s="1527"/>
      <c r="E655" s="1527"/>
      <c r="F655" s="1527"/>
      <c r="G655" s="1527"/>
      <c r="H655" s="1527"/>
      <c r="I655" s="1527"/>
      <c r="J655" s="1882"/>
      <c r="K655" s="1041" t="s">
        <v>16</v>
      </c>
      <c r="L655" s="1040" t="s">
        <v>3768</v>
      </c>
      <c r="M655" s="1290"/>
      <c r="N655" s="1058"/>
      <c r="O655" s="1058"/>
      <c r="S655" s="1058"/>
      <c r="T655" s="1202"/>
    </row>
    <row r="656" spans="1:20">
      <c r="A656" s="1046">
        <v>651</v>
      </c>
      <c r="B656" s="1045" t="s">
        <v>3770</v>
      </c>
      <c r="C656" s="1867" t="s">
        <v>9844</v>
      </c>
      <c r="D656" s="1527"/>
      <c r="E656" s="1527"/>
      <c r="F656" s="1527"/>
      <c r="G656" s="1527"/>
      <c r="H656" s="1527"/>
      <c r="I656" s="1527"/>
      <c r="J656" s="1882"/>
      <c r="K656" s="1041" t="s">
        <v>16</v>
      </c>
      <c r="L656" s="1040" t="s">
        <v>3770</v>
      </c>
      <c r="M656" s="1290"/>
      <c r="N656" s="1058"/>
      <c r="O656" s="1058"/>
      <c r="S656" s="1058"/>
      <c r="T656" s="1202"/>
    </row>
    <row r="657" spans="1:20">
      <c r="A657" s="1046">
        <v>652</v>
      </c>
      <c r="B657" s="1037" t="s">
        <v>3772</v>
      </c>
      <c r="C657" s="1867" t="s">
        <v>9845</v>
      </c>
      <c r="D657" s="1527"/>
      <c r="E657" s="1527"/>
      <c r="F657" s="1527"/>
      <c r="G657" s="1527"/>
      <c r="H657" s="1527"/>
      <c r="I657" s="1527"/>
      <c r="J657" s="1882"/>
      <c r="K657" s="1041" t="s">
        <v>16</v>
      </c>
      <c r="L657" s="1040" t="s">
        <v>3772</v>
      </c>
      <c r="M657" s="1290" t="s">
        <v>13447</v>
      </c>
      <c r="N657" s="1058"/>
      <c r="O657" s="1240" t="s">
        <v>13575</v>
      </c>
      <c r="S657" s="1058"/>
      <c r="T657" s="1202"/>
    </row>
    <row r="658" spans="1:20">
      <c r="A658" s="1046">
        <v>653</v>
      </c>
      <c r="B658" s="1037" t="s">
        <v>3774</v>
      </c>
      <c r="C658" s="1867" t="s">
        <v>9846</v>
      </c>
      <c r="D658" s="1527"/>
      <c r="E658" s="1527"/>
      <c r="F658" s="1527"/>
      <c r="G658" s="1527"/>
      <c r="H658" s="1527"/>
      <c r="I658" s="1527"/>
      <c r="J658" s="1882"/>
      <c r="K658" s="1041" t="s">
        <v>16</v>
      </c>
      <c r="L658" s="1040" t="s">
        <v>3774</v>
      </c>
      <c r="M658" s="1290"/>
      <c r="N658" s="1058"/>
      <c r="O658" s="1058"/>
      <c r="S658" s="1058"/>
      <c r="T658" s="1202"/>
    </row>
    <row r="659" spans="1:20">
      <c r="A659" s="1046">
        <v>654</v>
      </c>
      <c r="B659" s="1037" t="s">
        <v>3776</v>
      </c>
      <c r="C659" s="1867" t="s">
        <v>9847</v>
      </c>
      <c r="D659" s="1527"/>
      <c r="E659" s="1527"/>
      <c r="F659" s="1527"/>
      <c r="G659" s="1527"/>
      <c r="H659" s="1527"/>
      <c r="I659" s="1527"/>
      <c r="J659" s="1882"/>
      <c r="K659" s="1041" t="s">
        <v>16</v>
      </c>
      <c r="L659" s="1040" t="s">
        <v>3776</v>
      </c>
      <c r="M659" s="1290"/>
      <c r="N659" s="1058"/>
      <c r="O659" s="1058"/>
      <c r="S659" s="1058"/>
      <c r="T659" s="1202"/>
    </row>
    <row r="660" spans="1:20">
      <c r="A660" s="1046">
        <v>655</v>
      </c>
      <c r="B660" s="1037" t="s">
        <v>3778</v>
      </c>
      <c r="C660" s="1867" t="s">
        <v>9848</v>
      </c>
      <c r="D660" s="1527"/>
      <c r="E660" s="1527"/>
      <c r="F660" s="1527"/>
      <c r="G660" s="1527"/>
      <c r="H660" s="1527"/>
      <c r="I660" s="1527"/>
      <c r="J660" s="1882"/>
      <c r="K660" s="1041" t="s">
        <v>16</v>
      </c>
      <c r="L660" s="1040" t="s">
        <v>3778</v>
      </c>
      <c r="M660" s="1290"/>
      <c r="N660" s="1058"/>
      <c r="O660" s="1058"/>
      <c r="S660" s="1058"/>
      <c r="T660" s="1202"/>
    </row>
    <row r="661" spans="1:20">
      <c r="A661" s="1046">
        <v>656</v>
      </c>
      <c r="B661" s="1045" t="s">
        <v>3780</v>
      </c>
      <c r="C661" s="1867" t="s">
        <v>9849</v>
      </c>
      <c r="D661" s="1527"/>
      <c r="E661" s="1527"/>
      <c r="F661" s="1527"/>
      <c r="G661" s="1527"/>
      <c r="H661" s="1527"/>
      <c r="I661" s="1527"/>
      <c r="J661" s="1882"/>
      <c r="K661" s="1041" t="s">
        <v>16</v>
      </c>
      <c r="L661" s="1040" t="s">
        <v>3780</v>
      </c>
      <c r="M661" s="1290" t="s">
        <v>13432</v>
      </c>
      <c r="N661" s="1058"/>
      <c r="O661" s="1240" t="s">
        <v>13575</v>
      </c>
      <c r="S661" s="1058"/>
      <c r="T661" s="1202"/>
    </row>
    <row r="662" spans="1:20">
      <c r="A662" s="1046">
        <v>657</v>
      </c>
      <c r="B662" s="1045" t="s">
        <v>3782</v>
      </c>
      <c r="C662" s="1867" t="s">
        <v>9850</v>
      </c>
      <c r="D662" s="1527"/>
      <c r="E662" s="1527"/>
      <c r="F662" s="1527"/>
      <c r="G662" s="1527"/>
      <c r="H662" s="1527"/>
      <c r="I662" s="1527"/>
      <c r="J662" s="1882"/>
      <c r="K662" s="1041" t="s">
        <v>16</v>
      </c>
      <c r="L662" s="1040" t="s">
        <v>3782</v>
      </c>
      <c r="M662" s="1290"/>
      <c r="N662" s="1058"/>
      <c r="O662" s="1058"/>
      <c r="S662" s="1058"/>
      <c r="T662" s="1202"/>
    </row>
    <row r="663" spans="1:20">
      <c r="A663" s="1046">
        <v>658</v>
      </c>
      <c r="B663" s="1045" t="s">
        <v>3784</v>
      </c>
      <c r="C663" s="1867" t="s">
        <v>9851</v>
      </c>
      <c r="D663" s="1527"/>
      <c r="E663" s="1527"/>
      <c r="F663" s="1527"/>
      <c r="G663" s="1527"/>
      <c r="H663" s="1527"/>
      <c r="I663" s="1527"/>
      <c r="J663" s="1882"/>
      <c r="K663" s="1041" t="s">
        <v>16</v>
      </c>
      <c r="L663" s="1040" t="s">
        <v>3784</v>
      </c>
      <c r="M663" s="1290" t="s">
        <v>13464</v>
      </c>
      <c r="N663" s="1058"/>
      <c r="O663" s="1240" t="s">
        <v>13575</v>
      </c>
      <c r="S663" s="1058"/>
      <c r="T663" s="1202"/>
    </row>
    <row r="664" spans="1:20">
      <c r="A664" s="1046">
        <v>659</v>
      </c>
      <c r="B664" s="1045" t="s">
        <v>3786</v>
      </c>
      <c r="C664" s="1867" t="s">
        <v>9852</v>
      </c>
      <c r="D664" s="1527"/>
      <c r="E664" s="1527"/>
      <c r="F664" s="1527"/>
      <c r="G664" s="1527"/>
      <c r="H664" s="1527"/>
      <c r="I664" s="1527"/>
      <c r="J664" s="1882"/>
      <c r="K664" s="1041" t="s">
        <v>16</v>
      </c>
      <c r="L664" s="1040" t="s">
        <v>3786</v>
      </c>
      <c r="M664" s="1290"/>
      <c r="N664" s="1058"/>
      <c r="O664" s="1058"/>
      <c r="S664" s="1058"/>
      <c r="T664" s="1202"/>
    </row>
    <row r="665" spans="1:20">
      <c r="A665" s="1046">
        <v>660</v>
      </c>
      <c r="B665" s="1037" t="s">
        <v>3788</v>
      </c>
      <c r="C665" s="1867" t="s">
        <v>9853</v>
      </c>
      <c r="D665" s="1527"/>
      <c r="E665" s="1527"/>
      <c r="F665" s="1527"/>
      <c r="G665" s="1527"/>
      <c r="H665" s="1527"/>
      <c r="I665" s="1527"/>
      <c r="J665" s="1882"/>
      <c r="K665" s="1041" t="s">
        <v>16</v>
      </c>
      <c r="L665" s="1040" t="s">
        <v>3788</v>
      </c>
      <c r="M665" s="1290" t="s">
        <v>13467</v>
      </c>
      <c r="N665" s="1058"/>
      <c r="O665" s="1240" t="s">
        <v>13575</v>
      </c>
      <c r="S665" s="1058"/>
      <c r="T665" s="1202"/>
    </row>
    <row r="666" spans="1:20">
      <c r="A666" s="1046">
        <v>661</v>
      </c>
      <c r="B666" s="1037" t="s">
        <v>3790</v>
      </c>
      <c r="C666" s="1867" t="s">
        <v>9854</v>
      </c>
      <c r="D666" s="1527"/>
      <c r="E666" s="1527"/>
      <c r="F666" s="1527"/>
      <c r="G666" s="1527"/>
      <c r="H666" s="1527"/>
      <c r="I666" s="1527"/>
      <c r="J666" s="1882"/>
      <c r="K666" s="1041" t="s">
        <v>16</v>
      </c>
      <c r="L666" s="1040" t="s">
        <v>3790</v>
      </c>
      <c r="M666" s="1290" t="s">
        <v>13458</v>
      </c>
      <c r="N666" s="1058"/>
      <c r="O666" s="1240" t="s">
        <v>13575</v>
      </c>
      <c r="S666" s="1058"/>
      <c r="T666" s="1202"/>
    </row>
    <row r="667" spans="1:20">
      <c r="A667" s="1046">
        <v>662</v>
      </c>
      <c r="B667" s="1037" t="s">
        <v>3792</v>
      </c>
      <c r="C667" s="1867" t="s">
        <v>9855</v>
      </c>
      <c r="D667" s="1527"/>
      <c r="E667" s="1527"/>
      <c r="F667" s="1527"/>
      <c r="G667" s="1527"/>
      <c r="H667" s="1527"/>
      <c r="I667" s="1527"/>
      <c r="J667" s="1882"/>
      <c r="K667" s="1041" t="s">
        <v>16</v>
      </c>
      <c r="L667" s="1040" t="s">
        <v>3792</v>
      </c>
      <c r="M667" s="1290" t="s">
        <v>13444</v>
      </c>
      <c r="N667" s="1058"/>
      <c r="O667" s="1240" t="s">
        <v>13575</v>
      </c>
      <c r="S667" s="1058"/>
      <c r="T667" s="1202"/>
    </row>
    <row r="668" spans="1:20">
      <c r="A668" s="1046">
        <v>663</v>
      </c>
      <c r="B668" s="1037" t="s">
        <v>3794</v>
      </c>
      <c r="C668" s="1867" t="s">
        <v>9856</v>
      </c>
      <c r="D668" s="1527"/>
      <c r="E668" s="1527"/>
      <c r="F668" s="1527"/>
      <c r="G668" s="1527"/>
      <c r="H668" s="1527"/>
      <c r="I668" s="1527"/>
      <c r="J668" s="1882"/>
      <c r="K668" s="1041" t="s">
        <v>16</v>
      </c>
      <c r="L668" s="1040" t="s">
        <v>3794</v>
      </c>
      <c r="M668" s="1290" t="s">
        <v>13460</v>
      </c>
      <c r="N668" s="1058"/>
      <c r="O668" s="1240" t="s">
        <v>13575</v>
      </c>
      <c r="S668" s="1058"/>
      <c r="T668" s="1202"/>
    </row>
    <row r="669" spans="1:20">
      <c r="A669" s="1046">
        <v>664</v>
      </c>
      <c r="B669" s="1045" t="s">
        <v>3796</v>
      </c>
      <c r="C669" s="1867" t="s">
        <v>9857</v>
      </c>
      <c r="D669" s="1527"/>
      <c r="E669" s="1527"/>
      <c r="F669" s="1527"/>
      <c r="G669" s="1527"/>
      <c r="H669" s="1527"/>
      <c r="I669" s="1527"/>
      <c r="J669" s="1882"/>
      <c r="K669" s="1041" t="s">
        <v>16</v>
      </c>
      <c r="L669" s="1040" t="s">
        <v>3796</v>
      </c>
      <c r="M669" s="1290" t="s">
        <v>13461</v>
      </c>
      <c r="N669" s="1058"/>
      <c r="O669" s="1240" t="s">
        <v>13575</v>
      </c>
      <c r="S669" s="1058"/>
      <c r="T669" s="1202"/>
    </row>
    <row r="670" spans="1:20">
      <c r="A670" s="1046">
        <v>665</v>
      </c>
      <c r="B670" s="1045" t="s">
        <v>3798</v>
      </c>
      <c r="C670" s="1867" t="s">
        <v>9858</v>
      </c>
      <c r="D670" s="1527"/>
      <c r="E670" s="1527"/>
      <c r="F670" s="1527"/>
      <c r="G670" s="1527"/>
      <c r="H670" s="1527"/>
      <c r="I670" s="1527"/>
      <c r="J670" s="1882"/>
      <c r="K670" s="1041" t="s">
        <v>16</v>
      </c>
      <c r="L670" s="1040" t="s">
        <v>3798</v>
      </c>
      <c r="M670" s="1290" t="s">
        <v>13463</v>
      </c>
      <c r="N670" s="1058"/>
      <c r="O670" s="1240" t="s">
        <v>13575</v>
      </c>
      <c r="S670" s="1058"/>
      <c r="T670" s="1202"/>
    </row>
    <row r="671" spans="1:20">
      <c r="A671" s="1046">
        <v>666</v>
      </c>
      <c r="B671" s="1045" t="s">
        <v>3800</v>
      </c>
      <c r="C671" s="1867" t="s">
        <v>9859</v>
      </c>
      <c r="D671" s="1527"/>
      <c r="E671" s="1527"/>
      <c r="F671" s="1527"/>
      <c r="G671" s="1527"/>
      <c r="H671" s="1527"/>
      <c r="I671" s="1527"/>
      <c r="J671" s="1882"/>
      <c r="K671" s="1041" t="s">
        <v>16</v>
      </c>
      <c r="L671" s="1040" t="s">
        <v>3800</v>
      </c>
      <c r="M671" s="1290"/>
      <c r="N671" s="1058"/>
      <c r="O671" s="1058"/>
      <c r="S671" s="1058"/>
      <c r="T671" s="1202"/>
    </row>
    <row r="672" spans="1:20">
      <c r="A672" s="1046">
        <v>667</v>
      </c>
      <c r="B672" s="1045" t="s">
        <v>3802</v>
      </c>
      <c r="C672" s="1867" t="s">
        <v>9860</v>
      </c>
      <c r="D672" s="1527"/>
      <c r="E672" s="1527"/>
      <c r="F672" s="1527"/>
      <c r="G672" s="1527"/>
      <c r="H672" s="1527"/>
      <c r="I672" s="1527"/>
      <c r="J672" s="1882"/>
      <c r="K672" s="1041" t="s">
        <v>16</v>
      </c>
      <c r="L672" s="1040" t="s">
        <v>3802</v>
      </c>
      <c r="M672" s="1290" t="s">
        <v>13468</v>
      </c>
      <c r="N672" s="1058"/>
      <c r="O672" s="1240" t="s">
        <v>13575</v>
      </c>
      <c r="S672" s="1058"/>
      <c r="T672" s="1202"/>
    </row>
    <row r="673" spans="1:20">
      <c r="A673" s="1046">
        <v>668</v>
      </c>
      <c r="B673" s="1037" t="s">
        <v>3804</v>
      </c>
      <c r="C673" s="1867" t="s">
        <v>9861</v>
      </c>
      <c r="D673" s="1527"/>
      <c r="E673" s="1527"/>
      <c r="F673" s="1527"/>
      <c r="G673" s="1527"/>
      <c r="H673" s="1527"/>
      <c r="I673" s="1527"/>
      <c r="J673" s="1882"/>
      <c r="K673" s="1041" t="s">
        <v>6990</v>
      </c>
      <c r="L673" s="1040" t="s">
        <v>3804</v>
      </c>
      <c r="M673" s="1290"/>
      <c r="N673" s="1056"/>
      <c r="O673" s="1056"/>
      <c r="S673" s="1058"/>
      <c r="T673" s="1202"/>
    </row>
    <row r="674" spans="1:20">
      <c r="A674" s="1046">
        <v>669</v>
      </c>
      <c r="B674" s="1037" t="s">
        <v>3806</v>
      </c>
      <c r="C674" s="1867" t="s">
        <v>9862</v>
      </c>
      <c r="D674" s="1527"/>
      <c r="E674" s="1527"/>
      <c r="F674" s="1527"/>
      <c r="G674" s="1527"/>
      <c r="H674" s="1527"/>
      <c r="I674" s="1527"/>
      <c r="J674" s="1882"/>
      <c r="K674" s="1041" t="s">
        <v>6990</v>
      </c>
      <c r="L674" s="1040" t="s">
        <v>3806</v>
      </c>
      <c r="M674" s="1290"/>
      <c r="N674" s="1056"/>
      <c r="O674" s="1056"/>
      <c r="S674" s="1058"/>
      <c r="T674" s="1202"/>
    </row>
    <row r="675" spans="1:20">
      <c r="A675" s="1046">
        <v>670</v>
      </c>
      <c r="B675" s="1037" t="s">
        <v>3808</v>
      </c>
      <c r="C675" s="1867" t="s">
        <v>9863</v>
      </c>
      <c r="D675" s="1527"/>
      <c r="E675" s="1527"/>
      <c r="F675" s="1527"/>
      <c r="G675" s="1527"/>
      <c r="H675" s="1527"/>
      <c r="I675" s="1527"/>
      <c r="J675" s="1882"/>
      <c r="K675" s="1041" t="s">
        <v>6990</v>
      </c>
      <c r="L675" s="1040" t="s">
        <v>3808</v>
      </c>
      <c r="M675" s="1290"/>
      <c r="N675" s="1056"/>
      <c r="O675" s="1056"/>
      <c r="S675" s="1058"/>
      <c r="T675" s="1202"/>
    </row>
    <row r="676" spans="1:20">
      <c r="A676" s="1046">
        <v>671</v>
      </c>
      <c r="B676" s="1037" t="s">
        <v>3810</v>
      </c>
      <c r="C676" s="1867" t="s">
        <v>9864</v>
      </c>
      <c r="D676" s="1527"/>
      <c r="E676" s="1527"/>
      <c r="F676" s="1527"/>
      <c r="G676" s="1527"/>
      <c r="H676" s="1527"/>
      <c r="I676" s="1527"/>
      <c r="J676" s="1882"/>
      <c r="K676" s="1041" t="s">
        <v>6990</v>
      </c>
      <c r="L676" s="1040" t="s">
        <v>3810</v>
      </c>
      <c r="M676" s="1290"/>
      <c r="N676" s="1056"/>
      <c r="O676" s="1056"/>
      <c r="S676" s="1058"/>
      <c r="T676" s="1202"/>
    </row>
    <row r="677" spans="1:20">
      <c r="A677" s="1046">
        <v>672</v>
      </c>
      <c r="B677" s="1045" t="s">
        <v>3812</v>
      </c>
      <c r="C677" s="1867" t="s">
        <v>9865</v>
      </c>
      <c r="D677" s="1527"/>
      <c r="E677" s="1527"/>
      <c r="F677" s="1527"/>
      <c r="G677" s="1527"/>
      <c r="H677" s="1527"/>
      <c r="I677" s="1527"/>
      <c r="J677" s="1882"/>
      <c r="K677" s="1041" t="s">
        <v>6990</v>
      </c>
      <c r="L677" s="1040" t="s">
        <v>3812</v>
      </c>
      <c r="M677" s="1290"/>
      <c r="N677" s="1056"/>
      <c r="O677" s="1056"/>
      <c r="S677" s="1058"/>
      <c r="T677" s="1202"/>
    </row>
    <row r="678" spans="1:20">
      <c r="A678" s="1046">
        <v>673</v>
      </c>
      <c r="B678" s="1045" t="s">
        <v>3814</v>
      </c>
      <c r="C678" s="1867" t="s">
        <v>9866</v>
      </c>
      <c r="D678" s="1527"/>
      <c r="E678" s="1527"/>
      <c r="F678" s="1527"/>
      <c r="G678" s="1527"/>
      <c r="H678" s="1527"/>
      <c r="I678" s="1527"/>
      <c r="J678" s="1882"/>
      <c r="K678" s="1041" t="s">
        <v>6990</v>
      </c>
      <c r="L678" s="1040" t="s">
        <v>3814</v>
      </c>
      <c r="M678" s="1290"/>
      <c r="N678" s="1056"/>
      <c r="O678" s="1056"/>
      <c r="S678" s="1058"/>
      <c r="T678" s="1202"/>
    </row>
    <row r="679" spans="1:20">
      <c r="A679" s="1046">
        <v>674</v>
      </c>
      <c r="B679" s="1045" t="s">
        <v>3816</v>
      </c>
      <c r="C679" s="1867" t="s">
        <v>9867</v>
      </c>
      <c r="D679" s="1527"/>
      <c r="E679" s="1527"/>
      <c r="F679" s="1527"/>
      <c r="G679" s="1527"/>
      <c r="H679" s="1527"/>
      <c r="I679" s="1527"/>
      <c r="J679" s="1882"/>
      <c r="K679" s="1041" t="s">
        <v>6990</v>
      </c>
      <c r="L679" s="1040" t="s">
        <v>3816</v>
      </c>
      <c r="M679" s="1290"/>
      <c r="N679" s="1056"/>
      <c r="O679" s="1056"/>
      <c r="S679" s="1058"/>
      <c r="T679" s="1202"/>
    </row>
    <row r="680" spans="1:20">
      <c r="A680" s="1046">
        <v>675</v>
      </c>
      <c r="B680" s="1045" t="s">
        <v>3818</v>
      </c>
      <c r="C680" s="1867" t="s">
        <v>9868</v>
      </c>
      <c r="D680" s="1527"/>
      <c r="E680" s="1527"/>
      <c r="F680" s="1527"/>
      <c r="G680" s="1527"/>
      <c r="H680" s="1527"/>
      <c r="I680" s="1527"/>
      <c r="J680" s="1882"/>
      <c r="K680" s="1041" t="s">
        <v>6990</v>
      </c>
      <c r="L680" s="1040" t="s">
        <v>3818</v>
      </c>
      <c r="M680" s="1290"/>
      <c r="N680" s="1056"/>
      <c r="O680" s="1056"/>
      <c r="S680" s="1058"/>
      <c r="T680" s="1202"/>
    </row>
    <row r="681" spans="1:20">
      <c r="A681" s="1046">
        <v>676</v>
      </c>
      <c r="B681" s="1037" t="s">
        <v>3820</v>
      </c>
      <c r="C681" s="1867" t="s">
        <v>9869</v>
      </c>
      <c r="D681" s="1527"/>
      <c r="E681" s="1527"/>
      <c r="F681" s="1527"/>
      <c r="G681" s="1527"/>
      <c r="H681" s="1527"/>
      <c r="I681" s="1527"/>
      <c r="J681" s="1882"/>
      <c r="K681" s="1041" t="s">
        <v>6990</v>
      </c>
      <c r="L681" s="1040" t="s">
        <v>3820</v>
      </c>
      <c r="M681" s="1290"/>
      <c r="N681" s="1056"/>
      <c r="O681" s="1056"/>
      <c r="S681" s="1058"/>
      <c r="T681" s="1202"/>
    </row>
    <row r="682" spans="1:20">
      <c r="A682" s="1046">
        <v>677</v>
      </c>
      <c r="B682" s="1037" t="s">
        <v>3822</v>
      </c>
      <c r="C682" s="1867" t="s">
        <v>9870</v>
      </c>
      <c r="D682" s="1527"/>
      <c r="E682" s="1527"/>
      <c r="F682" s="1527"/>
      <c r="G682" s="1527"/>
      <c r="H682" s="1527"/>
      <c r="I682" s="1527"/>
      <c r="J682" s="1882"/>
      <c r="K682" s="1041" t="s">
        <v>6990</v>
      </c>
      <c r="L682" s="1040" t="s">
        <v>3822</v>
      </c>
      <c r="M682" s="1290"/>
      <c r="N682" s="1056"/>
      <c r="O682" s="1056"/>
      <c r="S682" s="1058"/>
      <c r="T682" s="1202"/>
    </row>
    <row r="683" spans="1:20">
      <c r="A683" s="1046">
        <v>678</v>
      </c>
      <c r="B683" s="1037" t="s">
        <v>3824</v>
      </c>
      <c r="C683" s="1867" t="s">
        <v>9871</v>
      </c>
      <c r="D683" s="1527"/>
      <c r="E683" s="1527"/>
      <c r="F683" s="1527"/>
      <c r="G683" s="1527"/>
      <c r="H683" s="1527"/>
      <c r="I683" s="1527"/>
      <c r="J683" s="1882"/>
      <c r="K683" s="1041" t="s">
        <v>6990</v>
      </c>
      <c r="L683" s="1040" t="s">
        <v>3824</v>
      </c>
      <c r="M683" s="1290"/>
      <c r="N683" s="1056"/>
      <c r="O683" s="1056"/>
      <c r="S683" s="1058"/>
      <c r="T683" s="1202"/>
    </row>
    <row r="684" spans="1:20">
      <c r="A684" s="1046">
        <v>679</v>
      </c>
      <c r="B684" s="1037" t="s">
        <v>3826</v>
      </c>
      <c r="C684" s="1867" t="s">
        <v>9872</v>
      </c>
      <c r="D684" s="1527"/>
      <c r="E684" s="1527"/>
      <c r="F684" s="1527"/>
      <c r="G684" s="1527"/>
      <c r="H684" s="1527"/>
      <c r="I684" s="1527"/>
      <c r="J684" s="1882"/>
      <c r="K684" s="1041" t="s">
        <v>6990</v>
      </c>
      <c r="L684" s="1040" t="s">
        <v>3826</v>
      </c>
      <c r="M684" s="1290"/>
      <c r="N684" s="1056"/>
      <c r="O684" s="1056"/>
      <c r="S684" s="1058"/>
      <c r="T684" s="1202"/>
    </row>
    <row r="685" spans="1:20">
      <c r="A685" s="1046">
        <v>680</v>
      </c>
      <c r="B685" s="1045" t="s">
        <v>3828</v>
      </c>
      <c r="C685" s="1039" t="s">
        <v>13</v>
      </c>
      <c r="D685" s="1038" t="s">
        <v>2427</v>
      </c>
      <c r="E685" s="1038" t="s">
        <v>2427</v>
      </c>
      <c r="F685" s="1038" t="s">
        <v>2427</v>
      </c>
      <c r="G685" s="1038" t="s">
        <v>2427</v>
      </c>
      <c r="H685" s="1038" t="s">
        <v>2427</v>
      </c>
      <c r="I685" s="1038" t="s">
        <v>2427</v>
      </c>
      <c r="J685" s="1035" t="s">
        <v>9459</v>
      </c>
      <c r="K685" s="1041" t="s">
        <v>16</v>
      </c>
      <c r="L685" s="1040" t="s">
        <v>3828</v>
      </c>
      <c r="M685" s="1290"/>
      <c r="N685" s="1058"/>
      <c r="O685" s="1058"/>
      <c r="S685" s="1056"/>
      <c r="T685" s="1202"/>
    </row>
    <row r="686" spans="1:20">
      <c r="A686" s="1046">
        <v>681</v>
      </c>
      <c r="B686" s="1045" t="s">
        <v>3830</v>
      </c>
      <c r="C686" s="1039" t="s">
        <v>13</v>
      </c>
      <c r="D686" s="1038" t="s">
        <v>2427</v>
      </c>
      <c r="E686" s="1038" t="s">
        <v>2427</v>
      </c>
      <c r="F686" s="1038" t="s">
        <v>2427</v>
      </c>
      <c r="G686" s="1038" t="s">
        <v>2427</v>
      </c>
      <c r="H686" s="1038" t="s">
        <v>2427</v>
      </c>
      <c r="I686" s="1038" t="s">
        <v>2427</v>
      </c>
      <c r="J686" s="1035" t="s">
        <v>9459</v>
      </c>
      <c r="K686" s="1041" t="s">
        <v>16</v>
      </c>
      <c r="L686" s="1040" t="s">
        <v>3830</v>
      </c>
      <c r="M686" s="1290"/>
      <c r="N686" s="1058"/>
      <c r="O686" s="1058"/>
      <c r="S686" s="1056"/>
      <c r="T686" s="1202"/>
    </row>
    <row r="687" spans="1:20">
      <c r="A687" s="1046">
        <v>682</v>
      </c>
      <c r="B687" s="1045" t="s">
        <v>3832</v>
      </c>
      <c r="C687" s="1039" t="s">
        <v>13</v>
      </c>
      <c r="D687" s="1038" t="s">
        <v>2427</v>
      </c>
      <c r="E687" s="1038" t="s">
        <v>2427</v>
      </c>
      <c r="F687" s="1038" t="s">
        <v>2427</v>
      </c>
      <c r="G687" s="1038" t="s">
        <v>2427</v>
      </c>
      <c r="H687" s="1038" t="s">
        <v>2427</v>
      </c>
      <c r="I687" s="1038" t="s">
        <v>2427</v>
      </c>
      <c r="J687" s="1035" t="s">
        <v>9459</v>
      </c>
      <c r="K687" s="1041" t="s">
        <v>16</v>
      </c>
      <c r="L687" s="1040" t="s">
        <v>3832</v>
      </c>
      <c r="M687" s="1290"/>
      <c r="N687" s="1058"/>
      <c r="O687" s="1058"/>
      <c r="S687" s="1056"/>
      <c r="T687" s="1202"/>
    </row>
    <row r="688" spans="1:20">
      <c r="A688" s="1046">
        <v>683</v>
      </c>
      <c r="B688" s="1045" t="s">
        <v>3834</v>
      </c>
      <c r="C688" s="1039" t="s">
        <v>13</v>
      </c>
      <c r="D688" s="1038" t="s">
        <v>2427</v>
      </c>
      <c r="E688" s="1038" t="s">
        <v>2427</v>
      </c>
      <c r="F688" s="1038" t="s">
        <v>2427</v>
      </c>
      <c r="G688" s="1038" t="s">
        <v>2427</v>
      </c>
      <c r="H688" s="1038" t="s">
        <v>2427</v>
      </c>
      <c r="I688" s="1038" t="s">
        <v>2427</v>
      </c>
      <c r="J688" s="1035" t="s">
        <v>9459</v>
      </c>
      <c r="K688" s="1041" t="s">
        <v>16</v>
      </c>
      <c r="L688" s="1040" t="s">
        <v>3834</v>
      </c>
      <c r="M688" s="1290"/>
      <c r="N688" s="1058"/>
      <c r="O688" s="1058"/>
      <c r="S688" s="1056"/>
      <c r="T688" s="1202"/>
    </row>
    <row r="689" spans="1:20">
      <c r="A689" s="1046">
        <v>684</v>
      </c>
      <c r="B689" s="1037" t="s">
        <v>3836</v>
      </c>
      <c r="C689" s="1039" t="s">
        <v>13</v>
      </c>
      <c r="D689" s="1038" t="s">
        <v>2427</v>
      </c>
      <c r="E689" s="1038" t="s">
        <v>2427</v>
      </c>
      <c r="F689" s="1038" t="s">
        <v>2427</v>
      </c>
      <c r="G689" s="1038" t="s">
        <v>2427</v>
      </c>
      <c r="H689" s="1038" t="s">
        <v>2427</v>
      </c>
      <c r="I689" s="1038" t="s">
        <v>2427</v>
      </c>
      <c r="J689" s="1035" t="s">
        <v>9459</v>
      </c>
      <c r="K689" s="1041" t="s">
        <v>16</v>
      </c>
      <c r="L689" s="1040" t="s">
        <v>3836</v>
      </c>
      <c r="M689" s="1290"/>
      <c r="N689" s="1058"/>
      <c r="O689" s="1058"/>
      <c r="S689" s="1056"/>
      <c r="T689" s="1202"/>
    </row>
    <row r="690" spans="1:20">
      <c r="A690" s="1046">
        <v>685</v>
      </c>
      <c r="B690" s="1037" t="s">
        <v>3838</v>
      </c>
      <c r="C690" s="1039" t="s">
        <v>13</v>
      </c>
      <c r="D690" s="1038" t="s">
        <v>2427</v>
      </c>
      <c r="E690" s="1038" t="s">
        <v>2427</v>
      </c>
      <c r="F690" s="1038" t="s">
        <v>2427</v>
      </c>
      <c r="G690" s="1038" t="s">
        <v>2427</v>
      </c>
      <c r="H690" s="1038" t="s">
        <v>2427</v>
      </c>
      <c r="I690" s="1038" t="s">
        <v>2427</v>
      </c>
      <c r="J690" s="1035" t="s">
        <v>9459</v>
      </c>
      <c r="K690" s="1041" t="s">
        <v>16</v>
      </c>
      <c r="L690" s="1040" t="s">
        <v>3838</v>
      </c>
      <c r="M690" s="1290"/>
      <c r="N690" s="1058"/>
      <c r="O690" s="1058"/>
      <c r="S690" s="1056"/>
      <c r="T690" s="1202"/>
    </row>
    <row r="691" spans="1:20">
      <c r="A691" s="1046">
        <v>686</v>
      </c>
      <c r="B691" s="1037" t="s">
        <v>3840</v>
      </c>
      <c r="C691" s="1039" t="s">
        <v>13</v>
      </c>
      <c r="D691" s="1038" t="s">
        <v>2427</v>
      </c>
      <c r="E691" s="1038" t="s">
        <v>2427</v>
      </c>
      <c r="F691" s="1038" t="s">
        <v>2427</v>
      </c>
      <c r="G691" s="1038" t="s">
        <v>2427</v>
      </c>
      <c r="H691" s="1038" t="s">
        <v>2427</v>
      </c>
      <c r="I691" s="1038" t="s">
        <v>2427</v>
      </c>
      <c r="J691" s="1035" t="s">
        <v>9459</v>
      </c>
      <c r="K691" s="1041" t="s">
        <v>16</v>
      </c>
      <c r="L691" s="1040" t="s">
        <v>3840</v>
      </c>
      <c r="M691" s="1290"/>
      <c r="N691" s="1058"/>
      <c r="O691" s="1058"/>
      <c r="S691" s="1056"/>
      <c r="T691" s="1202"/>
    </row>
    <row r="692" spans="1:20">
      <c r="A692" s="1046">
        <v>687</v>
      </c>
      <c r="B692" s="1037" t="s">
        <v>3842</v>
      </c>
      <c r="C692" s="1039" t="s">
        <v>13</v>
      </c>
      <c r="D692" s="1038" t="s">
        <v>2427</v>
      </c>
      <c r="E692" s="1038" t="s">
        <v>2427</v>
      </c>
      <c r="F692" s="1038" t="s">
        <v>2427</v>
      </c>
      <c r="G692" s="1038" t="s">
        <v>2427</v>
      </c>
      <c r="H692" s="1038" t="s">
        <v>2427</v>
      </c>
      <c r="I692" s="1038" t="s">
        <v>2427</v>
      </c>
      <c r="J692" s="1035" t="s">
        <v>9459</v>
      </c>
      <c r="K692" s="1041" t="s">
        <v>16</v>
      </c>
      <c r="L692" s="1040" t="s">
        <v>3842</v>
      </c>
      <c r="M692" s="1290"/>
      <c r="N692" s="1058"/>
      <c r="O692" s="1058"/>
      <c r="S692" s="1056"/>
      <c r="T692" s="1202"/>
    </row>
    <row r="693" spans="1:20">
      <c r="A693" s="1046">
        <v>688</v>
      </c>
      <c r="B693" s="1045" t="s">
        <v>3844</v>
      </c>
      <c r="C693" s="1039" t="s">
        <v>13</v>
      </c>
      <c r="D693" s="1038" t="s">
        <v>2427</v>
      </c>
      <c r="E693" s="1038" t="s">
        <v>2427</v>
      </c>
      <c r="F693" s="1038" t="s">
        <v>2427</v>
      </c>
      <c r="G693" s="1038" t="s">
        <v>2427</v>
      </c>
      <c r="H693" s="1038" t="s">
        <v>2427</v>
      </c>
      <c r="I693" s="1038" t="s">
        <v>2427</v>
      </c>
      <c r="J693" s="1035" t="s">
        <v>9459</v>
      </c>
      <c r="K693" s="1041" t="s">
        <v>16</v>
      </c>
      <c r="L693" s="1040" t="s">
        <v>3844</v>
      </c>
      <c r="M693" s="1290"/>
      <c r="N693" s="1058"/>
      <c r="O693" s="1058"/>
      <c r="S693" s="1056"/>
      <c r="T693" s="1202"/>
    </row>
    <row r="694" spans="1:20">
      <c r="A694" s="1046">
        <v>689</v>
      </c>
      <c r="B694" s="1045" t="s">
        <v>3846</v>
      </c>
      <c r="C694" s="1039" t="s">
        <v>13</v>
      </c>
      <c r="D694" s="1038" t="s">
        <v>2427</v>
      </c>
      <c r="E694" s="1038" t="s">
        <v>2427</v>
      </c>
      <c r="F694" s="1038" t="s">
        <v>2427</v>
      </c>
      <c r="G694" s="1038" t="s">
        <v>2427</v>
      </c>
      <c r="H694" s="1038" t="s">
        <v>2427</v>
      </c>
      <c r="I694" s="1038" t="s">
        <v>2427</v>
      </c>
      <c r="J694" s="1035" t="s">
        <v>9459</v>
      </c>
      <c r="K694" s="1041" t="s">
        <v>16</v>
      </c>
      <c r="L694" s="1040" t="s">
        <v>3846</v>
      </c>
      <c r="M694" s="1290"/>
      <c r="N694" s="1058"/>
      <c r="O694" s="1058"/>
      <c r="S694" s="1056"/>
      <c r="T694" s="1202"/>
    </row>
    <row r="695" spans="1:20">
      <c r="A695" s="1046">
        <v>690</v>
      </c>
      <c r="B695" s="1045" t="s">
        <v>3848</v>
      </c>
      <c r="C695" s="1039" t="s">
        <v>13</v>
      </c>
      <c r="D695" s="1038" t="s">
        <v>2427</v>
      </c>
      <c r="E695" s="1038" t="s">
        <v>2427</v>
      </c>
      <c r="F695" s="1038" t="s">
        <v>2427</v>
      </c>
      <c r="G695" s="1038" t="s">
        <v>2427</v>
      </c>
      <c r="H695" s="1038" t="s">
        <v>2427</v>
      </c>
      <c r="I695" s="1038" t="s">
        <v>2427</v>
      </c>
      <c r="J695" s="1035" t="s">
        <v>9459</v>
      </c>
      <c r="K695" s="1041" t="s">
        <v>16</v>
      </c>
      <c r="L695" s="1040" t="s">
        <v>3848</v>
      </c>
      <c r="M695" s="1290"/>
      <c r="N695" s="1058"/>
      <c r="O695" s="1058"/>
      <c r="S695" s="1056"/>
      <c r="T695" s="1202"/>
    </row>
    <row r="696" spans="1:20">
      <c r="A696" s="1046">
        <v>691</v>
      </c>
      <c r="B696" s="1045" t="s">
        <v>3850</v>
      </c>
      <c r="C696" s="1039" t="s">
        <v>13</v>
      </c>
      <c r="D696" s="1038" t="s">
        <v>2427</v>
      </c>
      <c r="E696" s="1038" t="s">
        <v>2427</v>
      </c>
      <c r="F696" s="1038" t="s">
        <v>2427</v>
      </c>
      <c r="G696" s="1038" t="s">
        <v>2427</v>
      </c>
      <c r="H696" s="1038" t="s">
        <v>2427</v>
      </c>
      <c r="I696" s="1038" t="s">
        <v>2427</v>
      </c>
      <c r="J696" s="1035" t="s">
        <v>9459</v>
      </c>
      <c r="K696" s="1041" t="s">
        <v>16</v>
      </c>
      <c r="L696" s="1040" t="s">
        <v>3850</v>
      </c>
      <c r="M696" s="1290"/>
      <c r="N696" s="1058"/>
      <c r="O696" s="1058"/>
      <c r="S696" s="1056"/>
      <c r="T696" s="1202"/>
    </row>
    <row r="697" spans="1:20">
      <c r="A697" s="1046">
        <v>692</v>
      </c>
      <c r="B697" s="1037" t="s">
        <v>3852</v>
      </c>
      <c r="C697" s="1039" t="s">
        <v>13</v>
      </c>
      <c r="D697" s="1038" t="s">
        <v>2427</v>
      </c>
      <c r="E697" s="1038" t="s">
        <v>2427</v>
      </c>
      <c r="F697" s="1038" t="s">
        <v>2427</v>
      </c>
      <c r="G697" s="1038" t="s">
        <v>2427</v>
      </c>
      <c r="H697" s="1038" t="s">
        <v>2427</v>
      </c>
      <c r="I697" s="1038" t="s">
        <v>2427</v>
      </c>
      <c r="J697" s="1035" t="s">
        <v>9459</v>
      </c>
      <c r="K697" s="1041" t="s">
        <v>16</v>
      </c>
      <c r="L697" s="1040" t="s">
        <v>3852</v>
      </c>
      <c r="M697" s="1290"/>
      <c r="N697" s="1058"/>
      <c r="O697" s="1058"/>
      <c r="S697" s="1056"/>
      <c r="T697" s="1202"/>
    </row>
    <row r="698" spans="1:20">
      <c r="A698" s="1046">
        <v>693</v>
      </c>
      <c r="B698" s="1037" t="s">
        <v>3854</v>
      </c>
      <c r="C698" s="1039" t="s">
        <v>13</v>
      </c>
      <c r="D698" s="1038" t="s">
        <v>2427</v>
      </c>
      <c r="E698" s="1038" t="s">
        <v>2427</v>
      </c>
      <c r="F698" s="1038" t="s">
        <v>2427</v>
      </c>
      <c r="G698" s="1038" t="s">
        <v>2427</v>
      </c>
      <c r="H698" s="1038" t="s">
        <v>2427</v>
      </c>
      <c r="I698" s="1038" t="s">
        <v>2427</v>
      </c>
      <c r="J698" s="1035" t="s">
        <v>9459</v>
      </c>
      <c r="K698" s="1041" t="s">
        <v>16</v>
      </c>
      <c r="L698" s="1040" t="s">
        <v>3854</v>
      </c>
      <c r="M698" s="1290"/>
      <c r="N698" s="1058"/>
      <c r="O698" s="1058"/>
      <c r="S698" s="1056"/>
      <c r="T698" s="1202"/>
    </row>
    <row r="699" spans="1:20">
      <c r="A699" s="1046">
        <v>694</v>
      </c>
      <c r="B699" s="1037" t="s">
        <v>3856</v>
      </c>
      <c r="C699" s="1039" t="s">
        <v>13</v>
      </c>
      <c r="D699" s="1038" t="s">
        <v>2427</v>
      </c>
      <c r="E699" s="1038" t="s">
        <v>2427</v>
      </c>
      <c r="F699" s="1038" t="s">
        <v>2427</v>
      </c>
      <c r="G699" s="1038" t="s">
        <v>2427</v>
      </c>
      <c r="H699" s="1038" t="s">
        <v>2427</v>
      </c>
      <c r="I699" s="1038" t="s">
        <v>2427</v>
      </c>
      <c r="J699" s="1035" t="s">
        <v>9459</v>
      </c>
      <c r="K699" s="1041" t="s">
        <v>16</v>
      </c>
      <c r="L699" s="1040" t="s">
        <v>3856</v>
      </c>
      <c r="M699" s="1290"/>
      <c r="N699" s="1058"/>
      <c r="O699" s="1058"/>
      <c r="S699" s="1056"/>
      <c r="T699" s="1202"/>
    </row>
    <row r="700" spans="1:20">
      <c r="A700" s="1046">
        <v>695</v>
      </c>
      <c r="B700" s="1037" t="s">
        <v>3858</v>
      </c>
      <c r="C700" s="1039" t="s">
        <v>13</v>
      </c>
      <c r="D700" s="1038" t="s">
        <v>2427</v>
      </c>
      <c r="E700" s="1038" t="s">
        <v>2427</v>
      </c>
      <c r="F700" s="1038" t="s">
        <v>2427</v>
      </c>
      <c r="G700" s="1038" t="s">
        <v>2427</v>
      </c>
      <c r="H700" s="1038" t="s">
        <v>2427</v>
      </c>
      <c r="I700" s="1038" t="s">
        <v>2427</v>
      </c>
      <c r="J700" s="1035" t="s">
        <v>9459</v>
      </c>
      <c r="K700" s="1041" t="s">
        <v>16</v>
      </c>
      <c r="L700" s="1040" t="s">
        <v>3858</v>
      </c>
      <c r="M700" s="1290"/>
      <c r="N700" s="1058"/>
      <c r="O700" s="1058"/>
      <c r="S700" s="1056"/>
      <c r="T700" s="1202"/>
    </row>
    <row r="701" spans="1:20">
      <c r="A701" s="1046">
        <v>696</v>
      </c>
      <c r="B701" s="1045" t="s">
        <v>3860</v>
      </c>
      <c r="C701" s="1039" t="s">
        <v>13</v>
      </c>
      <c r="D701" s="1038" t="s">
        <v>2427</v>
      </c>
      <c r="E701" s="1038" t="s">
        <v>2427</v>
      </c>
      <c r="F701" s="1038" t="s">
        <v>2427</v>
      </c>
      <c r="G701" s="1038" t="s">
        <v>2427</v>
      </c>
      <c r="H701" s="1038" t="s">
        <v>2427</v>
      </c>
      <c r="I701" s="1038" t="s">
        <v>2427</v>
      </c>
      <c r="J701" s="1035" t="s">
        <v>9459</v>
      </c>
      <c r="K701" s="1041" t="s">
        <v>16</v>
      </c>
      <c r="L701" s="1040" t="s">
        <v>3860</v>
      </c>
      <c r="M701" s="1290"/>
      <c r="N701" s="1058"/>
      <c r="O701" s="1058"/>
      <c r="S701" s="1056"/>
      <c r="T701" s="1202"/>
    </row>
    <row r="702" spans="1:20">
      <c r="A702" s="1046">
        <v>697</v>
      </c>
      <c r="B702" s="1045" t="s">
        <v>3862</v>
      </c>
      <c r="C702" s="1039" t="s">
        <v>13</v>
      </c>
      <c r="D702" s="1038" t="s">
        <v>2427</v>
      </c>
      <c r="E702" s="1038" t="s">
        <v>2427</v>
      </c>
      <c r="F702" s="1038" t="s">
        <v>2427</v>
      </c>
      <c r="G702" s="1038" t="s">
        <v>2427</v>
      </c>
      <c r="H702" s="1038" t="s">
        <v>2427</v>
      </c>
      <c r="I702" s="1038" t="s">
        <v>2427</v>
      </c>
      <c r="J702" s="1035" t="s">
        <v>9459</v>
      </c>
      <c r="K702" s="1041" t="s">
        <v>16</v>
      </c>
      <c r="L702" s="1040" t="s">
        <v>3862</v>
      </c>
      <c r="M702" s="1290"/>
      <c r="N702" s="1058"/>
      <c r="O702" s="1058"/>
      <c r="S702" s="1056"/>
      <c r="T702" s="1202"/>
    </row>
    <row r="703" spans="1:20">
      <c r="A703" s="1046">
        <v>698</v>
      </c>
      <c r="B703" s="1045" t="s">
        <v>3864</v>
      </c>
      <c r="C703" s="1039" t="s">
        <v>13</v>
      </c>
      <c r="D703" s="1038" t="s">
        <v>2427</v>
      </c>
      <c r="E703" s="1038" t="s">
        <v>2427</v>
      </c>
      <c r="F703" s="1038" t="s">
        <v>2427</v>
      </c>
      <c r="G703" s="1038" t="s">
        <v>2427</v>
      </c>
      <c r="H703" s="1038" t="s">
        <v>2427</v>
      </c>
      <c r="I703" s="1038" t="s">
        <v>2427</v>
      </c>
      <c r="J703" s="1035" t="s">
        <v>9459</v>
      </c>
      <c r="K703" s="1041" t="s">
        <v>16</v>
      </c>
      <c r="L703" s="1040" t="s">
        <v>3864</v>
      </c>
      <c r="M703" s="1290"/>
      <c r="N703" s="1058"/>
      <c r="O703" s="1058"/>
      <c r="S703" s="1056"/>
      <c r="T703" s="1202"/>
    </row>
    <row r="704" spans="1:20">
      <c r="A704" s="1046">
        <v>699</v>
      </c>
      <c r="B704" s="1045" t="s">
        <v>3866</v>
      </c>
      <c r="C704" s="1039" t="s">
        <v>13</v>
      </c>
      <c r="D704" s="1038" t="s">
        <v>2427</v>
      </c>
      <c r="E704" s="1038" t="s">
        <v>2427</v>
      </c>
      <c r="F704" s="1038" t="s">
        <v>2427</v>
      </c>
      <c r="G704" s="1038" t="s">
        <v>2427</v>
      </c>
      <c r="H704" s="1038" t="s">
        <v>2427</v>
      </c>
      <c r="I704" s="1038" t="s">
        <v>2427</v>
      </c>
      <c r="J704" s="1035" t="s">
        <v>9459</v>
      </c>
      <c r="K704" s="1041" t="s">
        <v>16</v>
      </c>
      <c r="L704" s="1040" t="s">
        <v>3866</v>
      </c>
      <c r="M704" s="1290"/>
      <c r="N704" s="1058"/>
      <c r="O704" s="1058"/>
      <c r="S704" s="1056"/>
      <c r="T704" s="1202"/>
    </row>
    <row r="705" spans="1:20">
      <c r="A705" s="1046">
        <v>700</v>
      </c>
      <c r="B705" s="1037" t="s">
        <v>3868</v>
      </c>
      <c r="C705" s="1039" t="s">
        <v>13</v>
      </c>
      <c r="D705" s="1038" t="s">
        <v>2427</v>
      </c>
      <c r="E705" s="1038" t="s">
        <v>2427</v>
      </c>
      <c r="F705" s="1038" t="s">
        <v>2427</v>
      </c>
      <c r="G705" s="1038" t="s">
        <v>2427</v>
      </c>
      <c r="H705" s="1038" t="s">
        <v>2427</v>
      </c>
      <c r="I705" s="1038" t="s">
        <v>2427</v>
      </c>
      <c r="J705" s="1035" t="s">
        <v>9459</v>
      </c>
      <c r="K705" s="1041" t="s">
        <v>16</v>
      </c>
      <c r="L705" s="1040" t="s">
        <v>3868</v>
      </c>
      <c r="M705" s="1290"/>
      <c r="N705" s="1058"/>
      <c r="O705" s="1058"/>
      <c r="S705" s="1056"/>
      <c r="T705" s="1202"/>
    </row>
    <row r="706" spans="1:20">
      <c r="A706" s="1046">
        <v>701</v>
      </c>
      <c r="B706" s="1037" t="s">
        <v>3870</v>
      </c>
      <c r="C706" s="1039" t="s">
        <v>13</v>
      </c>
      <c r="D706" s="1038" t="s">
        <v>2427</v>
      </c>
      <c r="E706" s="1038" t="s">
        <v>2427</v>
      </c>
      <c r="F706" s="1038" t="s">
        <v>2427</v>
      </c>
      <c r="G706" s="1038" t="s">
        <v>2427</v>
      </c>
      <c r="H706" s="1038" t="s">
        <v>2427</v>
      </c>
      <c r="I706" s="1038" t="s">
        <v>2427</v>
      </c>
      <c r="J706" s="1035" t="s">
        <v>9459</v>
      </c>
      <c r="K706" s="1041" t="s">
        <v>16</v>
      </c>
      <c r="L706" s="1040" t="s">
        <v>3870</v>
      </c>
      <c r="M706" s="1290"/>
      <c r="N706" s="1058"/>
      <c r="O706" s="1058"/>
      <c r="S706" s="1056"/>
      <c r="T706" s="1202"/>
    </row>
    <row r="707" spans="1:20">
      <c r="A707" s="1046">
        <v>702</v>
      </c>
      <c r="B707" s="1037" t="s">
        <v>3872</v>
      </c>
      <c r="C707" s="1039" t="s">
        <v>13</v>
      </c>
      <c r="D707" s="1038" t="s">
        <v>2427</v>
      </c>
      <c r="E707" s="1038" t="s">
        <v>2427</v>
      </c>
      <c r="F707" s="1038" t="s">
        <v>2427</v>
      </c>
      <c r="G707" s="1038" t="s">
        <v>2427</v>
      </c>
      <c r="H707" s="1038" t="s">
        <v>2427</v>
      </c>
      <c r="I707" s="1038" t="s">
        <v>2427</v>
      </c>
      <c r="J707" s="1035" t="s">
        <v>9459</v>
      </c>
      <c r="K707" s="1041" t="s">
        <v>16</v>
      </c>
      <c r="L707" s="1040" t="s">
        <v>3872</v>
      </c>
      <c r="M707" s="1290"/>
      <c r="N707" s="1058"/>
      <c r="O707" s="1058"/>
      <c r="S707" s="1056"/>
      <c r="T707" s="1202"/>
    </row>
    <row r="708" spans="1:20">
      <c r="A708" s="1046">
        <v>703</v>
      </c>
      <c r="B708" s="1037" t="s">
        <v>3874</v>
      </c>
      <c r="C708" s="1039" t="s">
        <v>13</v>
      </c>
      <c r="D708" s="1038" t="s">
        <v>2427</v>
      </c>
      <c r="E708" s="1038" t="s">
        <v>2427</v>
      </c>
      <c r="F708" s="1038" t="s">
        <v>2427</v>
      </c>
      <c r="G708" s="1038" t="s">
        <v>2427</v>
      </c>
      <c r="H708" s="1038" t="s">
        <v>2427</v>
      </c>
      <c r="I708" s="1038" t="s">
        <v>2427</v>
      </c>
      <c r="J708" s="1035" t="s">
        <v>9459</v>
      </c>
      <c r="K708" s="1041" t="s">
        <v>16</v>
      </c>
      <c r="L708" s="1040" t="s">
        <v>3874</v>
      </c>
      <c r="M708" s="1290"/>
      <c r="N708" s="1058"/>
      <c r="O708" s="1058"/>
      <c r="S708" s="1056"/>
      <c r="T708" s="1202"/>
    </row>
    <row r="709" spans="1:20">
      <c r="A709" s="1046">
        <v>704</v>
      </c>
      <c r="B709" s="1045" t="s">
        <v>3876</v>
      </c>
      <c r="C709" s="1867" t="s">
        <v>9873</v>
      </c>
      <c r="D709" s="1527"/>
      <c r="E709" s="1527"/>
      <c r="F709" s="1527"/>
      <c r="G709" s="1527"/>
      <c r="H709" s="1527"/>
      <c r="I709" s="1527"/>
      <c r="J709" s="1882"/>
      <c r="K709" s="1041" t="s">
        <v>16</v>
      </c>
      <c r="L709" s="1040" t="s">
        <v>3876</v>
      </c>
      <c r="M709" s="1290" t="s">
        <v>13427</v>
      </c>
      <c r="N709" s="1058"/>
      <c r="O709" s="1240" t="s">
        <v>13575</v>
      </c>
      <c r="S709" s="1058"/>
      <c r="T709" s="1202"/>
    </row>
    <row r="710" spans="1:20">
      <c r="A710" s="1046">
        <v>705</v>
      </c>
      <c r="B710" s="1045" t="s">
        <v>3878</v>
      </c>
      <c r="C710" s="1867" t="s">
        <v>9874</v>
      </c>
      <c r="D710" s="1527"/>
      <c r="E710" s="1527"/>
      <c r="F710" s="1527"/>
      <c r="G710" s="1527"/>
      <c r="H710" s="1527"/>
      <c r="I710" s="1527"/>
      <c r="J710" s="1882"/>
      <c r="K710" s="1041" t="s">
        <v>16</v>
      </c>
      <c r="L710" s="1040" t="s">
        <v>3878</v>
      </c>
      <c r="M710" s="1290" t="s">
        <v>13426</v>
      </c>
      <c r="N710" s="1058"/>
      <c r="O710" s="1240" t="s">
        <v>13575</v>
      </c>
      <c r="S710" s="1058"/>
      <c r="T710" s="1202"/>
    </row>
    <row r="711" spans="1:20">
      <c r="A711" s="1046">
        <v>706</v>
      </c>
      <c r="B711" s="1045" t="s">
        <v>3880</v>
      </c>
      <c r="C711" s="1867" t="s">
        <v>9875</v>
      </c>
      <c r="D711" s="1527"/>
      <c r="E711" s="1527"/>
      <c r="F711" s="1527"/>
      <c r="G711" s="1527"/>
      <c r="H711" s="1527"/>
      <c r="I711" s="1527"/>
      <c r="J711" s="1882"/>
      <c r="K711" s="1041" t="s">
        <v>16</v>
      </c>
      <c r="L711" s="1040" t="s">
        <v>3880</v>
      </c>
      <c r="M711" s="1290"/>
      <c r="N711" s="1058"/>
      <c r="O711" s="1058"/>
      <c r="S711" s="1058"/>
      <c r="T711" s="1202"/>
    </row>
    <row r="712" spans="1:20">
      <c r="A712" s="1046">
        <v>707</v>
      </c>
      <c r="B712" s="1045" t="s">
        <v>3882</v>
      </c>
      <c r="C712" s="1867" t="s">
        <v>9876</v>
      </c>
      <c r="D712" s="1527"/>
      <c r="E712" s="1527"/>
      <c r="F712" s="1527"/>
      <c r="G712" s="1527"/>
      <c r="H712" s="1527"/>
      <c r="I712" s="1527"/>
      <c r="J712" s="1882"/>
      <c r="K712" s="1041" t="s">
        <v>16</v>
      </c>
      <c r="L712" s="1040" t="s">
        <v>3882</v>
      </c>
      <c r="M712" s="1290"/>
      <c r="N712" s="1058"/>
      <c r="O712" s="1058"/>
      <c r="S712" s="1058"/>
      <c r="T712" s="1202"/>
    </row>
    <row r="713" spans="1:20">
      <c r="A713" s="1046">
        <v>708</v>
      </c>
      <c r="B713" s="1037" t="s">
        <v>3884</v>
      </c>
      <c r="C713" s="1867" t="s">
        <v>9877</v>
      </c>
      <c r="D713" s="1527"/>
      <c r="E713" s="1527"/>
      <c r="F713" s="1527"/>
      <c r="G713" s="1527"/>
      <c r="H713" s="1527"/>
      <c r="I713" s="1527"/>
      <c r="J713" s="1882"/>
      <c r="K713" s="1041" t="s">
        <v>16</v>
      </c>
      <c r="L713" s="1040" t="s">
        <v>3884</v>
      </c>
      <c r="M713" s="1290" t="s">
        <v>13426</v>
      </c>
      <c r="N713" s="1058"/>
      <c r="O713" s="1240" t="s">
        <v>13575</v>
      </c>
      <c r="S713" s="1058"/>
      <c r="T713" s="1202"/>
    </row>
    <row r="714" spans="1:20">
      <c r="A714" s="1046">
        <v>709</v>
      </c>
      <c r="B714" s="1037" t="s">
        <v>3886</v>
      </c>
      <c r="C714" s="1867" t="s">
        <v>9878</v>
      </c>
      <c r="D714" s="1527"/>
      <c r="E714" s="1527"/>
      <c r="F714" s="1527"/>
      <c r="G714" s="1527"/>
      <c r="H714" s="1527"/>
      <c r="I714" s="1527"/>
      <c r="J714" s="1882"/>
      <c r="K714" s="1041" t="s">
        <v>16</v>
      </c>
      <c r="L714" s="1040" t="s">
        <v>3886</v>
      </c>
      <c r="M714" s="1290" t="s">
        <v>13426</v>
      </c>
      <c r="N714" s="1058"/>
      <c r="O714" s="1240" t="s">
        <v>13575</v>
      </c>
      <c r="S714" s="1058"/>
      <c r="T714" s="1202"/>
    </row>
    <row r="715" spans="1:20">
      <c r="A715" s="1046">
        <v>710</v>
      </c>
      <c r="B715" s="1037" t="s">
        <v>3888</v>
      </c>
      <c r="C715" s="1867" t="s">
        <v>9879</v>
      </c>
      <c r="D715" s="1527"/>
      <c r="E715" s="1527"/>
      <c r="F715" s="1527"/>
      <c r="G715" s="1527"/>
      <c r="H715" s="1527"/>
      <c r="I715" s="1527"/>
      <c r="J715" s="1882"/>
      <c r="K715" s="1041" t="s">
        <v>16</v>
      </c>
      <c r="L715" s="1040" t="s">
        <v>3888</v>
      </c>
      <c r="M715" s="1290"/>
      <c r="N715" s="1058"/>
      <c r="O715" s="1058"/>
      <c r="S715" s="1058"/>
      <c r="T715" s="1202"/>
    </row>
    <row r="716" spans="1:20">
      <c r="A716" s="1046">
        <v>711</v>
      </c>
      <c r="B716" s="1037" t="s">
        <v>3890</v>
      </c>
      <c r="C716" s="1867" t="s">
        <v>9880</v>
      </c>
      <c r="D716" s="1527"/>
      <c r="E716" s="1527"/>
      <c r="F716" s="1527"/>
      <c r="G716" s="1527"/>
      <c r="H716" s="1527"/>
      <c r="I716" s="1527"/>
      <c r="J716" s="1882"/>
      <c r="K716" s="1041" t="s">
        <v>16</v>
      </c>
      <c r="L716" s="1040" t="s">
        <v>3890</v>
      </c>
      <c r="M716" s="1290"/>
      <c r="N716" s="1058"/>
      <c r="O716" s="1058"/>
      <c r="S716" s="1058"/>
      <c r="T716" s="1202"/>
    </row>
    <row r="717" spans="1:20">
      <c r="A717" s="1046">
        <v>712</v>
      </c>
      <c r="B717" s="1045" t="s">
        <v>3892</v>
      </c>
      <c r="C717" s="1867" t="s">
        <v>9881</v>
      </c>
      <c r="D717" s="1527"/>
      <c r="E717" s="1527"/>
      <c r="F717" s="1527"/>
      <c r="G717" s="1527"/>
      <c r="H717" s="1527"/>
      <c r="I717" s="1527"/>
      <c r="J717" s="1882"/>
      <c r="K717" s="1041" t="s">
        <v>16</v>
      </c>
      <c r="L717" s="1040" t="s">
        <v>3892</v>
      </c>
      <c r="M717" s="1290" t="s">
        <v>13457</v>
      </c>
      <c r="N717" s="1058"/>
      <c r="O717" s="1240" t="s">
        <v>13575</v>
      </c>
      <c r="S717" s="1058"/>
      <c r="T717" s="1202"/>
    </row>
    <row r="718" spans="1:20">
      <c r="A718" s="1046">
        <v>713</v>
      </c>
      <c r="B718" s="1045" t="s">
        <v>3894</v>
      </c>
      <c r="C718" s="1867" t="s">
        <v>9882</v>
      </c>
      <c r="D718" s="1527"/>
      <c r="E718" s="1527"/>
      <c r="F718" s="1527"/>
      <c r="G718" s="1527"/>
      <c r="H718" s="1527"/>
      <c r="I718" s="1527"/>
      <c r="J718" s="1882"/>
      <c r="K718" s="1041" t="s">
        <v>16</v>
      </c>
      <c r="L718" s="1040" t="s">
        <v>3894</v>
      </c>
      <c r="M718" s="1290"/>
      <c r="N718" s="1058"/>
      <c r="O718" s="1058"/>
      <c r="S718" s="1058"/>
      <c r="T718" s="1202"/>
    </row>
    <row r="719" spans="1:20">
      <c r="A719" s="1046">
        <v>714</v>
      </c>
      <c r="B719" s="1045" t="s">
        <v>3896</v>
      </c>
      <c r="C719" s="1867" t="s">
        <v>9883</v>
      </c>
      <c r="D719" s="1527"/>
      <c r="E719" s="1527"/>
      <c r="F719" s="1527"/>
      <c r="G719" s="1527"/>
      <c r="H719" s="1527"/>
      <c r="I719" s="1527"/>
      <c r="J719" s="1882"/>
      <c r="K719" s="1041" t="s">
        <v>16</v>
      </c>
      <c r="L719" s="1040" t="s">
        <v>3896</v>
      </c>
      <c r="M719" s="1290"/>
      <c r="N719" s="1058"/>
      <c r="O719" s="1058"/>
      <c r="S719" s="1058"/>
      <c r="T719" s="1202"/>
    </row>
    <row r="720" spans="1:20">
      <c r="A720" s="1046">
        <v>715</v>
      </c>
      <c r="B720" s="1045" t="s">
        <v>3898</v>
      </c>
      <c r="C720" s="1867" t="s">
        <v>9884</v>
      </c>
      <c r="D720" s="1527"/>
      <c r="E720" s="1527"/>
      <c r="F720" s="1527"/>
      <c r="G720" s="1527"/>
      <c r="H720" s="1527"/>
      <c r="I720" s="1527"/>
      <c r="J720" s="1882"/>
      <c r="K720" s="1041" t="s">
        <v>16</v>
      </c>
      <c r="L720" s="1040" t="s">
        <v>3898</v>
      </c>
      <c r="M720" s="1290"/>
      <c r="N720" s="1058"/>
      <c r="O720" s="1058"/>
      <c r="S720" s="1058"/>
      <c r="T720" s="1202"/>
    </row>
    <row r="721" spans="1:20">
      <c r="A721" s="1046">
        <v>716</v>
      </c>
      <c r="B721" s="1037" t="s">
        <v>3900</v>
      </c>
      <c r="C721" s="1867" t="s">
        <v>9885</v>
      </c>
      <c r="D721" s="1527"/>
      <c r="E721" s="1527"/>
      <c r="F721" s="1527"/>
      <c r="G721" s="1527"/>
      <c r="H721" s="1527"/>
      <c r="I721" s="1527"/>
      <c r="J721" s="1882"/>
      <c r="K721" s="1041" t="s">
        <v>16</v>
      </c>
      <c r="L721" s="1040" t="s">
        <v>3900</v>
      </c>
      <c r="M721" s="1290" t="s">
        <v>13447</v>
      </c>
      <c r="N721" s="1058"/>
      <c r="O721" s="1240" t="s">
        <v>13575</v>
      </c>
      <c r="S721" s="1058"/>
      <c r="T721" s="1202"/>
    </row>
    <row r="722" spans="1:20">
      <c r="A722" s="1046">
        <v>717</v>
      </c>
      <c r="B722" s="1037" t="s">
        <v>3902</v>
      </c>
      <c r="C722" s="1867" t="s">
        <v>9886</v>
      </c>
      <c r="D722" s="1527"/>
      <c r="E722" s="1527"/>
      <c r="F722" s="1527"/>
      <c r="G722" s="1527"/>
      <c r="H722" s="1527"/>
      <c r="I722" s="1527"/>
      <c r="J722" s="1882"/>
      <c r="K722" s="1041" t="s">
        <v>16</v>
      </c>
      <c r="L722" s="1040" t="s">
        <v>3902</v>
      </c>
      <c r="M722" s="1290"/>
      <c r="N722" s="1058"/>
      <c r="O722" s="1058"/>
      <c r="S722" s="1058"/>
      <c r="T722" s="1202"/>
    </row>
    <row r="723" spans="1:20">
      <c r="A723" s="1046">
        <v>718</v>
      </c>
      <c r="B723" s="1037" t="s">
        <v>3904</v>
      </c>
      <c r="C723" s="1867" t="s">
        <v>9887</v>
      </c>
      <c r="D723" s="1527"/>
      <c r="E723" s="1527"/>
      <c r="F723" s="1527"/>
      <c r="G723" s="1527"/>
      <c r="H723" s="1527"/>
      <c r="I723" s="1527"/>
      <c r="J723" s="1882"/>
      <c r="K723" s="1041" t="s">
        <v>16</v>
      </c>
      <c r="L723" s="1040" t="s">
        <v>3904</v>
      </c>
      <c r="M723" s="1290"/>
      <c r="N723" s="1058"/>
      <c r="O723" s="1058"/>
      <c r="S723" s="1058"/>
      <c r="T723" s="1202"/>
    </row>
    <row r="724" spans="1:20">
      <c r="A724" s="1046">
        <v>719</v>
      </c>
      <c r="B724" s="1037" t="s">
        <v>3906</v>
      </c>
      <c r="C724" s="1867" t="s">
        <v>9888</v>
      </c>
      <c r="D724" s="1527"/>
      <c r="E724" s="1527"/>
      <c r="F724" s="1527"/>
      <c r="G724" s="1527"/>
      <c r="H724" s="1527"/>
      <c r="I724" s="1527"/>
      <c r="J724" s="1882"/>
      <c r="K724" s="1041" t="s">
        <v>16</v>
      </c>
      <c r="L724" s="1040" t="s">
        <v>3906</v>
      </c>
      <c r="M724" s="1290"/>
      <c r="N724" s="1058"/>
      <c r="O724" s="1058"/>
      <c r="S724" s="1058"/>
      <c r="T724" s="1202"/>
    </row>
    <row r="725" spans="1:20">
      <c r="A725" s="1046">
        <v>720</v>
      </c>
      <c r="B725" s="1045" t="s">
        <v>3908</v>
      </c>
      <c r="C725" s="1867" t="s">
        <v>9889</v>
      </c>
      <c r="D725" s="1527"/>
      <c r="E725" s="1527"/>
      <c r="F725" s="1527"/>
      <c r="G725" s="1527"/>
      <c r="H725" s="1527"/>
      <c r="I725" s="1527"/>
      <c r="J725" s="1882"/>
      <c r="K725" s="1041" t="s">
        <v>16</v>
      </c>
      <c r="L725" s="1040" t="s">
        <v>3908</v>
      </c>
      <c r="M725" s="1290" t="s">
        <v>13432</v>
      </c>
      <c r="N725" s="1058"/>
      <c r="O725" s="1240" t="s">
        <v>13575</v>
      </c>
      <c r="S725" s="1058"/>
      <c r="T725" s="1202"/>
    </row>
    <row r="726" spans="1:20">
      <c r="A726" s="1046">
        <v>721</v>
      </c>
      <c r="B726" s="1045" t="s">
        <v>3910</v>
      </c>
      <c r="C726" s="1867" t="s">
        <v>9890</v>
      </c>
      <c r="D726" s="1527"/>
      <c r="E726" s="1527"/>
      <c r="F726" s="1527"/>
      <c r="G726" s="1527"/>
      <c r="H726" s="1527"/>
      <c r="I726" s="1527"/>
      <c r="J726" s="1882"/>
      <c r="K726" s="1041" t="s">
        <v>16</v>
      </c>
      <c r="L726" s="1040" t="s">
        <v>3910</v>
      </c>
      <c r="M726" s="1290"/>
      <c r="N726" s="1058"/>
      <c r="O726" s="1058"/>
      <c r="S726" s="1058"/>
      <c r="T726" s="1202"/>
    </row>
    <row r="727" spans="1:20">
      <c r="A727" s="1046">
        <v>722</v>
      </c>
      <c r="B727" s="1045" t="s">
        <v>3912</v>
      </c>
      <c r="C727" s="1867" t="s">
        <v>9891</v>
      </c>
      <c r="D727" s="1527"/>
      <c r="E727" s="1527"/>
      <c r="F727" s="1527"/>
      <c r="G727" s="1527"/>
      <c r="H727" s="1527"/>
      <c r="I727" s="1527"/>
      <c r="J727" s="1882"/>
      <c r="K727" s="1041" t="s">
        <v>16</v>
      </c>
      <c r="L727" s="1040" t="s">
        <v>3912</v>
      </c>
      <c r="M727" s="1290" t="s">
        <v>13464</v>
      </c>
      <c r="N727" s="1058"/>
      <c r="O727" s="1240" t="s">
        <v>13575</v>
      </c>
      <c r="S727" s="1058"/>
      <c r="T727" s="1202"/>
    </row>
    <row r="728" spans="1:20">
      <c r="A728" s="1046">
        <v>723</v>
      </c>
      <c r="B728" s="1045" t="s">
        <v>3914</v>
      </c>
      <c r="C728" s="1867" t="s">
        <v>9892</v>
      </c>
      <c r="D728" s="1527"/>
      <c r="E728" s="1527"/>
      <c r="F728" s="1527"/>
      <c r="G728" s="1527"/>
      <c r="H728" s="1527"/>
      <c r="I728" s="1527"/>
      <c r="J728" s="1882"/>
      <c r="K728" s="1041" t="s">
        <v>16</v>
      </c>
      <c r="L728" s="1040" t="s">
        <v>3914</v>
      </c>
      <c r="M728" s="1290"/>
      <c r="N728" s="1058"/>
      <c r="O728" s="1240"/>
      <c r="S728" s="1058"/>
      <c r="T728" s="1202"/>
    </row>
    <row r="729" spans="1:20">
      <c r="A729" s="1046">
        <v>724</v>
      </c>
      <c r="B729" s="1037" t="s">
        <v>3916</v>
      </c>
      <c r="C729" s="1867" t="s">
        <v>9893</v>
      </c>
      <c r="D729" s="1527"/>
      <c r="E729" s="1527"/>
      <c r="F729" s="1527"/>
      <c r="G729" s="1527"/>
      <c r="H729" s="1527"/>
      <c r="I729" s="1527"/>
      <c r="J729" s="1882"/>
      <c r="K729" s="1041" t="s">
        <v>16</v>
      </c>
      <c r="L729" s="1040" t="s">
        <v>3916</v>
      </c>
      <c r="M729" s="1290" t="s">
        <v>13458</v>
      </c>
      <c r="N729" s="1058"/>
      <c r="O729" s="1240" t="s">
        <v>13575</v>
      </c>
      <c r="S729" s="1058"/>
      <c r="T729" s="1202"/>
    </row>
    <row r="730" spans="1:20">
      <c r="A730" s="1046">
        <v>725</v>
      </c>
      <c r="B730" s="1037" t="s">
        <v>3918</v>
      </c>
      <c r="C730" s="1867" t="s">
        <v>9894</v>
      </c>
      <c r="D730" s="1527"/>
      <c r="E730" s="1527"/>
      <c r="F730" s="1527"/>
      <c r="G730" s="1527"/>
      <c r="H730" s="1527"/>
      <c r="I730" s="1527"/>
      <c r="J730" s="1882"/>
      <c r="K730" s="1041" t="s">
        <v>16</v>
      </c>
      <c r="L730" s="1040" t="s">
        <v>3918</v>
      </c>
      <c r="M730" s="1290" t="s">
        <v>13469</v>
      </c>
      <c r="N730" s="1058"/>
      <c r="O730" s="1240" t="s">
        <v>13575</v>
      </c>
      <c r="S730" s="1058"/>
      <c r="T730" s="1202"/>
    </row>
    <row r="731" spans="1:20">
      <c r="A731" s="1046">
        <v>726</v>
      </c>
      <c r="B731" s="1037" t="s">
        <v>3920</v>
      </c>
      <c r="C731" s="1867" t="s">
        <v>9895</v>
      </c>
      <c r="D731" s="1527"/>
      <c r="E731" s="1527"/>
      <c r="F731" s="1527"/>
      <c r="G731" s="1527"/>
      <c r="H731" s="1527"/>
      <c r="I731" s="1527"/>
      <c r="J731" s="1882"/>
      <c r="K731" s="1041" t="s">
        <v>16</v>
      </c>
      <c r="L731" s="1040" t="s">
        <v>3920</v>
      </c>
      <c r="M731" s="1290" t="s">
        <v>13460</v>
      </c>
      <c r="N731" s="1058"/>
      <c r="O731" s="1240" t="s">
        <v>13575</v>
      </c>
      <c r="S731" s="1058"/>
      <c r="T731" s="1202"/>
    </row>
    <row r="732" spans="1:20">
      <c r="A732" s="1046">
        <v>727</v>
      </c>
      <c r="B732" s="1037" t="s">
        <v>3922</v>
      </c>
      <c r="C732" s="1867" t="s">
        <v>9896</v>
      </c>
      <c r="D732" s="1527"/>
      <c r="E732" s="1527"/>
      <c r="F732" s="1527"/>
      <c r="G732" s="1527"/>
      <c r="H732" s="1527"/>
      <c r="I732" s="1527"/>
      <c r="J732" s="1882"/>
      <c r="K732" s="1041" t="s">
        <v>16</v>
      </c>
      <c r="L732" s="1040" t="s">
        <v>3922</v>
      </c>
      <c r="M732" s="1290" t="s">
        <v>1600</v>
      </c>
      <c r="N732" s="1058"/>
      <c r="O732" s="1240" t="s">
        <v>13575</v>
      </c>
      <c r="S732" s="1058"/>
      <c r="T732" s="1202"/>
    </row>
    <row r="733" spans="1:20">
      <c r="A733" s="1046">
        <v>728</v>
      </c>
      <c r="B733" s="1045" t="s">
        <v>3924</v>
      </c>
      <c r="C733" s="1867" t="s">
        <v>9897</v>
      </c>
      <c r="D733" s="1527"/>
      <c r="E733" s="1527"/>
      <c r="F733" s="1527"/>
      <c r="G733" s="1527"/>
      <c r="H733" s="1527"/>
      <c r="I733" s="1527"/>
      <c r="J733" s="1882"/>
      <c r="K733" s="1041" t="s">
        <v>16</v>
      </c>
      <c r="L733" s="1040" t="s">
        <v>3924</v>
      </c>
      <c r="M733" s="1290" t="s">
        <v>1961</v>
      </c>
      <c r="N733" s="1058"/>
      <c r="O733" s="1240" t="s">
        <v>13575</v>
      </c>
      <c r="S733" s="1058"/>
      <c r="T733" s="1202"/>
    </row>
    <row r="734" spans="1:20">
      <c r="A734" s="1046">
        <v>729</v>
      </c>
      <c r="B734" s="1045" t="s">
        <v>3926</v>
      </c>
      <c r="C734" s="1867" t="s">
        <v>9898</v>
      </c>
      <c r="D734" s="1527"/>
      <c r="E734" s="1527"/>
      <c r="F734" s="1527"/>
      <c r="G734" s="1527"/>
      <c r="H734" s="1527"/>
      <c r="I734" s="1527"/>
      <c r="J734" s="1882"/>
      <c r="K734" s="1041" t="s">
        <v>16</v>
      </c>
      <c r="L734" s="1040" t="s">
        <v>3926</v>
      </c>
      <c r="M734" s="1290" t="s">
        <v>13462</v>
      </c>
      <c r="N734" s="1058"/>
      <c r="O734" s="1240" t="s">
        <v>13575</v>
      </c>
      <c r="S734" s="1058"/>
      <c r="T734" s="1202"/>
    </row>
    <row r="735" spans="1:20">
      <c r="A735" s="1046">
        <v>730</v>
      </c>
      <c r="B735" s="1045" t="s">
        <v>3928</v>
      </c>
      <c r="C735" s="1867" t="s">
        <v>9899</v>
      </c>
      <c r="D735" s="1527"/>
      <c r="E735" s="1527"/>
      <c r="F735" s="1527"/>
      <c r="G735" s="1527"/>
      <c r="H735" s="1527"/>
      <c r="I735" s="1527"/>
      <c r="J735" s="1882"/>
      <c r="K735" s="1041" t="s">
        <v>16</v>
      </c>
      <c r="L735" s="1040" t="s">
        <v>3928</v>
      </c>
      <c r="M735" s="1290"/>
      <c r="N735" s="1058"/>
      <c r="O735" s="1240"/>
      <c r="S735" s="1058"/>
      <c r="T735" s="1202"/>
    </row>
    <row r="736" spans="1:20">
      <c r="A736" s="1046">
        <v>731</v>
      </c>
      <c r="B736" s="1045" t="s">
        <v>3930</v>
      </c>
      <c r="C736" s="1867" t="s">
        <v>9900</v>
      </c>
      <c r="D736" s="1527"/>
      <c r="E736" s="1527"/>
      <c r="F736" s="1527"/>
      <c r="G736" s="1527"/>
      <c r="H736" s="1527"/>
      <c r="I736" s="1527"/>
      <c r="J736" s="1882"/>
      <c r="K736" s="1041" t="s">
        <v>16</v>
      </c>
      <c r="L736" s="1040" t="s">
        <v>3930</v>
      </c>
      <c r="M736" s="1290" t="s">
        <v>13442</v>
      </c>
      <c r="N736" s="1058"/>
      <c r="O736" s="1240" t="s">
        <v>13575</v>
      </c>
      <c r="S736" s="1058"/>
      <c r="T736" s="1202"/>
    </row>
    <row r="737" spans="1:20">
      <c r="A737" s="1046">
        <v>732</v>
      </c>
      <c r="B737" s="1037" t="s">
        <v>3932</v>
      </c>
      <c r="C737" s="1867" t="s">
        <v>9901</v>
      </c>
      <c r="D737" s="1527"/>
      <c r="E737" s="1527"/>
      <c r="F737" s="1527"/>
      <c r="G737" s="1527"/>
      <c r="H737" s="1527"/>
      <c r="I737" s="1527"/>
      <c r="J737" s="1882"/>
      <c r="K737" s="1041" t="s">
        <v>6990</v>
      </c>
      <c r="L737" s="1040" t="s">
        <v>3932</v>
      </c>
      <c r="M737" s="1290"/>
      <c r="N737" s="1056"/>
      <c r="O737" s="1056"/>
      <c r="S737" s="1058"/>
      <c r="T737" s="1202"/>
    </row>
    <row r="738" spans="1:20">
      <c r="A738" s="1046">
        <v>733</v>
      </c>
      <c r="B738" s="1037" t="s">
        <v>3934</v>
      </c>
      <c r="C738" s="1867" t="s">
        <v>9902</v>
      </c>
      <c r="D738" s="1527"/>
      <c r="E738" s="1527"/>
      <c r="F738" s="1527"/>
      <c r="G738" s="1527"/>
      <c r="H738" s="1527"/>
      <c r="I738" s="1527"/>
      <c r="J738" s="1882"/>
      <c r="K738" s="1041" t="s">
        <v>6990</v>
      </c>
      <c r="L738" s="1040" t="s">
        <v>3934</v>
      </c>
      <c r="M738" s="1290"/>
      <c r="N738" s="1056"/>
      <c r="O738" s="1056"/>
      <c r="S738" s="1058"/>
      <c r="T738" s="1202"/>
    </row>
    <row r="739" spans="1:20">
      <c r="A739" s="1046">
        <v>734</v>
      </c>
      <c r="B739" s="1037" t="s">
        <v>3936</v>
      </c>
      <c r="C739" s="1867" t="s">
        <v>9903</v>
      </c>
      <c r="D739" s="1527"/>
      <c r="E739" s="1527"/>
      <c r="F739" s="1527"/>
      <c r="G739" s="1527"/>
      <c r="H739" s="1527"/>
      <c r="I739" s="1527"/>
      <c r="J739" s="1882"/>
      <c r="K739" s="1041" t="s">
        <v>6990</v>
      </c>
      <c r="L739" s="1040" t="s">
        <v>3936</v>
      </c>
      <c r="M739" s="1290"/>
      <c r="N739" s="1056"/>
      <c r="O739" s="1056"/>
      <c r="S739" s="1058"/>
      <c r="T739" s="1202"/>
    </row>
    <row r="740" spans="1:20">
      <c r="A740" s="1046">
        <v>735</v>
      </c>
      <c r="B740" s="1037" t="s">
        <v>3938</v>
      </c>
      <c r="C740" s="1867" t="s">
        <v>9904</v>
      </c>
      <c r="D740" s="1527"/>
      <c r="E740" s="1527"/>
      <c r="F740" s="1527"/>
      <c r="G740" s="1527"/>
      <c r="H740" s="1527"/>
      <c r="I740" s="1527"/>
      <c r="J740" s="1882"/>
      <c r="K740" s="1041" t="s">
        <v>6990</v>
      </c>
      <c r="L740" s="1040" t="s">
        <v>3938</v>
      </c>
      <c r="M740" s="1290"/>
      <c r="N740" s="1056"/>
      <c r="O740" s="1056"/>
      <c r="S740" s="1058"/>
      <c r="T740" s="1202"/>
    </row>
    <row r="741" spans="1:20">
      <c r="A741" s="1046">
        <v>736</v>
      </c>
      <c r="B741" s="1045" t="s">
        <v>3940</v>
      </c>
      <c r="C741" s="1867" t="s">
        <v>9905</v>
      </c>
      <c r="D741" s="1527"/>
      <c r="E741" s="1527"/>
      <c r="F741" s="1527"/>
      <c r="G741" s="1527"/>
      <c r="H741" s="1527"/>
      <c r="I741" s="1527"/>
      <c r="J741" s="1882"/>
      <c r="K741" s="1041" t="s">
        <v>6990</v>
      </c>
      <c r="L741" s="1040" t="s">
        <v>3940</v>
      </c>
      <c r="M741" s="1290"/>
      <c r="N741" s="1056"/>
      <c r="O741" s="1056"/>
      <c r="S741" s="1058"/>
      <c r="T741" s="1202"/>
    </row>
    <row r="742" spans="1:20">
      <c r="A742" s="1046">
        <v>737</v>
      </c>
      <c r="B742" s="1045" t="s">
        <v>3942</v>
      </c>
      <c r="C742" s="1867" t="s">
        <v>9906</v>
      </c>
      <c r="D742" s="1527"/>
      <c r="E742" s="1527"/>
      <c r="F742" s="1527"/>
      <c r="G742" s="1527"/>
      <c r="H742" s="1527"/>
      <c r="I742" s="1527"/>
      <c r="J742" s="1882"/>
      <c r="K742" s="1041" t="s">
        <v>6990</v>
      </c>
      <c r="L742" s="1040" t="s">
        <v>3942</v>
      </c>
      <c r="M742" s="1290"/>
      <c r="N742" s="1056"/>
      <c r="O742" s="1056"/>
      <c r="S742" s="1058"/>
      <c r="T742" s="1202"/>
    </row>
    <row r="743" spans="1:20">
      <c r="A743" s="1046">
        <v>738</v>
      </c>
      <c r="B743" s="1045" t="s">
        <v>3944</v>
      </c>
      <c r="C743" s="1867" t="s">
        <v>9907</v>
      </c>
      <c r="D743" s="1527"/>
      <c r="E743" s="1527"/>
      <c r="F743" s="1527"/>
      <c r="G743" s="1527"/>
      <c r="H743" s="1527"/>
      <c r="I743" s="1527"/>
      <c r="J743" s="1882"/>
      <c r="K743" s="1041" t="s">
        <v>6990</v>
      </c>
      <c r="L743" s="1040" t="s">
        <v>3944</v>
      </c>
      <c r="M743" s="1290"/>
      <c r="N743" s="1056"/>
      <c r="O743" s="1056"/>
      <c r="S743" s="1058"/>
      <c r="T743" s="1202"/>
    </row>
    <row r="744" spans="1:20">
      <c r="A744" s="1046">
        <v>739</v>
      </c>
      <c r="B744" s="1045" t="s">
        <v>3946</v>
      </c>
      <c r="C744" s="1867" t="s">
        <v>9908</v>
      </c>
      <c r="D744" s="1527"/>
      <c r="E744" s="1527"/>
      <c r="F744" s="1527"/>
      <c r="G744" s="1527"/>
      <c r="H744" s="1527"/>
      <c r="I744" s="1527"/>
      <c r="J744" s="1882"/>
      <c r="K744" s="1041" t="s">
        <v>6990</v>
      </c>
      <c r="L744" s="1040" t="s">
        <v>3946</v>
      </c>
      <c r="M744" s="1290"/>
      <c r="N744" s="1056"/>
      <c r="O744" s="1056"/>
      <c r="S744" s="1058"/>
      <c r="T744" s="1202"/>
    </row>
    <row r="745" spans="1:20">
      <c r="A745" s="1046">
        <v>740</v>
      </c>
      <c r="B745" s="1037" t="s">
        <v>3948</v>
      </c>
      <c r="C745" s="1867" t="s">
        <v>9909</v>
      </c>
      <c r="D745" s="1527"/>
      <c r="E745" s="1527"/>
      <c r="F745" s="1527"/>
      <c r="G745" s="1527"/>
      <c r="H745" s="1527"/>
      <c r="I745" s="1527"/>
      <c r="J745" s="1882"/>
      <c r="K745" s="1041" t="s">
        <v>6990</v>
      </c>
      <c r="L745" s="1040" t="s">
        <v>3948</v>
      </c>
      <c r="M745" s="1290"/>
      <c r="N745" s="1056"/>
      <c r="O745" s="1056"/>
      <c r="S745" s="1058"/>
      <c r="T745" s="1202"/>
    </row>
    <row r="746" spans="1:20">
      <c r="A746" s="1046">
        <v>741</v>
      </c>
      <c r="B746" s="1037" t="s">
        <v>3950</v>
      </c>
      <c r="C746" s="1867" t="s">
        <v>9910</v>
      </c>
      <c r="D746" s="1527"/>
      <c r="E746" s="1527"/>
      <c r="F746" s="1527"/>
      <c r="G746" s="1527"/>
      <c r="H746" s="1527"/>
      <c r="I746" s="1527"/>
      <c r="J746" s="1882"/>
      <c r="K746" s="1041" t="s">
        <v>6990</v>
      </c>
      <c r="L746" s="1040" t="s">
        <v>3950</v>
      </c>
      <c r="M746" s="1290"/>
      <c r="N746" s="1056"/>
      <c r="O746" s="1056"/>
      <c r="S746" s="1058"/>
      <c r="T746" s="1202"/>
    </row>
    <row r="747" spans="1:20">
      <c r="A747" s="1046">
        <v>742</v>
      </c>
      <c r="B747" s="1037" t="s">
        <v>3952</v>
      </c>
      <c r="C747" s="1867" t="s">
        <v>9911</v>
      </c>
      <c r="D747" s="1527"/>
      <c r="E747" s="1527"/>
      <c r="F747" s="1527"/>
      <c r="G747" s="1527"/>
      <c r="H747" s="1527"/>
      <c r="I747" s="1527"/>
      <c r="J747" s="1882"/>
      <c r="K747" s="1041" t="s">
        <v>6990</v>
      </c>
      <c r="L747" s="1040" t="s">
        <v>3952</v>
      </c>
      <c r="M747" s="1290"/>
      <c r="N747" s="1056"/>
      <c r="O747" s="1056"/>
      <c r="S747" s="1058"/>
      <c r="T747" s="1202"/>
    </row>
    <row r="748" spans="1:20">
      <c r="A748" s="1046">
        <v>743</v>
      </c>
      <c r="B748" s="1037" t="s">
        <v>3954</v>
      </c>
      <c r="C748" s="1867" t="s">
        <v>9912</v>
      </c>
      <c r="D748" s="1527"/>
      <c r="E748" s="1527"/>
      <c r="F748" s="1527"/>
      <c r="G748" s="1527"/>
      <c r="H748" s="1527"/>
      <c r="I748" s="1527"/>
      <c r="J748" s="1882"/>
      <c r="K748" s="1041" t="s">
        <v>6990</v>
      </c>
      <c r="L748" s="1040" t="s">
        <v>3954</v>
      </c>
      <c r="M748" s="1290"/>
      <c r="N748" s="1056"/>
      <c r="O748" s="1056"/>
      <c r="S748" s="1058"/>
      <c r="T748" s="1202"/>
    </row>
    <row r="749" spans="1:20">
      <c r="A749" s="1046">
        <v>744</v>
      </c>
      <c r="B749" s="1045" t="s">
        <v>3956</v>
      </c>
      <c r="C749" s="1039" t="s">
        <v>13</v>
      </c>
      <c r="D749" s="1038" t="s">
        <v>2427</v>
      </c>
      <c r="E749" s="1038" t="s">
        <v>2427</v>
      </c>
      <c r="F749" s="1038" t="s">
        <v>2427</v>
      </c>
      <c r="G749" s="1038" t="s">
        <v>2427</v>
      </c>
      <c r="H749" s="1038" t="s">
        <v>2427</v>
      </c>
      <c r="I749" s="1038" t="s">
        <v>2427</v>
      </c>
      <c r="J749" s="1035" t="s">
        <v>9459</v>
      </c>
      <c r="K749" s="1041" t="s">
        <v>16</v>
      </c>
      <c r="L749" s="1040" t="s">
        <v>3956</v>
      </c>
      <c r="M749" s="1290"/>
      <c r="N749" s="1058"/>
      <c r="O749" s="1058"/>
      <c r="S749" s="1056"/>
      <c r="T749" s="1202"/>
    </row>
    <row r="750" spans="1:20">
      <c r="A750" s="1046">
        <v>745</v>
      </c>
      <c r="B750" s="1045" t="s">
        <v>3958</v>
      </c>
      <c r="C750" s="1039" t="s">
        <v>13</v>
      </c>
      <c r="D750" s="1038" t="s">
        <v>2427</v>
      </c>
      <c r="E750" s="1038" t="s">
        <v>2427</v>
      </c>
      <c r="F750" s="1038" t="s">
        <v>2427</v>
      </c>
      <c r="G750" s="1038" t="s">
        <v>2427</v>
      </c>
      <c r="H750" s="1038" t="s">
        <v>2427</v>
      </c>
      <c r="I750" s="1038" t="s">
        <v>2427</v>
      </c>
      <c r="J750" s="1035" t="s">
        <v>9459</v>
      </c>
      <c r="K750" s="1041" t="s">
        <v>16</v>
      </c>
      <c r="L750" s="1040" t="s">
        <v>3958</v>
      </c>
      <c r="M750" s="1290"/>
      <c r="N750" s="1058"/>
      <c r="O750" s="1058"/>
      <c r="S750" s="1056"/>
      <c r="T750" s="1202"/>
    </row>
    <row r="751" spans="1:20">
      <c r="A751" s="1046">
        <v>746</v>
      </c>
      <c r="B751" s="1045" t="s">
        <v>3960</v>
      </c>
      <c r="C751" s="1039" t="s">
        <v>13</v>
      </c>
      <c r="D751" s="1038" t="s">
        <v>2427</v>
      </c>
      <c r="E751" s="1038" t="s">
        <v>2427</v>
      </c>
      <c r="F751" s="1038" t="s">
        <v>2427</v>
      </c>
      <c r="G751" s="1038" t="s">
        <v>2427</v>
      </c>
      <c r="H751" s="1038" t="s">
        <v>2427</v>
      </c>
      <c r="I751" s="1038" t="s">
        <v>2427</v>
      </c>
      <c r="J751" s="1035" t="s">
        <v>9459</v>
      </c>
      <c r="K751" s="1041" t="s">
        <v>16</v>
      </c>
      <c r="L751" s="1040" t="s">
        <v>3960</v>
      </c>
      <c r="M751" s="1290"/>
      <c r="N751" s="1058"/>
      <c r="O751" s="1058"/>
      <c r="S751" s="1056"/>
      <c r="T751" s="1202"/>
    </row>
    <row r="752" spans="1:20">
      <c r="A752" s="1046">
        <v>747</v>
      </c>
      <c r="B752" s="1045" t="s">
        <v>3962</v>
      </c>
      <c r="C752" s="1039" t="s">
        <v>13</v>
      </c>
      <c r="D752" s="1038" t="s">
        <v>2427</v>
      </c>
      <c r="E752" s="1038" t="s">
        <v>2427</v>
      </c>
      <c r="F752" s="1038" t="s">
        <v>2427</v>
      </c>
      <c r="G752" s="1038" t="s">
        <v>2427</v>
      </c>
      <c r="H752" s="1038" t="s">
        <v>2427</v>
      </c>
      <c r="I752" s="1038" t="s">
        <v>2427</v>
      </c>
      <c r="J752" s="1035" t="s">
        <v>9459</v>
      </c>
      <c r="K752" s="1041" t="s">
        <v>16</v>
      </c>
      <c r="L752" s="1040" t="s">
        <v>3962</v>
      </c>
      <c r="M752" s="1290"/>
      <c r="N752" s="1058"/>
      <c r="O752" s="1058"/>
      <c r="S752" s="1056"/>
      <c r="T752" s="1202"/>
    </row>
    <row r="753" spans="1:20">
      <c r="A753" s="1046">
        <v>748</v>
      </c>
      <c r="B753" s="1037" t="s">
        <v>3964</v>
      </c>
      <c r="C753" s="1039" t="s">
        <v>13</v>
      </c>
      <c r="D753" s="1038" t="s">
        <v>2427</v>
      </c>
      <c r="E753" s="1038" t="s">
        <v>2427</v>
      </c>
      <c r="F753" s="1038" t="s">
        <v>2427</v>
      </c>
      <c r="G753" s="1038" t="s">
        <v>2427</v>
      </c>
      <c r="H753" s="1038" t="s">
        <v>2427</v>
      </c>
      <c r="I753" s="1038" t="s">
        <v>2427</v>
      </c>
      <c r="J753" s="1035" t="s">
        <v>9459</v>
      </c>
      <c r="K753" s="1041" t="s">
        <v>16</v>
      </c>
      <c r="L753" s="1040" t="s">
        <v>3964</v>
      </c>
      <c r="M753" s="1290"/>
      <c r="N753" s="1058"/>
      <c r="O753" s="1058"/>
      <c r="S753" s="1056"/>
      <c r="T753" s="1202"/>
    </row>
    <row r="754" spans="1:20">
      <c r="A754" s="1046">
        <v>749</v>
      </c>
      <c r="B754" s="1037" t="s">
        <v>3966</v>
      </c>
      <c r="C754" s="1039" t="s">
        <v>13</v>
      </c>
      <c r="D754" s="1038" t="s">
        <v>2427</v>
      </c>
      <c r="E754" s="1038" t="s">
        <v>2427</v>
      </c>
      <c r="F754" s="1038" t="s">
        <v>2427</v>
      </c>
      <c r="G754" s="1038" t="s">
        <v>2427</v>
      </c>
      <c r="H754" s="1038" t="s">
        <v>2427</v>
      </c>
      <c r="I754" s="1038" t="s">
        <v>2427</v>
      </c>
      <c r="J754" s="1035" t="s">
        <v>9459</v>
      </c>
      <c r="K754" s="1041" t="s">
        <v>16</v>
      </c>
      <c r="L754" s="1040" t="s">
        <v>3966</v>
      </c>
      <c r="M754" s="1290"/>
      <c r="N754" s="1058"/>
      <c r="O754" s="1058"/>
      <c r="S754" s="1056"/>
      <c r="T754" s="1202"/>
    </row>
    <row r="755" spans="1:20">
      <c r="A755" s="1046">
        <v>750</v>
      </c>
      <c r="B755" s="1037" t="s">
        <v>3968</v>
      </c>
      <c r="C755" s="1039" t="s">
        <v>13</v>
      </c>
      <c r="D755" s="1038" t="s">
        <v>2427</v>
      </c>
      <c r="E755" s="1038" t="s">
        <v>2427</v>
      </c>
      <c r="F755" s="1038" t="s">
        <v>2427</v>
      </c>
      <c r="G755" s="1038" t="s">
        <v>2427</v>
      </c>
      <c r="H755" s="1038" t="s">
        <v>2427</v>
      </c>
      <c r="I755" s="1038" t="s">
        <v>2427</v>
      </c>
      <c r="J755" s="1035" t="s">
        <v>9459</v>
      </c>
      <c r="K755" s="1041" t="s">
        <v>16</v>
      </c>
      <c r="L755" s="1040" t="s">
        <v>3968</v>
      </c>
      <c r="M755" s="1290"/>
      <c r="N755" s="1058"/>
      <c r="O755" s="1058"/>
      <c r="S755" s="1056"/>
      <c r="T755" s="1202"/>
    </row>
    <row r="756" spans="1:20">
      <c r="A756" s="1046">
        <v>751</v>
      </c>
      <c r="B756" s="1037" t="s">
        <v>3970</v>
      </c>
      <c r="C756" s="1039" t="s">
        <v>13</v>
      </c>
      <c r="D756" s="1038" t="s">
        <v>2427</v>
      </c>
      <c r="E756" s="1038" t="s">
        <v>2427</v>
      </c>
      <c r="F756" s="1038" t="s">
        <v>2427</v>
      </c>
      <c r="G756" s="1038" t="s">
        <v>2427</v>
      </c>
      <c r="H756" s="1038" t="s">
        <v>2427</v>
      </c>
      <c r="I756" s="1038" t="s">
        <v>2427</v>
      </c>
      <c r="J756" s="1035" t="s">
        <v>9459</v>
      </c>
      <c r="K756" s="1041" t="s">
        <v>16</v>
      </c>
      <c r="L756" s="1040" t="s">
        <v>3970</v>
      </c>
      <c r="M756" s="1290"/>
      <c r="N756" s="1058"/>
      <c r="O756" s="1058"/>
      <c r="S756" s="1056"/>
      <c r="T756" s="1202"/>
    </row>
    <row r="757" spans="1:20">
      <c r="A757" s="1046">
        <v>752</v>
      </c>
      <c r="B757" s="1045" t="s">
        <v>3972</v>
      </c>
      <c r="C757" s="1039" t="s">
        <v>13</v>
      </c>
      <c r="D757" s="1038" t="s">
        <v>2427</v>
      </c>
      <c r="E757" s="1038" t="s">
        <v>2427</v>
      </c>
      <c r="F757" s="1038" t="s">
        <v>2427</v>
      </c>
      <c r="G757" s="1038" t="s">
        <v>2427</v>
      </c>
      <c r="H757" s="1038" t="s">
        <v>2427</v>
      </c>
      <c r="I757" s="1038" t="s">
        <v>2427</v>
      </c>
      <c r="J757" s="1035" t="s">
        <v>9459</v>
      </c>
      <c r="K757" s="1041" t="s">
        <v>16</v>
      </c>
      <c r="L757" s="1040" t="s">
        <v>3972</v>
      </c>
      <c r="M757" s="1290"/>
      <c r="N757" s="1058"/>
      <c r="O757" s="1058"/>
      <c r="S757" s="1056"/>
      <c r="T757" s="1202"/>
    </row>
    <row r="758" spans="1:20">
      <c r="A758" s="1046">
        <v>753</v>
      </c>
      <c r="B758" s="1045" t="s">
        <v>3974</v>
      </c>
      <c r="C758" s="1039" t="s">
        <v>13</v>
      </c>
      <c r="D758" s="1038" t="s">
        <v>2427</v>
      </c>
      <c r="E758" s="1038" t="s">
        <v>2427</v>
      </c>
      <c r="F758" s="1038" t="s">
        <v>2427</v>
      </c>
      <c r="G758" s="1038" t="s">
        <v>2427</v>
      </c>
      <c r="H758" s="1038" t="s">
        <v>2427</v>
      </c>
      <c r="I758" s="1038" t="s">
        <v>2427</v>
      </c>
      <c r="J758" s="1035" t="s">
        <v>9459</v>
      </c>
      <c r="K758" s="1041" t="s">
        <v>16</v>
      </c>
      <c r="L758" s="1040" t="s">
        <v>3974</v>
      </c>
      <c r="M758" s="1290"/>
      <c r="N758" s="1058"/>
      <c r="O758" s="1058"/>
      <c r="S758" s="1056"/>
      <c r="T758" s="1202"/>
    </row>
    <row r="759" spans="1:20">
      <c r="A759" s="1046">
        <v>754</v>
      </c>
      <c r="B759" s="1045" t="s">
        <v>3976</v>
      </c>
      <c r="C759" s="1039" t="s">
        <v>13</v>
      </c>
      <c r="D759" s="1038" t="s">
        <v>2427</v>
      </c>
      <c r="E759" s="1038" t="s">
        <v>2427</v>
      </c>
      <c r="F759" s="1038" t="s">
        <v>2427</v>
      </c>
      <c r="G759" s="1038" t="s">
        <v>2427</v>
      </c>
      <c r="H759" s="1038" t="s">
        <v>2427</v>
      </c>
      <c r="I759" s="1038" t="s">
        <v>2427</v>
      </c>
      <c r="J759" s="1035" t="s">
        <v>9459</v>
      </c>
      <c r="K759" s="1041" t="s">
        <v>16</v>
      </c>
      <c r="L759" s="1040" t="s">
        <v>3976</v>
      </c>
      <c r="M759" s="1290"/>
      <c r="N759" s="1058"/>
      <c r="O759" s="1058"/>
      <c r="S759" s="1056"/>
      <c r="T759" s="1202"/>
    </row>
    <row r="760" spans="1:20">
      <c r="A760" s="1046">
        <v>755</v>
      </c>
      <c r="B760" s="1045" t="s">
        <v>3978</v>
      </c>
      <c r="C760" s="1039" t="s">
        <v>13</v>
      </c>
      <c r="D760" s="1038" t="s">
        <v>2427</v>
      </c>
      <c r="E760" s="1038" t="s">
        <v>2427</v>
      </c>
      <c r="F760" s="1038" t="s">
        <v>2427</v>
      </c>
      <c r="G760" s="1038" t="s">
        <v>2427</v>
      </c>
      <c r="H760" s="1038" t="s">
        <v>2427</v>
      </c>
      <c r="I760" s="1038" t="s">
        <v>2427</v>
      </c>
      <c r="J760" s="1035" t="s">
        <v>9459</v>
      </c>
      <c r="K760" s="1041" t="s">
        <v>16</v>
      </c>
      <c r="L760" s="1040" t="s">
        <v>3978</v>
      </c>
      <c r="M760" s="1290"/>
      <c r="N760" s="1058"/>
      <c r="O760" s="1058"/>
      <c r="S760" s="1056"/>
      <c r="T760" s="1202"/>
    </row>
    <row r="761" spans="1:20">
      <c r="A761" s="1046">
        <v>756</v>
      </c>
      <c r="B761" s="1037" t="s">
        <v>3980</v>
      </c>
      <c r="C761" s="1039" t="s">
        <v>13</v>
      </c>
      <c r="D761" s="1038" t="s">
        <v>2427</v>
      </c>
      <c r="E761" s="1038" t="s">
        <v>2427</v>
      </c>
      <c r="F761" s="1038" t="s">
        <v>2427</v>
      </c>
      <c r="G761" s="1038" t="s">
        <v>2427</v>
      </c>
      <c r="H761" s="1038" t="s">
        <v>2427</v>
      </c>
      <c r="I761" s="1038" t="s">
        <v>2427</v>
      </c>
      <c r="J761" s="1035" t="s">
        <v>9459</v>
      </c>
      <c r="K761" s="1041" t="s">
        <v>16</v>
      </c>
      <c r="L761" s="1040" t="s">
        <v>3980</v>
      </c>
      <c r="M761" s="1290"/>
      <c r="N761" s="1058"/>
      <c r="O761" s="1058"/>
      <c r="S761" s="1056"/>
      <c r="T761" s="1202"/>
    </row>
    <row r="762" spans="1:20">
      <c r="A762" s="1046">
        <v>757</v>
      </c>
      <c r="B762" s="1037" t="s">
        <v>3982</v>
      </c>
      <c r="C762" s="1039" t="s">
        <v>13</v>
      </c>
      <c r="D762" s="1038" t="s">
        <v>2427</v>
      </c>
      <c r="E762" s="1038" t="s">
        <v>2427</v>
      </c>
      <c r="F762" s="1038" t="s">
        <v>2427</v>
      </c>
      <c r="G762" s="1038" t="s">
        <v>2427</v>
      </c>
      <c r="H762" s="1038" t="s">
        <v>2427</v>
      </c>
      <c r="I762" s="1038" t="s">
        <v>2427</v>
      </c>
      <c r="J762" s="1035" t="s">
        <v>9459</v>
      </c>
      <c r="K762" s="1041" t="s">
        <v>16</v>
      </c>
      <c r="L762" s="1040" t="s">
        <v>3982</v>
      </c>
      <c r="M762" s="1290"/>
      <c r="N762" s="1058"/>
      <c r="O762" s="1058"/>
      <c r="S762" s="1056"/>
      <c r="T762" s="1202"/>
    </row>
    <row r="763" spans="1:20">
      <c r="A763" s="1046">
        <v>758</v>
      </c>
      <c r="B763" s="1037" t="s">
        <v>3984</v>
      </c>
      <c r="C763" s="1039" t="s">
        <v>13</v>
      </c>
      <c r="D763" s="1038" t="s">
        <v>2427</v>
      </c>
      <c r="E763" s="1038" t="s">
        <v>2427</v>
      </c>
      <c r="F763" s="1038" t="s">
        <v>2427</v>
      </c>
      <c r="G763" s="1038" t="s">
        <v>2427</v>
      </c>
      <c r="H763" s="1038" t="s">
        <v>2427</v>
      </c>
      <c r="I763" s="1038" t="s">
        <v>2427</v>
      </c>
      <c r="J763" s="1035" t="s">
        <v>9459</v>
      </c>
      <c r="K763" s="1041" t="s">
        <v>16</v>
      </c>
      <c r="L763" s="1040" t="s">
        <v>3984</v>
      </c>
      <c r="M763" s="1290"/>
      <c r="N763" s="1058"/>
      <c r="O763" s="1058"/>
      <c r="S763" s="1056"/>
      <c r="T763" s="1202"/>
    </row>
    <row r="764" spans="1:20">
      <c r="A764" s="1046">
        <v>759</v>
      </c>
      <c r="B764" s="1037" t="s">
        <v>3986</v>
      </c>
      <c r="C764" s="1039" t="s">
        <v>13</v>
      </c>
      <c r="D764" s="1038" t="s">
        <v>2427</v>
      </c>
      <c r="E764" s="1038" t="s">
        <v>2427</v>
      </c>
      <c r="F764" s="1038" t="s">
        <v>2427</v>
      </c>
      <c r="G764" s="1038" t="s">
        <v>2427</v>
      </c>
      <c r="H764" s="1038" t="s">
        <v>2427</v>
      </c>
      <c r="I764" s="1038" t="s">
        <v>2427</v>
      </c>
      <c r="J764" s="1035" t="s">
        <v>9459</v>
      </c>
      <c r="K764" s="1041" t="s">
        <v>16</v>
      </c>
      <c r="L764" s="1040" t="s">
        <v>3986</v>
      </c>
      <c r="M764" s="1290"/>
      <c r="N764" s="1058"/>
      <c r="O764" s="1058"/>
      <c r="S764" s="1056"/>
      <c r="T764" s="1202"/>
    </row>
    <row r="765" spans="1:20">
      <c r="A765" s="1046">
        <v>760</v>
      </c>
      <c r="B765" s="1045" t="s">
        <v>3988</v>
      </c>
      <c r="C765" s="1039" t="s">
        <v>13</v>
      </c>
      <c r="D765" s="1038" t="s">
        <v>2427</v>
      </c>
      <c r="E765" s="1038" t="s">
        <v>2427</v>
      </c>
      <c r="F765" s="1038" t="s">
        <v>2427</v>
      </c>
      <c r="G765" s="1038" t="s">
        <v>2427</v>
      </c>
      <c r="H765" s="1038" t="s">
        <v>2427</v>
      </c>
      <c r="I765" s="1038" t="s">
        <v>2427</v>
      </c>
      <c r="J765" s="1035" t="s">
        <v>9459</v>
      </c>
      <c r="K765" s="1041" t="s">
        <v>16</v>
      </c>
      <c r="L765" s="1040" t="s">
        <v>3988</v>
      </c>
      <c r="M765" s="1290"/>
      <c r="N765" s="1058"/>
      <c r="O765" s="1058"/>
      <c r="S765" s="1056"/>
      <c r="T765" s="1202"/>
    </row>
    <row r="766" spans="1:20">
      <c r="A766" s="1046">
        <v>761</v>
      </c>
      <c r="B766" s="1045" t="s">
        <v>3990</v>
      </c>
      <c r="C766" s="1039" t="s">
        <v>13</v>
      </c>
      <c r="D766" s="1038" t="s">
        <v>2427</v>
      </c>
      <c r="E766" s="1038" t="s">
        <v>2427</v>
      </c>
      <c r="F766" s="1038" t="s">
        <v>2427</v>
      </c>
      <c r="G766" s="1038" t="s">
        <v>2427</v>
      </c>
      <c r="H766" s="1038" t="s">
        <v>2427</v>
      </c>
      <c r="I766" s="1038" t="s">
        <v>2427</v>
      </c>
      <c r="J766" s="1035" t="s">
        <v>9459</v>
      </c>
      <c r="K766" s="1041" t="s">
        <v>16</v>
      </c>
      <c r="L766" s="1040" t="s">
        <v>3990</v>
      </c>
      <c r="M766" s="1290"/>
      <c r="N766" s="1058"/>
      <c r="O766" s="1058"/>
      <c r="S766" s="1056"/>
      <c r="T766" s="1202"/>
    </row>
    <row r="767" spans="1:20">
      <c r="A767" s="1046">
        <v>762</v>
      </c>
      <c r="B767" s="1045" t="s">
        <v>3992</v>
      </c>
      <c r="C767" s="1039" t="s">
        <v>13</v>
      </c>
      <c r="D767" s="1038" t="s">
        <v>2427</v>
      </c>
      <c r="E767" s="1038" t="s">
        <v>2427</v>
      </c>
      <c r="F767" s="1038" t="s">
        <v>2427</v>
      </c>
      <c r="G767" s="1038" t="s">
        <v>2427</v>
      </c>
      <c r="H767" s="1038" t="s">
        <v>2427</v>
      </c>
      <c r="I767" s="1038" t="s">
        <v>2427</v>
      </c>
      <c r="J767" s="1035" t="s">
        <v>9459</v>
      </c>
      <c r="K767" s="1041" t="s">
        <v>16</v>
      </c>
      <c r="L767" s="1040" t="s">
        <v>3992</v>
      </c>
      <c r="M767" s="1290"/>
      <c r="N767" s="1058"/>
      <c r="O767" s="1058"/>
      <c r="S767" s="1056"/>
      <c r="T767" s="1202"/>
    </row>
    <row r="768" spans="1:20">
      <c r="A768" s="1046">
        <v>763</v>
      </c>
      <c r="B768" s="1045" t="s">
        <v>3994</v>
      </c>
      <c r="C768" s="1039" t="s">
        <v>13</v>
      </c>
      <c r="D768" s="1038" t="s">
        <v>2427</v>
      </c>
      <c r="E768" s="1038" t="s">
        <v>2427</v>
      </c>
      <c r="F768" s="1038" t="s">
        <v>2427</v>
      </c>
      <c r="G768" s="1038" t="s">
        <v>2427</v>
      </c>
      <c r="H768" s="1038" t="s">
        <v>2427</v>
      </c>
      <c r="I768" s="1038" t="s">
        <v>2427</v>
      </c>
      <c r="J768" s="1035" t="s">
        <v>9459</v>
      </c>
      <c r="K768" s="1041" t="s">
        <v>16</v>
      </c>
      <c r="L768" s="1040" t="s">
        <v>3994</v>
      </c>
      <c r="M768" s="1290"/>
      <c r="N768" s="1058"/>
      <c r="O768" s="1058"/>
      <c r="S768" s="1056"/>
      <c r="T768" s="1202"/>
    </row>
    <row r="769" spans="1:20">
      <c r="A769" s="1046">
        <v>764</v>
      </c>
      <c r="B769" s="1037" t="s">
        <v>3996</v>
      </c>
      <c r="C769" s="1039" t="s">
        <v>13</v>
      </c>
      <c r="D769" s="1038" t="s">
        <v>2427</v>
      </c>
      <c r="E769" s="1038" t="s">
        <v>2427</v>
      </c>
      <c r="F769" s="1038" t="s">
        <v>2427</v>
      </c>
      <c r="G769" s="1038" t="s">
        <v>2427</v>
      </c>
      <c r="H769" s="1038" t="s">
        <v>2427</v>
      </c>
      <c r="I769" s="1038" t="s">
        <v>2427</v>
      </c>
      <c r="J769" s="1035" t="s">
        <v>9459</v>
      </c>
      <c r="K769" s="1041" t="s">
        <v>16</v>
      </c>
      <c r="L769" s="1040" t="s">
        <v>3996</v>
      </c>
      <c r="M769" s="1290"/>
      <c r="N769" s="1058"/>
      <c r="O769" s="1058"/>
      <c r="S769" s="1056"/>
      <c r="T769" s="1202"/>
    </row>
    <row r="770" spans="1:20">
      <c r="A770" s="1046">
        <v>765</v>
      </c>
      <c r="B770" s="1037" t="s">
        <v>3998</v>
      </c>
      <c r="C770" s="1039" t="s">
        <v>13</v>
      </c>
      <c r="D770" s="1038" t="s">
        <v>2427</v>
      </c>
      <c r="E770" s="1038" t="s">
        <v>2427</v>
      </c>
      <c r="F770" s="1038" t="s">
        <v>2427</v>
      </c>
      <c r="G770" s="1038" t="s">
        <v>2427</v>
      </c>
      <c r="H770" s="1038" t="s">
        <v>2427</v>
      </c>
      <c r="I770" s="1038" t="s">
        <v>2427</v>
      </c>
      <c r="J770" s="1035" t="s">
        <v>9459</v>
      </c>
      <c r="K770" s="1041" t="s">
        <v>16</v>
      </c>
      <c r="L770" s="1040" t="s">
        <v>3998</v>
      </c>
      <c r="M770" s="1290"/>
      <c r="N770" s="1058"/>
      <c r="O770" s="1058"/>
      <c r="S770" s="1056"/>
      <c r="T770" s="1202"/>
    </row>
    <row r="771" spans="1:20">
      <c r="A771" s="1046">
        <v>766</v>
      </c>
      <c r="B771" s="1037" t="s">
        <v>4000</v>
      </c>
      <c r="C771" s="1039" t="s">
        <v>13</v>
      </c>
      <c r="D771" s="1038" t="s">
        <v>2427</v>
      </c>
      <c r="E771" s="1038" t="s">
        <v>2427</v>
      </c>
      <c r="F771" s="1038" t="s">
        <v>2427</v>
      </c>
      <c r="G771" s="1038" t="s">
        <v>2427</v>
      </c>
      <c r="H771" s="1038" t="s">
        <v>2427</v>
      </c>
      <c r="I771" s="1038" t="s">
        <v>2427</v>
      </c>
      <c r="J771" s="1035" t="s">
        <v>9459</v>
      </c>
      <c r="K771" s="1041" t="s">
        <v>16</v>
      </c>
      <c r="L771" s="1040" t="s">
        <v>4000</v>
      </c>
      <c r="M771" s="1290"/>
      <c r="N771" s="1058"/>
      <c r="O771" s="1058"/>
      <c r="S771" s="1056"/>
      <c r="T771" s="1202"/>
    </row>
    <row r="772" spans="1:20">
      <c r="A772" s="1046">
        <v>767</v>
      </c>
      <c r="B772" s="1037" t="s">
        <v>4002</v>
      </c>
      <c r="C772" s="1039" t="s">
        <v>13</v>
      </c>
      <c r="D772" s="1038" t="s">
        <v>2427</v>
      </c>
      <c r="E772" s="1038" t="s">
        <v>2427</v>
      </c>
      <c r="F772" s="1038" t="s">
        <v>2427</v>
      </c>
      <c r="G772" s="1038" t="s">
        <v>2427</v>
      </c>
      <c r="H772" s="1038" t="s">
        <v>2427</v>
      </c>
      <c r="I772" s="1038" t="s">
        <v>2427</v>
      </c>
      <c r="J772" s="1035" t="s">
        <v>9459</v>
      </c>
      <c r="K772" s="1041" t="s">
        <v>16</v>
      </c>
      <c r="L772" s="1040" t="s">
        <v>4002</v>
      </c>
      <c r="M772" s="1290"/>
      <c r="N772" s="1058"/>
      <c r="O772" s="1058"/>
      <c r="S772" s="1056"/>
      <c r="T772" s="1202"/>
    </row>
    <row r="773" spans="1:20">
      <c r="A773" s="1046">
        <v>768</v>
      </c>
      <c r="B773" s="1045" t="s">
        <v>4004</v>
      </c>
      <c r="C773" s="1867" t="s">
        <v>9913</v>
      </c>
      <c r="D773" s="1527"/>
      <c r="E773" s="1527"/>
      <c r="F773" s="1527"/>
      <c r="G773" s="1527"/>
      <c r="H773" s="1527"/>
      <c r="I773" s="1527"/>
      <c r="J773" s="1882"/>
      <c r="K773" s="1041" t="s">
        <v>16</v>
      </c>
      <c r="L773" s="1040" t="s">
        <v>4004</v>
      </c>
      <c r="M773" s="1290" t="s">
        <v>13427</v>
      </c>
      <c r="N773" s="1058"/>
      <c r="O773" s="1240" t="s">
        <v>13575</v>
      </c>
      <c r="S773" s="1058"/>
      <c r="T773" s="1202"/>
    </row>
    <row r="774" spans="1:20">
      <c r="A774" s="1046">
        <v>769</v>
      </c>
      <c r="B774" s="1045" t="s">
        <v>4006</v>
      </c>
      <c r="C774" s="1867" t="s">
        <v>9914</v>
      </c>
      <c r="D774" s="1527"/>
      <c r="E774" s="1527"/>
      <c r="F774" s="1527"/>
      <c r="G774" s="1527"/>
      <c r="H774" s="1527"/>
      <c r="I774" s="1527"/>
      <c r="J774" s="1882"/>
      <c r="K774" s="1041" t="s">
        <v>16</v>
      </c>
      <c r="L774" s="1040" t="s">
        <v>4006</v>
      </c>
      <c r="M774" s="1290" t="s">
        <v>13426</v>
      </c>
      <c r="N774" s="1058"/>
      <c r="O774" s="1240" t="s">
        <v>13575</v>
      </c>
      <c r="S774" s="1058"/>
      <c r="T774" s="1202"/>
    </row>
    <row r="775" spans="1:20">
      <c r="A775" s="1046">
        <v>770</v>
      </c>
      <c r="B775" s="1045" t="s">
        <v>4008</v>
      </c>
      <c r="C775" s="1867" t="s">
        <v>9915</v>
      </c>
      <c r="D775" s="1527"/>
      <c r="E775" s="1527"/>
      <c r="F775" s="1527"/>
      <c r="G775" s="1527"/>
      <c r="H775" s="1527"/>
      <c r="I775" s="1527"/>
      <c r="J775" s="1882"/>
      <c r="K775" s="1041" t="s">
        <v>16</v>
      </c>
      <c r="L775" s="1040" t="s">
        <v>4008</v>
      </c>
      <c r="M775" s="1290"/>
      <c r="N775" s="1058"/>
      <c r="O775" s="1058"/>
      <c r="S775" s="1058"/>
      <c r="T775" s="1202"/>
    </row>
    <row r="776" spans="1:20">
      <c r="A776" s="1046">
        <v>771</v>
      </c>
      <c r="B776" s="1045" t="s">
        <v>4010</v>
      </c>
      <c r="C776" s="1867" t="s">
        <v>9916</v>
      </c>
      <c r="D776" s="1527"/>
      <c r="E776" s="1527"/>
      <c r="F776" s="1527"/>
      <c r="G776" s="1527"/>
      <c r="H776" s="1527"/>
      <c r="I776" s="1527"/>
      <c r="J776" s="1882"/>
      <c r="K776" s="1041" t="s">
        <v>16</v>
      </c>
      <c r="L776" s="1040" t="s">
        <v>4010</v>
      </c>
      <c r="M776" s="1290"/>
      <c r="N776" s="1058"/>
      <c r="O776" s="1058"/>
      <c r="S776" s="1058"/>
      <c r="T776" s="1202"/>
    </row>
    <row r="777" spans="1:20">
      <c r="A777" s="1046">
        <v>772</v>
      </c>
      <c r="B777" s="1037" t="s">
        <v>4012</v>
      </c>
      <c r="C777" s="1867" t="s">
        <v>9917</v>
      </c>
      <c r="D777" s="1527"/>
      <c r="E777" s="1527"/>
      <c r="F777" s="1527"/>
      <c r="G777" s="1527"/>
      <c r="H777" s="1527"/>
      <c r="I777" s="1527"/>
      <c r="J777" s="1882"/>
      <c r="K777" s="1041" t="s">
        <v>16</v>
      </c>
      <c r="L777" s="1040" t="s">
        <v>4012</v>
      </c>
      <c r="M777" s="1290" t="s">
        <v>13438</v>
      </c>
      <c r="N777" s="1058"/>
      <c r="O777" s="1240" t="s">
        <v>13575</v>
      </c>
      <c r="S777" s="1058"/>
      <c r="T777" s="1202"/>
    </row>
    <row r="778" spans="1:20">
      <c r="A778" s="1046">
        <v>773</v>
      </c>
      <c r="B778" s="1037" t="s">
        <v>4014</v>
      </c>
      <c r="C778" s="1867" t="s">
        <v>9918</v>
      </c>
      <c r="D778" s="1527"/>
      <c r="E778" s="1527"/>
      <c r="F778" s="1527"/>
      <c r="G778" s="1527"/>
      <c r="H778" s="1527"/>
      <c r="I778" s="1527"/>
      <c r="J778" s="1882"/>
      <c r="K778" s="1041" t="s">
        <v>16</v>
      </c>
      <c r="L778" s="1040" t="s">
        <v>4014</v>
      </c>
      <c r="M778" s="1290" t="s">
        <v>13426</v>
      </c>
      <c r="N778" s="1058"/>
      <c r="O778" s="1240" t="s">
        <v>13575</v>
      </c>
      <c r="S778" s="1058"/>
      <c r="T778" s="1202"/>
    </row>
    <row r="779" spans="1:20">
      <c r="A779" s="1046">
        <v>774</v>
      </c>
      <c r="B779" s="1037" t="s">
        <v>4016</v>
      </c>
      <c r="C779" s="1867" t="s">
        <v>9919</v>
      </c>
      <c r="D779" s="1527"/>
      <c r="E779" s="1527"/>
      <c r="F779" s="1527"/>
      <c r="G779" s="1527"/>
      <c r="H779" s="1527"/>
      <c r="I779" s="1527"/>
      <c r="J779" s="1882"/>
      <c r="K779" s="1041" t="s">
        <v>16</v>
      </c>
      <c r="L779" s="1040" t="s">
        <v>4016</v>
      </c>
      <c r="M779" s="1290"/>
      <c r="N779" s="1058"/>
      <c r="O779" s="1058"/>
      <c r="S779" s="1058"/>
      <c r="T779" s="1202"/>
    </row>
    <row r="780" spans="1:20">
      <c r="A780" s="1046">
        <v>775</v>
      </c>
      <c r="B780" s="1037" t="s">
        <v>4018</v>
      </c>
      <c r="C780" s="1867" t="s">
        <v>9920</v>
      </c>
      <c r="D780" s="1527"/>
      <c r="E780" s="1527"/>
      <c r="F780" s="1527"/>
      <c r="G780" s="1527"/>
      <c r="H780" s="1527"/>
      <c r="I780" s="1527"/>
      <c r="J780" s="1882"/>
      <c r="K780" s="1041" t="s">
        <v>16</v>
      </c>
      <c r="L780" s="1040" t="s">
        <v>4018</v>
      </c>
      <c r="M780" s="1290"/>
      <c r="N780" s="1058"/>
      <c r="O780" s="1058"/>
      <c r="S780" s="1058"/>
      <c r="T780" s="1202"/>
    </row>
    <row r="781" spans="1:20">
      <c r="A781" s="1046">
        <v>776</v>
      </c>
      <c r="B781" s="1045" t="s">
        <v>4020</v>
      </c>
      <c r="C781" s="1867" t="s">
        <v>9921</v>
      </c>
      <c r="D781" s="1527"/>
      <c r="E781" s="1527"/>
      <c r="F781" s="1527"/>
      <c r="G781" s="1527"/>
      <c r="H781" s="1527"/>
      <c r="I781" s="1527"/>
      <c r="J781" s="1882"/>
      <c r="K781" s="1041" t="s">
        <v>16</v>
      </c>
      <c r="L781" s="1040" t="s">
        <v>4020</v>
      </c>
      <c r="M781" s="1290" t="s">
        <v>13457</v>
      </c>
      <c r="N781" s="1058"/>
      <c r="O781" s="1240" t="s">
        <v>13575</v>
      </c>
      <c r="S781" s="1058"/>
      <c r="T781" s="1202"/>
    </row>
    <row r="782" spans="1:20">
      <c r="A782" s="1046">
        <v>777</v>
      </c>
      <c r="B782" s="1045" t="s">
        <v>4022</v>
      </c>
      <c r="C782" s="1867" t="s">
        <v>9922</v>
      </c>
      <c r="D782" s="1527"/>
      <c r="E782" s="1527"/>
      <c r="F782" s="1527"/>
      <c r="G782" s="1527"/>
      <c r="H782" s="1527"/>
      <c r="I782" s="1527"/>
      <c r="J782" s="1882"/>
      <c r="K782" s="1041" t="s">
        <v>16</v>
      </c>
      <c r="L782" s="1040" t="s">
        <v>4022</v>
      </c>
      <c r="M782" s="1290"/>
      <c r="N782" s="1058"/>
      <c r="O782" s="1058"/>
      <c r="S782" s="1058"/>
      <c r="T782" s="1202"/>
    </row>
    <row r="783" spans="1:20">
      <c r="A783" s="1046">
        <v>778</v>
      </c>
      <c r="B783" s="1045" t="s">
        <v>4024</v>
      </c>
      <c r="C783" s="1867" t="s">
        <v>9923</v>
      </c>
      <c r="D783" s="1527"/>
      <c r="E783" s="1527"/>
      <c r="F783" s="1527"/>
      <c r="G783" s="1527"/>
      <c r="H783" s="1527"/>
      <c r="I783" s="1527"/>
      <c r="J783" s="1882"/>
      <c r="K783" s="1041" t="s">
        <v>16</v>
      </c>
      <c r="L783" s="1040" t="s">
        <v>4024</v>
      </c>
      <c r="M783" s="1290"/>
      <c r="N783" s="1058"/>
      <c r="O783" s="1058"/>
      <c r="S783" s="1058"/>
      <c r="T783" s="1202"/>
    </row>
    <row r="784" spans="1:20">
      <c r="A784" s="1046">
        <v>779</v>
      </c>
      <c r="B784" s="1045" t="s">
        <v>4026</v>
      </c>
      <c r="C784" s="1867" t="s">
        <v>9924</v>
      </c>
      <c r="D784" s="1527"/>
      <c r="E784" s="1527"/>
      <c r="F784" s="1527"/>
      <c r="G784" s="1527"/>
      <c r="H784" s="1527"/>
      <c r="I784" s="1527"/>
      <c r="J784" s="1882"/>
      <c r="K784" s="1041" t="s">
        <v>16</v>
      </c>
      <c r="L784" s="1040" t="s">
        <v>4026</v>
      </c>
      <c r="M784" s="1290"/>
      <c r="N784" s="1058"/>
      <c r="O784" s="1058"/>
      <c r="S784" s="1058"/>
      <c r="T784" s="1202"/>
    </row>
    <row r="785" spans="1:20">
      <c r="A785" s="1046">
        <v>780</v>
      </c>
      <c r="B785" s="1037" t="s">
        <v>4028</v>
      </c>
      <c r="C785" s="1867" t="s">
        <v>9925</v>
      </c>
      <c r="D785" s="1527"/>
      <c r="E785" s="1527"/>
      <c r="F785" s="1527"/>
      <c r="G785" s="1527"/>
      <c r="H785" s="1527"/>
      <c r="I785" s="1527"/>
      <c r="J785" s="1882"/>
      <c r="K785" s="1041" t="s">
        <v>16</v>
      </c>
      <c r="L785" s="1040" t="s">
        <v>4028</v>
      </c>
      <c r="M785" s="1290" t="s">
        <v>13447</v>
      </c>
      <c r="N785" s="1058"/>
      <c r="O785" s="1240" t="s">
        <v>13575</v>
      </c>
      <c r="S785" s="1058"/>
      <c r="T785" s="1202"/>
    </row>
    <row r="786" spans="1:20">
      <c r="A786" s="1046">
        <v>781</v>
      </c>
      <c r="B786" s="1037" t="s">
        <v>4030</v>
      </c>
      <c r="C786" s="1867" t="s">
        <v>9926</v>
      </c>
      <c r="D786" s="1527"/>
      <c r="E786" s="1527"/>
      <c r="F786" s="1527"/>
      <c r="G786" s="1527"/>
      <c r="H786" s="1527"/>
      <c r="I786" s="1527"/>
      <c r="J786" s="1882"/>
      <c r="K786" s="1041" t="s">
        <v>16</v>
      </c>
      <c r="L786" s="1040" t="s">
        <v>4030</v>
      </c>
      <c r="M786" s="1290"/>
      <c r="N786" s="1058"/>
      <c r="O786" s="1058"/>
      <c r="S786" s="1058"/>
      <c r="T786" s="1202"/>
    </row>
    <row r="787" spans="1:20">
      <c r="A787" s="1046">
        <v>782</v>
      </c>
      <c r="B787" s="1037" t="s">
        <v>4032</v>
      </c>
      <c r="C787" s="1867" t="s">
        <v>9927</v>
      </c>
      <c r="D787" s="1527"/>
      <c r="E787" s="1527"/>
      <c r="F787" s="1527"/>
      <c r="G787" s="1527"/>
      <c r="H787" s="1527"/>
      <c r="I787" s="1527"/>
      <c r="J787" s="1882"/>
      <c r="K787" s="1041" t="s">
        <v>16</v>
      </c>
      <c r="L787" s="1040" t="s">
        <v>4032</v>
      </c>
      <c r="M787" s="1290"/>
      <c r="N787" s="1058"/>
      <c r="O787" s="1058"/>
      <c r="S787" s="1058"/>
      <c r="T787" s="1202"/>
    </row>
    <row r="788" spans="1:20">
      <c r="A788" s="1046">
        <v>783</v>
      </c>
      <c r="B788" s="1037" t="s">
        <v>4034</v>
      </c>
      <c r="C788" s="1867" t="s">
        <v>9928</v>
      </c>
      <c r="D788" s="1527"/>
      <c r="E788" s="1527"/>
      <c r="F788" s="1527"/>
      <c r="G788" s="1527"/>
      <c r="H788" s="1527"/>
      <c r="I788" s="1527"/>
      <c r="J788" s="1882"/>
      <c r="K788" s="1041" t="s">
        <v>16</v>
      </c>
      <c r="L788" s="1040" t="s">
        <v>4034</v>
      </c>
      <c r="M788" s="1290"/>
      <c r="N788" s="1058"/>
      <c r="O788" s="1058"/>
      <c r="S788" s="1058"/>
      <c r="T788" s="1202"/>
    </row>
    <row r="789" spans="1:20">
      <c r="A789" s="1046">
        <v>784</v>
      </c>
      <c r="B789" s="1045" t="s">
        <v>4036</v>
      </c>
      <c r="C789" s="1883" t="s">
        <v>9929</v>
      </c>
      <c r="D789" s="1884"/>
      <c r="E789" s="1884"/>
      <c r="F789" s="1884"/>
      <c r="G789" s="1884"/>
      <c r="H789" s="1884"/>
      <c r="I789" s="1884"/>
      <c r="J789" s="1885"/>
      <c r="K789" s="1041" t="s">
        <v>16</v>
      </c>
      <c r="L789" s="1040" t="s">
        <v>4036</v>
      </c>
      <c r="M789" s="1290" t="s">
        <v>13432</v>
      </c>
      <c r="N789" s="1058"/>
      <c r="O789" s="1240" t="s">
        <v>13575</v>
      </c>
      <c r="S789" s="1058"/>
      <c r="T789" s="1202"/>
    </row>
    <row r="790" spans="1:20">
      <c r="A790" s="1046">
        <v>785</v>
      </c>
      <c r="B790" s="1045" t="s">
        <v>4038</v>
      </c>
      <c r="C790" s="1883" t="s">
        <v>9930</v>
      </c>
      <c r="D790" s="1884"/>
      <c r="E790" s="1884"/>
      <c r="F790" s="1884"/>
      <c r="G790" s="1884"/>
      <c r="H790" s="1884"/>
      <c r="I790" s="1884"/>
      <c r="J790" s="1885"/>
      <c r="K790" s="1041" t="s">
        <v>16</v>
      </c>
      <c r="L790" s="1040" t="s">
        <v>4038</v>
      </c>
      <c r="M790" s="1290"/>
      <c r="N790" s="1058"/>
      <c r="O790" s="1058"/>
      <c r="S790" s="1058"/>
      <c r="T790" s="1202"/>
    </row>
    <row r="791" spans="1:20">
      <c r="A791" s="1046">
        <v>786</v>
      </c>
      <c r="B791" s="1045" t="s">
        <v>4040</v>
      </c>
      <c r="C791" s="1883" t="s">
        <v>9931</v>
      </c>
      <c r="D791" s="1884"/>
      <c r="E791" s="1884"/>
      <c r="F791" s="1884"/>
      <c r="G791" s="1884"/>
      <c r="H791" s="1884"/>
      <c r="I791" s="1884"/>
      <c r="J791" s="1885"/>
      <c r="K791" s="1041" t="s">
        <v>16</v>
      </c>
      <c r="L791" s="1040" t="s">
        <v>4040</v>
      </c>
      <c r="M791" s="1290" t="s">
        <v>13436</v>
      </c>
      <c r="N791" s="1058"/>
      <c r="O791" s="1240" t="s">
        <v>13575</v>
      </c>
      <c r="S791" s="1058"/>
      <c r="T791" s="1202"/>
    </row>
    <row r="792" spans="1:20">
      <c r="A792" s="1046">
        <v>787</v>
      </c>
      <c r="B792" s="1045" t="s">
        <v>4042</v>
      </c>
      <c r="C792" s="1883" t="s">
        <v>9932</v>
      </c>
      <c r="D792" s="1884"/>
      <c r="E792" s="1884"/>
      <c r="F792" s="1884"/>
      <c r="G792" s="1884"/>
      <c r="H792" s="1884"/>
      <c r="I792" s="1884"/>
      <c r="J792" s="1885"/>
      <c r="K792" s="1041" t="s">
        <v>16</v>
      </c>
      <c r="L792" s="1040" t="s">
        <v>4042</v>
      </c>
      <c r="M792" s="1290"/>
      <c r="N792" s="1058"/>
      <c r="O792" s="1058"/>
      <c r="S792" s="1058"/>
      <c r="T792" s="1202"/>
    </row>
    <row r="793" spans="1:20">
      <c r="A793" s="1046">
        <v>788</v>
      </c>
      <c r="B793" s="1037" t="s">
        <v>4044</v>
      </c>
      <c r="C793" s="1883" t="s">
        <v>9933</v>
      </c>
      <c r="D793" s="1884"/>
      <c r="E793" s="1884"/>
      <c r="F793" s="1884"/>
      <c r="G793" s="1884"/>
      <c r="H793" s="1884"/>
      <c r="I793" s="1884"/>
      <c r="J793" s="1885"/>
      <c r="K793" s="1041" t="s">
        <v>16</v>
      </c>
      <c r="L793" s="1040" t="s">
        <v>4044</v>
      </c>
      <c r="M793" s="1290" t="s">
        <v>13444</v>
      </c>
      <c r="N793" s="1058"/>
      <c r="O793" s="1240" t="s">
        <v>13575</v>
      </c>
      <c r="S793" s="1058"/>
      <c r="T793" s="1202"/>
    </row>
    <row r="794" spans="1:20">
      <c r="A794" s="1046">
        <v>789</v>
      </c>
      <c r="B794" s="1037" t="s">
        <v>4046</v>
      </c>
      <c r="C794" s="1883" t="s">
        <v>9934</v>
      </c>
      <c r="D794" s="1884"/>
      <c r="E794" s="1884"/>
      <c r="F794" s="1884"/>
      <c r="G794" s="1884"/>
      <c r="H794" s="1884"/>
      <c r="I794" s="1884"/>
      <c r="J794" s="1885"/>
      <c r="K794" s="1041" t="s">
        <v>16</v>
      </c>
      <c r="L794" s="1040" t="s">
        <v>4046</v>
      </c>
      <c r="M794" s="1290" t="s">
        <v>13444</v>
      </c>
      <c r="N794" s="1058"/>
      <c r="O794" s="1240" t="s">
        <v>13575</v>
      </c>
      <c r="S794" s="1058"/>
      <c r="T794" s="1202"/>
    </row>
    <row r="795" spans="1:20">
      <c r="A795" s="1046">
        <v>790</v>
      </c>
      <c r="B795" s="1037" t="s">
        <v>4048</v>
      </c>
      <c r="C795" s="1883" t="s">
        <v>9935</v>
      </c>
      <c r="D795" s="1884"/>
      <c r="E795" s="1884"/>
      <c r="F795" s="1884"/>
      <c r="G795" s="1884"/>
      <c r="H795" s="1884"/>
      <c r="I795" s="1884"/>
      <c r="J795" s="1885"/>
      <c r="K795" s="1041" t="s">
        <v>16</v>
      </c>
      <c r="L795" s="1040" t="s">
        <v>4048</v>
      </c>
      <c r="M795" s="1290" t="s">
        <v>13444</v>
      </c>
      <c r="N795" s="1058"/>
      <c r="O795" s="1240" t="s">
        <v>13575</v>
      </c>
      <c r="S795" s="1058"/>
      <c r="T795" s="1202"/>
    </row>
    <row r="796" spans="1:20">
      <c r="A796" s="1046">
        <v>791</v>
      </c>
      <c r="B796" s="1037" t="s">
        <v>4050</v>
      </c>
      <c r="C796" s="1883" t="s">
        <v>9936</v>
      </c>
      <c r="D796" s="1884"/>
      <c r="E796" s="1884"/>
      <c r="F796" s="1884"/>
      <c r="G796" s="1884"/>
      <c r="H796" s="1884"/>
      <c r="I796" s="1884"/>
      <c r="J796" s="1885"/>
      <c r="K796" s="1041" t="s">
        <v>16</v>
      </c>
      <c r="L796" s="1040" t="s">
        <v>4050</v>
      </c>
      <c r="M796" s="1290" t="s">
        <v>13460</v>
      </c>
      <c r="N796" s="1058"/>
      <c r="O796" s="1240" t="s">
        <v>13575</v>
      </c>
      <c r="S796" s="1058"/>
      <c r="T796" s="1202"/>
    </row>
    <row r="797" spans="1:20">
      <c r="A797" s="1046">
        <v>792</v>
      </c>
      <c r="B797" s="1045" t="s">
        <v>4052</v>
      </c>
      <c r="C797" s="1867" t="s">
        <v>9937</v>
      </c>
      <c r="D797" s="1527"/>
      <c r="E797" s="1527"/>
      <c r="F797" s="1527"/>
      <c r="G797" s="1527"/>
      <c r="H797" s="1527"/>
      <c r="I797" s="1527"/>
      <c r="J797" s="1882"/>
      <c r="K797" s="1041" t="s">
        <v>16</v>
      </c>
      <c r="L797" s="1040" t="s">
        <v>4052</v>
      </c>
      <c r="M797" s="1290" t="s">
        <v>13470</v>
      </c>
      <c r="N797" s="1058"/>
      <c r="O797" s="1240" t="s">
        <v>13575</v>
      </c>
      <c r="S797" s="1058"/>
      <c r="T797" s="1202"/>
    </row>
    <row r="798" spans="1:20">
      <c r="A798" s="1046">
        <v>793</v>
      </c>
      <c r="B798" s="1045" t="s">
        <v>4054</v>
      </c>
      <c r="C798" s="1867" t="s">
        <v>9938</v>
      </c>
      <c r="D798" s="1527"/>
      <c r="E798" s="1527"/>
      <c r="F798" s="1527"/>
      <c r="G798" s="1527"/>
      <c r="H798" s="1527"/>
      <c r="I798" s="1527"/>
      <c r="J798" s="1882"/>
      <c r="K798" s="1041" t="s">
        <v>16</v>
      </c>
      <c r="L798" s="1040" t="s">
        <v>4054</v>
      </c>
      <c r="M798" s="1290" t="s">
        <v>13463</v>
      </c>
      <c r="N798" s="1058"/>
      <c r="O798" s="1240" t="s">
        <v>13575</v>
      </c>
      <c r="S798" s="1058"/>
      <c r="T798" s="1202"/>
    </row>
    <row r="799" spans="1:20">
      <c r="A799" s="1046">
        <v>794</v>
      </c>
      <c r="B799" s="1045" t="s">
        <v>4056</v>
      </c>
      <c r="C799" s="1867" t="s">
        <v>9939</v>
      </c>
      <c r="D799" s="1527"/>
      <c r="E799" s="1527"/>
      <c r="F799" s="1527"/>
      <c r="G799" s="1527"/>
      <c r="H799" s="1527"/>
      <c r="I799" s="1527"/>
      <c r="J799" s="1882"/>
      <c r="K799" s="1041" t="s">
        <v>16</v>
      </c>
      <c r="L799" s="1040" t="s">
        <v>4056</v>
      </c>
      <c r="M799" s="1290"/>
      <c r="N799" s="1058"/>
      <c r="O799" s="1058"/>
      <c r="S799" s="1058"/>
      <c r="T799" s="1202"/>
    </row>
    <row r="800" spans="1:20">
      <c r="A800" s="1046">
        <v>795</v>
      </c>
      <c r="B800" s="1045" t="s">
        <v>4058</v>
      </c>
      <c r="C800" s="1867" t="s">
        <v>9940</v>
      </c>
      <c r="D800" s="1527"/>
      <c r="E800" s="1527"/>
      <c r="F800" s="1527"/>
      <c r="G800" s="1527"/>
      <c r="H800" s="1527"/>
      <c r="I800" s="1527"/>
      <c r="J800" s="1882"/>
      <c r="K800" s="1041" t="s">
        <v>16</v>
      </c>
      <c r="L800" s="1040" t="s">
        <v>4058</v>
      </c>
      <c r="M800" s="1290" t="s">
        <v>13442</v>
      </c>
      <c r="N800" s="1058"/>
      <c r="O800" s="1240" t="s">
        <v>13575</v>
      </c>
      <c r="S800" s="1058"/>
      <c r="T800" s="1202"/>
    </row>
    <row r="801" spans="1:20">
      <c r="A801" s="1046">
        <v>796</v>
      </c>
      <c r="B801" s="1037" t="s">
        <v>4060</v>
      </c>
      <c r="C801" s="1867" t="s">
        <v>9941</v>
      </c>
      <c r="D801" s="1527"/>
      <c r="E801" s="1527"/>
      <c r="F801" s="1527"/>
      <c r="G801" s="1527"/>
      <c r="H801" s="1527"/>
      <c r="I801" s="1527"/>
      <c r="J801" s="1882"/>
      <c r="K801" s="1041" t="s">
        <v>6990</v>
      </c>
      <c r="L801" s="1040" t="s">
        <v>4060</v>
      </c>
      <c r="M801" s="1290"/>
      <c r="N801" s="1056"/>
      <c r="O801" s="1056"/>
      <c r="S801" s="1058"/>
      <c r="T801" s="1202"/>
    </row>
    <row r="802" spans="1:20">
      <c r="A802" s="1046">
        <v>797</v>
      </c>
      <c r="B802" s="1037" t="s">
        <v>4062</v>
      </c>
      <c r="C802" s="1867" t="s">
        <v>9942</v>
      </c>
      <c r="D802" s="1527"/>
      <c r="E802" s="1527"/>
      <c r="F802" s="1527"/>
      <c r="G802" s="1527"/>
      <c r="H802" s="1527"/>
      <c r="I802" s="1527"/>
      <c r="J802" s="1882"/>
      <c r="K802" s="1041" t="s">
        <v>6990</v>
      </c>
      <c r="L802" s="1040" t="s">
        <v>4062</v>
      </c>
      <c r="M802" s="1290"/>
      <c r="N802" s="1056"/>
      <c r="O802" s="1056"/>
      <c r="S802" s="1058"/>
      <c r="T802" s="1202"/>
    </row>
    <row r="803" spans="1:20">
      <c r="A803" s="1046">
        <v>798</v>
      </c>
      <c r="B803" s="1037" t="s">
        <v>4064</v>
      </c>
      <c r="C803" s="1867" t="s">
        <v>9943</v>
      </c>
      <c r="D803" s="1527"/>
      <c r="E803" s="1527"/>
      <c r="F803" s="1527"/>
      <c r="G803" s="1527"/>
      <c r="H803" s="1527"/>
      <c r="I803" s="1527"/>
      <c r="J803" s="1882"/>
      <c r="K803" s="1041" t="s">
        <v>6990</v>
      </c>
      <c r="L803" s="1040" t="s">
        <v>4064</v>
      </c>
      <c r="M803" s="1290"/>
      <c r="N803" s="1056"/>
      <c r="O803" s="1056"/>
      <c r="S803" s="1058"/>
      <c r="T803" s="1202"/>
    </row>
    <row r="804" spans="1:20">
      <c r="A804" s="1046">
        <v>799</v>
      </c>
      <c r="B804" s="1037" t="s">
        <v>4066</v>
      </c>
      <c r="C804" s="1867" t="s">
        <v>9944</v>
      </c>
      <c r="D804" s="1527"/>
      <c r="E804" s="1527"/>
      <c r="F804" s="1527"/>
      <c r="G804" s="1527"/>
      <c r="H804" s="1527"/>
      <c r="I804" s="1527"/>
      <c r="J804" s="1882"/>
      <c r="K804" s="1041" t="s">
        <v>6990</v>
      </c>
      <c r="L804" s="1040" t="s">
        <v>4066</v>
      </c>
      <c r="M804" s="1290"/>
      <c r="N804" s="1056"/>
      <c r="O804" s="1056"/>
      <c r="S804" s="1058"/>
      <c r="T804" s="1202"/>
    </row>
    <row r="805" spans="1:20">
      <c r="A805" s="1046">
        <v>800</v>
      </c>
      <c r="B805" s="1045" t="s">
        <v>4068</v>
      </c>
      <c r="C805" s="1867" t="s">
        <v>9945</v>
      </c>
      <c r="D805" s="1527"/>
      <c r="E805" s="1527"/>
      <c r="F805" s="1527"/>
      <c r="G805" s="1527"/>
      <c r="H805" s="1527"/>
      <c r="I805" s="1527"/>
      <c r="J805" s="1882"/>
      <c r="K805" s="1041" t="s">
        <v>6990</v>
      </c>
      <c r="L805" s="1040" t="s">
        <v>4068</v>
      </c>
      <c r="M805" s="1290"/>
      <c r="N805" s="1056"/>
      <c r="O805" s="1056"/>
      <c r="S805" s="1058"/>
      <c r="T805" s="1202"/>
    </row>
    <row r="806" spans="1:20">
      <c r="A806" s="1046">
        <v>801</v>
      </c>
      <c r="B806" s="1045" t="s">
        <v>4070</v>
      </c>
      <c r="C806" s="1867" t="s">
        <v>9946</v>
      </c>
      <c r="D806" s="1527"/>
      <c r="E806" s="1527"/>
      <c r="F806" s="1527"/>
      <c r="G806" s="1527"/>
      <c r="H806" s="1527"/>
      <c r="I806" s="1527"/>
      <c r="J806" s="1882"/>
      <c r="K806" s="1041" t="s">
        <v>6990</v>
      </c>
      <c r="L806" s="1040" t="s">
        <v>4070</v>
      </c>
      <c r="M806" s="1290"/>
      <c r="N806" s="1056"/>
      <c r="O806" s="1056"/>
      <c r="S806" s="1058"/>
      <c r="T806" s="1202"/>
    </row>
    <row r="807" spans="1:20">
      <c r="A807" s="1046">
        <v>802</v>
      </c>
      <c r="B807" s="1045" t="s">
        <v>4072</v>
      </c>
      <c r="C807" s="1867" t="s">
        <v>9947</v>
      </c>
      <c r="D807" s="1527"/>
      <c r="E807" s="1527"/>
      <c r="F807" s="1527"/>
      <c r="G807" s="1527"/>
      <c r="H807" s="1527"/>
      <c r="I807" s="1527"/>
      <c r="J807" s="1882"/>
      <c r="K807" s="1041" t="s">
        <v>6990</v>
      </c>
      <c r="L807" s="1040" t="s">
        <v>4072</v>
      </c>
      <c r="M807" s="1290"/>
      <c r="N807" s="1056"/>
      <c r="O807" s="1056"/>
      <c r="S807" s="1058"/>
      <c r="T807" s="1202"/>
    </row>
    <row r="808" spans="1:20">
      <c r="A808" s="1046">
        <v>803</v>
      </c>
      <c r="B808" s="1045" t="s">
        <v>4074</v>
      </c>
      <c r="C808" s="1867" t="s">
        <v>9948</v>
      </c>
      <c r="D808" s="1527"/>
      <c r="E808" s="1527"/>
      <c r="F808" s="1527"/>
      <c r="G808" s="1527"/>
      <c r="H808" s="1527"/>
      <c r="I808" s="1527"/>
      <c r="J808" s="1882"/>
      <c r="K808" s="1041" t="s">
        <v>6990</v>
      </c>
      <c r="L808" s="1040" t="s">
        <v>4074</v>
      </c>
      <c r="M808" s="1290"/>
      <c r="N808" s="1056"/>
      <c r="O808" s="1056"/>
      <c r="S808" s="1058"/>
      <c r="T808" s="1202"/>
    </row>
    <row r="809" spans="1:20">
      <c r="A809" s="1046">
        <v>804</v>
      </c>
      <c r="B809" s="1037" t="s">
        <v>4076</v>
      </c>
      <c r="C809" s="1867" t="s">
        <v>9949</v>
      </c>
      <c r="D809" s="1527"/>
      <c r="E809" s="1527"/>
      <c r="F809" s="1527"/>
      <c r="G809" s="1527"/>
      <c r="H809" s="1527"/>
      <c r="I809" s="1527"/>
      <c r="J809" s="1882"/>
      <c r="K809" s="1041" t="s">
        <v>6990</v>
      </c>
      <c r="L809" s="1040" t="s">
        <v>4076</v>
      </c>
      <c r="M809" s="1290"/>
      <c r="N809" s="1056"/>
      <c r="O809" s="1056"/>
      <c r="S809" s="1058"/>
      <c r="T809" s="1202"/>
    </row>
    <row r="810" spans="1:20">
      <c r="A810" s="1046">
        <v>805</v>
      </c>
      <c r="B810" s="1037" t="s">
        <v>4078</v>
      </c>
      <c r="C810" s="1867" t="s">
        <v>9950</v>
      </c>
      <c r="D810" s="1527"/>
      <c r="E810" s="1527"/>
      <c r="F810" s="1527"/>
      <c r="G810" s="1527"/>
      <c r="H810" s="1527"/>
      <c r="I810" s="1527"/>
      <c r="J810" s="1882"/>
      <c r="K810" s="1041" t="s">
        <v>6990</v>
      </c>
      <c r="L810" s="1040" t="s">
        <v>4078</v>
      </c>
      <c r="M810" s="1290"/>
      <c r="N810" s="1056"/>
      <c r="O810" s="1056"/>
      <c r="S810" s="1058"/>
      <c r="T810" s="1202"/>
    </row>
    <row r="811" spans="1:20">
      <c r="A811" s="1046">
        <v>806</v>
      </c>
      <c r="B811" s="1037" t="s">
        <v>4080</v>
      </c>
      <c r="C811" s="1867" t="s">
        <v>9951</v>
      </c>
      <c r="D811" s="1527"/>
      <c r="E811" s="1527"/>
      <c r="F811" s="1527"/>
      <c r="G811" s="1527"/>
      <c r="H811" s="1527"/>
      <c r="I811" s="1527"/>
      <c r="J811" s="1882"/>
      <c r="K811" s="1041" t="s">
        <v>6990</v>
      </c>
      <c r="L811" s="1040" t="s">
        <v>4080</v>
      </c>
      <c r="M811" s="1290"/>
      <c r="N811" s="1056"/>
      <c r="O811" s="1056"/>
      <c r="S811" s="1058"/>
      <c r="T811" s="1202"/>
    </row>
    <row r="812" spans="1:20">
      <c r="A812" s="1046">
        <v>807</v>
      </c>
      <c r="B812" s="1037" t="s">
        <v>4082</v>
      </c>
      <c r="C812" s="1867" t="s">
        <v>9952</v>
      </c>
      <c r="D812" s="1527"/>
      <c r="E812" s="1527"/>
      <c r="F812" s="1527"/>
      <c r="G812" s="1527"/>
      <c r="H812" s="1527"/>
      <c r="I812" s="1527"/>
      <c r="J812" s="1882"/>
      <c r="K812" s="1041" t="s">
        <v>6990</v>
      </c>
      <c r="L812" s="1040" t="s">
        <v>4082</v>
      </c>
      <c r="M812" s="1290"/>
      <c r="N812" s="1056"/>
      <c r="O812" s="1056"/>
      <c r="S812" s="1058"/>
      <c r="T812" s="1202"/>
    </row>
    <row r="813" spans="1:20">
      <c r="A813" s="1046">
        <v>808</v>
      </c>
      <c r="B813" s="1045" t="s">
        <v>4084</v>
      </c>
      <c r="C813" s="1039" t="s">
        <v>13</v>
      </c>
      <c r="D813" s="1038" t="s">
        <v>2427</v>
      </c>
      <c r="E813" s="1038" t="s">
        <v>2427</v>
      </c>
      <c r="F813" s="1038" t="s">
        <v>2427</v>
      </c>
      <c r="G813" s="1038" t="s">
        <v>2427</v>
      </c>
      <c r="H813" s="1038" t="s">
        <v>2427</v>
      </c>
      <c r="I813" s="1038" t="s">
        <v>2427</v>
      </c>
      <c r="J813" s="1035" t="s">
        <v>9459</v>
      </c>
      <c r="K813" s="1041" t="s">
        <v>16</v>
      </c>
      <c r="L813" s="1040" t="s">
        <v>4084</v>
      </c>
      <c r="M813" s="1290"/>
      <c r="N813" s="1058"/>
      <c r="O813" s="1058"/>
      <c r="S813" s="1056"/>
      <c r="T813" s="1202"/>
    </row>
    <row r="814" spans="1:20">
      <c r="A814" s="1046">
        <v>809</v>
      </c>
      <c r="B814" s="1045" t="s">
        <v>4086</v>
      </c>
      <c r="C814" s="1039" t="s">
        <v>13</v>
      </c>
      <c r="D814" s="1038" t="s">
        <v>2427</v>
      </c>
      <c r="E814" s="1038" t="s">
        <v>2427</v>
      </c>
      <c r="F814" s="1038" t="s">
        <v>2427</v>
      </c>
      <c r="G814" s="1038" t="s">
        <v>2427</v>
      </c>
      <c r="H814" s="1038" t="s">
        <v>2427</v>
      </c>
      <c r="I814" s="1038" t="s">
        <v>2427</v>
      </c>
      <c r="J814" s="1035" t="s">
        <v>9459</v>
      </c>
      <c r="K814" s="1041" t="s">
        <v>16</v>
      </c>
      <c r="L814" s="1040" t="s">
        <v>4086</v>
      </c>
      <c r="M814" s="1290"/>
      <c r="N814" s="1058"/>
      <c r="O814" s="1058"/>
      <c r="S814" s="1056"/>
      <c r="T814" s="1202"/>
    </row>
    <row r="815" spans="1:20">
      <c r="A815" s="1046">
        <v>810</v>
      </c>
      <c r="B815" s="1045" t="s">
        <v>4088</v>
      </c>
      <c r="C815" s="1039" t="s">
        <v>13</v>
      </c>
      <c r="D815" s="1038" t="s">
        <v>2427</v>
      </c>
      <c r="E815" s="1038" t="s">
        <v>2427</v>
      </c>
      <c r="F815" s="1038" t="s">
        <v>2427</v>
      </c>
      <c r="G815" s="1038" t="s">
        <v>2427</v>
      </c>
      <c r="H815" s="1038" t="s">
        <v>2427</v>
      </c>
      <c r="I815" s="1038" t="s">
        <v>2427</v>
      </c>
      <c r="J815" s="1035" t="s">
        <v>9459</v>
      </c>
      <c r="K815" s="1041" t="s">
        <v>16</v>
      </c>
      <c r="L815" s="1040" t="s">
        <v>4088</v>
      </c>
      <c r="M815" s="1290"/>
      <c r="N815" s="1058"/>
      <c r="O815" s="1058"/>
      <c r="S815" s="1056"/>
      <c r="T815" s="1202"/>
    </row>
    <row r="816" spans="1:20">
      <c r="A816" s="1046">
        <v>811</v>
      </c>
      <c r="B816" s="1045" t="s">
        <v>4090</v>
      </c>
      <c r="C816" s="1039" t="s">
        <v>13</v>
      </c>
      <c r="D816" s="1038" t="s">
        <v>2427</v>
      </c>
      <c r="E816" s="1038" t="s">
        <v>2427</v>
      </c>
      <c r="F816" s="1038" t="s">
        <v>2427</v>
      </c>
      <c r="G816" s="1038" t="s">
        <v>2427</v>
      </c>
      <c r="H816" s="1038" t="s">
        <v>2427</v>
      </c>
      <c r="I816" s="1038" t="s">
        <v>2427</v>
      </c>
      <c r="J816" s="1035" t="s">
        <v>9459</v>
      </c>
      <c r="K816" s="1041" t="s">
        <v>16</v>
      </c>
      <c r="L816" s="1040" t="s">
        <v>4090</v>
      </c>
      <c r="M816" s="1290"/>
      <c r="N816" s="1058"/>
      <c r="O816" s="1058"/>
      <c r="S816" s="1056"/>
      <c r="T816" s="1202"/>
    </row>
    <row r="817" spans="1:20">
      <c r="A817" s="1046">
        <v>812</v>
      </c>
      <c r="B817" s="1037" t="s">
        <v>4092</v>
      </c>
      <c r="C817" s="1039" t="s">
        <v>13</v>
      </c>
      <c r="D817" s="1038" t="s">
        <v>2427</v>
      </c>
      <c r="E817" s="1038" t="s">
        <v>2427</v>
      </c>
      <c r="F817" s="1038" t="s">
        <v>2427</v>
      </c>
      <c r="G817" s="1038" t="s">
        <v>2427</v>
      </c>
      <c r="H817" s="1038" t="s">
        <v>2427</v>
      </c>
      <c r="I817" s="1038" t="s">
        <v>2427</v>
      </c>
      <c r="J817" s="1035" t="s">
        <v>9459</v>
      </c>
      <c r="K817" s="1041" t="s">
        <v>16</v>
      </c>
      <c r="L817" s="1040" t="s">
        <v>4092</v>
      </c>
      <c r="M817" s="1290"/>
      <c r="N817" s="1058"/>
      <c r="O817" s="1058"/>
      <c r="S817" s="1056"/>
      <c r="T817" s="1202"/>
    </row>
    <row r="818" spans="1:20">
      <c r="A818" s="1046">
        <v>813</v>
      </c>
      <c r="B818" s="1037" t="s">
        <v>4094</v>
      </c>
      <c r="C818" s="1039" t="s">
        <v>13</v>
      </c>
      <c r="D818" s="1038" t="s">
        <v>2427</v>
      </c>
      <c r="E818" s="1038" t="s">
        <v>2427</v>
      </c>
      <c r="F818" s="1038" t="s">
        <v>2427</v>
      </c>
      <c r="G818" s="1038" t="s">
        <v>2427</v>
      </c>
      <c r="H818" s="1038" t="s">
        <v>2427</v>
      </c>
      <c r="I818" s="1038" t="s">
        <v>2427</v>
      </c>
      <c r="J818" s="1035" t="s">
        <v>9459</v>
      </c>
      <c r="K818" s="1041" t="s">
        <v>16</v>
      </c>
      <c r="L818" s="1040" t="s">
        <v>4094</v>
      </c>
      <c r="M818" s="1290"/>
      <c r="N818" s="1058"/>
      <c r="O818" s="1058"/>
      <c r="S818" s="1056"/>
      <c r="T818" s="1202"/>
    </row>
    <row r="819" spans="1:20">
      <c r="A819" s="1046">
        <v>814</v>
      </c>
      <c r="B819" s="1037" t="s">
        <v>4096</v>
      </c>
      <c r="C819" s="1039" t="s">
        <v>13</v>
      </c>
      <c r="D819" s="1038" t="s">
        <v>2427</v>
      </c>
      <c r="E819" s="1038" t="s">
        <v>2427</v>
      </c>
      <c r="F819" s="1038" t="s">
        <v>2427</v>
      </c>
      <c r="G819" s="1038" t="s">
        <v>2427</v>
      </c>
      <c r="H819" s="1038" t="s">
        <v>2427</v>
      </c>
      <c r="I819" s="1038" t="s">
        <v>2427</v>
      </c>
      <c r="J819" s="1035" t="s">
        <v>9459</v>
      </c>
      <c r="K819" s="1041" t="s">
        <v>16</v>
      </c>
      <c r="L819" s="1040" t="s">
        <v>4096</v>
      </c>
      <c r="M819" s="1290"/>
      <c r="N819" s="1058"/>
      <c r="O819" s="1058"/>
      <c r="S819" s="1056"/>
      <c r="T819" s="1202"/>
    </row>
    <row r="820" spans="1:20">
      <c r="A820" s="1046">
        <v>815</v>
      </c>
      <c r="B820" s="1037" t="s">
        <v>4098</v>
      </c>
      <c r="C820" s="1039" t="s">
        <v>13</v>
      </c>
      <c r="D820" s="1038" t="s">
        <v>2427</v>
      </c>
      <c r="E820" s="1038" t="s">
        <v>2427</v>
      </c>
      <c r="F820" s="1038" t="s">
        <v>2427</v>
      </c>
      <c r="G820" s="1038" t="s">
        <v>2427</v>
      </c>
      <c r="H820" s="1038" t="s">
        <v>2427</v>
      </c>
      <c r="I820" s="1038" t="s">
        <v>2427</v>
      </c>
      <c r="J820" s="1035" t="s">
        <v>9459</v>
      </c>
      <c r="K820" s="1041" t="s">
        <v>16</v>
      </c>
      <c r="L820" s="1040" t="s">
        <v>4098</v>
      </c>
      <c r="M820" s="1290"/>
      <c r="N820" s="1058"/>
      <c r="O820" s="1058"/>
      <c r="S820" s="1056"/>
      <c r="T820" s="1202"/>
    </row>
    <row r="821" spans="1:20">
      <c r="A821" s="1046">
        <v>816</v>
      </c>
      <c r="B821" s="1045" t="s">
        <v>4100</v>
      </c>
      <c r="C821" s="1039" t="s">
        <v>13</v>
      </c>
      <c r="D821" s="1038" t="s">
        <v>2427</v>
      </c>
      <c r="E821" s="1038" t="s">
        <v>2427</v>
      </c>
      <c r="F821" s="1038" t="s">
        <v>2427</v>
      </c>
      <c r="G821" s="1038" t="s">
        <v>2427</v>
      </c>
      <c r="H821" s="1038" t="s">
        <v>2427</v>
      </c>
      <c r="I821" s="1038" t="s">
        <v>2427</v>
      </c>
      <c r="J821" s="1035" t="s">
        <v>9459</v>
      </c>
      <c r="K821" s="1041" t="s">
        <v>16</v>
      </c>
      <c r="L821" s="1040" t="s">
        <v>4100</v>
      </c>
      <c r="M821" s="1290"/>
      <c r="N821" s="1058"/>
      <c r="O821" s="1058"/>
      <c r="S821" s="1056"/>
      <c r="T821" s="1202"/>
    </row>
    <row r="822" spans="1:20">
      <c r="A822" s="1046">
        <v>817</v>
      </c>
      <c r="B822" s="1045" t="s">
        <v>4102</v>
      </c>
      <c r="C822" s="1039" t="s">
        <v>13</v>
      </c>
      <c r="D822" s="1038" t="s">
        <v>2427</v>
      </c>
      <c r="E822" s="1038" t="s">
        <v>2427</v>
      </c>
      <c r="F822" s="1038" t="s">
        <v>2427</v>
      </c>
      <c r="G822" s="1038" t="s">
        <v>2427</v>
      </c>
      <c r="H822" s="1038" t="s">
        <v>2427</v>
      </c>
      <c r="I822" s="1038" t="s">
        <v>2427</v>
      </c>
      <c r="J822" s="1035" t="s">
        <v>9459</v>
      </c>
      <c r="K822" s="1041" t="s">
        <v>16</v>
      </c>
      <c r="L822" s="1040" t="s">
        <v>4102</v>
      </c>
      <c r="M822" s="1290"/>
      <c r="N822" s="1058"/>
      <c r="O822" s="1058"/>
      <c r="S822" s="1056"/>
      <c r="T822" s="1202"/>
    </row>
    <row r="823" spans="1:20">
      <c r="A823" s="1046">
        <v>818</v>
      </c>
      <c r="B823" s="1045" t="s">
        <v>4104</v>
      </c>
      <c r="C823" s="1039" t="s">
        <v>13</v>
      </c>
      <c r="D823" s="1038" t="s">
        <v>2427</v>
      </c>
      <c r="E823" s="1038" t="s">
        <v>2427</v>
      </c>
      <c r="F823" s="1038" t="s">
        <v>2427</v>
      </c>
      <c r="G823" s="1038" t="s">
        <v>2427</v>
      </c>
      <c r="H823" s="1038" t="s">
        <v>2427</v>
      </c>
      <c r="I823" s="1038" t="s">
        <v>2427</v>
      </c>
      <c r="J823" s="1035" t="s">
        <v>9459</v>
      </c>
      <c r="K823" s="1041" t="s">
        <v>16</v>
      </c>
      <c r="L823" s="1040" t="s">
        <v>4104</v>
      </c>
      <c r="M823" s="1290"/>
      <c r="N823" s="1058"/>
      <c r="O823" s="1058"/>
      <c r="S823" s="1056"/>
      <c r="T823" s="1202"/>
    </row>
    <row r="824" spans="1:20">
      <c r="A824" s="1046">
        <v>819</v>
      </c>
      <c r="B824" s="1045" t="s">
        <v>4106</v>
      </c>
      <c r="C824" s="1039" t="s">
        <v>13</v>
      </c>
      <c r="D824" s="1038" t="s">
        <v>2427</v>
      </c>
      <c r="E824" s="1038" t="s">
        <v>2427</v>
      </c>
      <c r="F824" s="1038" t="s">
        <v>2427</v>
      </c>
      <c r="G824" s="1038" t="s">
        <v>2427</v>
      </c>
      <c r="H824" s="1038" t="s">
        <v>2427</v>
      </c>
      <c r="I824" s="1038" t="s">
        <v>2427</v>
      </c>
      <c r="J824" s="1035" t="s">
        <v>9459</v>
      </c>
      <c r="K824" s="1041" t="s">
        <v>16</v>
      </c>
      <c r="L824" s="1040" t="s">
        <v>4106</v>
      </c>
      <c r="M824" s="1290"/>
      <c r="N824" s="1058"/>
      <c r="O824" s="1058"/>
      <c r="S824" s="1056"/>
      <c r="T824" s="1202"/>
    </row>
    <row r="825" spans="1:20">
      <c r="A825" s="1046">
        <v>820</v>
      </c>
      <c r="B825" s="1037" t="s">
        <v>4108</v>
      </c>
      <c r="C825" s="1039" t="s">
        <v>13</v>
      </c>
      <c r="D825" s="1038" t="s">
        <v>2427</v>
      </c>
      <c r="E825" s="1038" t="s">
        <v>2427</v>
      </c>
      <c r="F825" s="1038" t="s">
        <v>2427</v>
      </c>
      <c r="G825" s="1038" t="s">
        <v>2427</v>
      </c>
      <c r="H825" s="1038" t="s">
        <v>2427</v>
      </c>
      <c r="I825" s="1038" t="s">
        <v>2427</v>
      </c>
      <c r="J825" s="1035" t="s">
        <v>9459</v>
      </c>
      <c r="K825" s="1041" t="s">
        <v>16</v>
      </c>
      <c r="L825" s="1040" t="s">
        <v>4108</v>
      </c>
      <c r="M825" s="1290"/>
      <c r="N825" s="1058"/>
      <c r="O825" s="1058"/>
      <c r="S825" s="1056"/>
      <c r="T825" s="1202"/>
    </row>
    <row r="826" spans="1:20">
      <c r="A826" s="1046">
        <v>821</v>
      </c>
      <c r="B826" s="1037" t="s">
        <v>4110</v>
      </c>
      <c r="C826" s="1039" t="s">
        <v>13</v>
      </c>
      <c r="D826" s="1038" t="s">
        <v>2427</v>
      </c>
      <c r="E826" s="1038" t="s">
        <v>2427</v>
      </c>
      <c r="F826" s="1038" t="s">
        <v>2427</v>
      </c>
      <c r="G826" s="1038" t="s">
        <v>2427</v>
      </c>
      <c r="H826" s="1038" t="s">
        <v>2427</v>
      </c>
      <c r="I826" s="1038" t="s">
        <v>2427</v>
      </c>
      <c r="J826" s="1035" t="s">
        <v>9459</v>
      </c>
      <c r="K826" s="1041" t="s">
        <v>16</v>
      </c>
      <c r="L826" s="1040" t="s">
        <v>4110</v>
      </c>
      <c r="M826" s="1290"/>
      <c r="N826" s="1058"/>
      <c r="O826" s="1058"/>
      <c r="S826" s="1056"/>
      <c r="T826" s="1202"/>
    </row>
    <row r="827" spans="1:20">
      <c r="A827" s="1046">
        <v>822</v>
      </c>
      <c r="B827" s="1037" t="s">
        <v>4112</v>
      </c>
      <c r="C827" s="1039" t="s">
        <v>13</v>
      </c>
      <c r="D827" s="1038" t="s">
        <v>2427</v>
      </c>
      <c r="E827" s="1038" t="s">
        <v>2427</v>
      </c>
      <c r="F827" s="1038" t="s">
        <v>2427</v>
      </c>
      <c r="G827" s="1038" t="s">
        <v>2427</v>
      </c>
      <c r="H827" s="1038" t="s">
        <v>2427</v>
      </c>
      <c r="I827" s="1038" t="s">
        <v>2427</v>
      </c>
      <c r="J827" s="1035" t="s">
        <v>9459</v>
      </c>
      <c r="K827" s="1041" t="s">
        <v>16</v>
      </c>
      <c r="L827" s="1040" t="s">
        <v>4112</v>
      </c>
      <c r="M827" s="1290"/>
      <c r="N827" s="1058"/>
      <c r="O827" s="1058"/>
      <c r="S827" s="1056"/>
      <c r="T827" s="1202"/>
    </row>
    <row r="828" spans="1:20">
      <c r="A828" s="1046">
        <v>823</v>
      </c>
      <c r="B828" s="1037" t="s">
        <v>4114</v>
      </c>
      <c r="C828" s="1039" t="s">
        <v>13</v>
      </c>
      <c r="D828" s="1038" t="s">
        <v>2427</v>
      </c>
      <c r="E828" s="1038" t="s">
        <v>2427</v>
      </c>
      <c r="F828" s="1038" t="s">
        <v>2427</v>
      </c>
      <c r="G828" s="1038" t="s">
        <v>2427</v>
      </c>
      <c r="H828" s="1038" t="s">
        <v>2427</v>
      </c>
      <c r="I828" s="1038" t="s">
        <v>2427</v>
      </c>
      <c r="J828" s="1035" t="s">
        <v>9459</v>
      </c>
      <c r="K828" s="1041" t="s">
        <v>16</v>
      </c>
      <c r="L828" s="1040" t="s">
        <v>4114</v>
      </c>
      <c r="M828" s="1290"/>
      <c r="N828" s="1058"/>
      <c r="O828" s="1058"/>
      <c r="S828" s="1056"/>
      <c r="T828" s="1202"/>
    </row>
    <row r="829" spans="1:20">
      <c r="A829" s="1046">
        <v>824</v>
      </c>
      <c r="B829" s="1045" t="s">
        <v>4116</v>
      </c>
      <c r="C829" s="1039" t="s">
        <v>13</v>
      </c>
      <c r="D829" s="1038" t="s">
        <v>2427</v>
      </c>
      <c r="E829" s="1038" t="s">
        <v>2427</v>
      </c>
      <c r="F829" s="1038" t="s">
        <v>2427</v>
      </c>
      <c r="G829" s="1038" t="s">
        <v>2427</v>
      </c>
      <c r="H829" s="1038" t="s">
        <v>2427</v>
      </c>
      <c r="I829" s="1038" t="s">
        <v>2427</v>
      </c>
      <c r="J829" s="1035" t="s">
        <v>9459</v>
      </c>
      <c r="K829" s="1041" t="s">
        <v>16</v>
      </c>
      <c r="L829" s="1040" t="s">
        <v>4116</v>
      </c>
      <c r="M829" s="1290"/>
      <c r="N829" s="1058"/>
      <c r="O829" s="1058"/>
      <c r="S829" s="1056"/>
      <c r="T829" s="1202"/>
    </row>
    <row r="830" spans="1:20">
      <c r="A830" s="1046">
        <v>825</v>
      </c>
      <c r="B830" s="1045" t="s">
        <v>4118</v>
      </c>
      <c r="C830" s="1039" t="s">
        <v>13</v>
      </c>
      <c r="D830" s="1038" t="s">
        <v>2427</v>
      </c>
      <c r="E830" s="1038" t="s">
        <v>2427</v>
      </c>
      <c r="F830" s="1038" t="s">
        <v>2427</v>
      </c>
      <c r="G830" s="1038" t="s">
        <v>2427</v>
      </c>
      <c r="H830" s="1038" t="s">
        <v>2427</v>
      </c>
      <c r="I830" s="1038" t="s">
        <v>2427</v>
      </c>
      <c r="J830" s="1035" t="s">
        <v>9459</v>
      </c>
      <c r="K830" s="1041" t="s">
        <v>16</v>
      </c>
      <c r="L830" s="1040" t="s">
        <v>4118</v>
      </c>
      <c r="M830" s="1290"/>
      <c r="N830" s="1058"/>
      <c r="O830" s="1058"/>
      <c r="S830" s="1056"/>
      <c r="T830" s="1202"/>
    </row>
    <row r="831" spans="1:20">
      <c r="A831" s="1046">
        <v>826</v>
      </c>
      <c r="B831" s="1045" t="s">
        <v>4120</v>
      </c>
      <c r="C831" s="1039" t="s">
        <v>13</v>
      </c>
      <c r="D831" s="1038" t="s">
        <v>2427</v>
      </c>
      <c r="E831" s="1038" t="s">
        <v>2427</v>
      </c>
      <c r="F831" s="1038" t="s">
        <v>2427</v>
      </c>
      <c r="G831" s="1038" t="s">
        <v>2427</v>
      </c>
      <c r="H831" s="1038" t="s">
        <v>2427</v>
      </c>
      <c r="I831" s="1038" t="s">
        <v>2427</v>
      </c>
      <c r="J831" s="1035" t="s">
        <v>9459</v>
      </c>
      <c r="K831" s="1041" t="s">
        <v>16</v>
      </c>
      <c r="L831" s="1040" t="s">
        <v>4120</v>
      </c>
      <c r="M831" s="1290"/>
      <c r="N831" s="1058"/>
      <c r="O831" s="1058"/>
      <c r="S831" s="1056"/>
      <c r="T831" s="1202"/>
    </row>
    <row r="832" spans="1:20">
      <c r="A832" s="1046">
        <v>827</v>
      </c>
      <c r="B832" s="1045" t="s">
        <v>4122</v>
      </c>
      <c r="C832" s="1039" t="s">
        <v>13</v>
      </c>
      <c r="D832" s="1038" t="s">
        <v>2427</v>
      </c>
      <c r="E832" s="1038" t="s">
        <v>2427</v>
      </c>
      <c r="F832" s="1038" t="s">
        <v>2427</v>
      </c>
      <c r="G832" s="1038" t="s">
        <v>2427</v>
      </c>
      <c r="H832" s="1038" t="s">
        <v>2427</v>
      </c>
      <c r="I832" s="1038" t="s">
        <v>2427</v>
      </c>
      <c r="J832" s="1035" t="s">
        <v>9459</v>
      </c>
      <c r="K832" s="1041" t="s">
        <v>16</v>
      </c>
      <c r="L832" s="1040" t="s">
        <v>4122</v>
      </c>
      <c r="M832" s="1290"/>
      <c r="N832" s="1058"/>
      <c r="O832" s="1058"/>
      <c r="S832" s="1056"/>
      <c r="T832" s="1202"/>
    </row>
    <row r="833" spans="1:20">
      <c r="A833" s="1046">
        <v>828</v>
      </c>
      <c r="B833" s="1037" t="s">
        <v>4124</v>
      </c>
      <c r="C833" s="1039" t="s">
        <v>13</v>
      </c>
      <c r="D833" s="1038" t="s">
        <v>2427</v>
      </c>
      <c r="E833" s="1038" t="s">
        <v>2427</v>
      </c>
      <c r="F833" s="1038" t="s">
        <v>2427</v>
      </c>
      <c r="G833" s="1038" t="s">
        <v>2427</v>
      </c>
      <c r="H833" s="1038" t="s">
        <v>2427</v>
      </c>
      <c r="I833" s="1038" t="s">
        <v>2427</v>
      </c>
      <c r="J833" s="1035" t="s">
        <v>9459</v>
      </c>
      <c r="K833" s="1041" t="s">
        <v>16</v>
      </c>
      <c r="L833" s="1040" t="s">
        <v>4124</v>
      </c>
      <c r="M833" s="1290"/>
      <c r="N833" s="1058"/>
      <c r="O833" s="1058"/>
      <c r="S833" s="1056"/>
      <c r="T833" s="1202"/>
    </row>
    <row r="834" spans="1:20">
      <c r="A834" s="1046">
        <v>829</v>
      </c>
      <c r="B834" s="1037" t="s">
        <v>4126</v>
      </c>
      <c r="C834" s="1039" t="s">
        <v>13</v>
      </c>
      <c r="D834" s="1038" t="s">
        <v>2427</v>
      </c>
      <c r="E834" s="1038" t="s">
        <v>2427</v>
      </c>
      <c r="F834" s="1038" t="s">
        <v>2427</v>
      </c>
      <c r="G834" s="1038" t="s">
        <v>2427</v>
      </c>
      <c r="H834" s="1038" t="s">
        <v>2427</v>
      </c>
      <c r="I834" s="1038" t="s">
        <v>2427</v>
      </c>
      <c r="J834" s="1035" t="s">
        <v>9459</v>
      </c>
      <c r="K834" s="1041" t="s">
        <v>16</v>
      </c>
      <c r="L834" s="1040" t="s">
        <v>4126</v>
      </c>
      <c r="M834" s="1290"/>
      <c r="N834" s="1058"/>
      <c r="O834" s="1058"/>
      <c r="S834" s="1056"/>
      <c r="T834" s="1202"/>
    </row>
    <row r="835" spans="1:20">
      <c r="A835" s="1046">
        <v>830</v>
      </c>
      <c r="B835" s="1037" t="s">
        <v>4128</v>
      </c>
      <c r="C835" s="1039" t="s">
        <v>13</v>
      </c>
      <c r="D835" s="1038" t="s">
        <v>2427</v>
      </c>
      <c r="E835" s="1038" t="s">
        <v>2427</v>
      </c>
      <c r="F835" s="1038" t="s">
        <v>2427</v>
      </c>
      <c r="G835" s="1038" t="s">
        <v>2427</v>
      </c>
      <c r="H835" s="1038" t="s">
        <v>2427</v>
      </c>
      <c r="I835" s="1038" t="s">
        <v>2427</v>
      </c>
      <c r="J835" s="1035" t="s">
        <v>9459</v>
      </c>
      <c r="K835" s="1041" t="s">
        <v>16</v>
      </c>
      <c r="L835" s="1040" t="s">
        <v>4128</v>
      </c>
      <c r="M835" s="1290"/>
      <c r="N835" s="1058"/>
      <c r="O835" s="1058"/>
      <c r="S835" s="1056"/>
      <c r="T835" s="1202"/>
    </row>
    <row r="836" spans="1:20">
      <c r="A836" s="1046">
        <v>831</v>
      </c>
      <c r="B836" s="1037" t="s">
        <v>4130</v>
      </c>
      <c r="C836" s="1039" t="s">
        <v>13</v>
      </c>
      <c r="D836" s="1038" t="s">
        <v>2427</v>
      </c>
      <c r="E836" s="1038" t="s">
        <v>2427</v>
      </c>
      <c r="F836" s="1038" t="s">
        <v>2427</v>
      </c>
      <c r="G836" s="1038" t="s">
        <v>2427</v>
      </c>
      <c r="H836" s="1038" t="s">
        <v>2427</v>
      </c>
      <c r="I836" s="1038" t="s">
        <v>2427</v>
      </c>
      <c r="J836" s="1035" t="s">
        <v>9459</v>
      </c>
      <c r="K836" s="1041" t="s">
        <v>16</v>
      </c>
      <c r="L836" s="1040" t="s">
        <v>4130</v>
      </c>
      <c r="M836" s="1290"/>
      <c r="N836" s="1058"/>
      <c r="O836" s="1058"/>
      <c r="S836" s="1056"/>
      <c r="T836" s="1202"/>
    </row>
    <row r="837" spans="1:20">
      <c r="A837" s="1046">
        <v>832</v>
      </c>
      <c r="B837" s="1045" t="s">
        <v>4132</v>
      </c>
      <c r="C837" s="1867" t="s">
        <v>9953</v>
      </c>
      <c r="D837" s="1527"/>
      <c r="E837" s="1527"/>
      <c r="F837" s="1527"/>
      <c r="G837" s="1527"/>
      <c r="H837" s="1527"/>
      <c r="I837" s="1527"/>
      <c r="J837" s="1882"/>
      <c r="K837" s="1041" t="s">
        <v>16</v>
      </c>
      <c r="L837" s="1040" t="s">
        <v>4132</v>
      </c>
      <c r="M837" s="1290" t="s">
        <v>13452</v>
      </c>
      <c r="N837" s="1058"/>
      <c r="O837" s="1240" t="s">
        <v>13575</v>
      </c>
      <c r="S837" s="1058"/>
      <c r="T837" s="1202"/>
    </row>
    <row r="838" spans="1:20">
      <c r="A838" s="1046">
        <v>833</v>
      </c>
      <c r="B838" s="1045" t="s">
        <v>4134</v>
      </c>
      <c r="C838" s="1867" t="s">
        <v>9954</v>
      </c>
      <c r="D838" s="1527"/>
      <c r="E838" s="1527"/>
      <c r="F838" s="1527"/>
      <c r="G838" s="1527"/>
      <c r="H838" s="1527"/>
      <c r="I838" s="1527"/>
      <c r="J838" s="1882"/>
      <c r="K838" s="1041" t="s">
        <v>16</v>
      </c>
      <c r="L838" s="1040" t="s">
        <v>4134</v>
      </c>
      <c r="M838" s="1290" t="s">
        <v>13452</v>
      </c>
      <c r="N838" s="1058"/>
      <c r="O838" s="1240" t="s">
        <v>13575</v>
      </c>
      <c r="S838" s="1058"/>
      <c r="T838" s="1202"/>
    </row>
    <row r="839" spans="1:20">
      <c r="A839" s="1046">
        <v>834</v>
      </c>
      <c r="B839" s="1045" t="s">
        <v>4136</v>
      </c>
      <c r="C839" s="1867" t="s">
        <v>9955</v>
      </c>
      <c r="D839" s="1527"/>
      <c r="E839" s="1527"/>
      <c r="F839" s="1527"/>
      <c r="G839" s="1527"/>
      <c r="H839" s="1527"/>
      <c r="I839" s="1527"/>
      <c r="J839" s="1882"/>
      <c r="K839" s="1041" t="s">
        <v>16</v>
      </c>
      <c r="L839" s="1040" t="s">
        <v>4136</v>
      </c>
      <c r="M839" s="1290" t="s">
        <v>13424</v>
      </c>
      <c r="N839" s="1058"/>
      <c r="O839" s="1240" t="s">
        <v>13575</v>
      </c>
      <c r="S839" s="1058"/>
      <c r="T839" s="1202"/>
    </row>
    <row r="840" spans="1:20">
      <c r="A840" s="1046">
        <v>835</v>
      </c>
      <c r="B840" s="1045" t="s">
        <v>4138</v>
      </c>
      <c r="C840" s="1867" t="s">
        <v>9956</v>
      </c>
      <c r="D840" s="1527"/>
      <c r="E840" s="1527"/>
      <c r="F840" s="1527"/>
      <c r="G840" s="1527"/>
      <c r="H840" s="1527"/>
      <c r="I840" s="1527"/>
      <c r="J840" s="1882"/>
      <c r="K840" s="1041" t="s">
        <v>16</v>
      </c>
      <c r="L840" s="1040" t="s">
        <v>4138</v>
      </c>
      <c r="M840" s="1290"/>
      <c r="N840" s="1058"/>
      <c r="O840" s="1058"/>
      <c r="S840" s="1058"/>
      <c r="T840" s="1202"/>
    </row>
    <row r="841" spans="1:20">
      <c r="A841" s="1046">
        <v>836</v>
      </c>
      <c r="B841" s="1037" t="s">
        <v>4140</v>
      </c>
      <c r="C841" s="1867" t="s">
        <v>9957</v>
      </c>
      <c r="D841" s="1527"/>
      <c r="E841" s="1527"/>
      <c r="F841" s="1527"/>
      <c r="G841" s="1527"/>
      <c r="H841" s="1527"/>
      <c r="I841" s="1527"/>
      <c r="J841" s="1882"/>
      <c r="K841" s="1041" t="s">
        <v>858</v>
      </c>
      <c r="L841" s="1040" t="s">
        <v>4140</v>
      </c>
      <c r="M841" s="1290" t="s">
        <v>13422</v>
      </c>
      <c r="N841" s="1056"/>
      <c r="O841" s="1240" t="s">
        <v>13575</v>
      </c>
      <c r="S841" s="1058"/>
      <c r="T841" s="1202"/>
    </row>
    <row r="842" spans="1:20">
      <c r="A842" s="1046">
        <v>837</v>
      </c>
      <c r="B842" s="1037" t="s">
        <v>4142</v>
      </c>
      <c r="C842" s="1867" t="s">
        <v>9958</v>
      </c>
      <c r="D842" s="1527"/>
      <c r="E842" s="1527"/>
      <c r="F842" s="1527"/>
      <c r="G842" s="1527"/>
      <c r="H842" s="1527"/>
      <c r="I842" s="1527"/>
      <c r="J842" s="1882"/>
      <c r="K842" s="1041" t="s">
        <v>16</v>
      </c>
      <c r="L842" s="1040" t="s">
        <v>4142</v>
      </c>
      <c r="M842" s="1290"/>
      <c r="N842" s="1058"/>
      <c r="O842" s="1058"/>
      <c r="S842" s="1058"/>
      <c r="T842" s="1202"/>
    </row>
    <row r="843" spans="1:20">
      <c r="A843" s="1046">
        <v>838</v>
      </c>
      <c r="B843" s="1037" t="s">
        <v>4144</v>
      </c>
      <c r="C843" s="1867" t="s">
        <v>9959</v>
      </c>
      <c r="D843" s="1527"/>
      <c r="E843" s="1527"/>
      <c r="F843" s="1527"/>
      <c r="G843" s="1527"/>
      <c r="H843" s="1527"/>
      <c r="I843" s="1527"/>
      <c r="J843" s="1882"/>
      <c r="K843" s="1041" t="s">
        <v>858</v>
      </c>
      <c r="L843" s="1040" t="s">
        <v>4144</v>
      </c>
      <c r="M843" s="1290" t="s">
        <v>13423</v>
      </c>
      <c r="N843" s="1056"/>
      <c r="O843" s="1240" t="s">
        <v>13575</v>
      </c>
      <c r="S843" s="1058"/>
      <c r="T843" s="1202"/>
    </row>
    <row r="844" spans="1:20">
      <c r="A844" s="1046">
        <v>839</v>
      </c>
      <c r="B844" s="1037" t="s">
        <v>4146</v>
      </c>
      <c r="C844" s="1867" t="s">
        <v>9960</v>
      </c>
      <c r="D844" s="1527"/>
      <c r="E844" s="1527"/>
      <c r="F844" s="1527"/>
      <c r="G844" s="1527"/>
      <c r="H844" s="1527"/>
      <c r="I844" s="1527"/>
      <c r="J844" s="1882"/>
      <c r="K844" s="1041" t="s">
        <v>16</v>
      </c>
      <c r="L844" s="1040" t="s">
        <v>4146</v>
      </c>
      <c r="M844" s="1290"/>
      <c r="N844" s="1058"/>
      <c r="O844" s="1058"/>
      <c r="S844" s="1058"/>
      <c r="T844" s="1202"/>
    </row>
    <row r="845" spans="1:20">
      <c r="A845" s="1046">
        <v>840</v>
      </c>
      <c r="B845" s="1045" t="s">
        <v>4148</v>
      </c>
      <c r="C845" s="1867" t="s">
        <v>9961</v>
      </c>
      <c r="D845" s="1527"/>
      <c r="E845" s="1527"/>
      <c r="F845" s="1527"/>
      <c r="G845" s="1527"/>
      <c r="H845" s="1527"/>
      <c r="I845" s="1527"/>
      <c r="J845" s="1882"/>
      <c r="K845" s="1041" t="s">
        <v>858</v>
      </c>
      <c r="L845" s="1040" t="s">
        <v>4148</v>
      </c>
      <c r="M845" s="1290" t="s">
        <v>13453</v>
      </c>
      <c r="N845" s="1056"/>
      <c r="O845" s="1240" t="s">
        <v>13575</v>
      </c>
      <c r="S845" s="1058"/>
      <c r="T845" s="1202"/>
    </row>
    <row r="846" spans="1:20">
      <c r="A846" s="1046">
        <v>841</v>
      </c>
      <c r="B846" s="1045" t="s">
        <v>4150</v>
      </c>
      <c r="C846" s="1867" t="s">
        <v>9962</v>
      </c>
      <c r="D846" s="1527"/>
      <c r="E846" s="1527"/>
      <c r="F846" s="1527"/>
      <c r="G846" s="1527"/>
      <c r="H846" s="1527"/>
      <c r="I846" s="1527"/>
      <c r="J846" s="1882"/>
      <c r="K846" s="1041" t="s">
        <v>16</v>
      </c>
      <c r="L846" s="1040" t="s">
        <v>4150</v>
      </c>
      <c r="M846" s="1290"/>
      <c r="N846" s="1058"/>
      <c r="O846" s="1058"/>
      <c r="S846" s="1058"/>
      <c r="T846" s="1202"/>
    </row>
    <row r="847" spans="1:20">
      <c r="A847" s="1046">
        <v>842</v>
      </c>
      <c r="B847" s="1045" t="s">
        <v>4152</v>
      </c>
      <c r="C847" s="1867" t="s">
        <v>9963</v>
      </c>
      <c r="D847" s="1527"/>
      <c r="E847" s="1527"/>
      <c r="F847" s="1527"/>
      <c r="G847" s="1527"/>
      <c r="H847" s="1527"/>
      <c r="I847" s="1527"/>
      <c r="J847" s="1882"/>
      <c r="K847" s="1041" t="s">
        <v>858</v>
      </c>
      <c r="L847" s="1040" t="s">
        <v>4152</v>
      </c>
      <c r="M847" s="1290" t="s">
        <v>13423</v>
      </c>
      <c r="N847" s="1056"/>
      <c r="O847" s="1240" t="s">
        <v>13575</v>
      </c>
      <c r="S847" s="1058"/>
      <c r="T847" s="1202"/>
    </row>
    <row r="848" spans="1:20">
      <c r="A848" s="1046">
        <v>843</v>
      </c>
      <c r="B848" s="1045" t="s">
        <v>4154</v>
      </c>
      <c r="C848" s="1867" t="s">
        <v>9964</v>
      </c>
      <c r="D848" s="1527"/>
      <c r="E848" s="1527"/>
      <c r="F848" s="1527"/>
      <c r="G848" s="1527"/>
      <c r="H848" s="1527"/>
      <c r="I848" s="1527"/>
      <c r="J848" s="1882"/>
      <c r="K848" s="1041" t="s">
        <v>16</v>
      </c>
      <c r="L848" s="1040" t="s">
        <v>4154</v>
      </c>
      <c r="M848" s="1290"/>
      <c r="N848" s="1058"/>
      <c r="O848" s="1058"/>
      <c r="S848" s="1058"/>
      <c r="T848" s="1202"/>
    </row>
    <row r="849" spans="1:20">
      <c r="A849" s="1046">
        <v>844</v>
      </c>
      <c r="B849" s="1037" t="s">
        <v>4156</v>
      </c>
      <c r="C849" s="1867" t="s">
        <v>9965</v>
      </c>
      <c r="D849" s="1527"/>
      <c r="E849" s="1527"/>
      <c r="F849" s="1527"/>
      <c r="G849" s="1527"/>
      <c r="H849" s="1527"/>
      <c r="I849" s="1527"/>
      <c r="J849" s="1882"/>
      <c r="K849" s="1041" t="s">
        <v>858</v>
      </c>
      <c r="L849" s="1040" t="s">
        <v>4156</v>
      </c>
      <c r="M849" s="1290" t="s">
        <v>13453</v>
      </c>
      <c r="N849" s="1056"/>
      <c r="O849" s="1240" t="s">
        <v>13575</v>
      </c>
      <c r="S849" s="1058"/>
      <c r="T849" s="1202"/>
    </row>
    <row r="850" spans="1:20">
      <c r="A850" s="1046">
        <v>845</v>
      </c>
      <c r="B850" s="1037" t="s">
        <v>4158</v>
      </c>
      <c r="C850" s="1867" t="s">
        <v>9966</v>
      </c>
      <c r="D850" s="1527"/>
      <c r="E850" s="1527"/>
      <c r="F850" s="1527"/>
      <c r="G850" s="1527"/>
      <c r="H850" s="1527"/>
      <c r="I850" s="1527"/>
      <c r="J850" s="1882"/>
      <c r="K850" s="1041" t="s">
        <v>16</v>
      </c>
      <c r="L850" s="1040" t="s">
        <v>4158</v>
      </c>
      <c r="M850" s="1290"/>
      <c r="N850" s="1058"/>
      <c r="O850" s="1058"/>
      <c r="S850" s="1058"/>
      <c r="T850" s="1202"/>
    </row>
    <row r="851" spans="1:20">
      <c r="A851" s="1046">
        <v>846</v>
      </c>
      <c r="B851" s="1037" t="s">
        <v>4160</v>
      </c>
      <c r="C851" s="1867" t="s">
        <v>9967</v>
      </c>
      <c r="D851" s="1527"/>
      <c r="E851" s="1527"/>
      <c r="F851" s="1527"/>
      <c r="G851" s="1527"/>
      <c r="H851" s="1527"/>
      <c r="I851" s="1527"/>
      <c r="J851" s="1882"/>
      <c r="K851" s="1041" t="s">
        <v>858</v>
      </c>
      <c r="L851" s="1040" t="s">
        <v>4160</v>
      </c>
      <c r="M851" s="1290" t="s">
        <v>13453</v>
      </c>
      <c r="N851" s="1056"/>
      <c r="O851" s="1240" t="s">
        <v>13575</v>
      </c>
      <c r="S851" s="1058"/>
      <c r="T851" s="1202"/>
    </row>
    <row r="852" spans="1:20">
      <c r="A852" s="1046">
        <v>847</v>
      </c>
      <c r="B852" s="1037" t="s">
        <v>4162</v>
      </c>
      <c r="C852" s="1867" t="s">
        <v>9968</v>
      </c>
      <c r="D852" s="1527"/>
      <c r="E852" s="1527"/>
      <c r="F852" s="1527"/>
      <c r="G852" s="1527"/>
      <c r="H852" s="1527"/>
      <c r="I852" s="1527"/>
      <c r="J852" s="1882"/>
      <c r="K852" s="1041" t="s">
        <v>16</v>
      </c>
      <c r="L852" s="1040" t="s">
        <v>4162</v>
      </c>
      <c r="M852" s="1290"/>
      <c r="N852" s="1058"/>
      <c r="O852" s="1058"/>
      <c r="S852" s="1058"/>
      <c r="T852" s="1202"/>
    </row>
    <row r="853" spans="1:20">
      <c r="A853" s="1046">
        <v>848</v>
      </c>
      <c r="B853" s="1045" t="s">
        <v>4164</v>
      </c>
      <c r="C853" s="1867" t="s">
        <v>9969</v>
      </c>
      <c r="D853" s="1527"/>
      <c r="E853" s="1527"/>
      <c r="F853" s="1527"/>
      <c r="G853" s="1527"/>
      <c r="H853" s="1527"/>
      <c r="I853" s="1527"/>
      <c r="J853" s="1882"/>
      <c r="K853" s="1041" t="s">
        <v>858</v>
      </c>
      <c r="L853" s="1040" t="s">
        <v>4164</v>
      </c>
      <c r="M853" s="1290" t="s">
        <v>13423</v>
      </c>
      <c r="N853" s="1056"/>
      <c r="O853" s="1240" t="s">
        <v>13575</v>
      </c>
      <c r="S853" s="1058"/>
      <c r="T853" s="1202"/>
    </row>
    <row r="854" spans="1:20">
      <c r="A854" s="1046">
        <v>849</v>
      </c>
      <c r="B854" s="1045" t="s">
        <v>4166</v>
      </c>
      <c r="C854" s="1867" t="s">
        <v>9970</v>
      </c>
      <c r="D854" s="1527"/>
      <c r="E854" s="1527"/>
      <c r="F854" s="1527"/>
      <c r="G854" s="1527"/>
      <c r="H854" s="1527"/>
      <c r="I854" s="1527"/>
      <c r="J854" s="1882"/>
      <c r="K854" s="1041" t="s">
        <v>16</v>
      </c>
      <c r="L854" s="1040" t="s">
        <v>4166</v>
      </c>
      <c r="M854" s="1290"/>
      <c r="N854" s="1058"/>
      <c r="O854" s="1058"/>
      <c r="S854" s="1058"/>
      <c r="T854" s="1202"/>
    </row>
    <row r="855" spans="1:20">
      <c r="A855" s="1046">
        <v>850</v>
      </c>
      <c r="B855" s="1045" t="s">
        <v>4168</v>
      </c>
      <c r="C855" s="1867" t="s">
        <v>9971</v>
      </c>
      <c r="D855" s="1527"/>
      <c r="E855" s="1527"/>
      <c r="F855" s="1527"/>
      <c r="G855" s="1527"/>
      <c r="H855" s="1527"/>
      <c r="I855" s="1527"/>
      <c r="J855" s="1882"/>
      <c r="K855" s="1041" t="s">
        <v>858</v>
      </c>
      <c r="L855" s="1040" t="s">
        <v>4168</v>
      </c>
      <c r="M855" s="1290" t="s">
        <v>13422</v>
      </c>
      <c r="N855" s="1056"/>
      <c r="O855" s="1240" t="s">
        <v>13575</v>
      </c>
      <c r="S855" s="1058"/>
      <c r="T855" s="1202"/>
    </row>
    <row r="856" spans="1:20">
      <c r="A856" s="1046">
        <v>851</v>
      </c>
      <c r="B856" s="1045" t="s">
        <v>4170</v>
      </c>
      <c r="C856" s="1867" t="s">
        <v>9972</v>
      </c>
      <c r="D856" s="1527"/>
      <c r="E856" s="1527"/>
      <c r="F856" s="1527"/>
      <c r="G856" s="1527"/>
      <c r="H856" s="1527"/>
      <c r="I856" s="1527"/>
      <c r="J856" s="1882"/>
      <c r="K856" s="1041" t="s">
        <v>16</v>
      </c>
      <c r="L856" s="1040" t="s">
        <v>4170</v>
      </c>
      <c r="M856" s="1290"/>
      <c r="N856" s="1058"/>
      <c r="O856" s="1058"/>
      <c r="S856" s="1058"/>
      <c r="T856" s="1202"/>
    </row>
    <row r="857" spans="1:20">
      <c r="A857" s="1046">
        <v>852</v>
      </c>
      <c r="B857" s="1037" t="s">
        <v>4172</v>
      </c>
      <c r="C857" s="1867" t="s">
        <v>9973</v>
      </c>
      <c r="D857" s="1527"/>
      <c r="E857" s="1527"/>
      <c r="F857" s="1527"/>
      <c r="G857" s="1527"/>
      <c r="H857" s="1527"/>
      <c r="I857" s="1527"/>
      <c r="J857" s="1882"/>
      <c r="K857" s="1041" t="s">
        <v>858</v>
      </c>
      <c r="L857" s="1040" t="s">
        <v>4172</v>
      </c>
      <c r="M857" s="1290" t="s">
        <v>13423</v>
      </c>
      <c r="N857" s="1056"/>
      <c r="O857" s="1240" t="s">
        <v>13575</v>
      </c>
      <c r="S857" s="1058"/>
      <c r="T857" s="1202"/>
    </row>
    <row r="858" spans="1:20">
      <c r="A858" s="1046">
        <v>853</v>
      </c>
      <c r="B858" s="1037" t="s">
        <v>4174</v>
      </c>
      <c r="C858" s="1867" t="s">
        <v>9974</v>
      </c>
      <c r="D858" s="1527"/>
      <c r="E858" s="1527"/>
      <c r="F858" s="1527"/>
      <c r="G858" s="1527"/>
      <c r="H858" s="1527"/>
      <c r="I858" s="1527"/>
      <c r="J858" s="1882"/>
      <c r="K858" s="1041" t="s">
        <v>16</v>
      </c>
      <c r="L858" s="1040" t="s">
        <v>4174</v>
      </c>
      <c r="M858" s="1290"/>
      <c r="N858" s="1058"/>
      <c r="O858" s="1058"/>
      <c r="S858" s="1058"/>
      <c r="T858" s="1202"/>
    </row>
    <row r="859" spans="1:20">
      <c r="A859" s="1046">
        <v>854</v>
      </c>
      <c r="B859" s="1037" t="s">
        <v>4176</v>
      </c>
      <c r="C859" s="1867" t="s">
        <v>9975</v>
      </c>
      <c r="D859" s="1527"/>
      <c r="E859" s="1527"/>
      <c r="F859" s="1527"/>
      <c r="G859" s="1527"/>
      <c r="H859" s="1527"/>
      <c r="I859" s="1527"/>
      <c r="J859" s="1882"/>
      <c r="K859" s="1041" t="s">
        <v>858</v>
      </c>
      <c r="L859" s="1040" t="s">
        <v>4176</v>
      </c>
      <c r="M859" s="1290" t="s">
        <v>13454</v>
      </c>
      <c r="N859" s="1056"/>
      <c r="O859" s="1240" t="s">
        <v>13575</v>
      </c>
      <c r="S859" s="1058"/>
      <c r="T859" s="1202"/>
    </row>
    <row r="860" spans="1:20">
      <c r="A860" s="1046">
        <v>855</v>
      </c>
      <c r="B860" s="1037" t="s">
        <v>4178</v>
      </c>
      <c r="C860" s="1867" t="s">
        <v>9976</v>
      </c>
      <c r="D860" s="1527"/>
      <c r="E860" s="1527"/>
      <c r="F860" s="1527"/>
      <c r="G860" s="1527"/>
      <c r="H860" s="1527"/>
      <c r="I860" s="1527"/>
      <c r="J860" s="1882"/>
      <c r="K860" s="1041" t="s">
        <v>16</v>
      </c>
      <c r="L860" s="1040" t="s">
        <v>4178</v>
      </c>
      <c r="M860" s="1290"/>
      <c r="N860" s="1058"/>
      <c r="O860" s="1058"/>
      <c r="S860" s="1058"/>
      <c r="T860" s="1202"/>
    </row>
    <row r="861" spans="1:20">
      <c r="A861" s="1046">
        <v>856</v>
      </c>
      <c r="B861" s="1045" t="s">
        <v>4180</v>
      </c>
      <c r="C861" s="1867" t="s">
        <v>9977</v>
      </c>
      <c r="D861" s="1527"/>
      <c r="E861" s="1527"/>
      <c r="F861" s="1527"/>
      <c r="G861" s="1527"/>
      <c r="H861" s="1527"/>
      <c r="I861" s="1527"/>
      <c r="J861" s="1882"/>
      <c r="K861" s="1041" t="s">
        <v>858</v>
      </c>
      <c r="L861" s="1040" t="s">
        <v>4180</v>
      </c>
      <c r="M861" s="1290" t="s">
        <v>13423</v>
      </c>
      <c r="N861" s="1056"/>
      <c r="O861" s="1240" t="s">
        <v>13575</v>
      </c>
      <c r="S861" s="1058"/>
      <c r="T861" s="1202"/>
    </row>
    <row r="862" spans="1:20">
      <c r="A862" s="1046">
        <v>857</v>
      </c>
      <c r="B862" s="1045" t="s">
        <v>4182</v>
      </c>
      <c r="C862" s="1867" t="s">
        <v>9978</v>
      </c>
      <c r="D862" s="1527"/>
      <c r="E862" s="1527"/>
      <c r="F862" s="1527"/>
      <c r="G862" s="1527"/>
      <c r="H862" s="1527"/>
      <c r="I862" s="1527"/>
      <c r="J862" s="1882"/>
      <c r="K862" s="1041" t="s">
        <v>16</v>
      </c>
      <c r="L862" s="1040" t="s">
        <v>4182</v>
      </c>
      <c r="M862" s="1290"/>
      <c r="N862" s="1058"/>
      <c r="O862" s="1058"/>
      <c r="S862" s="1058"/>
      <c r="T862" s="1202"/>
    </row>
    <row r="863" spans="1:20">
      <c r="A863" s="1046">
        <v>858</v>
      </c>
      <c r="B863" s="1045" t="s">
        <v>4184</v>
      </c>
      <c r="C863" s="1867" t="s">
        <v>9979</v>
      </c>
      <c r="D863" s="1527"/>
      <c r="E863" s="1527"/>
      <c r="F863" s="1527"/>
      <c r="G863" s="1527"/>
      <c r="H863" s="1527"/>
      <c r="I863" s="1527"/>
      <c r="J863" s="1882"/>
      <c r="K863" s="1041" t="s">
        <v>858</v>
      </c>
      <c r="L863" s="1040" t="s">
        <v>4184</v>
      </c>
      <c r="M863" s="1290" t="s">
        <v>13444</v>
      </c>
      <c r="N863" s="1056"/>
      <c r="O863" s="1240" t="s">
        <v>13575</v>
      </c>
      <c r="S863" s="1058"/>
      <c r="T863" s="1202"/>
    </row>
    <row r="864" spans="1:20">
      <c r="A864" s="1046">
        <v>859</v>
      </c>
      <c r="B864" s="1045" t="s">
        <v>4186</v>
      </c>
      <c r="C864" s="1867" t="s">
        <v>9980</v>
      </c>
      <c r="D864" s="1527"/>
      <c r="E864" s="1527"/>
      <c r="F864" s="1527"/>
      <c r="G864" s="1527"/>
      <c r="H864" s="1527"/>
      <c r="I864" s="1527"/>
      <c r="J864" s="1882"/>
      <c r="K864" s="1041" t="s">
        <v>16</v>
      </c>
      <c r="L864" s="1040" t="s">
        <v>4186</v>
      </c>
      <c r="M864" s="1290"/>
      <c r="N864" s="1058"/>
      <c r="O864" s="1058"/>
      <c r="S864" s="1058"/>
      <c r="T864" s="1202"/>
    </row>
    <row r="865" spans="1:20">
      <c r="A865" s="1046">
        <v>860</v>
      </c>
      <c r="B865" s="1037" t="s">
        <v>4188</v>
      </c>
      <c r="C865" s="1867" t="s">
        <v>9981</v>
      </c>
      <c r="D865" s="1527"/>
      <c r="E865" s="1527"/>
      <c r="F865" s="1527"/>
      <c r="G865" s="1527"/>
      <c r="H865" s="1527"/>
      <c r="I865" s="1527"/>
      <c r="J865" s="1882"/>
      <c r="K865" s="1041" t="s">
        <v>16</v>
      </c>
      <c r="L865" s="1040" t="s">
        <v>4188</v>
      </c>
      <c r="M865" s="1290" t="s">
        <v>13451</v>
      </c>
      <c r="N865" s="1058"/>
      <c r="O865" s="1240" t="s">
        <v>13575</v>
      </c>
      <c r="S865" s="1058"/>
      <c r="T865" s="1202"/>
    </row>
    <row r="866" spans="1:20">
      <c r="A866" s="1046">
        <v>861</v>
      </c>
      <c r="B866" s="1037" t="s">
        <v>4190</v>
      </c>
      <c r="C866" s="1867" t="s">
        <v>9982</v>
      </c>
      <c r="D866" s="1527"/>
      <c r="E866" s="1527"/>
      <c r="F866" s="1527"/>
      <c r="G866" s="1527"/>
      <c r="H866" s="1527"/>
      <c r="I866" s="1527"/>
      <c r="J866" s="1882"/>
      <c r="K866" s="1041" t="s">
        <v>16</v>
      </c>
      <c r="L866" s="1040" t="s">
        <v>4190</v>
      </c>
      <c r="M866" s="1290"/>
      <c r="N866" s="1058"/>
      <c r="O866" s="1058"/>
      <c r="S866" s="1058"/>
      <c r="T866" s="1202"/>
    </row>
    <row r="867" spans="1:20">
      <c r="A867" s="1046">
        <v>862</v>
      </c>
      <c r="B867" s="1037" t="s">
        <v>4192</v>
      </c>
      <c r="C867" s="1867" t="s">
        <v>9983</v>
      </c>
      <c r="D867" s="1527"/>
      <c r="E867" s="1527"/>
      <c r="F867" s="1527"/>
      <c r="G867" s="1527"/>
      <c r="H867" s="1527"/>
      <c r="I867" s="1527"/>
      <c r="J867" s="1882"/>
      <c r="K867" s="1041" t="s">
        <v>16</v>
      </c>
      <c r="L867" s="1040" t="s">
        <v>4192</v>
      </c>
      <c r="M867" s="1290" t="s">
        <v>13455</v>
      </c>
      <c r="N867" s="1058"/>
      <c r="O867" s="1240" t="s">
        <v>13575</v>
      </c>
      <c r="S867" s="1058"/>
      <c r="T867" s="1202"/>
    </row>
    <row r="868" spans="1:20">
      <c r="A868" s="1046">
        <v>863</v>
      </c>
      <c r="B868" s="1037" t="s">
        <v>4194</v>
      </c>
      <c r="C868" s="1867" t="s">
        <v>9984</v>
      </c>
      <c r="D868" s="1527"/>
      <c r="E868" s="1527"/>
      <c r="F868" s="1527"/>
      <c r="G868" s="1527"/>
      <c r="H868" s="1527"/>
      <c r="I868" s="1527"/>
      <c r="J868" s="1882"/>
      <c r="K868" s="1041" t="s">
        <v>16</v>
      </c>
      <c r="L868" s="1040" t="s">
        <v>4194</v>
      </c>
      <c r="M868" s="1290" t="s">
        <v>13456</v>
      </c>
      <c r="N868" s="1058"/>
      <c r="O868" s="1240" t="s">
        <v>13575</v>
      </c>
      <c r="S868" s="1058"/>
      <c r="T868" s="1202"/>
    </row>
    <row r="869" spans="1:20">
      <c r="A869" s="1046">
        <v>864</v>
      </c>
      <c r="B869" s="1045" t="s">
        <v>4196</v>
      </c>
      <c r="C869" s="1867" t="s">
        <v>9985</v>
      </c>
      <c r="D869" s="1527"/>
      <c r="E869" s="1527"/>
      <c r="F869" s="1527"/>
      <c r="G869" s="1527"/>
      <c r="H869" s="1527"/>
      <c r="I869" s="1527"/>
      <c r="J869" s="1882"/>
      <c r="K869" s="1041" t="s">
        <v>16</v>
      </c>
      <c r="L869" s="1040" t="s">
        <v>4196</v>
      </c>
      <c r="M869" s="1290" t="s">
        <v>13451</v>
      </c>
      <c r="N869" s="1058"/>
      <c r="O869" s="1240" t="s">
        <v>13575</v>
      </c>
      <c r="S869" s="1058"/>
      <c r="T869" s="1202"/>
    </row>
    <row r="870" spans="1:20">
      <c r="A870" s="1046">
        <v>865</v>
      </c>
      <c r="B870" s="1045" t="s">
        <v>4198</v>
      </c>
      <c r="C870" s="1867" t="s">
        <v>9986</v>
      </c>
      <c r="D870" s="1527"/>
      <c r="E870" s="1527"/>
      <c r="F870" s="1527"/>
      <c r="G870" s="1527"/>
      <c r="H870" s="1527"/>
      <c r="I870" s="1527"/>
      <c r="J870" s="1882"/>
      <c r="K870" s="1041" t="s">
        <v>16</v>
      </c>
      <c r="L870" s="1040" t="s">
        <v>4198</v>
      </c>
      <c r="M870" s="1290"/>
      <c r="N870" s="1058"/>
      <c r="O870" s="1058"/>
      <c r="S870" s="1058"/>
      <c r="T870" s="1202"/>
    </row>
    <row r="871" spans="1:20">
      <c r="A871" s="1046">
        <v>866</v>
      </c>
      <c r="B871" s="1045" t="s">
        <v>4200</v>
      </c>
      <c r="C871" s="1867" t="s">
        <v>9987</v>
      </c>
      <c r="D871" s="1527"/>
      <c r="E871" s="1527"/>
      <c r="F871" s="1527"/>
      <c r="G871" s="1527"/>
      <c r="H871" s="1527"/>
      <c r="I871" s="1527"/>
      <c r="J871" s="1882"/>
      <c r="K871" s="1041" t="s">
        <v>16</v>
      </c>
      <c r="L871" s="1040" t="s">
        <v>4200</v>
      </c>
      <c r="M871" s="1290" t="s">
        <v>13455</v>
      </c>
      <c r="N871" s="1058"/>
      <c r="O871" s="1240" t="s">
        <v>13575</v>
      </c>
      <c r="S871" s="1058"/>
      <c r="T871" s="1202"/>
    </row>
    <row r="872" spans="1:20">
      <c r="A872" s="1046">
        <v>867</v>
      </c>
      <c r="B872" s="1045" t="s">
        <v>4202</v>
      </c>
      <c r="C872" s="1867" t="s">
        <v>9988</v>
      </c>
      <c r="D872" s="1527"/>
      <c r="E872" s="1527"/>
      <c r="F872" s="1527"/>
      <c r="G872" s="1527"/>
      <c r="H872" s="1527"/>
      <c r="I872" s="1527"/>
      <c r="J872" s="1882"/>
      <c r="K872" s="1041" t="s">
        <v>16</v>
      </c>
      <c r="L872" s="1040" t="s">
        <v>4202</v>
      </c>
      <c r="M872" s="1290" t="s">
        <v>13456</v>
      </c>
      <c r="N872" s="1058"/>
      <c r="O872" s="1240" t="s">
        <v>13575</v>
      </c>
      <c r="S872" s="1058"/>
      <c r="T872" s="1202"/>
    </row>
    <row r="873" spans="1:20">
      <c r="A873" s="1046">
        <v>868</v>
      </c>
      <c r="B873" s="1037" t="s">
        <v>4204</v>
      </c>
      <c r="C873" s="1867" t="s">
        <v>9989</v>
      </c>
      <c r="D873" s="1527"/>
      <c r="E873" s="1527"/>
      <c r="F873" s="1527"/>
      <c r="G873" s="1527"/>
      <c r="H873" s="1527"/>
      <c r="I873" s="1527"/>
      <c r="J873" s="1882"/>
      <c r="K873" s="1041" t="s">
        <v>6990</v>
      </c>
      <c r="L873" s="1040" t="s">
        <v>4204</v>
      </c>
      <c r="M873" s="1290"/>
      <c r="N873" s="1056"/>
      <c r="O873" s="1056"/>
      <c r="S873" s="1058"/>
      <c r="T873" s="1058"/>
    </row>
    <row r="874" spans="1:20">
      <c r="A874" s="1046">
        <v>869</v>
      </c>
      <c r="B874" s="1037" t="s">
        <v>4206</v>
      </c>
      <c r="C874" s="1867" t="s">
        <v>9990</v>
      </c>
      <c r="D874" s="1527"/>
      <c r="E874" s="1527"/>
      <c r="F874" s="1527"/>
      <c r="G874" s="1527"/>
      <c r="H874" s="1527"/>
      <c r="I874" s="1527"/>
      <c r="J874" s="1882"/>
      <c r="K874" s="1041" t="s">
        <v>6990</v>
      </c>
      <c r="L874" s="1040" t="s">
        <v>4206</v>
      </c>
      <c r="M874" s="1290"/>
      <c r="N874" s="1056"/>
      <c r="O874" s="1056"/>
      <c r="S874" s="1058"/>
      <c r="T874" s="1058"/>
    </row>
    <row r="875" spans="1:20">
      <c r="A875" s="1046">
        <v>870</v>
      </c>
      <c r="B875" s="1037" t="s">
        <v>4208</v>
      </c>
      <c r="C875" s="1867" t="s">
        <v>9991</v>
      </c>
      <c r="D875" s="1527"/>
      <c r="E875" s="1527"/>
      <c r="F875" s="1527"/>
      <c r="G875" s="1527"/>
      <c r="H875" s="1527"/>
      <c r="I875" s="1527"/>
      <c r="J875" s="1882"/>
      <c r="K875" s="1041" t="s">
        <v>6990</v>
      </c>
      <c r="L875" s="1040" t="s">
        <v>4208</v>
      </c>
      <c r="M875" s="1290"/>
      <c r="N875" s="1056"/>
      <c r="O875" s="1056"/>
      <c r="S875" s="1058"/>
      <c r="T875" s="1058"/>
    </row>
    <row r="876" spans="1:20">
      <c r="A876" s="1046">
        <v>871</v>
      </c>
      <c r="B876" s="1037" t="s">
        <v>4210</v>
      </c>
      <c r="C876" s="1867" t="s">
        <v>9992</v>
      </c>
      <c r="D876" s="1527"/>
      <c r="E876" s="1527"/>
      <c r="F876" s="1527"/>
      <c r="G876" s="1527"/>
      <c r="H876" s="1527"/>
      <c r="I876" s="1527"/>
      <c r="J876" s="1882"/>
      <c r="K876" s="1041" t="s">
        <v>6990</v>
      </c>
      <c r="L876" s="1040" t="s">
        <v>4210</v>
      </c>
      <c r="M876" s="1290"/>
      <c r="N876" s="1056"/>
      <c r="O876" s="1056"/>
      <c r="S876" s="1058"/>
      <c r="T876" s="1058"/>
    </row>
    <row r="877" spans="1:20">
      <c r="A877" s="1046">
        <v>872</v>
      </c>
      <c r="B877" s="1045" t="s">
        <v>4212</v>
      </c>
      <c r="C877" s="1867" t="s">
        <v>9993</v>
      </c>
      <c r="D877" s="1527"/>
      <c r="E877" s="1527"/>
      <c r="F877" s="1527"/>
      <c r="G877" s="1527"/>
      <c r="H877" s="1527"/>
      <c r="I877" s="1527"/>
      <c r="J877" s="1882"/>
      <c r="K877" s="1041" t="s">
        <v>6990</v>
      </c>
      <c r="L877" s="1040" t="s">
        <v>4212</v>
      </c>
      <c r="M877" s="1290"/>
      <c r="N877" s="1056"/>
      <c r="O877" s="1056"/>
      <c r="S877" s="1058"/>
      <c r="T877" s="1058"/>
    </row>
    <row r="878" spans="1:20">
      <c r="A878" s="1046">
        <v>873</v>
      </c>
      <c r="B878" s="1045" t="s">
        <v>4214</v>
      </c>
      <c r="C878" s="1867" t="s">
        <v>9994</v>
      </c>
      <c r="D878" s="1527"/>
      <c r="E878" s="1527"/>
      <c r="F878" s="1527"/>
      <c r="G878" s="1527"/>
      <c r="H878" s="1527"/>
      <c r="I878" s="1527"/>
      <c r="J878" s="1882"/>
      <c r="K878" s="1041" t="s">
        <v>6990</v>
      </c>
      <c r="L878" s="1040" t="s">
        <v>4214</v>
      </c>
      <c r="M878" s="1290"/>
      <c r="N878" s="1056"/>
      <c r="O878" s="1056"/>
      <c r="S878" s="1058"/>
      <c r="T878" s="1058"/>
    </row>
    <row r="879" spans="1:20">
      <c r="A879" s="1046">
        <v>874</v>
      </c>
      <c r="B879" s="1045" t="s">
        <v>4216</v>
      </c>
      <c r="C879" s="1867" t="s">
        <v>9995</v>
      </c>
      <c r="D879" s="1527"/>
      <c r="E879" s="1527"/>
      <c r="F879" s="1527"/>
      <c r="G879" s="1527"/>
      <c r="H879" s="1527"/>
      <c r="I879" s="1527"/>
      <c r="J879" s="1882"/>
      <c r="K879" s="1041" t="s">
        <v>6990</v>
      </c>
      <c r="L879" s="1040" t="s">
        <v>4216</v>
      </c>
      <c r="M879" s="1290"/>
      <c r="N879" s="1056"/>
      <c r="O879" s="1056"/>
      <c r="S879" s="1058"/>
      <c r="T879" s="1058"/>
    </row>
    <row r="880" spans="1:20">
      <c r="A880" s="1046">
        <v>875</v>
      </c>
      <c r="B880" s="1045" t="s">
        <v>4218</v>
      </c>
      <c r="C880" s="1867" t="s">
        <v>9996</v>
      </c>
      <c r="D880" s="1527"/>
      <c r="E880" s="1527"/>
      <c r="F880" s="1527"/>
      <c r="G880" s="1527"/>
      <c r="H880" s="1527"/>
      <c r="I880" s="1527"/>
      <c r="J880" s="1882"/>
      <c r="K880" s="1041" t="s">
        <v>6990</v>
      </c>
      <c r="L880" s="1040" t="s">
        <v>4218</v>
      </c>
      <c r="M880" s="1290"/>
      <c r="N880" s="1056"/>
      <c r="O880" s="1056"/>
      <c r="S880" s="1058"/>
      <c r="T880" s="1058"/>
    </row>
    <row r="881" spans="1:20">
      <c r="A881" s="1046">
        <v>876</v>
      </c>
      <c r="B881" s="1037" t="s">
        <v>4220</v>
      </c>
      <c r="C881" s="1867" t="s">
        <v>9997</v>
      </c>
      <c r="D881" s="1527"/>
      <c r="E881" s="1527"/>
      <c r="F881" s="1527"/>
      <c r="G881" s="1527"/>
      <c r="H881" s="1527"/>
      <c r="I881" s="1527"/>
      <c r="J881" s="1882"/>
      <c r="K881" s="1041" t="s">
        <v>16</v>
      </c>
      <c r="L881" s="1040" t="s">
        <v>4220</v>
      </c>
      <c r="M881" s="1290"/>
      <c r="N881" s="1058"/>
      <c r="O881" s="1058"/>
      <c r="S881" s="1058"/>
      <c r="T881" s="1058"/>
    </row>
    <row r="882" spans="1:20">
      <c r="A882" s="1046">
        <v>877</v>
      </c>
      <c r="B882" s="1037" t="s">
        <v>4222</v>
      </c>
      <c r="C882" s="1867" t="s">
        <v>9998</v>
      </c>
      <c r="D882" s="1527"/>
      <c r="E882" s="1527"/>
      <c r="F882" s="1527"/>
      <c r="G882" s="1527"/>
      <c r="H882" s="1527"/>
      <c r="I882" s="1527"/>
      <c r="J882" s="1882"/>
      <c r="K882" s="1041" t="s">
        <v>16</v>
      </c>
      <c r="L882" s="1040" t="s">
        <v>4222</v>
      </c>
      <c r="M882" s="1290"/>
      <c r="N882" s="1058"/>
      <c r="O882" s="1058"/>
      <c r="S882" s="1058"/>
      <c r="T882" s="1058"/>
    </row>
    <row r="883" spans="1:20">
      <c r="A883" s="1046">
        <v>878</v>
      </c>
      <c r="B883" s="1037" t="s">
        <v>4224</v>
      </c>
      <c r="C883" s="1867" t="s">
        <v>9999</v>
      </c>
      <c r="D883" s="1527"/>
      <c r="E883" s="1527"/>
      <c r="F883" s="1527"/>
      <c r="G883" s="1527"/>
      <c r="H883" s="1527"/>
      <c r="I883" s="1527"/>
      <c r="J883" s="1882"/>
      <c r="K883" s="1041" t="s">
        <v>16</v>
      </c>
      <c r="L883" s="1040" t="s">
        <v>4224</v>
      </c>
      <c r="M883" s="1290"/>
      <c r="N883" s="1058"/>
      <c r="O883" s="1058"/>
      <c r="S883" s="1058"/>
      <c r="T883" s="1058"/>
    </row>
    <row r="884" spans="1:20">
      <c r="A884" s="1046">
        <v>879</v>
      </c>
      <c r="B884" s="1037" t="s">
        <v>4226</v>
      </c>
      <c r="C884" s="1867" t="s">
        <v>10000</v>
      </c>
      <c r="D884" s="1527"/>
      <c r="E884" s="1527"/>
      <c r="F884" s="1527"/>
      <c r="G884" s="1527"/>
      <c r="H884" s="1527"/>
      <c r="I884" s="1527"/>
      <c r="J884" s="1882"/>
      <c r="K884" s="1041" t="s">
        <v>16</v>
      </c>
      <c r="L884" s="1040" t="s">
        <v>4226</v>
      </c>
      <c r="M884" s="1290"/>
      <c r="N884" s="1058"/>
      <c r="O884" s="1058"/>
      <c r="S884" s="1058"/>
      <c r="T884" s="1058"/>
    </row>
    <row r="885" spans="1:20">
      <c r="A885" s="1046">
        <v>880</v>
      </c>
      <c r="B885" s="1045" t="s">
        <v>4228</v>
      </c>
      <c r="C885" s="1039" t="s">
        <v>13</v>
      </c>
      <c r="D885" s="1038" t="s">
        <v>2427</v>
      </c>
      <c r="E885" s="1038" t="s">
        <v>2427</v>
      </c>
      <c r="F885" s="1038" t="s">
        <v>2427</v>
      </c>
      <c r="G885" s="1038" t="s">
        <v>2427</v>
      </c>
      <c r="H885" s="1038" t="s">
        <v>2427</v>
      </c>
      <c r="I885" s="1038" t="s">
        <v>2427</v>
      </c>
      <c r="J885" s="1035" t="s">
        <v>9459</v>
      </c>
      <c r="K885" s="1041" t="s">
        <v>16</v>
      </c>
      <c r="L885" s="1040" t="s">
        <v>4228</v>
      </c>
      <c r="M885" s="1290"/>
      <c r="N885" s="1058"/>
      <c r="O885" s="1058"/>
      <c r="S885" s="1056"/>
      <c r="T885" s="1058"/>
    </row>
    <row r="886" spans="1:20">
      <c r="A886" s="1046">
        <v>881</v>
      </c>
      <c r="B886" s="1045" t="s">
        <v>4230</v>
      </c>
      <c r="C886" s="1039" t="s">
        <v>13</v>
      </c>
      <c r="D886" s="1038" t="s">
        <v>2427</v>
      </c>
      <c r="E886" s="1038" t="s">
        <v>2427</v>
      </c>
      <c r="F886" s="1038" t="s">
        <v>2427</v>
      </c>
      <c r="G886" s="1038" t="s">
        <v>2427</v>
      </c>
      <c r="H886" s="1038" t="s">
        <v>2427</v>
      </c>
      <c r="I886" s="1038" t="s">
        <v>2427</v>
      </c>
      <c r="J886" s="1035" t="s">
        <v>9459</v>
      </c>
      <c r="K886" s="1041" t="s">
        <v>16</v>
      </c>
      <c r="L886" s="1040" t="s">
        <v>4230</v>
      </c>
      <c r="M886" s="1290"/>
      <c r="N886" s="1058"/>
      <c r="O886" s="1058"/>
      <c r="S886" s="1056"/>
      <c r="T886" s="1058"/>
    </row>
    <row r="887" spans="1:20">
      <c r="A887" s="1046">
        <v>882</v>
      </c>
      <c r="B887" s="1045" t="s">
        <v>4232</v>
      </c>
      <c r="C887" s="1039" t="s">
        <v>13</v>
      </c>
      <c r="D887" s="1038" t="s">
        <v>2427</v>
      </c>
      <c r="E887" s="1038" t="s">
        <v>2427</v>
      </c>
      <c r="F887" s="1038" t="s">
        <v>2427</v>
      </c>
      <c r="G887" s="1038" t="s">
        <v>2427</v>
      </c>
      <c r="H887" s="1038" t="s">
        <v>2427</v>
      </c>
      <c r="I887" s="1038" t="s">
        <v>2427</v>
      </c>
      <c r="J887" s="1035" t="s">
        <v>9459</v>
      </c>
      <c r="K887" s="1041" t="s">
        <v>16</v>
      </c>
      <c r="L887" s="1040" t="s">
        <v>4232</v>
      </c>
      <c r="M887" s="1290"/>
      <c r="N887" s="1058"/>
      <c r="O887" s="1058"/>
      <c r="S887" s="1056"/>
      <c r="T887" s="1058"/>
    </row>
    <row r="888" spans="1:20">
      <c r="A888" s="1046">
        <v>883</v>
      </c>
      <c r="B888" s="1045" t="s">
        <v>4234</v>
      </c>
      <c r="C888" s="1039" t="s">
        <v>13</v>
      </c>
      <c r="D888" s="1038" t="s">
        <v>2427</v>
      </c>
      <c r="E888" s="1038" t="s">
        <v>2427</v>
      </c>
      <c r="F888" s="1038" t="s">
        <v>2427</v>
      </c>
      <c r="G888" s="1038" t="s">
        <v>2427</v>
      </c>
      <c r="H888" s="1038" t="s">
        <v>2427</v>
      </c>
      <c r="I888" s="1038" t="s">
        <v>2427</v>
      </c>
      <c r="J888" s="1035" t="s">
        <v>9459</v>
      </c>
      <c r="K888" s="1041" t="s">
        <v>16</v>
      </c>
      <c r="L888" s="1040" t="s">
        <v>4234</v>
      </c>
      <c r="M888" s="1290"/>
      <c r="N888" s="1058"/>
      <c r="O888" s="1058"/>
      <c r="S888" s="1056"/>
      <c r="T888" s="1058"/>
    </row>
    <row r="889" spans="1:20">
      <c r="A889" s="1046">
        <v>884</v>
      </c>
      <c r="B889" s="1037" t="s">
        <v>4236</v>
      </c>
      <c r="C889" s="1039" t="s">
        <v>13</v>
      </c>
      <c r="D889" s="1038" t="s">
        <v>2427</v>
      </c>
      <c r="E889" s="1038" t="s">
        <v>2427</v>
      </c>
      <c r="F889" s="1038" t="s">
        <v>2427</v>
      </c>
      <c r="G889" s="1038" t="s">
        <v>2427</v>
      </c>
      <c r="H889" s="1038" t="s">
        <v>2427</v>
      </c>
      <c r="I889" s="1038" t="s">
        <v>2427</v>
      </c>
      <c r="J889" s="1035" t="s">
        <v>9459</v>
      </c>
      <c r="K889" s="1041" t="s">
        <v>16</v>
      </c>
      <c r="L889" s="1040" t="s">
        <v>4236</v>
      </c>
      <c r="M889" s="1290"/>
      <c r="N889" s="1058"/>
      <c r="O889" s="1058"/>
      <c r="S889" s="1056"/>
      <c r="T889" s="1058"/>
    </row>
    <row r="890" spans="1:20">
      <c r="A890" s="1046">
        <v>885</v>
      </c>
      <c r="B890" s="1037" t="s">
        <v>4238</v>
      </c>
      <c r="C890" s="1039" t="s">
        <v>13</v>
      </c>
      <c r="D890" s="1038" t="s">
        <v>2427</v>
      </c>
      <c r="E890" s="1038" t="s">
        <v>2427</v>
      </c>
      <c r="F890" s="1038" t="s">
        <v>2427</v>
      </c>
      <c r="G890" s="1038" t="s">
        <v>2427</v>
      </c>
      <c r="H890" s="1038" t="s">
        <v>2427</v>
      </c>
      <c r="I890" s="1038" t="s">
        <v>2427</v>
      </c>
      <c r="J890" s="1035" t="s">
        <v>9459</v>
      </c>
      <c r="K890" s="1041" t="s">
        <v>16</v>
      </c>
      <c r="L890" s="1040" t="s">
        <v>4238</v>
      </c>
      <c r="M890" s="1290"/>
      <c r="N890" s="1058"/>
      <c r="O890" s="1058"/>
      <c r="S890" s="1056"/>
      <c r="T890" s="1058"/>
    </row>
    <row r="891" spans="1:20">
      <c r="A891" s="1046">
        <v>886</v>
      </c>
      <c r="B891" s="1037" t="s">
        <v>4240</v>
      </c>
      <c r="C891" s="1039" t="s">
        <v>13</v>
      </c>
      <c r="D891" s="1038" t="s">
        <v>2427</v>
      </c>
      <c r="E891" s="1038" t="s">
        <v>2427</v>
      </c>
      <c r="F891" s="1038" t="s">
        <v>2427</v>
      </c>
      <c r="G891" s="1038" t="s">
        <v>2427</v>
      </c>
      <c r="H891" s="1038" t="s">
        <v>2427</v>
      </c>
      <c r="I891" s="1038" t="s">
        <v>2427</v>
      </c>
      <c r="J891" s="1035" t="s">
        <v>9459</v>
      </c>
      <c r="K891" s="1041" t="s">
        <v>16</v>
      </c>
      <c r="L891" s="1040" t="s">
        <v>4240</v>
      </c>
      <c r="M891" s="1290"/>
      <c r="N891" s="1058"/>
      <c r="O891" s="1058"/>
      <c r="S891" s="1056"/>
      <c r="T891" s="1058"/>
    </row>
    <row r="892" spans="1:20">
      <c r="A892" s="1046">
        <v>887</v>
      </c>
      <c r="B892" s="1037" t="s">
        <v>4242</v>
      </c>
      <c r="C892" s="1039" t="s">
        <v>13</v>
      </c>
      <c r="D892" s="1038" t="s">
        <v>2427</v>
      </c>
      <c r="E892" s="1038" t="s">
        <v>2427</v>
      </c>
      <c r="F892" s="1038" t="s">
        <v>2427</v>
      </c>
      <c r="G892" s="1038" t="s">
        <v>2427</v>
      </c>
      <c r="H892" s="1038" t="s">
        <v>2427</v>
      </c>
      <c r="I892" s="1038" t="s">
        <v>2427</v>
      </c>
      <c r="J892" s="1035" t="s">
        <v>9459</v>
      </c>
      <c r="K892" s="1041" t="s">
        <v>16</v>
      </c>
      <c r="L892" s="1040" t="s">
        <v>4242</v>
      </c>
      <c r="M892" s="1290"/>
      <c r="N892" s="1058"/>
      <c r="O892" s="1058"/>
      <c r="S892" s="1056"/>
      <c r="T892" s="1058"/>
    </row>
    <row r="893" spans="1:20">
      <c r="A893" s="1046">
        <v>888</v>
      </c>
      <c r="B893" s="1045" t="s">
        <v>4244</v>
      </c>
      <c r="C893" s="1039" t="s">
        <v>13</v>
      </c>
      <c r="D893" s="1038" t="s">
        <v>2427</v>
      </c>
      <c r="E893" s="1038" t="s">
        <v>2427</v>
      </c>
      <c r="F893" s="1038" t="s">
        <v>2427</v>
      </c>
      <c r="G893" s="1038" t="s">
        <v>2427</v>
      </c>
      <c r="H893" s="1038" t="s">
        <v>2427</v>
      </c>
      <c r="I893" s="1038" t="s">
        <v>2427</v>
      </c>
      <c r="J893" s="1035" t="s">
        <v>9459</v>
      </c>
      <c r="K893" s="1041" t="s">
        <v>16</v>
      </c>
      <c r="L893" s="1040" t="s">
        <v>4244</v>
      </c>
      <c r="M893" s="1290"/>
      <c r="N893" s="1058"/>
      <c r="O893" s="1058"/>
      <c r="S893" s="1056"/>
      <c r="T893" s="1058"/>
    </row>
    <row r="894" spans="1:20">
      <c r="A894" s="1046">
        <v>889</v>
      </c>
      <c r="B894" s="1045" t="s">
        <v>4246</v>
      </c>
      <c r="C894" s="1039" t="s">
        <v>13</v>
      </c>
      <c r="D894" s="1038" t="s">
        <v>2427</v>
      </c>
      <c r="E894" s="1038" t="s">
        <v>2427</v>
      </c>
      <c r="F894" s="1038" t="s">
        <v>2427</v>
      </c>
      <c r="G894" s="1038" t="s">
        <v>2427</v>
      </c>
      <c r="H894" s="1038" t="s">
        <v>2427</v>
      </c>
      <c r="I894" s="1038" t="s">
        <v>2427</v>
      </c>
      <c r="J894" s="1035" t="s">
        <v>9459</v>
      </c>
      <c r="K894" s="1041" t="s">
        <v>16</v>
      </c>
      <c r="L894" s="1040" t="s">
        <v>4246</v>
      </c>
      <c r="M894" s="1290"/>
      <c r="N894" s="1058"/>
      <c r="O894" s="1058"/>
      <c r="S894" s="1056"/>
      <c r="T894" s="1058"/>
    </row>
    <row r="895" spans="1:20">
      <c r="A895" s="1046">
        <v>890</v>
      </c>
      <c r="B895" s="1045" t="s">
        <v>4248</v>
      </c>
      <c r="C895" s="1039" t="s">
        <v>13</v>
      </c>
      <c r="D895" s="1038" t="s">
        <v>2427</v>
      </c>
      <c r="E895" s="1038" t="s">
        <v>2427</v>
      </c>
      <c r="F895" s="1038" t="s">
        <v>2427</v>
      </c>
      <c r="G895" s="1038" t="s">
        <v>2427</v>
      </c>
      <c r="H895" s="1038" t="s">
        <v>2427</v>
      </c>
      <c r="I895" s="1038" t="s">
        <v>2427</v>
      </c>
      <c r="J895" s="1035" t="s">
        <v>9459</v>
      </c>
      <c r="K895" s="1041" t="s">
        <v>16</v>
      </c>
      <c r="L895" s="1040" t="s">
        <v>4248</v>
      </c>
      <c r="M895" s="1290"/>
      <c r="N895" s="1058"/>
      <c r="O895" s="1058"/>
      <c r="S895" s="1056"/>
      <c r="T895" s="1058"/>
    </row>
    <row r="896" spans="1:20">
      <c r="A896" s="1046">
        <v>891</v>
      </c>
      <c r="B896" s="1045" t="s">
        <v>4250</v>
      </c>
      <c r="C896" s="1039" t="s">
        <v>13</v>
      </c>
      <c r="D896" s="1038" t="s">
        <v>2427</v>
      </c>
      <c r="E896" s="1038" t="s">
        <v>2427</v>
      </c>
      <c r="F896" s="1038" t="s">
        <v>2427</v>
      </c>
      <c r="G896" s="1038" t="s">
        <v>2427</v>
      </c>
      <c r="H896" s="1038" t="s">
        <v>2427</v>
      </c>
      <c r="I896" s="1038" t="s">
        <v>2427</v>
      </c>
      <c r="J896" s="1035" t="s">
        <v>9459</v>
      </c>
      <c r="K896" s="1041" t="s">
        <v>16</v>
      </c>
      <c r="L896" s="1040" t="s">
        <v>4250</v>
      </c>
      <c r="M896" s="1290"/>
      <c r="N896" s="1058"/>
      <c r="O896" s="1058"/>
      <c r="S896" s="1056"/>
      <c r="T896" s="1058"/>
    </row>
    <row r="897" spans="1:20">
      <c r="A897" s="1046">
        <v>892</v>
      </c>
      <c r="B897" s="1037" t="s">
        <v>4252</v>
      </c>
      <c r="C897" s="1039" t="s">
        <v>13</v>
      </c>
      <c r="D897" s="1038" t="s">
        <v>2427</v>
      </c>
      <c r="E897" s="1038" t="s">
        <v>2427</v>
      </c>
      <c r="F897" s="1038" t="s">
        <v>2427</v>
      </c>
      <c r="G897" s="1038" t="s">
        <v>2427</v>
      </c>
      <c r="H897" s="1038" t="s">
        <v>2427</v>
      </c>
      <c r="I897" s="1038" t="s">
        <v>2427</v>
      </c>
      <c r="J897" s="1035" t="s">
        <v>9459</v>
      </c>
      <c r="K897" s="1041" t="s">
        <v>16</v>
      </c>
      <c r="L897" s="1040" t="s">
        <v>4252</v>
      </c>
      <c r="M897" s="1290"/>
      <c r="N897" s="1058"/>
      <c r="O897" s="1058"/>
      <c r="S897" s="1056"/>
      <c r="T897" s="1058"/>
    </row>
    <row r="898" spans="1:20">
      <c r="A898" s="1046">
        <v>893</v>
      </c>
      <c r="B898" s="1037" t="s">
        <v>4254</v>
      </c>
      <c r="C898" s="1039" t="s">
        <v>13</v>
      </c>
      <c r="D898" s="1038" t="s">
        <v>2427</v>
      </c>
      <c r="E898" s="1038" t="s">
        <v>2427</v>
      </c>
      <c r="F898" s="1038" t="s">
        <v>2427</v>
      </c>
      <c r="G898" s="1038" t="s">
        <v>2427</v>
      </c>
      <c r="H898" s="1038" t="s">
        <v>2427</v>
      </c>
      <c r="I898" s="1038" t="s">
        <v>2427</v>
      </c>
      <c r="J898" s="1035" t="s">
        <v>9459</v>
      </c>
      <c r="K898" s="1041" t="s">
        <v>16</v>
      </c>
      <c r="L898" s="1040" t="s">
        <v>4254</v>
      </c>
      <c r="M898" s="1290"/>
      <c r="N898" s="1058"/>
      <c r="O898" s="1058"/>
      <c r="S898" s="1056"/>
      <c r="T898" s="1058"/>
    </row>
    <row r="899" spans="1:20">
      <c r="A899" s="1046">
        <v>894</v>
      </c>
      <c r="B899" s="1037" t="s">
        <v>4256</v>
      </c>
      <c r="C899" s="1039" t="s">
        <v>13</v>
      </c>
      <c r="D899" s="1038" t="s">
        <v>2427</v>
      </c>
      <c r="E899" s="1038" t="s">
        <v>2427</v>
      </c>
      <c r="F899" s="1038" t="s">
        <v>2427</v>
      </c>
      <c r="G899" s="1038" t="s">
        <v>2427</v>
      </c>
      <c r="H899" s="1038" t="s">
        <v>2427</v>
      </c>
      <c r="I899" s="1038" t="s">
        <v>2427</v>
      </c>
      <c r="J899" s="1035" t="s">
        <v>9459</v>
      </c>
      <c r="K899" s="1041" t="s">
        <v>16</v>
      </c>
      <c r="L899" s="1040" t="s">
        <v>4256</v>
      </c>
      <c r="M899" s="1290"/>
      <c r="N899" s="1058"/>
      <c r="O899" s="1058"/>
      <c r="S899" s="1056"/>
      <c r="T899" s="1058"/>
    </row>
    <row r="900" spans="1:20">
      <c r="A900" s="1046">
        <v>895</v>
      </c>
      <c r="B900" s="1037" t="s">
        <v>4258</v>
      </c>
      <c r="C900" s="1039" t="s">
        <v>13</v>
      </c>
      <c r="D900" s="1038" t="s">
        <v>2427</v>
      </c>
      <c r="E900" s="1038" t="s">
        <v>2427</v>
      </c>
      <c r="F900" s="1038" t="s">
        <v>2427</v>
      </c>
      <c r="G900" s="1038" t="s">
        <v>2427</v>
      </c>
      <c r="H900" s="1038" t="s">
        <v>2427</v>
      </c>
      <c r="I900" s="1038" t="s">
        <v>2427</v>
      </c>
      <c r="J900" s="1035" t="s">
        <v>9459</v>
      </c>
      <c r="K900" s="1041" t="s">
        <v>16</v>
      </c>
      <c r="L900" s="1040" t="s">
        <v>4258</v>
      </c>
      <c r="M900" s="1290"/>
      <c r="N900" s="1058"/>
      <c r="O900" s="1058"/>
      <c r="S900" s="1056"/>
      <c r="T900" s="1058"/>
    </row>
    <row r="901" spans="1:20">
      <c r="A901" s="1046">
        <v>896</v>
      </c>
      <c r="B901" s="1045" t="s">
        <v>4260</v>
      </c>
      <c r="C901" s="1883" t="s">
        <v>9913</v>
      </c>
      <c r="D901" s="1884"/>
      <c r="E901" s="1884"/>
      <c r="F901" s="1884"/>
      <c r="G901" s="1884"/>
      <c r="H901" s="1884"/>
      <c r="I901" s="1884"/>
      <c r="J901" s="1885"/>
      <c r="K901" s="1041" t="s">
        <v>16</v>
      </c>
      <c r="L901" s="1040" t="s">
        <v>4260</v>
      </c>
      <c r="M901" s="1290"/>
      <c r="N901" s="1058"/>
      <c r="O901" s="1058"/>
      <c r="S901" s="1056"/>
      <c r="T901" s="1058"/>
    </row>
    <row r="902" spans="1:20">
      <c r="A902" s="1046">
        <v>897</v>
      </c>
      <c r="B902" s="1045" t="s">
        <v>4262</v>
      </c>
      <c r="C902" s="1883" t="s">
        <v>9914</v>
      </c>
      <c r="D902" s="1884"/>
      <c r="E902" s="1884"/>
      <c r="F902" s="1884"/>
      <c r="G902" s="1884"/>
      <c r="H902" s="1884"/>
      <c r="I902" s="1884"/>
      <c r="J902" s="1885"/>
      <c r="K902" s="1041" t="s">
        <v>16</v>
      </c>
      <c r="L902" s="1040" t="s">
        <v>4262</v>
      </c>
      <c r="M902" s="1290"/>
      <c r="N902" s="1058"/>
      <c r="O902" s="1058"/>
      <c r="S902" s="1056"/>
      <c r="T902" s="1058"/>
    </row>
    <row r="903" spans="1:20">
      <c r="A903" s="1046">
        <v>898</v>
      </c>
      <c r="B903" s="1045" t="s">
        <v>4264</v>
      </c>
      <c r="C903" s="1883" t="s">
        <v>9915</v>
      </c>
      <c r="D903" s="1884"/>
      <c r="E903" s="1884"/>
      <c r="F903" s="1884"/>
      <c r="G903" s="1884"/>
      <c r="H903" s="1884"/>
      <c r="I903" s="1884"/>
      <c r="J903" s="1885"/>
      <c r="K903" s="1041" t="s">
        <v>16</v>
      </c>
      <c r="L903" s="1040" t="s">
        <v>4264</v>
      </c>
      <c r="M903" s="1290"/>
      <c r="N903" s="1058"/>
      <c r="O903" s="1058"/>
      <c r="S903" s="1056"/>
      <c r="T903" s="1058"/>
    </row>
    <row r="904" spans="1:20">
      <c r="A904" s="1046">
        <v>899</v>
      </c>
      <c r="B904" s="1045" t="s">
        <v>4266</v>
      </c>
      <c r="C904" s="1883" t="s">
        <v>9916</v>
      </c>
      <c r="D904" s="1884"/>
      <c r="E904" s="1884"/>
      <c r="F904" s="1884"/>
      <c r="G904" s="1884"/>
      <c r="H904" s="1884"/>
      <c r="I904" s="1884"/>
      <c r="J904" s="1885"/>
      <c r="K904" s="1041" t="s">
        <v>16</v>
      </c>
      <c r="L904" s="1040" t="s">
        <v>4266</v>
      </c>
      <c r="M904" s="1290"/>
      <c r="N904" s="1058"/>
      <c r="O904" s="1058"/>
      <c r="S904" s="1056"/>
      <c r="T904" s="1058"/>
    </row>
    <row r="905" spans="1:20">
      <c r="A905" s="1046">
        <v>900</v>
      </c>
      <c r="B905" s="1037" t="s">
        <v>4268</v>
      </c>
      <c r="C905" s="1883" t="s">
        <v>9917</v>
      </c>
      <c r="D905" s="1884"/>
      <c r="E905" s="1884"/>
      <c r="F905" s="1884"/>
      <c r="G905" s="1884"/>
      <c r="H905" s="1884"/>
      <c r="I905" s="1884"/>
      <c r="J905" s="1885"/>
      <c r="K905" s="1034" t="s">
        <v>858</v>
      </c>
      <c r="L905" s="1040" t="s">
        <v>4268</v>
      </c>
      <c r="M905" s="1290"/>
      <c r="N905" s="1058"/>
      <c r="O905" s="1058"/>
      <c r="S905" s="1056"/>
      <c r="T905" s="1058"/>
    </row>
    <row r="906" spans="1:20">
      <c r="A906" s="1046">
        <v>901</v>
      </c>
      <c r="B906" s="1037" t="s">
        <v>4270</v>
      </c>
      <c r="C906" s="1883" t="s">
        <v>9918</v>
      </c>
      <c r="D906" s="1884"/>
      <c r="E906" s="1884"/>
      <c r="F906" s="1884"/>
      <c r="G906" s="1884"/>
      <c r="H906" s="1884"/>
      <c r="I906" s="1884"/>
      <c r="J906" s="1885"/>
      <c r="K906" s="1041" t="s">
        <v>16</v>
      </c>
      <c r="L906" s="1040" t="s">
        <v>4270</v>
      </c>
      <c r="M906" s="1290"/>
      <c r="N906" s="1058"/>
      <c r="O906" s="1058"/>
      <c r="S906" s="1056"/>
      <c r="T906" s="1058"/>
    </row>
    <row r="907" spans="1:20">
      <c r="A907" s="1046">
        <v>902</v>
      </c>
      <c r="B907" s="1037" t="s">
        <v>4272</v>
      </c>
      <c r="C907" s="1883" t="s">
        <v>9919</v>
      </c>
      <c r="D907" s="1884"/>
      <c r="E907" s="1884"/>
      <c r="F907" s="1884"/>
      <c r="G907" s="1884"/>
      <c r="H907" s="1884"/>
      <c r="I907" s="1884"/>
      <c r="J907" s="1885"/>
      <c r="K907" s="1034" t="s">
        <v>858</v>
      </c>
      <c r="L907" s="1040" t="s">
        <v>4272</v>
      </c>
      <c r="M907" s="1290"/>
      <c r="N907" s="1058"/>
      <c r="O907" s="1058"/>
      <c r="S907" s="1056"/>
      <c r="T907" s="1058"/>
    </row>
    <row r="908" spans="1:20">
      <c r="A908" s="1046">
        <v>903</v>
      </c>
      <c r="B908" s="1037" t="s">
        <v>4274</v>
      </c>
      <c r="C908" s="1883" t="s">
        <v>9920</v>
      </c>
      <c r="D908" s="1884"/>
      <c r="E908" s="1884"/>
      <c r="F908" s="1884"/>
      <c r="G908" s="1884"/>
      <c r="H908" s="1884"/>
      <c r="I908" s="1884"/>
      <c r="J908" s="1885"/>
      <c r="K908" s="1041" t="s">
        <v>16</v>
      </c>
      <c r="L908" s="1040" t="s">
        <v>4274</v>
      </c>
      <c r="M908" s="1290"/>
      <c r="N908" s="1058"/>
      <c r="O908" s="1058"/>
      <c r="S908" s="1056"/>
      <c r="T908" s="1058"/>
    </row>
    <row r="909" spans="1:20">
      <c r="A909" s="1046">
        <v>904</v>
      </c>
      <c r="B909" s="1045" t="s">
        <v>4276</v>
      </c>
      <c r="C909" s="1883" t="s">
        <v>9921</v>
      </c>
      <c r="D909" s="1884"/>
      <c r="E909" s="1884"/>
      <c r="F909" s="1884"/>
      <c r="G909" s="1884"/>
      <c r="H909" s="1884"/>
      <c r="I909" s="1884"/>
      <c r="J909" s="1885"/>
      <c r="K909" s="1034" t="s">
        <v>858</v>
      </c>
      <c r="L909" s="1040" t="s">
        <v>4276</v>
      </c>
      <c r="M909" s="1290"/>
      <c r="N909" s="1058"/>
      <c r="O909" s="1058"/>
      <c r="S909" s="1056"/>
      <c r="T909" s="1058"/>
    </row>
    <row r="910" spans="1:20">
      <c r="A910" s="1046">
        <v>905</v>
      </c>
      <c r="B910" s="1045" t="s">
        <v>4278</v>
      </c>
      <c r="C910" s="1883" t="s">
        <v>9922</v>
      </c>
      <c r="D910" s="1884"/>
      <c r="E910" s="1884"/>
      <c r="F910" s="1884"/>
      <c r="G910" s="1884"/>
      <c r="H910" s="1884"/>
      <c r="I910" s="1884"/>
      <c r="J910" s="1885"/>
      <c r="K910" s="1041" t="s">
        <v>16</v>
      </c>
      <c r="L910" s="1040" t="s">
        <v>4278</v>
      </c>
      <c r="M910" s="1290"/>
      <c r="N910" s="1058"/>
      <c r="O910" s="1058"/>
      <c r="S910" s="1056"/>
      <c r="T910" s="1058"/>
    </row>
    <row r="911" spans="1:20">
      <c r="A911" s="1046">
        <v>906</v>
      </c>
      <c r="B911" s="1045" t="s">
        <v>4280</v>
      </c>
      <c r="C911" s="1883" t="s">
        <v>9923</v>
      </c>
      <c r="D911" s="1884"/>
      <c r="E911" s="1884"/>
      <c r="F911" s="1884"/>
      <c r="G911" s="1884"/>
      <c r="H911" s="1884"/>
      <c r="I911" s="1884"/>
      <c r="J911" s="1885"/>
      <c r="K911" s="1034" t="s">
        <v>858</v>
      </c>
      <c r="L911" s="1040" t="s">
        <v>4280</v>
      </c>
      <c r="M911" s="1290"/>
      <c r="N911" s="1058"/>
      <c r="O911" s="1058"/>
      <c r="S911" s="1056"/>
      <c r="T911" s="1058"/>
    </row>
    <row r="912" spans="1:20">
      <c r="A912" s="1046">
        <v>907</v>
      </c>
      <c r="B912" s="1045" t="s">
        <v>4282</v>
      </c>
      <c r="C912" s="1883" t="s">
        <v>9924</v>
      </c>
      <c r="D912" s="1884"/>
      <c r="E912" s="1884"/>
      <c r="F912" s="1884"/>
      <c r="G912" s="1884"/>
      <c r="H912" s="1884"/>
      <c r="I912" s="1884"/>
      <c r="J912" s="1885"/>
      <c r="K912" s="1041" t="s">
        <v>16</v>
      </c>
      <c r="L912" s="1040" t="s">
        <v>4282</v>
      </c>
      <c r="M912" s="1290"/>
      <c r="N912" s="1058"/>
      <c r="O912" s="1058"/>
      <c r="S912" s="1056"/>
      <c r="T912" s="1058"/>
    </row>
    <row r="913" spans="1:20">
      <c r="A913" s="1046">
        <v>908</v>
      </c>
      <c r="B913" s="1037" t="s">
        <v>4284</v>
      </c>
      <c r="C913" s="1883" t="s">
        <v>9925</v>
      </c>
      <c r="D913" s="1884"/>
      <c r="E913" s="1884"/>
      <c r="F913" s="1884"/>
      <c r="G913" s="1884"/>
      <c r="H913" s="1884"/>
      <c r="I913" s="1884"/>
      <c r="J913" s="1885"/>
      <c r="K913" s="1034" t="s">
        <v>858</v>
      </c>
      <c r="L913" s="1040" t="s">
        <v>4284</v>
      </c>
      <c r="M913" s="1290"/>
      <c r="N913" s="1058"/>
      <c r="O913" s="1058"/>
      <c r="S913" s="1056"/>
      <c r="T913" s="1058"/>
    </row>
    <row r="914" spans="1:20">
      <c r="A914" s="1046">
        <v>909</v>
      </c>
      <c r="B914" s="1037" t="s">
        <v>4286</v>
      </c>
      <c r="C914" s="1883" t="s">
        <v>9926</v>
      </c>
      <c r="D914" s="1884"/>
      <c r="E914" s="1884"/>
      <c r="F914" s="1884"/>
      <c r="G914" s="1884"/>
      <c r="H914" s="1884"/>
      <c r="I914" s="1884"/>
      <c r="J914" s="1885"/>
      <c r="K914" s="1041" t="s">
        <v>16</v>
      </c>
      <c r="L914" s="1040" t="s">
        <v>4286</v>
      </c>
      <c r="M914" s="1290"/>
      <c r="N914" s="1058"/>
      <c r="O914" s="1058"/>
      <c r="S914" s="1056"/>
      <c r="T914" s="1058"/>
    </row>
    <row r="915" spans="1:20">
      <c r="A915" s="1046">
        <v>910</v>
      </c>
      <c r="B915" s="1037" t="s">
        <v>4288</v>
      </c>
      <c r="C915" s="1883" t="s">
        <v>9927</v>
      </c>
      <c r="D915" s="1884"/>
      <c r="E915" s="1884"/>
      <c r="F915" s="1884"/>
      <c r="G915" s="1884"/>
      <c r="H915" s="1884"/>
      <c r="I915" s="1884"/>
      <c r="J915" s="1885"/>
      <c r="K915" s="1034" t="s">
        <v>858</v>
      </c>
      <c r="L915" s="1040" t="s">
        <v>4288</v>
      </c>
      <c r="M915" s="1290"/>
      <c r="N915" s="1058"/>
      <c r="O915" s="1058"/>
      <c r="S915" s="1056"/>
      <c r="T915" s="1058"/>
    </row>
    <row r="916" spans="1:20">
      <c r="A916" s="1046">
        <v>911</v>
      </c>
      <c r="B916" s="1037" t="s">
        <v>4290</v>
      </c>
      <c r="C916" s="1883" t="s">
        <v>9928</v>
      </c>
      <c r="D916" s="1884"/>
      <c r="E916" s="1884"/>
      <c r="F916" s="1884"/>
      <c r="G916" s="1884"/>
      <c r="H916" s="1884"/>
      <c r="I916" s="1884"/>
      <c r="J916" s="1885"/>
      <c r="K916" s="1041" t="s">
        <v>16</v>
      </c>
      <c r="L916" s="1040" t="s">
        <v>4290</v>
      </c>
      <c r="M916" s="1290"/>
      <c r="N916" s="1058"/>
      <c r="O916" s="1058"/>
      <c r="S916" s="1056"/>
      <c r="T916" s="1058"/>
    </row>
    <row r="917" spans="1:20">
      <c r="A917" s="1046">
        <v>912</v>
      </c>
      <c r="B917" s="1045" t="s">
        <v>10001</v>
      </c>
      <c r="C917" s="1883" t="s">
        <v>9929</v>
      </c>
      <c r="D917" s="1884"/>
      <c r="E917" s="1884"/>
      <c r="F917" s="1884"/>
      <c r="G917" s="1884"/>
      <c r="H917" s="1884"/>
      <c r="I917" s="1884"/>
      <c r="J917" s="1885"/>
      <c r="K917" s="1034" t="s">
        <v>858</v>
      </c>
      <c r="L917" s="1040" t="s">
        <v>10001</v>
      </c>
      <c r="M917" s="1290"/>
      <c r="N917" s="1058"/>
      <c r="O917" s="1058"/>
      <c r="S917" s="1056"/>
      <c r="T917" s="1058"/>
    </row>
    <row r="918" spans="1:20">
      <c r="A918" s="1046">
        <v>913</v>
      </c>
      <c r="B918" s="1045" t="s">
        <v>10002</v>
      </c>
      <c r="C918" s="1883" t="s">
        <v>9930</v>
      </c>
      <c r="D918" s="1884"/>
      <c r="E918" s="1884"/>
      <c r="F918" s="1884"/>
      <c r="G918" s="1884"/>
      <c r="H918" s="1884"/>
      <c r="I918" s="1884"/>
      <c r="J918" s="1885"/>
      <c r="K918" s="1041" t="s">
        <v>16</v>
      </c>
      <c r="L918" s="1040" t="s">
        <v>10002</v>
      </c>
      <c r="M918" s="1290"/>
      <c r="N918" s="1058"/>
      <c r="O918" s="1058"/>
      <c r="S918" s="1056"/>
      <c r="T918" s="1058"/>
    </row>
    <row r="919" spans="1:20">
      <c r="A919" s="1046">
        <v>914</v>
      </c>
      <c r="B919" s="1045" t="s">
        <v>10003</v>
      </c>
      <c r="C919" s="1883" t="s">
        <v>9931</v>
      </c>
      <c r="D919" s="1884"/>
      <c r="E919" s="1884"/>
      <c r="F919" s="1884"/>
      <c r="G919" s="1884"/>
      <c r="H919" s="1884"/>
      <c r="I919" s="1884"/>
      <c r="J919" s="1885"/>
      <c r="K919" s="1034" t="s">
        <v>858</v>
      </c>
      <c r="L919" s="1040" t="s">
        <v>10003</v>
      </c>
      <c r="M919" s="1290"/>
      <c r="N919" s="1058"/>
      <c r="O919" s="1058"/>
      <c r="S919" s="1056"/>
      <c r="T919" s="1058"/>
    </row>
    <row r="920" spans="1:20">
      <c r="A920" s="1046">
        <v>915</v>
      </c>
      <c r="B920" s="1045" t="s">
        <v>10004</v>
      </c>
      <c r="C920" s="1883" t="s">
        <v>9932</v>
      </c>
      <c r="D920" s="1884"/>
      <c r="E920" s="1884"/>
      <c r="F920" s="1884"/>
      <c r="G920" s="1884"/>
      <c r="H920" s="1884"/>
      <c r="I920" s="1884"/>
      <c r="J920" s="1885"/>
      <c r="K920" s="1041" t="s">
        <v>16</v>
      </c>
      <c r="L920" s="1040" t="s">
        <v>10004</v>
      </c>
      <c r="M920" s="1290"/>
      <c r="N920" s="1058"/>
      <c r="O920" s="1058"/>
      <c r="S920" s="1056"/>
      <c r="T920" s="1058"/>
    </row>
    <row r="921" spans="1:20">
      <c r="A921" s="1046">
        <v>916</v>
      </c>
      <c r="B921" s="1037" t="s">
        <v>10005</v>
      </c>
      <c r="C921" s="1883" t="s">
        <v>9933</v>
      </c>
      <c r="D921" s="1884"/>
      <c r="E921" s="1884"/>
      <c r="F921" s="1884"/>
      <c r="G921" s="1884"/>
      <c r="H921" s="1884"/>
      <c r="I921" s="1884"/>
      <c r="J921" s="1885"/>
      <c r="K921" s="1034" t="s">
        <v>858</v>
      </c>
      <c r="L921" s="1040" t="s">
        <v>10005</v>
      </c>
      <c r="M921" s="1290"/>
      <c r="N921" s="1058"/>
      <c r="O921" s="1058"/>
      <c r="S921" s="1056"/>
      <c r="T921" s="1058"/>
    </row>
    <row r="922" spans="1:20">
      <c r="A922" s="1046">
        <v>917</v>
      </c>
      <c r="B922" s="1037" t="s">
        <v>10006</v>
      </c>
      <c r="C922" s="1883" t="s">
        <v>9934</v>
      </c>
      <c r="D922" s="1884"/>
      <c r="E922" s="1884"/>
      <c r="F922" s="1884"/>
      <c r="G922" s="1884"/>
      <c r="H922" s="1884"/>
      <c r="I922" s="1884"/>
      <c r="J922" s="1885"/>
      <c r="K922" s="1041" t="s">
        <v>16</v>
      </c>
      <c r="L922" s="1040" t="s">
        <v>10006</v>
      </c>
      <c r="M922" s="1290"/>
      <c r="N922" s="1058"/>
      <c r="O922" s="1058"/>
      <c r="S922" s="1056"/>
      <c r="T922" s="1058"/>
    </row>
    <row r="923" spans="1:20">
      <c r="A923" s="1046">
        <v>918</v>
      </c>
      <c r="B923" s="1037" t="s">
        <v>10007</v>
      </c>
      <c r="C923" s="1883" t="s">
        <v>9935</v>
      </c>
      <c r="D923" s="1884"/>
      <c r="E923" s="1884"/>
      <c r="F923" s="1884"/>
      <c r="G923" s="1884"/>
      <c r="H923" s="1884"/>
      <c r="I923" s="1884"/>
      <c r="J923" s="1885"/>
      <c r="K923" s="1034" t="s">
        <v>858</v>
      </c>
      <c r="L923" s="1040" t="s">
        <v>10007</v>
      </c>
      <c r="M923" s="1290"/>
      <c r="N923" s="1058"/>
      <c r="O923" s="1058"/>
      <c r="S923" s="1056"/>
      <c r="T923" s="1058"/>
    </row>
    <row r="924" spans="1:20">
      <c r="A924" s="1046">
        <v>919</v>
      </c>
      <c r="B924" s="1037" t="s">
        <v>10008</v>
      </c>
      <c r="C924" s="1883" t="s">
        <v>9936</v>
      </c>
      <c r="D924" s="1884"/>
      <c r="E924" s="1884"/>
      <c r="F924" s="1884"/>
      <c r="G924" s="1884"/>
      <c r="H924" s="1884"/>
      <c r="I924" s="1884"/>
      <c r="J924" s="1885"/>
      <c r="K924" s="1041" t="s">
        <v>16</v>
      </c>
      <c r="L924" s="1040" t="s">
        <v>10008</v>
      </c>
      <c r="M924" s="1290"/>
      <c r="N924" s="1058"/>
      <c r="O924" s="1058"/>
      <c r="S924" s="1056"/>
      <c r="T924" s="1058"/>
    </row>
    <row r="925" spans="1:20">
      <c r="A925" s="1046">
        <v>920</v>
      </c>
      <c r="B925" s="1045" t="s">
        <v>10009</v>
      </c>
      <c r="C925" s="1883" t="s">
        <v>9937</v>
      </c>
      <c r="D925" s="1884"/>
      <c r="E925" s="1884"/>
      <c r="F925" s="1884"/>
      <c r="G925" s="1884"/>
      <c r="H925" s="1884"/>
      <c r="I925" s="1884"/>
      <c r="J925" s="1885"/>
      <c r="K925" s="1034" t="s">
        <v>858</v>
      </c>
      <c r="L925" s="1040" t="s">
        <v>10009</v>
      </c>
      <c r="M925" s="1290"/>
      <c r="N925" s="1058"/>
      <c r="O925" s="1058"/>
      <c r="S925" s="1056"/>
      <c r="T925" s="1058"/>
    </row>
    <row r="926" spans="1:20">
      <c r="A926" s="1046">
        <v>921</v>
      </c>
      <c r="B926" s="1045" t="s">
        <v>10010</v>
      </c>
      <c r="C926" s="1883" t="s">
        <v>9938</v>
      </c>
      <c r="D926" s="1884"/>
      <c r="E926" s="1884"/>
      <c r="F926" s="1884"/>
      <c r="G926" s="1884"/>
      <c r="H926" s="1884"/>
      <c r="I926" s="1884"/>
      <c r="J926" s="1885"/>
      <c r="K926" s="1041" t="s">
        <v>16</v>
      </c>
      <c r="L926" s="1040" t="s">
        <v>10010</v>
      </c>
      <c r="M926" s="1290"/>
      <c r="N926" s="1058"/>
      <c r="O926" s="1058"/>
      <c r="S926" s="1056"/>
      <c r="T926" s="1058"/>
    </row>
    <row r="927" spans="1:20">
      <c r="A927" s="1046">
        <v>922</v>
      </c>
      <c r="B927" s="1045" t="s">
        <v>10011</v>
      </c>
      <c r="C927" s="1883" t="s">
        <v>9939</v>
      </c>
      <c r="D927" s="1884"/>
      <c r="E927" s="1884"/>
      <c r="F927" s="1884"/>
      <c r="G927" s="1884"/>
      <c r="H927" s="1884"/>
      <c r="I927" s="1884"/>
      <c r="J927" s="1885"/>
      <c r="K927" s="1034" t="s">
        <v>858</v>
      </c>
      <c r="L927" s="1040" t="s">
        <v>10011</v>
      </c>
      <c r="M927" s="1290"/>
      <c r="N927" s="1058"/>
      <c r="O927" s="1058"/>
      <c r="S927" s="1056"/>
      <c r="T927" s="1058"/>
    </row>
    <row r="928" spans="1:20">
      <c r="A928" s="1046">
        <v>923</v>
      </c>
      <c r="B928" s="1045" t="s">
        <v>10012</v>
      </c>
      <c r="C928" s="1883" t="s">
        <v>9940</v>
      </c>
      <c r="D928" s="1884"/>
      <c r="E928" s="1884"/>
      <c r="F928" s="1884"/>
      <c r="G928" s="1884"/>
      <c r="H928" s="1884"/>
      <c r="I928" s="1884"/>
      <c r="J928" s="1885"/>
      <c r="K928" s="1041" t="s">
        <v>16</v>
      </c>
      <c r="L928" s="1040" t="s">
        <v>10012</v>
      </c>
      <c r="M928" s="1290"/>
      <c r="N928" s="1058"/>
      <c r="O928" s="1058"/>
      <c r="S928" s="1056"/>
      <c r="T928" s="1058"/>
    </row>
    <row r="929" spans="1:20">
      <c r="A929" s="1046">
        <v>924</v>
      </c>
      <c r="B929" s="1037" t="s">
        <v>10013</v>
      </c>
      <c r="C929" s="1883" t="s">
        <v>9941</v>
      </c>
      <c r="D929" s="1884"/>
      <c r="E929" s="1884"/>
      <c r="F929" s="1884"/>
      <c r="G929" s="1884"/>
      <c r="H929" s="1884"/>
      <c r="I929" s="1884"/>
      <c r="J929" s="1885"/>
      <c r="K929" s="1041" t="s">
        <v>6990</v>
      </c>
      <c r="L929" s="1040" t="s">
        <v>10013</v>
      </c>
      <c r="M929" s="1290"/>
      <c r="N929" s="1058"/>
      <c r="O929" s="1058"/>
      <c r="S929" s="1056"/>
      <c r="T929" s="1058"/>
    </row>
    <row r="930" spans="1:20">
      <c r="A930" s="1046">
        <v>925</v>
      </c>
      <c r="B930" s="1037" t="s">
        <v>10014</v>
      </c>
      <c r="C930" s="1883" t="s">
        <v>9942</v>
      </c>
      <c r="D930" s="1884"/>
      <c r="E930" s="1884"/>
      <c r="F930" s="1884"/>
      <c r="G930" s="1884"/>
      <c r="H930" s="1884"/>
      <c r="I930" s="1884"/>
      <c r="J930" s="1885"/>
      <c r="K930" s="1041" t="s">
        <v>6990</v>
      </c>
      <c r="L930" s="1040" t="s">
        <v>10014</v>
      </c>
      <c r="M930" s="1290"/>
      <c r="N930" s="1058"/>
      <c r="O930" s="1058"/>
      <c r="S930" s="1056"/>
      <c r="T930" s="1058"/>
    </row>
    <row r="931" spans="1:20">
      <c r="A931" s="1046">
        <v>926</v>
      </c>
      <c r="B931" s="1037" t="s">
        <v>10015</v>
      </c>
      <c r="C931" s="1883" t="s">
        <v>9943</v>
      </c>
      <c r="D931" s="1884"/>
      <c r="E931" s="1884"/>
      <c r="F931" s="1884"/>
      <c r="G931" s="1884"/>
      <c r="H931" s="1884"/>
      <c r="I931" s="1884"/>
      <c r="J931" s="1885"/>
      <c r="K931" s="1041" t="s">
        <v>6990</v>
      </c>
      <c r="L931" s="1040" t="s">
        <v>10015</v>
      </c>
      <c r="M931" s="1290"/>
      <c r="N931" s="1058"/>
      <c r="O931" s="1058"/>
      <c r="S931" s="1056"/>
      <c r="T931" s="1058"/>
    </row>
    <row r="932" spans="1:20">
      <c r="A932" s="1046">
        <v>927</v>
      </c>
      <c r="B932" s="1037" t="s">
        <v>10016</v>
      </c>
      <c r="C932" s="1883" t="s">
        <v>9944</v>
      </c>
      <c r="D932" s="1884"/>
      <c r="E932" s="1884"/>
      <c r="F932" s="1884"/>
      <c r="G932" s="1884"/>
      <c r="H932" s="1884"/>
      <c r="I932" s="1884"/>
      <c r="J932" s="1885"/>
      <c r="K932" s="1041" t="s">
        <v>6990</v>
      </c>
      <c r="L932" s="1040" t="s">
        <v>10016</v>
      </c>
      <c r="M932" s="1290"/>
      <c r="N932" s="1058"/>
      <c r="O932" s="1058"/>
      <c r="S932" s="1056"/>
      <c r="T932" s="1058"/>
    </row>
    <row r="933" spans="1:20">
      <c r="A933" s="1046">
        <v>928</v>
      </c>
      <c r="B933" s="1045" t="s">
        <v>10017</v>
      </c>
      <c r="C933" s="1883" t="s">
        <v>9945</v>
      </c>
      <c r="D933" s="1884"/>
      <c r="E933" s="1884"/>
      <c r="F933" s="1884"/>
      <c r="G933" s="1884"/>
      <c r="H933" s="1884"/>
      <c r="I933" s="1884"/>
      <c r="J933" s="1885"/>
      <c r="K933" s="1041" t="s">
        <v>6990</v>
      </c>
      <c r="L933" s="1040" t="s">
        <v>10017</v>
      </c>
      <c r="M933" s="1290"/>
      <c r="N933" s="1058"/>
      <c r="O933" s="1058"/>
      <c r="S933" s="1056"/>
      <c r="T933" s="1058"/>
    </row>
    <row r="934" spans="1:20">
      <c r="A934" s="1046">
        <v>929</v>
      </c>
      <c r="B934" s="1045" t="s">
        <v>10018</v>
      </c>
      <c r="C934" s="1883" t="s">
        <v>9946</v>
      </c>
      <c r="D934" s="1884"/>
      <c r="E934" s="1884"/>
      <c r="F934" s="1884"/>
      <c r="G934" s="1884"/>
      <c r="H934" s="1884"/>
      <c r="I934" s="1884"/>
      <c r="J934" s="1885"/>
      <c r="K934" s="1041" t="s">
        <v>6990</v>
      </c>
      <c r="L934" s="1040" t="s">
        <v>10018</v>
      </c>
      <c r="M934" s="1290"/>
      <c r="N934" s="1058"/>
      <c r="O934" s="1058"/>
      <c r="S934" s="1056"/>
      <c r="T934" s="1058"/>
    </row>
    <row r="935" spans="1:20">
      <c r="A935" s="1046">
        <v>930</v>
      </c>
      <c r="B935" s="1045" t="s">
        <v>10019</v>
      </c>
      <c r="C935" s="1883" t="s">
        <v>9947</v>
      </c>
      <c r="D935" s="1884"/>
      <c r="E935" s="1884"/>
      <c r="F935" s="1884"/>
      <c r="G935" s="1884"/>
      <c r="H935" s="1884"/>
      <c r="I935" s="1884"/>
      <c r="J935" s="1885"/>
      <c r="K935" s="1041" t="s">
        <v>6990</v>
      </c>
      <c r="L935" s="1040" t="s">
        <v>10019</v>
      </c>
      <c r="M935" s="1290"/>
      <c r="N935" s="1058"/>
      <c r="O935" s="1058"/>
      <c r="S935" s="1056"/>
      <c r="T935" s="1058"/>
    </row>
    <row r="936" spans="1:20">
      <c r="A936" s="1046">
        <v>931</v>
      </c>
      <c r="B936" s="1045" t="s">
        <v>10020</v>
      </c>
      <c r="C936" s="1883" t="s">
        <v>9948</v>
      </c>
      <c r="D936" s="1884"/>
      <c r="E936" s="1884"/>
      <c r="F936" s="1884"/>
      <c r="G936" s="1884"/>
      <c r="H936" s="1884"/>
      <c r="I936" s="1884"/>
      <c r="J936" s="1885"/>
      <c r="K936" s="1041" t="s">
        <v>6990</v>
      </c>
      <c r="L936" s="1040" t="s">
        <v>10020</v>
      </c>
      <c r="M936" s="1290"/>
      <c r="N936" s="1058"/>
      <c r="O936" s="1058"/>
      <c r="S936" s="1056"/>
      <c r="T936" s="1058"/>
    </row>
    <row r="937" spans="1:20">
      <c r="A937" s="1046">
        <v>932</v>
      </c>
      <c r="B937" s="1037" t="s">
        <v>10021</v>
      </c>
      <c r="C937" s="1883" t="s">
        <v>9949</v>
      </c>
      <c r="D937" s="1884"/>
      <c r="E937" s="1884"/>
      <c r="F937" s="1884"/>
      <c r="G937" s="1884"/>
      <c r="H937" s="1884"/>
      <c r="I937" s="1884"/>
      <c r="J937" s="1885"/>
      <c r="K937" s="1041" t="s">
        <v>6990</v>
      </c>
      <c r="L937" s="1040" t="s">
        <v>10021</v>
      </c>
      <c r="M937" s="1290"/>
      <c r="N937" s="1058"/>
      <c r="O937" s="1058"/>
      <c r="S937" s="1056"/>
      <c r="T937" s="1058"/>
    </row>
    <row r="938" spans="1:20">
      <c r="A938" s="1046">
        <v>933</v>
      </c>
      <c r="B938" s="1037" t="s">
        <v>10022</v>
      </c>
      <c r="C938" s="1883" t="s">
        <v>9950</v>
      </c>
      <c r="D938" s="1884"/>
      <c r="E938" s="1884"/>
      <c r="F938" s="1884"/>
      <c r="G938" s="1884"/>
      <c r="H938" s="1884"/>
      <c r="I938" s="1884"/>
      <c r="J938" s="1885"/>
      <c r="K938" s="1041" t="s">
        <v>6990</v>
      </c>
      <c r="L938" s="1040" t="s">
        <v>10022</v>
      </c>
      <c r="M938" s="1290"/>
      <c r="N938" s="1058"/>
      <c r="O938" s="1058"/>
      <c r="S938" s="1056"/>
      <c r="T938" s="1058"/>
    </row>
    <row r="939" spans="1:20">
      <c r="A939" s="1046">
        <v>934</v>
      </c>
      <c r="B939" s="1037" t="s">
        <v>10023</v>
      </c>
      <c r="C939" s="1883" t="s">
        <v>9951</v>
      </c>
      <c r="D939" s="1884"/>
      <c r="E939" s="1884"/>
      <c r="F939" s="1884"/>
      <c r="G939" s="1884"/>
      <c r="H939" s="1884"/>
      <c r="I939" s="1884"/>
      <c r="J939" s="1885"/>
      <c r="K939" s="1041" t="s">
        <v>6990</v>
      </c>
      <c r="L939" s="1040" t="s">
        <v>10023</v>
      </c>
      <c r="M939" s="1290"/>
      <c r="N939" s="1058"/>
      <c r="O939" s="1058"/>
      <c r="S939" s="1056"/>
      <c r="T939" s="1058"/>
    </row>
    <row r="940" spans="1:20">
      <c r="A940" s="1046">
        <v>935</v>
      </c>
      <c r="B940" s="1037" t="s">
        <v>10024</v>
      </c>
      <c r="C940" s="1883" t="s">
        <v>9952</v>
      </c>
      <c r="D940" s="1884"/>
      <c r="E940" s="1884"/>
      <c r="F940" s="1884"/>
      <c r="G940" s="1884"/>
      <c r="H940" s="1884"/>
      <c r="I940" s="1884"/>
      <c r="J940" s="1885"/>
      <c r="K940" s="1041" t="s">
        <v>6990</v>
      </c>
      <c r="L940" s="1040" t="s">
        <v>10024</v>
      </c>
      <c r="M940" s="1290"/>
      <c r="N940" s="1058"/>
      <c r="O940" s="1058"/>
      <c r="S940" s="1056"/>
      <c r="T940" s="1058"/>
    </row>
    <row r="941" spans="1:20">
      <c r="A941" s="1046">
        <v>936</v>
      </c>
      <c r="B941" s="1045" t="s">
        <v>10025</v>
      </c>
      <c r="C941" s="1883" t="s">
        <v>9993</v>
      </c>
      <c r="D941" s="1884"/>
      <c r="E941" s="1884"/>
      <c r="F941" s="1884"/>
      <c r="G941" s="1884"/>
      <c r="H941" s="1884"/>
      <c r="I941" s="1884"/>
      <c r="J941" s="1885"/>
      <c r="K941" s="1041" t="s">
        <v>6990</v>
      </c>
      <c r="L941" s="1040" t="s">
        <v>10025</v>
      </c>
      <c r="M941" s="1290"/>
      <c r="N941" s="1058"/>
      <c r="O941" s="1058"/>
      <c r="S941" s="1056"/>
      <c r="T941" s="1058"/>
    </row>
    <row r="942" spans="1:20">
      <c r="A942" s="1046">
        <v>937</v>
      </c>
      <c r="B942" s="1045" t="s">
        <v>10026</v>
      </c>
      <c r="C942" s="1883" t="s">
        <v>9994</v>
      </c>
      <c r="D942" s="1884"/>
      <c r="E942" s="1884"/>
      <c r="F942" s="1884"/>
      <c r="G942" s="1884"/>
      <c r="H942" s="1884"/>
      <c r="I942" s="1884"/>
      <c r="J942" s="1885"/>
      <c r="K942" s="1041" t="s">
        <v>6990</v>
      </c>
      <c r="L942" s="1040" t="s">
        <v>10026</v>
      </c>
      <c r="M942" s="1290"/>
      <c r="N942" s="1058"/>
      <c r="O942" s="1058"/>
      <c r="S942" s="1056"/>
      <c r="T942" s="1058"/>
    </row>
    <row r="943" spans="1:20">
      <c r="A943" s="1046">
        <v>938</v>
      </c>
      <c r="B943" s="1045" t="s">
        <v>10027</v>
      </c>
      <c r="C943" s="1883" t="s">
        <v>9995</v>
      </c>
      <c r="D943" s="1884"/>
      <c r="E943" s="1884"/>
      <c r="F943" s="1884"/>
      <c r="G943" s="1884"/>
      <c r="H943" s="1884"/>
      <c r="I943" s="1884"/>
      <c r="J943" s="1885"/>
      <c r="K943" s="1041" t="s">
        <v>6990</v>
      </c>
      <c r="L943" s="1040" t="s">
        <v>10027</v>
      </c>
      <c r="M943" s="1290"/>
      <c r="N943" s="1058"/>
      <c r="O943" s="1058"/>
      <c r="S943" s="1056"/>
      <c r="T943" s="1058"/>
    </row>
    <row r="944" spans="1:20">
      <c r="A944" s="1046">
        <v>939</v>
      </c>
      <c r="B944" s="1045" t="s">
        <v>10028</v>
      </c>
      <c r="C944" s="1883" t="s">
        <v>9996</v>
      </c>
      <c r="D944" s="1884"/>
      <c r="E944" s="1884"/>
      <c r="F944" s="1884"/>
      <c r="G944" s="1884"/>
      <c r="H944" s="1884"/>
      <c r="I944" s="1884"/>
      <c r="J944" s="1885"/>
      <c r="K944" s="1041" t="s">
        <v>6990</v>
      </c>
      <c r="L944" s="1040" t="s">
        <v>10028</v>
      </c>
      <c r="M944" s="1290"/>
      <c r="N944" s="1058"/>
      <c r="O944" s="1058"/>
      <c r="S944" s="1056"/>
      <c r="T944" s="1058"/>
    </row>
    <row r="945" spans="1:20">
      <c r="A945" s="1046">
        <v>940</v>
      </c>
      <c r="B945" s="1037" t="s">
        <v>10029</v>
      </c>
      <c r="C945" s="1883" t="s">
        <v>9997</v>
      </c>
      <c r="D945" s="1884"/>
      <c r="E945" s="1884"/>
      <c r="F945" s="1884"/>
      <c r="G945" s="1884"/>
      <c r="H945" s="1884"/>
      <c r="I945" s="1884"/>
      <c r="J945" s="1885"/>
      <c r="K945" s="1041" t="s">
        <v>16</v>
      </c>
      <c r="L945" s="1040" t="s">
        <v>10029</v>
      </c>
      <c r="M945" s="1290"/>
      <c r="N945" s="1058"/>
      <c r="O945" s="1058"/>
      <c r="S945" s="1056"/>
      <c r="T945" s="1058"/>
    </row>
    <row r="946" spans="1:20">
      <c r="A946" s="1046">
        <v>941</v>
      </c>
      <c r="B946" s="1037" t="s">
        <v>10030</v>
      </c>
      <c r="C946" s="1883" t="s">
        <v>9998</v>
      </c>
      <c r="D946" s="1884"/>
      <c r="E946" s="1884"/>
      <c r="F946" s="1884"/>
      <c r="G946" s="1884"/>
      <c r="H946" s="1884"/>
      <c r="I946" s="1884"/>
      <c r="J946" s="1885"/>
      <c r="K946" s="1041" t="s">
        <v>16</v>
      </c>
      <c r="L946" s="1040" t="s">
        <v>10030</v>
      </c>
      <c r="M946" s="1290"/>
      <c r="N946" s="1058"/>
      <c r="O946" s="1058"/>
      <c r="S946" s="1056"/>
      <c r="T946" s="1058"/>
    </row>
    <row r="947" spans="1:20">
      <c r="A947" s="1046">
        <v>942</v>
      </c>
      <c r="B947" s="1037" t="s">
        <v>10031</v>
      </c>
      <c r="C947" s="1883" t="s">
        <v>9999</v>
      </c>
      <c r="D947" s="1884"/>
      <c r="E947" s="1884"/>
      <c r="F947" s="1884"/>
      <c r="G947" s="1884"/>
      <c r="H947" s="1884"/>
      <c r="I947" s="1884"/>
      <c r="J947" s="1885"/>
      <c r="K947" s="1041" t="s">
        <v>16</v>
      </c>
      <c r="L947" s="1040" t="s">
        <v>10031</v>
      </c>
      <c r="M947" s="1290"/>
      <c r="N947" s="1058"/>
      <c r="O947" s="1058"/>
      <c r="S947" s="1056"/>
      <c r="T947" s="1058"/>
    </row>
    <row r="948" spans="1:20">
      <c r="A948" s="1046">
        <v>943</v>
      </c>
      <c r="B948" s="1037" t="s">
        <v>10032</v>
      </c>
      <c r="C948" s="1883" t="s">
        <v>10000</v>
      </c>
      <c r="D948" s="1884"/>
      <c r="E948" s="1884"/>
      <c r="F948" s="1884"/>
      <c r="G948" s="1884"/>
      <c r="H948" s="1884"/>
      <c r="I948" s="1884"/>
      <c r="J948" s="1885"/>
      <c r="K948" s="1041" t="s">
        <v>16</v>
      </c>
      <c r="L948" s="1040" t="s">
        <v>10032</v>
      </c>
      <c r="M948" s="1290"/>
      <c r="N948" s="1058"/>
      <c r="O948" s="1058"/>
      <c r="S948" s="1056"/>
      <c r="T948" s="1058"/>
    </row>
    <row r="949" spans="1:20">
      <c r="A949" s="1046">
        <v>944</v>
      </c>
      <c r="B949" s="1045" t="s">
        <v>10033</v>
      </c>
      <c r="C949" s="1039" t="s">
        <v>13</v>
      </c>
      <c r="D949" s="1038" t="s">
        <v>2427</v>
      </c>
      <c r="E949" s="1038" t="s">
        <v>2427</v>
      </c>
      <c r="F949" s="1038" t="s">
        <v>2427</v>
      </c>
      <c r="G949" s="1038" t="s">
        <v>2427</v>
      </c>
      <c r="H949" s="1038" t="s">
        <v>2427</v>
      </c>
      <c r="I949" s="1038" t="s">
        <v>2427</v>
      </c>
      <c r="J949" s="1035" t="s">
        <v>9459</v>
      </c>
      <c r="K949" s="1041" t="s">
        <v>16</v>
      </c>
      <c r="L949" s="1040" t="s">
        <v>10033</v>
      </c>
      <c r="M949" s="1290"/>
      <c r="N949" s="1058"/>
      <c r="O949" s="1058"/>
      <c r="S949" s="1056"/>
      <c r="T949" s="1058"/>
    </row>
    <row r="950" spans="1:20">
      <c r="A950" s="1046">
        <v>945</v>
      </c>
      <c r="B950" s="1045" t="s">
        <v>10034</v>
      </c>
      <c r="C950" s="1039" t="s">
        <v>13</v>
      </c>
      <c r="D950" s="1038" t="s">
        <v>2427</v>
      </c>
      <c r="E950" s="1038" t="s">
        <v>2427</v>
      </c>
      <c r="F950" s="1038" t="s">
        <v>2427</v>
      </c>
      <c r="G950" s="1038" t="s">
        <v>2427</v>
      </c>
      <c r="H950" s="1038" t="s">
        <v>2427</v>
      </c>
      <c r="I950" s="1038" t="s">
        <v>2427</v>
      </c>
      <c r="J950" s="1035" t="s">
        <v>9459</v>
      </c>
      <c r="K950" s="1041" t="s">
        <v>16</v>
      </c>
      <c r="L950" s="1040" t="s">
        <v>10034</v>
      </c>
      <c r="M950" s="1290"/>
      <c r="N950" s="1058"/>
      <c r="O950" s="1058"/>
      <c r="S950" s="1056"/>
      <c r="T950" s="1058"/>
    </row>
    <row r="951" spans="1:20">
      <c r="A951" s="1046">
        <v>946</v>
      </c>
      <c r="B951" s="1045" t="s">
        <v>10035</v>
      </c>
      <c r="C951" s="1039" t="s">
        <v>13</v>
      </c>
      <c r="D951" s="1038" t="s">
        <v>2427</v>
      </c>
      <c r="E951" s="1038" t="s">
        <v>2427</v>
      </c>
      <c r="F951" s="1038" t="s">
        <v>2427</v>
      </c>
      <c r="G951" s="1038" t="s">
        <v>2427</v>
      </c>
      <c r="H951" s="1038" t="s">
        <v>2427</v>
      </c>
      <c r="I951" s="1038" t="s">
        <v>2427</v>
      </c>
      <c r="J951" s="1035" t="s">
        <v>9459</v>
      </c>
      <c r="K951" s="1041" t="s">
        <v>16</v>
      </c>
      <c r="L951" s="1040" t="s">
        <v>10035</v>
      </c>
      <c r="M951" s="1290"/>
      <c r="N951" s="1058"/>
      <c r="O951" s="1058"/>
      <c r="S951" s="1056"/>
      <c r="T951" s="1058"/>
    </row>
    <row r="952" spans="1:20">
      <c r="A952" s="1046">
        <v>947</v>
      </c>
      <c r="B952" s="1045" t="s">
        <v>10036</v>
      </c>
      <c r="C952" s="1039" t="s">
        <v>13</v>
      </c>
      <c r="D952" s="1038" t="s">
        <v>2427</v>
      </c>
      <c r="E952" s="1038" t="s">
        <v>2427</v>
      </c>
      <c r="F952" s="1038" t="s">
        <v>2427</v>
      </c>
      <c r="G952" s="1038" t="s">
        <v>2427</v>
      </c>
      <c r="H952" s="1038" t="s">
        <v>2427</v>
      </c>
      <c r="I952" s="1038" t="s">
        <v>2427</v>
      </c>
      <c r="J952" s="1035" t="s">
        <v>9459</v>
      </c>
      <c r="K952" s="1041" t="s">
        <v>16</v>
      </c>
      <c r="L952" s="1040" t="s">
        <v>10036</v>
      </c>
      <c r="M952" s="1290"/>
      <c r="N952" s="1058"/>
      <c r="O952" s="1058"/>
      <c r="S952" s="1056"/>
      <c r="T952" s="1058"/>
    </row>
    <row r="953" spans="1:20">
      <c r="A953" s="1046">
        <v>948</v>
      </c>
      <c r="B953" s="1037" t="s">
        <v>10037</v>
      </c>
      <c r="C953" s="1039" t="s">
        <v>13</v>
      </c>
      <c r="D953" s="1038" t="s">
        <v>2427</v>
      </c>
      <c r="E953" s="1038" t="s">
        <v>2427</v>
      </c>
      <c r="F953" s="1038" t="s">
        <v>2427</v>
      </c>
      <c r="G953" s="1038" t="s">
        <v>2427</v>
      </c>
      <c r="H953" s="1038" t="s">
        <v>2427</v>
      </c>
      <c r="I953" s="1038" t="s">
        <v>2427</v>
      </c>
      <c r="J953" s="1035" t="s">
        <v>9459</v>
      </c>
      <c r="K953" s="1041" t="s">
        <v>16</v>
      </c>
      <c r="L953" s="1040" t="s">
        <v>10037</v>
      </c>
      <c r="M953" s="1290"/>
      <c r="N953" s="1058"/>
      <c r="O953" s="1058"/>
      <c r="S953" s="1056"/>
      <c r="T953" s="1058"/>
    </row>
    <row r="954" spans="1:20">
      <c r="A954" s="1046">
        <v>949</v>
      </c>
      <c r="B954" s="1037" t="s">
        <v>10038</v>
      </c>
      <c r="C954" s="1039" t="s">
        <v>13</v>
      </c>
      <c r="D954" s="1038" t="s">
        <v>2427</v>
      </c>
      <c r="E954" s="1038" t="s">
        <v>2427</v>
      </c>
      <c r="F954" s="1038" t="s">
        <v>2427</v>
      </c>
      <c r="G954" s="1038" t="s">
        <v>2427</v>
      </c>
      <c r="H954" s="1038" t="s">
        <v>2427</v>
      </c>
      <c r="I954" s="1038" t="s">
        <v>2427</v>
      </c>
      <c r="J954" s="1035" t="s">
        <v>9459</v>
      </c>
      <c r="K954" s="1041" t="s">
        <v>16</v>
      </c>
      <c r="L954" s="1040" t="s">
        <v>10038</v>
      </c>
      <c r="M954" s="1290"/>
      <c r="N954" s="1058"/>
      <c r="O954" s="1058"/>
      <c r="S954" s="1056"/>
      <c r="T954" s="1058"/>
    </row>
    <row r="955" spans="1:20">
      <c r="A955" s="1046">
        <v>950</v>
      </c>
      <c r="B955" s="1037" t="s">
        <v>10039</v>
      </c>
      <c r="C955" s="1039" t="s">
        <v>13</v>
      </c>
      <c r="D955" s="1038" t="s">
        <v>2427</v>
      </c>
      <c r="E955" s="1038" t="s">
        <v>2427</v>
      </c>
      <c r="F955" s="1038" t="s">
        <v>2427</v>
      </c>
      <c r="G955" s="1038" t="s">
        <v>2427</v>
      </c>
      <c r="H955" s="1038" t="s">
        <v>2427</v>
      </c>
      <c r="I955" s="1038" t="s">
        <v>2427</v>
      </c>
      <c r="J955" s="1035" t="s">
        <v>9459</v>
      </c>
      <c r="K955" s="1041" t="s">
        <v>16</v>
      </c>
      <c r="L955" s="1040" t="s">
        <v>10039</v>
      </c>
      <c r="M955" s="1290"/>
      <c r="N955" s="1058"/>
      <c r="O955" s="1058"/>
      <c r="S955" s="1056"/>
      <c r="T955" s="1058"/>
    </row>
    <row r="956" spans="1:20">
      <c r="A956" s="1046">
        <v>951</v>
      </c>
      <c r="B956" s="1037" t="s">
        <v>10040</v>
      </c>
      <c r="C956" s="1039" t="s">
        <v>13</v>
      </c>
      <c r="D956" s="1038" t="s">
        <v>2427</v>
      </c>
      <c r="E956" s="1038" t="s">
        <v>2427</v>
      </c>
      <c r="F956" s="1038" t="s">
        <v>2427</v>
      </c>
      <c r="G956" s="1038" t="s">
        <v>2427</v>
      </c>
      <c r="H956" s="1038" t="s">
        <v>2427</v>
      </c>
      <c r="I956" s="1038" t="s">
        <v>2427</v>
      </c>
      <c r="J956" s="1035" t="s">
        <v>9459</v>
      </c>
      <c r="K956" s="1041" t="s">
        <v>16</v>
      </c>
      <c r="L956" s="1040" t="s">
        <v>10040</v>
      </c>
      <c r="M956" s="1290"/>
      <c r="N956" s="1058"/>
      <c r="O956" s="1058"/>
      <c r="S956" s="1056"/>
      <c r="T956" s="1058"/>
    </row>
    <row r="957" spans="1:20">
      <c r="A957" s="1046">
        <v>952</v>
      </c>
      <c r="B957" s="1045" t="s">
        <v>10041</v>
      </c>
      <c r="C957" s="1039" t="s">
        <v>13</v>
      </c>
      <c r="D957" s="1038" t="s">
        <v>2427</v>
      </c>
      <c r="E957" s="1038" t="s">
        <v>2427</v>
      </c>
      <c r="F957" s="1038" t="s">
        <v>2427</v>
      </c>
      <c r="G957" s="1038" t="s">
        <v>2427</v>
      </c>
      <c r="H957" s="1038" t="s">
        <v>2427</v>
      </c>
      <c r="I957" s="1038" t="s">
        <v>2427</v>
      </c>
      <c r="J957" s="1035" t="s">
        <v>9459</v>
      </c>
      <c r="K957" s="1041" t="s">
        <v>16</v>
      </c>
      <c r="L957" s="1040" t="s">
        <v>10041</v>
      </c>
      <c r="M957" s="1290"/>
      <c r="N957" s="1058"/>
      <c r="O957" s="1058"/>
      <c r="S957" s="1056"/>
      <c r="T957" s="1058"/>
    </row>
    <row r="958" spans="1:20">
      <c r="A958" s="1046">
        <v>953</v>
      </c>
      <c r="B958" s="1045" t="s">
        <v>10042</v>
      </c>
      <c r="C958" s="1039" t="s">
        <v>13</v>
      </c>
      <c r="D958" s="1038" t="s">
        <v>2427</v>
      </c>
      <c r="E958" s="1038" t="s">
        <v>2427</v>
      </c>
      <c r="F958" s="1038" t="s">
        <v>2427</v>
      </c>
      <c r="G958" s="1038" t="s">
        <v>2427</v>
      </c>
      <c r="H958" s="1038" t="s">
        <v>2427</v>
      </c>
      <c r="I958" s="1038" t="s">
        <v>2427</v>
      </c>
      <c r="J958" s="1035" t="s">
        <v>9459</v>
      </c>
      <c r="K958" s="1041" t="s">
        <v>16</v>
      </c>
      <c r="L958" s="1040" t="s">
        <v>10042</v>
      </c>
      <c r="M958" s="1290"/>
      <c r="N958" s="1058"/>
      <c r="O958" s="1058"/>
      <c r="S958" s="1056"/>
      <c r="T958" s="1058"/>
    </row>
    <row r="959" spans="1:20">
      <c r="A959" s="1046">
        <v>954</v>
      </c>
      <c r="B959" s="1045" t="s">
        <v>10043</v>
      </c>
      <c r="C959" s="1039" t="s">
        <v>13</v>
      </c>
      <c r="D959" s="1038" t="s">
        <v>2427</v>
      </c>
      <c r="E959" s="1038" t="s">
        <v>2427</v>
      </c>
      <c r="F959" s="1038" t="s">
        <v>2427</v>
      </c>
      <c r="G959" s="1038" t="s">
        <v>2427</v>
      </c>
      <c r="H959" s="1038" t="s">
        <v>2427</v>
      </c>
      <c r="I959" s="1038" t="s">
        <v>2427</v>
      </c>
      <c r="J959" s="1035" t="s">
        <v>9459</v>
      </c>
      <c r="K959" s="1041" t="s">
        <v>16</v>
      </c>
      <c r="L959" s="1040" t="s">
        <v>10043</v>
      </c>
      <c r="M959" s="1290"/>
      <c r="N959" s="1058"/>
      <c r="O959" s="1058"/>
      <c r="S959" s="1056"/>
      <c r="T959" s="1058"/>
    </row>
    <row r="960" spans="1:20">
      <c r="A960" s="1046">
        <v>955</v>
      </c>
      <c r="B960" s="1045" t="s">
        <v>10044</v>
      </c>
      <c r="C960" s="1039" t="s">
        <v>13</v>
      </c>
      <c r="D960" s="1038" t="s">
        <v>2427</v>
      </c>
      <c r="E960" s="1038" t="s">
        <v>2427</v>
      </c>
      <c r="F960" s="1038" t="s">
        <v>2427</v>
      </c>
      <c r="G960" s="1038" t="s">
        <v>2427</v>
      </c>
      <c r="H960" s="1038" t="s">
        <v>2427</v>
      </c>
      <c r="I960" s="1038" t="s">
        <v>2427</v>
      </c>
      <c r="J960" s="1035" t="s">
        <v>9459</v>
      </c>
      <c r="K960" s="1041" t="s">
        <v>16</v>
      </c>
      <c r="L960" s="1040" t="s">
        <v>10044</v>
      </c>
      <c r="M960" s="1290"/>
      <c r="N960" s="1058"/>
      <c r="O960" s="1058"/>
      <c r="S960" s="1056"/>
      <c r="T960" s="1058"/>
    </row>
    <row r="961" spans="1:20">
      <c r="A961" s="1046">
        <v>956</v>
      </c>
      <c r="B961" s="1037" t="s">
        <v>10045</v>
      </c>
      <c r="C961" s="1039" t="s">
        <v>13</v>
      </c>
      <c r="D961" s="1038" t="s">
        <v>2427</v>
      </c>
      <c r="E961" s="1038" t="s">
        <v>2427</v>
      </c>
      <c r="F961" s="1038" t="s">
        <v>2427</v>
      </c>
      <c r="G961" s="1038" t="s">
        <v>2427</v>
      </c>
      <c r="H961" s="1038" t="s">
        <v>2427</v>
      </c>
      <c r="I961" s="1038" t="s">
        <v>2427</v>
      </c>
      <c r="J961" s="1035" t="s">
        <v>9459</v>
      </c>
      <c r="K961" s="1041" t="s">
        <v>16</v>
      </c>
      <c r="L961" s="1040" t="s">
        <v>10045</v>
      </c>
      <c r="M961" s="1290"/>
      <c r="N961" s="1058"/>
      <c r="O961" s="1058"/>
      <c r="S961" s="1056"/>
      <c r="T961" s="1058"/>
    </row>
    <row r="962" spans="1:20">
      <c r="A962" s="1046">
        <v>957</v>
      </c>
      <c r="B962" s="1037" t="s">
        <v>10046</v>
      </c>
      <c r="C962" s="1039" t="s">
        <v>13</v>
      </c>
      <c r="D962" s="1038" t="s">
        <v>2427</v>
      </c>
      <c r="E962" s="1038" t="s">
        <v>2427</v>
      </c>
      <c r="F962" s="1038" t="s">
        <v>2427</v>
      </c>
      <c r="G962" s="1038" t="s">
        <v>2427</v>
      </c>
      <c r="H962" s="1038" t="s">
        <v>2427</v>
      </c>
      <c r="I962" s="1038" t="s">
        <v>2427</v>
      </c>
      <c r="J962" s="1035" t="s">
        <v>9459</v>
      </c>
      <c r="K962" s="1041" t="s">
        <v>16</v>
      </c>
      <c r="L962" s="1040" t="s">
        <v>10046</v>
      </c>
      <c r="M962" s="1290"/>
      <c r="N962" s="1058"/>
      <c r="O962" s="1058"/>
      <c r="S962" s="1056"/>
      <c r="T962" s="1058"/>
    </row>
    <row r="963" spans="1:20">
      <c r="A963" s="1046">
        <v>958</v>
      </c>
      <c r="B963" s="1037" t="s">
        <v>10047</v>
      </c>
      <c r="C963" s="1039" t="s">
        <v>13</v>
      </c>
      <c r="D963" s="1038" t="s">
        <v>2427</v>
      </c>
      <c r="E963" s="1038" t="s">
        <v>2427</v>
      </c>
      <c r="F963" s="1038" t="s">
        <v>2427</v>
      </c>
      <c r="G963" s="1038" t="s">
        <v>2427</v>
      </c>
      <c r="H963" s="1038" t="s">
        <v>2427</v>
      </c>
      <c r="I963" s="1038" t="s">
        <v>2427</v>
      </c>
      <c r="J963" s="1035" t="s">
        <v>9459</v>
      </c>
      <c r="K963" s="1041" t="s">
        <v>16</v>
      </c>
      <c r="L963" s="1040" t="s">
        <v>10047</v>
      </c>
      <c r="M963" s="1290"/>
      <c r="N963" s="1058"/>
      <c r="O963" s="1058"/>
      <c r="S963" s="1056"/>
      <c r="T963" s="1058"/>
    </row>
    <row r="964" spans="1:20">
      <c r="A964" s="1046">
        <v>959</v>
      </c>
      <c r="B964" s="1037" t="s">
        <v>10048</v>
      </c>
      <c r="C964" s="1039" t="s">
        <v>13</v>
      </c>
      <c r="D964" s="1038" t="s">
        <v>2427</v>
      </c>
      <c r="E964" s="1038" t="s">
        <v>2427</v>
      </c>
      <c r="F964" s="1038" t="s">
        <v>2427</v>
      </c>
      <c r="G964" s="1038" t="s">
        <v>2427</v>
      </c>
      <c r="H964" s="1038" t="s">
        <v>2427</v>
      </c>
      <c r="I964" s="1038" t="s">
        <v>2427</v>
      </c>
      <c r="J964" s="1035" t="s">
        <v>9459</v>
      </c>
      <c r="K964" s="1041" t="s">
        <v>16</v>
      </c>
      <c r="L964" s="1040" t="s">
        <v>10048</v>
      </c>
      <c r="M964" s="1290"/>
      <c r="N964" s="1058"/>
      <c r="O964" s="1058"/>
      <c r="S964" s="1056"/>
      <c r="T964" s="1058"/>
    </row>
    <row r="965" spans="1:20">
      <c r="A965" s="1046">
        <v>960</v>
      </c>
      <c r="B965" s="1045" t="s">
        <v>10049</v>
      </c>
      <c r="C965" s="1883" t="s">
        <v>9953</v>
      </c>
      <c r="D965" s="1884"/>
      <c r="E965" s="1884"/>
      <c r="F965" s="1884"/>
      <c r="G965" s="1884"/>
      <c r="H965" s="1884"/>
      <c r="I965" s="1884"/>
      <c r="J965" s="1885"/>
      <c r="K965" s="1041" t="s">
        <v>16</v>
      </c>
      <c r="L965" s="1040" t="s">
        <v>10049</v>
      </c>
      <c r="M965" s="1290"/>
      <c r="N965" s="1058"/>
      <c r="O965" s="1058"/>
      <c r="S965" s="1056"/>
      <c r="T965" s="1058"/>
    </row>
    <row r="966" spans="1:20">
      <c r="A966" s="1046">
        <v>961</v>
      </c>
      <c r="B966" s="1045" t="s">
        <v>10050</v>
      </c>
      <c r="C966" s="1883" t="s">
        <v>9954</v>
      </c>
      <c r="D966" s="1884"/>
      <c r="E966" s="1884"/>
      <c r="F966" s="1884"/>
      <c r="G966" s="1884"/>
      <c r="H966" s="1884"/>
      <c r="I966" s="1884"/>
      <c r="J966" s="1885"/>
      <c r="K966" s="1041" t="s">
        <v>16</v>
      </c>
      <c r="L966" s="1040" t="s">
        <v>10050</v>
      </c>
      <c r="M966" s="1290"/>
      <c r="N966" s="1058"/>
      <c r="O966" s="1058"/>
      <c r="S966" s="1056"/>
      <c r="T966" s="1058"/>
    </row>
    <row r="967" spans="1:20">
      <c r="A967" s="1046">
        <v>962</v>
      </c>
      <c r="B967" s="1045" t="s">
        <v>10051</v>
      </c>
      <c r="C967" s="1883" t="s">
        <v>9955</v>
      </c>
      <c r="D967" s="1884"/>
      <c r="E967" s="1884"/>
      <c r="F967" s="1884"/>
      <c r="G967" s="1884"/>
      <c r="H967" s="1884"/>
      <c r="I967" s="1884"/>
      <c r="J967" s="1885"/>
      <c r="K967" s="1041" t="s">
        <v>16</v>
      </c>
      <c r="L967" s="1040" t="s">
        <v>10051</v>
      </c>
      <c r="M967" s="1290"/>
      <c r="N967" s="1058"/>
      <c r="O967" s="1058"/>
      <c r="S967" s="1056"/>
      <c r="T967" s="1058"/>
    </row>
    <row r="968" spans="1:20">
      <c r="A968" s="1046">
        <v>963</v>
      </c>
      <c r="B968" s="1045" t="s">
        <v>10052</v>
      </c>
      <c r="C968" s="1883" t="s">
        <v>9956</v>
      </c>
      <c r="D968" s="1884"/>
      <c r="E968" s="1884"/>
      <c r="F968" s="1884"/>
      <c r="G968" s="1884"/>
      <c r="H968" s="1884"/>
      <c r="I968" s="1884"/>
      <c r="J968" s="1885"/>
      <c r="K968" s="1041" t="s">
        <v>16</v>
      </c>
      <c r="L968" s="1040" t="s">
        <v>10052</v>
      </c>
      <c r="M968" s="1290"/>
      <c r="N968" s="1058"/>
      <c r="O968" s="1058"/>
      <c r="S968" s="1056"/>
      <c r="T968" s="1058"/>
    </row>
    <row r="969" spans="1:20">
      <c r="A969" s="1046">
        <v>964</v>
      </c>
      <c r="B969" s="1037" t="s">
        <v>10053</v>
      </c>
      <c r="C969" s="1883" t="s">
        <v>9957</v>
      </c>
      <c r="D969" s="1884"/>
      <c r="E969" s="1884"/>
      <c r="F969" s="1884"/>
      <c r="G969" s="1884"/>
      <c r="H969" s="1884"/>
      <c r="I969" s="1884"/>
      <c r="J969" s="1885"/>
      <c r="K969" s="1041" t="s">
        <v>858</v>
      </c>
      <c r="L969" s="1040" t="s">
        <v>10053</v>
      </c>
      <c r="M969" s="1290"/>
      <c r="N969" s="1058"/>
      <c r="O969" s="1058"/>
      <c r="S969" s="1056"/>
      <c r="T969" s="1058"/>
    </row>
    <row r="970" spans="1:20">
      <c r="A970" s="1046">
        <v>965</v>
      </c>
      <c r="B970" s="1037" t="s">
        <v>10054</v>
      </c>
      <c r="C970" s="1883" t="s">
        <v>9958</v>
      </c>
      <c r="D970" s="1884"/>
      <c r="E970" s="1884"/>
      <c r="F970" s="1884"/>
      <c r="G970" s="1884"/>
      <c r="H970" s="1884"/>
      <c r="I970" s="1884"/>
      <c r="J970" s="1885"/>
      <c r="K970" s="1041" t="s">
        <v>16</v>
      </c>
      <c r="L970" s="1040" t="s">
        <v>10054</v>
      </c>
      <c r="M970" s="1290"/>
      <c r="N970" s="1058"/>
      <c r="O970" s="1058"/>
      <c r="S970" s="1056"/>
      <c r="T970" s="1058"/>
    </row>
    <row r="971" spans="1:20">
      <c r="A971" s="1046">
        <v>966</v>
      </c>
      <c r="B971" s="1037" t="s">
        <v>10055</v>
      </c>
      <c r="C971" s="1883" t="s">
        <v>9959</v>
      </c>
      <c r="D971" s="1884"/>
      <c r="E971" s="1884"/>
      <c r="F971" s="1884"/>
      <c r="G971" s="1884"/>
      <c r="H971" s="1884"/>
      <c r="I971" s="1884"/>
      <c r="J971" s="1885"/>
      <c r="K971" s="1041" t="s">
        <v>858</v>
      </c>
      <c r="L971" s="1040" t="s">
        <v>10055</v>
      </c>
      <c r="M971" s="1290"/>
      <c r="N971" s="1058"/>
      <c r="O971" s="1058"/>
      <c r="S971" s="1056"/>
      <c r="T971" s="1058"/>
    </row>
    <row r="972" spans="1:20">
      <c r="A972" s="1046">
        <v>967</v>
      </c>
      <c r="B972" s="1037" t="s">
        <v>10056</v>
      </c>
      <c r="C972" s="1883" t="s">
        <v>9960</v>
      </c>
      <c r="D972" s="1884"/>
      <c r="E972" s="1884"/>
      <c r="F972" s="1884"/>
      <c r="G972" s="1884"/>
      <c r="H972" s="1884"/>
      <c r="I972" s="1884"/>
      <c r="J972" s="1885"/>
      <c r="K972" s="1041" t="s">
        <v>16</v>
      </c>
      <c r="L972" s="1040" t="s">
        <v>10056</v>
      </c>
      <c r="M972" s="1290"/>
      <c r="N972" s="1058"/>
      <c r="O972" s="1058"/>
      <c r="S972" s="1056"/>
      <c r="T972" s="1058"/>
    </row>
    <row r="973" spans="1:20">
      <c r="A973" s="1046">
        <v>968</v>
      </c>
      <c r="B973" s="1045" t="s">
        <v>10057</v>
      </c>
      <c r="C973" s="1883" t="s">
        <v>9961</v>
      </c>
      <c r="D973" s="1884"/>
      <c r="E973" s="1884"/>
      <c r="F973" s="1884"/>
      <c r="G973" s="1884"/>
      <c r="H973" s="1884"/>
      <c r="I973" s="1884"/>
      <c r="J973" s="1885"/>
      <c r="K973" s="1041" t="s">
        <v>858</v>
      </c>
      <c r="L973" s="1040" t="s">
        <v>10057</v>
      </c>
      <c r="M973" s="1290"/>
      <c r="N973" s="1058"/>
      <c r="O973" s="1058"/>
      <c r="S973" s="1056"/>
      <c r="T973" s="1058"/>
    </row>
    <row r="974" spans="1:20">
      <c r="A974" s="1046">
        <v>969</v>
      </c>
      <c r="B974" s="1045" t="s">
        <v>10058</v>
      </c>
      <c r="C974" s="1883" t="s">
        <v>9962</v>
      </c>
      <c r="D974" s="1884"/>
      <c r="E974" s="1884"/>
      <c r="F974" s="1884"/>
      <c r="G974" s="1884"/>
      <c r="H974" s="1884"/>
      <c r="I974" s="1884"/>
      <c r="J974" s="1885"/>
      <c r="K974" s="1041" t="s">
        <v>16</v>
      </c>
      <c r="L974" s="1040" t="s">
        <v>10058</v>
      </c>
      <c r="M974" s="1290"/>
      <c r="N974" s="1058"/>
      <c r="O974" s="1058"/>
      <c r="S974" s="1056"/>
      <c r="T974" s="1058"/>
    </row>
    <row r="975" spans="1:20">
      <c r="A975" s="1046">
        <v>970</v>
      </c>
      <c r="B975" s="1045" t="s">
        <v>10059</v>
      </c>
      <c r="C975" s="1883" t="s">
        <v>9963</v>
      </c>
      <c r="D975" s="1884"/>
      <c r="E975" s="1884"/>
      <c r="F975" s="1884"/>
      <c r="G975" s="1884"/>
      <c r="H975" s="1884"/>
      <c r="I975" s="1884"/>
      <c r="J975" s="1885"/>
      <c r="K975" s="1041" t="s">
        <v>858</v>
      </c>
      <c r="L975" s="1040" t="s">
        <v>10059</v>
      </c>
      <c r="M975" s="1290"/>
      <c r="N975" s="1058"/>
      <c r="O975" s="1058"/>
      <c r="S975" s="1056"/>
      <c r="T975" s="1058"/>
    </row>
    <row r="976" spans="1:20">
      <c r="A976" s="1046">
        <v>971</v>
      </c>
      <c r="B976" s="1045" t="s">
        <v>10060</v>
      </c>
      <c r="C976" s="1883" t="s">
        <v>9964</v>
      </c>
      <c r="D976" s="1884"/>
      <c r="E976" s="1884"/>
      <c r="F976" s="1884"/>
      <c r="G976" s="1884"/>
      <c r="H976" s="1884"/>
      <c r="I976" s="1884"/>
      <c r="J976" s="1885"/>
      <c r="K976" s="1041" t="s">
        <v>16</v>
      </c>
      <c r="L976" s="1040" t="s">
        <v>10060</v>
      </c>
      <c r="M976" s="1290"/>
      <c r="N976" s="1058"/>
      <c r="O976" s="1058"/>
      <c r="S976" s="1056"/>
      <c r="T976" s="1058"/>
    </row>
    <row r="977" spans="1:20">
      <c r="A977" s="1046">
        <v>972</v>
      </c>
      <c r="B977" s="1037" t="s">
        <v>10061</v>
      </c>
      <c r="C977" s="1883" t="s">
        <v>9965</v>
      </c>
      <c r="D977" s="1884"/>
      <c r="E977" s="1884"/>
      <c r="F977" s="1884"/>
      <c r="G977" s="1884"/>
      <c r="H977" s="1884"/>
      <c r="I977" s="1884"/>
      <c r="J977" s="1885"/>
      <c r="K977" s="1041" t="s">
        <v>858</v>
      </c>
      <c r="L977" s="1040" t="s">
        <v>10061</v>
      </c>
      <c r="M977" s="1290"/>
      <c r="N977" s="1058"/>
      <c r="O977" s="1058"/>
      <c r="S977" s="1056"/>
      <c r="T977" s="1058"/>
    </row>
    <row r="978" spans="1:20">
      <c r="A978" s="1046">
        <v>973</v>
      </c>
      <c r="B978" s="1037" t="s">
        <v>10062</v>
      </c>
      <c r="C978" s="1883" t="s">
        <v>9966</v>
      </c>
      <c r="D978" s="1884"/>
      <c r="E978" s="1884"/>
      <c r="F978" s="1884"/>
      <c r="G978" s="1884"/>
      <c r="H978" s="1884"/>
      <c r="I978" s="1884"/>
      <c r="J978" s="1885"/>
      <c r="K978" s="1041" t="s">
        <v>16</v>
      </c>
      <c r="L978" s="1040" t="s">
        <v>10062</v>
      </c>
      <c r="M978" s="1290"/>
      <c r="N978" s="1058"/>
      <c r="O978" s="1058"/>
      <c r="S978" s="1056"/>
      <c r="T978" s="1058"/>
    </row>
    <row r="979" spans="1:20">
      <c r="A979" s="1046">
        <v>974</v>
      </c>
      <c r="B979" s="1037" t="s">
        <v>10063</v>
      </c>
      <c r="C979" s="1883" t="s">
        <v>9967</v>
      </c>
      <c r="D979" s="1884"/>
      <c r="E979" s="1884"/>
      <c r="F979" s="1884"/>
      <c r="G979" s="1884"/>
      <c r="H979" s="1884"/>
      <c r="I979" s="1884"/>
      <c r="J979" s="1885"/>
      <c r="K979" s="1041" t="s">
        <v>858</v>
      </c>
      <c r="L979" s="1040" t="s">
        <v>10063</v>
      </c>
      <c r="M979" s="1290"/>
      <c r="N979" s="1058"/>
      <c r="O979" s="1058"/>
      <c r="S979" s="1056"/>
      <c r="T979" s="1058"/>
    </row>
    <row r="980" spans="1:20">
      <c r="A980" s="1046">
        <v>975</v>
      </c>
      <c r="B980" s="1037" t="s">
        <v>10064</v>
      </c>
      <c r="C980" s="1883" t="s">
        <v>9968</v>
      </c>
      <c r="D980" s="1884"/>
      <c r="E980" s="1884"/>
      <c r="F980" s="1884"/>
      <c r="G980" s="1884"/>
      <c r="H980" s="1884"/>
      <c r="I980" s="1884"/>
      <c r="J980" s="1885"/>
      <c r="K980" s="1041" t="s">
        <v>16</v>
      </c>
      <c r="L980" s="1040" t="s">
        <v>10064</v>
      </c>
      <c r="M980" s="1290"/>
      <c r="N980" s="1058"/>
      <c r="O980" s="1058"/>
      <c r="S980" s="1056"/>
      <c r="T980" s="1058"/>
    </row>
    <row r="981" spans="1:20">
      <c r="A981" s="1046">
        <v>976</v>
      </c>
      <c r="B981" s="1045" t="s">
        <v>10065</v>
      </c>
      <c r="C981" s="1883" t="s">
        <v>9969</v>
      </c>
      <c r="D981" s="1884"/>
      <c r="E981" s="1884"/>
      <c r="F981" s="1884"/>
      <c r="G981" s="1884"/>
      <c r="H981" s="1884"/>
      <c r="I981" s="1884"/>
      <c r="J981" s="1885"/>
      <c r="K981" s="1041" t="s">
        <v>858</v>
      </c>
      <c r="L981" s="1040" t="s">
        <v>10065</v>
      </c>
      <c r="M981" s="1290"/>
      <c r="N981" s="1058"/>
      <c r="O981" s="1058"/>
      <c r="S981" s="1056"/>
      <c r="T981" s="1058"/>
    </row>
    <row r="982" spans="1:20">
      <c r="A982" s="1046">
        <v>977</v>
      </c>
      <c r="B982" s="1045" t="s">
        <v>10066</v>
      </c>
      <c r="C982" s="1883" t="s">
        <v>9970</v>
      </c>
      <c r="D982" s="1884"/>
      <c r="E982" s="1884"/>
      <c r="F982" s="1884"/>
      <c r="G982" s="1884"/>
      <c r="H982" s="1884"/>
      <c r="I982" s="1884"/>
      <c r="J982" s="1885"/>
      <c r="K982" s="1041" t="s">
        <v>16</v>
      </c>
      <c r="L982" s="1040" t="s">
        <v>10066</v>
      </c>
      <c r="M982" s="1290"/>
      <c r="N982" s="1058"/>
      <c r="O982" s="1058"/>
      <c r="S982" s="1056"/>
      <c r="T982" s="1058"/>
    </row>
    <row r="983" spans="1:20">
      <c r="A983" s="1046">
        <v>978</v>
      </c>
      <c r="B983" s="1045" t="s">
        <v>10067</v>
      </c>
      <c r="C983" s="1883" t="s">
        <v>9971</v>
      </c>
      <c r="D983" s="1884"/>
      <c r="E983" s="1884"/>
      <c r="F983" s="1884"/>
      <c r="G983" s="1884"/>
      <c r="H983" s="1884"/>
      <c r="I983" s="1884"/>
      <c r="J983" s="1885"/>
      <c r="K983" s="1041" t="s">
        <v>858</v>
      </c>
      <c r="L983" s="1040" t="s">
        <v>10067</v>
      </c>
      <c r="M983" s="1290"/>
      <c r="N983" s="1058"/>
      <c r="O983" s="1058"/>
      <c r="S983" s="1056"/>
      <c r="T983" s="1058"/>
    </row>
    <row r="984" spans="1:20">
      <c r="A984" s="1046">
        <v>979</v>
      </c>
      <c r="B984" s="1045" t="s">
        <v>10068</v>
      </c>
      <c r="C984" s="1883" t="s">
        <v>9972</v>
      </c>
      <c r="D984" s="1884"/>
      <c r="E984" s="1884"/>
      <c r="F984" s="1884"/>
      <c r="G984" s="1884"/>
      <c r="H984" s="1884"/>
      <c r="I984" s="1884"/>
      <c r="J984" s="1885"/>
      <c r="K984" s="1041" t="s">
        <v>16</v>
      </c>
      <c r="L984" s="1040" t="s">
        <v>10068</v>
      </c>
      <c r="M984" s="1290"/>
      <c r="N984" s="1058"/>
      <c r="O984" s="1058"/>
      <c r="S984" s="1056"/>
      <c r="T984" s="1058"/>
    </row>
    <row r="985" spans="1:20">
      <c r="A985" s="1046">
        <v>980</v>
      </c>
      <c r="B985" s="1037" t="s">
        <v>10069</v>
      </c>
      <c r="C985" s="1883" t="s">
        <v>9973</v>
      </c>
      <c r="D985" s="1884"/>
      <c r="E985" s="1884"/>
      <c r="F985" s="1884"/>
      <c r="G985" s="1884"/>
      <c r="H985" s="1884"/>
      <c r="I985" s="1884"/>
      <c r="J985" s="1885"/>
      <c r="K985" s="1041" t="s">
        <v>858</v>
      </c>
      <c r="L985" s="1040" t="s">
        <v>10069</v>
      </c>
      <c r="M985" s="1290"/>
      <c r="N985" s="1058"/>
      <c r="O985" s="1058"/>
      <c r="S985" s="1056"/>
      <c r="T985" s="1058"/>
    </row>
    <row r="986" spans="1:20">
      <c r="A986" s="1046">
        <v>981</v>
      </c>
      <c r="B986" s="1037" t="s">
        <v>10070</v>
      </c>
      <c r="C986" s="1883" t="s">
        <v>9974</v>
      </c>
      <c r="D986" s="1884"/>
      <c r="E986" s="1884"/>
      <c r="F986" s="1884"/>
      <c r="G986" s="1884"/>
      <c r="H986" s="1884"/>
      <c r="I986" s="1884"/>
      <c r="J986" s="1885"/>
      <c r="K986" s="1041" t="s">
        <v>16</v>
      </c>
      <c r="L986" s="1040" t="s">
        <v>10070</v>
      </c>
      <c r="M986" s="1290"/>
      <c r="N986" s="1058"/>
      <c r="O986" s="1058"/>
      <c r="S986" s="1056"/>
      <c r="T986" s="1058"/>
    </row>
    <row r="987" spans="1:20">
      <c r="A987" s="1046">
        <v>982</v>
      </c>
      <c r="B987" s="1037" t="s">
        <v>10071</v>
      </c>
      <c r="C987" s="1883" t="s">
        <v>9975</v>
      </c>
      <c r="D987" s="1884"/>
      <c r="E987" s="1884"/>
      <c r="F987" s="1884"/>
      <c r="G987" s="1884"/>
      <c r="H987" s="1884"/>
      <c r="I987" s="1884"/>
      <c r="J987" s="1885"/>
      <c r="K987" s="1041" t="s">
        <v>858</v>
      </c>
      <c r="L987" s="1040" t="s">
        <v>10071</v>
      </c>
      <c r="M987" s="1290"/>
      <c r="N987" s="1058"/>
      <c r="O987" s="1058"/>
      <c r="S987" s="1056"/>
      <c r="T987" s="1058"/>
    </row>
    <row r="988" spans="1:20">
      <c r="A988" s="1046">
        <v>983</v>
      </c>
      <c r="B988" s="1037" t="s">
        <v>10072</v>
      </c>
      <c r="C988" s="1883" t="s">
        <v>9976</v>
      </c>
      <c r="D988" s="1884"/>
      <c r="E988" s="1884"/>
      <c r="F988" s="1884"/>
      <c r="G988" s="1884"/>
      <c r="H988" s="1884"/>
      <c r="I988" s="1884"/>
      <c r="J988" s="1885"/>
      <c r="K988" s="1041" t="s">
        <v>16</v>
      </c>
      <c r="L988" s="1040" t="s">
        <v>10072</v>
      </c>
      <c r="M988" s="1290"/>
      <c r="N988" s="1058"/>
      <c r="O988" s="1058"/>
      <c r="S988" s="1056"/>
      <c r="T988" s="1058"/>
    </row>
    <row r="989" spans="1:20">
      <c r="A989" s="1046">
        <v>984</v>
      </c>
      <c r="B989" s="1045" t="s">
        <v>10073</v>
      </c>
      <c r="C989" s="1883" t="s">
        <v>9977</v>
      </c>
      <c r="D989" s="1884"/>
      <c r="E989" s="1884"/>
      <c r="F989" s="1884"/>
      <c r="G989" s="1884"/>
      <c r="H989" s="1884"/>
      <c r="I989" s="1884"/>
      <c r="J989" s="1885"/>
      <c r="K989" s="1041" t="s">
        <v>858</v>
      </c>
      <c r="L989" s="1040" t="s">
        <v>10073</v>
      </c>
      <c r="M989" s="1290"/>
      <c r="N989" s="1058"/>
      <c r="O989" s="1058"/>
      <c r="S989" s="1056"/>
      <c r="T989" s="1058"/>
    </row>
    <row r="990" spans="1:20">
      <c r="A990" s="1046">
        <v>985</v>
      </c>
      <c r="B990" s="1045" t="s">
        <v>10074</v>
      </c>
      <c r="C990" s="1883" t="s">
        <v>9978</v>
      </c>
      <c r="D990" s="1884"/>
      <c r="E990" s="1884"/>
      <c r="F990" s="1884"/>
      <c r="G990" s="1884"/>
      <c r="H990" s="1884"/>
      <c r="I990" s="1884"/>
      <c r="J990" s="1885"/>
      <c r="K990" s="1041" t="s">
        <v>16</v>
      </c>
      <c r="L990" s="1040" t="s">
        <v>10074</v>
      </c>
      <c r="M990" s="1290"/>
      <c r="N990" s="1058"/>
      <c r="O990" s="1058"/>
      <c r="S990" s="1056"/>
      <c r="T990" s="1058"/>
    </row>
    <row r="991" spans="1:20">
      <c r="A991" s="1046">
        <v>986</v>
      </c>
      <c r="B991" s="1045" t="s">
        <v>10075</v>
      </c>
      <c r="C991" s="1883" t="s">
        <v>9979</v>
      </c>
      <c r="D991" s="1884"/>
      <c r="E991" s="1884"/>
      <c r="F991" s="1884"/>
      <c r="G991" s="1884"/>
      <c r="H991" s="1884"/>
      <c r="I991" s="1884"/>
      <c r="J991" s="1885"/>
      <c r="K991" s="1041" t="s">
        <v>858</v>
      </c>
      <c r="L991" s="1040" t="s">
        <v>10075</v>
      </c>
      <c r="M991" s="1290"/>
      <c r="N991" s="1058"/>
      <c r="O991" s="1058"/>
      <c r="S991" s="1056"/>
      <c r="T991" s="1058"/>
    </row>
    <row r="992" spans="1:20">
      <c r="A992" s="1046">
        <v>987</v>
      </c>
      <c r="B992" s="1045" t="s">
        <v>10076</v>
      </c>
      <c r="C992" s="1883" t="s">
        <v>9980</v>
      </c>
      <c r="D992" s="1884"/>
      <c r="E992" s="1884"/>
      <c r="F992" s="1884"/>
      <c r="G992" s="1884"/>
      <c r="H992" s="1884"/>
      <c r="I992" s="1884"/>
      <c r="J992" s="1885"/>
      <c r="K992" s="1041" t="s">
        <v>16</v>
      </c>
      <c r="L992" s="1040" t="s">
        <v>10076</v>
      </c>
      <c r="M992" s="1290"/>
      <c r="N992" s="1058"/>
      <c r="O992" s="1058"/>
      <c r="S992" s="1056"/>
      <c r="T992" s="1058"/>
    </row>
    <row r="993" spans="1:20">
      <c r="A993" s="1046">
        <v>988</v>
      </c>
      <c r="B993" s="1037" t="s">
        <v>10077</v>
      </c>
      <c r="C993" s="1883" t="s">
        <v>9981</v>
      </c>
      <c r="D993" s="1884"/>
      <c r="E993" s="1884"/>
      <c r="F993" s="1884"/>
      <c r="G993" s="1884"/>
      <c r="H993" s="1884"/>
      <c r="I993" s="1884"/>
      <c r="J993" s="1885"/>
      <c r="K993" s="1041" t="s">
        <v>16</v>
      </c>
      <c r="L993" s="1040" t="s">
        <v>10077</v>
      </c>
      <c r="M993" s="1290"/>
      <c r="N993" s="1058"/>
      <c r="O993" s="1058"/>
      <c r="S993" s="1056"/>
      <c r="T993" s="1058"/>
    </row>
    <row r="994" spans="1:20">
      <c r="A994" s="1046">
        <v>989</v>
      </c>
      <c r="B994" s="1037" t="s">
        <v>10078</v>
      </c>
      <c r="C994" s="1883" t="s">
        <v>9982</v>
      </c>
      <c r="D994" s="1884"/>
      <c r="E994" s="1884"/>
      <c r="F994" s="1884"/>
      <c r="G994" s="1884"/>
      <c r="H994" s="1884"/>
      <c r="I994" s="1884"/>
      <c r="J994" s="1885"/>
      <c r="K994" s="1041" t="s">
        <v>16</v>
      </c>
      <c r="L994" s="1040" t="s">
        <v>10078</v>
      </c>
      <c r="M994" s="1290"/>
      <c r="N994" s="1058"/>
      <c r="O994" s="1058"/>
      <c r="S994" s="1056"/>
      <c r="T994" s="1058"/>
    </row>
    <row r="995" spans="1:20">
      <c r="A995" s="1046">
        <v>990</v>
      </c>
      <c r="B995" s="1037" t="s">
        <v>10079</v>
      </c>
      <c r="C995" s="1883" t="s">
        <v>9983</v>
      </c>
      <c r="D995" s="1884"/>
      <c r="E995" s="1884"/>
      <c r="F995" s="1884"/>
      <c r="G995" s="1884"/>
      <c r="H995" s="1884"/>
      <c r="I995" s="1884"/>
      <c r="J995" s="1885"/>
      <c r="K995" s="1041" t="s">
        <v>16</v>
      </c>
      <c r="L995" s="1040" t="s">
        <v>10079</v>
      </c>
      <c r="M995" s="1290"/>
      <c r="N995" s="1058"/>
      <c r="O995" s="1058"/>
      <c r="S995" s="1056"/>
      <c r="T995" s="1058"/>
    </row>
    <row r="996" spans="1:20">
      <c r="A996" s="1046">
        <v>991</v>
      </c>
      <c r="B996" s="1037" t="s">
        <v>10080</v>
      </c>
      <c r="C996" s="1883" t="s">
        <v>9984</v>
      </c>
      <c r="D996" s="1884"/>
      <c r="E996" s="1884"/>
      <c r="F996" s="1884"/>
      <c r="G996" s="1884"/>
      <c r="H996" s="1884"/>
      <c r="I996" s="1884"/>
      <c r="J996" s="1885"/>
      <c r="K996" s="1041" t="s">
        <v>16</v>
      </c>
      <c r="L996" s="1040" t="s">
        <v>10080</v>
      </c>
      <c r="M996" s="1290"/>
      <c r="N996" s="1058"/>
      <c r="O996" s="1058"/>
      <c r="S996" s="1056"/>
      <c r="T996" s="1058"/>
    </row>
    <row r="997" spans="1:20">
      <c r="A997" s="1046">
        <v>992</v>
      </c>
      <c r="B997" s="1045" t="s">
        <v>10081</v>
      </c>
      <c r="C997" s="1883" t="s">
        <v>9985</v>
      </c>
      <c r="D997" s="1884"/>
      <c r="E997" s="1884"/>
      <c r="F997" s="1884"/>
      <c r="G997" s="1884"/>
      <c r="H997" s="1884"/>
      <c r="I997" s="1884"/>
      <c r="J997" s="1885"/>
      <c r="K997" s="1041" t="s">
        <v>16</v>
      </c>
      <c r="L997" s="1040" t="s">
        <v>10081</v>
      </c>
      <c r="M997" s="1290"/>
      <c r="N997" s="1058"/>
      <c r="O997" s="1058"/>
      <c r="S997" s="1056"/>
      <c r="T997" s="1058"/>
    </row>
    <row r="998" spans="1:20">
      <c r="A998" s="1046">
        <v>993</v>
      </c>
      <c r="B998" s="1045" t="s">
        <v>10082</v>
      </c>
      <c r="C998" s="1883" t="s">
        <v>9986</v>
      </c>
      <c r="D998" s="1884"/>
      <c r="E998" s="1884"/>
      <c r="F998" s="1884"/>
      <c r="G998" s="1884"/>
      <c r="H998" s="1884"/>
      <c r="I998" s="1884"/>
      <c r="J998" s="1885"/>
      <c r="K998" s="1041" t="s">
        <v>16</v>
      </c>
      <c r="L998" s="1040" t="s">
        <v>10082</v>
      </c>
      <c r="M998" s="1290"/>
      <c r="N998" s="1058"/>
      <c r="O998" s="1058"/>
      <c r="S998" s="1056"/>
      <c r="T998" s="1058"/>
    </row>
    <row r="999" spans="1:20">
      <c r="A999" s="1046">
        <v>994</v>
      </c>
      <c r="B999" s="1045" t="s">
        <v>10083</v>
      </c>
      <c r="C999" s="1883" t="s">
        <v>9987</v>
      </c>
      <c r="D999" s="1884"/>
      <c r="E999" s="1884"/>
      <c r="F999" s="1884"/>
      <c r="G999" s="1884"/>
      <c r="H999" s="1884"/>
      <c r="I999" s="1884"/>
      <c r="J999" s="1885"/>
      <c r="K999" s="1041" t="s">
        <v>16</v>
      </c>
      <c r="L999" s="1040" t="s">
        <v>10083</v>
      </c>
      <c r="M999" s="1290"/>
      <c r="N999" s="1058"/>
      <c r="O999" s="1058"/>
      <c r="S999" s="1056"/>
      <c r="T999" s="1058"/>
    </row>
    <row r="1000" spans="1:20">
      <c r="A1000" s="1046">
        <v>995</v>
      </c>
      <c r="B1000" s="1045" t="s">
        <v>10084</v>
      </c>
      <c r="C1000" s="1883" t="s">
        <v>9988</v>
      </c>
      <c r="D1000" s="1884"/>
      <c r="E1000" s="1884"/>
      <c r="F1000" s="1884"/>
      <c r="G1000" s="1884"/>
      <c r="H1000" s="1884"/>
      <c r="I1000" s="1884"/>
      <c r="J1000" s="1885"/>
      <c r="K1000" s="1041" t="s">
        <v>16</v>
      </c>
      <c r="L1000" s="1040" t="s">
        <v>10084</v>
      </c>
      <c r="M1000" s="1290"/>
      <c r="N1000" s="1058"/>
      <c r="O1000" s="1058"/>
      <c r="S1000" s="1056"/>
      <c r="T1000" s="1058"/>
    </row>
    <row r="1001" spans="1:20">
      <c r="A1001" s="1046">
        <v>996</v>
      </c>
      <c r="B1001" s="1037" t="s">
        <v>10085</v>
      </c>
      <c r="C1001" s="1883" t="s">
        <v>9989</v>
      </c>
      <c r="D1001" s="1884"/>
      <c r="E1001" s="1884"/>
      <c r="F1001" s="1884"/>
      <c r="G1001" s="1884"/>
      <c r="H1001" s="1884"/>
      <c r="I1001" s="1884"/>
      <c r="J1001" s="1885"/>
      <c r="K1001" s="1041" t="s">
        <v>6990</v>
      </c>
      <c r="L1001" s="1040" t="s">
        <v>10085</v>
      </c>
      <c r="M1001" s="1290"/>
      <c r="N1001" s="1058"/>
      <c r="O1001" s="1058"/>
      <c r="S1001" s="1056"/>
      <c r="T1001" s="1058"/>
    </row>
    <row r="1002" spans="1:20">
      <c r="A1002" s="1046">
        <v>997</v>
      </c>
      <c r="B1002" s="1037" t="s">
        <v>10086</v>
      </c>
      <c r="C1002" s="1883" t="s">
        <v>9990</v>
      </c>
      <c r="D1002" s="1884"/>
      <c r="E1002" s="1884"/>
      <c r="F1002" s="1884"/>
      <c r="G1002" s="1884"/>
      <c r="H1002" s="1884"/>
      <c r="I1002" s="1884"/>
      <c r="J1002" s="1885"/>
      <c r="K1002" s="1041" t="s">
        <v>6990</v>
      </c>
      <c r="L1002" s="1040" t="s">
        <v>10086</v>
      </c>
      <c r="M1002" s="1290"/>
      <c r="N1002" s="1058"/>
      <c r="O1002" s="1058"/>
      <c r="S1002" s="1056"/>
      <c r="T1002" s="1058"/>
    </row>
    <row r="1003" spans="1:20">
      <c r="A1003" s="1046">
        <v>998</v>
      </c>
      <c r="B1003" s="1037" t="s">
        <v>10087</v>
      </c>
      <c r="C1003" s="1883" t="s">
        <v>9991</v>
      </c>
      <c r="D1003" s="1884"/>
      <c r="E1003" s="1884"/>
      <c r="F1003" s="1884"/>
      <c r="G1003" s="1884"/>
      <c r="H1003" s="1884"/>
      <c r="I1003" s="1884"/>
      <c r="J1003" s="1885"/>
      <c r="K1003" s="1041" t="s">
        <v>6990</v>
      </c>
      <c r="L1003" s="1040" t="s">
        <v>10087</v>
      </c>
      <c r="M1003" s="1290"/>
      <c r="N1003" s="1058"/>
      <c r="O1003" s="1058"/>
      <c r="S1003" s="1056"/>
      <c r="T1003" s="1058"/>
    </row>
    <row r="1004" spans="1:20">
      <c r="A1004" s="1046">
        <v>999</v>
      </c>
      <c r="B1004" s="1037" t="s">
        <v>10088</v>
      </c>
      <c r="C1004" s="1883" t="s">
        <v>9992</v>
      </c>
      <c r="D1004" s="1884"/>
      <c r="E1004" s="1884"/>
      <c r="F1004" s="1884"/>
      <c r="G1004" s="1884"/>
      <c r="H1004" s="1884"/>
      <c r="I1004" s="1884"/>
      <c r="J1004" s="1885"/>
      <c r="K1004" s="1041" t="s">
        <v>6990</v>
      </c>
      <c r="L1004" s="1040" t="s">
        <v>10088</v>
      </c>
      <c r="M1004" s="1290"/>
      <c r="N1004" s="1058"/>
      <c r="O1004" s="1058"/>
      <c r="S1004" s="1056"/>
      <c r="T1004" s="1058"/>
    </row>
    <row r="1005" spans="1:20">
      <c r="A1005" s="1046">
        <v>1000</v>
      </c>
      <c r="B1005" s="1045" t="s">
        <v>10089</v>
      </c>
      <c r="C1005" s="1883" t="s">
        <v>9993</v>
      </c>
      <c r="D1005" s="1884"/>
      <c r="E1005" s="1884"/>
      <c r="F1005" s="1884"/>
      <c r="G1005" s="1884"/>
      <c r="H1005" s="1884"/>
      <c r="I1005" s="1884"/>
      <c r="J1005" s="1885"/>
      <c r="K1005" s="1041" t="s">
        <v>6990</v>
      </c>
      <c r="L1005" s="1040" t="s">
        <v>10089</v>
      </c>
      <c r="M1005" s="1290"/>
      <c r="N1005" s="1058"/>
      <c r="O1005" s="1058"/>
      <c r="S1005" s="1056"/>
      <c r="T1005" s="1058"/>
    </row>
    <row r="1006" spans="1:20">
      <c r="A1006" s="1046">
        <v>1001</v>
      </c>
      <c r="B1006" s="1045" t="s">
        <v>10090</v>
      </c>
      <c r="C1006" s="1883" t="s">
        <v>9994</v>
      </c>
      <c r="D1006" s="1884"/>
      <c r="E1006" s="1884"/>
      <c r="F1006" s="1884"/>
      <c r="G1006" s="1884"/>
      <c r="H1006" s="1884"/>
      <c r="I1006" s="1884"/>
      <c r="J1006" s="1885"/>
      <c r="K1006" s="1041" t="s">
        <v>6990</v>
      </c>
      <c r="L1006" s="1040" t="s">
        <v>10090</v>
      </c>
      <c r="M1006" s="1290"/>
      <c r="N1006" s="1058"/>
      <c r="O1006" s="1058"/>
      <c r="S1006" s="1056"/>
      <c r="T1006" s="1058"/>
    </row>
    <row r="1007" spans="1:20">
      <c r="A1007" s="1046">
        <v>1002</v>
      </c>
      <c r="B1007" s="1045" t="s">
        <v>10091</v>
      </c>
      <c r="C1007" s="1883" t="s">
        <v>9995</v>
      </c>
      <c r="D1007" s="1884"/>
      <c r="E1007" s="1884"/>
      <c r="F1007" s="1884"/>
      <c r="G1007" s="1884"/>
      <c r="H1007" s="1884"/>
      <c r="I1007" s="1884"/>
      <c r="J1007" s="1885"/>
      <c r="K1007" s="1041" t="s">
        <v>6990</v>
      </c>
      <c r="L1007" s="1040" t="s">
        <v>10091</v>
      </c>
      <c r="M1007" s="1290"/>
      <c r="N1007" s="1058"/>
      <c r="O1007" s="1058"/>
      <c r="S1007" s="1056"/>
      <c r="T1007" s="1058"/>
    </row>
    <row r="1008" spans="1:20">
      <c r="A1008" s="1046">
        <v>1003</v>
      </c>
      <c r="B1008" s="1045" t="s">
        <v>10092</v>
      </c>
      <c r="C1008" s="1883" t="s">
        <v>9996</v>
      </c>
      <c r="D1008" s="1884"/>
      <c r="E1008" s="1884"/>
      <c r="F1008" s="1884"/>
      <c r="G1008" s="1884"/>
      <c r="H1008" s="1884"/>
      <c r="I1008" s="1884"/>
      <c r="J1008" s="1885"/>
      <c r="K1008" s="1041" t="s">
        <v>6990</v>
      </c>
      <c r="L1008" s="1040" t="s">
        <v>10092</v>
      </c>
      <c r="M1008" s="1290"/>
      <c r="N1008" s="1058"/>
      <c r="O1008" s="1058"/>
      <c r="S1008" s="1056"/>
      <c r="T1008" s="1058"/>
    </row>
    <row r="1009" spans="1:20">
      <c r="A1009" s="1046">
        <v>1004</v>
      </c>
      <c r="B1009" s="1037" t="s">
        <v>10093</v>
      </c>
      <c r="C1009" s="1883" t="s">
        <v>9997</v>
      </c>
      <c r="D1009" s="1884"/>
      <c r="E1009" s="1884"/>
      <c r="F1009" s="1884"/>
      <c r="G1009" s="1884"/>
      <c r="H1009" s="1884"/>
      <c r="I1009" s="1884"/>
      <c r="J1009" s="1885"/>
      <c r="K1009" s="1041" t="s">
        <v>16</v>
      </c>
      <c r="L1009" s="1040" t="s">
        <v>10093</v>
      </c>
      <c r="M1009" s="1290"/>
      <c r="N1009" s="1058"/>
      <c r="O1009" s="1058"/>
      <c r="S1009" s="1056"/>
      <c r="T1009" s="1058"/>
    </row>
    <row r="1010" spans="1:20">
      <c r="A1010" s="1046">
        <v>1005</v>
      </c>
      <c r="B1010" s="1037" t="s">
        <v>10094</v>
      </c>
      <c r="C1010" s="1883" t="s">
        <v>9998</v>
      </c>
      <c r="D1010" s="1884"/>
      <c r="E1010" s="1884"/>
      <c r="F1010" s="1884"/>
      <c r="G1010" s="1884"/>
      <c r="H1010" s="1884"/>
      <c r="I1010" s="1884"/>
      <c r="J1010" s="1885"/>
      <c r="K1010" s="1041" t="s">
        <v>16</v>
      </c>
      <c r="L1010" s="1040" t="s">
        <v>10094</v>
      </c>
      <c r="M1010" s="1290"/>
      <c r="N1010" s="1058"/>
      <c r="O1010" s="1058"/>
      <c r="S1010" s="1056"/>
      <c r="T1010" s="1058"/>
    </row>
    <row r="1011" spans="1:20">
      <c r="A1011" s="1046">
        <v>1006</v>
      </c>
      <c r="B1011" s="1037" t="s">
        <v>10095</v>
      </c>
      <c r="C1011" s="1883" t="s">
        <v>9999</v>
      </c>
      <c r="D1011" s="1884"/>
      <c r="E1011" s="1884"/>
      <c r="F1011" s="1884"/>
      <c r="G1011" s="1884"/>
      <c r="H1011" s="1884"/>
      <c r="I1011" s="1884"/>
      <c r="J1011" s="1885"/>
      <c r="K1011" s="1041" t="s">
        <v>16</v>
      </c>
      <c r="L1011" s="1040" t="s">
        <v>10095</v>
      </c>
      <c r="M1011" s="1290"/>
      <c r="N1011" s="1058"/>
      <c r="O1011" s="1058"/>
      <c r="S1011" s="1056"/>
      <c r="T1011" s="1058"/>
    </row>
    <row r="1012" spans="1:20">
      <c r="A1012" s="1046">
        <v>1007</v>
      </c>
      <c r="B1012" s="1037" t="s">
        <v>10096</v>
      </c>
      <c r="C1012" s="1883" t="s">
        <v>10000</v>
      </c>
      <c r="D1012" s="1884"/>
      <c r="E1012" s="1884"/>
      <c r="F1012" s="1884"/>
      <c r="G1012" s="1884"/>
      <c r="H1012" s="1884"/>
      <c r="I1012" s="1884"/>
      <c r="J1012" s="1885"/>
      <c r="K1012" s="1041" t="s">
        <v>16</v>
      </c>
      <c r="L1012" s="1040" t="s">
        <v>10096</v>
      </c>
      <c r="M1012" s="1290"/>
      <c r="N1012" s="1058"/>
      <c r="O1012" s="1058"/>
      <c r="S1012" s="1056"/>
      <c r="T1012" s="1058"/>
    </row>
    <row r="1013" spans="1:20">
      <c r="A1013" s="1046">
        <v>1008</v>
      </c>
      <c r="B1013" s="1045" t="s">
        <v>10097</v>
      </c>
      <c r="C1013" s="1039" t="s">
        <v>13</v>
      </c>
      <c r="D1013" s="1038" t="s">
        <v>2427</v>
      </c>
      <c r="E1013" s="1038" t="s">
        <v>2427</v>
      </c>
      <c r="F1013" s="1038" t="s">
        <v>2427</v>
      </c>
      <c r="G1013" s="1038" t="s">
        <v>2427</v>
      </c>
      <c r="H1013" s="1038" t="s">
        <v>2427</v>
      </c>
      <c r="I1013" s="1038" t="s">
        <v>2427</v>
      </c>
      <c r="J1013" s="1035" t="s">
        <v>9459</v>
      </c>
      <c r="K1013" s="1041" t="s">
        <v>16</v>
      </c>
      <c r="L1013" s="1040" t="s">
        <v>10097</v>
      </c>
      <c r="M1013" s="1290"/>
      <c r="N1013" s="1058"/>
      <c r="O1013" s="1058"/>
      <c r="S1013" s="1056"/>
      <c r="T1013" s="1058"/>
    </row>
    <row r="1014" spans="1:20">
      <c r="A1014" s="1046">
        <v>1009</v>
      </c>
      <c r="B1014" s="1045" t="s">
        <v>10098</v>
      </c>
      <c r="C1014" s="1039" t="s">
        <v>13</v>
      </c>
      <c r="D1014" s="1038" t="s">
        <v>2427</v>
      </c>
      <c r="E1014" s="1038" t="s">
        <v>2427</v>
      </c>
      <c r="F1014" s="1038" t="s">
        <v>2427</v>
      </c>
      <c r="G1014" s="1038" t="s">
        <v>2427</v>
      </c>
      <c r="H1014" s="1038" t="s">
        <v>2427</v>
      </c>
      <c r="I1014" s="1038" t="s">
        <v>2427</v>
      </c>
      <c r="J1014" s="1035" t="s">
        <v>9459</v>
      </c>
      <c r="K1014" s="1041" t="s">
        <v>16</v>
      </c>
      <c r="L1014" s="1040" t="s">
        <v>10098</v>
      </c>
      <c r="M1014" s="1290"/>
      <c r="N1014" s="1058"/>
      <c r="O1014" s="1058"/>
      <c r="S1014" s="1056"/>
      <c r="T1014" s="1058"/>
    </row>
    <row r="1015" spans="1:20">
      <c r="A1015" s="1046">
        <v>1010</v>
      </c>
      <c r="B1015" s="1045" t="s">
        <v>10099</v>
      </c>
      <c r="C1015" s="1039" t="s">
        <v>13</v>
      </c>
      <c r="D1015" s="1038" t="s">
        <v>2427</v>
      </c>
      <c r="E1015" s="1038" t="s">
        <v>2427</v>
      </c>
      <c r="F1015" s="1038" t="s">
        <v>2427</v>
      </c>
      <c r="G1015" s="1038" t="s">
        <v>2427</v>
      </c>
      <c r="H1015" s="1038" t="s">
        <v>2427</v>
      </c>
      <c r="I1015" s="1038" t="s">
        <v>2427</v>
      </c>
      <c r="J1015" s="1035" t="s">
        <v>9459</v>
      </c>
      <c r="K1015" s="1041" t="s">
        <v>16</v>
      </c>
      <c r="L1015" s="1040" t="s">
        <v>10099</v>
      </c>
      <c r="M1015" s="1290"/>
      <c r="N1015" s="1058"/>
      <c r="O1015" s="1058"/>
      <c r="S1015" s="1056"/>
      <c r="T1015" s="1058"/>
    </row>
    <row r="1016" spans="1:20">
      <c r="A1016" s="1046">
        <v>1011</v>
      </c>
      <c r="B1016" s="1045" t="s">
        <v>10100</v>
      </c>
      <c r="C1016" s="1039" t="s">
        <v>13</v>
      </c>
      <c r="D1016" s="1038" t="s">
        <v>2427</v>
      </c>
      <c r="E1016" s="1038" t="s">
        <v>2427</v>
      </c>
      <c r="F1016" s="1038" t="s">
        <v>2427</v>
      </c>
      <c r="G1016" s="1038" t="s">
        <v>2427</v>
      </c>
      <c r="H1016" s="1038" t="s">
        <v>2427</v>
      </c>
      <c r="I1016" s="1038" t="s">
        <v>2427</v>
      </c>
      <c r="J1016" s="1035" t="s">
        <v>9459</v>
      </c>
      <c r="K1016" s="1041" t="s">
        <v>16</v>
      </c>
      <c r="L1016" s="1040" t="s">
        <v>10100</v>
      </c>
      <c r="M1016" s="1290"/>
      <c r="N1016" s="1058"/>
      <c r="O1016" s="1058"/>
      <c r="S1016" s="1056"/>
      <c r="T1016" s="1058"/>
    </row>
    <row r="1017" spans="1:20">
      <c r="A1017" s="1046">
        <v>1012</v>
      </c>
      <c r="B1017" s="1037" t="s">
        <v>10101</v>
      </c>
      <c r="C1017" s="1039" t="s">
        <v>13</v>
      </c>
      <c r="D1017" s="1038" t="s">
        <v>2427</v>
      </c>
      <c r="E1017" s="1038" t="s">
        <v>2427</v>
      </c>
      <c r="F1017" s="1038" t="s">
        <v>2427</v>
      </c>
      <c r="G1017" s="1038" t="s">
        <v>2427</v>
      </c>
      <c r="H1017" s="1038" t="s">
        <v>2427</v>
      </c>
      <c r="I1017" s="1038" t="s">
        <v>2427</v>
      </c>
      <c r="J1017" s="1035" t="s">
        <v>9459</v>
      </c>
      <c r="K1017" s="1041" t="s">
        <v>16</v>
      </c>
      <c r="L1017" s="1040" t="s">
        <v>10101</v>
      </c>
      <c r="M1017" s="1290"/>
      <c r="N1017" s="1058"/>
      <c r="O1017" s="1058"/>
      <c r="S1017" s="1056"/>
      <c r="T1017" s="1058"/>
    </row>
    <row r="1018" spans="1:20">
      <c r="A1018" s="1046">
        <v>1013</v>
      </c>
      <c r="B1018" s="1037" t="s">
        <v>10102</v>
      </c>
      <c r="C1018" s="1039" t="s">
        <v>13</v>
      </c>
      <c r="D1018" s="1038" t="s">
        <v>2427</v>
      </c>
      <c r="E1018" s="1038" t="s">
        <v>2427</v>
      </c>
      <c r="F1018" s="1038" t="s">
        <v>2427</v>
      </c>
      <c r="G1018" s="1038" t="s">
        <v>2427</v>
      </c>
      <c r="H1018" s="1038" t="s">
        <v>2427</v>
      </c>
      <c r="I1018" s="1038" t="s">
        <v>2427</v>
      </c>
      <c r="J1018" s="1035" t="s">
        <v>9459</v>
      </c>
      <c r="K1018" s="1041" t="s">
        <v>16</v>
      </c>
      <c r="L1018" s="1040" t="s">
        <v>10102</v>
      </c>
      <c r="M1018" s="1290"/>
      <c r="N1018" s="1058"/>
      <c r="O1018" s="1058"/>
      <c r="S1018" s="1056"/>
      <c r="T1018" s="1058"/>
    </row>
    <row r="1019" spans="1:20">
      <c r="A1019" s="1046">
        <v>1014</v>
      </c>
      <c r="B1019" s="1037" t="s">
        <v>10103</v>
      </c>
      <c r="C1019" s="1039" t="s">
        <v>13</v>
      </c>
      <c r="D1019" s="1038" t="s">
        <v>2427</v>
      </c>
      <c r="E1019" s="1038" t="s">
        <v>2427</v>
      </c>
      <c r="F1019" s="1038" t="s">
        <v>2427</v>
      </c>
      <c r="G1019" s="1038" t="s">
        <v>2427</v>
      </c>
      <c r="H1019" s="1038" t="s">
        <v>2427</v>
      </c>
      <c r="I1019" s="1038" t="s">
        <v>2427</v>
      </c>
      <c r="J1019" s="1035" t="s">
        <v>9459</v>
      </c>
      <c r="K1019" s="1041" t="s">
        <v>16</v>
      </c>
      <c r="L1019" s="1040" t="s">
        <v>10103</v>
      </c>
      <c r="M1019" s="1290"/>
      <c r="N1019" s="1058"/>
      <c r="O1019" s="1058"/>
      <c r="S1019" s="1056"/>
      <c r="T1019" s="1058"/>
    </row>
    <row r="1020" spans="1:20">
      <c r="A1020" s="1046">
        <v>1015</v>
      </c>
      <c r="B1020" s="1037" t="s">
        <v>10104</v>
      </c>
      <c r="C1020" s="1039" t="s">
        <v>13</v>
      </c>
      <c r="D1020" s="1038" t="s">
        <v>2427</v>
      </c>
      <c r="E1020" s="1038" t="s">
        <v>2427</v>
      </c>
      <c r="F1020" s="1038" t="s">
        <v>2427</v>
      </c>
      <c r="G1020" s="1038" t="s">
        <v>2427</v>
      </c>
      <c r="H1020" s="1038" t="s">
        <v>2427</v>
      </c>
      <c r="I1020" s="1038" t="s">
        <v>2427</v>
      </c>
      <c r="J1020" s="1035" t="s">
        <v>9459</v>
      </c>
      <c r="K1020" s="1041" t="s">
        <v>16</v>
      </c>
      <c r="L1020" s="1040" t="s">
        <v>10104</v>
      </c>
      <c r="M1020" s="1290"/>
      <c r="N1020" s="1058"/>
      <c r="O1020" s="1058"/>
      <c r="S1020" s="1056"/>
      <c r="T1020" s="1058"/>
    </row>
    <row r="1021" spans="1:20">
      <c r="A1021" s="1046">
        <v>1016</v>
      </c>
      <c r="B1021" s="1045" t="s">
        <v>10105</v>
      </c>
      <c r="C1021" s="1039" t="s">
        <v>13</v>
      </c>
      <c r="D1021" s="1038" t="s">
        <v>2427</v>
      </c>
      <c r="E1021" s="1038" t="s">
        <v>2427</v>
      </c>
      <c r="F1021" s="1038" t="s">
        <v>2427</v>
      </c>
      <c r="G1021" s="1038" t="s">
        <v>2427</v>
      </c>
      <c r="H1021" s="1038" t="s">
        <v>2427</v>
      </c>
      <c r="I1021" s="1038" t="s">
        <v>2427</v>
      </c>
      <c r="J1021" s="1035" t="s">
        <v>9459</v>
      </c>
      <c r="K1021" s="1041" t="s">
        <v>16</v>
      </c>
      <c r="L1021" s="1040" t="s">
        <v>10105</v>
      </c>
      <c r="M1021" s="1290"/>
      <c r="N1021" s="1058"/>
      <c r="O1021" s="1058"/>
      <c r="S1021" s="1056"/>
      <c r="T1021" s="1058"/>
    </row>
    <row r="1022" spans="1:20">
      <c r="A1022" s="1046">
        <v>1017</v>
      </c>
      <c r="B1022" s="1045" t="s">
        <v>10106</v>
      </c>
      <c r="C1022" s="1039" t="s">
        <v>13</v>
      </c>
      <c r="D1022" s="1038" t="s">
        <v>2427</v>
      </c>
      <c r="E1022" s="1038" t="s">
        <v>2427</v>
      </c>
      <c r="F1022" s="1038" t="s">
        <v>2427</v>
      </c>
      <c r="G1022" s="1038" t="s">
        <v>2427</v>
      </c>
      <c r="H1022" s="1038" t="s">
        <v>2427</v>
      </c>
      <c r="I1022" s="1038" t="s">
        <v>2427</v>
      </c>
      <c r="J1022" s="1035" t="s">
        <v>9459</v>
      </c>
      <c r="K1022" s="1041" t="s">
        <v>16</v>
      </c>
      <c r="L1022" s="1040" t="s">
        <v>10106</v>
      </c>
      <c r="M1022" s="1290"/>
      <c r="N1022" s="1058"/>
      <c r="O1022" s="1058"/>
      <c r="S1022" s="1056"/>
      <c r="T1022" s="1058"/>
    </row>
    <row r="1023" spans="1:20">
      <c r="A1023" s="1046">
        <v>1018</v>
      </c>
      <c r="B1023" s="1045" t="s">
        <v>10107</v>
      </c>
      <c r="C1023" s="1039" t="s">
        <v>13</v>
      </c>
      <c r="D1023" s="1038" t="s">
        <v>2427</v>
      </c>
      <c r="E1023" s="1038" t="s">
        <v>2427</v>
      </c>
      <c r="F1023" s="1038" t="s">
        <v>2427</v>
      </c>
      <c r="G1023" s="1038" t="s">
        <v>2427</v>
      </c>
      <c r="H1023" s="1038" t="s">
        <v>2427</v>
      </c>
      <c r="I1023" s="1038" t="s">
        <v>2427</v>
      </c>
      <c r="J1023" s="1035" t="s">
        <v>9459</v>
      </c>
      <c r="K1023" s="1041" t="s">
        <v>16</v>
      </c>
      <c r="L1023" s="1040" t="s">
        <v>10107</v>
      </c>
      <c r="M1023" s="1290"/>
      <c r="N1023" s="1058"/>
      <c r="O1023" s="1058"/>
      <c r="S1023" s="1056"/>
      <c r="T1023" s="1058"/>
    </row>
    <row r="1024" spans="1:20">
      <c r="A1024" s="1046">
        <v>1019</v>
      </c>
      <c r="B1024" s="1045" t="s">
        <v>10108</v>
      </c>
      <c r="C1024" s="1039" t="s">
        <v>13</v>
      </c>
      <c r="D1024" s="1038" t="s">
        <v>2427</v>
      </c>
      <c r="E1024" s="1038" t="s">
        <v>2427</v>
      </c>
      <c r="F1024" s="1038" t="s">
        <v>2427</v>
      </c>
      <c r="G1024" s="1038" t="s">
        <v>2427</v>
      </c>
      <c r="H1024" s="1038" t="s">
        <v>2427</v>
      </c>
      <c r="I1024" s="1038" t="s">
        <v>2427</v>
      </c>
      <c r="J1024" s="1035" t="s">
        <v>9459</v>
      </c>
      <c r="K1024" s="1041" t="s">
        <v>16</v>
      </c>
      <c r="L1024" s="1040" t="s">
        <v>10108</v>
      </c>
      <c r="M1024" s="1290"/>
      <c r="N1024" s="1058"/>
      <c r="O1024" s="1058"/>
      <c r="S1024" s="1056"/>
      <c r="T1024" s="1058"/>
    </row>
    <row r="1025" spans="1:20">
      <c r="A1025" s="1046">
        <v>1020</v>
      </c>
      <c r="B1025" s="1037" t="s">
        <v>10109</v>
      </c>
      <c r="C1025" s="1039" t="s">
        <v>13</v>
      </c>
      <c r="D1025" s="1038" t="s">
        <v>2427</v>
      </c>
      <c r="E1025" s="1038" t="s">
        <v>2427</v>
      </c>
      <c r="F1025" s="1038" t="s">
        <v>2427</v>
      </c>
      <c r="G1025" s="1038" t="s">
        <v>2427</v>
      </c>
      <c r="H1025" s="1038" t="s">
        <v>2427</v>
      </c>
      <c r="I1025" s="1038" t="s">
        <v>2427</v>
      </c>
      <c r="J1025" s="1035" t="s">
        <v>9459</v>
      </c>
      <c r="K1025" s="1041" t="s">
        <v>16</v>
      </c>
      <c r="L1025" s="1040" t="s">
        <v>10109</v>
      </c>
      <c r="M1025" s="1290"/>
      <c r="N1025" s="1058"/>
      <c r="O1025" s="1058"/>
      <c r="S1025" s="1056"/>
      <c r="T1025" s="1058"/>
    </row>
    <row r="1026" spans="1:20">
      <c r="A1026" s="1046">
        <v>1021</v>
      </c>
      <c r="B1026" s="1037" t="s">
        <v>10110</v>
      </c>
      <c r="C1026" s="1039" t="s">
        <v>13</v>
      </c>
      <c r="D1026" s="1038" t="s">
        <v>2427</v>
      </c>
      <c r="E1026" s="1038" t="s">
        <v>2427</v>
      </c>
      <c r="F1026" s="1038" t="s">
        <v>2427</v>
      </c>
      <c r="G1026" s="1038" t="s">
        <v>2427</v>
      </c>
      <c r="H1026" s="1038" t="s">
        <v>2427</v>
      </c>
      <c r="I1026" s="1038" t="s">
        <v>2427</v>
      </c>
      <c r="J1026" s="1035" t="s">
        <v>9459</v>
      </c>
      <c r="K1026" s="1041" t="s">
        <v>16</v>
      </c>
      <c r="L1026" s="1040" t="s">
        <v>10110</v>
      </c>
      <c r="M1026" s="1290"/>
      <c r="N1026" s="1058"/>
      <c r="O1026" s="1058"/>
      <c r="S1026" s="1056"/>
      <c r="T1026" s="1058"/>
    </row>
    <row r="1027" spans="1:20">
      <c r="A1027" s="1046">
        <v>1022</v>
      </c>
      <c r="B1027" s="1037" t="s">
        <v>10111</v>
      </c>
      <c r="C1027" s="1039" t="s">
        <v>13</v>
      </c>
      <c r="D1027" s="1038" t="s">
        <v>2427</v>
      </c>
      <c r="E1027" s="1038" t="s">
        <v>2427</v>
      </c>
      <c r="F1027" s="1038" t="s">
        <v>2427</v>
      </c>
      <c r="G1027" s="1038" t="s">
        <v>2427</v>
      </c>
      <c r="H1027" s="1038" t="s">
        <v>2427</v>
      </c>
      <c r="I1027" s="1038" t="s">
        <v>2427</v>
      </c>
      <c r="J1027" s="1035" t="s">
        <v>9459</v>
      </c>
      <c r="K1027" s="1041" t="s">
        <v>16</v>
      </c>
      <c r="L1027" s="1040" t="s">
        <v>10111</v>
      </c>
      <c r="M1027" s="1290"/>
      <c r="N1027" s="1058"/>
      <c r="O1027" s="1058"/>
      <c r="S1027" s="1056"/>
      <c r="T1027" s="1058"/>
    </row>
    <row r="1028" spans="1:20">
      <c r="A1028" s="1046">
        <v>1023</v>
      </c>
      <c r="B1028" s="1037" t="s">
        <v>10112</v>
      </c>
      <c r="C1028" s="1039" t="s">
        <v>13</v>
      </c>
      <c r="D1028" s="1038" t="s">
        <v>2427</v>
      </c>
      <c r="E1028" s="1038" t="s">
        <v>2427</v>
      </c>
      <c r="F1028" s="1038" t="s">
        <v>2427</v>
      </c>
      <c r="G1028" s="1038" t="s">
        <v>2427</v>
      </c>
      <c r="H1028" s="1038" t="s">
        <v>2427</v>
      </c>
      <c r="I1028" s="1038" t="s">
        <v>2427</v>
      </c>
      <c r="J1028" s="1035" t="s">
        <v>9459</v>
      </c>
      <c r="K1028" s="1041" t="s">
        <v>16</v>
      </c>
      <c r="L1028" s="1040" t="s">
        <v>10112</v>
      </c>
      <c r="M1028" s="1290"/>
      <c r="N1028" s="1058"/>
      <c r="O1028" s="1058"/>
      <c r="S1028" s="1056"/>
      <c r="T1028" s="1058"/>
    </row>
    <row r="1029" spans="1:20">
      <c r="A1029" s="1046">
        <v>1024</v>
      </c>
      <c r="B1029" s="1037" t="s">
        <v>10113</v>
      </c>
      <c r="C1029" s="1867" t="s">
        <v>10114</v>
      </c>
      <c r="D1029" s="1527"/>
      <c r="E1029" s="1527"/>
      <c r="F1029" s="1527"/>
      <c r="G1029" s="1527"/>
      <c r="H1029" s="1527"/>
      <c r="I1029" s="1527"/>
      <c r="J1029" s="1882"/>
      <c r="K1029" s="1033" t="s">
        <v>6990</v>
      </c>
      <c r="L1029" s="1040" t="s">
        <v>10113</v>
      </c>
      <c r="M1029" s="1290"/>
      <c r="N1029" s="1058"/>
      <c r="O1029" s="1058"/>
      <c r="S1029" s="1058"/>
      <c r="T1029" s="1058"/>
    </row>
    <row r="1030" spans="1:20">
      <c r="A1030" s="1046">
        <v>1025</v>
      </c>
      <c r="B1030" s="1037" t="s">
        <v>10115</v>
      </c>
      <c r="C1030" s="1867" t="s">
        <v>10116</v>
      </c>
      <c r="D1030" s="1527"/>
      <c r="E1030" s="1527"/>
      <c r="F1030" s="1527"/>
      <c r="G1030" s="1527"/>
      <c r="H1030" s="1527"/>
      <c r="I1030" s="1527"/>
      <c r="J1030" s="1882"/>
      <c r="K1030" s="1033" t="s">
        <v>6990</v>
      </c>
      <c r="L1030" s="1040" t="s">
        <v>10115</v>
      </c>
      <c r="M1030" s="1290"/>
      <c r="N1030" s="1058"/>
      <c r="O1030" s="1058"/>
      <c r="S1030" s="1058"/>
      <c r="T1030" s="1058"/>
    </row>
    <row r="1031" spans="1:20">
      <c r="A1031" s="1046">
        <v>1026</v>
      </c>
      <c r="B1031" s="1037" t="s">
        <v>10117</v>
      </c>
      <c r="C1031" s="1867" t="s">
        <v>10118</v>
      </c>
      <c r="D1031" s="1527"/>
      <c r="E1031" s="1527"/>
      <c r="F1031" s="1527"/>
      <c r="G1031" s="1527"/>
      <c r="H1031" s="1527"/>
      <c r="I1031" s="1527"/>
      <c r="J1031" s="1882"/>
      <c r="K1031" s="1033" t="s">
        <v>6990</v>
      </c>
      <c r="L1031" s="1040" t="s">
        <v>10117</v>
      </c>
      <c r="M1031" s="1290"/>
      <c r="N1031" s="1058"/>
      <c r="O1031" s="1058"/>
      <c r="S1031" s="1058"/>
      <c r="T1031" s="1058"/>
    </row>
    <row r="1032" spans="1:20">
      <c r="A1032" s="1046">
        <v>1027</v>
      </c>
      <c r="B1032" s="1037" t="s">
        <v>10119</v>
      </c>
      <c r="C1032" s="1867" t="s">
        <v>10120</v>
      </c>
      <c r="D1032" s="1527"/>
      <c r="E1032" s="1527"/>
      <c r="F1032" s="1527"/>
      <c r="G1032" s="1527"/>
      <c r="H1032" s="1527"/>
      <c r="I1032" s="1527"/>
      <c r="J1032" s="1882"/>
      <c r="K1032" s="1033" t="s">
        <v>6990</v>
      </c>
      <c r="L1032" s="1040" t="s">
        <v>10119</v>
      </c>
      <c r="M1032" s="1290"/>
      <c r="N1032" s="1058"/>
      <c r="O1032" s="1058"/>
      <c r="S1032" s="1058"/>
      <c r="T1032" s="1058"/>
    </row>
    <row r="1033" spans="1:20">
      <c r="A1033" s="1046">
        <v>1028</v>
      </c>
      <c r="B1033" s="1045" t="s">
        <v>10121</v>
      </c>
      <c r="C1033" s="1867" t="s">
        <v>10122</v>
      </c>
      <c r="D1033" s="1527"/>
      <c r="E1033" s="1527"/>
      <c r="F1033" s="1527"/>
      <c r="G1033" s="1527"/>
      <c r="H1033" s="1527"/>
      <c r="I1033" s="1527"/>
      <c r="J1033" s="1882"/>
      <c r="K1033" s="1033" t="s">
        <v>6990</v>
      </c>
      <c r="L1033" s="1040" t="s">
        <v>10121</v>
      </c>
      <c r="M1033" s="1290"/>
      <c r="N1033" s="1058"/>
      <c r="O1033" s="1058"/>
      <c r="S1033" s="1058"/>
      <c r="T1033" s="1058"/>
    </row>
    <row r="1034" spans="1:20">
      <c r="A1034" s="1046">
        <v>1029</v>
      </c>
      <c r="B1034" s="1045" t="s">
        <v>10123</v>
      </c>
      <c r="C1034" s="1867" t="s">
        <v>10124</v>
      </c>
      <c r="D1034" s="1527"/>
      <c r="E1034" s="1527"/>
      <c r="F1034" s="1527"/>
      <c r="G1034" s="1527"/>
      <c r="H1034" s="1527"/>
      <c r="I1034" s="1527"/>
      <c r="J1034" s="1882"/>
      <c r="K1034" s="1033" t="s">
        <v>6990</v>
      </c>
      <c r="L1034" s="1040" t="s">
        <v>10123</v>
      </c>
      <c r="M1034" s="1290"/>
      <c r="N1034" s="1058"/>
      <c r="O1034" s="1058"/>
      <c r="S1034" s="1058"/>
      <c r="T1034" s="1058"/>
    </row>
    <row r="1035" spans="1:20">
      <c r="A1035" s="1046">
        <v>1030</v>
      </c>
      <c r="B1035" s="1045" t="s">
        <v>10125</v>
      </c>
      <c r="C1035" s="1867" t="s">
        <v>10126</v>
      </c>
      <c r="D1035" s="1527"/>
      <c r="E1035" s="1527"/>
      <c r="F1035" s="1527"/>
      <c r="G1035" s="1527"/>
      <c r="H1035" s="1527"/>
      <c r="I1035" s="1527"/>
      <c r="J1035" s="1882"/>
      <c r="K1035" s="1033" t="s">
        <v>6990</v>
      </c>
      <c r="L1035" s="1040" t="s">
        <v>10125</v>
      </c>
      <c r="M1035" s="1290"/>
      <c r="N1035" s="1058"/>
      <c r="O1035" s="1058"/>
      <c r="S1035" s="1058"/>
      <c r="T1035" s="1058"/>
    </row>
    <row r="1036" spans="1:20">
      <c r="A1036" s="1046">
        <v>1031</v>
      </c>
      <c r="B1036" s="1045" t="s">
        <v>10127</v>
      </c>
      <c r="C1036" s="1867" t="s">
        <v>10128</v>
      </c>
      <c r="D1036" s="1527"/>
      <c r="E1036" s="1527"/>
      <c r="F1036" s="1527"/>
      <c r="G1036" s="1527"/>
      <c r="H1036" s="1527"/>
      <c r="I1036" s="1527"/>
      <c r="J1036" s="1882"/>
      <c r="K1036" s="1033" t="s">
        <v>6990</v>
      </c>
      <c r="L1036" s="1040" t="s">
        <v>10127</v>
      </c>
      <c r="M1036" s="1290"/>
      <c r="N1036" s="1058"/>
      <c r="O1036" s="1058"/>
      <c r="S1036" s="1058"/>
      <c r="T1036" s="1058"/>
    </row>
    <row r="1037" spans="1:20">
      <c r="A1037" s="1046">
        <v>1032</v>
      </c>
      <c r="B1037" s="1037" t="s">
        <v>10129</v>
      </c>
      <c r="C1037" s="1867" t="s">
        <v>10130</v>
      </c>
      <c r="D1037" s="1527"/>
      <c r="E1037" s="1527"/>
      <c r="F1037" s="1527"/>
      <c r="G1037" s="1527"/>
      <c r="H1037" s="1527"/>
      <c r="I1037" s="1527"/>
      <c r="J1037" s="1882"/>
      <c r="K1037" s="1033" t="s">
        <v>6990</v>
      </c>
      <c r="L1037" s="1040" t="s">
        <v>10129</v>
      </c>
      <c r="M1037" s="1290"/>
      <c r="N1037" s="1058"/>
      <c r="O1037" s="1058"/>
      <c r="S1037" s="1058"/>
      <c r="T1037" s="1058"/>
    </row>
    <row r="1038" spans="1:20">
      <c r="A1038" s="1046">
        <v>1033</v>
      </c>
      <c r="B1038" s="1037" t="s">
        <v>10131</v>
      </c>
      <c r="C1038" s="1867" t="s">
        <v>10132</v>
      </c>
      <c r="D1038" s="1527"/>
      <c r="E1038" s="1527"/>
      <c r="F1038" s="1527"/>
      <c r="G1038" s="1527"/>
      <c r="H1038" s="1527"/>
      <c r="I1038" s="1527"/>
      <c r="J1038" s="1882"/>
      <c r="K1038" s="1033" t="s">
        <v>6990</v>
      </c>
      <c r="L1038" s="1040" t="s">
        <v>10131</v>
      </c>
      <c r="M1038" s="1290"/>
      <c r="N1038" s="1058"/>
      <c r="O1038" s="1058"/>
      <c r="S1038" s="1058"/>
      <c r="T1038" s="1058"/>
    </row>
    <row r="1039" spans="1:20">
      <c r="A1039" s="1046">
        <v>1034</v>
      </c>
      <c r="B1039" s="1037" t="s">
        <v>10133</v>
      </c>
      <c r="C1039" s="1867" t="s">
        <v>10134</v>
      </c>
      <c r="D1039" s="1527"/>
      <c r="E1039" s="1527"/>
      <c r="F1039" s="1527"/>
      <c r="G1039" s="1527"/>
      <c r="H1039" s="1527"/>
      <c r="I1039" s="1527"/>
      <c r="J1039" s="1882"/>
      <c r="K1039" s="1033" t="s">
        <v>6990</v>
      </c>
      <c r="L1039" s="1040" t="s">
        <v>10133</v>
      </c>
      <c r="M1039" s="1290"/>
      <c r="N1039" s="1058"/>
      <c r="O1039" s="1058"/>
      <c r="S1039" s="1058"/>
      <c r="T1039" s="1058"/>
    </row>
    <row r="1040" spans="1:20">
      <c r="A1040" s="1046">
        <v>1035</v>
      </c>
      <c r="B1040" s="1037" t="s">
        <v>10135</v>
      </c>
      <c r="C1040" s="1867" t="s">
        <v>10136</v>
      </c>
      <c r="D1040" s="1527"/>
      <c r="E1040" s="1527"/>
      <c r="F1040" s="1527"/>
      <c r="G1040" s="1527"/>
      <c r="H1040" s="1527"/>
      <c r="I1040" s="1527"/>
      <c r="J1040" s="1882"/>
      <c r="K1040" s="1033" t="s">
        <v>6990</v>
      </c>
      <c r="L1040" s="1040" t="s">
        <v>10135</v>
      </c>
      <c r="M1040" s="1290"/>
      <c r="N1040" s="1058"/>
      <c r="O1040" s="1058"/>
      <c r="S1040" s="1058"/>
      <c r="T1040" s="1058"/>
    </row>
    <row r="1041" spans="1:20">
      <c r="A1041" s="1046">
        <v>1036</v>
      </c>
      <c r="B1041" s="1045" t="s">
        <v>10137</v>
      </c>
      <c r="C1041" s="1867" t="s">
        <v>10138</v>
      </c>
      <c r="D1041" s="1527"/>
      <c r="E1041" s="1527"/>
      <c r="F1041" s="1527"/>
      <c r="G1041" s="1527"/>
      <c r="H1041" s="1527"/>
      <c r="I1041" s="1527"/>
      <c r="J1041" s="1882"/>
      <c r="K1041" s="1033" t="s">
        <v>6990</v>
      </c>
      <c r="L1041" s="1040" t="s">
        <v>10137</v>
      </c>
      <c r="M1041" s="1290"/>
      <c r="N1041" s="1058"/>
      <c r="O1041" s="1058"/>
      <c r="S1041" s="1058"/>
      <c r="T1041" s="1058"/>
    </row>
    <row r="1042" spans="1:20">
      <c r="A1042" s="1046">
        <v>1037</v>
      </c>
      <c r="B1042" s="1045" t="s">
        <v>10139</v>
      </c>
      <c r="C1042" s="1867" t="s">
        <v>10140</v>
      </c>
      <c r="D1042" s="1527"/>
      <c r="E1042" s="1527"/>
      <c r="F1042" s="1527"/>
      <c r="G1042" s="1527"/>
      <c r="H1042" s="1527"/>
      <c r="I1042" s="1527"/>
      <c r="J1042" s="1882"/>
      <c r="K1042" s="1033" t="s">
        <v>6990</v>
      </c>
      <c r="L1042" s="1040" t="s">
        <v>10139</v>
      </c>
      <c r="M1042" s="1290"/>
      <c r="N1042" s="1058"/>
      <c r="O1042" s="1058"/>
      <c r="S1042" s="1058"/>
      <c r="T1042" s="1058"/>
    </row>
    <row r="1043" spans="1:20">
      <c r="A1043" s="1046">
        <v>1038</v>
      </c>
      <c r="B1043" s="1045" t="s">
        <v>10141</v>
      </c>
      <c r="C1043" s="1867" t="s">
        <v>10142</v>
      </c>
      <c r="D1043" s="1527"/>
      <c r="E1043" s="1527"/>
      <c r="F1043" s="1527"/>
      <c r="G1043" s="1527"/>
      <c r="H1043" s="1527"/>
      <c r="I1043" s="1527"/>
      <c r="J1043" s="1882"/>
      <c r="K1043" s="1033" t="s">
        <v>6990</v>
      </c>
      <c r="L1043" s="1040" t="s">
        <v>10141</v>
      </c>
      <c r="M1043" s="1290"/>
      <c r="N1043" s="1058"/>
      <c r="O1043" s="1058"/>
      <c r="S1043" s="1058"/>
      <c r="T1043" s="1058"/>
    </row>
    <row r="1044" spans="1:20">
      <c r="A1044" s="1046">
        <v>1039</v>
      </c>
      <c r="B1044" s="1045" t="s">
        <v>10143</v>
      </c>
      <c r="C1044" s="1867" t="s">
        <v>10144</v>
      </c>
      <c r="D1044" s="1527"/>
      <c r="E1044" s="1527"/>
      <c r="F1044" s="1527"/>
      <c r="G1044" s="1527"/>
      <c r="H1044" s="1527"/>
      <c r="I1044" s="1527"/>
      <c r="J1044" s="1882"/>
      <c r="K1044" s="1033" t="s">
        <v>6990</v>
      </c>
      <c r="L1044" s="1040" t="s">
        <v>10143</v>
      </c>
      <c r="M1044" s="1290"/>
      <c r="N1044" s="1058"/>
      <c r="O1044" s="1058"/>
      <c r="S1044" s="1058"/>
      <c r="T1044" s="1058"/>
    </row>
    <row r="1045" spans="1:20">
      <c r="A1045" s="1046">
        <v>1040</v>
      </c>
      <c r="B1045" s="1037" t="s">
        <v>10145</v>
      </c>
      <c r="C1045" s="1867" t="s">
        <v>10146</v>
      </c>
      <c r="D1045" s="1527"/>
      <c r="E1045" s="1527"/>
      <c r="F1045" s="1527"/>
      <c r="G1045" s="1527"/>
      <c r="H1045" s="1527"/>
      <c r="I1045" s="1527"/>
      <c r="J1045" s="1882"/>
      <c r="K1045" s="1033" t="s">
        <v>6990</v>
      </c>
      <c r="L1045" s="1040" t="s">
        <v>10145</v>
      </c>
      <c r="M1045" s="1290"/>
      <c r="N1045" s="1058"/>
      <c r="O1045" s="1058"/>
      <c r="S1045" s="1058"/>
      <c r="T1045" s="1058"/>
    </row>
    <row r="1046" spans="1:20">
      <c r="A1046" s="1046">
        <v>1041</v>
      </c>
      <c r="B1046" s="1037" t="s">
        <v>10147</v>
      </c>
      <c r="C1046" s="1867" t="s">
        <v>10148</v>
      </c>
      <c r="D1046" s="1527"/>
      <c r="E1046" s="1527"/>
      <c r="F1046" s="1527"/>
      <c r="G1046" s="1527"/>
      <c r="H1046" s="1527"/>
      <c r="I1046" s="1527"/>
      <c r="J1046" s="1882"/>
      <c r="K1046" s="1033" t="s">
        <v>6990</v>
      </c>
      <c r="L1046" s="1040" t="s">
        <v>10147</v>
      </c>
      <c r="M1046" s="1290"/>
      <c r="N1046" s="1058"/>
      <c r="O1046" s="1058"/>
      <c r="S1046" s="1058"/>
      <c r="T1046" s="1058"/>
    </row>
    <row r="1047" spans="1:20">
      <c r="A1047" s="1046">
        <v>1042</v>
      </c>
      <c r="B1047" s="1037" t="s">
        <v>10149</v>
      </c>
      <c r="C1047" s="1867" t="s">
        <v>10150</v>
      </c>
      <c r="D1047" s="1527"/>
      <c r="E1047" s="1527"/>
      <c r="F1047" s="1527"/>
      <c r="G1047" s="1527"/>
      <c r="H1047" s="1527"/>
      <c r="I1047" s="1527"/>
      <c r="J1047" s="1882"/>
      <c r="K1047" s="1033" t="s">
        <v>6990</v>
      </c>
      <c r="L1047" s="1040" t="s">
        <v>10149</v>
      </c>
      <c r="M1047" s="1290"/>
      <c r="N1047" s="1058"/>
      <c r="O1047" s="1058"/>
      <c r="S1047" s="1058"/>
      <c r="T1047" s="1058"/>
    </row>
    <row r="1048" spans="1:20">
      <c r="A1048" s="1046">
        <v>1043</v>
      </c>
      <c r="B1048" s="1037" t="s">
        <v>10151</v>
      </c>
      <c r="C1048" s="1867" t="s">
        <v>10152</v>
      </c>
      <c r="D1048" s="1527"/>
      <c r="E1048" s="1527"/>
      <c r="F1048" s="1527"/>
      <c r="G1048" s="1527"/>
      <c r="H1048" s="1527"/>
      <c r="I1048" s="1527"/>
      <c r="J1048" s="1882"/>
      <c r="K1048" s="1033" t="s">
        <v>6990</v>
      </c>
      <c r="L1048" s="1040" t="s">
        <v>10151</v>
      </c>
      <c r="M1048" s="1290"/>
      <c r="N1048" s="1058"/>
      <c r="O1048" s="1058"/>
      <c r="S1048" s="1058"/>
      <c r="T1048" s="1058"/>
    </row>
    <row r="1049" spans="1:20">
      <c r="A1049" s="1046">
        <v>1044</v>
      </c>
      <c r="B1049" s="1045" t="s">
        <v>10153</v>
      </c>
      <c r="C1049" s="1867" t="s">
        <v>10154</v>
      </c>
      <c r="D1049" s="1527"/>
      <c r="E1049" s="1527"/>
      <c r="F1049" s="1527"/>
      <c r="G1049" s="1527"/>
      <c r="H1049" s="1527"/>
      <c r="I1049" s="1527"/>
      <c r="J1049" s="1882"/>
      <c r="K1049" s="1033" t="s">
        <v>6990</v>
      </c>
      <c r="L1049" s="1040" t="s">
        <v>10153</v>
      </c>
      <c r="M1049" s="1290"/>
      <c r="N1049" s="1058"/>
      <c r="O1049" s="1058"/>
      <c r="S1049" s="1058"/>
      <c r="T1049" s="1058"/>
    </row>
    <row r="1050" spans="1:20">
      <c r="A1050" s="1046">
        <v>1045</v>
      </c>
      <c r="B1050" s="1045" t="s">
        <v>10155</v>
      </c>
      <c r="C1050" s="1867" t="s">
        <v>10156</v>
      </c>
      <c r="D1050" s="1527"/>
      <c r="E1050" s="1527"/>
      <c r="F1050" s="1527"/>
      <c r="G1050" s="1527"/>
      <c r="H1050" s="1527"/>
      <c r="I1050" s="1527"/>
      <c r="J1050" s="1882"/>
      <c r="K1050" s="1033" t="s">
        <v>6990</v>
      </c>
      <c r="L1050" s="1040" t="s">
        <v>10155</v>
      </c>
      <c r="M1050" s="1290"/>
      <c r="N1050" s="1058"/>
      <c r="O1050" s="1058"/>
      <c r="S1050" s="1058"/>
      <c r="T1050" s="1058"/>
    </row>
    <row r="1051" spans="1:20">
      <c r="A1051" s="1046">
        <v>1046</v>
      </c>
      <c r="B1051" s="1045" t="s">
        <v>10157</v>
      </c>
      <c r="C1051" s="1867" t="s">
        <v>10158</v>
      </c>
      <c r="D1051" s="1527"/>
      <c r="E1051" s="1527"/>
      <c r="F1051" s="1527"/>
      <c r="G1051" s="1527"/>
      <c r="H1051" s="1527"/>
      <c r="I1051" s="1527"/>
      <c r="J1051" s="1882"/>
      <c r="K1051" s="1033" t="s">
        <v>6990</v>
      </c>
      <c r="L1051" s="1040" t="s">
        <v>10157</v>
      </c>
      <c r="M1051" s="1290"/>
      <c r="N1051" s="1058"/>
      <c r="O1051" s="1058"/>
      <c r="S1051" s="1058"/>
      <c r="T1051" s="1058"/>
    </row>
    <row r="1052" spans="1:20">
      <c r="A1052" s="1046">
        <v>1047</v>
      </c>
      <c r="B1052" s="1045" t="s">
        <v>10159</v>
      </c>
      <c r="C1052" s="1867" t="s">
        <v>10160</v>
      </c>
      <c r="D1052" s="1527"/>
      <c r="E1052" s="1527"/>
      <c r="F1052" s="1527"/>
      <c r="G1052" s="1527"/>
      <c r="H1052" s="1527"/>
      <c r="I1052" s="1527"/>
      <c r="J1052" s="1882"/>
      <c r="K1052" s="1033" t="s">
        <v>6990</v>
      </c>
      <c r="L1052" s="1040" t="s">
        <v>10159</v>
      </c>
      <c r="M1052" s="1290"/>
      <c r="N1052" s="1058"/>
      <c r="O1052" s="1058"/>
      <c r="S1052" s="1058"/>
      <c r="T1052" s="1058"/>
    </row>
    <row r="1053" spans="1:20">
      <c r="A1053" s="1046">
        <v>1048</v>
      </c>
      <c r="B1053" s="1037" t="s">
        <v>10161</v>
      </c>
      <c r="C1053" s="1867" t="s">
        <v>10162</v>
      </c>
      <c r="D1053" s="1527"/>
      <c r="E1053" s="1527"/>
      <c r="F1053" s="1527"/>
      <c r="G1053" s="1527"/>
      <c r="H1053" s="1527"/>
      <c r="I1053" s="1527"/>
      <c r="J1053" s="1882"/>
      <c r="K1053" s="1033" t="s">
        <v>6990</v>
      </c>
      <c r="L1053" s="1040" t="s">
        <v>10161</v>
      </c>
      <c r="M1053" s="1290"/>
      <c r="N1053" s="1058"/>
      <c r="O1053" s="1058"/>
      <c r="S1053" s="1058"/>
      <c r="T1053" s="1058"/>
    </row>
    <row r="1054" spans="1:20">
      <c r="A1054" s="1046">
        <v>1049</v>
      </c>
      <c r="B1054" s="1037" t="s">
        <v>10163</v>
      </c>
      <c r="C1054" s="1867" t="s">
        <v>10164</v>
      </c>
      <c r="D1054" s="1527"/>
      <c r="E1054" s="1527"/>
      <c r="F1054" s="1527"/>
      <c r="G1054" s="1527"/>
      <c r="H1054" s="1527"/>
      <c r="I1054" s="1527"/>
      <c r="J1054" s="1882"/>
      <c r="K1054" s="1033" t="s">
        <v>6990</v>
      </c>
      <c r="L1054" s="1040" t="s">
        <v>10163</v>
      </c>
      <c r="M1054" s="1290"/>
      <c r="N1054" s="1058"/>
      <c r="O1054" s="1058"/>
      <c r="S1054" s="1058"/>
      <c r="T1054" s="1058"/>
    </row>
    <row r="1055" spans="1:20">
      <c r="A1055" s="1046">
        <v>1050</v>
      </c>
      <c r="B1055" s="1037" t="s">
        <v>10165</v>
      </c>
      <c r="C1055" s="1867" t="s">
        <v>10166</v>
      </c>
      <c r="D1055" s="1527"/>
      <c r="E1055" s="1527"/>
      <c r="F1055" s="1527"/>
      <c r="G1055" s="1527"/>
      <c r="H1055" s="1527"/>
      <c r="I1055" s="1527"/>
      <c r="J1055" s="1882"/>
      <c r="K1055" s="1033" t="s">
        <v>6990</v>
      </c>
      <c r="L1055" s="1040" t="s">
        <v>10165</v>
      </c>
      <c r="M1055" s="1290"/>
      <c r="N1055" s="1058"/>
      <c r="O1055" s="1058"/>
      <c r="S1055" s="1058"/>
      <c r="T1055" s="1058"/>
    </row>
    <row r="1056" spans="1:20">
      <c r="A1056" s="1046">
        <v>1051</v>
      </c>
      <c r="B1056" s="1037" t="s">
        <v>10167</v>
      </c>
      <c r="C1056" s="1867" t="s">
        <v>10168</v>
      </c>
      <c r="D1056" s="1527"/>
      <c r="E1056" s="1527"/>
      <c r="F1056" s="1527"/>
      <c r="G1056" s="1527"/>
      <c r="H1056" s="1527"/>
      <c r="I1056" s="1527"/>
      <c r="J1056" s="1882"/>
      <c r="K1056" s="1033" t="s">
        <v>6990</v>
      </c>
      <c r="L1056" s="1040" t="s">
        <v>10167</v>
      </c>
      <c r="M1056" s="1290"/>
      <c r="N1056" s="1058"/>
      <c r="O1056" s="1058"/>
      <c r="S1056" s="1058"/>
      <c r="T1056" s="1058"/>
    </row>
    <row r="1057" spans="1:20">
      <c r="A1057" s="1046">
        <v>1052</v>
      </c>
      <c r="B1057" s="1045" t="s">
        <v>10169</v>
      </c>
      <c r="C1057" s="1867" t="s">
        <v>10170</v>
      </c>
      <c r="D1057" s="1527"/>
      <c r="E1057" s="1527"/>
      <c r="F1057" s="1527"/>
      <c r="G1057" s="1527"/>
      <c r="H1057" s="1527"/>
      <c r="I1057" s="1527"/>
      <c r="J1057" s="1882"/>
      <c r="K1057" s="1033" t="s">
        <v>6990</v>
      </c>
      <c r="L1057" s="1040" t="s">
        <v>10169</v>
      </c>
      <c r="M1057" s="1290"/>
      <c r="N1057" s="1058"/>
      <c r="O1057" s="1058"/>
      <c r="S1057" s="1058"/>
      <c r="T1057" s="1058"/>
    </row>
    <row r="1058" spans="1:20">
      <c r="A1058" s="1046">
        <v>1053</v>
      </c>
      <c r="B1058" s="1045" t="s">
        <v>10171</v>
      </c>
      <c r="C1058" s="1867" t="s">
        <v>10172</v>
      </c>
      <c r="D1058" s="1527"/>
      <c r="E1058" s="1527"/>
      <c r="F1058" s="1527"/>
      <c r="G1058" s="1527"/>
      <c r="H1058" s="1527"/>
      <c r="I1058" s="1527"/>
      <c r="J1058" s="1882"/>
      <c r="K1058" s="1033" t="s">
        <v>6990</v>
      </c>
      <c r="L1058" s="1040" t="s">
        <v>10171</v>
      </c>
      <c r="M1058" s="1290"/>
      <c r="N1058" s="1058"/>
      <c r="O1058" s="1058"/>
      <c r="S1058" s="1058"/>
      <c r="T1058" s="1058"/>
    </row>
    <row r="1059" spans="1:20">
      <c r="A1059" s="1046">
        <v>1054</v>
      </c>
      <c r="B1059" s="1045" t="s">
        <v>10173</v>
      </c>
      <c r="C1059" s="1867" t="s">
        <v>10174</v>
      </c>
      <c r="D1059" s="1527"/>
      <c r="E1059" s="1527"/>
      <c r="F1059" s="1527"/>
      <c r="G1059" s="1527"/>
      <c r="H1059" s="1527"/>
      <c r="I1059" s="1527"/>
      <c r="J1059" s="1882"/>
      <c r="K1059" s="1033" t="s">
        <v>6990</v>
      </c>
      <c r="L1059" s="1040" t="s">
        <v>10173</v>
      </c>
      <c r="M1059" s="1290"/>
      <c r="N1059" s="1058"/>
      <c r="O1059" s="1058"/>
      <c r="S1059" s="1058"/>
      <c r="T1059" s="1058"/>
    </row>
    <row r="1060" spans="1:20">
      <c r="A1060" s="1046">
        <v>1055</v>
      </c>
      <c r="B1060" s="1045" t="s">
        <v>10175</v>
      </c>
      <c r="C1060" s="1867" t="s">
        <v>10176</v>
      </c>
      <c r="D1060" s="1527"/>
      <c r="E1060" s="1527"/>
      <c r="F1060" s="1527"/>
      <c r="G1060" s="1527"/>
      <c r="H1060" s="1527"/>
      <c r="I1060" s="1527"/>
      <c r="J1060" s="1882"/>
      <c r="K1060" s="1033" t="s">
        <v>6990</v>
      </c>
      <c r="L1060" s="1040" t="s">
        <v>10175</v>
      </c>
      <c r="M1060" s="1290"/>
      <c r="N1060" s="1058"/>
      <c r="O1060" s="1058"/>
      <c r="S1060" s="1058"/>
      <c r="T1060" s="1058"/>
    </row>
    <row r="1061" spans="1:20">
      <c r="A1061" s="1046">
        <v>1056</v>
      </c>
      <c r="B1061" s="1037" t="s">
        <v>10177</v>
      </c>
      <c r="C1061" s="1867" t="s">
        <v>10178</v>
      </c>
      <c r="D1061" s="1527"/>
      <c r="E1061" s="1527"/>
      <c r="F1061" s="1527"/>
      <c r="G1061" s="1527"/>
      <c r="H1061" s="1527"/>
      <c r="I1061" s="1527"/>
      <c r="J1061" s="1882"/>
      <c r="K1061" s="1033" t="s">
        <v>6990</v>
      </c>
      <c r="L1061" s="1040" t="s">
        <v>10177</v>
      </c>
      <c r="M1061" s="1290"/>
      <c r="N1061" s="1058"/>
      <c r="O1061" s="1058"/>
      <c r="S1061" s="1058"/>
      <c r="T1061" s="1058"/>
    </row>
    <row r="1062" spans="1:20">
      <c r="A1062" s="1046">
        <v>1057</v>
      </c>
      <c r="B1062" s="1037" t="s">
        <v>10179</v>
      </c>
      <c r="C1062" s="1867" t="s">
        <v>10180</v>
      </c>
      <c r="D1062" s="1527"/>
      <c r="E1062" s="1527"/>
      <c r="F1062" s="1527"/>
      <c r="G1062" s="1527"/>
      <c r="H1062" s="1527"/>
      <c r="I1062" s="1527"/>
      <c r="J1062" s="1882"/>
      <c r="K1062" s="1033" t="s">
        <v>6990</v>
      </c>
      <c r="L1062" s="1040" t="s">
        <v>10179</v>
      </c>
      <c r="M1062" s="1290"/>
      <c r="N1062" s="1058"/>
      <c r="O1062" s="1058"/>
      <c r="S1062" s="1058"/>
      <c r="T1062" s="1058"/>
    </row>
    <row r="1063" spans="1:20">
      <c r="A1063" s="1046">
        <v>1058</v>
      </c>
      <c r="B1063" s="1037" t="s">
        <v>10181</v>
      </c>
      <c r="C1063" s="1867" t="s">
        <v>10182</v>
      </c>
      <c r="D1063" s="1527"/>
      <c r="E1063" s="1527"/>
      <c r="F1063" s="1527"/>
      <c r="G1063" s="1527"/>
      <c r="H1063" s="1527"/>
      <c r="I1063" s="1527"/>
      <c r="J1063" s="1882"/>
      <c r="K1063" s="1033" t="s">
        <v>6990</v>
      </c>
      <c r="L1063" s="1040" t="s">
        <v>10181</v>
      </c>
      <c r="M1063" s="1290"/>
      <c r="N1063" s="1058"/>
      <c r="O1063" s="1058"/>
      <c r="S1063" s="1058"/>
      <c r="T1063" s="1058"/>
    </row>
    <row r="1064" spans="1:20">
      <c r="A1064" s="1046">
        <v>1059</v>
      </c>
      <c r="B1064" s="1037" t="s">
        <v>10183</v>
      </c>
      <c r="C1064" s="1867" t="s">
        <v>10184</v>
      </c>
      <c r="D1064" s="1527"/>
      <c r="E1064" s="1527"/>
      <c r="F1064" s="1527"/>
      <c r="G1064" s="1527"/>
      <c r="H1064" s="1527"/>
      <c r="I1064" s="1527"/>
      <c r="J1064" s="1882"/>
      <c r="K1064" s="1033" t="s">
        <v>6990</v>
      </c>
      <c r="L1064" s="1040" t="s">
        <v>10183</v>
      </c>
      <c r="M1064" s="1290"/>
      <c r="N1064" s="1058"/>
      <c r="O1064" s="1058"/>
      <c r="S1064" s="1058"/>
      <c r="T1064" s="1058"/>
    </row>
    <row r="1065" spans="1:20">
      <c r="A1065" s="1046">
        <v>1060</v>
      </c>
      <c r="B1065" s="1045" t="s">
        <v>10185</v>
      </c>
      <c r="C1065" s="1867" t="s">
        <v>10186</v>
      </c>
      <c r="D1065" s="1527"/>
      <c r="E1065" s="1527"/>
      <c r="F1065" s="1527"/>
      <c r="G1065" s="1527"/>
      <c r="H1065" s="1527"/>
      <c r="I1065" s="1527"/>
      <c r="J1065" s="1882"/>
      <c r="K1065" s="1033" t="s">
        <v>6990</v>
      </c>
      <c r="L1065" s="1040" t="s">
        <v>10185</v>
      </c>
      <c r="M1065" s="1290"/>
      <c r="N1065" s="1058"/>
      <c r="O1065" s="1058"/>
      <c r="S1065" s="1058"/>
      <c r="T1065" s="1058"/>
    </row>
    <row r="1066" spans="1:20">
      <c r="A1066" s="1046">
        <v>1061</v>
      </c>
      <c r="B1066" s="1045" t="s">
        <v>10187</v>
      </c>
      <c r="C1066" s="1867" t="s">
        <v>10188</v>
      </c>
      <c r="D1066" s="1527"/>
      <c r="E1066" s="1527"/>
      <c r="F1066" s="1527"/>
      <c r="G1066" s="1527"/>
      <c r="H1066" s="1527"/>
      <c r="I1066" s="1527"/>
      <c r="J1066" s="1882"/>
      <c r="K1066" s="1033" t="s">
        <v>6990</v>
      </c>
      <c r="L1066" s="1040" t="s">
        <v>10187</v>
      </c>
      <c r="M1066" s="1290"/>
      <c r="N1066" s="1058"/>
      <c r="O1066" s="1058"/>
      <c r="S1066" s="1058"/>
      <c r="T1066" s="1058"/>
    </row>
    <row r="1067" spans="1:20">
      <c r="A1067" s="1046">
        <v>1062</v>
      </c>
      <c r="B1067" s="1045" t="s">
        <v>10189</v>
      </c>
      <c r="C1067" s="1867" t="s">
        <v>10190</v>
      </c>
      <c r="D1067" s="1527"/>
      <c r="E1067" s="1527"/>
      <c r="F1067" s="1527"/>
      <c r="G1067" s="1527"/>
      <c r="H1067" s="1527"/>
      <c r="I1067" s="1527"/>
      <c r="J1067" s="1882"/>
      <c r="K1067" s="1033" t="s">
        <v>6990</v>
      </c>
      <c r="L1067" s="1040" t="s">
        <v>10189</v>
      </c>
      <c r="M1067" s="1290"/>
      <c r="N1067" s="1058"/>
      <c r="O1067" s="1058"/>
      <c r="S1067" s="1058"/>
      <c r="T1067" s="1058"/>
    </row>
    <row r="1068" spans="1:20">
      <c r="A1068" s="1046">
        <v>1063</v>
      </c>
      <c r="B1068" s="1045" t="s">
        <v>10191</v>
      </c>
      <c r="C1068" s="1867" t="s">
        <v>10192</v>
      </c>
      <c r="D1068" s="1527"/>
      <c r="E1068" s="1527"/>
      <c r="F1068" s="1527"/>
      <c r="G1068" s="1527"/>
      <c r="H1068" s="1527"/>
      <c r="I1068" s="1527"/>
      <c r="J1068" s="1882"/>
      <c r="K1068" s="1033" t="s">
        <v>6990</v>
      </c>
      <c r="L1068" s="1040" t="s">
        <v>10191</v>
      </c>
      <c r="M1068" s="1290"/>
      <c r="N1068" s="1058"/>
      <c r="O1068" s="1058"/>
      <c r="S1068" s="1058"/>
      <c r="T1068" s="1058"/>
    </row>
    <row r="1069" spans="1:20">
      <c r="A1069" s="1046">
        <v>1064</v>
      </c>
      <c r="B1069" s="1037" t="s">
        <v>10193</v>
      </c>
      <c r="C1069" s="1867" t="s">
        <v>10194</v>
      </c>
      <c r="D1069" s="1527"/>
      <c r="E1069" s="1527"/>
      <c r="F1069" s="1527"/>
      <c r="G1069" s="1527"/>
      <c r="H1069" s="1527"/>
      <c r="I1069" s="1527"/>
      <c r="J1069" s="1882"/>
      <c r="K1069" s="1033" t="s">
        <v>6990</v>
      </c>
      <c r="L1069" s="1040" t="s">
        <v>10193</v>
      </c>
      <c r="M1069" s="1290"/>
      <c r="N1069" s="1058"/>
      <c r="O1069" s="1058"/>
      <c r="S1069" s="1058"/>
      <c r="T1069" s="1058"/>
    </row>
    <row r="1070" spans="1:20">
      <c r="A1070" s="1046">
        <v>1065</v>
      </c>
      <c r="B1070" s="1037" t="s">
        <v>10195</v>
      </c>
      <c r="C1070" s="1867" t="s">
        <v>10196</v>
      </c>
      <c r="D1070" s="1527"/>
      <c r="E1070" s="1527"/>
      <c r="F1070" s="1527"/>
      <c r="G1070" s="1527"/>
      <c r="H1070" s="1527"/>
      <c r="I1070" s="1527"/>
      <c r="J1070" s="1882"/>
      <c r="K1070" s="1033" t="s">
        <v>6990</v>
      </c>
      <c r="L1070" s="1040" t="s">
        <v>10195</v>
      </c>
      <c r="M1070" s="1290"/>
      <c r="N1070" s="1058"/>
      <c r="O1070" s="1058"/>
      <c r="S1070" s="1058"/>
      <c r="T1070" s="1058"/>
    </row>
    <row r="1071" spans="1:20">
      <c r="A1071" s="1046">
        <v>1066</v>
      </c>
      <c r="B1071" s="1037" t="s">
        <v>10197</v>
      </c>
      <c r="C1071" s="1867" t="s">
        <v>10198</v>
      </c>
      <c r="D1071" s="1527"/>
      <c r="E1071" s="1527"/>
      <c r="F1071" s="1527"/>
      <c r="G1071" s="1527"/>
      <c r="H1071" s="1527"/>
      <c r="I1071" s="1527"/>
      <c r="J1071" s="1882"/>
      <c r="K1071" s="1033" t="s">
        <v>6990</v>
      </c>
      <c r="L1071" s="1040" t="s">
        <v>10197</v>
      </c>
      <c r="M1071" s="1290"/>
      <c r="N1071" s="1058"/>
      <c r="O1071" s="1058"/>
      <c r="S1071" s="1058"/>
      <c r="T1071" s="1058"/>
    </row>
    <row r="1072" spans="1:20">
      <c r="A1072" s="1046">
        <v>1067</v>
      </c>
      <c r="B1072" s="1037" t="s">
        <v>10199</v>
      </c>
      <c r="C1072" s="1867" t="s">
        <v>10200</v>
      </c>
      <c r="D1072" s="1527"/>
      <c r="E1072" s="1527"/>
      <c r="F1072" s="1527"/>
      <c r="G1072" s="1527"/>
      <c r="H1072" s="1527"/>
      <c r="I1072" s="1527"/>
      <c r="J1072" s="1882"/>
      <c r="K1072" s="1033" t="s">
        <v>6990</v>
      </c>
      <c r="L1072" s="1040" t="s">
        <v>10199</v>
      </c>
      <c r="M1072" s="1290"/>
      <c r="N1072" s="1058"/>
      <c r="O1072" s="1058"/>
      <c r="S1072" s="1058"/>
      <c r="T1072" s="1058"/>
    </row>
    <row r="1073" spans="1:20">
      <c r="A1073" s="1046">
        <v>1068</v>
      </c>
      <c r="B1073" s="1045" t="s">
        <v>10201</v>
      </c>
      <c r="C1073" s="1867" t="s">
        <v>10202</v>
      </c>
      <c r="D1073" s="1527"/>
      <c r="E1073" s="1527"/>
      <c r="F1073" s="1527"/>
      <c r="G1073" s="1527"/>
      <c r="H1073" s="1527"/>
      <c r="I1073" s="1527"/>
      <c r="J1073" s="1882"/>
      <c r="K1073" s="1033" t="s">
        <v>6990</v>
      </c>
      <c r="L1073" s="1040" t="s">
        <v>10201</v>
      </c>
      <c r="M1073" s="1290"/>
      <c r="N1073" s="1058"/>
      <c r="O1073" s="1058"/>
      <c r="S1073" s="1058"/>
      <c r="T1073" s="1058"/>
    </row>
    <row r="1074" spans="1:20">
      <c r="A1074" s="1046">
        <v>1069</v>
      </c>
      <c r="B1074" s="1045" t="s">
        <v>10203</v>
      </c>
      <c r="C1074" s="1867" t="s">
        <v>10204</v>
      </c>
      <c r="D1074" s="1527"/>
      <c r="E1074" s="1527"/>
      <c r="F1074" s="1527"/>
      <c r="G1074" s="1527"/>
      <c r="H1074" s="1527"/>
      <c r="I1074" s="1527"/>
      <c r="J1074" s="1882"/>
      <c r="K1074" s="1033" t="s">
        <v>6990</v>
      </c>
      <c r="L1074" s="1040" t="s">
        <v>10203</v>
      </c>
      <c r="M1074" s="1290"/>
      <c r="N1074" s="1058"/>
      <c r="O1074" s="1058"/>
      <c r="S1074" s="1058"/>
      <c r="T1074" s="1058"/>
    </row>
    <row r="1075" spans="1:20">
      <c r="A1075" s="1046">
        <v>1070</v>
      </c>
      <c r="B1075" s="1045" t="s">
        <v>10205</v>
      </c>
      <c r="C1075" s="1867" t="s">
        <v>10206</v>
      </c>
      <c r="D1075" s="1527"/>
      <c r="E1075" s="1527"/>
      <c r="F1075" s="1527"/>
      <c r="G1075" s="1527"/>
      <c r="H1075" s="1527"/>
      <c r="I1075" s="1527"/>
      <c r="J1075" s="1882"/>
      <c r="K1075" s="1033" t="s">
        <v>6990</v>
      </c>
      <c r="L1075" s="1040" t="s">
        <v>10205</v>
      </c>
      <c r="M1075" s="1290"/>
      <c r="N1075" s="1058"/>
      <c r="O1075" s="1058"/>
      <c r="S1075" s="1058"/>
      <c r="T1075" s="1058"/>
    </row>
    <row r="1076" spans="1:20">
      <c r="A1076" s="1046">
        <v>1071</v>
      </c>
      <c r="B1076" s="1045" t="s">
        <v>10207</v>
      </c>
      <c r="C1076" s="1867" t="s">
        <v>10208</v>
      </c>
      <c r="D1076" s="1527"/>
      <c r="E1076" s="1527"/>
      <c r="F1076" s="1527"/>
      <c r="G1076" s="1527"/>
      <c r="H1076" s="1527"/>
      <c r="I1076" s="1527"/>
      <c r="J1076" s="1882"/>
      <c r="K1076" s="1033" t="s">
        <v>6990</v>
      </c>
      <c r="L1076" s="1040" t="s">
        <v>10207</v>
      </c>
      <c r="M1076" s="1290"/>
      <c r="N1076" s="1058"/>
      <c r="O1076" s="1058"/>
      <c r="S1076" s="1058"/>
      <c r="T1076" s="1058"/>
    </row>
    <row r="1077" spans="1:20">
      <c r="A1077" s="1046">
        <v>1072</v>
      </c>
      <c r="B1077" s="1037" t="s">
        <v>10209</v>
      </c>
      <c r="C1077" s="1867" t="s">
        <v>10210</v>
      </c>
      <c r="D1077" s="1527"/>
      <c r="E1077" s="1527"/>
      <c r="F1077" s="1527"/>
      <c r="G1077" s="1527"/>
      <c r="H1077" s="1527"/>
      <c r="I1077" s="1527"/>
      <c r="J1077" s="1882"/>
      <c r="K1077" s="1033" t="s">
        <v>6990</v>
      </c>
      <c r="L1077" s="1040" t="s">
        <v>10209</v>
      </c>
      <c r="M1077" s="1290"/>
      <c r="N1077" s="1058"/>
      <c r="O1077" s="1058"/>
      <c r="S1077" s="1058"/>
      <c r="T1077" s="1058"/>
    </row>
    <row r="1078" spans="1:20">
      <c r="A1078" s="1046">
        <v>1073</v>
      </c>
      <c r="B1078" s="1037" t="s">
        <v>10211</v>
      </c>
      <c r="C1078" s="1867" t="s">
        <v>10212</v>
      </c>
      <c r="D1078" s="1527"/>
      <c r="E1078" s="1527"/>
      <c r="F1078" s="1527"/>
      <c r="G1078" s="1527"/>
      <c r="H1078" s="1527"/>
      <c r="I1078" s="1527"/>
      <c r="J1078" s="1882"/>
      <c r="K1078" s="1033" t="s">
        <v>6990</v>
      </c>
      <c r="L1078" s="1040" t="s">
        <v>10211</v>
      </c>
      <c r="M1078" s="1290"/>
      <c r="N1078" s="1058"/>
      <c r="O1078" s="1058"/>
      <c r="S1078" s="1058"/>
      <c r="T1078" s="1058"/>
    </row>
    <row r="1079" spans="1:20">
      <c r="A1079" s="1046">
        <v>1074</v>
      </c>
      <c r="B1079" s="1037" t="s">
        <v>10213</v>
      </c>
      <c r="C1079" s="1867" t="s">
        <v>10214</v>
      </c>
      <c r="D1079" s="1527"/>
      <c r="E1079" s="1527"/>
      <c r="F1079" s="1527"/>
      <c r="G1079" s="1527"/>
      <c r="H1079" s="1527"/>
      <c r="I1079" s="1527"/>
      <c r="J1079" s="1882"/>
      <c r="K1079" s="1033" t="s">
        <v>6990</v>
      </c>
      <c r="L1079" s="1040" t="s">
        <v>10213</v>
      </c>
      <c r="M1079" s="1290"/>
      <c r="N1079" s="1058"/>
      <c r="O1079" s="1058"/>
      <c r="S1079" s="1058"/>
      <c r="T1079" s="1058"/>
    </row>
    <row r="1080" spans="1:20">
      <c r="A1080" s="1046">
        <v>1075</v>
      </c>
      <c r="B1080" s="1037" t="s">
        <v>10215</v>
      </c>
      <c r="C1080" s="1867" t="s">
        <v>10216</v>
      </c>
      <c r="D1080" s="1527"/>
      <c r="E1080" s="1527"/>
      <c r="F1080" s="1527"/>
      <c r="G1080" s="1527"/>
      <c r="H1080" s="1527"/>
      <c r="I1080" s="1527"/>
      <c r="J1080" s="1882"/>
      <c r="K1080" s="1033" t="s">
        <v>6990</v>
      </c>
      <c r="L1080" s="1040" t="s">
        <v>10215</v>
      </c>
      <c r="M1080" s="1290"/>
      <c r="N1080" s="1058"/>
      <c r="O1080" s="1058"/>
      <c r="S1080" s="1058"/>
      <c r="T1080" s="1058"/>
    </row>
    <row r="1081" spans="1:20">
      <c r="A1081" s="1046">
        <v>1076</v>
      </c>
      <c r="B1081" s="1045" t="s">
        <v>10217</v>
      </c>
      <c r="C1081" s="1867" t="s">
        <v>10218</v>
      </c>
      <c r="D1081" s="1527"/>
      <c r="E1081" s="1527"/>
      <c r="F1081" s="1527"/>
      <c r="G1081" s="1527"/>
      <c r="H1081" s="1527"/>
      <c r="I1081" s="1527"/>
      <c r="J1081" s="1882"/>
      <c r="K1081" s="1033" t="s">
        <v>6990</v>
      </c>
      <c r="L1081" s="1040" t="s">
        <v>10217</v>
      </c>
      <c r="M1081" s="1290"/>
      <c r="N1081" s="1058"/>
      <c r="O1081" s="1058"/>
      <c r="S1081" s="1058"/>
      <c r="T1081" s="1058"/>
    </row>
    <row r="1082" spans="1:20">
      <c r="A1082" s="1046">
        <v>1077</v>
      </c>
      <c r="B1082" s="1045" t="s">
        <v>10219</v>
      </c>
      <c r="C1082" s="1867" t="s">
        <v>10220</v>
      </c>
      <c r="D1082" s="1527"/>
      <c r="E1082" s="1527"/>
      <c r="F1082" s="1527"/>
      <c r="G1082" s="1527"/>
      <c r="H1082" s="1527"/>
      <c r="I1082" s="1527"/>
      <c r="J1082" s="1882"/>
      <c r="K1082" s="1033" t="s">
        <v>6990</v>
      </c>
      <c r="L1082" s="1040" t="s">
        <v>10219</v>
      </c>
      <c r="M1082" s="1290"/>
      <c r="N1082" s="1058"/>
      <c r="O1082" s="1058"/>
      <c r="S1082" s="1058"/>
      <c r="T1082" s="1058"/>
    </row>
    <row r="1083" spans="1:20">
      <c r="A1083" s="1046">
        <v>1078</v>
      </c>
      <c r="B1083" s="1045" t="s">
        <v>10221</v>
      </c>
      <c r="C1083" s="1867" t="s">
        <v>10222</v>
      </c>
      <c r="D1083" s="1527"/>
      <c r="E1083" s="1527"/>
      <c r="F1083" s="1527"/>
      <c r="G1083" s="1527"/>
      <c r="H1083" s="1527"/>
      <c r="I1083" s="1527"/>
      <c r="J1083" s="1882"/>
      <c r="K1083" s="1033" t="s">
        <v>6990</v>
      </c>
      <c r="L1083" s="1040" t="s">
        <v>10221</v>
      </c>
      <c r="M1083" s="1290"/>
      <c r="N1083" s="1058"/>
      <c r="O1083" s="1058"/>
      <c r="S1083" s="1058"/>
      <c r="T1083" s="1058"/>
    </row>
    <row r="1084" spans="1:20">
      <c r="A1084" s="1046">
        <v>1079</v>
      </c>
      <c r="B1084" s="1045" t="s">
        <v>10223</v>
      </c>
      <c r="C1084" s="1867" t="s">
        <v>10224</v>
      </c>
      <c r="D1084" s="1527"/>
      <c r="E1084" s="1527"/>
      <c r="F1084" s="1527"/>
      <c r="G1084" s="1527"/>
      <c r="H1084" s="1527"/>
      <c r="I1084" s="1527"/>
      <c r="J1084" s="1882"/>
      <c r="K1084" s="1033" t="s">
        <v>6990</v>
      </c>
      <c r="L1084" s="1040" t="s">
        <v>10223</v>
      </c>
      <c r="M1084" s="1290"/>
      <c r="N1084" s="1058"/>
      <c r="O1084" s="1058"/>
      <c r="S1084" s="1058"/>
      <c r="T1084" s="1058"/>
    </row>
    <row r="1085" spans="1:20">
      <c r="A1085" s="1046">
        <v>1080</v>
      </c>
      <c r="B1085" s="1037" t="s">
        <v>10225</v>
      </c>
      <c r="C1085" s="1867" t="s">
        <v>10226</v>
      </c>
      <c r="D1085" s="1527"/>
      <c r="E1085" s="1527"/>
      <c r="F1085" s="1527"/>
      <c r="G1085" s="1527"/>
      <c r="H1085" s="1527"/>
      <c r="I1085" s="1527"/>
      <c r="J1085" s="1882"/>
      <c r="K1085" s="1033" t="s">
        <v>6990</v>
      </c>
      <c r="L1085" s="1040" t="s">
        <v>10225</v>
      </c>
      <c r="M1085" s="1290"/>
      <c r="N1085" s="1058"/>
      <c r="O1085" s="1058"/>
      <c r="S1085" s="1058"/>
      <c r="T1085" s="1058"/>
    </row>
    <row r="1086" spans="1:20">
      <c r="A1086" s="1046">
        <v>1081</v>
      </c>
      <c r="B1086" s="1037" t="s">
        <v>10227</v>
      </c>
      <c r="C1086" s="1867" t="s">
        <v>10228</v>
      </c>
      <c r="D1086" s="1527"/>
      <c r="E1086" s="1527"/>
      <c r="F1086" s="1527"/>
      <c r="G1086" s="1527"/>
      <c r="H1086" s="1527"/>
      <c r="I1086" s="1527"/>
      <c r="J1086" s="1882"/>
      <c r="K1086" s="1033" t="s">
        <v>6990</v>
      </c>
      <c r="L1086" s="1040" t="s">
        <v>10227</v>
      </c>
      <c r="M1086" s="1290"/>
      <c r="N1086" s="1058"/>
      <c r="O1086" s="1058"/>
      <c r="S1086" s="1058"/>
      <c r="T1086" s="1058"/>
    </row>
    <row r="1087" spans="1:20">
      <c r="A1087" s="1046">
        <v>1082</v>
      </c>
      <c r="B1087" s="1037" t="s">
        <v>10229</v>
      </c>
      <c r="C1087" s="1867" t="s">
        <v>10230</v>
      </c>
      <c r="D1087" s="1527"/>
      <c r="E1087" s="1527"/>
      <c r="F1087" s="1527"/>
      <c r="G1087" s="1527"/>
      <c r="H1087" s="1527"/>
      <c r="I1087" s="1527"/>
      <c r="J1087" s="1882"/>
      <c r="K1087" s="1033" t="s">
        <v>6990</v>
      </c>
      <c r="L1087" s="1040" t="s">
        <v>10229</v>
      </c>
      <c r="M1087" s="1290"/>
      <c r="N1087" s="1058"/>
      <c r="O1087" s="1058"/>
      <c r="S1087" s="1058"/>
      <c r="T1087" s="1058"/>
    </row>
    <row r="1088" spans="1:20">
      <c r="A1088" s="1046">
        <v>1083</v>
      </c>
      <c r="B1088" s="1037" t="s">
        <v>10231</v>
      </c>
      <c r="C1088" s="1867" t="s">
        <v>10232</v>
      </c>
      <c r="D1088" s="1527"/>
      <c r="E1088" s="1527"/>
      <c r="F1088" s="1527"/>
      <c r="G1088" s="1527"/>
      <c r="H1088" s="1527"/>
      <c r="I1088" s="1527"/>
      <c r="J1088" s="1882"/>
      <c r="K1088" s="1033" t="s">
        <v>6990</v>
      </c>
      <c r="L1088" s="1040" t="s">
        <v>10231</v>
      </c>
      <c r="M1088" s="1290"/>
      <c r="N1088" s="1058"/>
      <c r="O1088" s="1058"/>
      <c r="S1088" s="1058"/>
      <c r="T1088" s="1058"/>
    </row>
    <row r="1089" spans="1:20">
      <c r="A1089" s="1046">
        <v>1084</v>
      </c>
      <c r="B1089" s="1045" t="s">
        <v>10233</v>
      </c>
      <c r="C1089" s="1867" t="s">
        <v>10234</v>
      </c>
      <c r="D1089" s="1527"/>
      <c r="E1089" s="1527"/>
      <c r="F1089" s="1527"/>
      <c r="G1089" s="1527"/>
      <c r="H1089" s="1527"/>
      <c r="I1089" s="1527"/>
      <c r="J1089" s="1882"/>
      <c r="K1089" s="1033" t="s">
        <v>6990</v>
      </c>
      <c r="L1089" s="1040" t="s">
        <v>10233</v>
      </c>
      <c r="M1089" s="1290"/>
      <c r="N1089" s="1058"/>
      <c r="O1089" s="1058"/>
      <c r="S1089" s="1058"/>
      <c r="T1089" s="1058"/>
    </row>
    <row r="1090" spans="1:20">
      <c r="A1090" s="1046">
        <v>1085</v>
      </c>
      <c r="B1090" s="1045" t="s">
        <v>10235</v>
      </c>
      <c r="C1090" s="1867" t="s">
        <v>10236</v>
      </c>
      <c r="D1090" s="1527"/>
      <c r="E1090" s="1527"/>
      <c r="F1090" s="1527"/>
      <c r="G1090" s="1527"/>
      <c r="H1090" s="1527"/>
      <c r="I1090" s="1527"/>
      <c r="J1090" s="1882"/>
      <c r="K1090" s="1033" t="s">
        <v>6990</v>
      </c>
      <c r="L1090" s="1040" t="s">
        <v>10235</v>
      </c>
      <c r="M1090" s="1290"/>
      <c r="N1090" s="1058"/>
      <c r="O1090" s="1058"/>
      <c r="S1090" s="1058"/>
      <c r="T1090" s="1058"/>
    </row>
    <row r="1091" spans="1:20">
      <c r="A1091" s="1046">
        <v>1086</v>
      </c>
      <c r="B1091" s="1045" t="s">
        <v>10237</v>
      </c>
      <c r="C1091" s="1867" t="s">
        <v>10238</v>
      </c>
      <c r="D1091" s="1527"/>
      <c r="E1091" s="1527"/>
      <c r="F1091" s="1527"/>
      <c r="G1091" s="1527"/>
      <c r="H1091" s="1527"/>
      <c r="I1091" s="1527"/>
      <c r="J1091" s="1882"/>
      <c r="K1091" s="1033" t="s">
        <v>6990</v>
      </c>
      <c r="L1091" s="1040" t="s">
        <v>10237</v>
      </c>
      <c r="M1091" s="1290"/>
      <c r="N1091" s="1058"/>
      <c r="O1091" s="1058"/>
      <c r="S1091" s="1058"/>
      <c r="T1091" s="1058"/>
    </row>
    <row r="1092" spans="1:20">
      <c r="A1092" s="1046">
        <v>1087</v>
      </c>
      <c r="B1092" s="1045" t="s">
        <v>10239</v>
      </c>
      <c r="C1092" s="1867" t="s">
        <v>10240</v>
      </c>
      <c r="D1092" s="1527"/>
      <c r="E1092" s="1527"/>
      <c r="F1092" s="1527"/>
      <c r="G1092" s="1527"/>
      <c r="H1092" s="1527"/>
      <c r="I1092" s="1527"/>
      <c r="J1092" s="1882"/>
      <c r="K1092" s="1033" t="s">
        <v>6990</v>
      </c>
      <c r="L1092" s="1040" t="s">
        <v>10239</v>
      </c>
      <c r="M1092" s="1290"/>
      <c r="N1092" s="1058"/>
      <c r="O1092" s="1058"/>
      <c r="S1092" s="1058"/>
      <c r="T1092" s="1058"/>
    </row>
    <row r="1093" spans="1:20">
      <c r="A1093" s="1046">
        <v>1088</v>
      </c>
      <c r="B1093" s="1037" t="s">
        <v>10241</v>
      </c>
      <c r="C1093" s="1867" t="s">
        <v>10242</v>
      </c>
      <c r="D1093" s="1527"/>
      <c r="E1093" s="1527"/>
      <c r="F1093" s="1527"/>
      <c r="G1093" s="1527"/>
      <c r="H1093" s="1527"/>
      <c r="I1093" s="1527"/>
      <c r="J1093" s="1882"/>
      <c r="K1093" s="1033" t="s">
        <v>6990</v>
      </c>
      <c r="L1093" s="1040" t="s">
        <v>10241</v>
      </c>
      <c r="M1093" s="1290"/>
      <c r="N1093" s="1058"/>
      <c r="O1093" s="1058"/>
      <c r="S1093" s="1058"/>
      <c r="T1093" s="1058"/>
    </row>
    <row r="1094" spans="1:20">
      <c r="A1094" s="1046">
        <v>1089</v>
      </c>
      <c r="B1094" s="1037" t="s">
        <v>10243</v>
      </c>
      <c r="C1094" s="1867" t="s">
        <v>10244</v>
      </c>
      <c r="D1094" s="1527"/>
      <c r="E1094" s="1527"/>
      <c r="F1094" s="1527"/>
      <c r="G1094" s="1527"/>
      <c r="H1094" s="1527"/>
      <c r="I1094" s="1527"/>
      <c r="J1094" s="1882"/>
      <c r="K1094" s="1033" t="s">
        <v>6990</v>
      </c>
      <c r="L1094" s="1040" t="s">
        <v>10243</v>
      </c>
      <c r="M1094" s="1290"/>
      <c r="N1094" s="1058"/>
      <c r="O1094" s="1058"/>
      <c r="S1094" s="1058"/>
      <c r="T1094" s="1058"/>
    </row>
    <row r="1095" spans="1:20">
      <c r="A1095" s="1046">
        <v>1090</v>
      </c>
      <c r="B1095" s="1037" t="s">
        <v>10245</v>
      </c>
      <c r="C1095" s="1867" t="s">
        <v>10246</v>
      </c>
      <c r="D1095" s="1527"/>
      <c r="E1095" s="1527"/>
      <c r="F1095" s="1527"/>
      <c r="G1095" s="1527"/>
      <c r="H1095" s="1527"/>
      <c r="I1095" s="1527"/>
      <c r="J1095" s="1882"/>
      <c r="K1095" s="1033" t="s">
        <v>6990</v>
      </c>
      <c r="L1095" s="1040" t="s">
        <v>10245</v>
      </c>
      <c r="M1095" s="1290"/>
      <c r="N1095" s="1058"/>
      <c r="O1095" s="1058"/>
      <c r="S1095" s="1058"/>
      <c r="T1095" s="1058"/>
    </row>
    <row r="1096" spans="1:20">
      <c r="A1096" s="1046">
        <v>1091</v>
      </c>
      <c r="B1096" s="1037" t="s">
        <v>10247</v>
      </c>
      <c r="C1096" s="1867" t="s">
        <v>10248</v>
      </c>
      <c r="D1096" s="1527"/>
      <c r="E1096" s="1527"/>
      <c r="F1096" s="1527"/>
      <c r="G1096" s="1527"/>
      <c r="H1096" s="1527"/>
      <c r="I1096" s="1527"/>
      <c r="J1096" s="1882"/>
      <c r="K1096" s="1033" t="s">
        <v>6990</v>
      </c>
      <c r="L1096" s="1040" t="s">
        <v>10247</v>
      </c>
      <c r="M1096" s="1290"/>
      <c r="N1096" s="1058"/>
      <c r="O1096" s="1058"/>
      <c r="S1096" s="1058"/>
      <c r="T1096" s="1058"/>
    </row>
    <row r="1097" spans="1:20">
      <c r="A1097" s="1046">
        <v>1092</v>
      </c>
      <c r="B1097" s="1045" t="s">
        <v>10249</v>
      </c>
      <c r="C1097" s="1867" t="s">
        <v>10250</v>
      </c>
      <c r="D1097" s="1527"/>
      <c r="E1097" s="1527"/>
      <c r="F1097" s="1527"/>
      <c r="G1097" s="1527"/>
      <c r="H1097" s="1527"/>
      <c r="I1097" s="1527"/>
      <c r="J1097" s="1882"/>
      <c r="K1097" s="1033" t="s">
        <v>6990</v>
      </c>
      <c r="L1097" s="1040" t="s">
        <v>10249</v>
      </c>
      <c r="M1097" s="1290"/>
      <c r="N1097" s="1058"/>
      <c r="O1097" s="1058"/>
      <c r="S1097" s="1058"/>
      <c r="T1097" s="1058"/>
    </row>
    <row r="1098" spans="1:20">
      <c r="A1098" s="1046">
        <v>1093</v>
      </c>
      <c r="B1098" s="1045" t="s">
        <v>10251</v>
      </c>
      <c r="C1098" s="1867" t="s">
        <v>10252</v>
      </c>
      <c r="D1098" s="1527"/>
      <c r="E1098" s="1527"/>
      <c r="F1098" s="1527"/>
      <c r="G1098" s="1527"/>
      <c r="H1098" s="1527"/>
      <c r="I1098" s="1527"/>
      <c r="J1098" s="1882"/>
      <c r="K1098" s="1033" t="s">
        <v>6990</v>
      </c>
      <c r="L1098" s="1040" t="s">
        <v>10251</v>
      </c>
      <c r="M1098" s="1290"/>
      <c r="N1098" s="1058"/>
      <c r="O1098" s="1058"/>
      <c r="S1098" s="1058"/>
      <c r="T1098" s="1058"/>
    </row>
    <row r="1099" spans="1:20">
      <c r="A1099" s="1046">
        <v>1094</v>
      </c>
      <c r="B1099" s="1045" t="s">
        <v>10253</v>
      </c>
      <c r="C1099" s="1867" t="s">
        <v>10254</v>
      </c>
      <c r="D1099" s="1527"/>
      <c r="E1099" s="1527"/>
      <c r="F1099" s="1527"/>
      <c r="G1099" s="1527"/>
      <c r="H1099" s="1527"/>
      <c r="I1099" s="1527"/>
      <c r="J1099" s="1882"/>
      <c r="K1099" s="1033" t="s">
        <v>6990</v>
      </c>
      <c r="L1099" s="1040" t="s">
        <v>10253</v>
      </c>
      <c r="M1099" s="1290"/>
      <c r="N1099" s="1058"/>
      <c r="O1099" s="1058"/>
      <c r="S1099" s="1058"/>
      <c r="T1099" s="1058"/>
    </row>
    <row r="1100" spans="1:20">
      <c r="A1100" s="1046">
        <v>1095</v>
      </c>
      <c r="B1100" s="1045" t="s">
        <v>10255</v>
      </c>
      <c r="C1100" s="1867" t="s">
        <v>10256</v>
      </c>
      <c r="D1100" s="1527"/>
      <c r="E1100" s="1527"/>
      <c r="F1100" s="1527"/>
      <c r="G1100" s="1527"/>
      <c r="H1100" s="1527"/>
      <c r="I1100" s="1527"/>
      <c r="J1100" s="1882"/>
      <c r="K1100" s="1033" t="s">
        <v>6990</v>
      </c>
      <c r="L1100" s="1040" t="s">
        <v>10255</v>
      </c>
      <c r="M1100" s="1290"/>
      <c r="N1100" s="1058"/>
      <c r="O1100" s="1058"/>
      <c r="S1100" s="1058"/>
      <c r="T1100" s="1058"/>
    </row>
    <row r="1101" spans="1:20">
      <c r="A1101" s="1046">
        <v>1096</v>
      </c>
      <c r="B1101" s="1037" t="s">
        <v>10257</v>
      </c>
      <c r="C1101" s="1867" t="s">
        <v>10258</v>
      </c>
      <c r="D1101" s="1527"/>
      <c r="E1101" s="1527"/>
      <c r="F1101" s="1527"/>
      <c r="G1101" s="1527"/>
      <c r="H1101" s="1527"/>
      <c r="I1101" s="1527"/>
      <c r="J1101" s="1882"/>
      <c r="K1101" s="1033" t="s">
        <v>6990</v>
      </c>
      <c r="L1101" s="1040" t="s">
        <v>10257</v>
      </c>
      <c r="M1101" s="1290"/>
      <c r="N1101" s="1058"/>
      <c r="O1101" s="1058"/>
      <c r="S1101" s="1058"/>
      <c r="T1101" s="1058"/>
    </row>
    <row r="1102" spans="1:20">
      <c r="A1102" s="1046">
        <v>1097</v>
      </c>
      <c r="B1102" s="1037" t="s">
        <v>10259</v>
      </c>
      <c r="C1102" s="1867" t="s">
        <v>10260</v>
      </c>
      <c r="D1102" s="1527"/>
      <c r="E1102" s="1527"/>
      <c r="F1102" s="1527"/>
      <c r="G1102" s="1527"/>
      <c r="H1102" s="1527"/>
      <c r="I1102" s="1527"/>
      <c r="J1102" s="1882"/>
      <c r="K1102" s="1033" t="s">
        <v>6990</v>
      </c>
      <c r="L1102" s="1040" t="s">
        <v>10259</v>
      </c>
      <c r="M1102" s="1290"/>
      <c r="N1102" s="1058"/>
      <c r="O1102" s="1058"/>
      <c r="S1102" s="1058"/>
      <c r="T1102" s="1058"/>
    </row>
    <row r="1103" spans="1:20">
      <c r="A1103" s="1046">
        <v>1098</v>
      </c>
      <c r="B1103" s="1037" t="s">
        <v>10261</v>
      </c>
      <c r="C1103" s="1867" t="s">
        <v>10262</v>
      </c>
      <c r="D1103" s="1527"/>
      <c r="E1103" s="1527"/>
      <c r="F1103" s="1527"/>
      <c r="G1103" s="1527"/>
      <c r="H1103" s="1527"/>
      <c r="I1103" s="1527"/>
      <c r="J1103" s="1882"/>
      <c r="K1103" s="1033" t="s">
        <v>6990</v>
      </c>
      <c r="L1103" s="1040" t="s">
        <v>10261</v>
      </c>
      <c r="M1103" s="1290"/>
      <c r="N1103" s="1058"/>
      <c r="O1103" s="1058"/>
      <c r="S1103" s="1058"/>
      <c r="T1103" s="1058"/>
    </row>
    <row r="1104" spans="1:20">
      <c r="A1104" s="1046">
        <v>1099</v>
      </c>
      <c r="B1104" s="1037" t="s">
        <v>10263</v>
      </c>
      <c r="C1104" s="1867" t="s">
        <v>10264</v>
      </c>
      <c r="D1104" s="1527"/>
      <c r="E1104" s="1527"/>
      <c r="F1104" s="1527"/>
      <c r="G1104" s="1527"/>
      <c r="H1104" s="1527"/>
      <c r="I1104" s="1527"/>
      <c r="J1104" s="1882"/>
      <c r="K1104" s="1033" t="s">
        <v>6990</v>
      </c>
      <c r="L1104" s="1040" t="s">
        <v>10263</v>
      </c>
      <c r="M1104" s="1290"/>
      <c r="N1104" s="1058"/>
      <c r="O1104" s="1058"/>
      <c r="S1104" s="1058"/>
      <c r="T1104" s="1058"/>
    </row>
    <row r="1105" spans="1:20">
      <c r="A1105" s="1046">
        <v>1100</v>
      </c>
      <c r="B1105" s="1045" t="s">
        <v>10265</v>
      </c>
      <c r="C1105" s="1867" t="s">
        <v>10266</v>
      </c>
      <c r="D1105" s="1527"/>
      <c r="E1105" s="1527"/>
      <c r="F1105" s="1527"/>
      <c r="G1105" s="1527"/>
      <c r="H1105" s="1527"/>
      <c r="I1105" s="1527"/>
      <c r="J1105" s="1882"/>
      <c r="K1105" s="1033" t="s">
        <v>6990</v>
      </c>
      <c r="L1105" s="1040" t="s">
        <v>10265</v>
      </c>
      <c r="M1105" s="1290"/>
      <c r="N1105" s="1058"/>
      <c r="O1105" s="1058"/>
      <c r="S1105" s="1058"/>
      <c r="T1105" s="1058"/>
    </row>
    <row r="1106" spans="1:20">
      <c r="A1106" s="1046">
        <v>1101</v>
      </c>
      <c r="B1106" s="1045" t="s">
        <v>10267</v>
      </c>
      <c r="C1106" s="1867" t="s">
        <v>10268</v>
      </c>
      <c r="D1106" s="1527"/>
      <c r="E1106" s="1527"/>
      <c r="F1106" s="1527"/>
      <c r="G1106" s="1527"/>
      <c r="H1106" s="1527"/>
      <c r="I1106" s="1527"/>
      <c r="J1106" s="1882"/>
      <c r="K1106" s="1033" t="s">
        <v>6990</v>
      </c>
      <c r="L1106" s="1040" t="s">
        <v>10267</v>
      </c>
      <c r="M1106" s="1290"/>
      <c r="N1106" s="1058"/>
      <c r="O1106" s="1058"/>
      <c r="S1106" s="1058"/>
      <c r="T1106" s="1058"/>
    </row>
    <row r="1107" spans="1:20">
      <c r="A1107" s="1046">
        <v>1102</v>
      </c>
      <c r="B1107" s="1045" t="s">
        <v>10269</v>
      </c>
      <c r="C1107" s="1867" t="s">
        <v>10270</v>
      </c>
      <c r="D1107" s="1527"/>
      <c r="E1107" s="1527"/>
      <c r="F1107" s="1527"/>
      <c r="G1107" s="1527"/>
      <c r="H1107" s="1527"/>
      <c r="I1107" s="1527"/>
      <c r="J1107" s="1882"/>
      <c r="K1107" s="1033" t="s">
        <v>6990</v>
      </c>
      <c r="L1107" s="1040" t="s">
        <v>10269</v>
      </c>
      <c r="M1107" s="1290"/>
      <c r="N1107" s="1058"/>
      <c r="O1107" s="1058"/>
      <c r="S1107" s="1058"/>
      <c r="T1107" s="1058"/>
    </row>
    <row r="1108" spans="1:20">
      <c r="A1108" s="1046">
        <v>1103</v>
      </c>
      <c r="B1108" s="1045" t="s">
        <v>10271</v>
      </c>
      <c r="C1108" s="1867" t="s">
        <v>10272</v>
      </c>
      <c r="D1108" s="1527"/>
      <c r="E1108" s="1527"/>
      <c r="F1108" s="1527"/>
      <c r="G1108" s="1527"/>
      <c r="H1108" s="1527"/>
      <c r="I1108" s="1527"/>
      <c r="J1108" s="1882"/>
      <c r="K1108" s="1033" t="s">
        <v>6990</v>
      </c>
      <c r="L1108" s="1040" t="s">
        <v>10271</v>
      </c>
      <c r="M1108" s="1290"/>
      <c r="N1108" s="1058"/>
      <c r="O1108" s="1058"/>
      <c r="S1108" s="1058"/>
      <c r="T1108" s="1058"/>
    </row>
    <row r="1109" spans="1:20">
      <c r="A1109" s="1046">
        <v>1104</v>
      </c>
      <c r="B1109" s="1037" t="s">
        <v>10273</v>
      </c>
      <c r="C1109" s="1867" t="s">
        <v>10274</v>
      </c>
      <c r="D1109" s="1527"/>
      <c r="E1109" s="1527"/>
      <c r="F1109" s="1527"/>
      <c r="G1109" s="1527"/>
      <c r="H1109" s="1527"/>
      <c r="I1109" s="1527"/>
      <c r="J1109" s="1882"/>
      <c r="K1109" s="1033" t="s">
        <v>6990</v>
      </c>
      <c r="L1109" s="1040" t="s">
        <v>10273</v>
      </c>
      <c r="M1109" s="1290"/>
      <c r="N1109" s="1058"/>
      <c r="O1109" s="1058"/>
      <c r="S1109" s="1058"/>
      <c r="T1109" s="1058"/>
    </row>
    <row r="1110" spans="1:20">
      <c r="A1110" s="1046">
        <v>1105</v>
      </c>
      <c r="B1110" s="1037" t="s">
        <v>10275</v>
      </c>
      <c r="C1110" s="1867" t="s">
        <v>10276</v>
      </c>
      <c r="D1110" s="1527"/>
      <c r="E1110" s="1527"/>
      <c r="F1110" s="1527"/>
      <c r="G1110" s="1527"/>
      <c r="H1110" s="1527"/>
      <c r="I1110" s="1527"/>
      <c r="J1110" s="1882"/>
      <c r="K1110" s="1033" t="s">
        <v>6990</v>
      </c>
      <c r="L1110" s="1040" t="s">
        <v>10275</v>
      </c>
      <c r="M1110" s="1290"/>
      <c r="N1110" s="1058"/>
      <c r="O1110" s="1058"/>
      <c r="S1110" s="1058"/>
      <c r="T1110" s="1058"/>
    </row>
    <row r="1111" spans="1:20">
      <c r="A1111" s="1046">
        <v>1106</v>
      </c>
      <c r="B1111" s="1037" t="s">
        <v>10277</v>
      </c>
      <c r="C1111" s="1867" t="s">
        <v>10278</v>
      </c>
      <c r="D1111" s="1527"/>
      <c r="E1111" s="1527"/>
      <c r="F1111" s="1527"/>
      <c r="G1111" s="1527"/>
      <c r="H1111" s="1527"/>
      <c r="I1111" s="1527"/>
      <c r="J1111" s="1882"/>
      <c r="K1111" s="1033" t="s">
        <v>6990</v>
      </c>
      <c r="L1111" s="1040" t="s">
        <v>10277</v>
      </c>
      <c r="M1111" s="1290"/>
      <c r="N1111" s="1058"/>
      <c r="O1111" s="1058"/>
      <c r="S1111" s="1058"/>
      <c r="T1111" s="1058"/>
    </row>
    <row r="1112" spans="1:20">
      <c r="A1112" s="1046">
        <v>1107</v>
      </c>
      <c r="B1112" s="1037" t="s">
        <v>10279</v>
      </c>
      <c r="C1112" s="1867" t="s">
        <v>10280</v>
      </c>
      <c r="D1112" s="1527"/>
      <c r="E1112" s="1527"/>
      <c r="F1112" s="1527"/>
      <c r="G1112" s="1527"/>
      <c r="H1112" s="1527"/>
      <c r="I1112" s="1527"/>
      <c r="J1112" s="1882"/>
      <c r="K1112" s="1033" t="s">
        <v>6990</v>
      </c>
      <c r="L1112" s="1040" t="s">
        <v>10279</v>
      </c>
      <c r="M1112" s="1290"/>
      <c r="N1112" s="1058"/>
      <c r="O1112" s="1058"/>
      <c r="S1112" s="1058"/>
      <c r="T1112" s="1058"/>
    </row>
    <row r="1113" spans="1:20">
      <c r="A1113" s="1046">
        <v>1108</v>
      </c>
      <c r="B1113" s="1045" t="s">
        <v>10281</v>
      </c>
      <c r="C1113" s="1867" t="s">
        <v>10282</v>
      </c>
      <c r="D1113" s="1527"/>
      <c r="E1113" s="1527"/>
      <c r="F1113" s="1527"/>
      <c r="G1113" s="1527"/>
      <c r="H1113" s="1527"/>
      <c r="I1113" s="1527"/>
      <c r="J1113" s="1882"/>
      <c r="K1113" s="1033" t="s">
        <v>6990</v>
      </c>
      <c r="L1113" s="1040" t="s">
        <v>10281</v>
      </c>
      <c r="M1113" s="1290"/>
      <c r="N1113" s="1058"/>
      <c r="O1113" s="1058"/>
      <c r="S1113" s="1058"/>
      <c r="T1113" s="1058"/>
    </row>
    <row r="1114" spans="1:20">
      <c r="A1114" s="1046">
        <v>1109</v>
      </c>
      <c r="B1114" s="1045" t="s">
        <v>10283</v>
      </c>
      <c r="C1114" s="1867" t="s">
        <v>10284</v>
      </c>
      <c r="D1114" s="1527"/>
      <c r="E1114" s="1527"/>
      <c r="F1114" s="1527"/>
      <c r="G1114" s="1527"/>
      <c r="H1114" s="1527"/>
      <c r="I1114" s="1527"/>
      <c r="J1114" s="1882"/>
      <c r="K1114" s="1033" t="s">
        <v>6990</v>
      </c>
      <c r="L1114" s="1040" t="s">
        <v>10283</v>
      </c>
      <c r="M1114" s="1290"/>
      <c r="N1114" s="1058"/>
      <c r="O1114" s="1058"/>
      <c r="S1114" s="1058"/>
      <c r="T1114" s="1058"/>
    </row>
    <row r="1115" spans="1:20">
      <c r="A1115" s="1046">
        <v>1110</v>
      </c>
      <c r="B1115" s="1045" t="s">
        <v>10285</v>
      </c>
      <c r="C1115" s="1867" t="s">
        <v>10286</v>
      </c>
      <c r="D1115" s="1527"/>
      <c r="E1115" s="1527"/>
      <c r="F1115" s="1527"/>
      <c r="G1115" s="1527"/>
      <c r="H1115" s="1527"/>
      <c r="I1115" s="1527"/>
      <c r="J1115" s="1882"/>
      <c r="K1115" s="1033" t="s">
        <v>6990</v>
      </c>
      <c r="L1115" s="1040" t="s">
        <v>10285</v>
      </c>
      <c r="M1115" s="1290"/>
      <c r="N1115" s="1058"/>
      <c r="O1115" s="1058"/>
      <c r="S1115" s="1058"/>
      <c r="T1115" s="1058"/>
    </row>
    <row r="1116" spans="1:20">
      <c r="A1116" s="1046">
        <v>1111</v>
      </c>
      <c r="B1116" s="1045" t="s">
        <v>10287</v>
      </c>
      <c r="C1116" s="1867" t="s">
        <v>10288</v>
      </c>
      <c r="D1116" s="1527"/>
      <c r="E1116" s="1527"/>
      <c r="F1116" s="1527"/>
      <c r="G1116" s="1527"/>
      <c r="H1116" s="1527"/>
      <c r="I1116" s="1527"/>
      <c r="J1116" s="1882"/>
      <c r="K1116" s="1033" t="s">
        <v>6990</v>
      </c>
      <c r="L1116" s="1040" t="s">
        <v>10287</v>
      </c>
      <c r="M1116" s="1290"/>
      <c r="N1116" s="1058"/>
      <c r="O1116" s="1058"/>
      <c r="S1116" s="1058"/>
      <c r="T1116" s="1058"/>
    </row>
    <row r="1117" spans="1:20">
      <c r="A1117" s="1046">
        <v>1112</v>
      </c>
      <c r="B1117" s="1037" t="s">
        <v>10289</v>
      </c>
      <c r="C1117" s="1867" t="s">
        <v>10290</v>
      </c>
      <c r="D1117" s="1527"/>
      <c r="E1117" s="1527"/>
      <c r="F1117" s="1527"/>
      <c r="G1117" s="1527"/>
      <c r="H1117" s="1527"/>
      <c r="I1117" s="1527"/>
      <c r="J1117" s="1882"/>
      <c r="K1117" s="1033" t="s">
        <v>6990</v>
      </c>
      <c r="L1117" s="1040" t="s">
        <v>10289</v>
      </c>
      <c r="M1117" s="1290"/>
      <c r="N1117" s="1058"/>
      <c r="O1117" s="1058"/>
      <c r="S1117" s="1058"/>
      <c r="T1117" s="1058"/>
    </row>
    <row r="1118" spans="1:20">
      <c r="A1118" s="1046">
        <v>1113</v>
      </c>
      <c r="B1118" s="1037" t="s">
        <v>10291</v>
      </c>
      <c r="C1118" s="1867" t="s">
        <v>10292</v>
      </c>
      <c r="D1118" s="1527"/>
      <c r="E1118" s="1527"/>
      <c r="F1118" s="1527"/>
      <c r="G1118" s="1527"/>
      <c r="H1118" s="1527"/>
      <c r="I1118" s="1527"/>
      <c r="J1118" s="1882"/>
      <c r="K1118" s="1033" t="s">
        <v>6990</v>
      </c>
      <c r="L1118" s="1040" t="s">
        <v>10291</v>
      </c>
      <c r="M1118" s="1290"/>
      <c r="N1118" s="1058"/>
      <c r="O1118" s="1058"/>
      <c r="S1118" s="1058"/>
      <c r="T1118" s="1058"/>
    </row>
    <row r="1119" spans="1:20">
      <c r="A1119" s="1046">
        <v>1114</v>
      </c>
      <c r="B1119" s="1037" t="s">
        <v>10293</v>
      </c>
      <c r="C1119" s="1867" t="s">
        <v>10294</v>
      </c>
      <c r="D1119" s="1527"/>
      <c r="E1119" s="1527"/>
      <c r="F1119" s="1527"/>
      <c r="G1119" s="1527"/>
      <c r="H1119" s="1527"/>
      <c r="I1119" s="1527"/>
      <c r="J1119" s="1882"/>
      <c r="K1119" s="1033" t="s">
        <v>6990</v>
      </c>
      <c r="L1119" s="1040" t="s">
        <v>10293</v>
      </c>
      <c r="M1119" s="1290"/>
      <c r="N1119" s="1058"/>
      <c r="O1119" s="1058"/>
      <c r="S1119" s="1058"/>
      <c r="T1119" s="1058"/>
    </row>
    <row r="1120" spans="1:20">
      <c r="A1120" s="1046">
        <v>1115</v>
      </c>
      <c r="B1120" s="1037" t="s">
        <v>10295</v>
      </c>
      <c r="C1120" s="1867" t="s">
        <v>10296</v>
      </c>
      <c r="D1120" s="1527"/>
      <c r="E1120" s="1527"/>
      <c r="F1120" s="1527"/>
      <c r="G1120" s="1527"/>
      <c r="H1120" s="1527"/>
      <c r="I1120" s="1527"/>
      <c r="J1120" s="1882"/>
      <c r="K1120" s="1033" t="s">
        <v>6990</v>
      </c>
      <c r="L1120" s="1040" t="s">
        <v>10295</v>
      </c>
      <c r="M1120" s="1290"/>
      <c r="N1120" s="1058"/>
      <c r="O1120" s="1058"/>
      <c r="S1120" s="1058"/>
      <c r="T1120" s="1058"/>
    </row>
    <row r="1121" spans="1:20">
      <c r="A1121" s="1046">
        <v>1116</v>
      </c>
      <c r="B1121" s="1045" t="s">
        <v>10297</v>
      </c>
      <c r="C1121" s="1867" t="s">
        <v>10298</v>
      </c>
      <c r="D1121" s="1527"/>
      <c r="E1121" s="1527"/>
      <c r="F1121" s="1527"/>
      <c r="G1121" s="1527"/>
      <c r="H1121" s="1527"/>
      <c r="I1121" s="1527"/>
      <c r="J1121" s="1882"/>
      <c r="K1121" s="1033" t="s">
        <v>6990</v>
      </c>
      <c r="L1121" s="1040" t="s">
        <v>10297</v>
      </c>
      <c r="M1121" s="1290"/>
      <c r="N1121" s="1058"/>
      <c r="O1121" s="1058"/>
      <c r="S1121" s="1058"/>
      <c r="T1121" s="1058"/>
    </row>
    <row r="1122" spans="1:20">
      <c r="A1122" s="1046">
        <v>1117</v>
      </c>
      <c r="B1122" s="1045" t="s">
        <v>10299</v>
      </c>
      <c r="C1122" s="1867" t="s">
        <v>10300</v>
      </c>
      <c r="D1122" s="1527"/>
      <c r="E1122" s="1527"/>
      <c r="F1122" s="1527"/>
      <c r="G1122" s="1527"/>
      <c r="H1122" s="1527"/>
      <c r="I1122" s="1527"/>
      <c r="J1122" s="1882"/>
      <c r="K1122" s="1033" t="s">
        <v>6990</v>
      </c>
      <c r="L1122" s="1040" t="s">
        <v>10299</v>
      </c>
      <c r="M1122" s="1290"/>
      <c r="N1122" s="1058"/>
      <c r="O1122" s="1058"/>
      <c r="S1122" s="1058"/>
      <c r="T1122" s="1058"/>
    </row>
    <row r="1123" spans="1:20">
      <c r="A1123" s="1046">
        <v>1118</v>
      </c>
      <c r="B1123" s="1045" t="s">
        <v>10301</v>
      </c>
      <c r="C1123" s="1867" t="s">
        <v>10302</v>
      </c>
      <c r="D1123" s="1527"/>
      <c r="E1123" s="1527"/>
      <c r="F1123" s="1527"/>
      <c r="G1123" s="1527"/>
      <c r="H1123" s="1527"/>
      <c r="I1123" s="1527"/>
      <c r="J1123" s="1882"/>
      <c r="K1123" s="1033" t="s">
        <v>6990</v>
      </c>
      <c r="L1123" s="1040" t="s">
        <v>10301</v>
      </c>
      <c r="M1123" s="1290"/>
      <c r="N1123" s="1058"/>
      <c r="O1123" s="1058"/>
      <c r="S1123" s="1058"/>
      <c r="T1123" s="1058"/>
    </row>
    <row r="1124" spans="1:20">
      <c r="A1124" s="1046">
        <v>1119</v>
      </c>
      <c r="B1124" s="1045" t="s">
        <v>10303</v>
      </c>
      <c r="C1124" s="1867" t="s">
        <v>10304</v>
      </c>
      <c r="D1124" s="1527"/>
      <c r="E1124" s="1527"/>
      <c r="F1124" s="1527"/>
      <c r="G1124" s="1527"/>
      <c r="H1124" s="1527"/>
      <c r="I1124" s="1527"/>
      <c r="J1124" s="1882"/>
      <c r="K1124" s="1033" t="s">
        <v>6990</v>
      </c>
      <c r="L1124" s="1040" t="s">
        <v>10303</v>
      </c>
      <c r="M1124" s="1290"/>
      <c r="N1124" s="1058"/>
      <c r="O1124" s="1058"/>
      <c r="S1124" s="1058"/>
      <c r="T1124" s="1058"/>
    </row>
    <row r="1125" spans="1:20">
      <c r="A1125" s="1046">
        <v>1120</v>
      </c>
      <c r="B1125" s="1037" t="s">
        <v>10305</v>
      </c>
      <c r="C1125" s="1867" t="s">
        <v>10306</v>
      </c>
      <c r="D1125" s="1527"/>
      <c r="E1125" s="1527"/>
      <c r="F1125" s="1527"/>
      <c r="G1125" s="1527"/>
      <c r="H1125" s="1527"/>
      <c r="I1125" s="1527"/>
      <c r="J1125" s="1882"/>
      <c r="K1125" s="1033" t="s">
        <v>6990</v>
      </c>
      <c r="L1125" s="1040" t="s">
        <v>10305</v>
      </c>
      <c r="M1125" s="1290"/>
      <c r="N1125" s="1058"/>
      <c r="O1125" s="1058"/>
      <c r="S1125" s="1058"/>
      <c r="T1125" s="1058"/>
    </row>
    <row r="1126" spans="1:20">
      <c r="A1126" s="1046">
        <v>1121</v>
      </c>
      <c r="B1126" s="1037" t="s">
        <v>10307</v>
      </c>
      <c r="C1126" s="1867" t="s">
        <v>10308</v>
      </c>
      <c r="D1126" s="1527"/>
      <c r="E1126" s="1527"/>
      <c r="F1126" s="1527"/>
      <c r="G1126" s="1527"/>
      <c r="H1126" s="1527"/>
      <c r="I1126" s="1527"/>
      <c r="J1126" s="1882"/>
      <c r="K1126" s="1033" t="s">
        <v>6990</v>
      </c>
      <c r="L1126" s="1040" t="s">
        <v>10307</v>
      </c>
      <c r="M1126" s="1290"/>
      <c r="N1126" s="1058"/>
      <c r="O1126" s="1058"/>
      <c r="S1126" s="1058"/>
      <c r="T1126" s="1058"/>
    </row>
    <row r="1127" spans="1:20">
      <c r="A1127" s="1046">
        <v>1122</v>
      </c>
      <c r="B1127" s="1037" t="s">
        <v>10309</v>
      </c>
      <c r="C1127" s="1867" t="s">
        <v>10310</v>
      </c>
      <c r="D1127" s="1527"/>
      <c r="E1127" s="1527"/>
      <c r="F1127" s="1527"/>
      <c r="G1127" s="1527"/>
      <c r="H1127" s="1527"/>
      <c r="I1127" s="1527"/>
      <c r="J1127" s="1882"/>
      <c r="K1127" s="1033" t="s">
        <v>6990</v>
      </c>
      <c r="L1127" s="1040" t="s">
        <v>10309</v>
      </c>
      <c r="M1127" s="1290"/>
      <c r="N1127" s="1058"/>
      <c r="O1127" s="1058"/>
      <c r="S1127" s="1058"/>
      <c r="T1127" s="1058"/>
    </row>
    <row r="1128" spans="1:20">
      <c r="A1128" s="1046">
        <v>1123</v>
      </c>
      <c r="B1128" s="1037" t="s">
        <v>10311</v>
      </c>
      <c r="C1128" s="1867" t="s">
        <v>10312</v>
      </c>
      <c r="D1128" s="1527"/>
      <c r="E1128" s="1527"/>
      <c r="F1128" s="1527"/>
      <c r="G1128" s="1527"/>
      <c r="H1128" s="1527"/>
      <c r="I1128" s="1527"/>
      <c r="J1128" s="1882"/>
      <c r="K1128" s="1033" t="s">
        <v>6990</v>
      </c>
      <c r="L1128" s="1040" t="s">
        <v>10311</v>
      </c>
      <c r="M1128" s="1290"/>
      <c r="N1128" s="1058"/>
      <c r="O1128" s="1058"/>
      <c r="S1128" s="1058"/>
      <c r="T1128" s="1058"/>
    </row>
    <row r="1129" spans="1:20">
      <c r="A1129" s="1046">
        <v>1124</v>
      </c>
      <c r="B1129" s="1045" t="s">
        <v>10313</v>
      </c>
      <c r="C1129" s="1867" t="s">
        <v>10314</v>
      </c>
      <c r="D1129" s="1527"/>
      <c r="E1129" s="1527"/>
      <c r="F1129" s="1527"/>
      <c r="G1129" s="1527"/>
      <c r="H1129" s="1527"/>
      <c r="I1129" s="1527"/>
      <c r="J1129" s="1882"/>
      <c r="K1129" s="1033" t="s">
        <v>6990</v>
      </c>
      <c r="L1129" s="1040" t="s">
        <v>10313</v>
      </c>
      <c r="M1129" s="1290"/>
      <c r="N1129" s="1058"/>
      <c r="O1129" s="1058"/>
      <c r="S1129" s="1058"/>
      <c r="T1129" s="1058"/>
    </row>
    <row r="1130" spans="1:20">
      <c r="A1130" s="1046">
        <v>1125</v>
      </c>
      <c r="B1130" s="1045" t="s">
        <v>10315</v>
      </c>
      <c r="C1130" s="1867" t="s">
        <v>10316</v>
      </c>
      <c r="D1130" s="1527"/>
      <c r="E1130" s="1527"/>
      <c r="F1130" s="1527"/>
      <c r="G1130" s="1527"/>
      <c r="H1130" s="1527"/>
      <c r="I1130" s="1527"/>
      <c r="J1130" s="1882"/>
      <c r="K1130" s="1033" t="s">
        <v>6990</v>
      </c>
      <c r="L1130" s="1040" t="s">
        <v>10315</v>
      </c>
      <c r="M1130" s="1290"/>
      <c r="N1130" s="1058"/>
      <c r="O1130" s="1058"/>
      <c r="S1130" s="1058"/>
      <c r="T1130" s="1058"/>
    </row>
    <row r="1131" spans="1:20">
      <c r="A1131" s="1046">
        <v>1126</v>
      </c>
      <c r="B1131" s="1045" t="s">
        <v>10317</v>
      </c>
      <c r="C1131" s="1867" t="s">
        <v>10318</v>
      </c>
      <c r="D1131" s="1527"/>
      <c r="E1131" s="1527"/>
      <c r="F1131" s="1527"/>
      <c r="G1131" s="1527"/>
      <c r="H1131" s="1527"/>
      <c r="I1131" s="1527"/>
      <c r="J1131" s="1882"/>
      <c r="K1131" s="1033" t="s">
        <v>6990</v>
      </c>
      <c r="L1131" s="1040" t="s">
        <v>10317</v>
      </c>
      <c r="M1131" s="1290"/>
      <c r="N1131" s="1058"/>
      <c r="O1131" s="1058"/>
      <c r="S1131" s="1058"/>
      <c r="T1131" s="1058"/>
    </row>
    <row r="1132" spans="1:20">
      <c r="A1132" s="1046">
        <v>1127</v>
      </c>
      <c r="B1132" s="1045" t="s">
        <v>10319</v>
      </c>
      <c r="C1132" s="1867" t="s">
        <v>10320</v>
      </c>
      <c r="D1132" s="1527"/>
      <c r="E1132" s="1527"/>
      <c r="F1132" s="1527"/>
      <c r="G1132" s="1527"/>
      <c r="H1132" s="1527"/>
      <c r="I1132" s="1527"/>
      <c r="J1132" s="1882"/>
      <c r="K1132" s="1033" t="s">
        <v>6990</v>
      </c>
      <c r="L1132" s="1040" t="s">
        <v>10319</v>
      </c>
      <c r="M1132" s="1290"/>
      <c r="N1132" s="1058"/>
      <c r="O1132" s="1058"/>
      <c r="S1132" s="1058"/>
      <c r="T1132" s="1058"/>
    </row>
    <row r="1133" spans="1:20">
      <c r="A1133" s="1046">
        <v>1128</v>
      </c>
      <c r="B1133" s="1037" t="s">
        <v>10321</v>
      </c>
      <c r="C1133" s="1867" t="s">
        <v>10322</v>
      </c>
      <c r="D1133" s="1527"/>
      <c r="E1133" s="1527"/>
      <c r="F1133" s="1527"/>
      <c r="G1133" s="1527"/>
      <c r="H1133" s="1527"/>
      <c r="I1133" s="1527"/>
      <c r="J1133" s="1882"/>
      <c r="K1133" s="1033" t="s">
        <v>6990</v>
      </c>
      <c r="L1133" s="1040" t="s">
        <v>10321</v>
      </c>
      <c r="M1133" s="1290"/>
      <c r="N1133" s="1058"/>
      <c r="O1133" s="1058"/>
      <c r="S1133" s="1058"/>
      <c r="T1133" s="1058"/>
    </row>
    <row r="1134" spans="1:20">
      <c r="A1134" s="1046">
        <v>1129</v>
      </c>
      <c r="B1134" s="1037" t="s">
        <v>10323</v>
      </c>
      <c r="C1134" s="1867" t="s">
        <v>10324</v>
      </c>
      <c r="D1134" s="1527"/>
      <c r="E1134" s="1527"/>
      <c r="F1134" s="1527"/>
      <c r="G1134" s="1527"/>
      <c r="H1134" s="1527"/>
      <c r="I1134" s="1527"/>
      <c r="J1134" s="1882"/>
      <c r="K1134" s="1033" t="s">
        <v>6990</v>
      </c>
      <c r="L1134" s="1040" t="s">
        <v>10323</v>
      </c>
      <c r="M1134" s="1290"/>
      <c r="N1134" s="1058"/>
      <c r="O1134" s="1058"/>
      <c r="S1134" s="1058"/>
      <c r="T1134" s="1058"/>
    </row>
    <row r="1135" spans="1:20">
      <c r="A1135" s="1046">
        <v>1130</v>
      </c>
      <c r="B1135" s="1037" t="s">
        <v>10325</v>
      </c>
      <c r="C1135" s="1867" t="s">
        <v>10326</v>
      </c>
      <c r="D1135" s="1527"/>
      <c r="E1135" s="1527"/>
      <c r="F1135" s="1527"/>
      <c r="G1135" s="1527"/>
      <c r="H1135" s="1527"/>
      <c r="I1135" s="1527"/>
      <c r="J1135" s="1882"/>
      <c r="K1135" s="1033" t="s">
        <v>6990</v>
      </c>
      <c r="L1135" s="1040" t="s">
        <v>10325</v>
      </c>
      <c r="M1135" s="1290"/>
      <c r="N1135" s="1058"/>
      <c r="O1135" s="1058"/>
      <c r="S1135" s="1058"/>
      <c r="T1135" s="1058"/>
    </row>
    <row r="1136" spans="1:20">
      <c r="A1136" s="1046">
        <v>1131</v>
      </c>
      <c r="B1136" s="1037" t="s">
        <v>10327</v>
      </c>
      <c r="C1136" s="1867" t="s">
        <v>10328</v>
      </c>
      <c r="D1136" s="1527"/>
      <c r="E1136" s="1527"/>
      <c r="F1136" s="1527"/>
      <c r="G1136" s="1527"/>
      <c r="H1136" s="1527"/>
      <c r="I1136" s="1527"/>
      <c r="J1136" s="1882"/>
      <c r="K1136" s="1033" t="s">
        <v>6990</v>
      </c>
      <c r="L1136" s="1040" t="s">
        <v>10327</v>
      </c>
      <c r="M1136" s="1290"/>
      <c r="N1136" s="1058"/>
      <c r="O1136" s="1058"/>
      <c r="S1136" s="1058"/>
      <c r="T1136" s="1058"/>
    </row>
    <row r="1137" spans="1:20">
      <c r="A1137" s="1046">
        <v>1132</v>
      </c>
      <c r="B1137" s="1045" t="s">
        <v>10329</v>
      </c>
      <c r="C1137" s="1867" t="s">
        <v>10330</v>
      </c>
      <c r="D1137" s="1527"/>
      <c r="E1137" s="1527"/>
      <c r="F1137" s="1527"/>
      <c r="G1137" s="1527"/>
      <c r="H1137" s="1527"/>
      <c r="I1137" s="1527"/>
      <c r="J1137" s="1882"/>
      <c r="K1137" s="1033" t="s">
        <v>6990</v>
      </c>
      <c r="L1137" s="1040" t="s">
        <v>10329</v>
      </c>
      <c r="M1137" s="1290"/>
      <c r="N1137" s="1058"/>
      <c r="O1137" s="1058"/>
      <c r="S1137" s="1058"/>
      <c r="T1137" s="1058"/>
    </row>
    <row r="1138" spans="1:20">
      <c r="A1138" s="1046">
        <v>1133</v>
      </c>
      <c r="B1138" s="1045" t="s">
        <v>10331</v>
      </c>
      <c r="C1138" s="1867" t="s">
        <v>10332</v>
      </c>
      <c r="D1138" s="1527"/>
      <c r="E1138" s="1527"/>
      <c r="F1138" s="1527"/>
      <c r="G1138" s="1527"/>
      <c r="H1138" s="1527"/>
      <c r="I1138" s="1527"/>
      <c r="J1138" s="1882"/>
      <c r="K1138" s="1033" t="s">
        <v>6990</v>
      </c>
      <c r="L1138" s="1040" t="s">
        <v>10331</v>
      </c>
      <c r="M1138" s="1290"/>
      <c r="N1138" s="1058"/>
      <c r="O1138" s="1058"/>
      <c r="S1138" s="1058"/>
      <c r="T1138" s="1058"/>
    </row>
    <row r="1139" spans="1:20">
      <c r="A1139" s="1046">
        <v>1134</v>
      </c>
      <c r="B1139" s="1045" t="s">
        <v>10333</v>
      </c>
      <c r="C1139" s="1867" t="s">
        <v>10334</v>
      </c>
      <c r="D1139" s="1527"/>
      <c r="E1139" s="1527"/>
      <c r="F1139" s="1527"/>
      <c r="G1139" s="1527"/>
      <c r="H1139" s="1527"/>
      <c r="I1139" s="1527"/>
      <c r="J1139" s="1882"/>
      <c r="K1139" s="1033" t="s">
        <v>6990</v>
      </c>
      <c r="L1139" s="1040" t="s">
        <v>10333</v>
      </c>
      <c r="M1139" s="1290"/>
      <c r="N1139" s="1058"/>
      <c r="O1139" s="1058"/>
      <c r="S1139" s="1058"/>
      <c r="T1139" s="1058"/>
    </row>
    <row r="1140" spans="1:20">
      <c r="A1140" s="1046">
        <v>1135</v>
      </c>
      <c r="B1140" s="1045" t="s">
        <v>10335</v>
      </c>
      <c r="C1140" s="1867" t="s">
        <v>10336</v>
      </c>
      <c r="D1140" s="1527"/>
      <c r="E1140" s="1527"/>
      <c r="F1140" s="1527"/>
      <c r="G1140" s="1527"/>
      <c r="H1140" s="1527"/>
      <c r="I1140" s="1527"/>
      <c r="J1140" s="1882"/>
      <c r="K1140" s="1033" t="s">
        <v>6990</v>
      </c>
      <c r="L1140" s="1040" t="s">
        <v>10335</v>
      </c>
      <c r="M1140" s="1290"/>
      <c r="N1140" s="1058"/>
      <c r="O1140" s="1058"/>
      <c r="S1140" s="1058"/>
      <c r="T1140" s="1058"/>
    </row>
    <row r="1141" spans="1:20">
      <c r="A1141" s="1046">
        <v>1136</v>
      </c>
      <c r="B1141" s="1037" t="s">
        <v>10337</v>
      </c>
      <c r="C1141" s="1867" t="s">
        <v>10338</v>
      </c>
      <c r="D1141" s="1527"/>
      <c r="E1141" s="1527"/>
      <c r="F1141" s="1527"/>
      <c r="G1141" s="1527"/>
      <c r="H1141" s="1527"/>
      <c r="I1141" s="1527"/>
      <c r="J1141" s="1882"/>
      <c r="K1141" s="1033" t="s">
        <v>6990</v>
      </c>
      <c r="L1141" s="1040" t="s">
        <v>10337</v>
      </c>
      <c r="M1141" s="1290"/>
      <c r="N1141" s="1058"/>
      <c r="O1141" s="1058"/>
      <c r="S1141" s="1058"/>
      <c r="T1141" s="1058"/>
    </row>
    <row r="1142" spans="1:20">
      <c r="A1142" s="1046">
        <v>1137</v>
      </c>
      <c r="B1142" s="1037" t="s">
        <v>10339</v>
      </c>
      <c r="C1142" s="1867" t="s">
        <v>10340</v>
      </c>
      <c r="D1142" s="1527"/>
      <c r="E1142" s="1527"/>
      <c r="F1142" s="1527"/>
      <c r="G1142" s="1527"/>
      <c r="H1142" s="1527"/>
      <c r="I1142" s="1527"/>
      <c r="J1142" s="1882"/>
      <c r="K1142" s="1033" t="s">
        <v>6990</v>
      </c>
      <c r="L1142" s="1040" t="s">
        <v>10339</v>
      </c>
      <c r="M1142" s="1290"/>
      <c r="N1142" s="1058"/>
      <c r="O1142" s="1058"/>
      <c r="S1142" s="1058"/>
      <c r="T1142" s="1058"/>
    </row>
    <row r="1143" spans="1:20">
      <c r="A1143" s="1046">
        <v>1138</v>
      </c>
      <c r="B1143" s="1037" t="s">
        <v>10341</v>
      </c>
      <c r="C1143" s="1867" t="s">
        <v>10342</v>
      </c>
      <c r="D1143" s="1527"/>
      <c r="E1143" s="1527"/>
      <c r="F1143" s="1527"/>
      <c r="G1143" s="1527"/>
      <c r="H1143" s="1527"/>
      <c r="I1143" s="1527"/>
      <c r="J1143" s="1882"/>
      <c r="K1143" s="1033" t="s">
        <v>6990</v>
      </c>
      <c r="L1143" s="1040" t="s">
        <v>10341</v>
      </c>
      <c r="M1143" s="1290"/>
      <c r="N1143" s="1058"/>
      <c r="O1143" s="1058"/>
      <c r="S1143" s="1058"/>
      <c r="T1143" s="1058"/>
    </row>
    <row r="1144" spans="1:20">
      <c r="A1144" s="1046">
        <v>1139</v>
      </c>
      <c r="B1144" s="1037" t="s">
        <v>10343</v>
      </c>
      <c r="C1144" s="1867" t="s">
        <v>10344</v>
      </c>
      <c r="D1144" s="1527"/>
      <c r="E1144" s="1527"/>
      <c r="F1144" s="1527"/>
      <c r="G1144" s="1527"/>
      <c r="H1144" s="1527"/>
      <c r="I1144" s="1527"/>
      <c r="J1144" s="1882"/>
      <c r="K1144" s="1033" t="s">
        <v>6990</v>
      </c>
      <c r="L1144" s="1040" t="s">
        <v>10343</v>
      </c>
      <c r="M1144" s="1290"/>
      <c r="N1144" s="1058"/>
      <c r="O1144" s="1058"/>
      <c r="S1144" s="1058"/>
      <c r="T1144" s="1058"/>
    </row>
    <row r="1145" spans="1:20">
      <c r="A1145" s="1046">
        <v>1140</v>
      </c>
      <c r="B1145" s="1045" t="s">
        <v>10345</v>
      </c>
      <c r="C1145" s="1867" t="s">
        <v>10346</v>
      </c>
      <c r="D1145" s="1527"/>
      <c r="E1145" s="1527"/>
      <c r="F1145" s="1527"/>
      <c r="G1145" s="1527"/>
      <c r="H1145" s="1527"/>
      <c r="I1145" s="1527"/>
      <c r="J1145" s="1882"/>
      <c r="K1145" s="1033" t="s">
        <v>6990</v>
      </c>
      <c r="L1145" s="1040" t="s">
        <v>10345</v>
      </c>
      <c r="M1145" s="1290"/>
      <c r="N1145" s="1058"/>
      <c r="O1145" s="1058"/>
      <c r="S1145" s="1058"/>
      <c r="T1145" s="1058"/>
    </row>
    <row r="1146" spans="1:20">
      <c r="A1146" s="1046">
        <v>1141</v>
      </c>
      <c r="B1146" s="1045" t="s">
        <v>10347</v>
      </c>
      <c r="C1146" s="1867" t="s">
        <v>10348</v>
      </c>
      <c r="D1146" s="1527"/>
      <c r="E1146" s="1527"/>
      <c r="F1146" s="1527"/>
      <c r="G1146" s="1527"/>
      <c r="H1146" s="1527"/>
      <c r="I1146" s="1527"/>
      <c r="J1146" s="1882"/>
      <c r="K1146" s="1033" t="s">
        <v>6990</v>
      </c>
      <c r="L1146" s="1040" t="s">
        <v>10347</v>
      </c>
      <c r="M1146" s="1290"/>
      <c r="N1146" s="1058"/>
      <c r="O1146" s="1058"/>
      <c r="S1146" s="1058"/>
      <c r="T1146" s="1058"/>
    </row>
    <row r="1147" spans="1:20">
      <c r="A1147" s="1046">
        <v>1142</v>
      </c>
      <c r="B1147" s="1045" t="s">
        <v>10349</v>
      </c>
      <c r="C1147" s="1867" t="s">
        <v>10350</v>
      </c>
      <c r="D1147" s="1527"/>
      <c r="E1147" s="1527"/>
      <c r="F1147" s="1527"/>
      <c r="G1147" s="1527"/>
      <c r="H1147" s="1527"/>
      <c r="I1147" s="1527"/>
      <c r="J1147" s="1882"/>
      <c r="K1147" s="1033" t="s">
        <v>6990</v>
      </c>
      <c r="L1147" s="1040" t="s">
        <v>10349</v>
      </c>
      <c r="M1147" s="1290"/>
      <c r="N1147" s="1058"/>
      <c r="O1147" s="1058"/>
      <c r="S1147" s="1058"/>
      <c r="T1147" s="1058"/>
    </row>
    <row r="1148" spans="1:20">
      <c r="A1148" s="1046">
        <v>1143</v>
      </c>
      <c r="B1148" s="1045" t="s">
        <v>10351</v>
      </c>
      <c r="C1148" s="1867" t="s">
        <v>10352</v>
      </c>
      <c r="D1148" s="1527"/>
      <c r="E1148" s="1527"/>
      <c r="F1148" s="1527"/>
      <c r="G1148" s="1527"/>
      <c r="H1148" s="1527"/>
      <c r="I1148" s="1527"/>
      <c r="J1148" s="1882"/>
      <c r="K1148" s="1033" t="s">
        <v>6990</v>
      </c>
      <c r="L1148" s="1040" t="s">
        <v>10351</v>
      </c>
      <c r="M1148" s="1290"/>
      <c r="N1148" s="1058"/>
      <c r="O1148" s="1058"/>
      <c r="S1148" s="1058"/>
      <c r="T1148" s="1058"/>
    </row>
    <row r="1149" spans="1:20">
      <c r="A1149" s="1046">
        <v>1144</v>
      </c>
      <c r="B1149" s="1037" t="s">
        <v>10353</v>
      </c>
      <c r="C1149" s="1867" t="s">
        <v>10354</v>
      </c>
      <c r="D1149" s="1527"/>
      <c r="E1149" s="1527"/>
      <c r="F1149" s="1527"/>
      <c r="G1149" s="1527"/>
      <c r="H1149" s="1527"/>
      <c r="I1149" s="1527"/>
      <c r="J1149" s="1882"/>
      <c r="K1149" s="1033" t="s">
        <v>6990</v>
      </c>
      <c r="L1149" s="1040" t="s">
        <v>10353</v>
      </c>
      <c r="M1149" s="1290"/>
      <c r="N1149" s="1058"/>
      <c r="O1149" s="1058"/>
      <c r="S1149" s="1058"/>
      <c r="T1149" s="1058"/>
    </row>
    <row r="1150" spans="1:20">
      <c r="A1150" s="1046">
        <v>1145</v>
      </c>
      <c r="B1150" s="1037" t="s">
        <v>10355</v>
      </c>
      <c r="C1150" s="1867" t="s">
        <v>10356</v>
      </c>
      <c r="D1150" s="1527"/>
      <c r="E1150" s="1527"/>
      <c r="F1150" s="1527"/>
      <c r="G1150" s="1527"/>
      <c r="H1150" s="1527"/>
      <c r="I1150" s="1527"/>
      <c r="J1150" s="1882"/>
      <c r="K1150" s="1033" t="s">
        <v>6990</v>
      </c>
      <c r="L1150" s="1040" t="s">
        <v>10355</v>
      </c>
      <c r="M1150" s="1290"/>
      <c r="N1150" s="1058"/>
      <c r="O1150" s="1058"/>
      <c r="S1150" s="1058"/>
      <c r="T1150" s="1058"/>
    </row>
    <row r="1151" spans="1:20">
      <c r="A1151" s="1046">
        <v>1146</v>
      </c>
      <c r="B1151" s="1037" t="s">
        <v>10357</v>
      </c>
      <c r="C1151" s="1867" t="s">
        <v>10358</v>
      </c>
      <c r="D1151" s="1527"/>
      <c r="E1151" s="1527"/>
      <c r="F1151" s="1527"/>
      <c r="G1151" s="1527"/>
      <c r="H1151" s="1527"/>
      <c r="I1151" s="1527"/>
      <c r="J1151" s="1882"/>
      <c r="K1151" s="1033" t="s">
        <v>6990</v>
      </c>
      <c r="L1151" s="1040" t="s">
        <v>10357</v>
      </c>
      <c r="M1151" s="1290"/>
      <c r="N1151" s="1058"/>
      <c r="O1151" s="1058"/>
      <c r="S1151" s="1058"/>
      <c r="T1151" s="1058"/>
    </row>
    <row r="1152" spans="1:20">
      <c r="A1152" s="1046">
        <v>1147</v>
      </c>
      <c r="B1152" s="1037" t="s">
        <v>10359</v>
      </c>
      <c r="C1152" s="1867" t="s">
        <v>10360</v>
      </c>
      <c r="D1152" s="1527"/>
      <c r="E1152" s="1527"/>
      <c r="F1152" s="1527"/>
      <c r="G1152" s="1527"/>
      <c r="H1152" s="1527"/>
      <c r="I1152" s="1527"/>
      <c r="J1152" s="1882"/>
      <c r="K1152" s="1033" t="s">
        <v>6990</v>
      </c>
      <c r="L1152" s="1040" t="s">
        <v>10359</v>
      </c>
      <c r="M1152" s="1290"/>
      <c r="N1152" s="1058"/>
      <c r="O1152" s="1058"/>
      <c r="S1152" s="1058"/>
      <c r="T1152" s="1058"/>
    </row>
    <row r="1153" spans="1:20">
      <c r="A1153" s="1046">
        <v>1148</v>
      </c>
      <c r="B1153" s="1045" t="s">
        <v>10361</v>
      </c>
      <c r="C1153" s="1867" t="s">
        <v>10362</v>
      </c>
      <c r="D1153" s="1527"/>
      <c r="E1153" s="1527"/>
      <c r="F1153" s="1527"/>
      <c r="G1153" s="1527"/>
      <c r="H1153" s="1527"/>
      <c r="I1153" s="1527"/>
      <c r="J1153" s="1882"/>
      <c r="K1153" s="1033" t="s">
        <v>6990</v>
      </c>
      <c r="L1153" s="1040" t="s">
        <v>10361</v>
      </c>
      <c r="M1153" s="1290"/>
      <c r="N1153" s="1058"/>
      <c r="O1153" s="1058"/>
      <c r="S1153" s="1058"/>
      <c r="T1153" s="1058"/>
    </row>
    <row r="1154" spans="1:20">
      <c r="A1154" s="1046">
        <v>1149</v>
      </c>
      <c r="B1154" s="1045" t="s">
        <v>10363</v>
      </c>
      <c r="C1154" s="1867" t="s">
        <v>10364</v>
      </c>
      <c r="D1154" s="1527"/>
      <c r="E1154" s="1527"/>
      <c r="F1154" s="1527"/>
      <c r="G1154" s="1527"/>
      <c r="H1154" s="1527"/>
      <c r="I1154" s="1527"/>
      <c r="J1154" s="1882"/>
      <c r="K1154" s="1033" t="s">
        <v>6990</v>
      </c>
      <c r="L1154" s="1040" t="s">
        <v>10363</v>
      </c>
      <c r="M1154" s="1290"/>
      <c r="N1154" s="1058"/>
      <c r="O1154" s="1058"/>
      <c r="S1154" s="1058"/>
      <c r="T1154" s="1058"/>
    </row>
    <row r="1155" spans="1:20">
      <c r="A1155" s="1046">
        <v>1150</v>
      </c>
      <c r="B1155" s="1045" t="s">
        <v>10365</v>
      </c>
      <c r="C1155" s="1867" t="s">
        <v>10366</v>
      </c>
      <c r="D1155" s="1527"/>
      <c r="E1155" s="1527"/>
      <c r="F1155" s="1527"/>
      <c r="G1155" s="1527"/>
      <c r="H1155" s="1527"/>
      <c r="I1155" s="1527"/>
      <c r="J1155" s="1882"/>
      <c r="K1155" s="1033" t="s">
        <v>6990</v>
      </c>
      <c r="L1155" s="1040" t="s">
        <v>10365</v>
      </c>
      <c r="M1155" s="1290"/>
      <c r="N1155" s="1058"/>
      <c r="O1155" s="1058"/>
      <c r="S1155" s="1058"/>
      <c r="T1155" s="1058"/>
    </row>
    <row r="1156" spans="1:20">
      <c r="A1156" s="1046">
        <v>1151</v>
      </c>
      <c r="B1156" s="1045" t="s">
        <v>10367</v>
      </c>
      <c r="C1156" s="1867" t="s">
        <v>10368</v>
      </c>
      <c r="D1156" s="1527"/>
      <c r="E1156" s="1527"/>
      <c r="F1156" s="1527"/>
      <c r="G1156" s="1527"/>
      <c r="H1156" s="1527"/>
      <c r="I1156" s="1527"/>
      <c r="J1156" s="1882"/>
      <c r="K1156" s="1033" t="s">
        <v>6990</v>
      </c>
      <c r="L1156" s="1040" t="s">
        <v>10367</v>
      </c>
      <c r="M1156" s="1290"/>
      <c r="N1156" s="1058"/>
      <c r="O1156" s="1058"/>
      <c r="S1156" s="1058"/>
      <c r="T1156" s="1058"/>
    </row>
    <row r="1157" spans="1:20">
      <c r="A1157" s="1046">
        <v>1152</v>
      </c>
      <c r="B1157" s="1037" t="s">
        <v>10369</v>
      </c>
      <c r="C1157" s="1867" t="s">
        <v>10370</v>
      </c>
      <c r="D1157" s="1527"/>
      <c r="E1157" s="1527"/>
      <c r="F1157" s="1527"/>
      <c r="G1157" s="1527"/>
      <c r="H1157" s="1527"/>
      <c r="I1157" s="1527"/>
      <c r="J1157" s="1882"/>
      <c r="K1157" s="1033" t="s">
        <v>6990</v>
      </c>
      <c r="L1157" s="1040" t="s">
        <v>10369</v>
      </c>
      <c r="M1157" s="1290"/>
      <c r="N1157" s="1058"/>
      <c r="O1157" s="1058"/>
      <c r="S1157" s="1058"/>
      <c r="T1157" s="1058"/>
    </row>
    <row r="1158" spans="1:20">
      <c r="A1158" s="1046">
        <v>1153</v>
      </c>
      <c r="B1158" s="1037" t="s">
        <v>10371</v>
      </c>
      <c r="C1158" s="1867" t="s">
        <v>10372</v>
      </c>
      <c r="D1158" s="1527"/>
      <c r="E1158" s="1527"/>
      <c r="F1158" s="1527"/>
      <c r="G1158" s="1527"/>
      <c r="H1158" s="1527"/>
      <c r="I1158" s="1527"/>
      <c r="J1158" s="1882"/>
      <c r="K1158" s="1033" t="s">
        <v>6990</v>
      </c>
      <c r="L1158" s="1040" t="s">
        <v>10371</v>
      </c>
      <c r="M1158" s="1290"/>
      <c r="N1158" s="1058"/>
      <c r="O1158" s="1058"/>
      <c r="S1158" s="1058"/>
      <c r="T1158" s="1058"/>
    </row>
    <row r="1159" spans="1:20">
      <c r="A1159" s="1046">
        <v>1154</v>
      </c>
      <c r="B1159" s="1037" t="s">
        <v>10373</v>
      </c>
      <c r="C1159" s="1867" t="s">
        <v>10374</v>
      </c>
      <c r="D1159" s="1527"/>
      <c r="E1159" s="1527"/>
      <c r="F1159" s="1527"/>
      <c r="G1159" s="1527"/>
      <c r="H1159" s="1527"/>
      <c r="I1159" s="1527"/>
      <c r="J1159" s="1882"/>
      <c r="K1159" s="1033" t="s">
        <v>6990</v>
      </c>
      <c r="L1159" s="1040" t="s">
        <v>10373</v>
      </c>
      <c r="M1159" s="1290"/>
      <c r="N1159" s="1058"/>
      <c r="O1159" s="1058"/>
      <c r="S1159" s="1058"/>
      <c r="T1159" s="1058"/>
    </row>
    <row r="1160" spans="1:20">
      <c r="A1160" s="1046">
        <v>1155</v>
      </c>
      <c r="B1160" s="1037" t="s">
        <v>10375</v>
      </c>
      <c r="C1160" s="1867" t="s">
        <v>10376</v>
      </c>
      <c r="D1160" s="1527"/>
      <c r="E1160" s="1527"/>
      <c r="F1160" s="1527"/>
      <c r="G1160" s="1527"/>
      <c r="H1160" s="1527"/>
      <c r="I1160" s="1527"/>
      <c r="J1160" s="1882"/>
      <c r="K1160" s="1033" t="s">
        <v>6990</v>
      </c>
      <c r="L1160" s="1040" t="s">
        <v>10375</v>
      </c>
      <c r="M1160" s="1290"/>
      <c r="N1160" s="1058"/>
      <c r="O1160" s="1058"/>
      <c r="S1160" s="1058"/>
      <c r="T1160" s="1058"/>
    </row>
    <row r="1161" spans="1:20">
      <c r="A1161" s="1046">
        <v>1156</v>
      </c>
      <c r="B1161" s="1045" t="s">
        <v>10377</v>
      </c>
      <c r="C1161" s="1867" t="s">
        <v>10378</v>
      </c>
      <c r="D1161" s="1527"/>
      <c r="E1161" s="1527"/>
      <c r="F1161" s="1527"/>
      <c r="G1161" s="1527"/>
      <c r="H1161" s="1527"/>
      <c r="I1161" s="1527"/>
      <c r="J1161" s="1882"/>
      <c r="K1161" s="1033" t="s">
        <v>6990</v>
      </c>
      <c r="L1161" s="1040" t="s">
        <v>10377</v>
      </c>
      <c r="M1161" s="1290"/>
      <c r="N1161" s="1058"/>
      <c r="O1161" s="1058"/>
      <c r="S1161" s="1058"/>
      <c r="T1161" s="1058"/>
    </row>
    <row r="1162" spans="1:20">
      <c r="A1162" s="1046">
        <v>1157</v>
      </c>
      <c r="B1162" s="1045" t="s">
        <v>10379</v>
      </c>
      <c r="C1162" s="1867" t="s">
        <v>10380</v>
      </c>
      <c r="D1162" s="1527"/>
      <c r="E1162" s="1527"/>
      <c r="F1162" s="1527"/>
      <c r="G1162" s="1527"/>
      <c r="H1162" s="1527"/>
      <c r="I1162" s="1527"/>
      <c r="J1162" s="1882"/>
      <c r="K1162" s="1033" t="s">
        <v>6990</v>
      </c>
      <c r="L1162" s="1040" t="s">
        <v>10379</v>
      </c>
      <c r="M1162" s="1290"/>
      <c r="N1162" s="1058"/>
      <c r="O1162" s="1058"/>
      <c r="S1162" s="1058"/>
      <c r="T1162" s="1058"/>
    </row>
    <row r="1163" spans="1:20">
      <c r="A1163" s="1046">
        <v>1158</v>
      </c>
      <c r="B1163" s="1045" t="s">
        <v>10381</v>
      </c>
      <c r="C1163" s="1867" t="s">
        <v>10382</v>
      </c>
      <c r="D1163" s="1527"/>
      <c r="E1163" s="1527"/>
      <c r="F1163" s="1527"/>
      <c r="G1163" s="1527"/>
      <c r="H1163" s="1527"/>
      <c r="I1163" s="1527"/>
      <c r="J1163" s="1882"/>
      <c r="K1163" s="1033" t="s">
        <v>6990</v>
      </c>
      <c r="L1163" s="1040" t="s">
        <v>10381</v>
      </c>
      <c r="M1163" s="1290"/>
      <c r="N1163" s="1058"/>
      <c r="O1163" s="1058"/>
      <c r="S1163" s="1058"/>
      <c r="T1163" s="1058"/>
    </row>
    <row r="1164" spans="1:20">
      <c r="A1164" s="1046">
        <v>1159</v>
      </c>
      <c r="B1164" s="1045" t="s">
        <v>10383</v>
      </c>
      <c r="C1164" s="1867" t="s">
        <v>10384</v>
      </c>
      <c r="D1164" s="1527"/>
      <c r="E1164" s="1527"/>
      <c r="F1164" s="1527"/>
      <c r="G1164" s="1527"/>
      <c r="H1164" s="1527"/>
      <c r="I1164" s="1527"/>
      <c r="J1164" s="1882"/>
      <c r="K1164" s="1033" t="s">
        <v>6990</v>
      </c>
      <c r="L1164" s="1040" t="s">
        <v>10383</v>
      </c>
      <c r="M1164" s="1290"/>
      <c r="N1164" s="1058"/>
      <c r="O1164" s="1058"/>
      <c r="S1164" s="1058"/>
      <c r="T1164" s="1058"/>
    </row>
    <row r="1165" spans="1:20">
      <c r="A1165" s="1046">
        <v>1160</v>
      </c>
      <c r="B1165" s="1037" t="s">
        <v>10385</v>
      </c>
      <c r="C1165" s="1867" t="s">
        <v>10386</v>
      </c>
      <c r="D1165" s="1527"/>
      <c r="E1165" s="1527"/>
      <c r="F1165" s="1527"/>
      <c r="G1165" s="1527"/>
      <c r="H1165" s="1527"/>
      <c r="I1165" s="1527"/>
      <c r="J1165" s="1882"/>
      <c r="K1165" s="1033" t="s">
        <v>6990</v>
      </c>
      <c r="L1165" s="1040" t="s">
        <v>10385</v>
      </c>
      <c r="M1165" s="1290"/>
      <c r="N1165" s="1058"/>
      <c r="O1165" s="1058"/>
      <c r="S1165" s="1058"/>
      <c r="T1165" s="1058"/>
    </row>
    <row r="1166" spans="1:20">
      <c r="A1166" s="1046">
        <v>1161</v>
      </c>
      <c r="B1166" s="1037" t="s">
        <v>10387</v>
      </c>
      <c r="C1166" s="1867" t="s">
        <v>10388</v>
      </c>
      <c r="D1166" s="1527"/>
      <c r="E1166" s="1527"/>
      <c r="F1166" s="1527"/>
      <c r="G1166" s="1527"/>
      <c r="H1166" s="1527"/>
      <c r="I1166" s="1527"/>
      <c r="J1166" s="1882"/>
      <c r="K1166" s="1033" t="s">
        <v>6990</v>
      </c>
      <c r="L1166" s="1040" t="s">
        <v>10387</v>
      </c>
      <c r="M1166" s="1290"/>
      <c r="N1166" s="1058"/>
      <c r="O1166" s="1058"/>
      <c r="S1166" s="1058"/>
      <c r="T1166" s="1058"/>
    </row>
    <row r="1167" spans="1:20">
      <c r="A1167" s="1046">
        <v>1162</v>
      </c>
      <c r="B1167" s="1037" t="s">
        <v>10389</v>
      </c>
      <c r="C1167" s="1867" t="s">
        <v>10390</v>
      </c>
      <c r="D1167" s="1527"/>
      <c r="E1167" s="1527"/>
      <c r="F1167" s="1527"/>
      <c r="G1167" s="1527"/>
      <c r="H1167" s="1527"/>
      <c r="I1167" s="1527"/>
      <c r="J1167" s="1882"/>
      <c r="K1167" s="1033" t="s">
        <v>6990</v>
      </c>
      <c r="L1167" s="1040" t="s">
        <v>10389</v>
      </c>
      <c r="M1167" s="1290"/>
      <c r="N1167" s="1058"/>
      <c r="O1167" s="1058"/>
      <c r="S1167" s="1058"/>
      <c r="T1167" s="1058"/>
    </row>
    <row r="1168" spans="1:20">
      <c r="A1168" s="1046">
        <v>1163</v>
      </c>
      <c r="B1168" s="1037" t="s">
        <v>10391</v>
      </c>
      <c r="C1168" s="1867" t="s">
        <v>10392</v>
      </c>
      <c r="D1168" s="1527"/>
      <c r="E1168" s="1527"/>
      <c r="F1168" s="1527"/>
      <c r="G1168" s="1527"/>
      <c r="H1168" s="1527"/>
      <c r="I1168" s="1527"/>
      <c r="J1168" s="1882"/>
      <c r="K1168" s="1033" t="s">
        <v>6990</v>
      </c>
      <c r="L1168" s="1040" t="s">
        <v>10391</v>
      </c>
      <c r="M1168" s="1290"/>
      <c r="N1168" s="1058"/>
      <c r="O1168" s="1058"/>
      <c r="S1168" s="1058"/>
      <c r="T1168" s="1058"/>
    </row>
    <row r="1169" spans="1:20">
      <c r="A1169" s="1046">
        <v>1164</v>
      </c>
      <c r="B1169" s="1045" t="s">
        <v>10393</v>
      </c>
      <c r="C1169" s="1867" t="s">
        <v>10394</v>
      </c>
      <c r="D1169" s="1527"/>
      <c r="E1169" s="1527"/>
      <c r="F1169" s="1527"/>
      <c r="G1169" s="1527"/>
      <c r="H1169" s="1527"/>
      <c r="I1169" s="1527"/>
      <c r="J1169" s="1882"/>
      <c r="K1169" s="1033" t="s">
        <v>6990</v>
      </c>
      <c r="L1169" s="1040" t="s">
        <v>10393</v>
      </c>
      <c r="M1169" s="1290"/>
      <c r="N1169" s="1058"/>
      <c r="O1169" s="1058"/>
      <c r="S1169" s="1058"/>
      <c r="T1169" s="1058"/>
    </row>
    <row r="1170" spans="1:20">
      <c r="A1170" s="1046">
        <v>1165</v>
      </c>
      <c r="B1170" s="1045" t="s">
        <v>10395</v>
      </c>
      <c r="C1170" s="1867" t="s">
        <v>10396</v>
      </c>
      <c r="D1170" s="1527"/>
      <c r="E1170" s="1527"/>
      <c r="F1170" s="1527"/>
      <c r="G1170" s="1527"/>
      <c r="H1170" s="1527"/>
      <c r="I1170" s="1527"/>
      <c r="J1170" s="1882"/>
      <c r="K1170" s="1033" t="s">
        <v>6990</v>
      </c>
      <c r="L1170" s="1040" t="s">
        <v>10395</v>
      </c>
      <c r="M1170" s="1290"/>
      <c r="N1170" s="1058"/>
      <c r="O1170" s="1058"/>
      <c r="S1170" s="1058"/>
      <c r="T1170" s="1058"/>
    </row>
    <row r="1171" spans="1:20">
      <c r="A1171" s="1046">
        <v>1166</v>
      </c>
      <c r="B1171" s="1045" t="s">
        <v>10397</v>
      </c>
      <c r="C1171" s="1867" t="s">
        <v>10398</v>
      </c>
      <c r="D1171" s="1527"/>
      <c r="E1171" s="1527"/>
      <c r="F1171" s="1527"/>
      <c r="G1171" s="1527"/>
      <c r="H1171" s="1527"/>
      <c r="I1171" s="1527"/>
      <c r="J1171" s="1882"/>
      <c r="K1171" s="1033" t="s">
        <v>6990</v>
      </c>
      <c r="L1171" s="1040" t="s">
        <v>10397</v>
      </c>
      <c r="M1171" s="1290"/>
      <c r="N1171" s="1058"/>
      <c r="O1171" s="1058"/>
      <c r="S1171" s="1058"/>
      <c r="T1171" s="1058"/>
    </row>
    <row r="1172" spans="1:20">
      <c r="A1172" s="1046">
        <v>1167</v>
      </c>
      <c r="B1172" s="1045" t="s">
        <v>10399</v>
      </c>
      <c r="C1172" s="1867" t="s">
        <v>10400</v>
      </c>
      <c r="D1172" s="1527"/>
      <c r="E1172" s="1527"/>
      <c r="F1172" s="1527"/>
      <c r="G1172" s="1527"/>
      <c r="H1172" s="1527"/>
      <c r="I1172" s="1527"/>
      <c r="J1172" s="1882"/>
      <c r="K1172" s="1033" t="s">
        <v>6990</v>
      </c>
      <c r="L1172" s="1040" t="s">
        <v>10399</v>
      </c>
      <c r="M1172" s="1290"/>
      <c r="N1172" s="1058"/>
      <c r="O1172" s="1058"/>
      <c r="S1172" s="1058"/>
      <c r="T1172" s="1058"/>
    </row>
    <row r="1173" spans="1:20">
      <c r="A1173" s="1046">
        <v>1168</v>
      </c>
      <c r="B1173" s="1037" t="s">
        <v>10401</v>
      </c>
      <c r="C1173" s="1867" t="s">
        <v>10402</v>
      </c>
      <c r="D1173" s="1527"/>
      <c r="E1173" s="1527"/>
      <c r="F1173" s="1527"/>
      <c r="G1173" s="1527"/>
      <c r="H1173" s="1527"/>
      <c r="I1173" s="1527"/>
      <c r="J1173" s="1882"/>
      <c r="K1173" s="1033" t="s">
        <v>6990</v>
      </c>
      <c r="L1173" s="1040" t="s">
        <v>10401</v>
      </c>
      <c r="M1173" s="1290"/>
      <c r="N1173" s="1058"/>
      <c r="O1173" s="1058"/>
      <c r="S1173" s="1058"/>
      <c r="T1173" s="1058"/>
    </row>
    <row r="1174" spans="1:20">
      <c r="A1174" s="1046">
        <v>1169</v>
      </c>
      <c r="B1174" s="1037" t="s">
        <v>10403</v>
      </c>
      <c r="C1174" s="1867" t="s">
        <v>10404</v>
      </c>
      <c r="D1174" s="1527"/>
      <c r="E1174" s="1527"/>
      <c r="F1174" s="1527"/>
      <c r="G1174" s="1527"/>
      <c r="H1174" s="1527"/>
      <c r="I1174" s="1527"/>
      <c r="J1174" s="1882"/>
      <c r="K1174" s="1033" t="s">
        <v>6990</v>
      </c>
      <c r="L1174" s="1040" t="s">
        <v>10403</v>
      </c>
      <c r="M1174" s="1290"/>
      <c r="N1174" s="1058"/>
      <c r="O1174" s="1058"/>
      <c r="S1174" s="1058"/>
      <c r="T1174" s="1058"/>
    </row>
    <row r="1175" spans="1:20">
      <c r="A1175" s="1046">
        <v>1170</v>
      </c>
      <c r="B1175" s="1037" t="s">
        <v>10405</v>
      </c>
      <c r="C1175" s="1867" t="s">
        <v>10406</v>
      </c>
      <c r="D1175" s="1527"/>
      <c r="E1175" s="1527"/>
      <c r="F1175" s="1527"/>
      <c r="G1175" s="1527"/>
      <c r="H1175" s="1527"/>
      <c r="I1175" s="1527"/>
      <c r="J1175" s="1882"/>
      <c r="K1175" s="1033" t="s">
        <v>6990</v>
      </c>
      <c r="L1175" s="1040" t="s">
        <v>10405</v>
      </c>
      <c r="M1175" s="1290"/>
      <c r="N1175" s="1058"/>
      <c r="O1175" s="1058"/>
      <c r="S1175" s="1058"/>
      <c r="T1175" s="1058"/>
    </row>
    <row r="1176" spans="1:20">
      <c r="A1176" s="1046">
        <v>1171</v>
      </c>
      <c r="B1176" s="1037" t="s">
        <v>10407</v>
      </c>
      <c r="C1176" s="1867" t="s">
        <v>10408</v>
      </c>
      <c r="D1176" s="1527"/>
      <c r="E1176" s="1527"/>
      <c r="F1176" s="1527"/>
      <c r="G1176" s="1527"/>
      <c r="H1176" s="1527"/>
      <c r="I1176" s="1527"/>
      <c r="J1176" s="1882"/>
      <c r="K1176" s="1033" t="s">
        <v>6990</v>
      </c>
      <c r="L1176" s="1040" t="s">
        <v>10407</v>
      </c>
      <c r="M1176" s="1290"/>
      <c r="N1176" s="1058"/>
      <c r="O1176" s="1058"/>
      <c r="S1176" s="1058"/>
      <c r="T1176" s="1058"/>
    </row>
    <row r="1177" spans="1:20">
      <c r="A1177" s="1046">
        <v>1172</v>
      </c>
      <c r="B1177" s="1045" t="s">
        <v>10409</v>
      </c>
      <c r="C1177" s="1867" t="s">
        <v>10410</v>
      </c>
      <c r="D1177" s="1527"/>
      <c r="E1177" s="1527"/>
      <c r="F1177" s="1527"/>
      <c r="G1177" s="1527"/>
      <c r="H1177" s="1527"/>
      <c r="I1177" s="1527"/>
      <c r="J1177" s="1882"/>
      <c r="K1177" s="1033" t="s">
        <v>6990</v>
      </c>
      <c r="L1177" s="1040" t="s">
        <v>10409</v>
      </c>
      <c r="M1177" s="1290"/>
      <c r="N1177" s="1058"/>
      <c r="O1177" s="1058"/>
      <c r="S1177" s="1058"/>
      <c r="T1177" s="1058"/>
    </row>
    <row r="1178" spans="1:20">
      <c r="A1178" s="1046">
        <v>1173</v>
      </c>
      <c r="B1178" s="1045" t="s">
        <v>10411</v>
      </c>
      <c r="C1178" s="1867" t="s">
        <v>10412</v>
      </c>
      <c r="D1178" s="1527"/>
      <c r="E1178" s="1527"/>
      <c r="F1178" s="1527"/>
      <c r="G1178" s="1527"/>
      <c r="H1178" s="1527"/>
      <c r="I1178" s="1527"/>
      <c r="J1178" s="1882"/>
      <c r="K1178" s="1033" t="s">
        <v>6990</v>
      </c>
      <c r="L1178" s="1040" t="s">
        <v>10411</v>
      </c>
      <c r="M1178" s="1290"/>
      <c r="N1178" s="1058"/>
      <c r="O1178" s="1058"/>
      <c r="S1178" s="1058"/>
      <c r="T1178" s="1058"/>
    </row>
    <row r="1179" spans="1:20">
      <c r="A1179" s="1046">
        <v>1174</v>
      </c>
      <c r="B1179" s="1045" t="s">
        <v>10413</v>
      </c>
      <c r="C1179" s="1867" t="s">
        <v>10414</v>
      </c>
      <c r="D1179" s="1527"/>
      <c r="E1179" s="1527"/>
      <c r="F1179" s="1527"/>
      <c r="G1179" s="1527"/>
      <c r="H1179" s="1527"/>
      <c r="I1179" s="1527"/>
      <c r="J1179" s="1882"/>
      <c r="K1179" s="1033" t="s">
        <v>6990</v>
      </c>
      <c r="L1179" s="1040" t="s">
        <v>10413</v>
      </c>
      <c r="M1179" s="1290"/>
      <c r="N1179" s="1058"/>
      <c r="O1179" s="1058"/>
      <c r="S1179" s="1058"/>
      <c r="T1179" s="1058"/>
    </row>
    <row r="1180" spans="1:20">
      <c r="A1180" s="1046">
        <v>1175</v>
      </c>
      <c r="B1180" s="1045" t="s">
        <v>10415</v>
      </c>
      <c r="C1180" s="1867" t="s">
        <v>10416</v>
      </c>
      <c r="D1180" s="1527"/>
      <c r="E1180" s="1527"/>
      <c r="F1180" s="1527"/>
      <c r="G1180" s="1527"/>
      <c r="H1180" s="1527"/>
      <c r="I1180" s="1527"/>
      <c r="J1180" s="1882"/>
      <c r="K1180" s="1033" t="s">
        <v>6990</v>
      </c>
      <c r="L1180" s="1040" t="s">
        <v>10415</v>
      </c>
      <c r="M1180" s="1290"/>
      <c r="N1180" s="1058"/>
      <c r="O1180" s="1058"/>
      <c r="S1180" s="1058"/>
      <c r="T1180" s="1058"/>
    </row>
    <row r="1181" spans="1:20">
      <c r="A1181" s="1046">
        <v>1176</v>
      </c>
      <c r="B1181" s="1037" t="s">
        <v>10417</v>
      </c>
      <c r="C1181" s="1867" t="s">
        <v>10418</v>
      </c>
      <c r="D1181" s="1527"/>
      <c r="E1181" s="1527"/>
      <c r="F1181" s="1527"/>
      <c r="G1181" s="1527"/>
      <c r="H1181" s="1527"/>
      <c r="I1181" s="1527"/>
      <c r="J1181" s="1882"/>
      <c r="K1181" s="1033" t="s">
        <v>6990</v>
      </c>
      <c r="L1181" s="1040" t="s">
        <v>10417</v>
      </c>
      <c r="M1181" s="1290"/>
      <c r="N1181" s="1058"/>
      <c r="O1181" s="1058"/>
      <c r="S1181" s="1058"/>
      <c r="T1181" s="1058"/>
    </row>
    <row r="1182" spans="1:20">
      <c r="A1182" s="1046">
        <v>1177</v>
      </c>
      <c r="B1182" s="1037" t="s">
        <v>10419</v>
      </c>
      <c r="C1182" s="1867" t="s">
        <v>10420</v>
      </c>
      <c r="D1182" s="1527"/>
      <c r="E1182" s="1527"/>
      <c r="F1182" s="1527"/>
      <c r="G1182" s="1527"/>
      <c r="H1182" s="1527"/>
      <c r="I1182" s="1527"/>
      <c r="J1182" s="1882"/>
      <c r="K1182" s="1033" t="s">
        <v>6990</v>
      </c>
      <c r="L1182" s="1040" t="s">
        <v>10419</v>
      </c>
      <c r="M1182" s="1290"/>
      <c r="N1182" s="1058"/>
      <c r="O1182" s="1058"/>
      <c r="S1182" s="1058"/>
      <c r="T1182" s="1058"/>
    </row>
    <row r="1183" spans="1:20">
      <c r="A1183" s="1046">
        <v>1178</v>
      </c>
      <c r="B1183" s="1037" t="s">
        <v>10421</v>
      </c>
      <c r="C1183" s="1867" t="s">
        <v>10422</v>
      </c>
      <c r="D1183" s="1527"/>
      <c r="E1183" s="1527"/>
      <c r="F1183" s="1527"/>
      <c r="G1183" s="1527"/>
      <c r="H1183" s="1527"/>
      <c r="I1183" s="1527"/>
      <c r="J1183" s="1882"/>
      <c r="K1183" s="1033" t="s">
        <v>6990</v>
      </c>
      <c r="L1183" s="1040" t="s">
        <v>10421</v>
      </c>
      <c r="M1183" s="1290"/>
      <c r="N1183" s="1058"/>
      <c r="O1183" s="1058"/>
      <c r="S1183" s="1058"/>
      <c r="T1183" s="1058"/>
    </row>
    <row r="1184" spans="1:20">
      <c r="A1184" s="1046">
        <v>1179</v>
      </c>
      <c r="B1184" s="1037" t="s">
        <v>10423</v>
      </c>
      <c r="C1184" s="1867" t="s">
        <v>10424</v>
      </c>
      <c r="D1184" s="1527"/>
      <c r="E1184" s="1527"/>
      <c r="F1184" s="1527"/>
      <c r="G1184" s="1527"/>
      <c r="H1184" s="1527"/>
      <c r="I1184" s="1527"/>
      <c r="J1184" s="1882"/>
      <c r="K1184" s="1033" t="s">
        <v>6990</v>
      </c>
      <c r="L1184" s="1040" t="s">
        <v>10423</v>
      </c>
      <c r="M1184" s="1290"/>
      <c r="N1184" s="1058"/>
      <c r="O1184" s="1058"/>
      <c r="S1184" s="1058"/>
      <c r="T1184" s="1058"/>
    </row>
    <row r="1185" spans="1:20">
      <c r="A1185" s="1046">
        <v>1180</v>
      </c>
      <c r="B1185" s="1045" t="s">
        <v>10425</v>
      </c>
      <c r="C1185" s="1867" t="s">
        <v>10426</v>
      </c>
      <c r="D1185" s="1527"/>
      <c r="E1185" s="1527"/>
      <c r="F1185" s="1527"/>
      <c r="G1185" s="1527"/>
      <c r="H1185" s="1527"/>
      <c r="I1185" s="1527"/>
      <c r="J1185" s="1882"/>
      <c r="K1185" s="1033" t="s">
        <v>6990</v>
      </c>
      <c r="L1185" s="1040" t="s">
        <v>10425</v>
      </c>
      <c r="M1185" s="1290"/>
      <c r="N1185" s="1058"/>
      <c r="O1185" s="1058"/>
      <c r="S1185" s="1058"/>
      <c r="T1185" s="1058"/>
    </row>
    <row r="1186" spans="1:20">
      <c r="A1186" s="1046">
        <v>1181</v>
      </c>
      <c r="B1186" s="1045" t="s">
        <v>10427</v>
      </c>
      <c r="C1186" s="1867" t="s">
        <v>10428</v>
      </c>
      <c r="D1186" s="1527"/>
      <c r="E1186" s="1527"/>
      <c r="F1186" s="1527"/>
      <c r="G1186" s="1527"/>
      <c r="H1186" s="1527"/>
      <c r="I1186" s="1527"/>
      <c r="J1186" s="1882"/>
      <c r="K1186" s="1033" t="s">
        <v>6990</v>
      </c>
      <c r="L1186" s="1040" t="s">
        <v>10427</v>
      </c>
      <c r="M1186" s="1290"/>
      <c r="N1186" s="1058"/>
      <c r="O1186" s="1058"/>
      <c r="S1186" s="1058"/>
      <c r="T1186" s="1058"/>
    </row>
    <row r="1187" spans="1:20">
      <c r="A1187" s="1046">
        <v>1182</v>
      </c>
      <c r="B1187" s="1045" t="s">
        <v>10429</v>
      </c>
      <c r="C1187" s="1867" t="s">
        <v>10430</v>
      </c>
      <c r="D1187" s="1527"/>
      <c r="E1187" s="1527"/>
      <c r="F1187" s="1527"/>
      <c r="G1187" s="1527"/>
      <c r="H1187" s="1527"/>
      <c r="I1187" s="1527"/>
      <c r="J1187" s="1882"/>
      <c r="K1187" s="1033" t="s">
        <v>6990</v>
      </c>
      <c r="L1187" s="1040" t="s">
        <v>10429</v>
      </c>
      <c r="M1187" s="1290"/>
      <c r="N1187" s="1058"/>
      <c r="O1187" s="1058"/>
      <c r="S1187" s="1058"/>
      <c r="T1187" s="1058"/>
    </row>
    <row r="1188" spans="1:20">
      <c r="A1188" s="1046">
        <v>1183</v>
      </c>
      <c r="B1188" s="1045" t="s">
        <v>10431</v>
      </c>
      <c r="C1188" s="1867" t="s">
        <v>10432</v>
      </c>
      <c r="D1188" s="1527"/>
      <c r="E1188" s="1527"/>
      <c r="F1188" s="1527"/>
      <c r="G1188" s="1527"/>
      <c r="H1188" s="1527"/>
      <c r="I1188" s="1527"/>
      <c r="J1188" s="1882"/>
      <c r="K1188" s="1033" t="s">
        <v>6990</v>
      </c>
      <c r="L1188" s="1040" t="s">
        <v>10431</v>
      </c>
      <c r="M1188" s="1290"/>
      <c r="N1188" s="1058"/>
      <c r="O1188" s="1058"/>
      <c r="S1188" s="1058"/>
      <c r="T1188" s="1058"/>
    </row>
    <row r="1189" spans="1:20">
      <c r="A1189" s="1046">
        <v>1184</v>
      </c>
      <c r="B1189" s="1037" t="s">
        <v>10433</v>
      </c>
      <c r="C1189" s="1867" t="s">
        <v>10434</v>
      </c>
      <c r="D1189" s="1527"/>
      <c r="E1189" s="1527"/>
      <c r="F1189" s="1527"/>
      <c r="G1189" s="1527"/>
      <c r="H1189" s="1527"/>
      <c r="I1189" s="1527"/>
      <c r="J1189" s="1882"/>
      <c r="K1189" s="1033" t="s">
        <v>6990</v>
      </c>
      <c r="L1189" s="1040" t="s">
        <v>10433</v>
      </c>
      <c r="M1189" s="1290"/>
      <c r="N1189" s="1058"/>
      <c r="O1189" s="1058"/>
      <c r="S1189" s="1058"/>
      <c r="T1189" s="1058"/>
    </row>
    <row r="1190" spans="1:20">
      <c r="A1190" s="1046">
        <v>1185</v>
      </c>
      <c r="B1190" s="1037" t="s">
        <v>10435</v>
      </c>
      <c r="C1190" s="1867" t="s">
        <v>10436</v>
      </c>
      <c r="D1190" s="1527"/>
      <c r="E1190" s="1527"/>
      <c r="F1190" s="1527"/>
      <c r="G1190" s="1527"/>
      <c r="H1190" s="1527"/>
      <c r="I1190" s="1527"/>
      <c r="J1190" s="1882"/>
      <c r="K1190" s="1033" t="s">
        <v>6990</v>
      </c>
      <c r="L1190" s="1040" t="s">
        <v>10435</v>
      </c>
      <c r="M1190" s="1290"/>
      <c r="N1190" s="1058"/>
      <c r="O1190" s="1058"/>
      <c r="S1190" s="1058"/>
      <c r="T1190" s="1058"/>
    </row>
    <row r="1191" spans="1:20">
      <c r="A1191" s="1046">
        <v>1186</v>
      </c>
      <c r="B1191" s="1037" t="s">
        <v>10437</v>
      </c>
      <c r="C1191" s="1867" t="s">
        <v>10438</v>
      </c>
      <c r="D1191" s="1527"/>
      <c r="E1191" s="1527"/>
      <c r="F1191" s="1527"/>
      <c r="G1191" s="1527"/>
      <c r="H1191" s="1527"/>
      <c r="I1191" s="1527"/>
      <c r="J1191" s="1882"/>
      <c r="K1191" s="1033" t="s">
        <v>6990</v>
      </c>
      <c r="L1191" s="1040" t="s">
        <v>10437</v>
      </c>
      <c r="M1191" s="1290"/>
      <c r="N1191" s="1058"/>
      <c r="O1191" s="1058"/>
      <c r="S1191" s="1058"/>
      <c r="T1191" s="1058"/>
    </row>
    <row r="1192" spans="1:20">
      <c r="A1192" s="1046">
        <v>1187</v>
      </c>
      <c r="B1192" s="1037" t="s">
        <v>10439</v>
      </c>
      <c r="C1192" s="1867" t="s">
        <v>10440</v>
      </c>
      <c r="D1192" s="1527"/>
      <c r="E1192" s="1527"/>
      <c r="F1192" s="1527"/>
      <c r="G1192" s="1527"/>
      <c r="H1192" s="1527"/>
      <c r="I1192" s="1527"/>
      <c r="J1192" s="1882"/>
      <c r="K1192" s="1033" t="s">
        <v>6990</v>
      </c>
      <c r="L1192" s="1040" t="s">
        <v>10439</v>
      </c>
      <c r="M1192" s="1290"/>
      <c r="N1192" s="1058"/>
      <c r="O1192" s="1058"/>
      <c r="S1192" s="1058"/>
      <c r="T1192" s="1058"/>
    </row>
    <row r="1193" spans="1:20">
      <c r="A1193" s="1046">
        <v>1188</v>
      </c>
      <c r="B1193" s="1045" t="s">
        <v>10441</v>
      </c>
      <c r="C1193" s="1867" t="s">
        <v>10442</v>
      </c>
      <c r="D1193" s="1527"/>
      <c r="E1193" s="1527"/>
      <c r="F1193" s="1527"/>
      <c r="G1193" s="1527"/>
      <c r="H1193" s="1527"/>
      <c r="I1193" s="1527"/>
      <c r="J1193" s="1882"/>
      <c r="K1193" s="1033" t="s">
        <v>6990</v>
      </c>
      <c r="L1193" s="1040" t="s">
        <v>10441</v>
      </c>
      <c r="M1193" s="1290"/>
      <c r="N1193" s="1058"/>
      <c r="O1193" s="1058"/>
      <c r="S1193" s="1058"/>
      <c r="T1193" s="1058"/>
    </row>
    <row r="1194" spans="1:20">
      <c r="A1194" s="1046">
        <v>1189</v>
      </c>
      <c r="B1194" s="1045" t="s">
        <v>10443</v>
      </c>
      <c r="C1194" s="1867" t="s">
        <v>10444</v>
      </c>
      <c r="D1194" s="1527"/>
      <c r="E1194" s="1527"/>
      <c r="F1194" s="1527"/>
      <c r="G1194" s="1527"/>
      <c r="H1194" s="1527"/>
      <c r="I1194" s="1527"/>
      <c r="J1194" s="1882"/>
      <c r="K1194" s="1033" t="s">
        <v>6990</v>
      </c>
      <c r="L1194" s="1040" t="s">
        <v>10443</v>
      </c>
      <c r="M1194" s="1290"/>
      <c r="N1194" s="1058"/>
      <c r="O1194" s="1058"/>
      <c r="S1194" s="1058"/>
      <c r="T1194" s="1058"/>
    </row>
    <row r="1195" spans="1:20">
      <c r="A1195" s="1046">
        <v>1190</v>
      </c>
      <c r="B1195" s="1045" t="s">
        <v>10445</v>
      </c>
      <c r="C1195" s="1867" t="s">
        <v>10446</v>
      </c>
      <c r="D1195" s="1527"/>
      <c r="E1195" s="1527"/>
      <c r="F1195" s="1527"/>
      <c r="G1195" s="1527"/>
      <c r="H1195" s="1527"/>
      <c r="I1195" s="1527"/>
      <c r="J1195" s="1882"/>
      <c r="K1195" s="1033" t="s">
        <v>6990</v>
      </c>
      <c r="L1195" s="1040" t="s">
        <v>10445</v>
      </c>
      <c r="M1195" s="1290"/>
      <c r="N1195" s="1058"/>
      <c r="O1195" s="1058"/>
      <c r="S1195" s="1058"/>
      <c r="T1195" s="1058"/>
    </row>
    <row r="1196" spans="1:20">
      <c r="A1196" s="1046">
        <v>1191</v>
      </c>
      <c r="B1196" s="1045" t="s">
        <v>10447</v>
      </c>
      <c r="C1196" s="1867" t="s">
        <v>10448</v>
      </c>
      <c r="D1196" s="1527"/>
      <c r="E1196" s="1527"/>
      <c r="F1196" s="1527"/>
      <c r="G1196" s="1527"/>
      <c r="H1196" s="1527"/>
      <c r="I1196" s="1527"/>
      <c r="J1196" s="1882"/>
      <c r="K1196" s="1033" t="s">
        <v>6990</v>
      </c>
      <c r="L1196" s="1040" t="s">
        <v>10447</v>
      </c>
      <c r="M1196" s="1290"/>
      <c r="N1196" s="1058"/>
      <c r="O1196" s="1058"/>
      <c r="S1196" s="1058"/>
      <c r="T1196" s="1058"/>
    </row>
    <row r="1197" spans="1:20">
      <c r="A1197" s="1046">
        <v>1192</v>
      </c>
      <c r="B1197" s="1037" t="s">
        <v>10449</v>
      </c>
      <c r="C1197" s="1867" t="s">
        <v>10450</v>
      </c>
      <c r="D1197" s="1527"/>
      <c r="E1197" s="1527"/>
      <c r="F1197" s="1527"/>
      <c r="G1197" s="1527"/>
      <c r="H1197" s="1527"/>
      <c r="I1197" s="1527"/>
      <c r="J1197" s="1882"/>
      <c r="K1197" s="1033" t="s">
        <v>6990</v>
      </c>
      <c r="L1197" s="1040" t="s">
        <v>10449</v>
      </c>
      <c r="M1197" s="1290"/>
      <c r="N1197" s="1058"/>
      <c r="O1197" s="1058"/>
      <c r="S1197" s="1058"/>
      <c r="T1197" s="1058"/>
    </row>
    <row r="1198" spans="1:20">
      <c r="A1198" s="1046">
        <v>1193</v>
      </c>
      <c r="B1198" s="1037" t="s">
        <v>10451</v>
      </c>
      <c r="C1198" s="1867" t="s">
        <v>10452</v>
      </c>
      <c r="D1198" s="1527"/>
      <c r="E1198" s="1527"/>
      <c r="F1198" s="1527"/>
      <c r="G1198" s="1527"/>
      <c r="H1198" s="1527"/>
      <c r="I1198" s="1527"/>
      <c r="J1198" s="1882"/>
      <c r="K1198" s="1033" t="s">
        <v>6990</v>
      </c>
      <c r="L1198" s="1040" t="s">
        <v>10451</v>
      </c>
      <c r="M1198" s="1290"/>
      <c r="N1198" s="1058"/>
      <c r="O1198" s="1058"/>
      <c r="S1198" s="1058"/>
      <c r="T1198" s="1058"/>
    </row>
    <row r="1199" spans="1:20">
      <c r="A1199" s="1046">
        <v>1194</v>
      </c>
      <c r="B1199" s="1037" t="s">
        <v>10453</v>
      </c>
      <c r="C1199" s="1867" t="s">
        <v>10454</v>
      </c>
      <c r="D1199" s="1527"/>
      <c r="E1199" s="1527"/>
      <c r="F1199" s="1527"/>
      <c r="G1199" s="1527"/>
      <c r="H1199" s="1527"/>
      <c r="I1199" s="1527"/>
      <c r="J1199" s="1882"/>
      <c r="K1199" s="1033" t="s">
        <v>6990</v>
      </c>
      <c r="L1199" s="1040" t="s">
        <v>10453</v>
      </c>
      <c r="M1199" s="1290"/>
      <c r="N1199" s="1058"/>
      <c r="O1199" s="1058"/>
      <c r="S1199" s="1058"/>
      <c r="T1199" s="1058"/>
    </row>
    <row r="1200" spans="1:20">
      <c r="A1200" s="1046">
        <v>1195</v>
      </c>
      <c r="B1200" s="1037" t="s">
        <v>10455</v>
      </c>
      <c r="C1200" s="1867" t="s">
        <v>10456</v>
      </c>
      <c r="D1200" s="1527"/>
      <c r="E1200" s="1527"/>
      <c r="F1200" s="1527"/>
      <c r="G1200" s="1527"/>
      <c r="H1200" s="1527"/>
      <c r="I1200" s="1527"/>
      <c r="J1200" s="1882"/>
      <c r="K1200" s="1033" t="s">
        <v>6990</v>
      </c>
      <c r="L1200" s="1040" t="s">
        <v>10455</v>
      </c>
      <c r="M1200" s="1290"/>
      <c r="N1200" s="1058"/>
      <c r="O1200" s="1058"/>
      <c r="S1200" s="1058"/>
      <c r="T1200" s="1058"/>
    </row>
    <row r="1201" spans="1:20">
      <c r="A1201" s="1046">
        <v>1196</v>
      </c>
      <c r="B1201" s="1045" t="s">
        <v>10457</v>
      </c>
      <c r="C1201" s="1867" t="s">
        <v>10458</v>
      </c>
      <c r="D1201" s="1527"/>
      <c r="E1201" s="1527"/>
      <c r="F1201" s="1527"/>
      <c r="G1201" s="1527"/>
      <c r="H1201" s="1527"/>
      <c r="I1201" s="1527"/>
      <c r="J1201" s="1882"/>
      <c r="K1201" s="1033" t="s">
        <v>6990</v>
      </c>
      <c r="L1201" s="1040" t="s">
        <v>10457</v>
      </c>
      <c r="M1201" s="1290"/>
      <c r="N1201" s="1058"/>
      <c r="O1201" s="1058"/>
      <c r="S1201" s="1058"/>
      <c r="T1201" s="1058"/>
    </row>
    <row r="1202" spans="1:20">
      <c r="A1202" s="1046">
        <v>1197</v>
      </c>
      <c r="B1202" s="1045" t="s">
        <v>10459</v>
      </c>
      <c r="C1202" s="1867" t="s">
        <v>10460</v>
      </c>
      <c r="D1202" s="1527"/>
      <c r="E1202" s="1527"/>
      <c r="F1202" s="1527"/>
      <c r="G1202" s="1527"/>
      <c r="H1202" s="1527"/>
      <c r="I1202" s="1527"/>
      <c r="J1202" s="1882"/>
      <c r="K1202" s="1033" t="s">
        <v>6990</v>
      </c>
      <c r="L1202" s="1040" t="s">
        <v>10459</v>
      </c>
      <c r="M1202" s="1290"/>
      <c r="N1202" s="1058"/>
      <c r="O1202" s="1058"/>
      <c r="S1202" s="1058"/>
      <c r="T1202" s="1058"/>
    </row>
    <row r="1203" spans="1:20">
      <c r="A1203" s="1046">
        <v>1198</v>
      </c>
      <c r="B1203" s="1045" t="s">
        <v>10461</v>
      </c>
      <c r="C1203" s="1867" t="s">
        <v>10462</v>
      </c>
      <c r="D1203" s="1527"/>
      <c r="E1203" s="1527"/>
      <c r="F1203" s="1527"/>
      <c r="G1203" s="1527"/>
      <c r="H1203" s="1527"/>
      <c r="I1203" s="1527"/>
      <c r="J1203" s="1882"/>
      <c r="K1203" s="1033" t="s">
        <v>6990</v>
      </c>
      <c r="L1203" s="1040" t="s">
        <v>10461</v>
      </c>
      <c r="M1203" s="1290"/>
      <c r="N1203" s="1058"/>
      <c r="O1203" s="1058"/>
      <c r="S1203" s="1058"/>
      <c r="T1203" s="1058"/>
    </row>
    <row r="1204" spans="1:20">
      <c r="A1204" s="1046">
        <v>1199</v>
      </c>
      <c r="B1204" s="1045" t="s">
        <v>10463</v>
      </c>
      <c r="C1204" s="1867" t="s">
        <v>10464</v>
      </c>
      <c r="D1204" s="1527"/>
      <c r="E1204" s="1527"/>
      <c r="F1204" s="1527"/>
      <c r="G1204" s="1527"/>
      <c r="H1204" s="1527"/>
      <c r="I1204" s="1527"/>
      <c r="J1204" s="1882"/>
      <c r="K1204" s="1033" t="s">
        <v>6990</v>
      </c>
      <c r="L1204" s="1040" t="s">
        <v>10463</v>
      </c>
      <c r="M1204" s="1290"/>
      <c r="N1204" s="1058"/>
      <c r="O1204" s="1058"/>
      <c r="S1204" s="1058"/>
      <c r="T1204" s="1058"/>
    </row>
    <row r="1205" spans="1:20">
      <c r="A1205" s="1046">
        <v>1200</v>
      </c>
      <c r="B1205" s="1037" t="s">
        <v>10465</v>
      </c>
      <c r="C1205" s="1867" t="s">
        <v>10466</v>
      </c>
      <c r="D1205" s="1527"/>
      <c r="E1205" s="1527"/>
      <c r="F1205" s="1527"/>
      <c r="G1205" s="1527"/>
      <c r="H1205" s="1527"/>
      <c r="I1205" s="1527"/>
      <c r="J1205" s="1882"/>
      <c r="K1205" s="1033" t="s">
        <v>6990</v>
      </c>
      <c r="L1205" s="1040" t="s">
        <v>10465</v>
      </c>
      <c r="M1205" s="1290"/>
      <c r="N1205" s="1058"/>
      <c r="O1205" s="1058"/>
      <c r="S1205" s="1058"/>
      <c r="T1205" s="1058"/>
    </row>
    <row r="1206" spans="1:20">
      <c r="A1206" s="1046">
        <v>1201</v>
      </c>
      <c r="B1206" s="1037" t="s">
        <v>10467</v>
      </c>
      <c r="C1206" s="1867" t="s">
        <v>10468</v>
      </c>
      <c r="D1206" s="1527"/>
      <c r="E1206" s="1527"/>
      <c r="F1206" s="1527"/>
      <c r="G1206" s="1527"/>
      <c r="H1206" s="1527"/>
      <c r="I1206" s="1527"/>
      <c r="J1206" s="1882"/>
      <c r="K1206" s="1033" t="s">
        <v>6990</v>
      </c>
      <c r="L1206" s="1040" t="s">
        <v>10467</v>
      </c>
      <c r="M1206" s="1290"/>
      <c r="N1206" s="1058"/>
      <c r="O1206" s="1058"/>
      <c r="S1206" s="1058"/>
      <c r="T1206" s="1058"/>
    </row>
    <row r="1207" spans="1:20">
      <c r="A1207" s="1046">
        <v>1202</v>
      </c>
      <c r="B1207" s="1037" t="s">
        <v>10469</v>
      </c>
      <c r="C1207" s="1867" t="s">
        <v>10470</v>
      </c>
      <c r="D1207" s="1527"/>
      <c r="E1207" s="1527"/>
      <c r="F1207" s="1527"/>
      <c r="G1207" s="1527"/>
      <c r="H1207" s="1527"/>
      <c r="I1207" s="1527"/>
      <c r="J1207" s="1882"/>
      <c r="K1207" s="1033" t="s">
        <v>6990</v>
      </c>
      <c r="L1207" s="1040" t="s">
        <v>10469</v>
      </c>
      <c r="M1207" s="1290"/>
      <c r="N1207" s="1058"/>
      <c r="O1207" s="1058"/>
      <c r="S1207" s="1058"/>
      <c r="T1207" s="1058"/>
    </row>
    <row r="1208" spans="1:20">
      <c r="A1208" s="1046">
        <v>1203</v>
      </c>
      <c r="B1208" s="1037" t="s">
        <v>10471</v>
      </c>
      <c r="C1208" s="1867" t="s">
        <v>10472</v>
      </c>
      <c r="D1208" s="1527"/>
      <c r="E1208" s="1527"/>
      <c r="F1208" s="1527"/>
      <c r="G1208" s="1527"/>
      <c r="H1208" s="1527"/>
      <c r="I1208" s="1527"/>
      <c r="J1208" s="1882"/>
      <c r="K1208" s="1033" t="s">
        <v>6990</v>
      </c>
      <c r="L1208" s="1040" t="s">
        <v>10471</v>
      </c>
      <c r="M1208" s="1290"/>
      <c r="N1208" s="1058"/>
      <c r="O1208" s="1058"/>
      <c r="S1208" s="1058"/>
      <c r="T1208" s="1058"/>
    </row>
    <row r="1209" spans="1:20">
      <c r="A1209" s="1046">
        <v>1204</v>
      </c>
      <c r="B1209" s="1045" t="s">
        <v>10473</v>
      </c>
      <c r="C1209" s="1867" t="s">
        <v>10474</v>
      </c>
      <c r="D1209" s="1527"/>
      <c r="E1209" s="1527"/>
      <c r="F1209" s="1527"/>
      <c r="G1209" s="1527"/>
      <c r="H1209" s="1527"/>
      <c r="I1209" s="1527"/>
      <c r="J1209" s="1882"/>
      <c r="K1209" s="1033" t="s">
        <v>6990</v>
      </c>
      <c r="L1209" s="1040" t="s">
        <v>10473</v>
      </c>
      <c r="M1209" s="1290"/>
      <c r="N1209" s="1058"/>
      <c r="O1209" s="1058"/>
      <c r="S1209" s="1058"/>
      <c r="T1209" s="1058"/>
    </row>
    <row r="1210" spans="1:20">
      <c r="A1210" s="1046">
        <v>1205</v>
      </c>
      <c r="B1210" s="1045" t="s">
        <v>10475</v>
      </c>
      <c r="C1210" s="1867" t="s">
        <v>10476</v>
      </c>
      <c r="D1210" s="1527"/>
      <c r="E1210" s="1527"/>
      <c r="F1210" s="1527"/>
      <c r="G1210" s="1527"/>
      <c r="H1210" s="1527"/>
      <c r="I1210" s="1527"/>
      <c r="J1210" s="1882"/>
      <c r="K1210" s="1033" t="s">
        <v>6990</v>
      </c>
      <c r="L1210" s="1040" t="s">
        <v>10475</v>
      </c>
      <c r="M1210" s="1290"/>
      <c r="N1210" s="1058"/>
      <c r="O1210" s="1058"/>
      <c r="S1210" s="1058"/>
      <c r="T1210" s="1058"/>
    </row>
    <row r="1211" spans="1:20">
      <c r="A1211" s="1046">
        <v>1206</v>
      </c>
      <c r="B1211" s="1045" t="s">
        <v>10477</v>
      </c>
      <c r="C1211" s="1867" t="s">
        <v>10478</v>
      </c>
      <c r="D1211" s="1527"/>
      <c r="E1211" s="1527"/>
      <c r="F1211" s="1527"/>
      <c r="G1211" s="1527"/>
      <c r="H1211" s="1527"/>
      <c r="I1211" s="1527"/>
      <c r="J1211" s="1882"/>
      <c r="K1211" s="1033" t="s">
        <v>6990</v>
      </c>
      <c r="L1211" s="1040" t="s">
        <v>10477</v>
      </c>
      <c r="M1211" s="1290"/>
      <c r="N1211" s="1058"/>
      <c r="O1211" s="1058"/>
      <c r="S1211" s="1058"/>
      <c r="T1211" s="1058"/>
    </row>
    <row r="1212" spans="1:20">
      <c r="A1212" s="1046">
        <v>1207</v>
      </c>
      <c r="B1212" s="1045" t="s">
        <v>10479</v>
      </c>
      <c r="C1212" s="1867" t="s">
        <v>10480</v>
      </c>
      <c r="D1212" s="1527"/>
      <c r="E1212" s="1527"/>
      <c r="F1212" s="1527"/>
      <c r="G1212" s="1527"/>
      <c r="H1212" s="1527"/>
      <c r="I1212" s="1527"/>
      <c r="J1212" s="1882"/>
      <c r="K1212" s="1033" t="s">
        <v>6990</v>
      </c>
      <c r="L1212" s="1040" t="s">
        <v>10479</v>
      </c>
      <c r="M1212" s="1290"/>
      <c r="N1212" s="1058"/>
      <c r="O1212" s="1058"/>
      <c r="S1212" s="1058"/>
      <c r="T1212" s="1058"/>
    </row>
    <row r="1213" spans="1:20">
      <c r="A1213" s="1046">
        <v>1208</v>
      </c>
      <c r="B1213" s="1037" t="s">
        <v>10481</v>
      </c>
      <c r="C1213" s="1867" t="s">
        <v>10482</v>
      </c>
      <c r="D1213" s="1527"/>
      <c r="E1213" s="1527"/>
      <c r="F1213" s="1527"/>
      <c r="G1213" s="1527"/>
      <c r="H1213" s="1527"/>
      <c r="I1213" s="1527"/>
      <c r="J1213" s="1882"/>
      <c r="K1213" s="1033" t="s">
        <v>6990</v>
      </c>
      <c r="L1213" s="1040" t="s">
        <v>10481</v>
      </c>
      <c r="M1213" s="1290"/>
      <c r="N1213" s="1058"/>
      <c r="O1213" s="1058"/>
      <c r="S1213" s="1058"/>
      <c r="T1213" s="1058"/>
    </row>
    <row r="1214" spans="1:20">
      <c r="A1214" s="1046">
        <v>1209</v>
      </c>
      <c r="B1214" s="1037" t="s">
        <v>10483</v>
      </c>
      <c r="C1214" s="1867" t="s">
        <v>10484</v>
      </c>
      <c r="D1214" s="1527"/>
      <c r="E1214" s="1527"/>
      <c r="F1214" s="1527"/>
      <c r="G1214" s="1527"/>
      <c r="H1214" s="1527"/>
      <c r="I1214" s="1527"/>
      <c r="J1214" s="1882"/>
      <c r="K1214" s="1033" t="s">
        <v>6990</v>
      </c>
      <c r="L1214" s="1040" t="s">
        <v>10483</v>
      </c>
      <c r="M1214" s="1290"/>
      <c r="N1214" s="1058"/>
      <c r="O1214" s="1058"/>
      <c r="S1214" s="1058"/>
      <c r="T1214" s="1058"/>
    </row>
    <row r="1215" spans="1:20">
      <c r="A1215" s="1046">
        <v>1210</v>
      </c>
      <c r="B1215" s="1037" t="s">
        <v>10485</v>
      </c>
      <c r="C1215" s="1867" t="s">
        <v>10486</v>
      </c>
      <c r="D1215" s="1527"/>
      <c r="E1215" s="1527"/>
      <c r="F1215" s="1527"/>
      <c r="G1215" s="1527"/>
      <c r="H1215" s="1527"/>
      <c r="I1215" s="1527"/>
      <c r="J1215" s="1882"/>
      <c r="K1215" s="1033" t="s">
        <v>6990</v>
      </c>
      <c r="L1215" s="1040" t="s">
        <v>10485</v>
      </c>
      <c r="M1215" s="1290"/>
      <c r="N1215" s="1058"/>
      <c r="O1215" s="1058"/>
      <c r="S1215" s="1058"/>
      <c r="T1215" s="1058"/>
    </row>
    <row r="1216" spans="1:20">
      <c r="A1216" s="1046">
        <v>1211</v>
      </c>
      <c r="B1216" s="1037" t="s">
        <v>10487</v>
      </c>
      <c r="C1216" s="1867" t="s">
        <v>10488</v>
      </c>
      <c r="D1216" s="1527"/>
      <c r="E1216" s="1527"/>
      <c r="F1216" s="1527"/>
      <c r="G1216" s="1527"/>
      <c r="H1216" s="1527"/>
      <c r="I1216" s="1527"/>
      <c r="J1216" s="1882"/>
      <c r="K1216" s="1033" t="s">
        <v>6990</v>
      </c>
      <c r="L1216" s="1040" t="s">
        <v>10487</v>
      </c>
      <c r="M1216" s="1290"/>
      <c r="N1216" s="1058"/>
      <c r="O1216" s="1058"/>
      <c r="S1216" s="1058"/>
      <c r="T1216" s="1058"/>
    </row>
    <row r="1217" spans="1:20">
      <c r="A1217" s="1046">
        <v>1212</v>
      </c>
      <c r="B1217" s="1045" t="s">
        <v>10489</v>
      </c>
      <c r="C1217" s="1867" t="s">
        <v>10490</v>
      </c>
      <c r="D1217" s="1527"/>
      <c r="E1217" s="1527"/>
      <c r="F1217" s="1527"/>
      <c r="G1217" s="1527"/>
      <c r="H1217" s="1527"/>
      <c r="I1217" s="1527"/>
      <c r="J1217" s="1882"/>
      <c r="K1217" s="1033" t="s">
        <v>6990</v>
      </c>
      <c r="L1217" s="1040" t="s">
        <v>10489</v>
      </c>
      <c r="M1217" s="1290"/>
      <c r="N1217" s="1058"/>
      <c r="O1217" s="1058"/>
      <c r="S1217" s="1058"/>
      <c r="T1217" s="1058"/>
    </row>
    <row r="1218" spans="1:20">
      <c r="A1218" s="1046">
        <v>1213</v>
      </c>
      <c r="B1218" s="1045" t="s">
        <v>10491</v>
      </c>
      <c r="C1218" s="1867" t="s">
        <v>10492</v>
      </c>
      <c r="D1218" s="1527"/>
      <c r="E1218" s="1527"/>
      <c r="F1218" s="1527"/>
      <c r="G1218" s="1527"/>
      <c r="H1218" s="1527"/>
      <c r="I1218" s="1527"/>
      <c r="J1218" s="1882"/>
      <c r="K1218" s="1033" t="s">
        <v>6990</v>
      </c>
      <c r="L1218" s="1040" t="s">
        <v>10491</v>
      </c>
      <c r="M1218" s="1290"/>
      <c r="N1218" s="1058"/>
      <c r="O1218" s="1058"/>
      <c r="S1218" s="1058"/>
      <c r="T1218" s="1058"/>
    </row>
    <row r="1219" spans="1:20">
      <c r="A1219" s="1046">
        <v>1214</v>
      </c>
      <c r="B1219" s="1045" t="s">
        <v>10493</v>
      </c>
      <c r="C1219" s="1867" t="s">
        <v>10494</v>
      </c>
      <c r="D1219" s="1527"/>
      <c r="E1219" s="1527"/>
      <c r="F1219" s="1527"/>
      <c r="G1219" s="1527"/>
      <c r="H1219" s="1527"/>
      <c r="I1219" s="1527"/>
      <c r="J1219" s="1882"/>
      <c r="K1219" s="1033" t="s">
        <v>6990</v>
      </c>
      <c r="L1219" s="1040" t="s">
        <v>10493</v>
      </c>
      <c r="M1219" s="1290"/>
      <c r="N1219" s="1058"/>
      <c r="O1219" s="1058"/>
      <c r="S1219" s="1058"/>
      <c r="T1219" s="1058"/>
    </row>
    <row r="1220" spans="1:20">
      <c r="A1220" s="1046">
        <v>1215</v>
      </c>
      <c r="B1220" s="1045" t="s">
        <v>10495</v>
      </c>
      <c r="C1220" s="1867" t="s">
        <v>10496</v>
      </c>
      <c r="D1220" s="1527"/>
      <c r="E1220" s="1527"/>
      <c r="F1220" s="1527"/>
      <c r="G1220" s="1527"/>
      <c r="H1220" s="1527"/>
      <c r="I1220" s="1527"/>
      <c r="J1220" s="1882"/>
      <c r="K1220" s="1033" t="s">
        <v>6990</v>
      </c>
      <c r="L1220" s="1040" t="s">
        <v>10495</v>
      </c>
      <c r="M1220" s="1290"/>
      <c r="N1220" s="1058"/>
      <c r="O1220" s="1058"/>
      <c r="S1220" s="1058"/>
      <c r="T1220" s="1058"/>
    </row>
    <row r="1221" spans="1:20">
      <c r="A1221" s="1046">
        <v>1216</v>
      </c>
      <c r="B1221" s="1037" t="s">
        <v>10497</v>
      </c>
      <c r="C1221" s="1867" t="s">
        <v>10498</v>
      </c>
      <c r="D1221" s="1527"/>
      <c r="E1221" s="1527"/>
      <c r="F1221" s="1527"/>
      <c r="G1221" s="1527"/>
      <c r="H1221" s="1527"/>
      <c r="I1221" s="1527"/>
      <c r="J1221" s="1882"/>
      <c r="K1221" s="1033" t="s">
        <v>6990</v>
      </c>
      <c r="L1221" s="1040" t="s">
        <v>10497</v>
      </c>
      <c r="M1221" s="1290"/>
      <c r="N1221" s="1058"/>
      <c r="O1221" s="1058"/>
      <c r="S1221" s="1058"/>
      <c r="T1221" s="1058"/>
    </row>
    <row r="1222" spans="1:20">
      <c r="A1222" s="1046">
        <v>1217</v>
      </c>
      <c r="B1222" s="1037" t="s">
        <v>10499</v>
      </c>
      <c r="C1222" s="1867" t="s">
        <v>10500</v>
      </c>
      <c r="D1222" s="1527"/>
      <c r="E1222" s="1527"/>
      <c r="F1222" s="1527"/>
      <c r="G1222" s="1527"/>
      <c r="H1222" s="1527"/>
      <c r="I1222" s="1527"/>
      <c r="J1222" s="1882"/>
      <c r="K1222" s="1033" t="s">
        <v>6990</v>
      </c>
      <c r="L1222" s="1040" t="s">
        <v>10499</v>
      </c>
      <c r="M1222" s="1290"/>
      <c r="N1222" s="1058"/>
      <c r="O1222" s="1058"/>
      <c r="S1222" s="1058"/>
      <c r="T1222" s="1058"/>
    </row>
    <row r="1223" spans="1:20">
      <c r="A1223" s="1046">
        <v>1218</v>
      </c>
      <c r="B1223" s="1037" t="s">
        <v>10501</v>
      </c>
      <c r="C1223" s="1867" t="s">
        <v>10502</v>
      </c>
      <c r="D1223" s="1527"/>
      <c r="E1223" s="1527"/>
      <c r="F1223" s="1527"/>
      <c r="G1223" s="1527"/>
      <c r="H1223" s="1527"/>
      <c r="I1223" s="1527"/>
      <c r="J1223" s="1882"/>
      <c r="K1223" s="1033" t="s">
        <v>6990</v>
      </c>
      <c r="L1223" s="1040" t="s">
        <v>10501</v>
      </c>
      <c r="M1223" s="1290"/>
      <c r="N1223" s="1058"/>
      <c r="O1223" s="1058"/>
      <c r="S1223" s="1058"/>
      <c r="T1223" s="1058"/>
    </row>
    <row r="1224" spans="1:20">
      <c r="A1224" s="1046">
        <v>1219</v>
      </c>
      <c r="B1224" s="1037" t="s">
        <v>10503</v>
      </c>
      <c r="C1224" s="1867" t="s">
        <v>10504</v>
      </c>
      <c r="D1224" s="1527"/>
      <c r="E1224" s="1527"/>
      <c r="F1224" s="1527"/>
      <c r="G1224" s="1527"/>
      <c r="H1224" s="1527"/>
      <c r="I1224" s="1527"/>
      <c r="J1224" s="1882"/>
      <c r="K1224" s="1033" t="s">
        <v>6990</v>
      </c>
      <c r="L1224" s="1040" t="s">
        <v>10503</v>
      </c>
      <c r="M1224" s="1290"/>
      <c r="N1224" s="1058"/>
      <c r="O1224" s="1058"/>
      <c r="S1224" s="1058"/>
      <c r="T1224" s="1058"/>
    </row>
    <row r="1225" spans="1:20">
      <c r="A1225" s="1046">
        <v>1220</v>
      </c>
      <c r="B1225" s="1045" t="s">
        <v>10505</v>
      </c>
      <c r="C1225" s="1867" t="s">
        <v>10506</v>
      </c>
      <c r="D1225" s="1527"/>
      <c r="E1225" s="1527"/>
      <c r="F1225" s="1527"/>
      <c r="G1225" s="1527"/>
      <c r="H1225" s="1527"/>
      <c r="I1225" s="1527"/>
      <c r="J1225" s="1882"/>
      <c r="K1225" s="1033" t="s">
        <v>6990</v>
      </c>
      <c r="L1225" s="1040" t="s">
        <v>10505</v>
      </c>
      <c r="M1225" s="1290"/>
      <c r="N1225" s="1058"/>
      <c r="O1225" s="1058"/>
      <c r="S1225" s="1058"/>
      <c r="T1225" s="1058"/>
    </row>
    <row r="1226" spans="1:20">
      <c r="A1226" s="1046">
        <v>1221</v>
      </c>
      <c r="B1226" s="1045" t="s">
        <v>10507</v>
      </c>
      <c r="C1226" s="1867" t="s">
        <v>10508</v>
      </c>
      <c r="D1226" s="1527"/>
      <c r="E1226" s="1527"/>
      <c r="F1226" s="1527"/>
      <c r="G1226" s="1527"/>
      <c r="H1226" s="1527"/>
      <c r="I1226" s="1527"/>
      <c r="J1226" s="1882"/>
      <c r="K1226" s="1033" t="s">
        <v>6990</v>
      </c>
      <c r="L1226" s="1040" t="s">
        <v>10507</v>
      </c>
      <c r="M1226" s="1290"/>
      <c r="N1226" s="1058"/>
      <c r="O1226" s="1058"/>
      <c r="S1226" s="1058"/>
      <c r="T1226" s="1058"/>
    </row>
    <row r="1227" spans="1:20">
      <c r="A1227" s="1046">
        <v>1222</v>
      </c>
      <c r="B1227" s="1045" t="s">
        <v>10509</v>
      </c>
      <c r="C1227" s="1867" t="s">
        <v>10510</v>
      </c>
      <c r="D1227" s="1527"/>
      <c r="E1227" s="1527"/>
      <c r="F1227" s="1527"/>
      <c r="G1227" s="1527"/>
      <c r="H1227" s="1527"/>
      <c r="I1227" s="1527"/>
      <c r="J1227" s="1882"/>
      <c r="K1227" s="1033" t="s">
        <v>6990</v>
      </c>
      <c r="L1227" s="1040" t="s">
        <v>10509</v>
      </c>
      <c r="M1227" s="1290"/>
      <c r="N1227" s="1058"/>
      <c r="O1227" s="1058"/>
      <c r="S1227" s="1058"/>
      <c r="T1227" s="1058"/>
    </row>
    <row r="1228" spans="1:20">
      <c r="A1228" s="1046">
        <v>1223</v>
      </c>
      <c r="B1228" s="1045" t="s">
        <v>10511</v>
      </c>
      <c r="C1228" s="1867" t="s">
        <v>10512</v>
      </c>
      <c r="D1228" s="1527"/>
      <c r="E1228" s="1527"/>
      <c r="F1228" s="1527"/>
      <c r="G1228" s="1527"/>
      <c r="H1228" s="1527"/>
      <c r="I1228" s="1527"/>
      <c r="J1228" s="1882"/>
      <c r="K1228" s="1033" t="s">
        <v>6990</v>
      </c>
      <c r="L1228" s="1040" t="s">
        <v>10511</v>
      </c>
      <c r="M1228" s="1290"/>
      <c r="N1228" s="1058"/>
      <c r="O1228" s="1058"/>
      <c r="S1228" s="1058"/>
      <c r="T1228" s="1058"/>
    </row>
    <row r="1229" spans="1:20">
      <c r="A1229" s="1046">
        <v>1224</v>
      </c>
      <c r="B1229" s="1037" t="s">
        <v>10513</v>
      </c>
      <c r="C1229" s="1867" t="s">
        <v>10514</v>
      </c>
      <c r="D1229" s="1527"/>
      <c r="E1229" s="1527"/>
      <c r="F1229" s="1527"/>
      <c r="G1229" s="1527"/>
      <c r="H1229" s="1527"/>
      <c r="I1229" s="1527"/>
      <c r="J1229" s="1882"/>
      <c r="K1229" s="1033" t="s">
        <v>6990</v>
      </c>
      <c r="L1229" s="1040" t="s">
        <v>10513</v>
      </c>
      <c r="M1229" s="1290"/>
      <c r="N1229" s="1058"/>
      <c r="O1229" s="1058"/>
      <c r="S1229" s="1058"/>
      <c r="T1229" s="1058"/>
    </row>
    <row r="1230" spans="1:20">
      <c r="A1230" s="1046">
        <v>1225</v>
      </c>
      <c r="B1230" s="1037" t="s">
        <v>10515</v>
      </c>
      <c r="C1230" s="1867" t="s">
        <v>10516</v>
      </c>
      <c r="D1230" s="1527"/>
      <c r="E1230" s="1527"/>
      <c r="F1230" s="1527"/>
      <c r="G1230" s="1527"/>
      <c r="H1230" s="1527"/>
      <c r="I1230" s="1527"/>
      <c r="J1230" s="1882"/>
      <c r="K1230" s="1033" t="s">
        <v>6990</v>
      </c>
      <c r="L1230" s="1040" t="s">
        <v>10515</v>
      </c>
      <c r="M1230" s="1290"/>
      <c r="N1230" s="1058"/>
      <c r="O1230" s="1058"/>
      <c r="S1230" s="1058"/>
      <c r="T1230" s="1058"/>
    </row>
    <row r="1231" spans="1:20">
      <c r="A1231" s="1046">
        <v>1226</v>
      </c>
      <c r="B1231" s="1037" t="s">
        <v>10517</v>
      </c>
      <c r="C1231" s="1867" t="s">
        <v>10518</v>
      </c>
      <c r="D1231" s="1527"/>
      <c r="E1231" s="1527"/>
      <c r="F1231" s="1527"/>
      <c r="G1231" s="1527"/>
      <c r="H1231" s="1527"/>
      <c r="I1231" s="1527"/>
      <c r="J1231" s="1882"/>
      <c r="K1231" s="1033" t="s">
        <v>6990</v>
      </c>
      <c r="L1231" s="1040" t="s">
        <v>10517</v>
      </c>
      <c r="M1231" s="1290"/>
      <c r="N1231" s="1058"/>
      <c r="O1231" s="1058"/>
      <c r="S1231" s="1058"/>
      <c r="T1231" s="1058"/>
    </row>
    <row r="1232" spans="1:20">
      <c r="A1232" s="1046">
        <v>1227</v>
      </c>
      <c r="B1232" s="1037" t="s">
        <v>10519</v>
      </c>
      <c r="C1232" s="1867" t="s">
        <v>10520</v>
      </c>
      <c r="D1232" s="1527"/>
      <c r="E1232" s="1527"/>
      <c r="F1232" s="1527"/>
      <c r="G1232" s="1527"/>
      <c r="H1232" s="1527"/>
      <c r="I1232" s="1527"/>
      <c r="J1232" s="1882"/>
      <c r="K1232" s="1033" t="s">
        <v>6990</v>
      </c>
      <c r="L1232" s="1040" t="s">
        <v>10519</v>
      </c>
      <c r="M1232" s="1290"/>
      <c r="N1232" s="1058"/>
      <c r="O1232" s="1058"/>
      <c r="S1232" s="1058"/>
      <c r="T1232" s="1058"/>
    </row>
    <row r="1233" spans="1:20">
      <c r="A1233" s="1046">
        <v>1228</v>
      </c>
      <c r="B1233" s="1045" t="s">
        <v>10521</v>
      </c>
      <c r="C1233" s="1867" t="s">
        <v>10522</v>
      </c>
      <c r="D1233" s="1527"/>
      <c r="E1233" s="1527"/>
      <c r="F1233" s="1527"/>
      <c r="G1233" s="1527"/>
      <c r="H1233" s="1527"/>
      <c r="I1233" s="1527"/>
      <c r="J1233" s="1882"/>
      <c r="K1233" s="1033" t="s">
        <v>6990</v>
      </c>
      <c r="L1233" s="1040" t="s">
        <v>10521</v>
      </c>
      <c r="M1233" s="1290"/>
      <c r="N1233" s="1058"/>
      <c r="O1233" s="1058"/>
      <c r="S1233" s="1058"/>
      <c r="T1233" s="1058"/>
    </row>
    <row r="1234" spans="1:20">
      <c r="A1234" s="1046">
        <v>1229</v>
      </c>
      <c r="B1234" s="1045" t="s">
        <v>10523</v>
      </c>
      <c r="C1234" s="1867" t="s">
        <v>10524</v>
      </c>
      <c r="D1234" s="1527"/>
      <c r="E1234" s="1527"/>
      <c r="F1234" s="1527"/>
      <c r="G1234" s="1527"/>
      <c r="H1234" s="1527"/>
      <c r="I1234" s="1527"/>
      <c r="J1234" s="1882"/>
      <c r="K1234" s="1033" t="s">
        <v>6990</v>
      </c>
      <c r="L1234" s="1040" t="s">
        <v>10523</v>
      </c>
      <c r="M1234" s="1290"/>
      <c r="N1234" s="1058"/>
      <c r="O1234" s="1058"/>
      <c r="S1234" s="1058"/>
      <c r="T1234" s="1058"/>
    </row>
    <row r="1235" spans="1:20">
      <c r="A1235" s="1046">
        <v>1230</v>
      </c>
      <c r="B1235" s="1045" t="s">
        <v>10525</v>
      </c>
      <c r="C1235" s="1867" t="s">
        <v>10526</v>
      </c>
      <c r="D1235" s="1527"/>
      <c r="E1235" s="1527"/>
      <c r="F1235" s="1527"/>
      <c r="G1235" s="1527"/>
      <c r="H1235" s="1527"/>
      <c r="I1235" s="1527"/>
      <c r="J1235" s="1882"/>
      <c r="K1235" s="1033" t="s">
        <v>6990</v>
      </c>
      <c r="L1235" s="1040" t="s">
        <v>10525</v>
      </c>
      <c r="M1235" s="1290"/>
      <c r="N1235" s="1058"/>
      <c r="O1235" s="1058"/>
      <c r="S1235" s="1058"/>
      <c r="T1235" s="1058"/>
    </row>
    <row r="1236" spans="1:20">
      <c r="A1236" s="1046">
        <v>1231</v>
      </c>
      <c r="B1236" s="1045" t="s">
        <v>10527</v>
      </c>
      <c r="C1236" s="1867" t="s">
        <v>10528</v>
      </c>
      <c r="D1236" s="1527"/>
      <c r="E1236" s="1527"/>
      <c r="F1236" s="1527"/>
      <c r="G1236" s="1527"/>
      <c r="H1236" s="1527"/>
      <c r="I1236" s="1527"/>
      <c r="J1236" s="1882"/>
      <c r="K1236" s="1033" t="s">
        <v>6990</v>
      </c>
      <c r="L1236" s="1040" t="s">
        <v>10527</v>
      </c>
      <c r="M1236" s="1290"/>
      <c r="N1236" s="1058"/>
      <c r="O1236" s="1058"/>
      <c r="S1236" s="1058"/>
      <c r="T1236" s="1058"/>
    </row>
    <row r="1237" spans="1:20">
      <c r="A1237" s="1046">
        <v>1232</v>
      </c>
      <c r="B1237" s="1037" t="s">
        <v>10529</v>
      </c>
      <c r="C1237" s="1867" t="s">
        <v>10530</v>
      </c>
      <c r="D1237" s="1527"/>
      <c r="E1237" s="1527"/>
      <c r="F1237" s="1527"/>
      <c r="G1237" s="1527"/>
      <c r="H1237" s="1527"/>
      <c r="I1237" s="1527"/>
      <c r="J1237" s="1882"/>
      <c r="K1237" s="1033" t="s">
        <v>6990</v>
      </c>
      <c r="L1237" s="1040" t="s">
        <v>10529</v>
      </c>
      <c r="M1237" s="1290"/>
      <c r="N1237" s="1058"/>
      <c r="O1237" s="1058"/>
      <c r="S1237" s="1058"/>
      <c r="T1237" s="1058"/>
    </row>
    <row r="1238" spans="1:20">
      <c r="A1238" s="1046">
        <v>1233</v>
      </c>
      <c r="B1238" s="1037" t="s">
        <v>10531</v>
      </c>
      <c r="C1238" s="1867" t="s">
        <v>10532</v>
      </c>
      <c r="D1238" s="1527"/>
      <c r="E1238" s="1527"/>
      <c r="F1238" s="1527"/>
      <c r="G1238" s="1527"/>
      <c r="H1238" s="1527"/>
      <c r="I1238" s="1527"/>
      <c r="J1238" s="1882"/>
      <c r="K1238" s="1033" t="s">
        <v>6990</v>
      </c>
      <c r="L1238" s="1040" t="s">
        <v>10531</v>
      </c>
      <c r="M1238" s="1290"/>
      <c r="N1238" s="1058"/>
      <c r="O1238" s="1058"/>
      <c r="S1238" s="1058"/>
      <c r="T1238" s="1058"/>
    </row>
    <row r="1239" spans="1:20">
      <c r="A1239" s="1046">
        <v>1234</v>
      </c>
      <c r="B1239" s="1037" t="s">
        <v>10533</v>
      </c>
      <c r="C1239" s="1867" t="s">
        <v>10534</v>
      </c>
      <c r="D1239" s="1527"/>
      <c r="E1239" s="1527"/>
      <c r="F1239" s="1527"/>
      <c r="G1239" s="1527"/>
      <c r="H1239" s="1527"/>
      <c r="I1239" s="1527"/>
      <c r="J1239" s="1882"/>
      <c r="K1239" s="1033" t="s">
        <v>6990</v>
      </c>
      <c r="L1239" s="1040" t="s">
        <v>10533</v>
      </c>
      <c r="M1239" s="1290"/>
      <c r="N1239" s="1058"/>
      <c r="O1239" s="1058"/>
      <c r="S1239" s="1058"/>
      <c r="T1239" s="1058"/>
    </row>
    <row r="1240" spans="1:20">
      <c r="A1240" s="1046">
        <v>1235</v>
      </c>
      <c r="B1240" s="1037" t="s">
        <v>10535</v>
      </c>
      <c r="C1240" s="1867" t="s">
        <v>10536</v>
      </c>
      <c r="D1240" s="1527"/>
      <c r="E1240" s="1527"/>
      <c r="F1240" s="1527"/>
      <c r="G1240" s="1527"/>
      <c r="H1240" s="1527"/>
      <c r="I1240" s="1527"/>
      <c r="J1240" s="1882"/>
      <c r="K1240" s="1033" t="s">
        <v>6990</v>
      </c>
      <c r="L1240" s="1040" t="s">
        <v>10535</v>
      </c>
      <c r="M1240" s="1290"/>
      <c r="N1240" s="1058"/>
      <c r="O1240" s="1058"/>
      <c r="S1240" s="1058"/>
      <c r="T1240" s="1058"/>
    </row>
    <row r="1241" spans="1:20">
      <c r="A1241" s="1046">
        <v>1236</v>
      </c>
      <c r="B1241" s="1045" t="s">
        <v>10537</v>
      </c>
      <c r="C1241" s="1867" t="s">
        <v>10538</v>
      </c>
      <c r="D1241" s="1527"/>
      <c r="E1241" s="1527"/>
      <c r="F1241" s="1527"/>
      <c r="G1241" s="1527"/>
      <c r="H1241" s="1527"/>
      <c r="I1241" s="1527"/>
      <c r="J1241" s="1882"/>
      <c r="K1241" s="1033" t="s">
        <v>6990</v>
      </c>
      <c r="L1241" s="1040" t="s">
        <v>10537</v>
      </c>
      <c r="M1241" s="1290"/>
      <c r="N1241" s="1058"/>
      <c r="O1241" s="1058"/>
      <c r="S1241" s="1058"/>
      <c r="T1241" s="1058"/>
    </row>
    <row r="1242" spans="1:20">
      <c r="A1242" s="1046">
        <v>1237</v>
      </c>
      <c r="B1242" s="1045" t="s">
        <v>10539</v>
      </c>
      <c r="C1242" s="1867" t="s">
        <v>10540</v>
      </c>
      <c r="D1242" s="1527"/>
      <c r="E1242" s="1527"/>
      <c r="F1242" s="1527"/>
      <c r="G1242" s="1527"/>
      <c r="H1242" s="1527"/>
      <c r="I1242" s="1527"/>
      <c r="J1242" s="1882"/>
      <c r="K1242" s="1033" t="s">
        <v>6990</v>
      </c>
      <c r="L1242" s="1040" t="s">
        <v>10539</v>
      </c>
      <c r="M1242" s="1290"/>
      <c r="N1242" s="1058"/>
      <c r="O1242" s="1058"/>
      <c r="S1242" s="1058"/>
      <c r="T1242" s="1058"/>
    </row>
    <row r="1243" spans="1:20">
      <c r="A1243" s="1046">
        <v>1238</v>
      </c>
      <c r="B1243" s="1045" t="s">
        <v>10541</v>
      </c>
      <c r="C1243" s="1867" t="s">
        <v>10542</v>
      </c>
      <c r="D1243" s="1527"/>
      <c r="E1243" s="1527"/>
      <c r="F1243" s="1527"/>
      <c r="G1243" s="1527"/>
      <c r="H1243" s="1527"/>
      <c r="I1243" s="1527"/>
      <c r="J1243" s="1882"/>
      <c r="K1243" s="1033" t="s">
        <v>6990</v>
      </c>
      <c r="L1243" s="1040" t="s">
        <v>10541</v>
      </c>
      <c r="M1243" s="1290"/>
      <c r="N1243" s="1058"/>
      <c r="O1243" s="1058"/>
      <c r="S1243" s="1058"/>
      <c r="T1243" s="1058"/>
    </row>
    <row r="1244" spans="1:20">
      <c r="A1244" s="1046">
        <v>1239</v>
      </c>
      <c r="B1244" s="1045" t="s">
        <v>10543</v>
      </c>
      <c r="C1244" s="1867" t="s">
        <v>10544</v>
      </c>
      <c r="D1244" s="1527"/>
      <c r="E1244" s="1527"/>
      <c r="F1244" s="1527"/>
      <c r="G1244" s="1527"/>
      <c r="H1244" s="1527"/>
      <c r="I1244" s="1527"/>
      <c r="J1244" s="1882"/>
      <c r="K1244" s="1033" t="s">
        <v>6990</v>
      </c>
      <c r="L1244" s="1040" t="s">
        <v>10543</v>
      </c>
      <c r="M1244" s="1290"/>
      <c r="N1244" s="1058"/>
      <c r="O1244" s="1058"/>
      <c r="S1244" s="1058"/>
      <c r="T1244" s="1058"/>
    </row>
    <row r="1245" spans="1:20">
      <c r="A1245" s="1046">
        <v>1240</v>
      </c>
      <c r="B1245" s="1037" t="s">
        <v>10545</v>
      </c>
      <c r="C1245" s="1867" t="s">
        <v>10546</v>
      </c>
      <c r="D1245" s="1527"/>
      <c r="E1245" s="1527"/>
      <c r="F1245" s="1527"/>
      <c r="G1245" s="1527"/>
      <c r="H1245" s="1527"/>
      <c r="I1245" s="1527"/>
      <c r="J1245" s="1882"/>
      <c r="K1245" s="1033" t="s">
        <v>6990</v>
      </c>
      <c r="L1245" s="1040" t="s">
        <v>10545</v>
      </c>
      <c r="M1245" s="1290"/>
      <c r="N1245" s="1058"/>
      <c r="O1245" s="1058"/>
      <c r="S1245" s="1058"/>
      <c r="T1245" s="1058"/>
    </row>
    <row r="1246" spans="1:20">
      <c r="A1246" s="1046">
        <v>1241</v>
      </c>
      <c r="B1246" s="1037" t="s">
        <v>10547</v>
      </c>
      <c r="C1246" s="1867" t="s">
        <v>10548</v>
      </c>
      <c r="D1246" s="1527"/>
      <c r="E1246" s="1527"/>
      <c r="F1246" s="1527"/>
      <c r="G1246" s="1527"/>
      <c r="H1246" s="1527"/>
      <c r="I1246" s="1527"/>
      <c r="J1246" s="1882"/>
      <c r="K1246" s="1033" t="s">
        <v>6990</v>
      </c>
      <c r="L1246" s="1040" t="s">
        <v>10547</v>
      </c>
      <c r="M1246" s="1290"/>
      <c r="N1246" s="1058"/>
      <c r="O1246" s="1058"/>
      <c r="S1246" s="1058"/>
      <c r="T1246" s="1058"/>
    </row>
    <row r="1247" spans="1:20">
      <c r="A1247" s="1046">
        <v>1242</v>
      </c>
      <c r="B1247" s="1037" t="s">
        <v>10549</v>
      </c>
      <c r="C1247" s="1867" t="s">
        <v>10550</v>
      </c>
      <c r="D1247" s="1527"/>
      <c r="E1247" s="1527"/>
      <c r="F1247" s="1527"/>
      <c r="G1247" s="1527"/>
      <c r="H1247" s="1527"/>
      <c r="I1247" s="1527"/>
      <c r="J1247" s="1882"/>
      <c r="K1247" s="1033" t="s">
        <v>6990</v>
      </c>
      <c r="L1247" s="1040" t="s">
        <v>10549</v>
      </c>
      <c r="M1247" s="1290"/>
      <c r="N1247" s="1058"/>
      <c r="O1247" s="1058"/>
      <c r="S1247" s="1058"/>
      <c r="T1247" s="1058"/>
    </row>
    <row r="1248" spans="1:20">
      <c r="A1248" s="1046">
        <v>1243</v>
      </c>
      <c r="B1248" s="1037" t="s">
        <v>10551</v>
      </c>
      <c r="C1248" s="1867" t="s">
        <v>10552</v>
      </c>
      <c r="D1248" s="1527"/>
      <c r="E1248" s="1527"/>
      <c r="F1248" s="1527"/>
      <c r="G1248" s="1527"/>
      <c r="H1248" s="1527"/>
      <c r="I1248" s="1527"/>
      <c r="J1248" s="1882"/>
      <c r="K1248" s="1033" t="s">
        <v>6990</v>
      </c>
      <c r="L1248" s="1040" t="s">
        <v>10551</v>
      </c>
      <c r="M1248" s="1290"/>
      <c r="N1248" s="1058"/>
      <c r="O1248" s="1058"/>
      <c r="S1248" s="1058"/>
      <c r="T1248" s="1058"/>
    </row>
    <row r="1249" spans="1:20">
      <c r="A1249" s="1046">
        <v>1244</v>
      </c>
      <c r="B1249" s="1045" t="s">
        <v>10553</v>
      </c>
      <c r="C1249" s="1867" t="s">
        <v>10554</v>
      </c>
      <c r="D1249" s="1527"/>
      <c r="E1249" s="1527"/>
      <c r="F1249" s="1527"/>
      <c r="G1249" s="1527"/>
      <c r="H1249" s="1527"/>
      <c r="I1249" s="1527"/>
      <c r="J1249" s="1882"/>
      <c r="K1249" s="1033" t="s">
        <v>6990</v>
      </c>
      <c r="L1249" s="1040" t="s">
        <v>10553</v>
      </c>
      <c r="M1249" s="1290"/>
      <c r="N1249" s="1058"/>
      <c r="O1249" s="1058"/>
      <c r="S1249" s="1058"/>
      <c r="T1249" s="1058"/>
    </row>
    <row r="1250" spans="1:20">
      <c r="A1250" s="1046">
        <v>1245</v>
      </c>
      <c r="B1250" s="1045" t="s">
        <v>10555</v>
      </c>
      <c r="C1250" s="1867" t="s">
        <v>10556</v>
      </c>
      <c r="D1250" s="1527"/>
      <c r="E1250" s="1527"/>
      <c r="F1250" s="1527"/>
      <c r="G1250" s="1527"/>
      <c r="H1250" s="1527"/>
      <c r="I1250" s="1527"/>
      <c r="J1250" s="1882"/>
      <c r="K1250" s="1033" t="s">
        <v>6990</v>
      </c>
      <c r="L1250" s="1040" t="s">
        <v>10555</v>
      </c>
      <c r="M1250" s="1290"/>
      <c r="N1250" s="1058"/>
      <c r="O1250" s="1058"/>
      <c r="S1250" s="1058"/>
      <c r="T1250" s="1058"/>
    </row>
    <row r="1251" spans="1:20">
      <c r="A1251" s="1046">
        <v>1246</v>
      </c>
      <c r="B1251" s="1045" t="s">
        <v>10557</v>
      </c>
      <c r="C1251" s="1867" t="s">
        <v>10558</v>
      </c>
      <c r="D1251" s="1527"/>
      <c r="E1251" s="1527"/>
      <c r="F1251" s="1527"/>
      <c r="G1251" s="1527"/>
      <c r="H1251" s="1527"/>
      <c r="I1251" s="1527"/>
      <c r="J1251" s="1882"/>
      <c r="K1251" s="1033" t="s">
        <v>6990</v>
      </c>
      <c r="L1251" s="1040" t="s">
        <v>10557</v>
      </c>
      <c r="M1251" s="1290"/>
      <c r="N1251" s="1058"/>
      <c r="O1251" s="1058"/>
      <c r="S1251" s="1058"/>
      <c r="T1251" s="1058"/>
    </row>
    <row r="1252" spans="1:20">
      <c r="A1252" s="1046">
        <v>1247</v>
      </c>
      <c r="B1252" s="1045" t="s">
        <v>10559</v>
      </c>
      <c r="C1252" s="1867" t="s">
        <v>10560</v>
      </c>
      <c r="D1252" s="1527"/>
      <c r="E1252" s="1527"/>
      <c r="F1252" s="1527"/>
      <c r="G1252" s="1527"/>
      <c r="H1252" s="1527"/>
      <c r="I1252" s="1527"/>
      <c r="J1252" s="1882"/>
      <c r="K1252" s="1033" t="s">
        <v>6990</v>
      </c>
      <c r="L1252" s="1040" t="s">
        <v>10559</v>
      </c>
      <c r="M1252" s="1290"/>
      <c r="N1252" s="1058"/>
      <c r="O1252" s="1058"/>
      <c r="S1252" s="1058"/>
      <c r="T1252" s="1058"/>
    </row>
    <row r="1253" spans="1:20">
      <c r="A1253" s="1046">
        <v>1248</v>
      </c>
      <c r="B1253" s="1037" t="s">
        <v>10561</v>
      </c>
      <c r="C1253" s="1867" t="s">
        <v>10562</v>
      </c>
      <c r="D1253" s="1527"/>
      <c r="E1253" s="1527"/>
      <c r="F1253" s="1527"/>
      <c r="G1253" s="1527"/>
      <c r="H1253" s="1527"/>
      <c r="I1253" s="1527"/>
      <c r="J1253" s="1882"/>
      <c r="K1253" s="1033" t="s">
        <v>6990</v>
      </c>
      <c r="L1253" s="1040" t="s">
        <v>10561</v>
      </c>
      <c r="M1253" s="1290"/>
      <c r="N1253" s="1058"/>
      <c r="O1253" s="1058"/>
      <c r="S1253" s="1058"/>
      <c r="T1253" s="1058"/>
    </row>
    <row r="1254" spans="1:20">
      <c r="A1254" s="1046">
        <v>1249</v>
      </c>
      <c r="B1254" s="1037" t="s">
        <v>10563</v>
      </c>
      <c r="C1254" s="1867" t="s">
        <v>10564</v>
      </c>
      <c r="D1254" s="1527"/>
      <c r="E1254" s="1527"/>
      <c r="F1254" s="1527"/>
      <c r="G1254" s="1527"/>
      <c r="H1254" s="1527"/>
      <c r="I1254" s="1527"/>
      <c r="J1254" s="1882"/>
      <c r="K1254" s="1033" t="s">
        <v>6990</v>
      </c>
      <c r="L1254" s="1040" t="s">
        <v>10563</v>
      </c>
      <c r="M1254" s="1290"/>
      <c r="N1254" s="1058"/>
      <c r="O1254" s="1058"/>
      <c r="S1254" s="1058"/>
      <c r="T1254" s="1058"/>
    </row>
    <row r="1255" spans="1:20">
      <c r="A1255" s="1046">
        <v>1250</v>
      </c>
      <c r="B1255" s="1037" t="s">
        <v>10565</v>
      </c>
      <c r="C1255" s="1867" t="s">
        <v>10566</v>
      </c>
      <c r="D1255" s="1527"/>
      <c r="E1255" s="1527"/>
      <c r="F1255" s="1527"/>
      <c r="G1255" s="1527"/>
      <c r="H1255" s="1527"/>
      <c r="I1255" s="1527"/>
      <c r="J1255" s="1882"/>
      <c r="K1255" s="1033" t="s">
        <v>6990</v>
      </c>
      <c r="L1255" s="1040" t="s">
        <v>10565</v>
      </c>
      <c r="M1255" s="1290"/>
      <c r="N1255" s="1058"/>
      <c r="O1255" s="1058"/>
      <c r="S1255" s="1058"/>
      <c r="T1255" s="1058"/>
    </row>
    <row r="1256" spans="1:20">
      <c r="A1256" s="1046">
        <v>1251</v>
      </c>
      <c r="B1256" s="1037" t="s">
        <v>10567</v>
      </c>
      <c r="C1256" s="1867" t="s">
        <v>10568</v>
      </c>
      <c r="D1256" s="1527"/>
      <c r="E1256" s="1527"/>
      <c r="F1256" s="1527"/>
      <c r="G1256" s="1527"/>
      <c r="H1256" s="1527"/>
      <c r="I1256" s="1527"/>
      <c r="J1256" s="1882"/>
      <c r="K1256" s="1033" t="s">
        <v>6990</v>
      </c>
      <c r="L1256" s="1040" t="s">
        <v>10567</v>
      </c>
      <c r="M1256" s="1290"/>
      <c r="N1256" s="1058"/>
      <c r="O1256" s="1058"/>
      <c r="S1256" s="1058"/>
      <c r="T1256" s="1058"/>
    </row>
    <row r="1257" spans="1:20">
      <c r="A1257" s="1046">
        <v>1252</v>
      </c>
      <c r="B1257" s="1045" t="s">
        <v>10569</v>
      </c>
      <c r="C1257" s="1867" t="s">
        <v>10570</v>
      </c>
      <c r="D1257" s="1527"/>
      <c r="E1257" s="1527"/>
      <c r="F1257" s="1527"/>
      <c r="G1257" s="1527"/>
      <c r="H1257" s="1527"/>
      <c r="I1257" s="1527"/>
      <c r="J1257" s="1882"/>
      <c r="K1257" s="1033" t="s">
        <v>6990</v>
      </c>
      <c r="L1257" s="1040" t="s">
        <v>10569</v>
      </c>
      <c r="M1257" s="1290"/>
      <c r="N1257" s="1058"/>
      <c r="O1257" s="1058"/>
      <c r="S1257" s="1058"/>
      <c r="T1257" s="1058"/>
    </row>
    <row r="1258" spans="1:20">
      <c r="A1258" s="1046">
        <v>1253</v>
      </c>
      <c r="B1258" s="1045" t="s">
        <v>10571</v>
      </c>
      <c r="C1258" s="1867" t="s">
        <v>10572</v>
      </c>
      <c r="D1258" s="1527"/>
      <c r="E1258" s="1527"/>
      <c r="F1258" s="1527"/>
      <c r="G1258" s="1527"/>
      <c r="H1258" s="1527"/>
      <c r="I1258" s="1527"/>
      <c r="J1258" s="1882"/>
      <c r="K1258" s="1033" t="s">
        <v>6990</v>
      </c>
      <c r="L1258" s="1040" t="s">
        <v>10571</v>
      </c>
      <c r="M1258" s="1290"/>
      <c r="N1258" s="1058"/>
      <c r="O1258" s="1058"/>
      <c r="S1258" s="1058"/>
      <c r="T1258" s="1058"/>
    </row>
    <row r="1259" spans="1:20">
      <c r="A1259" s="1046">
        <v>1254</v>
      </c>
      <c r="B1259" s="1045" t="s">
        <v>10573</v>
      </c>
      <c r="C1259" s="1867" t="s">
        <v>10574</v>
      </c>
      <c r="D1259" s="1527"/>
      <c r="E1259" s="1527"/>
      <c r="F1259" s="1527"/>
      <c r="G1259" s="1527"/>
      <c r="H1259" s="1527"/>
      <c r="I1259" s="1527"/>
      <c r="J1259" s="1882"/>
      <c r="K1259" s="1033" t="s">
        <v>6990</v>
      </c>
      <c r="L1259" s="1040" t="s">
        <v>10573</v>
      </c>
      <c r="M1259" s="1290"/>
      <c r="N1259" s="1058"/>
      <c r="O1259" s="1058"/>
      <c r="S1259" s="1058"/>
      <c r="T1259" s="1058"/>
    </row>
    <row r="1260" spans="1:20">
      <c r="A1260" s="1046">
        <v>1255</v>
      </c>
      <c r="B1260" s="1045" t="s">
        <v>10575</v>
      </c>
      <c r="C1260" s="1867" t="s">
        <v>10576</v>
      </c>
      <c r="D1260" s="1527"/>
      <c r="E1260" s="1527"/>
      <c r="F1260" s="1527"/>
      <c r="G1260" s="1527"/>
      <c r="H1260" s="1527"/>
      <c r="I1260" s="1527"/>
      <c r="J1260" s="1882"/>
      <c r="K1260" s="1033" t="s">
        <v>6990</v>
      </c>
      <c r="L1260" s="1040" t="s">
        <v>10575</v>
      </c>
      <c r="M1260" s="1290"/>
      <c r="N1260" s="1058"/>
      <c r="O1260" s="1058"/>
      <c r="S1260" s="1058"/>
      <c r="T1260" s="1058"/>
    </row>
    <row r="1261" spans="1:20">
      <c r="A1261" s="1046">
        <v>1256</v>
      </c>
      <c r="B1261" s="1037" t="s">
        <v>10577</v>
      </c>
      <c r="C1261" s="1867" t="s">
        <v>10578</v>
      </c>
      <c r="D1261" s="1527"/>
      <c r="E1261" s="1527"/>
      <c r="F1261" s="1527"/>
      <c r="G1261" s="1527"/>
      <c r="H1261" s="1527"/>
      <c r="I1261" s="1527"/>
      <c r="J1261" s="1882"/>
      <c r="K1261" s="1033" t="s">
        <v>6990</v>
      </c>
      <c r="L1261" s="1040" t="s">
        <v>10577</v>
      </c>
      <c r="M1261" s="1290"/>
      <c r="N1261" s="1058"/>
      <c r="O1261" s="1058"/>
      <c r="S1261" s="1058"/>
      <c r="T1261" s="1058"/>
    </row>
    <row r="1262" spans="1:20">
      <c r="A1262" s="1046">
        <v>1257</v>
      </c>
      <c r="B1262" s="1037" t="s">
        <v>10579</v>
      </c>
      <c r="C1262" s="1867" t="s">
        <v>10580</v>
      </c>
      <c r="D1262" s="1527"/>
      <c r="E1262" s="1527"/>
      <c r="F1262" s="1527"/>
      <c r="G1262" s="1527"/>
      <c r="H1262" s="1527"/>
      <c r="I1262" s="1527"/>
      <c r="J1262" s="1882"/>
      <c r="K1262" s="1033" t="s">
        <v>6990</v>
      </c>
      <c r="L1262" s="1040" t="s">
        <v>10579</v>
      </c>
      <c r="M1262" s="1290"/>
      <c r="N1262" s="1058"/>
      <c r="O1262" s="1058"/>
      <c r="S1262" s="1058"/>
      <c r="T1262" s="1058"/>
    </row>
    <row r="1263" spans="1:20">
      <c r="A1263" s="1046">
        <v>1258</v>
      </c>
      <c r="B1263" s="1037" t="s">
        <v>10581</v>
      </c>
      <c r="C1263" s="1867" t="s">
        <v>10582</v>
      </c>
      <c r="D1263" s="1527"/>
      <c r="E1263" s="1527"/>
      <c r="F1263" s="1527"/>
      <c r="G1263" s="1527"/>
      <c r="H1263" s="1527"/>
      <c r="I1263" s="1527"/>
      <c r="J1263" s="1882"/>
      <c r="K1263" s="1033" t="s">
        <v>6990</v>
      </c>
      <c r="L1263" s="1040" t="s">
        <v>10581</v>
      </c>
      <c r="M1263" s="1290"/>
      <c r="N1263" s="1058"/>
      <c r="O1263" s="1058"/>
      <c r="S1263" s="1058"/>
      <c r="T1263" s="1058"/>
    </row>
    <row r="1264" spans="1:20">
      <c r="A1264" s="1046">
        <v>1259</v>
      </c>
      <c r="B1264" s="1037" t="s">
        <v>10583</v>
      </c>
      <c r="C1264" s="1867" t="s">
        <v>10584</v>
      </c>
      <c r="D1264" s="1527"/>
      <c r="E1264" s="1527"/>
      <c r="F1264" s="1527"/>
      <c r="G1264" s="1527"/>
      <c r="H1264" s="1527"/>
      <c r="I1264" s="1527"/>
      <c r="J1264" s="1882"/>
      <c r="K1264" s="1033" t="s">
        <v>6990</v>
      </c>
      <c r="L1264" s="1040" t="s">
        <v>10583</v>
      </c>
      <c r="M1264" s="1290"/>
      <c r="N1264" s="1058"/>
      <c r="O1264" s="1058"/>
      <c r="S1264" s="1058"/>
      <c r="T1264" s="1058"/>
    </row>
    <row r="1265" spans="1:20">
      <c r="A1265" s="1046">
        <v>1260</v>
      </c>
      <c r="B1265" s="1045" t="s">
        <v>10585</v>
      </c>
      <c r="C1265" s="1867" t="s">
        <v>10586</v>
      </c>
      <c r="D1265" s="1527"/>
      <c r="E1265" s="1527"/>
      <c r="F1265" s="1527"/>
      <c r="G1265" s="1527"/>
      <c r="H1265" s="1527"/>
      <c r="I1265" s="1527"/>
      <c r="J1265" s="1882"/>
      <c r="K1265" s="1033" t="s">
        <v>6990</v>
      </c>
      <c r="L1265" s="1040" t="s">
        <v>10585</v>
      </c>
      <c r="M1265" s="1290"/>
      <c r="N1265" s="1058"/>
      <c r="O1265" s="1058"/>
      <c r="S1265" s="1058"/>
      <c r="T1265" s="1058"/>
    </row>
    <row r="1266" spans="1:20">
      <c r="A1266" s="1046">
        <v>1261</v>
      </c>
      <c r="B1266" s="1045" t="s">
        <v>10587</v>
      </c>
      <c r="C1266" s="1867" t="s">
        <v>10588</v>
      </c>
      <c r="D1266" s="1527"/>
      <c r="E1266" s="1527"/>
      <c r="F1266" s="1527"/>
      <c r="G1266" s="1527"/>
      <c r="H1266" s="1527"/>
      <c r="I1266" s="1527"/>
      <c r="J1266" s="1882"/>
      <c r="K1266" s="1033" t="s">
        <v>6990</v>
      </c>
      <c r="L1266" s="1040" t="s">
        <v>10587</v>
      </c>
      <c r="M1266" s="1290"/>
      <c r="N1266" s="1058"/>
      <c r="O1266" s="1058"/>
      <c r="S1266" s="1058"/>
      <c r="T1266" s="1058"/>
    </row>
    <row r="1267" spans="1:20">
      <c r="A1267" s="1046">
        <v>1262</v>
      </c>
      <c r="B1267" s="1045" t="s">
        <v>10589</v>
      </c>
      <c r="C1267" s="1867" t="s">
        <v>10590</v>
      </c>
      <c r="D1267" s="1527"/>
      <c r="E1267" s="1527"/>
      <c r="F1267" s="1527"/>
      <c r="G1267" s="1527"/>
      <c r="H1267" s="1527"/>
      <c r="I1267" s="1527"/>
      <c r="J1267" s="1882"/>
      <c r="K1267" s="1033" t="s">
        <v>6990</v>
      </c>
      <c r="L1267" s="1040" t="s">
        <v>10589</v>
      </c>
      <c r="M1267" s="1290"/>
      <c r="N1267" s="1058"/>
      <c r="O1267" s="1058"/>
      <c r="S1267" s="1058"/>
      <c r="T1267" s="1058"/>
    </row>
    <row r="1268" spans="1:20">
      <c r="A1268" s="1046">
        <v>1263</v>
      </c>
      <c r="B1268" s="1045" t="s">
        <v>10591</v>
      </c>
      <c r="C1268" s="1867" t="s">
        <v>10592</v>
      </c>
      <c r="D1268" s="1527"/>
      <c r="E1268" s="1527"/>
      <c r="F1268" s="1527"/>
      <c r="G1268" s="1527"/>
      <c r="H1268" s="1527"/>
      <c r="I1268" s="1527"/>
      <c r="J1268" s="1882"/>
      <c r="K1268" s="1033" t="s">
        <v>6990</v>
      </c>
      <c r="L1268" s="1040" t="s">
        <v>10591</v>
      </c>
      <c r="M1268" s="1290"/>
      <c r="N1268" s="1058"/>
      <c r="O1268" s="1058"/>
      <c r="S1268" s="1058"/>
      <c r="T1268" s="1058"/>
    </row>
    <row r="1269" spans="1:20">
      <c r="A1269" s="1046">
        <v>1264</v>
      </c>
      <c r="B1269" s="1037" t="s">
        <v>10593</v>
      </c>
      <c r="C1269" s="1867" t="s">
        <v>10594</v>
      </c>
      <c r="D1269" s="1527"/>
      <c r="E1269" s="1527"/>
      <c r="F1269" s="1527"/>
      <c r="G1269" s="1527"/>
      <c r="H1269" s="1527"/>
      <c r="I1269" s="1527"/>
      <c r="J1269" s="1882"/>
      <c r="K1269" s="1033" t="s">
        <v>6990</v>
      </c>
      <c r="L1269" s="1040" t="s">
        <v>10593</v>
      </c>
      <c r="M1269" s="1290"/>
      <c r="N1269" s="1058"/>
      <c r="O1269" s="1058"/>
      <c r="S1269" s="1058"/>
      <c r="T1269" s="1058"/>
    </row>
    <row r="1270" spans="1:20">
      <c r="A1270" s="1046">
        <v>1265</v>
      </c>
      <c r="B1270" s="1037" t="s">
        <v>10595</v>
      </c>
      <c r="C1270" s="1867" t="s">
        <v>10596</v>
      </c>
      <c r="D1270" s="1527"/>
      <c r="E1270" s="1527"/>
      <c r="F1270" s="1527"/>
      <c r="G1270" s="1527"/>
      <c r="H1270" s="1527"/>
      <c r="I1270" s="1527"/>
      <c r="J1270" s="1882"/>
      <c r="K1270" s="1033" t="s">
        <v>6990</v>
      </c>
      <c r="L1270" s="1040" t="s">
        <v>10595</v>
      </c>
      <c r="M1270" s="1290"/>
      <c r="N1270" s="1058"/>
      <c r="O1270" s="1058"/>
      <c r="S1270" s="1058"/>
      <c r="T1270" s="1058"/>
    </row>
    <row r="1271" spans="1:20">
      <c r="A1271" s="1046">
        <v>1266</v>
      </c>
      <c r="B1271" s="1037" t="s">
        <v>10597</v>
      </c>
      <c r="C1271" s="1867" t="s">
        <v>10598</v>
      </c>
      <c r="D1271" s="1527"/>
      <c r="E1271" s="1527"/>
      <c r="F1271" s="1527"/>
      <c r="G1271" s="1527"/>
      <c r="H1271" s="1527"/>
      <c r="I1271" s="1527"/>
      <c r="J1271" s="1882"/>
      <c r="K1271" s="1033" t="s">
        <v>6990</v>
      </c>
      <c r="L1271" s="1040" t="s">
        <v>10597</v>
      </c>
      <c r="M1271" s="1290"/>
      <c r="N1271" s="1058"/>
      <c r="O1271" s="1058"/>
      <c r="S1271" s="1058"/>
      <c r="T1271" s="1058"/>
    </row>
    <row r="1272" spans="1:20">
      <c r="A1272" s="1046">
        <v>1267</v>
      </c>
      <c r="B1272" s="1037" t="s">
        <v>10599</v>
      </c>
      <c r="C1272" s="1867" t="s">
        <v>10600</v>
      </c>
      <c r="D1272" s="1527"/>
      <c r="E1272" s="1527"/>
      <c r="F1272" s="1527"/>
      <c r="G1272" s="1527"/>
      <c r="H1272" s="1527"/>
      <c r="I1272" s="1527"/>
      <c r="J1272" s="1882"/>
      <c r="K1272" s="1033" t="s">
        <v>6990</v>
      </c>
      <c r="L1272" s="1040" t="s">
        <v>10599</v>
      </c>
      <c r="M1272" s="1290"/>
      <c r="N1272" s="1058"/>
      <c r="O1272" s="1058"/>
      <c r="S1272" s="1058"/>
      <c r="T1272" s="1058"/>
    </row>
    <row r="1273" spans="1:20">
      <c r="A1273" s="1046">
        <v>1268</v>
      </c>
      <c r="B1273" s="1045" t="s">
        <v>10601</v>
      </c>
      <c r="C1273" s="1867" t="s">
        <v>10602</v>
      </c>
      <c r="D1273" s="1527"/>
      <c r="E1273" s="1527"/>
      <c r="F1273" s="1527"/>
      <c r="G1273" s="1527"/>
      <c r="H1273" s="1527"/>
      <c r="I1273" s="1527"/>
      <c r="J1273" s="1882"/>
      <c r="K1273" s="1033" t="s">
        <v>6990</v>
      </c>
      <c r="L1273" s="1040" t="s">
        <v>10601</v>
      </c>
      <c r="M1273" s="1290"/>
      <c r="N1273" s="1058"/>
      <c r="O1273" s="1058"/>
      <c r="S1273" s="1058"/>
      <c r="T1273" s="1058"/>
    </row>
    <row r="1274" spans="1:20">
      <c r="A1274" s="1046">
        <v>1269</v>
      </c>
      <c r="B1274" s="1045" t="s">
        <v>10603</v>
      </c>
      <c r="C1274" s="1867" t="s">
        <v>10604</v>
      </c>
      <c r="D1274" s="1527"/>
      <c r="E1274" s="1527"/>
      <c r="F1274" s="1527"/>
      <c r="G1274" s="1527"/>
      <c r="H1274" s="1527"/>
      <c r="I1274" s="1527"/>
      <c r="J1274" s="1882"/>
      <c r="K1274" s="1033" t="s">
        <v>6990</v>
      </c>
      <c r="L1274" s="1040" t="s">
        <v>10603</v>
      </c>
      <c r="M1274" s="1290"/>
      <c r="N1274" s="1058"/>
      <c r="O1274" s="1058"/>
      <c r="S1274" s="1058"/>
      <c r="T1274" s="1058"/>
    </row>
    <row r="1275" spans="1:20">
      <c r="A1275" s="1046">
        <v>1270</v>
      </c>
      <c r="B1275" s="1045" t="s">
        <v>10605</v>
      </c>
      <c r="C1275" s="1867" t="s">
        <v>10606</v>
      </c>
      <c r="D1275" s="1527"/>
      <c r="E1275" s="1527"/>
      <c r="F1275" s="1527"/>
      <c r="G1275" s="1527"/>
      <c r="H1275" s="1527"/>
      <c r="I1275" s="1527"/>
      <c r="J1275" s="1882"/>
      <c r="K1275" s="1033" t="s">
        <v>6990</v>
      </c>
      <c r="L1275" s="1040" t="s">
        <v>10605</v>
      </c>
      <c r="M1275" s="1290"/>
      <c r="N1275" s="1058"/>
      <c r="O1275" s="1058"/>
      <c r="S1275" s="1058"/>
      <c r="T1275" s="1058"/>
    </row>
    <row r="1276" spans="1:20">
      <c r="A1276" s="1046">
        <v>1271</v>
      </c>
      <c r="B1276" s="1045" t="s">
        <v>10607</v>
      </c>
      <c r="C1276" s="1867" t="s">
        <v>10608</v>
      </c>
      <c r="D1276" s="1527"/>
      <c r="E1276" s="1527"/>
      <c r="F1276" s="1527"/>
      <c r="G1276" s="1527"/>
      <c r="H1276" s="1527"/>
      <c r="I1276" s="1527"/>
      <c r="J1276" s="1882"/>
      <c r="K1276" s="1033" t="s">
        <v>6990</v>
      </c>
      <c r="L1276" s="1040" t="s">
        <v>10607</v>
      </c>
      <c r="M1276" s="1290"/>
      <c r="N1276" s="1058"/>
      <c r="O1276" s="1058"/>
      <c r="S1276" s="1058"/>
      <c r="T1276" s="1058"/>
    </row>
    <row r="1277" spans="1:20">
      <c r="A1277" s="1046">
        <v>1272</v>
      </c>
      <c r="B1277" s="1037" t="s">
        <v>10609</v>
      </c>
      <c r="C1277" s="1867" t="s">
        <v>10610</v>
      </c>
      <c r="D1277" s="1527"/>
      <c r="E1277" s="1527"/>
      <c r="F1277" s="1527"/>
      <c r="G1277" s="1527"/>
      <c r="H1277" s="1527"/>
      <c r="I1277" s="1527"/>
      <c r="J1277" s="1882"/>
      <c r="K1277" s="1033" t="s">
        <v>6990</v>
      </c>
      <c r="L1277" s="1040" t="s">
        <v>10609</v>
      </c>
      <c r="M1277" s="1290"/>
      <c r="N1277" s="1058"/>
      <c r="O1277" s="1058"/>
      <c r="S1277" s="1058"/>
      <c r="T1277" s="1058"/>
    </row>
    <row r="1278" spans="1:20">
      <c r="A1278" s="1046">
        <v>1273</v>
      </c>
      <c r="B1278" s="1037" t="s">
        <v>10611</v>
      </c>
      <c r="C1278" s="1867" t="s">
        <v>10612</v>
      </c>
      <c r="D1278" s="1527"/>
      <c r="E1278" s="1527"/>
      <c r="F1278" s="1527"/>
      <c r="G1278" s="1527"/>
      <c r="H1278" s="1527"/>
      <c r="I1278" s="1527"/>
      <c r="J1278" s="1882"/>
      <c r="K1278" s="1033" t="s">
        <v>6990</v>
      </c>
      <c r="L1278" s="1040" t="s">
        <v>10611</v>
      </c>
      <c r="M1278" s="1290"/>
      <c r="N1278" s="1058"/>
      <c r="O1278" s="1058"/>
      <c r="S1278" s="1058"/>
      <c r="T1278" s="1058"/>
    </row>
    <row r="1279" spans="1:20">
      <c r="A1279" s="1046">
        <v>1274</v>
      </c>
      <c r="B1279" s="1037" t="s">
        <v>10613</v>
      </c>
      <c r="C1279" s="1867" t="s">
        <v>10614</v>
      </c>
      <c r="D1279" s="1527"/>
      <c r="E1279" s="1527"/>
      <c r="F1279" s="1527"/>
      <c r="G1279" s="1527"/>
      <c r="H1279" s="1527"/>
      <c r="I1279" s="1527"/>
      <c r="J1279" s="1882"/>
      <c r="K1279" s="1033" t="s">
        <v>6990</v>
      </c>
      <c r="L1279" s="1040" t="s">
        <v>10613</v>
      </c>
      <c r="M1279" s="1290"/>
      <c r="N1279" s="1058"/>
      <c r="O1279" s="1058"/>
      <c r="S1279" s="1058"/>
      <c r="T1279" s="1058"/>
    </row>
    <row r="1280" spans="1:20">
      <c r="A1280" s="1046">
        <v>1275</v>
      </c>
      <c r="B1280" s="1037" t="s">
        <v>10615</v>
      </c>
      <c r="C1280" s="1867" t="s">
        <v>10616</v>
      </c>
      <c r="D1280" s="1527"/>
      <c r="E1280" s="1527"/>
      <c r="F1280" s="1527"/>
      <c r="G1280" s="1527"/>
      <c r="H1280" s="1527"/>
      <c r="I1280" s="1527"/>
      <c r="J1280" s="1882"/>
      <c r="K1280" s="1033" t="s">
        <v>6990</v>
      </c>
      <c r="L1280" s="1040" t="s">
        <v>10615</v>
      </c>
      <c r="M1280" s="1290"/>
      <c r="N1280" s="1058"/>
      <c r="O1280" s="1058"/>
      <c r="S1280" s="1058"/>
      <c r="T1280" s="1058"/>
    </row>
    <row r="1281" spans="1:20">
      <c r="A1281" s="1046">
        <v>1276</v>
      </c>
      <c r="B1281" s="1045" t="s">
        <v>10617</v>
      </c>
      <c r="C1281" s="1867" t="s">
        <v>10618</v>
      </c>
      <c r="D1281" s="1527"/>
      <c r="E1281" s="1527"/>
      <c r="F1281" s="1527"/>
      <c r="G1281" s="1527"/>
      <c r="H1281" s="1527"/>
      <c r="I1281" s="1527"/>
      <c r="J1281" s="1882"/>
      <c r="K1281" s="1033" t="s">
        <v>6990</v>
      </c>
      <c r="L1281" s="1040" t="s">
        <v>10617</v>
      </c>
      <c r="M1281" s="1290"/>
      <c r="N1281" s="1058"/>
      <c r="O1281" s="1058"/>
      <c r="S1281" s="1058"/>
      <c r="T1281" s="1058"/>
    </row>
    <row r="1282" spans="1:20">
      <c r="A1282" s="1046">
        <v>1277</v>
      </c>
      <c r="B1282" s="1045" t="s">
        <v>10619</v>
      </c>
      <c r="C1282" s="1867" t="s">
        <v>10620</v>
      </c>
      <c r="D1282" s="1527"/>
      <c r="E1282" s="1527"/>
      <c r="F1282" s="1527"/>
      <c r="G1282" s="1527"/>
      <c r="H1282" s="1527"/>
      <c r="I1282" s="1527"/>
      <c r="J1282" s="1882"/>
      <c r="K1282" s="1033" t="s">
        <v>6990</v>
      </c>
      <c r="L1282" s="1040" t="s">
        <v>10619</v>
      </c>
      <c r="M1282" s="1290"/>
      <c r="N1282" s="1058"/>
      <c r="O1282" s="1058"/>
      <c r="S1282" s="1058"/>
      <c r="T1282" s="1058"/>
    </row>
    <row r="1283" spans="1:20">
      <c r="A1283" s="1046">
        <v>1278</v>
      </c>
      <c r="B1283" s="1045" t="s">
        <v>10621</v>
      </c>
      <c r="C1283" s="1867" t="s">
        <v>10622</v>
      </c>
      <c r="D1283" s="1527"/>
      <c r="E1283" s="1527"/>
      <c r="F1283" s="1527"/>
      <c r="G1283" s="1527"/>
      <c r="H1283" s="1527"/>
      <c r="I1283" s="1527"/>
      <c r="J1283" s="1882"/>
      <c r="K1283" s="1033" t="s">
        <v>6990</v>
      </c>
      <c r="L1283" s="1040" t="s">
        <v>10621</v>
      </c>
      <c r="M1283" s="1290"/>
      <c r="N1283" s="1058"/>
      <c r="O1283" s="1058"/>
      <c r="S1283" s="1058"/>
      <c r="T1283" s="1058"/>
    </row>
    <row r="1284" spans="1:20">
      <c r="A1284" s="1046">
        <v>1279</v>
      </c>
      <c r="B1284" s="1045" t="s">
        <v>10623</v>
      </c>
      <c r="C1284" s="1867" t="s">
        <v>10624</v>
      </c>
      <c r="D1284" s="1527"/>
      <c r="E1284" s="1527"/>
      <c r="F1284" s="1527"/>
      <c r="G1284" s="1527"/>
      <c r="H1284" s="1527"/>
      <c r="I1284" s="1527"/>
      <c r="J1284" s="1882"/>
      <c r="K1284" s="1033" t="s">
        <v>6990</v>
      </c>
      <c r="L1284" s="1040" t="s">
        <v>10623</v>
      </c>
      <c r="M1284" s="1290"/>
      <c r="N1284" s="1058"/>
      <c r="O1284" s="1058"/>
      <c r="S1284" s="1058"/>
      <c r="T1284" s="1058"/>
    </row>
    <row r="1285" spans="1:20">
      <c r="A1285" s="1046">
        <v>1280</v>
      </c>
      <c r="B1285" s="1037" t="s">
        <v>10625</v>
      </c>
      <c r="C1285" s="1867" t="s">
        <v>10626</v>
      </c>
      <c r="D1285" s="1527"/>
      <c r="E1285" s="1527"/>
      <c r="F1285" s="1527"/>
      <c r="G1285" s="1527"/>
      <c r="H1285" s="1527"/>
      <c r="I1285" s="1527"/>
      <c r="J1285" s="1882"/>
      <c r="K1285" s="1032" t="s">
        <v>16</v>
      </c>
      <c r="L1285" s="1040" t="s">
        <v>10625</v>
      </c>
      <c r="M1285" s="1290"/>
      <c r="N1285" s="1058"/>
      <c r="O1285" s="1058"/>
      <c r="S1285" s="1058"/>
      <c r="T1285" s="1058"/>
    </row>
    <row r="1286" spans="1:20">
      <c r="A1286" s="1046">
        <v>1281</v>
      </c>
      <c r="B1286" s="1037" t="s">
        <v>10627</v>
      </c>
      <c r="C1286" s="1867" t="s">
        <v>10628</v>
      </c>
      <c r="D1286" s="1527"/>
      <c r="E1286" s="1527"/>
      <c r="F1286" s="1527"/>
      <c r="G1286" s="1527"/>
      <c r="H1286" s="1527"/>
      <c r="I1286" s="1527"/>
      <c r="J1286" s="1882"/>
      <c r="K1286" s="1032" t="s">
        <v>16</v>
      </c>
      <c r="L1286" s="1040" t="s">
        <v>10627</v>
      </c>
      <c r="M1286" s="1290"/>
      <c r="N1286" s="1058"/>
      <c r="O1286" s="1058"/>
      <c r="S1286" s="1058"/>
      <c r="T1286" s="1058"/>
    </row>
    <row r="1287" spans="1:20">
      <c r="A1287" s="1046">
        <v>1282</v>
      </c>
      <c r="B1287" s="1037" t="s">
        <v>10629</v>
      </c>
      <c r="C1287" s="1867" t="s">
        <v>10630</v>
      </c>
      <c r="D1287" s="1527"/>
      <c r="E1287" s="1527"/>
      <c r="F1287" s="1527"/>
      <c r="G1287" s="1527"/>
      <c r="H1287" s="1527"/>
      <c r="I1287" s="1527"/>
      <c r="J1287" s="1882"/>
      <c r="K1287" s="1032" t="s">
        <v>16</v>
      </c>
      <c r="L1287" s="1040" t="s">
        <v>10629</v>
      </c>
      <c r="M1287" s="1290"/>
      <c r="N1287" s="1058"/>
      <c r="O1287" s="1058"/>
      <c r="S1287" s="1058"/>
      <c r="T1287" s="1058"/>
    </row>
    <row r="1288" spans="1:20">
      <c r="A1288" s="1046">
        <v>1283</v>
      </c>
      <c r="B1288" s="1037" t="s">
        <v>10631</v>
      </c>
      <c r="C1288" s="1867" t="s">
        <v>10632</v>
      </c>
      <c r="D1288" s="1527"/>
      <c r="E1288" s="1527"/>
      <c r="F1288" s="1527"/>
      <c r="G1288" s="1527"/>
      <c r="H1288" s="1527"/>
      <c r="I1288" s="1527"/>
      <c r="J1288" s="1882"/>
      <c r="K1288" s="1032" t="s">
        <v>16</v>
      </c>
      <c r="L1288" s="1040" t="s">
        <v>10631</v>
      </c>
      <c r="M1288" s="1290"/>
      <c r="N1288" s="1058"/>
      <c r="O1288" s="1058"/>
      <c r="S1288" s="1058"/>
      <c r="T1288" s="1058"/>
    </row>
    <row r="1289" spans="1:20">
      <c r="A1289" s="1046">
        <v>1284</v>
      </c>
      <c r="B1289" s="1045" t="s">
        <v>10633</v>
      </c>
      <c r="C1289" s="1867" t="s">
        <v>10634</v>
      </c>
      <c r="D1289" s="1527"/>
      <c r="E1289" s="1527"/>
      <c r="F1289" s="1527"/>
      <c r="G1289" s="1527"/>
      <c r="H1289" s="1527"/>
      <c r="I1289" s="1527"/>
      <c r="J1289" s="1882"/>
      <c r="K1289" s="1032" t="s">
        <v>16</v>
      </c>
      <c r="L1289" s="1040" t="s">
        <v>10633</v>
      </c>
      <c r="M1289" s="1290"/>
      <c r="N1289" s="1058"/>
      <c r="O1289" s="1058"/>
      <c r="S1289" s="1058"/>
      <c r="T1289" s="1058"/>
    </row>
    <row r="1290" spans="1:20">
      <c r="A1290" s="1046">
        <v>1285</v>
      </c>
      <c r="B1290" s="1045" t="s">
        <v>10635</v>
      </c>
      <c r="C1290" s="1867" t="s">
        <v>10636</v>
      </c>
      <c r="D1290" s="1527"/>
      <c r="E1290" s="1527"/>
      <c r="F1290" s="1527"/>
      <c r="G1290" s="1527"/>
      <c r="H1290" s="1527"/>
      <c r="I1290" s="1527"/>
      <c r="J1290" s="1882"/>
      <c r="K1290" s="1032" t="s">
        <v>16</v>
      </c>
      <c r="L1290" s="1040" t="s">
        <v>10635</v>
      </c>
      <c r="M1290" s="1290"/>
      <c r="N1290" s="1058"/>
      <c r="O1290" s="1058"/>
      <c r="S1290" s="1058"/>
      <c r="T1290" s="1058"/>
    </row>
    <row r="1291" spans="1:20">
      <c r="A1291" s="1046">
        <v>1286</v>
      </c>
      <c r="B1291" s="1045" t="s">
        <v>10637</v>
      </c>
      <c r="C1291" s="1867" t="s">
        <v>10638</v>
      </c>
      <c r="D1291" s="1527"/>
      <c r="E1291" s="1527"/>
      <c r="F1291" s="1527"/>
      <c r="G1291" s="1527"/>
      <c r="H1291" s="1527"/>
      <c r="I1291" s="1527"/>
      <c r="J1291" s="1882"/>
      <c r="K1291" s="1032" t="s">
        <v>16</v>
      </c>
      <c r="L1291" s="1040" t="s">
        <v>10637</v>
      </c>
      <c r="M1291" s="1290"/>
      <c r="N1291" s="1058"/>
      <c r="O1291" s="1058"/>
      <c r="S1291" s="1058"/>
      <c r="T1291" s="1058"/>
    </row>
    <row r="1292" spans="1:20">
      <c r="A1292" s="1046">
        <v>1287</v>
      </c>
      <c r="B1292" s="1045" t="s">
        <v>10639</v>
      </c>
      <c r="C1292" s="1867" t="s">
        <v>10640</v>
      </c>
      <c r="D1292" s="1527"/>
      <c r="E1292" s="1527"/>
      <c r="F1292" s="1527"/>
      <c r="G1292" s="1527"/>
      <c r="H1292" s="1527"/>
      <c r="I1292" s="1527"/>
      <c r="J1292" s="1882"/>
      <c r="K1292" s="1032" t="s">
        <v>16</v>
      </c>
      <c r="L1292" s="1040" t="s">
        <v>10639</v>
      </c>
      <c r="M1292" s="1290"/>
      <c r="N1292" s="1058"/>
      <c r="O1292" s="1058"/>
      <c r="S1292" s="1058"/>
      <c r="T1292" s="1058"/>
    </row>
    <row r="1293" spans="1:20">
      <c r="A1293" s="1046">
        <v>1288</v>
      </c>
      <c r="B1293" s="1037" t="s">
        <v>10641</v>
      </c>
      <c r="C1293" s="1867" t="s">
        <v>10642</v>
      </c>
      <c r="D1293" s="1527"/>
      <c r="E1293" s="1527"/>
      <c r="F1293" s="1527"/>
      <c r="G1293" s="1527"/>
      <c r="H1293" s="1527"/>
      <c r="I1293" s="1527"/>
      <c r="J1293" s="1882"/>
      <c r="K1293" s="1032" t="s">
        <v>16</v>
      </c>
      <c r="L1293" s="1040" t="s">
        <v>10641</v>
      </c>
      <c r="M1293" s="1290"/>
      <c r="N1293" s="1058"/>
      <c r="O1293" s="1058"/>
      <c r="S1293" s="1058"/>
      <c r="T1293" s="1058"/>
    </row>
    <row r="1294" spans="1:20">
      <c r="A1294" s="1046">
        <v>1289</v>
      </c>
      <c r="B1294" s="1037" t="s">
        <v>10643</v>
      </c>
      <c r="C1294" s="1867" t="s">
        <v>10644</v>
      </c>
      <c r="D1294" s="1527"/>
      <c r="E1294" s="1527"/>
      <c r="F1294" s="1527"/>
      <c r="G1294" s="1527"/>
      <c r="H1294" s="1527"/>
      <c r="I1294" s="1527"/>
      <c r="J1294" s="1882"/>
      <c r="K1294" s="1032" t="s">
        <v>16</v>
      </c>
      <c r="L1294" s="1040" t="s">
        <v>10643</v>
      </c>
      <c r="M1294" s="1290"/>
      <c r="N1294" s="1058"/>
      <c r="O1294" s="1058"/>
      <c r="S1294" s="1058"/>
      <c r="T1294" s="1058"/>
    </row>
    <row r="1295" spans="1:20">
      <c r="A1295" s="1046">
        <v>1290</v>
      </c>
      <c r="B1295" s="1037" t="s">
        <v>10645</v>
      </c>
      <c r="C1295" s="1867" t="s">
        <v>10646</v>
      </c>
      <c r="D1295" s="1527"/>
      <c r="E1295" s="1527"/>
      <c r="F1295" s="1527"/>
      <c r="G1295" s="1527"/>
      <c r="H1295" s="1527"/>
      <c r="I1295" s="1527"/>
      <c r="J1295" s="1882"/>
      <c r="K1295" s="1032" t="s">
        <v>16</v>
      </c>
      <c r="L1295" s="1040" t="s">
        <v>10645</v>
      </c>
      <c r="M1295" s="1290"/>
      <c r="N1295" s="1058"/>
      <c r="O1295" s="1058"/>
      <c r="S1295" s="1058"/>
      <c r="T1295" s="1058"/>
    </row>
    <row r="1296" spans="1:20">
      <c r="A1296" s="1046">
        <v>1291</v>
      </c>
      <c r="B1296" s="1037" t="s">
        <v>10647</v>
      </c>
      <c r="C1296" s="1867" t="s">
        <v>10648</v>
      </c>
      <c r="D1296" s="1527"/>
      <c r="E1296" s="1527"/>
      <c r="F1296" s="1527"/>
      <c r="G1296" s="1527"/>
      <c r="H1296" s="1527"/>
      <c r="I1296" s="1527"/>
      <c r="J1296" s="1882"/>
      <c r="K1296" s="1032" t="s">
        <v>16</v>
      </c>
      <c r="L1296" s="1040" t="s">
        <v>10647</v>
      </c>
      <c r="M1296" s="1290"/>
      <c r="N1296" s="1058"/>
      <c r="O1296" s="1058"/>
      <c r="S1296" s="1058"/>
      <c r="T1296" s="1058"/>
    </row>
    <row r="1297" spans="1:20">
      <c r="A1297" s="1046">
        <v>1292</v>
      </c>
      <c r="B1297" s="1045" t="s">
        <v>10649</v>
      </c>
      <c r="C1297" s="1867" t="s">
        <v>10650</v>
      </c>
      <c r="D1297" s="1527"/>
      <c r="E1297" s="1527"/>
      <c r="F1297" s="1527"/>
      <c r="G1297" s="1527"/>
      <c r="H1297" s="1527"/>
      <c r="I1297" s="1527"/>
      <c r="J1297" s="1882"/>
      <c r="K1297" s="1032" t="s">
        <v>16</v>
      </c>
      <c r="L1297" s="1040" t="s">
        <v>10649</v>
      </c>
      <c r="M1297" s="1290"/>
      <c r="N1297" s="1058"/>
      <c r="O1297" s="1058"/>
      <c r="S1297" s="1058"/>
      <c r="T1297" s="1058"/>
    </row>
    <row r="1298" spans="1:20">
      <c r="A1298" s="1046">
        <v>1293</v>
      </c>
      <c r="B1298" s="1045" t="s">
        <v>10651</v>
      </c>
      <c r="C1298" s="1867" t="s">
        <v>10652</v>
      </c>
      <c r="D1298" s="1527"/>
      <c r="E1298" s="1527"/>
      <c r="F1298" s="1527"/>
      <c r="G1298" s="1527"/>
      <c r="H1298" s="1527"/>
      <c r="I1298" s="1527"/>
      <c r="J1298" s="1882"/>
      <c r="K1298" s="1032" t="s">
        <v>16</v>
      </c>
      <c r="L1298" s="1040" t="s">
        <v>10651</v>
      </c>
      <c r="M1298" s="1290"/>
      <c r="N1298" s="1058"/>
      <c r="O1298" s="1058"/>
      <c r="S1298" s="1058"/>
      <c r="T1298" s="1058"/>
    </row>
    <row r="1299" spans="1:20">
      <c r="A1299" s="1046">
        <v>1294</v>
      </c>
      <c r="B1299" s="1045" t="s">
        <v>10653</v>
      </c>
      <c r="C1299" s="1867" t="s">
        <v>10654</v>
      </c>
      <c r="D1299" s="1527"/>
      <c r="E1299" s="1527"/>
      <c r="F1299" s="1527"/>
      <c r="G1299" s="1527"/>
      <c r="H1299" s="1527"/>
      <c r="I1299" s="1527"/>
      <c r="J1299" s="1882"/>
      <c r="K1299" s="1032" t="s">
        <v>16</v>
      </c>
      <c r="L1299" s="1040" t="s">
        <v>10653</v>
      </c>
      <c r="M1299" s="1290"/>
      <c r="N1299" s="1058"/>
      <c r="O1299" s="1058"/>
      <c r="S1299" s="1058"/>
      <c r="T1299" s="1058"/>
    </row>
    <row r="1300" spans="1:20">
      <c r="A1300" s="1046">
        <v>1295</v>
      </c>
      <c r="B1300" s="1045" t="s">
        <v>10655</v>
      </c>
      <c r="C1300" s="1867" t="s">
        <v>10656</v>
      </c>
      <c r="D1300" s="1527"/>
      <c r="E1300" s="1527"/>
      <c r="F1300" s="1527"/>
      <c r="G1300" s="1527"/>
      <c r="H1300" s="1527"/>
      <c r="I1300" s="1527"/>
      <c r="J1300" s="1882"/>
      <c r="K1300" s="1032" t="s">
        <v>16</v>
      </c>
      <c r="L1300" s="1040" t="s">
        <v>10655</v>
      </c>
      <c r="M1300" s="1290"/>
      <c r="N1300" s="1058"/>
      <c r="O1300" s="1058"/>
      <c r="S1300" s="1058"/>
      <c r="T1300" s="1058"/>
    </row>
    <row r="1301" spans="1:20">
      <c r="A1301" s="1046">
        <v>1296</v>
      </c>
      <c r="B1301" s="1037" t="s">
        <v>10657</v>
      </c>
      <c r="C1301" s="1867" t="s">
        <v>10658</v>
      </c>
      <c r="D1301" s="1527"/>
      <c r="E1301" s="1527"/>
      <c r="F1301" s="1527"/>
      <c r="G1301" s="1527"/>
      <c r="H1301" s="1527"/>
      <c r="I1301" s="1527"/>
      <c r="J1301" s="1882"/>
      <c r="K1301" s="1032" t="s">
        <v>16</v>
      </c>
      <c r="L1301" s="1040" t="s">
        <v>10657</v>
      </c>
      <c r="M1301" s="1290"/>
      <c r="N1301" s="1058"/>
      <c r="O1301" s="1058"/>
      <c r="S1301" s="1058"/>
      <c r="T1301" s="1058"/>
    </row>
    <row r="1302" spans="1:20">
      <c r="A1302" s="1046">
        <v>1297</v>
      </c>
      <c r="B1302" s="1037" t="s">
        <v>10659</v>
      </c>
      <c r="C1302" s="1867" t="s">
        <v>10660</v>
      </c>
      <c r="D1302" s="1527"/>
      <c r="E1302" s="1527"/>
      <c r="F1302" s="1527"/>
      <c r="G1302" s="1527"/>
      <c r="H1302" s="1527"/>
      <c r="I1302" s="1527"/>
      <c r="J1302" s="1882"/>
      <c r="K1302" s="1032" t="s">
        <v>16</v>
      </c>
      <c r="L1302" s="1040" t="s">
        <v>10659</v>
      </c>
      <c r="M1302" s="1290"/>
      <c r="N1302" s="1058"/>
      <c r="O1302" s="1058"/>
      <c r="S1302" s="1058"/>
      <c r="T1302" s="1058"/>
    </row>
    <row r="1303" spans="1:20">
      <c r="A1303" s="1046">
        <v>1298</v>
      </c>
      <c r="B1303" s="1037" t="s">
        <v>10661</v>
      </c>
      <c r="C1303" s="1867" t="s">
        <v>10662</v>
      </c>
      <c r="D1303" s="1527"/>
      <c r="E1303" s="1527"/>
      <c r="F1303" s="1527"/>
      <c r="G1303" s="1527"/>
      <c r="H1303" s="1527"/>
      <c r="I1303" s="1527"/>
      <c r="J1303" s="1882"/>
      <c r="K1303" s="1032" t="s">
        <v>16</v>
      </c>
      <c r="L1303" s="1040" t="s">
        <v>10661</v>
      </c>
      <c r="M1303" s="1290"/>
      <c r="N1303" s="1058"/>
      <c r="O1303" s="1058"/>
      <c r="S1303" s="1058"/>
      <c r="T1303" s="1058"/>
    </row>
    <row r="1304" spans="1:20">
      <c r="A1304" s="1046">
        <v>1299</v>
      </c>
      <c r="B1304" s="1037" t="s">
        <v>10663</v>
      </c>
      <c r="C1304" s="1867" t="s">
        <v>10664</v>
      </c>
      <c r="D1304" s="1527"/>
      <c r="E1304" s="1527"/>
      <c r="F1304" s="1527"/>
      <c r="G1304" s="1527"/>
      <c r="H1304" s="1527"/>
      <c r="I1304" s="1527"/>
      <c r="J1304" s="1882"/>
      <c r="K1304" s="1032" t="s">
        <v>16</v>
      </c>
      <c r="L1304" s="1040" t="s">
        <v>10663</v>
      </c>
      <c r="M1304" s="1290"/>
      <c r="N1304" s="1058"/>
      <c r="O1304" s="1058"/>
      <c r="S1304" s="1058"/>
      <c r="T1304" s="1058"/>
    </row>
    <row r="1305" spans="1:20">
      <c r="A1305" s="1046">
        <v>1300</v>
      </c>
      <c r="B1305" s="1045" t="s">
        <v>10665</v>
      </c>
      <c r="C1305" s="1031" t="s">
        <v>10666</v>
      </c>
      <c r="D1305" s="1886" t="s">
        <v>9554</v>
      </c>
      <c r="E1305" s="1887"/>
      <c r="F1305" s="1887"/>
      <c r="G1305" s="1031" t="s">
        <v>10667</v>
      </c>
      <c r="H1305" s="1031" t="s">
        <v>10668</v>
      </c>
      <c r="I1305" s="1031" t="s">
        <v>10669</v>
      </c>
      <c r="J1305" s="1036" t="s">
        <v>10670</v>
      </c>
      <c r="K1305" s="1033" t="s">
        <v>858</v>
      </c>
      <c r="L1305" s="1040" t="s">
        <v>10665</v>
      </c>
      <c r="M1305" s="1290"/>
      <c r="N1305" s="1058"/>
      <c r="O1305" s="1058"/>
      <c r="S1305" s="1056"/>
      <c r="T1305" s="1058"/>
    </row>
    <row r="1306" spans="1:20">
      <c r="A1306" s="1046">
        <v>1301</v>
      </c>
      <c r="B1306" s="1045" t="s">
        <v>10671</v>
      </c>
      <c r="C1306" s="1867" t="s">
        <v>9554</v>
      </c>
      <c r="D1306" s="1527"/>
      <c r="E1306" s="1527"/>
      <c r="F1306" s="1527"/>
      <c r="G1306" s="1527"/>
      <c r="H1306" s="1527"/>
      <c r="I1306" s="1527"/>
      <c r="J1306" s="1882"/>
      <c r="K1306" s="1041" t="s">
        <v>16</v>
      </c>
      <c r="L1306" s="1040" t="s">
        <v>10671</v>
      </c>
      <c r="M1306" s="1290"/>
      <c r="N1306" s="1058"/>
      <c r="O1306" s="1058"/>
      <c r="S1306" s="1056"/>
      <c r="T1306" s="1058"/>
    </row>
    <row r="1307" spans="1:20">
      <c r="A1307" s="1046">
        <v>1302</v>
      </c>
      <c r="B1307" s="1045" t="s">
        <v>10672</v>
      </c>
      <c r="C1307" s="1867" t="s">
        <v>10673</v>
      </c>
      <c r="D1307" s="1527"/>
      <c r="E1307" s="1527"/>
      <c r="F1307" s="1527"/>
      <c r="G1307" s="1031" t="s">
        <v>10674</v>
      </c>
      <c r="H1307" s="1031" t="s">
        <v>10675</v>
      </c>
      <c r="I1307" s="1031" t="s">
        <v>10676</v>
      </c>
      <c r="J1307" s="1036" t="s">
        <v>10677</v>
      </c>
      <c r="K1307" s="1041" t="s">
        <v>16</v>
      </c>
      <c r="L1307" s="1040" t="s">
        <v>10672</v>
      </c>
      <c r="M1307" s="1290"/>
      <c r="N1307" s="1056"/>
      <c r="O1307" s="1056"/>
      <c r="S1307" s="1056"/>
      <c r="T1307" s="1058"/>
    </row>
    <row r="1308" spans="1:20">
      <c r="A1308" s="1046">
        <v>1303</v>
      </c>
      <c r="B1308" s="1045" t="s">
        <v>10678</v>
      </c>
      <c r="C1308" s="1867" t="s">
        <v>9554</v>
      </c>
      <c r="D1308" s="1527"/>
      <c r="E1308" s="1527"/>
      <c r="F1308" s="1527"/>
      <c r="G1308" s="1527"/>
      <c r="H1308" s="1527"/>
      <c r="I1308" s="1527"/>
      <c r="J1308" s="1882"/>
      <c r="K1308" s="1041" t="s">
        <v>16</v>
      </c>
      <c r="L1308" s="1040" t="s">
        <v>10678</v>
      </c>
      <c r="M1308" s="1290"/>
      <c r="N1308" s="1056"/>
      <c r="O1308" s="1056"/>
      <c r="S1308" s="1056"/>
      <c r="T1308" s="1058"/>
    </row>
    <row r="1309" spans="1:20">
      <c r="A1309" s="1046">
        <v>1304</v>
      </c>
      <c r="B1309" s="1037" t="s">
        <v>10679</v>
      </c>
      <c r="C1309" s="1006" t="s">
        <v>10680</v>
      </c>
      <c r="D1309" s="1031" t="s">
        <v>10681</v>
      </c>
      <c r="E1309" s="1886" t="s">
        <v>9554</v>
      </c>
      <c r="F1309" s="1887"/>
      <c r="G1309" s="1887"/>
      <c r="H1309" s="1888"/>
      <c r="I1309" s="1031" t="s">
        <v>10682</v>
      </c>
      <c r="J1309" s="1036" t="s">
        <v>10683</v>
      </c>
      <c r="K1309" s="1041" t="s">
        <v>16</v>
      </c>
      <c r="L1309" s="1040" t="s">
        <v>10679</v>
      </c>
      <c r="M1309" s="1290"/>
      <c r="N1309" s="1058"/>
      <c r="O1309" s="1058"/>
      <c r="S1309" s="1007"/>
      <c r="T1309" s="1058"/>
    </row>
    <row r="1310" spans="1:20">
      <c r="A1310" s="1046">
        <v>1305</v>
      </c>
      <c r="B1310" s="1037" t="s">
        <v>10684</v>
      </c>
      <c r="C1310" s="1867" t="s">
        <v>10685</v>
      </c>
      <c r="D1310" s="1527"/>
      <c r="E1310" s="1527"/>
      <c r="F1310" s="1527"/>
      <c r="G1310" s="1527"/>
      <c r="H1310" s="1527"/>
      <c r="I1310" s="1527"/>
      <c r="J1310" s="1882"/>
      <c r="K1310" s="1041" t="s">
        <v>58</v>
      </c>
      <c r="L1310" s="1040" t="s">
        <v>10684</v>
      </c>
      <c r="M1310" s="1290"/>
      <c r="N1310" s="1058"/>
      <c r="O1310" s="1058"/>
      <c r="S1310" s="1058"/>
      <c r="T1310" s="1058"/>
    </row>
    <row r="1311" spans="1:20">
      <c r="A1311" s="1046">
        <v>1306</v>
      </c>
      <c r="B1311" s="1037" t="s">
        <v>10686</v>
      </c>
      <c r="C1311" s="1867" t="s">
        <v>10687</v>
      </c>
      <c r="D1311" s="1527"/>
      <c r="E1311" s="1527"/>
      <c r="F1311" s="1527"/>
      <c r="G1311" s="1527"/>
      <c r="H1311" s="1527"/>
      <c r="I1311" s="1527"/>
      <c r="J1311" s="1882"/>
      <c r="K1311" s="1041" t="s">
        <v>1539</v>
      </c>
      <c r="L1311" s="1040" t="s">
        <v>10686</v>
      </c>
      <c r="M1311" s="1290"/>
      <c r="N1311" s="1058"/>
      <c r="O1311" s="1058"/>
      <c r="S1311" s="1058"/>
      <c r="T1311" s="1058"/>
    </row>
    <row r="1312" spans="1:20">
      <c r="A1312" s="1046">
        <v>1307</v>
      </c>
      <c r="B1312" s="1037" t="s">
        <v>10688</v>
      </c>
      <c r="C1312" s="1867" t="s">
        <v>9554</v>
      </c>
      <c r="D1312" s="1527"/>
      <c r="E1312" s="1527"/>
      <c r="F1312" s="1527"/>
      <c r="G1312" s="1527"/>
      <c r="H1312" s="1527"/>
      <c r="I1312" s="1527"/>
      <c r="J1312" s="1882"/>
      <c r="K1312" s="1041" t="s">
        <v>16</v>
      </c>
      <c r="L1312" s="1040" t="s">
        <v>10688</v>
      </c>
      <c r="M1312" s="1290"/>
      <c r="N1312" s="1058"/>
      <c r="O1312" s="1058"/>
      <c r="S1312" s="1056"/>
      <c r="T1312" s="1058"/>
    </row>
    <row r="1313" spans="1:20">
      <c r="A1313" s="1046">
        <v>1308</v>
      </c>
      <c r="B1313" s="1045" t="s">
        <v>10689</v>
      </c>
      <c r="C1313" s="1867" t="s">
        <v>10690</v>
      </c>
      <c r="D1313" s="1527"/>
      <c r="E1313" s="1527"/>
      <c r="F1313" s="1527"/>
      <c r="G1313" s="1527"/>
      <c r="H1313" s="1527"/>
      <c r="I1313" s="1527"/>
      <c r="J1313" s="1882"/>
      <c r="K1313" s="1041" t="s">
        <v>16</v>
      </c>
      <c r="L1313" s="1040" t="s">
        <v>10689</v>
      </c>
      <c r="M1313" s="1290"/>
      <c r="N1313" s="1058"/>
      <c r="O1313" s="1058"/>
      <c r="S1313" s="1058"/>
      <c r="T1313" s="1058"/>
    </row>
    <row r="1314" spans="1:20">
      <c r="A1314" s="1046">
        <v>1309</v>
      </c>
      <c r="B1314" s="1045" t="s">
        <v>10691</v>
      </c>
      <c r="C1314" s="1867" t="s">
        <v>10692</v>
      </c>
      <c r="D1314" s="1527"/>
      <c r="E1314" s="1527"/>
      <c r="F1314" s="1527"/>
      <c r="G1314" s="1527"/>
      <c r="H1314" s="1527"/>
      <c r="I1314" s="1527"/>
      <c r="J1314" s="1882"/>
      <c r="K1314" s="1041" t="s">
        <v>16</v>
      </c>
      <c r="L1314" s="1040" t="s">
        <v>10691</v>
      </c>
      <c r="M1314" s="1290"/>
      <c r="N1314" s="1058"/>
      <c r="O1314" s="1058"/>
      <c r="S1314" s="1058"/>
      <c r="T1314" s="1058"/>
    </row>
    <row r="1315" spans="1:20">
      <c r="A1315" s="1046">
        <v>1310</v>
      </c>
      <c r="B1315" s="1045" t="s">
        <v>10693</v>
      </c>
      <c r="C1315" s="1867" t="s">
        <v>10694</v>
      </c>
      <c r="D1315" s="1527"/>
      <c r="E1315" s="1527"/>
      <c r="F1315" s="1527"/>
      <c r="G1315" s="1527"/>
      <c r="H1315" s="1527"/>
      <c r="I1315" s="1527"/>
      <c r="J1315" s="1882"/>
      <c r="K1315" s="1041" t="s">
        <v>1168</v>
      </c>
      <c r="L1315" s="1040" t="s">
        <v>10693</v>
      </c>
      <c r="M1315" s="1290"/>
      <c r="N1315" s="1058"/>
      <c r="O1315" s="1058"/>
      <c r="S1315" s="1058"/>
      <c r="T1315" s="1058"/>
    </row>
    <row r="1316" spans="1:20">
      <c r="A1316" s="1046">
        <v>1311</v>
      </c>
      <c r="B1316" s="1045" t="s">
        <v>10695</v>
      </c>
      <c r="C1316" s="1867" t="s">
        <v>10696</v>
      </c>
      <c r="D1316" s="1527"/>
      <c r="E1316" s="1527"/>
      <c r="F1316" s="1527"/>
      <c r="G1316" s="1527"/>
      <c r="H1316" s="1527"/>
      <c r="I1316" s="1527"/>
      <c r="J1316" s="1882"/>
      <c r="K1316" s="1041" t="s">
        <v>16</v>
      </c>
      <c r="L1316" s="1040" t="s">
        <v>10695</v>
      </c>
      <c r="M1316" s="1290"/>
      <c r="N1316" s="1058"/>
      <c r="O1316" s="1058"/>
      <c r="S1316" s="1058"/>
      <c r="T1316" s="1058"/>
    </row>
    <row r="1317" spans="1:20">
      <c r="A1317" s="1046">
        <v>1312</v>
      </c>
      <c r="B1317" s="1037" t="s">
        <v>10697</v>
      </c>
      <c r="C1317" s="1867" t="s">
        <v>10698</v>
      </c>
      <c r="D1317" s="1527"/>
      <c r="E1317" s="1527"/>
      <c r="F1317" s="1527"/>
      <c r="G1317" s="1527"/>
      <c r="H1317" s="1527"/>
      <c r="I1317" s="1527"/>
      <c r="J1317" s="1882"/>
      <c r="K1317" s="1041" t="s">
        <v>16</v>
      </c>
      <c r="L1317" s="1040" t="s">
        <v>10697</v>
      </c>
      <c r="M1317" s="1290"/>
      <c r="N1317" s="1058"/>
      <c r="O1317" s="1058"/>
      <c r="S1317" s="1058"/>
      <c r="T1317" s="1058"/>
    </row>
    <row r="1318" spans="1:20">
      <c r="A1318" s="1046">
        <v>1313</v>
      </c>
      <c r="B1318" s="1037" t="s">
        <v>10699</v>
      </c>
      <c r="C1318" s="1867" t="s">
        <v>10700</v>
      </c>
      <c r="D1318" s="1527"/>
      <c r="E1318" s="1527"/>
      <c r="F1318" s="1527"/>
      <c r="G1318" s="1527"/>
      <c r="H1318" s="1527"/>
      <c r="I1318" s="1527"/>
      <c r="J1318" s="1882"/>
      <c r="K1318" s="1041" t="s">
        <v>16</v>
      </c>
      <c r="L1318" s="1040" t="s">
        <v>10699</v>
      </c>
      <c r="M1318" s="1290"/>
      <c r="N1318" s="1058"/>
      <c r="O1318" s="1058"/>
      <c r="S1318" s="1058"/>
      <c r="T1318" s="1058"/>
    </row>
    <row r="1319" spans="1:20">
      <c r="A1319" s="1046">
        <v>1314</v>
      </c>
      <c r="B1319" s="1037" t="s">
        <v>10701</v>
      </c>
      <c r="C1319" s="1867" t="s">
        <v>10702</v>
      </c>
      <c r="D1319" s="1527"/>
      <c r="E1319" s="1527"/>
      <c r="F1319" s="1527"/>
      <c r="G1319" s="1527"/>
      <c r="H1319" s="1527"/>
      <c r="I1319" s="1527"/>
      <c r="J1319" s="1882"/>
      <c r="K1319" s="1041" t="s">
        <v>16</v>
      </c>
      <c r="L1319" s="1040" t="s">
        <v>10701</v>
      </c>
      <c r="M1319" s="1290"/>
      <c r="N1319" s="1058"/>
      <c r="O1319" s="1058"/>
      <c r="S1319" s="1058"/>
      <c r="T1319" s="1058"/>
    </row>
    <row r="1320" spans="1:20">
      <c r="A1320" s="1046">
        <v>1315</v>
      </c>
      <c r="B1320" s="1037" t="s">
        <v>10703</v>
      </c>
      <c r="C1320" s="1867" t="s">
        <v>10704</v>
      </c>
      <c r="D1320" s="1527"/>
      <c r="E1320" s="1527"/>
      <c r="F1320" s="1527"/>
      <c r="G1320" s="1527"/>
      <c r="H1320" s="1527"/>
      <c r="I1320" s="1527"/>
      <c r="J1320" s="1882"/>
      <c r="K1320" s="1041" t="s">
        <v>16</v>
      </c>
      <c r="L1320" s="1040" t="s">
        <v>10703</v>
      </c>
      <c r="M1320" s="1290"/>
      <c r="N1320" s="1058"/>
      <c r="O1320" s="1058"/>
      <c r="S1320" s="1058"/>
      <c r="T1320" s="1058"/>
    </row>
    <row r="1321" spans="1:20">
      <c r="A1321" s="1046">
        <v>1316</v>
      </c>
      <c r="B1321" s="1045" t="s">
        <v>10705</v>
      </c>
      <c r="C1321" s="1867" t="s">
        <v>10706</v>
      </c>
      <c r="D1321" s="1527"/>
      <c r="E1321" s="1527"/>
      <c r="F1321" s="1527"/>
      <c r="G1321" s="1527"/>
      <c r="H1321" s="1527"/>
      <c r="I1321" s="1527"/>
      <c r="J1321" s="1882"/>
      <c r="K1321" s="1041" t="s">
        <v>16</v>
      </c>
      <c r="L1321" s="1040" t="s">
        <v>10705</v>
      </c>
      <c r="M1321" s="1290"/>
      <c r="N1321" s="1058"/>
      <c r="O1321" s="1058"/>
      <c r="S1321" s="1058"/>
      <c r="T1321" s="1058"/>
    </row>
    <row r="1322" spans="1:20">
      <c r="A1322" s="1046">
        <v>1317</v>
      </c>
      <c r="B1322" s="1045" t="s">
        <v>10707</v>
      </c>
      <c r="C1322" s="1867" t="s">
        <v>10708</v>
      </c>
      <c r="D1322" s="1527"/>
      <c r="E1322" s="1527"/>
      <c r="F1322" s="1527"/>
      <c r="G1322" s="1527"/>
      <c r="H1322" s="1527"/>
      <c r="I1322" s="1527"/>
      <c r="J1322" s="1882"/>
      <c r="K1322" s="1041" t="s">
        <v>16</v>
      </c>
      <c r="L1322" s="1040" t="s">
        <v>10707</v>
      </c>
      <c r="M1322" s="1290"/>
      <c r="N1322" s="1058"/>
      <c r="O1322" s="1058"/>
      <c r="S1322" s="1058"/>
      <c r="T1322" s="1058"/>
    </row>
    <row r="1323" spans="1:20">
      <c r="A1323" s="1046">
        <v>1318</v>
      </c>
      <c r="B1323" s="1045" t="s">
        <v>10709</v>
      </c>
      <c r="C1323" s="1867" t="s">
        <v>10710</v>
      </c>
      <c r="D1323" s="1527"/>
      <c r="E1323" s="1527"/>
      <c r="F1323" s="1527"/>
      <c r="G1323" s="1527"/>
      <c r="H1323" s="1527"/>
      <c r="I1323" s="1527"/>
      <c r="J1323" s="1882"/>
      <c r="K1323" s="1041" t="s">
        <v>16</v>
      </c>
      <c r="L1323" s="1040" t="s">
        <v>10709</v>
      </c>
      <c r="M1323" s="1290"/>
      <c r="N1323" s="1058"/>
      <c r="O1323" s="1058"/>
      <c r="S1323" s="1058"/>
      <c r="T1323" s="1058"/>
    </row>
    <row r="1324" spans="1:20">
      <c r="A1324" s="1046">
        <v>1319</v>
      </c>
      <c r="B1324" s="1045" t="s">
        <v>10711</v>
      </c>
      <c r="C1324" s="1867" t="s">
        <v>10712</v>
      </c>
      <c r="D1324" s="1527"/>
      <c r="E1324" s="1527"/>
      <c r="F1324" s="1527"/>
      <c r="G1324" s="1527"/>
      <c r="H1324" s="1527"/>
      <c r="I1324" s="1527"/>
      <c r="J1324" s="1882"/>
      <c r="K1324" s="1041" t="s">
        <v>16</v>
      </c>
      <c r="L1324" s="1040" t="s">
        <v>10711</v>
      </c>
      <c r="M1324" s="1290"/>
      <c r="N1324" s="1058"/>
      <c r="O1324" s="1058"/>
      <c r="S1324" s="1058"/>
      <c r="T1324" s="1058"/>
    </row>
    <row r="1325" spans="1:20">
      <c r="A1325" s="1046">
        <v>1320</v>
      </c>
      <c r="B1325" s="1037" t="s">
        <v>10713</v>
      </c>
      <c r="C1325" s="1867" t="s">
        <v>10714</v>
      </c>
      <c r="D1325" s="1527"/>
      <c r="E1325" s="1527"/>
      <c r="F1325" s="1527"/>
      <c r="G1325" s="1527"/>
      <c r="H1325" s="1527"/>
      <c r="I1325" s="1527"/>
      <c r="J1325" s="1882"/>
      <c r="K1325" s="1041" t="s">
        <v>16</v>
      </c>
      <c r="L1325" s="1040" t="s">
        <v>10713</v>
      </c>
      <c r="M1325" s="1290"/>
      <c r="N1325" s="1058"/>
      <c r="O1325" s="1058"/>
      <c r="S1325" s="1058"/>
      <c r="T1325" s="1058"/>
    </row>
    <row r="1326" spans="1:20">
      <c r="A1326" s="1046">
        <v>1321</v>
      </c>
      <c r="B1326" s="1037" t="s">
        <v>10715</v>
      </c>
      <c r="C1326" s="1867" t="s">
        <v>10716</v>
      </c>
      <c r="D1326" s="1527"/>
      <c r="E1326" s="1527"/>
      <c r="F1326" s="1527"/>
      <c r="G1326" s="1527"/>
      <c r="H1326" s="1527"/>
      <c r="I1326" s="1527"/>
      <c r="J1326" s="1882"/>
      <c r="K1326" s="1041" t="s">
        <v>16</v>
      </c>
      <c r="L1326" s="1040" t="s">
        <v>10715</v>
      </c>
      <c r="M1326" s="1290"/>
      <c r="N1326" s="1058"/>
      <c r="O1326" s="1058"/>
      <c r="S1326" s="1058"/>
      <c r="T1326" s="1058"/>
    </row>
    <row r="1327" spans="1:20">
      <c r="A1327" s="1046">
        <v>1322</v>
      </c>
      <c r="B1327" s="1037" t="s">
        <v>10717</v>
      </c>
      <c r="C1327" s="1867" t="s">
        <v>10718</v>
      </c>
      <c r="D1327" s="1527"/>
      <c r="E1327" s="1527"/>
      <c r="F1327" s="1527"/>
      <c r="G1327" s="1527"/>
      <c r="H1327" s="1527"/>
      <c r="I1327" s="1527"/>
      <c r="J1327" s="1882"/>
      <c r="K1327" s="1041" t="s">
        <v>16</v>
      </c>
      <c r="L1327" s="1040" t="s">
        <v>10717</v>
      </c>
      <c r="M1327" s="1290"/>
      <c r="N1327" s="1058"/>
      <c r="O1327" s="1058"/>
      <c r="S1327" s="1058"/>
      <c r="T1327" s="1058"/>
    </row>
    <row r="1328" spans="1:20">
      <c r="A1328" s="1046">
        <v>1323</v>
      </c>
      <c r="B1328" s="1037" t="s">
        <v>10719</v>
      </c>
      <c r="C1328" s="1867" t="s">
        <v>10720</v>
      </c>
      <c r="D1328" s="1527"/>
      <c r="E1328" s="1527"/>
      <c r="F1328" s="1527"/>
      <c r="G1328" s="1527"/>
      <c r="H1328" s="1527"/>
      <c r="I1328" s="1527"/>
      <c r="J1328" s="1882"/>
      <c r="K1328" s="1041" t="s">
        <v>16</v>
      </c>
      <c r="L1328" s="1040" t="s">
        <v>10719</v>
      </c>
      <c r="M1328" s="1290"/>
      <c r="N1328" s="1058"/>
      <c r="O1328" s="1058"/>
      <c r="S1328" s="1058"/>
      <c r="T1328" s="1058"/>
    </row>
    <row r="1329" spans="1:20">
      <c r="A1329" s="1046">
        <v>1324</v>
      </c>
      <c r="B1329" s="1045" t="s">
        <v>10721</v>
      </c>
      <c r="C1329" s="1867" t="s">
        <v>10722</v>
      </c>
      <c r="D1329" s="1527"/>
      <c r="E1329" s="1527"/>
      <c r="F1329" s="1527"/>
      <c r="G1329" s="1527"/>
      <c r="H1329" s="1527"/>
      <c r="I1329" s="1527"/>
      <c r="J1329" s="1882"/>
      <c r="K1329" s="1041" t="s">
        <v>16</v>
      </c>
      <c r="L1329" s="1040" t="s">
        <v>10721</v>
      </c>
      <c r="M1329" s="1290"/>
      <c r="N1329" s="1058"/>
      <c r="O1329" s="1058"/>
      <c r="S1329" s="1058"/>
      <c r="T1329" s="1058"/>
    </row>
    <row r="1330" spans="1:20">
      <c r="A1330" s="1046">
        <v>1325</v>
      </c>
      <c r="B1330" s="1045" t="s">
        <v>10723</v>
      </c>
      <c r="C1330" s="1867" t="s">
        <v>10724</v>
      </c>
      <c r="D1330" s="1527"/>
      <c r="E1330" s="1527"/>
      <c r="F1330" s="1527"/>
      <c r="G1330" s="1527"/>
      <c r="H1330" s="1527"/>
      <c r="I1330" s="1527"/>
      <c r="J1330" s="1882"/>
      <c r="K1330" s="1041" t="s">
        <v>16</v>
      </c>
      <c r="L1330" s="1040" t="s">
        <v>10723</v>
      </c>
      <c r="M1330" s="1290"/>
      <c r="N1330" s="1058"/>
      <c r="O1330" s="1058"/>
      <c r="S1330" s="1058"/>
      <c r="T1330" s="1058"/>
    </row>
    <row r="1331" spans="1:20">
      <c r="A1331" s="1046">
        <v>1326</v>
      </c>
      <c r="B1331" s="1045" t="s">
        <v>10725</v>
      </c>
      <c r="C1331" s="1867" t="s">
        <v>10726</v>
      </c>
      <c r="D1331" s="1527"/>
      <c r="E1331" s="1527"/>
      <c r="F1331" s="1527"/>
      <c r="G1331" s="1527"/>
      <c r="H1331" s="1527"/>
      <c r="I1331" s="1527"/>
      <c r="J1331" s="1882"/>
      <c r="K1331" s="1041" t="s">
        <v>16</v>
      </c>
      <c r="L1331" s="1040" t="s">
        <v>10725</v>
      </c>
      <c r="M1331" s="1290"/>
      <c r="N1331" s="1058"/>
      <c r="O1331" s="1058"/>
      <c r="S1331" s="1058"/>
      <c r="T1331" s="1058"/>
    </row>
    <row r="1332" spans="1:20">
      <c r="A1332" s="1046">
        <v>1327</v>
      </c>
      <c r="B1332" s="1045" t="s">
        <v>10727</v>
      </c>
      <c r="C1332" s="1867" t="s">
        <v>10728</v>
      </c>
      <c r="D1332" s="1527"/>
      <c r="E1332" s="1527"/>
      <c r="F1332" s="1527"/>
      <c r="G1332" s="1527"/>
      <c r="H1332" s="1527"/>
      <c r="I1332" s="1527"/>
      <c r="J1332" s="1882"/>
      <c r="K1332" s="1041" t="s">
        <v>16</v>
      </c>
      <c r="L1332" s="1040" t="s">
        <v>10727</v>
      </c>
      <c r="M1332" s="1290"/>
      <c r="N1332" s="1058"/>
      <c r="O1332" s="1058"/>
      <c r="S1332" s="1058"/>
      <c r="T1332" s="1058"/>
    </row>
    <row r="1333" spans="1:20">
      <c r="A1333" s="1046">
        <v>1328</v>
      </c>
      <c r="B1333" s="1037" t="s">
        <v>10729</v>
      </c>
      <c r="C1333" s="1867" t="s">
        <v>10730</v>
      </c>
      <c r="D1333" s="1527"/>
      <c r="E1333" s="1527"/>
      <c r="F1333" s="1527"/>
      <c r="G1333" s="1527"/>
      <c r="H1333" s="1527"/>
      <c r="I1333" s="1527"/>
      <c r="J1333" s="1882"/>
      <c r="K1333" s="1041" t="s">
        <v>201</v>
      </c>
      <c r="L1333" s="1040" t="s">
        <v>10729</v>
      </c>
      <c r="M1333" s="1290"/>
      <c r="N1333" s="1056"/>
      <c r="O1333" s="1056"/>
      <c r="S1333" s="1058"/>
      <c r="T1333" s="1058"/>
    </row>
    <row r="1334" spans="1:20">
      <c r="A1334" s="1046">
        <v>1329</v>
      </c>
      <c r="B1334" s="1037" t="s">
        <v>10731</v>
      </c>
      <c r="C1334" s="1867" t="s">
        <v>10732</v>
      </c>
      <c r="D1334" s="1527"/>
      <c r="E1334" s="1527"/>
      <c r="F1334" s="1527"/>
      <c r="G1334" s="1527"/>
      <c r="H1334" s="1527"/>
      <c r="I1334" s="1527"/>
      <c r="J1334" s="1882"/>
      <c r="K1334" s="1041" t="s">
        <v>201</v>
      </c>
      <c r="L1334" s="1040" t="s">
        <v>10731</v>
      </c>
      <c r="M1334" s="1290"/>
      <c r="N1334" s="1056"/>
      <c r="O1334" s="1056"/>
      <c r="S1334" s="1058"/>
      <c r="T1334" s="1058"/>
    </row>
    <row r="1335" spans="1:20">
      <c r="A1335" s="1046">
        <v>1330</v>
      </c>
      <c r="B1335" s="1037" t="s">
        <v>10733</v>
      </c>
      <c r="C1335" s="1867" t="s">
        <v>10734</v>
      </c>
      <c r="D1335" s="1527"/>
      <c r="E1335" s="1527"/>
      <c r="F1335" s="1527"/>
      <c r="G1335" s="1527"/>
      <c r="H1335" s="1527"/>
      <c r="I1335" s="1527"/>
      <c r="J1335" s="1882"/>
      <c r="K1335" s="1041" t="s">
        <v>201</v>
      </c>
      <c r="L1335" s="1040" t="s">
        <v>10733</v>
      </c>
      <c r="M1335" s="1290"/>
      <c r="N1335" s="1056"/>
      <c r="O1335" s="1056"/>
      <c r="S1335" s="1058"/>
      <c r="T1335" s="1058"/>
    </row>
    <row r="1336" spans="1:20">
      <c r="A1336" s="1046">
        <v>1331</v>
      </c>
      <c r="B1336" s="1037" t="s">
        <v>10735</v>
      </c>
      <c r="C1336" s="1867" t="s">
        <v>10736</v>
      </c>
      <c r="D1336" s="1527"/>
      <c r="E1336" s="1527"/>
      <c r="F1336" s="1527"/>
      <c r="G1336" s="1527"/>
      <c r="H1336" s="1527"/>
      <c r="I1336" s="1527"/>
      <c r="J1336" s="1882"/>
      <c r="K1336" s="1041" t="s">
        <v>201</v>
      </c>
      <c r="L1336" s="1040" t="s">
        <v>10735</v>
      </c>
      <c r="M1336" s="1290"/>
      <c r="N1336" s="1056"/>
      <c r="O1336" s="1056"/>
      <c r="S1336" s="1058"/>
      <c r="T1336" s="1058"/>
    </row>
    <row r="1337" spans="1:20">
      <c r="A1337" s="1046">
        <v>1332</v>
      </c>
      <c r="B1337" s="1045" t="s">
        <v>10737</v>
      </c>
      <c r="C1337" s="1867" t="s">
        <v>10738</v>
      </c>
      <c r="D1337" s="1527"/>
      <c r="E1337" s="1527"/>
      <c r="F1337" s="1527"/>
      <c r="G1337" s="1527"/>
      <c r="H1337" s="1527"/>
      <c r="I1337" s="1527"/>
      <c r="J1337" s="1882"/>
      <c r="K1337" s="1041" t="s">
        <v>201</v>
      </c>
      <c r="L1337" s="1040" t="s">
        <v>10737</v>
      </c>
      <c r="M1337" s="1290"/>
      <c r="N1337" s="1056"/>
      <c r="O1337" s="1056"/>
      <c r="S1337" s="1058"/>
      <c r="T1337" s="1058"/>
    </row>
    <row r="1338" spans="1:20">
      <c r="A1338" s="1046">
        <v>1333</v>
      </c>
      <c r="B1338" s="1045" t="s">
        <v>10739</v>
      </c>
      <c r="C1338" s="1867" t="s">
        <v>10740</v>
      </c>
      <c r="D1338" s="1527"/>
      <c r="E1338" s="1527"/>
      <c r="F1338" s="1527"/>
      <c r="G1338" s="1527"/>
      <c r="H1338" s="1527"/>
      <c r="I1338" s="1527"/>
      <c r="J1338" s="1882"/>
      <c r="K1338" s="1041" t="s">
        <v>201</v>
      </c>
      <c r="L1338" s="1040" t="s">
        <v>10739</v>
      </c>
      <c r="M1338" s="1290"/>
      <c r="N1338" s="1056"/>
      <c r="O1338" s="1056"/>
      <c r="S1338" s="1058"/>
      <c r="T1338" s="1058"/>
    </row>
    <row r="1339" spans="1:20">
      <c r="A1339" s="1046">
        <v>1334</v>
      </c>
      <c r="B1339" s="1045" t="s">
        <v>10741</v>
      </c>
      <c r="C1339" s="1867" t="s">
        <v>10742</v>
      </c>
      <c r="D1339" s="1527"/>
      <c r="E1339" s="1527"/>
      <c r="F1339" s="1527"/>
      <c r="G1339" s="1527"/>
      <c r="H1339" s="1527"/>
      <c r="I1339" s="1527"/>
      <c r="J1339" s="1882"/>
      <c r="K1339" s="1041" t="s">
        <v>201</v>
      </c>
      <c r="L1339" s="1040" t="s">
        <v>10741</v>
      </c>
      <c r="M1339" s="1290"/>
      <c r="N1339" s="1056"/>
      <c r="O1339" s="1056"/>
      <c r="S1339" s="1058"/>
      <c r="T1339" s="1058"/>
    </row>
    <row r="1340" spans="1:20">
      <c r="A1340" s="1046">
        <v>1335</v>
      </c>
      <c r="B1340" s="1045" t="s">
        <v>10743</v>
      </c>
      <c r="C1340" s="1867" t="s">
        <v>10744</v>
      </c>
      <c r="D1340" s="1527"/>
      <c r="E1340" s="1527"/>
      <c r="F1340" s="1527"/>
      <c r="G1340" s="1527"/>
      <c r="H1340" s="1527"/>
      <c r="I1340" s="1527"/>
      <c r="J1340" s="1882"/>
      <c r="K1340" s="1041" t="s">
        <v>201</v>
      </c>
      <c r="L1340" s="1040" t="s">
        <v>10743</v>
      </c>
      <c r="M1340" s="1290"/>
      <c r="N1340" s="1056"/>
      <c r="O1340" s="1056"/>
      <c r="S1340" s="1058"/>
      <c r="T1340" s="1058"/>
    </row>
    <row r="1341" spans="1:20">
      <c r="A1341" s="1046">
        <v>1336</v>
      </c>
      <c r="B1341" s="1037" t="s">
        <v>10745</v>
      </c>
      <c r="C1341" s="1867" t="s">
        <v>10746</v>
      </c>
      <c r="D1341" s="1527"/>
      <c r="E1341" s="1527"/>
      <c r="F1341" s="1527"/>
      <c r="G1341" s="1527"/>
      <c r="H1341" s="1527"/>
      <c r="I1341" s="1527"/>
      <c r="J1341" s="1882"/>
      <c r="K1341" s="1041" t="s">
        <v>201</v>
      </c>
      <c r="L1341" s="1040" t="s">
        <v>10745</v>
      </c>
      <c r="M1341" s="1290"/>
      <c r="N1341" s="1056"/>
      <c r="O1341" s="1056"/>
      <c r="S1341" s="1058"/>
      <c r="T1341" s="1058"/>
    </row>
    <row r="1342" spans="1:20">
      <c r="A1342" s="1046">
        <v>1337</v>
      </c>
      <c r="B1342" s="1037" t="s">
        <v>10747</v>
      </c>
      <c r="C1342" s="1867" t="s">
        <v>10748</v>
      </c>
      <c r="D1342" s="1527"/>
      <c r="E1342" s="1527"/>
      <c r="F1342" s="1527"/>
      <c r="G1342" s="1527"/>
      <c r="H1342" s="1527"/>
      <c r="I1342" s="1527"/>
      <c r="J1342" s="1882"/>
      <c r="K1342" s="1041" t="s">
        <v>201</v>
      </c>
      <c r="L1342" s="1040" t="s">
        <v>10747</v>
      </c>
      <c r="M1342" s="1290"/>
      <c r="N1342" s="1056"/>
      <c r="O1342" s="1056"/>
      <c r="S1342" s="1058"/>
      <c r="T1342" s="1058"/>
    </row>
    <row r="1343" spans="1:20">
      <c r="A1343" s="1046">
        <v>1338</v>
      </c>
      <c r="B1343" s="1037" t="s">
        <v>10749</v>
      </c>
      <c r="C1343" s="1867" t="s">
        <v>10750</v>
      </c>
      <c r="D1343" s="1527"/>
      <c r="E1343" s="1527"/>
      <c r="F1343" s="1527"/>
      <c r="G1343" s="1527"/>
      <c r="H1343" s="1527"/>
      <c r="I1343" s="1527"/>
      <c r="J1343" s="1882"/>
      <c r="K1343" s="1041" t="s">
        <v>201</v>
      </c>
      <c r="L1343" s="1040" t="s">
        <v>10749</v>
      </c>
      <c r="M1343" s="1290"/>
      <c r="N1343" s="1056"/>
      <c r="O1343" s="1056"/>
      <c r="S1343" s="1058"/>
      <c r="T1343" s="1058"/>
    </row>
    <row r="1344" spans="1:20">
      <c r="A1344" s="1046">
        <v>1339</v>
      </c>
      <c r="B1344" s="1037" t="s">
        <v>10751</v>
      </c>
      <c r="C1344" s="1867" t="s">
        <v>10752</v>
      </c>
      <c r="D1344" s="1527"/>
      <c r="E1344" s="1527"/>
      <c r="F1344" s="1527"/>
      <c r="G1344" s="1527"/>
      <c r="H1344" s="1527"/>
      <c r="I1344" s="1527"/>
      <c r="J1344" s="1882"/>
      <c r="K1344" s="1041" t="s">
        <v>201</v>
      </c>
      <c r="L1344" s="1040" t="s">
        <v>10751</v>
      </c>
      <c r="M1344" s="1290"/>
      <c r="N1344" s="1056"/>
      <c r="O1344" s="1056"/>
      <c r="S1344" s="1058"/>
      <c r="T1344" s="1058"/>
    </row>
    <row r="1345" spans="1:20">
      <c r="A1345" s="1046">
        <v>1340</v>
      </c>
      <c r="B1345" s="1045" t="s">
        <v>10753</v>
      </c>
      <c r="C1345" s="1867" t="s">
        <v>10754</v>
      </c>
      <c r="D1345" s="1527"/>
      <c r="E1345" s="1527"/>
      <c r="F1345" s="1527"/>
      <c r="G1345" s="1527"/>
      <c r="H1345" s="1527"/>
      <c r="I1345" s="1527"/>
      <c r="J1345" s="1882"/>
      <c r="K1345" s="1041" t="s">
        <v>201</v>
      </c>
      <c r="L1345" s="1040" t="s">
        <v>10753</v>
      </c>
      <c r="M1345" s="1290"/>
      <c r="N1345" s="1056"/>
      <c r="O1345" s="1056"/>
      <c r="S1345" s="1058"/>
      <c r="T1345" s="1058"/>
    </row>
    <row r="1346" spans="1:20">
      <c r="A1346" s="1046">
        <v>1341</v>
      </c>
      <c r="B1346" s="1045" t="s">
        <v>10755</v>
      </c>
      <c r="C1346" s="1867" t="s">
        <v>10756</v>
      </c>
      <c r="D1346" s="1527"/>
      <c r="E1346" s="1527"/>
      <c r="F1346" s="1527"/>
      <c r="G1346" s="1527"/>
      <c r="H1346" s="1527"/>
      <c r="I1346" s="1527"/>
      <c r="J1346" s="1882"/>
      <c r="K1346" s="1041" t="s">
        <v>201</v>
      </c>
      <c r="L1346" s="1040" t="s">
        <v>10755</v>
      </c>
      <c r="M1346" s="1290"/>
      <c r="N1346" s="1056"/>
      <c r="O1346" s="1056"/>
      <c r="S1346" s="1058"/>
      <c r="T1346" s="1058"/>
    </row>
    <row r="1347" spans="1:20">
      <c r="A1347" s="1046">
        <v>1342</v>
      </c>
      <c r="B1347" s="1045" t="s">
        <v>10757</v>
      </c>
      <c r="C1347" s="1867" t="s">
        <v>10758</v>
      </c>
      <c r="D1347" s="1527"/>
      <c r="E1347" s="1527"/>
      <c r="F1347" s="1527"/>
      <c r="G1347" s="1527"/>
      <c r="H1347" s="1527"/>
      <c r="I1347" s="1527"/>
      <c r="J1347" s="1882"/>
      <c r="K1347" s="1041" t="s">
        <v>201</v>
      </c>
      <c r="L1347" s="1040" t="s">
        <v>10757</v>
      </c>
      <c r="M1347" s="1290"/>
      <c r="N1347" s="1056"/>
      <c r="O1347" s="1056"/>
      <c r="S1347" s="1058"/>
      <c r="T1347" s="1058"/>
    </row>
    <row r="1348" spans="1:20">
      <c r="A1348" s="1046">
        <v>1343</v>
      </c>
      <c r="B1348" s="1045" t="s">
        <v>10759</v>
      </c>
      <c r="C1348" s="1867" t="s">
        <v>10760</v>
      </c>
      <c r="D1348" s="1527"/>
      <c r="E1348" s="1527"/>
      <c r="F1348" s="1527"/>
      <c r="G1348" s="1527"/>
      <c r="H1348" s="1527"/>
      <c r="I1348" s="1527"/>
      <c r="J1348" s="1882"/>
      <c r="K1348" s="1041" t="s">
        <v>201</v>
      </c>
      <c r="L1348" s="1040" t="s">
        <v>10759</v>
      </c>
      <c r="M1348" s="1290"/>
      <c r="N1348" s="1056"/>
      <c r="O1348" s="1056"/>
      <c r="S1348" s="1058"/>
      <c r="T1348" s="1058"/>
    </row>
    <row r="1349" spans="1:20">
      <c r="A1349" s="1046">
        <v>1344</v>
      </c>
      <c r="B1349" s="1037" t="s">
        <v>10761</v>
      </c>
      <c r="C1349" s="1867" t="s">
        <v>10762</v>
      </c>
      <c r="D1349" s="1527"/>
      <c r="E1349" s="1527"/>
      <c r="F1349" s="1527"/>
      <c r="G1349" s="1527"/>
      <c r="H1349" s="1527"/>
      <c r="I1349" s="1527"/>
      <c r="J1349" s="1882"/>
      <c r="K1349" s="1041" t="s">
        <v>16</v>
      </c>
      <c r="L1349" s="1040" t="s">
        <v>10761</v>
      </c>
      <c r="M1349" s="1290"/>
      <c r="N1349" s="1058"/>
      <c r="O1349" s="1058"/>
      <c r="S1349" s="1058"/>
      <c r="T1349" s="1058"/>
    </row>
    <row r="1350" spans="1:20">
      <c r="A1350" s="1046">
        <v>1345</v>
      </c>
      <c r="B1350" s="1037" t="s">
        <v>10763</v>
      </c>
      <c r="C1350" s="1867" t="s">
        <v>10764</v>
      </c>
      <c r="D1350" s="1527"/>
      <c r="E1350" s="1527"/>
      <c r="F1350" s="1527"/>
      <c r="G1350" s="1527"/>
      <c r="H1350" s="1527"/>
      <c r="I1350" s="1527"/>
      <c r="J1350" s="1882"/>
      <c r="K1350" s="1041" t="s">
        <v>16</v>
      </c>
      <c r="L1350" s="1040" t="s">
        <v>10763</v>
      </c>
      <c r="M1350" s="1290"/>
      <c r="N1350" s="1058"/>
      <c r="O1350" s="1058"/>
      <c r="S1350" s="1058"/>
      <c r="T1350" s="1058"/>
    </row>
    <row r="1351" spans="1:20">
      <c r="A1351" s="1046">
        <v>1346</v>
      </c>
      <c r="B1351" s="1037" t="s">
        <v>10765</v>
      </c>
      <c r="C1351" s="1867" t="s">
        <v>10766</v>
      </c>
      <c r="D1351" s="1527"/>
      <c r="E1351" s="1527"/>
      <c r="F1351" s="1527"/>
      <c r="G1351" s="1527"/>
      <c r="H1351" s="1527"/>
      <c r="I1351" s="1527"/>
      <c r="J1351" s="1882"/>
      <c r="K1351" s="1041" t="s">
        <v>265</v>
      </c>
      <c r="L1351" s="1040" t="s">
        <v>10765</v>
      </c>
      <c r="M1351" s="1290"/>
      <c r="N1351" s="1058"/>
      <c r="O1351" s="1058"/>
      <c r="S1351" s="1058"/>
      <c r="T1351" s="1058"/>
    </row>
    <row r="1352" spans="1:20">
      <c r="A1352" s="1046">
        <v>1347</v>
      </c>
      <c r="B1352" s="1037" t="s">
        <v>10767</v>
      </c>
      <c r="C1352" s="1867" t="s">
        <v>10768</v>
      </c>
      <c r="D1352" s="1527"/>
      <c r="E1352" s="1527"/>
      <c r="F1352" s="1527"/>
      <c r="G1352" s="1527"/>
      <c r="H1352" s="1527"/>
      <c r="I1352" s="1527"/>
      <c r="J1352" s="1882"/>
      <c r="K1352" s="1041" t="s">
        <v>16</v>
      </c>
      <c r="L1352" s="1040" t="s">
        <v>10767</v>
      </c>
      <c r="M1352" s="1290"/>
      <c r="N1352" s="1058"/>
      <c r="O1352" s="1058"/>
      <c r="S1352" s="1058"/>
      <c r="T1352" s="1058"/>
    </row>
    <row r="1353" spans="1:20">
      <c r="A1353" s="1046">
        <v>1348</v>
      </c>
      <c r="B1353" s="1045" t="s">
        <v>10769</v>
      </c>
      <c r="C1353" s="1867" t="s">
        <v>10770</v>
      </c>
      <c r="D1353" s="1527"/>
      <c r="E1353" s="1527"/>
      <c r="F1353" s="1527"/>
      <c r="G1353" s="1527"/>
      <c r="H1353" s="1527"/>
      <c r="I1353" s="1527"/>
      <c r="J1353" s="1882"/>
      <c r="K1353" s="1041" t="s">
        <v>16</v>
      </c>
      <c r="L1353" s="1040" t="s">
        <v>10769</v>
      </c>
      <c r="M1353" s="1290"/>
      <c r="N1353" s="1058"/>
      <c r="O1353" s="1058"/>
      <c r="S1353" s="1058"/>
      <c r="T1353" s="1058"/>
    </row>
    <row r="1354" spans="1:20">
      <c r="A1354" s="1046">
        <v>1349</v>
      </c>
      <c r="B1354" s="1045" t="s">
        <v>10771</v>
      </c>
      <c r="C1354" s="1867" t="s">
        <v>10772</v>
      </c>
      <c r="D1354" s="1527"/>
      <c r="E1354" s="1527"/>
      <c r="F1354" s="1527"/>
      <c r="G1354" s="1527"/>
      <c r="H1354" s="1527"/>
      <c r="I1354" s="1527"/>
      <c r="J1354" s="1882"/>
      <c r="K1354" s="1041" t="s">
        <v>16</v>
      </c>
      <c r="L1354" s="1040" t="s">
        <v>10771</v>
      </c>
      <c r="M1354" s="1290"/>
      <c r="N1354" s="1058"/>
      <c r="O1354" s="1058"/>
      <c r="S1354" s="1058"/>
      <c r="T1354" s="1058"/>
    </row>
    <row r="1355" spans="1:20">
      <c r="A1355" s="1046">
        <v>1350</v>
      </c>
      <c r="B1355" s="1045" t="s">
        <v>10773</v>
      </c>
      <c r="C1355" s="1867" t="s">
        <v>10774</v>
      </c>
      <c r="D1355" s="1527"/>
      <c r="E1355" s="1527"/>
      <c r="F1355" s="1527"/>
      <c r="G1355" s="1527"/>
      <c r="H1355" s="1527"/>
      <c r="I1355" s="1527"/>
      <c r="J1355" s="1882"/>
      <c r="K1355" s="1041" t="s">
        <v>16</v>
      </c>
      <c r="L1355" s="1040" t="s">
        <v>10773</v>
      </c>
      <c r="M1355" s="1290"/>
      <c r="N1355" s="1058"/>
      <c r="O1355" s="1058"/>
      <c r="S1355" s="1058"/>
      <c r="T1355" s="1058"/>
    </row>
    <row r="1356" spans="1:20">
      <c r="A1356" s="1046">
        <v>1351</v>
      </c>
      <c r="B1356" s="1045" t="s">
        <v>10775</v>
      </c>
      <c r="C1356" s="1867" t="s">
        <v>10776</v>
      </c>
      <c r="D1356" s="1527"/>
      <c r="E1356" s="1527"/>
      <c r="F1356" s="1527"/>
      <c r="G1356" s="1527"/>
      <c r="H1356" s="1527"/>
      <c r="I1356" s="1527"/>
      <c r="J1356" s="1882"/>
      <c r="K1356" s="1041" t="s">
        <v>16</v>
      </c>
      <c r="L1356" s="1040" t="s">
        <v>10775</v>
      </c>
      <c r="M1356" s="1290"/>
      <c r="N1356" s="1058"/>
      <c r="O1356" s="1058"/>
      <c r="S1356" s="1058"/>
      <c r="T1356" s="1058"/>
    </row>
    <row r="1357" spans="1:20">
      <c r="A1357" s="1046">
        <v>1352</v>
      </c>
      <c r="B1357" s="1037" t="s">
        <v>10777</v>
      </c>
      <c r="C1357" s="1039" t="s">
        <v>13</v>
      </c>
      <c r="D1357" s="1038" t="s">
        <v>2427</v>
      </c>
      <c r="E1357" s="1038" t="s">
        <v>2427</v>
      </c>
      <c r="F1357" s="1038" t="s">
        <v>2427</v>
      </c>
      <c r="G1357" s="1038" t="s">
        <v>2427</v>
      </c>
      <c r="H1357" s="1038" t="s">
        <v>2427</v>
      </c>
      <c r="I1357" s="1038" t="s">
        <v>2427</v>
      </c>
      <c r="J1357" s="1035" t="s">
        <v>9459</v>
      </c>
      <c r="K1357" s="1041" t="s">
        <v>16</v>
      </c>
      <c r="L1357" s="1040" t="s">
        <v>10777</v>
      </c>
      <c r="M1357" s="1290"/>
      <c r="N1357" s="1058"/>
      <c r="O1357" s="1058"/>
      <c r="S1357" s="1058"/>
      <c r="T1357" s="1058"/>
    </row>
    <row r="1358" spans="1:20">
      <c r="A1358" s="1046">
        <v>1353</v>
      </c>
      <c r="B1358" s="1037" t="s">
        <v>10778</v>
      </c>
      <c r="C1358" s="1039" t="s">
        <v>13</v>
      </c>
      <c r="D1358" s="1038" t="s">
        <v>2427</v>
      </c>
      <c r="E1358" s="1038" t="s">
        <v>2427</v>
      </c>
      <c r="F1358" s="1038" t="s">
        <v>2427</v>
      </c>
      <c r="G1358" s="1038" t="s">
        <v>2427</v>
      </c>
      <c r="H1358" s="1038" t="s">
        <v>2427</v>
      </c>
      <c r="I1358" s="1038" t="s">
        <v>2427</v>
      </c>
      <c r="J1358" s="1035" t="s">
        <v>9459</v>
      </c>
      <c r="K1358" s="1041" t="s">
        <v>16</v>
      </c>
      <c r="L1358" s="1040" t="s">
        <v>10778</v>
      </c>
      <c r="M1358" s="1290"/>
      <c r="N1358" s="1058"/>
      <c r="O1358" s="1058"/>
      <c r="S1358" s="1058"/>
      <c r="T1358" s="1058"/>
    </row>
    <row r="1359" spans="1:20">
      <c r="A1359" s="1046">
        <v>1354</v>
      </c>
      <c r="B1359" s="1037" t="s">
        <v>10779</v>
      </c>
      <c r="C1359" s="1039" t="s">
        <v>13</v>
      </c>
      <c r="D1359" s="1038" t="s">
        <v>2427</v>
      </c>
      <c r="E1359" s="1038" t="s">
        <v>2427</v>
      </c>
      <c r="F1359" s="1038" t="s">
        <v>2427</v>
      </c>
      <c r="G1359" s="1038" t="s">
        <v>2427</v>
      </c>
      <c r="H1359" s="1038" t="s">
        <v>2427</v>
      </c>
      <c r="I1359" s="1038" t="s">
        <v>2427</v>
      </c>
      <c r="J1359" s="1035" t="s">
        <v>9459</v>
      </c>
      <c r="K1359" s="1041" t="s">
        <v>16</v>
      </c>
      <c r="L1359" s="1040" t="s">
        <v>10779</v>
      </c>
      <c r="M1359" s="1290"/>
      <c r="N1359" s="1058"/>
      <c r="O1359" s="1058"/>
      <c r="S1359" s="1058"/>
      <c r="T1359" s="1058"/>
    </row>
    <row r="1360" spans="1:20">
      <c r="A1360" s="1046">
        <v>1355</v>
      </c>
      <c r="B1360" s="1037" t="s">
        <v>10780</v>
      </c>
      <c r="C1360" s="1039" t="s">
        <v>13</v>
      </c>
      <c r="D1360" s="1038" t="s">
        <v>2427</v>
      </c>
      <c r="E1360" s="1038" t="s">
        <v>2427</v>
      </c>
      <c r="F1360" s="1038" t="s">
        <v>2427</v>
      </c>
      <c r="G1360" s="1038" t="s">
        <v>2427</v>
      </c>
      <c r="H1360" s="1038" t="s">
        <v>2427</v>
      </c>
      <c r="I1360" s="1038" t="s">
        <v>2427</v>
      </c>
      <c r="J1360" s="1035" t="s">
        <v>9459</v>
      </c>
      <c r="K1360" s="1041" t="s">
        <v>16</v>
      </c>
      <c r="L1360" s="1040" t="s">
        <v>10780</v>
      </c>
      <c r="M1360" s="1290"/>
      <c r="N1360" s="1058"/>
      <c r="O1360" s="1058"/>
      <c r="S1360" s="1058"/>
      <c r="T1360" s="1058"/>
    </row>
    <row r="1361" spans="1:21">
      <c r="A1361" s="1046">
        <v>1356</v>
      </c>
      <c r="B1361" s="1045" t="s">
        <v>10781</v>
      </c>
      <c r="C1361" s="1039" t="s">
        <v>13</v>
      </c>
      <c r="D1361" s="1038" t="s">
        <v>2427</v>
      </c>
      <c r="E1361" s="1038" t="s">
        <v>2427</v>
      </c>
      <c r="F1361" s="1038" t="s">
        <v>2427</v>
      </c>
      <c r="G1361" s="1038" t="s">
        <v>2427</v>
      </c>
      <c r="H1361" s="1038" t="s">
        <v>2427</v>
      </c>
      <c r="I1361" s="1038" t="s">
        <v>2427</v>
      </c>
      <c r="J1361" s="1035" t="s">
        <v>9459</v>
      </c>
      <c r="K1361" s="1041" t="s">
        <v>16</v>
      </c>
      <c r="L1361" s="1040" t="s">
        <v>10781</v>
      </c>
      <c r="M1361" s="1290"/>
      <c r="N1361" s="1058"/>
      <c r="O1361" s="1058"/>
      <c r="R1361" s="1058"/>
      <c r="S1361" s="1058"/>
      <c r="T1361" s="1058"/>
      <c r="U1361" s="1058"/>
    </row>
    <row r="1362" spans="1:21">
      <c r="A1362" s="1046">
        <v>1357</v>
      </c>
      <c r="B1362" s="1045" t="s">
        <v>10782</v>
      </c>
      <c r="C1362" s="1039" t="s">
        <v>13</v>
      </c>
      <c r="D1362" s="1038" t="s">
        <v>2427</v>
      </c>
      <c r="E1362" s="1038" t="s">
        <v>2427</v>
      </c>
      <c r="F1362" s="1038" t="s">
        <v>2427</v>
      </c>
      <c r="G1362" s="1038" t="s">
        <v>2427</v>
      </c>
      <c r="H1362" s="1038" t="s">
        <v>2427</v>
      </c>
      <c r="I1362" s="1038" t="s">
        <v>2427</v>
      </c>
      <c r="J1362" s="1035" t="s">
        <v>9459</v>
      </c>
      <c r="K1362" s="1041" t="s">
        <v>16</v>
      </c>
      <c r="L1362" s="1040" t="s">
        <v>10782</v>
      </c>
      <c r="M1362" s="1290"/>
      <c r="N1362" s="1058"/>
      <c r="O1362" s="1058"/>
      <c r="R1362" s="1058"/>
      <c r="S1362" s="1058"/>
      <c r="T1362" s="1058"/>
      <c r="U1362" s="1058"/>
    </row>
    <row r="1363" spans="1:21">
      <c r="A1363" s="1046">
        <v>1358</v>
      </c>
      <c r="B1363" s="1045" t="s">
        <v>10783</v>
      </c>
      <c r="C1363" s="1039" t="s">
        <v>13</v>
      </c>
      <c r="D1363" s="1038" t="s">
        <v>2427</v>
      </c>
      <c r="E1363" s="1038" t="s">
        <v>2427</v>
      </c>
      <c r="F1363" s="1038" t="s">
        <v>2427</v>
      </c>
      <c r="G1363" s="1038" t="s">
        <v>2427</v>
      </c>
      <c r="H1363" s="1038" t="s">
        <v>2427</v>
      </c>
      <c r="I1363" s="1038" t="s">
        <v>2427</v>
      </c>
      <c r="J1363" s="1035" t="s">
        <v>9459</v>
      </c>
      <c r="K1363" s="1041" t="s">
        <v>16</v>
      </c>
      <c r="L1363" s="1040" t="s">
        <v>10783</v>
      </c>
      <c r="M1363" s="1290"/>
      <c r="N1363" s="1058"/>
      <c r="O1363" s="1058"/>
      <c r="R1363" s="1058"/>
      <c r="S1363" s="1058"/>
      <c r="T1363" s="1058"/>
      <c r="U1363" s="1058"/>
    </row>
    <row r="1364" spans="1:21" ht="14.25" thickBot="1">
      <c r="A1364" s="1046">
        <v>1359</v>
      </c>
      <c r="B1364" s="1045" t="s">
        <v>10784</v>
      </c>
      <c r="C1364" s="1008" t="s">
        <v>13</v>
      </c>
      <c r="D1364" s="1009" t="s">
        <v>13</v>
      </c>
      <c r="E1364" s="1009" t="s">
        <v>13</v>
      </c>
      <c r="F1364" s="1009" t="s">
        <v>13</v>
      </c>
      <c r="G1364" s="1009" t="s">
        <v>13</v>
      </c>
      <c r="H1364" s="1009" t="s">
        <v>13</v>
      </c>
      <c r="I1364" s="1009" t="s">
        <v>13</v>
      </c>
      <c r="J1364" s="1010" t="s">
        <v>13</v>
      </c>
      <c r="K1364" s="1041" t="s">
        <v>16</v>
      </c>
      <c r="L1364" s="1040" t="s">
        <v>10784</v>
      </c>
      <c r="M1364" s="1290"/>
      <c r="N1364" s="1058"/>
      <c r="O1364" s="1058"/>
      <c r="R1364" s="1058"/>
      <c r="S1364" s="1058"/>
      <c r="T1364" s="1058"/>
      <c r="U1364" s="1058"/>
    </row>
    <row r="1365" spans="1:21" ht="15" thickTop="1" thickBot="1">
      <c r="A1365" s="1058"/>
      <c r="B1365" s="1011" t="s">
        <v>2</v>
      </c>
      <c r="C1365" s="1012" t="s">
        <v>3</v>
      </c>
      <c r="D1365" s="1012" t="s">
        <v>4</v>
      </c>
      <c r="E1365" s="1012" t="s">
        <v>5</v>
      </c>
      <c r="F1365" s="1012" t="s">
        <v>6</v>
      </c>
      <c r="G1365" s="1012" t="s">
        <v>7</v>
      </c>
      <c r="H1365" s="1012" t="s">
        <v>8</v>
      </c>
      <c r="I1365" s="1012" t="s">
        <v>9</v>
      </c>
      <c r="J1365" s="1013" t="s">
        <v>10</v>
      </c>
      <c r="K1365" s="1014" t="s">
        <v>815</v>
      </c>
      <c r="L1365" s="1015" t="s">
        <v>2</v>
      </c>
      <c r="M1365" s="1281"/>
      <c r="N1365" s="1058"/>
      <c r="O1365" s="1058"/>
      <c r="R1365" s="1058"/>
      <c r="S1365" s="1058"/>
      <c r="T1365" s="1058"/>
      <c r="U1365" s="1058"/>
    </row>
    <row r="1367" spans="1:21" ht="12">
      <c r="A1367" s="1058"/>
      <c r="B1367" s="1058"/>
      <c r="C1367" s="1132" t="s">
        <v>6829</v>
      </c>
      <c r="D1367" s="1128"/>
      <c r="E1367" s="1128"/>
      <c r="F1367" s="1128"/>
      <c r="G1367" s="1128"/>
      <c r="H1367" s="1128"/>
      <c r="I1367" s="1128"/>
      <c r="J1367" s="1128"/>
      <c r="K1367" s="1128"/>
      <c r="L1367" s="1128"/>
      <c r="M1367" s="1058"/>
      <c r="N1367" s="1058"/>
      <c r="O1367" s="1058"/>
      <c r="P1367" s="1058"/>
      <c r="Q1367" s="1058"/>
      <c r="R1367" s="1058"/>
      <c r="S1367" s="1058"/>
      <c r="T1367" s="1058"/>
      <c r="U1367" s="1058"/>
    </row>
    <row r="1368" spans="1:21">
      <c r="C1368" s="1198"/>
      <c r="D1368" s="1198"/>
      <c r="E1368" s="1198"/>
      <c r="F1368" s="1198"/>
      <c r="G1368" s="1198"/>
      <c r="H1368" s="1198"/>
      <c r="I1368" s="1198"/>
      <c r="J1368" s="1198"/>
      <c r="K1368" s="1198"/>
      <c r="L1368" s="1198"/>
      <c r="M1368" s="56"/>
      <c r="P1368" s="56"/>
      <c r="Q1368" s="56"/>
    </row>
    <row r="1369" spans="1:21" ht="12">
      <c r="A1369" s="1058"/>
      <c r="B1369" s="1058"/>
      <c r="C1369" s="1393" t="s">
        <v>6830</v>
      </c>
      <c r="D1369" s="1383" t="s">
        <v>6831</v>
      </c>
      <c r="E1369" s="1383" t="s">
        <v>6832</v>
      </c>
      <c r="F1369" s="1383" t="s">
        <v>6833</v>
      </c>
      <c r="G1369" s="1474" t="s">
        <v>6834</v>
      </c>
      <c r="H1369" s="1475"/>
      <c r="I1369" s="1475"/>
      <c r="J1369" s="1475"/>
      <c r="K1369" s="1475"/>
      <c r="L1369" s="1476"/>
      <c r="M1369" s="1058"/>
      <c r="N1369" s="1058"/>
      <c r="O1369" s="1058"/>
      <c r="P1369" s="1058"/>
      <c r="Q1369" s="1058"/>
      <c r="R1369" s="1058"/>
      <c r="S1369" s="1058"/>
      <c r="T1369" s="1017"/>
      <c r="U1369" s="1017"/>
    </row>
    <row r="1370" spans="1:21" ht="27" customHeight="1">
      <c r="A1370" s="1058"/>
      <c r="B1370" s="1058"/>
      <c r="C1370" s="1018" t="s">
        <v>9463</v>
      </c>
      <c r="D1370" s="1081">
        <v>1</v>
      </c>
      <c r="E1370" s="1081" t="s">
        <v>707</v>
      </c>
      <c r="F1370" s="1081" t="s">
        <v>708</v>
      </c>
      <c r="G1370" s="1879" t="s">
        <v>10785</v>
      </c>
      <c r="H1370" s="1880"/>
      <c r="I1370" s="1880"/>
      <c r="J1370" s="1880"/>
      <c r="K1370" s="1880"/>
      <c r="L1370" s="1881"/>
      <c r="M1370" s="1058"/>
      <c r="N1370" s="1058"/>
      <c r="O1370" s="1058"/>
      <c r="P1370" s="1058"/>
      <c r="Q1370" s="1058"/>
      <c r="R1370" s="1017"/>
      <c r="S1370" s="1058"/>
      <c r="T1370" s="1017"/>
      <c r="U1370" s="1017"/>
    </row>
    <row r="1371" spans="1:21" ht="27" customHeight="1">
      <c r="A1371" s="1058"/>
      <c r="B1371" s="1058"/>
      <c r="C1371" s="1018" t="s">
        <v>10786</v>
      </c>
      <c r="D1371" s="1081">
        <v>4</v>
      </c>
      <c r="E1371" s="1081" t="s">
        <v>707</v>
      </c>
      <c r="F1371" s="1081" t="s">
        <v>708</v>
      </c>
      <c r="G1371" s="1879" t="s">
        <v>10787</v>
      </c>
      <c r="H1371" s="1880"/>
      <c r="I1371" s="1880"/>
      <c r="J1371" s="1880"/>
      <c r="K1371" s="1880"/>
      <c r="L1371" s="1881"/>
      <c r="M1371" s="1058"/>
      <c r="N1371" s="1058"/>
      <c r="O1371" s="1058"/>
      <c r="P1371" s="1058"/>
      <c r="Q1371" s="1058"/>
      <c r="R1371" s="1017"/>
      <c r="S1371" s="1058"/>
      <c r="T1371" s="1017"/>
      <c r="U1371" s="1017"/>
    </row>
    <row r="1372" spans="1:21" ht="27" customHeight="1">
      <c r="A1372" s="1058"/>
      <c r="B1372" s="1058"/>
      <c r="C1372" s="1018" t="s">
        <v>10788</v>
      </c>
      <c r="D1372" s="1081">
        <v>16</v>
      </c>
      <c r="E1372" s="1081" t="s">
        <v>769</v>
      </c>
      <c r="F1372" s="1081" t="s">
        <v>708</v>
      </c>
      <c r="G1372" s="1879" t="s">
        <v>10789</v>
      </c>
      <c r="H1372" s="1880"/>
      <c r="I1372" s="1880"/>
      <c r="J1372" s="1880"/>
      <c r="K1372" s="1880"/>
      <c r="L1372" s="1881"/>
      <c r="M1372" s="1058"/>
      <c r="N1372" s="1058"/>
      <c r="O1372" s="1058"/>
      <c r="P1372" s="1058"/>
      <c r="Q1372" s="1058"/>
      <c r="R1372" s="1017"/>
      <c r="S1372" s="1058"/>
      <c r="T1372" s="1017"/>
      <c r="U1372" s="1017"/>
    </row>
    <row r="1373" spans="1:21" ht="27" customHeight="1">
      <c r="A1373" s="1058"/>
      <c r="B1373" s="1058"/>
      <c r="C1373" s="1018" t="s">
        <v>10790</v>
      </c>
      <c r="D1373" s="1081">
        <v>5</v>
      </c>
      <c r="E1373" s="1081" t="s">
        <v>769</v>
      </c>
      <c r="F1373" s="1081" t="s">
        <v>708</v>
      </c>
      <c r="G1373" s="1879" t="s">
        <v>10791</v>
      </c>
      <c r="H1373" s="1880"/>
      <c r="I1373" s="1880"/>
      <c r="J1373" s="1880"/>
      <c r="K1373" s="1880"/>
      <c r="L1373" s="1881"/>
      <c r="M1373" s="1058"/>
      <c r="N1373" s="1058"/>
      <c r="O1373" s="1058"/>
      <c r="P1373" s="1058"/>
      <c r="Q1373" s="1058"/>
      <c r="R1373" s="1017"/>
      <c r="S1373" s="1058"/>
      <c r="T1373" s="1017"/>
      <c r="U1373" s="1017"/>
    </row>
    <row r="1374" spans="1:21" ht="27" customHeight="1">
      <c r="A1374" s="1058"/>
      <c r="B1374" s="1058"/>
      <c r="C1374" s="1018" t="s">
        <v>10792</v>
      </c>
      <c r="D1374" s="1081">
        <v>4</v>
      </c>
      <c r="E1374" s="1081" t="s">
        <v>769</v>
      </c>
      <c r="F1374" s="1081" t="s">
        <v>708</v>
      </c>
      <c r="G1374" s="1879" t="s">
        <v>10793</v>
      </c>
      <c r="H1374" s="1880"/>
      <c r="I1374" s="1880"/>
      <c r="J1374" s="1880"/>
      <c r="K1374" s="1880"/>
      <c r="L1374" s="1881"/>
      <c r="M1374" s="1058"/>
      <c r="N1374" s="1058"/>
      <c r="O1374" s="1058"/>
      <c r="P1374" s="1058"/>
      <c r="Q1374" s="1058"/>
      <c r="R1374" s="1017"/>
      <c r="S1374" s="1058"/>
      <c r="T1374" s="1017"/>
      <c r="U1374" s="1017"/>
    </row>
    <row r="1375" spans="1:21" ht="27" customHeight="1">
      <c r="A1375" s="1058"/>
      <c r="B1375" s="1058"/>
      <c r="C1375" s="1018" t="s">
        <v>9471</v>
      </c>
      <c r="D1375" s="1081">
        <v>1</v>
      </c>
      <c r="E1375" s="1081" t="s">
        <v>769</v>
      </c>
      <c r="F1375" s="1081" t="s">
        <v>708</v>
      </c>
      <c r="G1375" s="1879" t="s">
        <v>10794</v>
      </c>
      <c r="H1375" s="1880"/>
      <c r="I1375" s="1880"/>
      <c r="J1375" s="1880"/>
      <c r="K1375" s="1880"/>
      <c r="L1375" s="1881"/>
      <c r="M1375" s="1058"/>
      <c r="N1375" s="1058"/>
      <c r="O1375" s="1058"/>
      <c r="P1375" s="1058"/>
      <c r="Q1375" s="1058"/>
      <c r="R1375" s="1017"/>
      <c r="S1375" s="1058"/>
      <c r="T1375" s="1017"/>
      <c r="U1375" s="1017"/>
    </row>
    <row r="1376" spans="1:21" ht="27" customHeight="1">
      <c r="A1376" s="1058"/>
      <c r="B1376" s="1058"/>
      <c r="C1376" s="1018" t="s">
        <v>10795</v>
      </c>
      <c r="D1376" s="1081">
        <v>8</v>
      </c>
      <c r="E1376" s="1081" t="s">
        <v>769</v>
      </c>
      <c r="F1376" s="1081" t="s">
        <v>708</v>
      </c>
      <c r="G1376" s="1879" t="s">
        <v>10796</v>
      </c>
      <c r="H1376" s="1880"/>
      <c r="I1376" s="1880"/>
      <c r="J1376" s="1880"/>
      <c r="K1376" s="1880"/>
      <c r="L1376" s="1881"/>
      <c r="M1376" s="1058"/>
      <c r="N1376" s="1058"/>
      <c r="O1376" s="1058"/>
      <c r="P1376" s="1058"/>
      <c r="Q1376" s="1058"/>
      <c r="R1376" s="1017"/>
      <c r="S1376" s="1058"/>
      <c r="T1376" s="1017"/>
      <c r="U1376" s="1017"/>
    </row>
    <row r="1377" spans="3:21" ht="27" customHeight="1">
      <c r="C1377" s="1018" t="s">
        <v>10797</v>
      </c>
      <c r="D1377" s="1081">
        <v>8</v>
      </c>
      <c r="E1377" s="1081" t="s">
        <v>769</v>
      </c>
      <c r="F1377" s="1081" t="s">
        <v>708</v>
      </c>
      <c r="G1377" s="1879" t="s">
        <v>10798</v>
      </c>
      <c r="H1377" s="1880"/>
      <c r="I1377" s="1880"/>
      <c r="J1377" s="1880"/>
      <c r="K1377" s="1880"/>
      <c r="L1377" s="1881"/>
      <c r="M1377" s="1058"/>
      <c r="N1377" s="1058"/>
      <c r="O1377" s="1058"/>
      <c r="P1377" s="1058"/>
      <c r="Q1377" s="1058"/>
      <c r="R1377" s="1017"/>
      <c r="S1377" s="1058"/>
      <c r="T1377" s="1017"/>
      <c r="U1377" s="1017"/>
    </row>
    <row r="1378" spans="3:21" ht="27" customHeight="1">
      <c r="C1378" s="1018" t="s">
        <v>10799</v>
      </c>
      <c r="D1378" s="1081">
        <v>8</v>
      </c>
      <c r="E1378" s="1081" t="s">
        <v>769</v>
      </c>
      <c r="F1378" s="1081" t="s">
        <v>708</v>
      </c>
      <c r="G1378" s="1879" t="s">
        <v>10800</v>
      </c>
      <c r="H1378" s="1880"/>
      <c r="I1378" s="1880"/>
      <c r="J1378" s="1880"/>
      <c r="K1378" s="1880"/>
      <c r="L1378" s="1881"/>
      <c r="M1378" s="1058"/>
      <c r="N1378" s="1058"/>
      <c r="O1378" s="1058"/>
      <c r="P1378" s="1058"/>
      <c r="Q1378" s="1058"/>
      <c r="R1378" s="1017"/>
      <c r="S1378" s="1058"/>
      <c r="T1378" s="1017"/>
      <c r="U1378" s="1017"/>
    </row>
    <row r="1379" spans="3:21" ht="27" customHeight="1">
      <c r="C1379" s="1018" t="s">
        <v>10801</v>
      </c>
      <c r="D1379" s="1081">
        <v>8</v>
      </c>
      <c r="E1379" s="1081" t="s">
        <v>769</v>
      </c>
      <c r="F1379" s="1081" t="s">
        <v>708</v>
      </c>
      <c r="G1379" s="1879" t="s">
        <v>10802</v>
      </c>
      <c r="H1379" s="1880"/>
      <c r="I1379" s="1880"/>
      <c r="J1379" s="1880"/>
      <c r="K1379" s="1880"/>
      <c r="L1379" s="1881"/>
      <c r="M1379" s="1058"/>
      <c r="N1379" s="1058"/>
      <c r="O1379" s="1058"/>
      <c r="P1379" s="1058"/>
      <c r="Q1379" s="1058"/>
      <c r="R1379" s="1017"/>
      <c r="S1379" s="1058"/>
      <c r="T1379" s="1017"/>
      <c r="U1379" s="1017"/>
    </row>
    <row r="1380" spans="3:21" ht="27" customHeight="1">
      <c r="C1380" s="1018" t="s">
        <v>10803</v>
      </c>
      <c r="D1380" s="1081">
        <v>8</v>
      </c>
      <c r="E1380" s="1081" t="s">
        <v>769</v>
      </c>
      <c r="F1380" s="1081" t="s">
        <v>708</v>
      </c>
      <c r="G1380" s="1879" t="s">
        <v>10804</v>
      </c>
      <c r="H1380" s="1880"/>
      <c r="I1380" s="1880"/>
      <c r="J1380" s="1880"/>
      <c r="K1380" s="1880"/>
      <c r="L1380" s="1881"/>
      <c r="M1380" s="1058"/>
      <c r="N1380" s="1058"/>
      <c r="O1380" s="1058"/>
      <c r="P1380" s="1058"/>
      <c r="Q1380" s="1058"/>
      <c r="R1380" s="1017"/>
      <c r="S1380" s="1058"/>
      <c r="T1380" s="1017"/>
      <c r="U1380" s="1017"/>
    </row>
    <row r="1381" spans="3:21" ht="27" customHeight="1">
      <c r="C1381" s="1018" t="s">
        <v>10805</v>
      </c>
      <c r="D1381" s="1081">
        <v>8</v>
      </c>
      <c r="E1381" s="1081" t="s">
        <v>769</v>
      </c>
      <c r="F1381" s="1081" t="s">
        <v>708</v>
      </c>
      <c r="G1381" s="1879" t="s">
        <v>10806</v>
      </c>
      <c r="H1381" s="1880"/>
      <c r="I1381" s="1880"/>
      <c r="J1381" s="1880"/>
      <c r="K1381" s="1880"/>
      <c r="L1381" s="1881"/>
      <c r="M1381" s="1058"/>
      <c r="N1381" s="1058"/>
      <c r="O1381" s="1058"/>
      <c r="P1381" s="1058"/>
      <c r="Q1381" s="1058"/>
      <c r="R1381" s="1017"/>
      <c r="S1381" s="1058"/>
      <c r="T1381" s="1017"/>
      <c r="U1381" s="1017"/>
    </row>
    <row r="1382" spans="3:21" ht="27" customHeight="1">
      <c r="C1382" s="1018" t="s">
        <v>10807</v>
      </c>
      <c r="D1382" s="1081">
        <v>8</v>
      </c>
      <c r="E1382" s="1081" t="s">
        <v>769</v>
      </c>
      <c r="F1382" s="1081" t="s">
        <v>708</v>
      </c>
      <c r="G1382" s="1879" t="s">
        <v>10808</v>
      </c>
      <c r="H1382" s="1880"/>
      <c r="I1382" s="1880"/>
      <c r="J1382" s="1880"/>
      <c r="K1382" s="1880"/>
      <c r="L1382" s="1881"/>
      <c r="M1382" s="1058"/>
      <c r="N1382" s="1058"/>
      <c r="O1382" s="1058"/>
      <c r="P1382" s="1058"/>
      <c r="Q1382" s="1058"/>
      <c r="R1382" s="1017"/>
      <c r="S1382" s="1058"/>
      <c r="T1382" s="1017"/>
      <c r="U1382" s="1017"/>
    </row>
    <row r="1383" spans="3:21" ht="27" customHeight="1">
      <c r="C1383" s="1018" t="s">
        <v>10809</v>
      </c>
      <c r="D1383" s="1081">
        <v>8</v>
      </c>
      <c r="E1383" s="1081" t="s">
        <v>769</v>
      </c>
      <c r="F1383" s="1081" t="s">
        <v>708</v>
      </c>
      <c r="G1383" s="1879" t="s">
        <v>10810</v>
      </c>
      <c r="H1383" s="1880"/>
      <c r="I1383" s="1880"/>
      <c r="J1383" s="1880"/>
      <c r="K1383" s="1880"/>
      <c r="L1383" s="1881"/>
      <c r="M1383" s="1058"/>
      <c r="N1383" s="1058"/>
      <c r="O1383" s="1058"/>
      <c r="P1383" s="1058"/>
      <c r="Q1383" s="1058"/>
      <c r="R1383" s="1017"/>
      <c r="S1383" s="1058"/>
      <c r="T1383" s="1017"/>
      <c r="U1383" s="1017"/>
    </row>
    <row r="1384" spans="3:21" ht="27" customHeight="1">
      <c r="C1384" s="1018" t="s">
        <v>10811</v>
      </c>
      <c r="D1384" s="1081">
        <v>8</v>
      </c>
      <c r="E1384" s="1081" t="s">
        <v>769</v>
      </c>
      <c r="F1384" s="1081" t="s">
        <v>708</v>
      </c>
      <c r="G1384" s="1879" t="s">
        <v>10812</v>
      </c>
      <c r="H1384" s="1880"/>
      <c r="I1384" s="1880"/>
      <c r="J1384" s="1880"/>
      <c r="K1384" s="1880"/>
      <c r="L1384" s="1881"/>
      <c r="M1384" s="1058"/>
      <c r="N1384" s="1058"/>
      <c r="O1384" s="1058"/>
      <c r="P1384" s="1058"/>
      <c r="Q1384" s="1058"/>
      <c r="R1384" s="1017"/>
      <c r="S1384" s="1058"/>
      <c r="T1384" s="1017"/>
      <c r="U1384" s="1017"/>
    </row>
    <row r="1385" spans="3:21" ht="27" customHeight="1">
      <c r="C1385" s="1018" t="s">
        <v>10813</v>
      </c>
      <c r="D1385" s="1081">
        <v>8</v>
      </c>
      <c r="E1385" s="1081" t="s">
        <v>769</v>
      </c>
      <c r="F1385" s="1081" t="s">
        <v>708</v>
      </c>
      <c r="G1385" s="1879" t="s">
        <v>10814</v>
      </c>
      <c r="H1385" s="1880"/>
      <c r="I1385" s="1880"/>
      <c r="J1385" s="1880"/>
      <c r="K1385" s="1880"/>
      <c r="L1385" s="1881"/>
      <c r="M1385" s="1058"/>
      <c r="N1385" s="1058"/>
      <c r="O1385" s="1058"/>
      <c r="P1385" s="1058"/>
      <c r="Q1385" s="1058"/>
      <c r="R1385" s="1017"/>
      <c r="S1385" s="1058"/>
      <c r="T1385" s="1017"/>
      <c r="U1385" s="1017"/>
    </row>
    <row r="1386" spans="3:21" ht="27" customHeight="1">
      <c r="C1386" s="1018" t="s">
        <v>10815</v>
      </c>
      <c r="D1386" s="1081">
        <v>8</v>
      </c>
      <c r="E1386" s="1081" t="s">
        <v>769</v>
      </c>
      <c r="F1386" s="1081" t="s">
        <v>708</v>
      </c>
      <c r="G1386" s="1879" t="s">
        <v>10816</v>
      </c>
      <c r="H1386" s="1880"/>
      <c r="I1386" s="1880"/>
      <c r="J1386" s="1880"/>
      <c r="K1386" s="1880"/>
      <c r="L1386" s="1881"/>
      <c r="M1386" s="1058"/>
      <c r="N1386" s="1058"/>
      <c r="O1386" s="1058"/>
      <c r="P1386" s="1058"/>
      <c r="Q1386" s="1058"/>
      <c r="R1386" s="1017"/>
      <c r="S1386" s="1058"/>
      <c r="T1386" s="1017"/>
      <c r="U1386" s="1017"/>
    </row>
    <row r="1387" spans="3:21" ht="27" customHeight="1">
      <c r="C1387" s="1018" t="s">
        <v>10817</v>
      </c>
      <c r="D1387" s="1081">
        <v>8</v>
      </c>
      <c r="E1387" s="1081" t="s">
        <v>769</v>
      </c>
      <c r="F1387" s="1081" t="s">
        <v>708</v>
      </c>
      <c r="G1387" s="1879" t="s">
        <v>10818</v>
      </c>
      <c r="H1387" s="1880"/>
      <c r="I1387" s="1880"/>
      <c r="J1387" s="1880"/>
      <c r="K1387" s="1880"/>
      <c r="L1387" s="1881"/>
      <c r="M1387" s="1058"/>
      <c r="N1387" s="1058"/>
      <c r="O1387" s="1058"/>
      <c r="P1387" s="1058"/>
      <c r="Q1387" s="1058"/>
      <c r="R1387" s="1017"/>
      <c r="S1387" s="1058"/>
      <c r="T1387" s="1017"/>
      <c r="U1387" s="1017"/>
    </row>
    <row r="1388" spans="3:21" ht="27" customHeight="1">
      <c r="C1388" s="1018" t="s">
        <v>10819</v>
      </c>
      <c r="D1388" s="1081">
        <v>8</v>
      </c>
      <c r="E1388" s="1081" t="s">
        <v>769</v>
      </c>
      <c r="F1388" s="1081" t="s">
        <v>708</v>
      </c>
      <c r="G1388" s="1879" t="s">
        <v>10820</v>
      </c>
      <c r="H1388" s="1880"/>
      <c r="I1388" s="1880"/>
      <c r="J1388" s="1880"/>
      <c r="K1388" s="1880"/>
      <c r="L1388" s="1881"/>
      <c r="M1388" s="1058"/>
      <c r="N1388" s="1058"/>
      <c r="O1388" s="1058"/>
      <c r="P1388" s="1058"/>
      <c r="Q1388" s="1058"/>
      <c r="R1388" s="1017"/>
      <c r="S1388" s="1058"/>
      <c r="T1388" s="1017"/>
      <c r="U1388" s="1017"/>
    </row>
    <row r="1389" spans="3:21" ht="27" customHeight="1">
      <c r="C1389" s="1018" t="s">
        <v>10821</v>
      </c>
      <c r="D1389" s="1081">
        <v>8</v>
      </c>
      <c r="E1389" s="1081" t="s">
        <v>769</v>
      </c>
      <c r="F1389" s="1081" t="s">
        <v>708</v>
      </c>
      <c r="G1389" s="1879" t="s">
        <v>10822</v>
      </c>
      <c r="H1389" s="1880"/>
      <c r="I1389" s="1880"/>
      <c r="J1389" s="1880"/>
      <c r="K1389" s="1880"/>
      <c r="L1389" s="1881"/>
      <c r="M1389" s="1058"/>
      <c r="N1389" s="1058"/>
      <c r="O1389" s="1058"/>
      <c r="P1389" s="1058"/>
      <c r="Q1389" s="1058"/>
      <c r="R1389" s="1017"/>
      <c r="S1389" s="1058"/>
      <c r="T1389" s="1017"/>
      <c r="U1389" s="1017"/>
    </row>
    <row r="1390" spans="3:21" ht="27" customHeight="1">
      <c r="C1390" s="1018" t="s">
        <v>10823</v>
      </c>
      <c r="D1390" s="1081">
        <v>8</v>
      </c>
      <c r="E1390" s="1081" t="s">
        <v>769</v>
      </c>
      <c r="F1390" s="1081" t="s">
        <v>708</v>
      </c>
      <c r="G1390" s="1879" t="s">
        <v>10824</v>
      </c>
      <c r="H1390" s="1880"/>
      <c r="I1390" s="1880"/>
      <c r="J1390" s="1880"/>
      <c r="K1390" s="1880"/>
      <c r="L1390" s="1881"/>
      <c r="M1390" s="1058"/>
      <c r="N1390" s="1058"/>
      <c r="O1390" s="1058"/>
      <c r="P1390" s="1058"/>
      <c r="Q1390" s="1058"/>
      <c r="R1390" s="1017"/>
      <c r="S1390" s="1058"/>
      <c r="T1390" s="1017"/>
      <c r="U1390" s="1017"/>
    </row>
    <row r="1391" spans="3:21" ht="27" customHeight="1">
      <c r="C1391" s="1018" t="s">
        <v>10825</v>
      </c>
      <c r="D1391" s="1081">
        <v>8</v>
      </c>
      <c r="E1391" s="1081" t="s">
        <v>769</v>
      </c>
      <c r="F1391" s="1081" t="s">
        <v>708</v>
      </c>
      <c r="G1391" s="1879" t="s">
        <v>10826</v>
      </c>
      <c r="H1391" s="1880"/>
      <c r="I1391" s="1880"/>
      <c r="J1391" s="1880"/>
      <c r="K1391" s="1880"/>
      <c r="L1391" s="1881"/>
      <c r="M1391" s="1058"/>
      <c r="N1391" s="1058"/>
      <c r="O1391" s="1058"/>
      <c r="P1391" s="1058"/>
      <c r="Q1391" s="1058"/>
      <c r="R1391" s="1017"/>
      <c r="S1391" s="1058"/>
      <c r="T1391" s="1017"/>
      <c r="U1391" s="1017"/>
    </row>
    <row r="1392" spans="3:21" ht="27" customHeight="1">
      <c r="C1392" s="1018" t="s">
        <v>10827</v>
      </c>
      <c r="D1392" s="1081">
        <v>8</v>
      </c>
      <c r="E1392" s="1081" t="s">
        <v>769</v>
      </c>
      <c r="F1392" s="1081" t="s">
        <v>708</v>
      </c>
      <c r="G1392" s="1879" t="s">
        <v>10828</v>
      </c>
      <c r="H1392" s="1880"/>
      <c r="I1392" s="1880"/>
      <c r="J1392" s="1880"/>
      <c r="K1392" s="1880"/>
      <c r="L1392" s="1881"/>
      <c r="M1392" s="1058"/>
      <c r="N1392" s="1058"/>
      <c r="O1392" s="1058"/>
      <c r="P1392" s="1058"/>
      <c r="Q1392" s="1058"/>
      <c r="R1392" s="1017"/>
      <c r="S1392" s="1058"/>
      <c r="T1392" s="1017"/>
      <c r="U1392" s="1017"/>
    </row>
    <row r="1393" spans="3:21" ht="27" customHeight="1">
      <c r="C1393" s="1018" t="s">
        <v>10829</v>
      </c>
      <c r="D1393" s="1081">
        <v>8</v>
      </c>
      <c r="E1393" s="1081" t="s">
        <v>769</v>
      </c>
      <c r="F1393" s="1081" t="s">
        <v>708</v>
      </c>
      <c r="G1393" s="1879" t="s">
        <v>10830</v>
      </c>
      <c r="H1393" s="1880"/>
      <c r="I1393" s="1880"/>
      <c r="J1393" s="1880"/>
      <c r="K1393" s="1880"/>
      <c r="L1393" s="1881"/>
      <c r="M1393" s="1058"/>
      <c r="N1393" s="1058"/>
      <c r="O1393" s="1058"/>
      <c r="P1393" s="1058"/>
      <c r="Q1393" s="1058"/>
      <c r="R1393" s="1017"/>
      <c r="S1393" s="1058"/>
      <c r="T1393" s="1017"/>
      <c r="U1393" s="1017"/>
    </row>
    <row r="1394" spans="3:21" ht="27" customHeight="1">
      <c r="C1394" s="1018" t="s">
        <v>10831</v>
      </c>
      <c r="D1394" s="1081">
        <v>8</v>
      </c>
      <c r="E1394" s="1081" t="s">
        <v>769</v>
      </c>
      <c r="F1394" s="1081" t="s">
        <v>708</v>
      </c>
      <c r="G1394" s="1879" t="s">
        <v>10832</v>
      </c>
      <c r="H1394" s="1880"/>
      <c r="I1394" s="1880"/>
      <c r="J1394" s="1880"/>
      <c r="K1394" s="1880"/>
      <c r="L1394" s="1881"/>
      <c r="M1394" s="1058"/>
      <c r="N1394" s="1058"/>
      <c r="O1394" s="1058"/>
      <c r="P1394" s="1058"/>
      <c r="Q1394" s="1058"/>
      <c r="R1394" s="1017"/>
      <c r="S1394" s="1058"/>
      <c r="T1394" s="1017"/>
      <c r="U1394" s="1017"/>
    </row>
    <row r="1395" spans="3:21" ht="27" customHeight="1">
      <c r="C1395" s="1018" t="s">
        <v>10833</v>
      </c>
      <c r="D1395" s="1081">
        <v>8</v>
      </c>
      <c r="E1395" s="1081" t="s">
        <v>769</v>
      </c>
      <c r="F1395" s="1081" t="s">
        <v>708</v>
      </c>
      <c r="G1395" s="1879" t="s">
        <v>10834</v>
      </c>
      <c r="H1395" s="1880"/>
      <c r="I1395" s="1880"/>
      <c r="J1395" s="1880"/>
      <c r="K1395" s="1880"/>
      <c r="L1395" s="1881"/>
      <c r="M1395" s="1058"/>
      <c r="N1395" s="1058"/>
      <c r="O1395" s="1058"/>
      <c r="P1395" s="1058"/>
      <c r="Q1395" s="1058"/>
      <c r="R1395" s="1017"/>
      <c r="S1395" s="1058"/>
      <c r="T1395" s="1058"/>
      <c r="U1395" s="1058"/>
    </row>
    <row r="1396" spans="3:21" ht="27" customHeight="1">
      <c r="C1396" s="1018" t="s">
        <v>10835</v>
      </c>
      <c r="D1396" s="1081">
        <v>8</v>
      </c>
      <c r="E1396" s="1081" t="s">
        <v>769</v>
      </c>
      <c r="F1396" s="1081" t="s">
        <v>708</v>
      </c>
      <c r="G1396" s="1879" t="s">
        <v>10836</v>
      </c>
      <c r="H1396" s="1880"/>
      <c r="I1396" s="1880"/>
      <c r="J1396" s="1880"/>
      <c r="K1396" s="1880"/>
      <c r="L1396" s="1881"/>
      <c r="M1396" s="1058"/>
      <c r="N1396" s="1058"/>
      <c r="O1396" s="1058"/>
      <c r="P1396" s="1058"/>
      <c r="Q1396" s="1058"/>
      <c r="R1396" s="1017"/>
      <c r="S1396" s="1058"/>
      <c r="T1396" s="1058"/>
      <c r="U1396" s="1058"/>
    </row>
    <row r="1397" spans="3:21" ht="27" customHeight="1">
      <c r="C1397" s="1018" t="s">
        <v>10837</v>
      </c>
      <c r="D1397" s="1081">
        <v>24</v>
      </c>
      <c r="E1397" s="1081" t="s">
        <v>707</v>
      </c>
      <c r="F1397" s="1081" t="s">
        <v>708</v>
      </c>
      <c r="G1397" s="1879" t="s">
        <v>10838</v>
      </c>
      <c r="H1397" s="1880"/>
      <c r="I1397" s="1880"/>
      <c r="J1397" s="1880"/>
      <c r="K1397" s="1880"/>
      <c r="L1397" s="1881"/>
      <c r="M1397" s="1058"/>
      <c r="N1397" s="1058"/>
      <c r="O1397" s="1058"/>
      <c r="P1397" s="1058"/>
      <c r="Q1397" s="1058"/>
      <c r="R1397" s="1017"/>
      <c r="S1397" s="1058"/>
      <c r="T1397" s="1058"/>
      <c r="U1397" s="1058"/>
    </row>
    <row r="1398" spans="3:21" ht="27" customHeight="1">
      <c r="C1398" s="1018" t="s">
        <v>10839</v>
      </c>
      <c r="D1398" s="1081">
        <v>24</v>
      </c>
      <c r="E1398" s="1081" t="s">
        <v>707</v>
      </c>
      <c r="F1398" s="1081" t="s">
        <v>708</v>
      </c>
      <c r="G1398" s="1879" t="s">
        <v>10840</v>
      </c>
      <c r="H1398" s="1880"/>
      <c r="I1398" s="1880"/>
      <c r="J1398" s="1880"/>
      <c r="K1398" s="1880"/>
      <c r="L1398" s="1881"/>
      <c r="M1398" s="1058"/>
      <c r="N1398" s="1058"/>
      <c r="O1398" s="1058"/>
      <c r="P1398" s="1058"/>
      <c r="Q1398" s="1058"/>
      <c r="R1398" s="1017"/>
      <c r="S1398" s="1058"/>
      <c r="T1398" s="1058"/>
      <c r="U1398" s="1058"/>
    </row>
    <row r="1399" spans="3:21" ht="27" customHeight="1">
      <c r="C1399" s="1018" t="s">
        <v>10841</v>
      </c>
      <c r="D1399" s="1081">
        <v>24</v>
      </c>
      <c r="E1399" s="1081" t="s">
        <v>707</v>
      </c>
      <c r="F1399" s="1081" t="s">
        <v>708</v>
      </c>
      <c r="G1399" s="1879" t="s">
        <v>10842</v>
      </c>
      <c r="H1399" s="1880"/>
      <c r="I1399" s="1880"/>
      <c r="J1399" s="1880"/>
      <c r="K1399" s="1880"/>
      <c r="L1399" s="1881"/>
      <c r="M1399" s="1058"/>
      <c r="N1399" s="1058"/>
      <c r="O1399" s="1058"/>
      <c r="P1399" s="1058"/>
      <c r="Q1399" s="1058"/>
      <c r="R1399" s="1017"/>
      <c r="S1399" s="1058"/>
      <c r="T1399" s="1058"/>
      <c r="U1399" s="1058"/>
    </row>
    <row r="1400" spans="3:21" ht="27" customHeight="1">
      <c r="C1400" s="1018" t="s">
        <v>10843</v>
      </c>
      <c r="D1400" s="1081">
        <v>24</v>
      </c>
      <c r="E1400" s="1081" t="s">
        <v>707</v>
      </c>
      <c r="F1400" s="1081" t="s">
        <v>708</v>
      </c>
      <c r="G1400" s="1879" t="s">
        <v>10844</v>
      </c>
      <c r="H1400" s="1880"/>
      <c r="I1400" s="1880"/>
      <c r="J1400" s="1880"/>
      <c r="K1400" s="1880"/>
      <c r="L1400" s="1881"/>
      <c r="M1400" s="1058"/>
      <c r="N1400" s="1058"/>
      <c r="O1400" s="1058"/>
      <c r="P1400" s="1058"/>
      <c r="Q1400" s="1058"/>
      <c r="R1400" s="1017"/>
      <c r="S1400" s="1058"/>
      <c r="T1400" s="1058"/>
      <c r="U1400" s="1058"/>
    </row>
    <row r="1401" spans="3:21" ht="27" customHeight="1">
      <c r="C1401" s="1018" t="s">
        <v>9505</v>
      </c>
      <c r="D1401" s="1081">
        <v>1</v>
      </c>
      <c r="E1401" s="1081" t="s">
        <v>707</v>
      </c>
      <c r="F1401" s="1081" t="s">
        <v>708</v>
      </c>
      <c r="G1401" s="1879" t="s">
        <v>10845</v>
      </c>
      <c r="H1401" s="1880"/>
      <c r="I1401" s="1880"/>
      <c r="J1401" s="1880"/>
      <c r="K1401" s="1880"/>
      <c r="L1401" s="1881"/>
      <c r="M1401" s="1058"/>
      <c r="N1401" s="1056"/>
      <c r="O1401" s="1058"/>
      <c r="P1401" s="1058"/>
      <c r="Q1401" s="1058"/>
      <c r="R1401" s="1017"/>
      <c r="S1401" s="1058"/>
      <c r="T1401" s="1058"/>
      <c r="U1401" s="1058"/>
    </row>
    <row r="1402" spans="3:21" ht="27" customHeight="1">
      <c r="C1402" s="1018" t="s">
        <v>10846</v>
      </c>
      <c r="D1402" s="1081">
        <v>5</v>
      </c>
      <c r="E1402" s="1081" t="s">
        <v>707</v>
      </c>
      <c r="F1402" s="1081" t="s">
        <v>708</v>
      </c>
      <c r="G1402" s="1879" t="s">
        <v>10847</v>
      </c>
      <c r="H1402" s="1880"/>
      <c r="I1402" s="1880"/>
      <c r="J1402" s="1880"/>
      <c r="K1402" s="1880"/>
      <c r="L1402" s="1881"/>
      <c r="M1402" s="1058"/>
      <c r="N1402" s="1058"/>
      <c r="O1402" s="1058"/>
      <c r="P1402" s="1058"/>
      <c r="Q1402" s="1058"/>
      <c r="R1402" s="1017"/>
      <c r="S1402" s="1058"/>
      <c r="T1402" s="1058"/>
      <c r="U1402" s="1058"/>
    </row>
    <row r="1403" spans="3:21" ht="27" customHeight="1">
      <c r="C1403" s="1018" t="s">
        <v>10848</v>
      </c>
      <c r="D1403" s="1081">
        <v>3</v>
      </c>
      <c r="E1403" s="1081" t="s">
        <v>707</v>
      </c>
      <c r="F1403" s="1081" t="s">
        <v>708</v>
      </c>
      <c r="G1403" s="1879" t="s">
        <v>10849</v>
      </c>
      <c r="H1403" s="1880"/>
      <c r="I1403" s="1880"/>
      <c r="J1403" s="1880"/>
      <c r="K1403" s="1880"/>
      <c r="L1403" s="1881"/>
      <c r="M1403" s="1058"/>
      <c r="N1403" s="1058"/>
      <c r="O1403" s="1058"/>
      <c r="P1403" s="1058"/>
      <c r="Q1403" s="1058"/>
      <c r="R1403" s="1017"/>
      <c r="S1403" s="1058"/>
      <c r="T1403" s="1058"/>
      <c r="U1403" s="1058"/>
    </row>
    <row r="1404" spans="3:21" ht="27" customHeight="1">
      <c r="C1404" s="1018" t="s">
        <v>10850</v>
      </c>
      <c r="D1404" s="1081">
        <v>3</v>
      </c>
      <c r="E1404" s="1081" t="s">
        <v>707</v>
      </c>
      <c r="F1404" s="1081" t="s">
        <v>708</v>
      </c>
      <c r="G1404" s="1879" t="s">
        <v>10851</v>
      </c>
      <c r="H1404" s="1880"/>
      <c r="I1404" s="1880"/>
      <c r="J1404" s="1880"/>
      <c r="K1404" s="1880"/>
      <c r="L1404" s="1881"/>
      <c r="M1404" s="1058"/>
      <c r="N1404" s="1058"/>
      <c r="O1404" s="1058"/>
      <c r="P1404" s="1058"/>
      <c r="Q1404" s="1058"/>
      <c r="R1404" s="1017"/>
      <c r="S1404" s="1058"/>
      <c r="T1404" s="1058"/>
      <c r="U1404" s="1058"/>
    </row>
    <row r="1405" spans="3:21" ht="27" customHeight="1">
      <c r="C1405" s="1018" t="s">
        <v>10852</v>
      </c>
      <c r="D1405" s="1081">
        <v>5</v>
      </c>
      <c r="E1405" s="1081" t="s">
        <v>707</v>
      </c>
      <c r="F1405" s="1081" t="s">
        <v>708</v>
      </c>
      <c r="G1405" s="1879" t="s">
        <v>10853</v>
      </c>
      <c r="H1405" s="1880"/>
      <c r="I1405" s="1880"/>
      <c r="J1405" s="1880"/>
      <c r="K1405" s="1880"/>
      <c r="L1405" s="1881"/>
      <c r="M1405" s="1058"/>
      <c r="N1405" s="1058"/>
      <c r="O1405" s="1058"/>
      <c r="P1405" s="1058"/>
      <c r="Q1405" s="1058"/>
      <c r="R1405" s="1017"/>
      <c r="S1405" s="1058"/>
      <c r="T1405" s="1058"/>
      <c r="U1405" s="1058"/>
    </row>
    <row r="1406" spans="3:21" ht="27" customHeight="1">
      <c r="C1406" s="1018" t="s">
        <v>10854</v>
      </c>
      <c r="D1406" s="1081">
        <v>8</v>
      </c>
      <c r="E1406" s="1081" t="s">
        <v>707</v>
      </c>
      <c r="F1406" s="1081" t="s">
        <v>708</v>
      </c>
      <c r="G1406" s="1879" t="s">
        <v>10855</v>
      </c>
      <c r="H1406" s="1880"/>
      <c r="I1406" s="1880"/>
      <c r="J1406" s="1880"/>
      <c r="K1406" s="1880"/>
      <c r="L1406" s="1881"/>
      <c r="M1406" s="1058"/>
      <c r="N1406" s="1058"/>
      <c r="O1406" s="1058"/>
      <c r="P1406" s="1058"/>
      <c r="Q1406" s="1058"/>
      <c r="R1406" s="1017"/>
      <c r="S1406" s="1058"/>
      <c r="T1406" s="1058"/>
      <c r="U1406" s="1058"/>
    </row>
    <row r="1407" spans="3:21" ht="27" customHeight="1">
      <c r="C1407" s="1018" t="s">
        <v>10856</v>
      </c>
      <c r="D1407" s="1081">
        <v>8</v>
      </c>
      <c r="E1407" s="1081" t="s">
        <v>707</v>
      </c>
      <c r="F1407" s="1081" t="s">
        <v>708</v>
      </c>
      <c r="G1407" s="1879" t="s">
        <v>10857</v>
      </c>
      <c r="H1407" s="1880"/>
      <c r="I1407" s="1880"/>
      <c r="J1407" s="1880"/>
      <c r="K1407" s="1880"/>
      <c r="L1407" s="1881"/>
      <c r="M1407" s="1058"/>
      <c r="N1407" s="1058"/>
      <c r="O1407" s="1058"/>
      <c r="P1407" s="1058"/>
      <c r="Q1407" s="1058"/>
      <c r="R1407" s="1017"/>
      <c r="S1407" s="1058"/>
      <c r="T1407" s="1058"/>
      <c r="U1407" s="1058"/>
    </row>
    <row r="1408" spans="3:21" ht="27" customHeight="1">
      <c r="C1408" s="1018" t="s">
        <v>10858</v>
      </c>
      <c r="D1408" s="1081">
        <v>8</v>
      </c>
      <c r="E1408" s="1081" t="s">
        <v>707</v>
      </c>
      <c r="F1408" s="1081" t="s">
        <v>708</v>
      </c>
      <c r="G1408" s="1879" t="s">
        <v>10859</v>
      </c>
      <c r="H1408" s="1880"/>
      <c r="I1408" s="1880"/>
      <c r="J1408" s="1880"/>
      <c r="K1408" s="1880"/>
      <c r="L1408" s="1881"/>
      <c r="M1408" s="1058"/>
      <c r="N1408" s="1058"/>
      <c r="O1408" s="1058"/>
      <c r="P1408" s="1058"/>
      <c r="Q1408" s="1058"/>
      <c r="R1408" s="1017"/>
      <c r="S1408" s="1058"/>
      <c r="T1408" s="1058"/>
      <c r="U1408" s="1058"/>
    </row>
    <row r="1409" spans="3:18" ht="27" customHeight="1">
      <c r="C1409" s="1018" t="s">
        <v>10860</v>
      </c>
      <c r="D1409" s="1081">
        <v>6</v>
      </c>
      <c r="E1409" s="1081" t="s">
        <v>707</v>
      </c>
      <c r="F1409" s="1081" t="s">
        <v>708</v>
      </c>
      <c r="G1409" s="1879" t="s">
        <v>10861</v>
      </c>
      <c r="H1409" s="1880"/>
      <c r="I1409" s="1880"/>
      <c r="J1409" s="1880"/>
      <c r="K1409" s="1880"/>
      <c r="L1409" s="1881"/>
      <c r="M1409" s="1058"/>
      <c r="N1409" s="1056"/>
      <c r="O1409" s="1058"/>
      <c r="P1409" s="1058"/>
      <c r="Q1409" s="1058"/>
      <c r="R1409" s="1017"/>
    </row>
    <row r="1410" spans="3:18" ht="27" customHeight="1">
      <c r="C1410" s="1018" t="s">
        <v>10862</v>
      </c>
      <c r="D1410" s="1081">
        <v>8</v>
      </c>
      <c r="E1410" s="1081" t="s">
        <v>707</v>
      </c>
      <c r="F1410" s="1081" t="s">
        <v>708</v>
      </c>
      <c r="G1410" s="1879" t="s">
        <v>10863</v>
      </c>
      <c r="H1410" s="1880"/>
      <c r="I1410" s="1880"/>
      <c r="J1410" s="1880"/>
      <c r="K1410" s="1880"/>
      <c r="L1410" s="1881"/>
      <c r="M1410" s="1058"/>
      <c r="N1410" s="1058"/>
      <c r="O1410" s="1058"/>
      <c r="P1410" s="1058"/>
      <c r="Q1410" s="1058"/>
      <c r="R1410" s="1017"/>
    </row>
    <row r="1411" spans="3:18" ht="27" customHeight="1">
      <c r="C1411" s="1018" t="s">
        <v>10864</v>
      </c>
      <c r="D1411" s="1081">
        <v>8</v>
      </c>
      <c r="E1411" s="1081" t="s">
        <v>707</v>
      </c>
      <c r="F1411" s="1081" t="s">
        <v>708</v>
      </c>
      <c r="G1411" s="1879" t="s">
        <v>10865</v>
      </c>
      <c r="H1411" s="1880"/>
      <c r="I1411" s="1880"/>
      <c r="J1411" s="1880"/>
      <c r="K1411" s="1880"/>
      <c r="L1411" s="1881"/>
      <c r="M1411" s="1058"/>
      <c r="N1411" s="1058"/>
      <c r="O1411" s="1058"/>
      <c r="P1411" s="1058"/>
      <c r="Q1411" s="1058"/>
      <c r="R1411" s="1017"/>
    </row>
    <row r="1412" spans="3:18" ht="27" customHeight="1">
      <c r="C1412" s="1018" t="s">
        <v>10866</v>
      </c>
      <c r="D1412" s="1081">
        <v>3</v>
      </c>
      <c r="E1412" s="1081" t="s">
        <v>707</v>
      </c>
      <c r="F1412" s="1081" t="s">
        <v>708</v>
      </c>
      <c r="G1412" s="1879" t="s">
        <v>10867</v>
      </c>
      <c r="H1412" s="1880"/>
      <c r="I1412" s="1880"/>
      <c r="J1412" s="1880"/>
      <c r="K1412" s="1880"/>
      <c r="L1412" s="1881"/>
      <c r="M1412" s="1058"/>
      <c r="N1412" s="1058"/>
      <c r="O1412" s="1058"/>
      <c r="P1412" s="1058"/>
      <c r="Q1412" s="1058"/>
      <c r="R1412" s="1017"/>
    </row>
    <row r="1413" spans="3:18" ht="27" customHeight="1">
      <c r="C1413" s="1018" t="s">
        <v>10868</v>
      </c>
      <c r="D1413" s="1081">
        <v>5</v>
      </c>
      <c r="E1413" s="1081" t="s">
        <v>707</v>
      </c>
      <c r="F1413" s="1081" t="s">
        <v>708</v>
      </c>
      <c r="G1413" s="1879" t="s">
        <v>10869</v>
      </c>
      <c r="H1413" s="1880"/>
      <c r="I1413" s="1880"/>
      <c r="J1413" s="1880"/>
      <c r="K1413" s="1880"/>
      <c r="L1413" s="1881"/>
      <c r="M1413" s="1058"/>
      <c r="N1413" s="1058"/>
      <c r="O1413" s="1058"/>
      <c r="P1413" s="1058"/>
      <c r="Q1413" s="1058"/>
      <c r="R1413" s="1017"/>
    </row>
    <row r="1414" spans="3:18" ht="27" customHeight="1">
      <c r="C1414" s="1018" t="s">
        <v>10870</v>
      </c>
      <c r="D1414" s="1081">
        <v>8</v>
      </c>
      <c r="E1414" s="1081" t="s">
        <v>707</v>
      </c>
      <c r="F1414" s="1081" t="s">
        <v>708</v>
      </c>
      <c r="G1414" s="1879" t="s">
        <v>10871</v>
      </c>
      <c r="H1414" s="1880"/>
      <c r="I1414" s="1880"/>
      <c r="J1414" s="1880"/>
      <c r="K1414" s="1880"/>
      <c r="L1414" s="1881"/>
      <c r="M1414" s="1058"/>
      <c r="N1414" s="1058"/>
      <c r="O1414" s="1058"/>
      <c r="P1414" s="1058"/>
      <c r="Q1414" s="1058"/>
      <c r="R1414" s="1017"/>
    </row>
    <row r="1415" spans="3:18" ht="27" customHeight="1">
      <c r="C1415" s="1018" t="s">
        <v>10872</v>
      </c>
      <c r="D1415" s="1081">
        <v>16</v>
      </c>
      <c r="E1415" s="1081" t="s">
        <v>707</v>
      </c>
      <c r="F1415" s="1081" t="s">
        <v>708</v>
      </c>
      <c r="G1415" s="1879" t="s">
        <v>10873</v>
      </c>
      <c r="H1415" s="1880"/>
      <c r="I1415" s="1880"/>
      <c r="J1415" s="1880"/>
      <c r="K1415" s="1880"/>
      <c r="L1415" s="1881"/>
      <c r="M1415" s="1058"/>
      <c r="N1415" s="1058"/>
      <c r="O1415" s="1058"/>
      <c r="P1415" s="1058"/>
      <c r="Q1415" s="1058"/>
      <c r="R1415" s="1017"/>
    </row>
    <row r="1416" spans="3:18" ht="27" customHeight="1">
      <c r="C1416" s="1018" t="s">
        <v>10874</v>
      </c>
      <c r="D1416" s="1081">
        <v>3</v>
      </c>
      <c r="E1416" s="1081" t="s">
        <v>707</v>
      </c>
      <c r="F1416" s="1081" t="s">
        <v>708</v>
      </c>
      <c r="G1416" s="1879" t="s">
        <v>10875</v>
      </c>
      <c r="H1416" s="1880"/>
      <c r="I1416" s="1880"/>
      <c r="J1416" s="1880"/>
      <c r="K1416" s="1880"/>
      <c r="L1416" s="1881"/>
      <c r="M1416" s="1058"/>
      <c r="N1416" s="1058"/>
      <c r="O1416" s="1058"/>
      <c r="P1416" s="1058"/>
      <c r="Q1416" s="1058"/>
      <c r="R1416" s="1017"/>
    </row>
    <row r="1417" spans="3:18" ht="27" customHeight="1">
      <c r="C1417" s="1018" t="s">
        <v>10876</v>
      </c>
      <c r="D1417" s="1081">
        <v>8</v>
      </c>
      <c r="E1417" s="1081" t="s">
        <v>707</v>
      </c>
      <c r="F1417" s="1081" t="s">
        <v>708</v>
      </c>
      <c r="G1417" s="1879" t="s">
        <v>10877</v>
      </c>
      <c r="H1417" s="1880"/>
      <c r="I1417" s="1880"/>
      <c r="J1417" s="1880"/>
      <c r="K1417" s="1880"/>
      <c r="L1417" s="1881"/>
      <c r="M1417" s="1058"/>
      <c r="N1417" s="1058"/>
      <c r="O1417" s="1058"/>
      <c r="P1417" s="1058"/>
      <c r="Q1417" s="1058"/>
      <c r="R1417" s="1017"/>
    </row>
    <row r="1418" spans="3:18" ht="27" customHeight="1">
      <c r="C1418" s="1018" t="s">
        <v>9523</v>
      </c>
      <c r="D1418" s="1081">
        <v>1</v>
      </c>
      <c r="E1418" s="1081" t="s">
        <v>707</v>
      </c>
      <c r="F1418" s="1081" t="s">
        <v>708</v>
      </c>
      <c r="G1418" s="1879" t="s">
        <v>10878</v>
      </c>
      <c r="H1418" s="1880"/>
      <c r="I1418" s="1880"/>
      <c r="J1418" s="1880"/>
      <c r="K1418" s="1880"/>
      <c r="L1418" s="1881"/>
      <c r="M1418" s="1058"/>
      <c r="N1418" s="1058"/>
      <c r="O1418" s="1058"/>
      <c r="P1418" s="1058"/>
      <c r="Q1418" s="1058"/>
      <c r="R1418" s="1017"/>
    </row>
    <row r="1419" spans="3:18" ht="27" customHeight="1">
      <c r="C1419" s="1018" t="s">
        <v>10879</v>
      </c>
      <c r="D1419" s="1081">
        <v>8</v>
      </c>
      <c r="E1419" s="1081" t="s">
        <v>707</v>
      </c>
      <c r="F1419" s="1081" t="s">
        <v>708</v>
      </c>
      <c r="G1419" s="1879" t="s">
        <v>10880</v>
      </c>
      <c r="H1419" s="1880"/>
      <c r="I1419" s="1880"/>
      <c r="J1419" s="1880"/>
      <c r="K1419" s="1880"/>
      <c r="L1419" s="1881"/>
      <c r="M1419" s="1058"/>
      <c r="N1419" s="1058"/>
      <c r="O1419" s="1058"/>
      <c r="P1419" s="1058"/>
      <c r="Q1419" s="1058"/>
      <c r="R1419" s="1017"/>
    </row>
    <row r="1420" spans="3:18" ht="27" customHeight="1">
      <c r="C1420" s="1018" t="s">
        <v>10881</v>
      </c>
      <c r="D1420" s="1081">
        <v>6</v>
      </c>
      <c r="E1420" s="1081" t="s">
        <v>707</v>
      </c>
      <c r="F1420" s="1081" t="s">
        <v>708</v>
      </c>
      <c r="G1420" s="1879" t="s">
        <v>10882</v>
      </c>
      <c r="H1420" s="1880"/>
      <c r="I1420" s="1880"/>
      <c r="J1420" s="1880"/>
      <c r="K1420" s="1880"/>
      <c r="L1420" s="1881"/>
      <c r="M1420" s="1058"/>
      <c r="N1420" s="1058"/>
      <c r="O1420" s="1058"/>
      <c r="P1420" s="1058"/>
      <c r="Q1420" s="1058"/>
      <c r="R1420" s="1017"/>
    </row>
    <row r="1421" spans="3:18" ht="27" customHeight="1">
      <c r="C1421" s="1018" t="s">
        <v>9527</v>
      </c>
      <c r="D1421" s="1081">
        <v>1</v>
      </c>
      <c r="E1421" s="1081" t="s">
        <v>707</v>
      </c>
      <c r="F1421" s="1081" t="s">
        <v>708</v>
      </c>
      <c r="G1421" s="1879" t="s">
        <v>10883</v>
      </c>
      <c r="H1421" s="1880"/>
      <c r="I1421" s="1880"/>
      <c r="J1421" s="1880"/>
      <c r="K1421" s="1880"/>
      <c r="L1421" s="1881"/>
      <c r="M1421" s="1058"/>
      <c r="N1421" s="1058"/>
      <c r="O1421" s="1058"/>
      <c r="P1421" s="1058"/>
      <c r="Q1421" s="1058"/>
      <c r="R1421" s="1017"/>
    </row>
    <row r="1422" spans="3:18" ht="27" customHeight="1">
      <c r="C1422" s="1018" t="s">
        <v>9528</v>
      </c>
      <c r="D1422" s="1081">
        <v>1</v>
      </c>
      <c r="E1422" s="1081" t="s">
        <v>707</v>
      </c>
      <c r="F1422" s="1081" t="s">
        <v>708</v>
      </c>
      <c r="G1422" s="1879" t="s">
        <v>10884</v>
      </c>
      <c r="H1422" s="1880"/>
      <c r="I1422" s="1880"/>
      <c r="J1422" s="1880"/>
      <c r="K1422" s="1880"/>
      <c r="L1422" s="1881"/>
      <c r="M1422" s="1058"/>
      <c r="N1422" s="1058"/>
      <c r="O1422" s="1058"/>
      <c r="P1422" s="1058"/>
      <c r="Q1422" s="1058"/>
      <c r="R1422" s="1017"/>
    </row>
    <row r="1423" spans="3:18" ht="27" customHeight="1">
      <c r="C1423" s="1018" t="s">
        <v>9529</v>
      </c>
      <c r="D1423" s="1081">
        <v>1</v>
      </c>
      <c r="E1423" s="1081" t="s">
        <v>707</v>
      </c>
      <c r="F1423" s="1081" t="s">
        <v>708</v>
      </c>
      <c r="G1423" s="1879" t="s">
        <v>10885</v>
      </c>
      <c r="H1423" s="1880"/>
      <c r="I1423" s="1880"/>
      <c r="J1423" s="1880"/>
      <c r="K1423" s="1880"/>
      <c r="L1423" s="1881"/>
      <c r="M1423" s="1058"/>
      <c r="N1423" s="1058"/>
      <c r="O1423" s="1058"/>
      <c r="P1423" s="1058"/>
      <c r="Q1423" s="1058"/>
      <c r="R1423" s="1017"/>
    </row>
    <row r="1424" spans="3:18" ht="27" customHeight="1">
      <c r="C1424" s="1018" t="s">
        <v>10886</v>
      </c>
      <c r="D1424" s="1081">
        <v>4</v>
      </c>
      <c r="E1424" s="1081" t="s">
        <v>707</v>
      </c>
      <c r="F1424" s="1081" t="s">
        <v>708</v>
      </c>
      <c r="G1424" s="1879" t="s">
        <v>10887</v>
      </c>
      <c r="H1424" s="1880"/>
      <c r="I1424" s="1880"/>
      <c r="J1424" s="1880"/>
      <c r="K1424" s="1880"/>
      <c r="L1424" s="1881"/>
      <c r="M1424" s="1058"/>
      <c r="N1424" s="1058"/>
      <c r="O1424" s="1058"/>
      <c r="P1424" s="1058"/>
      <c r="Q1424" s="1058"/>
      <c r="R1424" s="1017"/>
    </row>
    <row r="1425" spans="3:18" ht="27" customHeight="1">
      <c r="C1425" s="1018" t="s">
        <v>10888</v>
      </c>
      <c r="D1425" s="1081">
        <v>6</v>
      </c>
      <c r="E1425" s="1081" t="s">
        <v>707</v>
      </c>
      <c r="F1425" s="1081" t="s">
        <v>708</v>
      </c>
      <c r="G1425" s="1879" t="s">
        <v>10889</v>
      </c>
      <c r="H1425" s="1880"/>
      <c r="I1425" s="1880"/>
      <c r="J1425" s="1880"/>
      <c r="K1425" s="1880"/>
      <c r="L1425" s="1881"/>
      <c r="M1425" s="1058"/>
      <c r="N1425" s="1058"/>
      <c r="O1425" s="1058"/>
      <c r="P1425" s="1058"/>
      <c r="Q1425" s="1058"/>
      <c r="R1425" s="1017"/>
    </row>
    <row r="1426" spans="3:18" ht="27" customHeight="1">
      <c r="C1426" s="1018" t="s">
        <v>10890</v>
      </c>
      <c r="D1426" s="1081">
        <v>3</v>
      </c>
      <c r="E1426" s="1081" t="s">
        <v>707</v>
      </c>
      <c r="F1426" s="1081" t="s">
        <v>708</v>
      </c>
      <c r="G1426" s="1879" t="s">
        <v>10891</v>
      </c>
      <c r="H1426" s="1880"/>
      <c r="I1426" s="1880"/>
      <c r="J1426" s="1880"/>
      <c r="K1426" s="1880"/>
      <c r="L1426" s="1881"/>
      <c r="M1426" s="1058"/>
      <c r="N1426" s="1058"/>
      <c r="O1426" s="1058"/>
      <c r="P1426" s="1058"/>
      <c r="Q1426" s="1058"/>
      <c r="R1426" s="1017"/>
    </row>
    <row r="1427" spans="3:18" ht="27" customHeight="1">
      <c r="C1427" s="1018" t="s">
        <v>10892</v>
      </c>
      <c r="D1427" s="1081">
        <v>8</v>
      </c>
      <c r="E1427" s="1081" t="s">
        <v>707</v>
      </c>
      <c r="F1427" s="1081" t="s">
        <v>708</v>
      </c>
      <c r="G1427" s="1879" t="s">
        <v>10893</v>
      </c>
      <c r="H1427" s="1880"/>
      <c r="I1427" s="1880"/>
      <c r="J1427" s="1880"/>
      <c r="K1427" s="1880"/>
      <c r="L1427" s="1881"/>
      <c r="M1427" s="1058"/>
      <c r="N1427" s="1058"/>
      <c r="O1427" s="1058"/>
      <c r="P1427" s="1058"/>
      <c r="Q1427" s="1058"/>
      <c r="R1427" s="1017"/>
    </row>
    <row r="1428" spans="3:18" ht="27" customHeight="1">
      <c r="C1428" s="1018" t="s">
        <v>9533</v>
      </c>
      <c r="D1428" s="1081">
        <v>1</v>
      </c>
      <c r="E1428" s="1081" t="s">
        <v>707</v>
      </c>
      <c r="F1428" s="1081" t="s">
        <v>708</v>
      </c>
      <c r="G1428" s="1879" t="s">
        <v>10894</v>
      </c>
      <c r="H1428" s="1880"/>
      <c r="I1428" s="1880"/>
      <c r="J1428" s="1880"/>
      <c r="K1428" s="1880"/>
      <c r="L1428" s="1881"/>
      <c r="M1428" s="1058"/>
      <c r="N1428" s="1058"/>
      <c r="O1428" s="1058"/>
      <c r="P1428" s="1058"/>
      <c r="Q1428" s="1058"/>
      <c r="R1428" s="1017"/>
    </row>
    <row r="1429" spans="3:18" ht="27" customHeight="1">
      <c r="C1429" s="1018" t="s">
        <v>9534</v>
      </c>
      <c r="D1429" s="1081">
        <v>1</v>
      </c>
      <c r="E1429" s="1081" t="s">
        <v>10895</v>
      </c>
      <c r="F1429" s="1081" t="s">
        <v>708</v>
      </c>
      <c r="G1429" s="1879" t="s">
        <v>10896</v>
      </c>
      <c r="H1429" s="1880"/>
      <c r="I1429" s="1880"/>
      <c r="J1429" s="1880"/>
      <c r="K1429" s="1880"/>
      <c r="L1429" s="1881"/>
      <c r="M1429" s="1058"/>
      <c r="N1429" s="1058"/>
      <c r="O1429" s="1058"/>
      <c r="P1429" s="1058"/>
      <c r="Q1429" s="1058"/>
      <c r="R1429" s="1017"/>
    </row>
    <row r="1430" spans="3:18" ht="27" customHeight="1">
      <c r="C1430" s="1018" t="s">
        <v>9536</v>
      </c>
      <c r="D1430" s="1081">
        <v>1</v>
      </c>
      <c r="E1430" s="1081" t="s">
        <v>707</v>
      </c>
      <c r="F1430" s="1081" t="s">
        <v>708</v>
      </c>
      <c r="G1430" s="1879" t="s">
        <v>10897</v>
      </c>
      <c r="H1430" s="1880"/>
      <c r="I1430" s="1880"/>
      <c r="J1430" s="1880"/>
      <c r="K1430" s="1880"/>
      <c r="L1430" s="1881"/>
      <c r="M1430" s="1058"/>
      <c r="N1430" s="1058"/>
      <c r="O1430" s="1058"/>
      <c r="P1430" s="1058"/>
      <c r="Q1430" s="1058"/>
      <c r="R1430" s="1017"/>
    </row>
    <row r="1431" spans="3:18" ht="27" customHeight="1">
      <c r="C1431" s="1018" t="s">
        <v>10898</v>
      </c>
      <c r="D1431" s="1081">
        <v>10</v>
      </c>
      <c r="E1431" s="1081" t="s">
        <v>707</v>
      </c>
      <c r="F1431" s="1081" t="s">
        <v>708</v>
      </c>
      <c r="G1431" s="1879" t="s">
        <v>10899</v>
      </c>
      <c r="H1431" s="1880"/>
      <c r="I1431" s="1880"/>
      <c r="J1431" s="1880"/>
      <c r="K1431" s="1880"/>
      <c r="L1431" s="1881"/>
      <c r="M1431" s="1058"/>
      <c r="N1431" s="1058"/>
      <c r="O1431" s="1058"/>
      <c r="P1431" s="1058"/>
      <c r="Q1431" s="1058"/>
      <c r="R1431" s="1017"/>
    </row>
    <row r="1432" spans="3:18" ht="27" customHeight="1">
      <c r="C1432" s="1018" t="s">
        <v>10900</v>
      </c>
      <c r="D1432" s="1081">
        <v>16</v>
      </c>
      <c r="E1432" s="1081" t="s">
        <v>707</v>
      </c>
      <c r="F1432" s="1081" t="s">
        <v>708</v>
      </c>
      <c r="G1432" s="1879" t="s">
        <v>10901</v>
      </c>
      <c r="H1432" s="1880"/>
      <c r="I1432" s="1880"/>
      <c r="J1432" s="1880"/>
      <c r="K1432" s="1880"/>
      <c r="L1432" s="1881"/>
      <c r="M1432" s="1058"/>
      <c r="N1432" s="1058"/>
      <c r="O1432" s="1058"/>
      <c r="P1432" s="1058"/>
      <c r="Q1432" s="1058"/>
      <c r="R1432" s="1017"/>
    </row>
    <row r="1433" spans="3:18" ht="27" customHeight="1">
      <c r="C1433" s="1018" t="s">
        <v>10902</v>
      </c>
      <c r="D1433" s="1081">
        <v>16</v>
      </c>
      <c r="E1433" s="1081" t="s">
        <v>707</v>
      </c>
      <c r="F1433" s="1081" t="s">
        <v>708</v>
      </c>
      <c r="G1433" s="1879" t="s">
        <v>10903</v>
      </c>
      <c r="H1433" s="1880"/>
      <c r="I1433" s="1880"/>
      <c r="J1433" s="1880"/>
      <c r="K1433" s="1880"/>
      <c r="L1433" s="1881"/>
      <c r="M1433" s="1058"/>
      <c r="N1433" s="1058"/>
      <c r="O1433" s="1058"/>
      <c r="P1433" s="1058"/>
      <c r="Q1433" s="1058"/>
      <c r="R1433" s="1017"/>
    </row>
    <row r="1434" spans="3:18" ht="27" customHeight="1">
      <c r="C1434" s="1018" t="s">
        <v>10904</v>
      </c>
      <c r="D1434" s="1081">
        <v>16</v>
      </c>
      <c r="E1434" s="1081" t="s">
        <v>707</v>
      </c>
      <c r="F1434" s="1081" t="s">
        <v>708</v>
      </c>
      <c r="G1434" s="1879" t="s">
        <v>10905</v>
      </c>
      <c r="H1434" s="1880"/>
      <c r="I1434" s="1880"/>
      <c r="J1434" s="1880"/>
      <c r="K1434" s="1880"/>
      <c r="L1434" s="1881"/>
      <c r="M1434" s="1058"/>
      <c r="N1434" s="1058"/>
      <c r="O1434" s="1058"/>
      <c r="P1434" s="1058"/>
      <c r="Q1434" s="1058"/>
      <c r="R1434" s="1017"/>
    </row>
    <row r="1435" spans="3:18" ht="27" customHeight="1">
      <c r="C1435" s="1018" t="s">
        <v>10906</v>
      </c>
      <c r="D1435" s="1081">
        <v>16</v>
      </c>
      <c r="E1435" s="1081" t="s">
        <v>707</v>
      </c>
      <c r="F1435" s="1081" t="s">
        <v>708</v>
      </c>
      <c r="G1435" s="1879" t="s">
        <v>10907</v>
      </c>
      <c r="H1435" s="1880"/>
      <c r="I1435" s="1880"/>
      <c r="J1435" s="1880"/>
      <c r="K1435" s="1880"/>
      <c r="L1435" s="1881"/>
      <c r="M1435" s="1058"/>
      <c r="N1435" s="1058"/>
      <c r="O1435" s="1058"/>
      <c r="P1435" s="1058"/>
      <c r="Q1435" s="1058"/>
      <c r="R1435" s="1017"/>
    </row>
    <row r="1436" spans="3:18" ht="27" customHeight="1">
      <c r="C1436" s="1018" t="s">
        <v>9547</v>
      </c>
      <c r="D1436" s="1081">
        <v>1</v>
      </c>
      <c r="E1436" s="1081" t="s">
        <v>707</v>
      </c>
      <c r="F1436" s="1081" t="s">
        <v>708</v>
      </c>
      <c r="G1436" s="1879" t="s">
        <v>10908</v>
      </c>
      <c r="H1436" s="1880"/>
      <c r="I1436" s="1880"/>
      <c r="J1436" s="1880"/>
      <c r="K1436" s="1880"/>
      <c r="L1436" s="1881"/>
      <c r="M1436" s="1058"/>
      <c r="N1436" s="1058"/>
      <c r="O1436" s="1058"/>
      <c r="P1436" s="1058"/>
      <c r="Q1436" s="1058"/>
      <c r="R1436" s="1017"/>
    </row>
    <row r="1437" spans="3:18" ht="27" customHeight="1">
      <c r="C1437" s="1018" t="s">
        <v>9548</v>
      </c>
      <c r="D1437" s="1081">
        <v>1</v>
      </c>
      <c r="E1437" s="1081" t="s">
        <v>707</v>
      </c>
      <c r="F1437" s="1081" t="s">
        <v>708</v>
      </c>
      <c r="G1437" s="1879" t="s">
        <v>10909</v>
      </c>
      <c r="H1437" s="1880"/>
      <c r="I1437" s="1880"/>
      <c r="J1437" s="1880"/>
      <c r="K1437" s="1880"/>
      <c r="L1437" s="1881"/>
      <c r="M1437" s="1058"/>
      <c r="N1437" s="1058"/>
      <c r="O1437" s="1058"/>
      <c r="P1437" s="1058"/>
      <c r="Q1437" s="1058"/>
      <c r="R1437" s="1017"/>
    </row>
    <row r="1438" spans="3:18" ht="27" customHeight="1">
      <c r="C1438" s="1018" t="s">
        <v>9549</v>
      </c>
      <c r="D1438" s="1081">
        <v>1</v>
      </c>
      <c r="E1438" s="1081" t="s">
        <v>707</v>
      </c>
      <c r="F1438" s="1081" t="s">
        <v>708</v>
      </c>
      <c r="G1438" s="1879" t="s">
        <v>10910</v>
      </c>
      <c r="H1438" s="1880"/>
      <c r="I1438" s="1880"/>
      <c r="J1438" s="1880"/>
      <c r="K1438" s="1880"/>
      <c r="L1438" s="1881"/>
      <c r="M1438" s="1058"/>
      <c r="N1438" s="1058"/>
      <c r="O1438" s="1058"/>
      <c r="P1438" s="1058"/>
      <c r="Q1438" s="1058"/>
      <c r="R1438" s="1017"/>
    </row>
    <row r="1439" spans="3:18" ht="27" customHeight="1">
      <c r="C1439" s="1018" t="s">
        <v>10911</v>
      </c>
      <c r="D1439" s="1081">
        <v>3</v>
      </c>
      <c r="E1439" s="1081" t="s">
        <v>707</v>
      </c>
      <c r="F1439" s="1081" t="s">
        <v>708</v>
      </c>
      <c r="G1439" s="1879" t="s">
        <v>10912</v>
      </c>
      <c r="H1439" s="1880"/>
      <c r="I1439" s="1880"/>
      <c r="J1439" s="1880"/>
      <c r="K1439" s="1880"/>
      <c r="L1439" s="1881"/>
      <c r="M1439" s="1058"/>
      <c r="N1439" s="1058"/>
      <c r="O1439" s="1058"/>
      <c r="P1439" s="1058"/>
      <c r="Q1439" s="1058"/>
      <c r="R1439" s="1017"/>
    </row>
    <row r="1440" spans="3:18" ht="27" customHeight="1">
      <c r="C1440" s="1018" t="s">
        <v>9551</v>
      </c>
      <c r="D1440" s="1081">
        <v>1</v>
      </c>
      <c r="E1440" s="1081" t="s">
        <v>707</v>
      </c>
      <c r="F1440" s="1081" t="s">
        <v>708</v>
      </c>
      <c r="G1440" s="1879" t="s">
        <v>10913</v>
      </c>
      <c r="H1440" s="1880"/>
      <c r="I1440" s="1880"/>
      <c r="J1440" s="1880"/>
      <c r="K1440" s="1880"/>
      <c r="L1440" s="1881"/>
      <c r="M1440" s="1058"/>
      <c r="N1440" s="1058"/>
      <c r="O1440" s="1058"/>
      <c r="P1440" s="1058"/>
      <c r="Q1440" s="1058"/>
      <c r="R1440" s="1017"/>
    </row>
    <row r="1441" spans="3:18" ht="27" customHeight="1">
      <c r="C1441" s="1018" t="s">
        <v>10914</v>
      </c>
      <c r="D1441" s="1081">
        <v>8</v>
      </c>
      <c r="E1441" s="1081" t="s">
        <v>707</v>
      </c>
      <c r="F1441" s="1081" t="s">
        <v>708</v>
      </c>
      <c r="G1441" s="1879" t="s">
        <v>10915</v>
      </c>
      <c r="H1441" s="1880"/>
      <c r="I1441" s="1880"/>
      <c r="J1441" s="1880"/>
      <c r="K1441" s="1880"/>
      <c r="L1441" s="1881"/>
      <c r="M1441" s="1058"/>
      <c r="N1441" s="1058"/>
      <c r="O1441" s="1058"/>
      <c r="P1441" s="1058"/>
      <c r="Q1441" s="1058"/>
      <c r="R1441" s="1017"/>
    </row>
    <row r="1442" spans="3:18" ht="27" customHeight="1">
      <c r="C1442" s="1018" t="s">
        <v>10916</v>
      </c>
      <c r="D1442" s="1081">
        <v>8</v>
      </c>
      <c r="E1442" s="1081" t="s">
        <v>707</v>
      </c>
      <c r="F1442" s="1081" t="s">
        <v>708</v>
      </c>
      <c r="G1442" s="1879" t="s">
        <v>10917</v>
      </c>
      <c r="H1442" s="1880"/>
      <c r="I1442" s="1880"/>
      <c r="J1442" s="1880"/>
      <c r="K1442" s="1880"/>
      <c r="L1442" s="1881"/>
      <c r="M1442" s="1058"/>
      <c r="N1442" s="1058"/>
      <c r="O1442" s="1058"/>
      <c r="P1442" s="1058"/>
      <c r="Q1442" s="1058"/>
      <c r="R1442" s="1017"/>
    </row>
    <row r="1443" spans="3:18" ht="27" customHeight="1">
      <c r="C1443" s="1018" t="s">
        <v>10918</v>
      </c>
      <c r="D1443" s="1081">
        <v>26</v>
      </c>
      <c r="E1443" s="1081" t="s">
        <v>707</v>
      </c>
      <c r="F1443" s="1081" t="s">
        <v>708</v>
      </c>
      <c r="G1443" s="1879" t="s">
        <v>10919</v>
      </c>
      <c r="H1443" s="1880"/>
      <c r="I1443" s="1880"/>
      <c r="J1443" s="1880"/>
      <c r="K1443" s="1880"/>
      <c r="L1443" s="1881"/>
      <c r="M1443" s="1058"/>
      <c r="N1443" s="1058"/>
      <c r="O1443" s="1058"/>
      <c r="P1443" s="1058"/>
      <c r="Q1443" s="1058"/>
      <c r="R1443" s="1017"/>
    </row>
    <row r="1444" spans="3:18" ht="27" customHeight="1">
      <c r="C1444" s="1018" t="s">
        <v>10920</v>
      </c>
      <c r="D1444" s="1081">
        <v>8</v>
      </c>
      <c r="E1444" s="1081" t="s">
        <v>769</v>
      </c>
      <c r="F1444" s="1081" t="s">
        <v>708</v>
      </c>
      <c r="G1444" s="1879" t="s">
        <v>10921</v>
      </c>
      <c r="H1444" s="1880"/>
      <c r="I1444" s="1880"/>
      <c r="J1444" s="1880"/>
      <c r="K1444" s="1880"/>
      <c r="L1444" s="1881"/>
      <c r="M1444" s="1058"/>
      <c r="N1444" s="1058"/>
      <c r="O1444" s="1058"/>
      <c r="P1444" s="1058"/>
      <c r="Q1444" s="1058"/>
      <c r="R1444" s="1017"/>
    </row>
    <row r="1445" spans="3:18" ht="27" customHeight="1">
      <c r="C1445" s="1018" t="s">
        <v>10922</v>
      </c>
      <c r="D1445" s="1081">
        <v>17</v>
      </c>
      <c r="E1445" s="1081" t="s">
        <v>707</v>
      </c>
      <c r="F1445" s="1081" t="s">
        <v>708</v>
      </c>
      <c r="G1445" s="1879" t="s">
        <v>10923</v>
      </c>
      <c r="H1445" s="1880"/>
      <c r="I1445" s="1880"/>
      <c r="J1445" s="1880"/>
      <c r="K1445" s="1880"/>
      <c r="L1445" s="1881"/>
      <c r="M1445" s="1058"/>
      <c r="N1445" s="1058"/>
      <c r="O1445" s="1058"/>
      <c r="P1445" s="1058"/>
      <c r="Q1445" s="1058"/>
      <c r="R1445" s="1017"/>
    </row>
    <row r="1446" spans="3:18" ht="27" customHeight="1">
      <c r="C1446" s="1018" t="s">
        <v>10924</v>
      </c>
      <c r="D1446" s="1081">
        <v>16</v>
      </c>
      <c r="E1446" s="1081" t="s">
        <v>769</v>
      </c>
      <c r="F1446" s="1081" t="s">
        <v>708</v>
      </c>
      <c r="G1446" s="1879" t="s">
        <v>10925</v>
      </c>
      <c r="H1446" s="1880"/>
      <c r="I1446" s="1880"/>
      <c r="J1446" s="1880"/>
      <c r="K1446" s="1880"/>
      <c r="L1446" s="1881"/>
      <c r="M1446" s="1058"/>
      <c r="N1446" s="1058"/>
      <c r="O1446" s="1058"/>
      <c r="P1446" s="1058"/>
      <c r="Q1446" s="1058"/>
      <c r="R1446" s="1017"/>
    </row>
    <row r="1447" spans="3:18" ht="27" customHeight="1">
      <c r="C1447" s="1018" t="s">
        <v>10926</v>
      </c>
      <c r="D1447" s="1081">
        <v>4</v>
      </c>
      <c r="E1447" s="1081" t="s">
        <v>769</v>
      </c>
      <c r="F1447" s="1081" t="s">
        <v>708</v>
      </c>
      <c r="G1447" s="1879" t="s">
        <v>10927</v>
      </c>
      <c r="H1447" s="1880"/>
      <c r="I1447" s="1880"/>
      <c r="J1447" s="1880"/>
      <c r="K1447" s="1880"/>
      <c r="L1447" s="1881"/>
      <c r="M1447" s="1058"/>
      <c r="N1447" s="1058"/>
      <c r="O1447" s="1058"/>
      <c r="P1447" s="1058"/>
      <c r="Q1447" s="1058"/>
      <c r="R1447" s="1017"/>
    </row>
    <row r="1448" spans="3:18" ht="27" customHeight="1">
      <c r="C1448" s="1018" t="s">
        <v>10928</v>
      </c>
      <c r="D1448" s="1081">
        <v>16</v>
      </c>
      <c r="E1448" s="1081" t="s">
        <v>707</v>
      </c>
      <c r="F1448" s="1081" t="s">
        <v>708</v>
      </c>
      <c r="G1448" s="1879" t="s">
        <v>10929</v>
      </c>
      <c r="H1448" s="1880"/>
      <c r="I1448" s="1880"/>
      <c r="J1448" s="1880"/>
      <c r="K1448" s="1880"/>
      <c r="L1448" s="1881"/>
      <c r="M1448" s="1058"/>
      <c r="N1448" s="1058"/>
      <c r="O1448" s="1058"/>
      <c r="P1448" s="1058"/>
      <c r="Q1448" s="1058"/>
      <c r="R1448" s="1017"/>
    </row>
    <row r="1449" spans="3:18" ht="27" customHeight="1">
      <c r="C1449" s="1018" t="s">
        <v>10930</v>
      </c>
      <c r="D1449" s="1081">
        <v>8</v>
      </c>
      <c r="E1449" s="1081" t="s">
        <v>707</v>
      </c>
      <c r="F1449" s="1081" t="s">
        <v>708</v>
      </c>
      <c r="G1449" s="1879" t="s">
        <v>10931</v>
      </c>
      <c r="H1449" s="1880"/>
      <c r="I1449" s="1880"/>
      <c r="J1449" s="1880"/>
      <c r="K1449" s="1880"/>
      <c r="L1449" s="1881"/>
      <c r="M1449" s="1058"/>
      <c r="N1449" s="1058"/>
      <c r="O1449" s="1058"/>
      <c r="P1449" s="1058"/>
      <c r="Q1449" s="1058"/>
      <c r="R1449" s="1017"/>
    </row>
    <row r="1450" spans="3:18" ht="27" customHeight="1">
      <c r="C1450" s="1018" t="s">
        <v>10932</v>
      </c>
      <c r="D1450" s="1081">
        <v>8</v>
      </c>
      <c r="E1450" s="1081" t="s">
        <v>707</v>
      </c>
      <c r="F1450" s="1081" t="s">
        <v>708</v>
      </c>
      <c r="G1450" s="1879" t="s">
        <v>10933</v>
      </c>
      <c r="H1450" s="1880"/>
      <c r="I1450" s="1880"/>
      <c r="J1450" s="1880"/>
      <c r="K1450" s="1880"/>
      <c r="L1450" s="1881"/>
      <c r="M1450" s="1058"/>
      <c r="N1450" s="1058"/>
      <c r="O1450" s="1058"/>
      <c r="P1450" s="1058"/>
      <c r="Q1450" s="1058"/>
      <c r="R1450" s="1017"/>
    </row>
    <row r="1451" spans="3:18" ht="27" customHeight="1">
      <c r="C1451" s="1018" t="s">
        <v>10934</v>
      </c>
      <c r="D1451" s="1081">
        <v>8</v>
      </c>
      <c r="E1451" s="1081" t="s">
        <v>707</v>
      </c>
      <c r="F1451" s="1081" t="s">
        <v>708</v>
      </c>
      <c r="G1451" s="1879" t="s">
        <v>10935</v>
      </c>
      <c r="H1451" s="1880"/>
      <c r="I1451" s="1880"/>
      <c r="J1451" s="1880"/>
      <c r="K1451" s="1880"/>
      <c r="L1451" s="1881"/>
      <c r="M1451" s="1058"/>
      <c r="N1451" s="1058"/>
      <c r="O1451" s="1058"/>
      <c r="P1451" s="1058"/>
      <c r="Q1451" s="1058"/>
      <c r="R1451" s="1017"/>
    </row>
    <row r="1452" spans="3:18" ht="27" customHeight="1">
      <c r="C1452" s="1018" t="s">
        <v>10936</v>
      </c>
      <c r="D1452" s="1081">
        <v>8</v>
      </c>
      <c r="E1452" s="1081" t="s">
        <v>707</v>
      </c>
      <c r="F1452" s="1081" t="s">
        <v>708</v>
      </c>
      <c r="G1452" s="1879" t="s">
        <v>10937</v>
      </c>
      <c r="H1452" s="1880"/>
      <c r="I1452" s="1880"/>
      <c r="J1452" s="1880"/>
      <c r="K1452" s="1880"/>
      <c r="L1452" s="1881"/>
      <c r="M1452" s="1058"/>
      <c r="N1452" s="1058"/>
      <c r="O1452" s="1058"/>
      <c r="P1452" s="1058"/>
      <c r="Q1452" s="1058"/>
      <c r="R1452" s="1017"/>
    </row>
    <row r="1453" spans="3:18" ht="27" customHeight="1">
      <c r="C1453" s="1018" t="s">
        <v>10938</v>
      </c>
      <c r="D1453" s="1081">
        <v>8</v>
      </c>
      <c r="E1453" s="1081" t="s">
        <v>769</v>
      </c>
      <c r="F1453" s="1081" t="s">
        <v>708</v>
      </c>
      <c r="G1453" s="1879" t="s">
        <v>10937</v>
      </c>
      <c r="H1453" s="1880"/>
      <c r="I1453" s="1880"/>
      <c r="J1453" s="1880"/>
      <c r="K1453" s="1880"/>
      <c r="L1453" s="1881"/>
      <c r="M1453" s="1058"/>
      <c r="N1453" s="1058"/>
      <c r="O1453" s="1058"/>
      <c r="P1453" s="1058"/>
      <c r="Q1453" s="1058"/>
      <c r="R1453" s="1017"/>
    </row>
    <row r="1454" spans="3:18" ht="27" customHeight="1">
      <c r="C1454" s="1018" t="s">
        <v>10939</v>
      </c>
      <c r="D1454" s="1081">
        <v>8</v>
      </c>
      <c r="E1454" s="1081" t="s">
        <v>707</v>
      </c>
      <c r="F1454" s="1081" t="s">
        <v>708</v>
      </c>
      <c r="G1454" s="1879" t="s">
        <v>10940</v>
      </c>
      <c r="H1454" s="1880"/>
      <c r="I1454" s="1880"/>
      <c r="J1454" s="1880"/>
      <c r="K1454" s="1880"/>
      <c r="L1454" s="1881"/>
      <c r="M1454" s="1058"/>
      <c r="N1454" s="1058"/>
      <c r="O1454" s="1058"/>
      <c r="P1454" s="1058"/>
      <c r="Q1454" s="1058"/>
      <c r="R1454" s="1017"/>
    </row>
    <row r="1455" spans="3:18" ht="27" customHeight="1">
      <c r="C1455" s="1018" t="s">
        <v>10941</v>
      </c>
      <c r="D1455" s="1081">
        <v>8</v>
      </c>
      <c r="E1455" s="1081" t="s">
        <v>707</v>
      </c>
      <c r="F1455" s="1081" t="s">
        <v>708</v>
      </c>
      <c r="G1455" s="1879" t="s">
        <v>10942</v>
      </c>
      <c r="H1455" s="1880"/>
      <c r="I1455" s="1880"/>
      <c r="J1455" s="1880"/>
      <c r="K1455" s="1880"/>
      <c r="L1455" s="1881"/>
      <c r="M1455" s="1058"/>
      <c r="N1455" s="1058"/>
      <c r="O1455" s="1058"/>
      <c r="P1455" s="1058"/>
      <c r="Q1455" s="1058"/>
      <c r="R1455" s="1017"/>
    </row>
    <row r="1456" spans="3:18" ht="27" customHeight="1">
      <c r="C1456" s="1018" t="s">
        <v>9575</v>
      </c>
      <c r="D1456" s="1081">
        <v>1</v>
      </c>
      <c r="E1456" s="1081" t="s">
        <v>10895</v>
      </c>
      <c r="F1456" s="1081" t="s">
        <v>708</v>
      </c>
      <c r="G1456" s="1879" t="s">
        <v>10943</v>
      </c>
      <c r="H1456" s="1880"/>
      <c r="I1456" s="1880"/>
      <c r="J1456" s="1880"/>
      <c r="K1456" s="1880"/>
      <c r="L1456" s="1881"/>
      <c r="M1456" s="1058"/>
      <c r="N1456" s="1058"/>
      <c r="O1456" s="1058"/>
      <c r="P1456" s="1058"/>
      <c r="Q1456" s="1058"/>
      <c r="R1456" s="1017"/>
    </row>
    <row r="1457" spans="3:18" ht="27" customHeight="1">
      <c r="C1457" s="1018" t="s">
        <v>10944</v>
      </c>
      <c r="D1457" s="1081">
        <v>2</v>
      </c>
      <c r="E1457" s="1081" t="s">
        <v>769</v>
      </c>
      <c r="F1457" s="1081" t="s">
        <v>708</v>
      </c>
      <c r="G1457" s="1879" t="s">
        <v>10945</v>
      </c>
      <c r="H1457" s="1880"/>
      <c r="I1457" s="1880"/>
      <c r="J1457" s="1880"/>
      <c r="K1457" s="1880"/>
      <c r="L1457" s="1881"/>
      <c r="M1457" s="1058"/>
      <c r="N1457" s="1058"/>
      <c r="O1457" s="1058"/>
      <c r="P1457" s="1058"/>
      <c r="Q1457" s="1058"/>
      <c r="R1457" s="1017"/>
    </row>
    <row r="1458" spans="3:18" ht="27" customHeight="1">
      <c r="C1458" s="1018" t="s">
        <v>10946</v>
      </c>
      <c r="D1458" s="1081">
        <v>6</v>
      </c>
      <c r="E1458" s="1081" t="s">
        <v>707</v>
      </c>
      <c r="F1458" s="1081" t="s">
        <v>708</v>
      </c>
      <c r="G1458" s="1879" t="s">
        <v>10947</v>
      </c>
      <c r="H1458" s="1880"/>
      <c r="I1458" s="1880"/>
      <c r="J1458" s="1880"/>
      <c r="K1458" s="1880"/>
      <c r="L1458" s="1881"/>
      <c r="M1458" s="1058"/>
      <c r="N1458" s="1058"/>
      <c r="O1458" s="1058"/>
      <c r="P1458" s="1058"/>
      <c r="Q1458" s="1058"/>
      <c r="R1458" s="1017"/>
    </row>
    <row r="1459" spans="3:18" ht="27" customHeight="1">
      <c r="C1459" s="1018" t="s">
        <v>9578</v>
      </c>
      <c r="D1459" s="1081">
        <v>1</v>
      </c>
      <c r="E1459" s="1081" t="s">
        <v>707</v>
      </c>
      <c r="F1459" s="1081" t="s">
        <v>708</v>
      </c>
      <c r="G1459" s="1879" t="s">
        <v>10948</v>
      </c>
      <c r="H1459" s="1880"/>
      <c r="I1459" s="1880"/>
      <c r="J1459" s="1880"/>
      <c r="K1459" s="1880"/>
      <c r="L1459" s="1881"/>
      <c r="M1459" s="1058"/>
      <c r="N1459" s="1058"/>
      <c r="O1459" s="1058"/>
      <c r="P1459" s="1058"/>
      <c r="Q1459" s="1058"/>
      <c r="R1459" s="1017"/>
    </row>
    <row r="1460" spans="3:18" ht="27" customHeight="1">
      <c r="C1460" s="1018" t="s">
        <v>9579</v>
      </c>
      <c r="D1460" s="1081">
        <v>1</v>
      </c>
      <c r="E1460" s="1081" t="s">
        <v>707</v>
      </c>
      <c r="F1460" s="1081" t="s">
        <v>708</v>
      </c>
      <c r="G1460" s="1879" t="s">
        <v>10949</v>
      </c>
      <c r="H1460" s="1880"/>
      <c r="I1460" s="1880"/>
      <c r="J1460" s="1880"/>
      <c r="K1460" s="1880"/>
      <c r="L1460" s="1881"/>
      <c r="M1460" s="1058"/>
      <c r="N1460" s="1058"/>
      <c r="O1460" s="1058"/>
      <c r="P1460" s="1058"/>
      <c r="Q1460" s="1058"/>
      <c r="R1460" s="1017"/>
    </row>
    <row r="1461" spans="3:18" ht="27" customHeight="1">
      <c r="C1461" s="1018" t="s">
        <v>10950</v>
      </c>
      <c r="D1461" s="1081">
        <v>32</v>
      </c>
      <c r="E1461" s="1081" t="s">
        <v>707</v>
      </c>
      <c r="F1461" s="1081" t="s">
        <v>708</v>
      </c>
      <c r="G1461" s="1879" t="s">
        <v>10951</v>
      </c>
      <c r="H1461" s="1880"/>
      <c r="I1461" s="1880"/>
      <c r="J1461" s="1880"/>
      <c r="K1461" s="1880"/>
      <c r="L1461" s="1881"/>
      <c r="M1461" s="1058"/>
      <c r="N1461" s="1058"/>
      <c r="O1461" s="1058"/>
      <c r="P1461" s="1058"/>
      <c r="Q1461" s="1058"/>
      <c r="R1461" s="1017"/>
    </row>
    <row r="1462" spans="3:18" ht="27" customHeight="1">
      <c r="C1462" s="1018" t="s">
        <v>10952</v>
      </c>
      <c r="D1462" s="1081">
        <v>64</v>
      </c>
      <c r="E1462" s="1081" t="s">
        <v>707</v>
      </c>
      <c r="F1462" s="1081" t="s">
        <v>708</v>
      </c>
      <c r="G1462" s="1879" t="s">
        <v>10953</v>
      </c>
      <c r="H1462" s="1880"/>
      <c r="I1462" s="1880"/>
      <c r="J1462" s="1880"/>
      <c r="K1462" s="1880"/>
      <c r="L1462" s="1881"/>
      <c r="M1462" s="1058"/>
      <c r="N1462" s="1058"/>
      <c r="O1462" s="1058"/>
      <c r="P1462" s="1058"/>
      <c r="Q1462" s="1058"/>
      <c r="R1462" s="1017"/>
    </row>
    <row r="1463" spans="3:18" ht="27" customHeight="1">
      <c r="C1463" s="1018" t="s">
        <v>10954</v>
      </c>
      <c r="D1463" s="1081">
        <v>5</v>
      </c>
      <c r="E1463" s="1081" t="s">
        <v>707</v>
      </c>
      <c r="F1463" s="1081" t="s">
        <v>708</v>
      </c>
      <c r="G1463" s="1879" t="s">
        <v>10955</v>
      </c>
      <c r="H1463" s="1880"/>
      <c r="I1463" s="1880"/>
      <c r="J1463" s="1880"/>
      <c r="K1463" s="1880"/>
      <c r="L1463" s="1881"/>
      <c r="M1463" s="1058"/>
      <c r="N1463" s="1058"/>
      <c r="O1463" s="1058"/>
      <c r="P1463" s="1058"/>
      <c r="Q1463" s="1058"/>
      <c r="R1463" s="1017"/>
    </row>
    <row r="1464" spans="3:18" ht="27" customHeight="1">
      <c r="C1464" s="1018" t="s">
        <v>10956</v>
      </c>
      <c r="D1464" s="1081">
        <v>12</v>
      </c>
      <c r="E1464" s="1081" t="s">
        <v>707</v>
      </c>
      <c r="F1464" s="1081" t="s">
        <v>708</v>
      </c>
      <c r="G1464" s="1879" t="s">
        <v>10957</v>
      </c>
      <c r="H1464" s="1880"/>
      <c r="I1464" s="1880"/>
      <c r="J1464" s="1880"/>
      <c r="K1464" s="1880"/>
      <c r="L1464" s="1881"/>
      <c r="M1464" s="1058"/>
      <c r="N1464" s="1056"/>
      <c r="O1464" s="1058"/>
      <c r="P1464" s="1058"/>
      <c r="Q1464" s="1058"/>
      <c r="R1464" s="1017"/>
    </row>
    <row r="1465" spans="3:18" ht="27" customHeight="1">
      <c r="C1465" s="1018" t="s">
        <v>10958</v>
      </c>
      <c r="D1465" s="1081">
        <v>12</v>
      </c>
      <c r="E1465" s="1081" t="s">
        <v>707</v>
      </c>
      <c r="F1465" s="1081" t="s">
        <v>708</v>
      </c>
      <c r="G1465" s="1879" t="s">
        <v>10957</v>
      </c>
      <c r="H1465" s="1880"/>
      <c r="I1465" s="1880"/>
      <c r="J1465" s="1880"/>
      <c r="K1465" s="1880"/>
      <c r="L1465" s="1881"/>
      <c r="M1465" s="1058"/>
      <c r="N1465" s="1058"/>
      <c r="O1465" s="1058"/>
      <c r="P1465" s="1058"/>
      <c r="Q1465" s="1058"/>
      <c r="R1465" s="1017"/>
    </row>
    <row r="1466" spans="3:18" ht="27" customHeight="1">
      <c r="C1466" s="1018" t="s">
        <v>10959</v>
      </c>
      <c r="D1466" s="1081">
        <v>12</v>
      </c>
      <c r="E1466" s="1081" t="s">
        <v>707</v>
      </c>
      <c r="F1466" s="1081" t="s">
        <v>708</v>
      </c>
      <c r="G1466" s="1879" t="s">
        <v>10960</v>
      </c>
      <c r="H1466" s="1880"/>
      <c r="I1466" s="1880"/>
      <c r="J1466" s="1880"/>
      <c r="K1466" s="1880"/>
      <c r="L1466" s="1881"/>
      <c r="M1466" s="1058"/>
      <c r="N1466" s="1058"/>
      <c r="O1466" s="1058"/>
      <c r="P1466" s="1058"/>
      <c r="Q1466" s="1058"/>
      <c r="R1466" s="1017"/>
    </row>
    <row r="1467" spans="3:18" ht="27" customHeight="1">
      <c r="C1467" s="1018" t="s">
        <v>10961</v>
      </c>
      <c r="D1467" s="1081">
        <v>4</v>
      </c>
      <c r="E1467" s="1081" t="s">
        <v>10895</v>
      </c>
      <c r="F1467" s="1081" t="s">
        <v>708</v>
      </c>
      <c r="G1467" s="1879" t="s">
        <v>10962</v>
      </c>
      <c r="H1467" s="1880"/>
      <c r="I1467" s="1880"/>
      <c r="J1467" s="1880"/>
      <c r="K1467" s="1880"/>
      <c r="L1467" s="1881"/>
      <c r="M1467" s="1058"/>
      <c r="N1467" s="1058"/>
      <c r="O1467" s="1058"/>
      <c r="P1467" s="1058"/>
      <c r="Q1467" s="1058"/>
      <c r="R1467" s="1017"/>
    </row>
    <row r="1468" spans="3:18" ht="27" customHeight="1">
      <c r="C1468" s="1018" t="s">
        <v>10963</v>
      </c>
      <c r="D1468" s="1081">
        <v>4</v>
      </c>
      <c r="E1468" s="1081" t="s">
        <v>707</v>
      </c>
      <c r="F1468" s="1081" t="s">
        <v>708</v>
      </c>
      <c r="G1468" s="1879" t="s">
        <v>10964</v>
      </c>
      <c r="H1468" s="1880"/>
      <c r="I1468" s="1880"/>
      <c r="J1468" s="1880"/>
      <c r="K1468" s="1880"/>
      <c r="L1468" s="1881"/>
      <c r="M1468" s="1058"/>
      <c r="N1468" s="1058"/>
      <c r="O1468" s="1058"/>
      <c r="P1468" s="1058"/>
      <c r="Q1468" s="1058"/>
      <c r="R1468" s="1017"/>
    </row>
    <row r="1469" spans="3:18" ht="27" customHeight="1">
      <c r="C1469" s="1018" t="s">
        <v>10965</v>
      </c>
      <c r="D1469" s="1081">
        <v>32</v>
      </c>
      <c r="E1469" s="1081" t="s">
        <v>707</v>
      </c>
      <c r="F1469" s="1081" t="s">
        <v>708</v>
      </c>
      <c r="G1469" s="1879" t="s">
        <v>10966</v>
      </c>
      <c r="H1469" s="1880"/>
      <c r="I1469" s="1880"/>
      <c r="J1469" s="1880"/>
      <c r="K1469" s="1880"/>
      <c r="L1469" s="1881"/>
      <c r="M1469" s="1058"/>
      <c r="N1469" s="1058"/>
      <c r="O1469" s="1058"/>
      <c r="P1469" s="1058"/>
      <c r="Q1469" s="1058"/>
      <c r="R1469" s="1017"/>
    </row>
    <row r="1470" spans="3:18" ht="27" customHeight="1">
      <c r="C1470" s="1018" t="s">
        <v>9605</v>
      </c>
      <c r="D1470" s="1081">
        <v>1</v>
      </c>
      <c r="E1470" s="1081" t="s">
        <v>707</v>
      </c>
      <c r="F1470" s="1081" t="s">
        <v>708</v>
      </c>
      <c r="G1470" s="1879" t="s">
        <v>10967</v>
      </c>
      <c r="H1470" s="1880"/>
      <c r="I1470" s="1880"/>
      <c r="J1470" s="1880"/>
      <c r="K1470" s="1880"/>
      <c r="L1470" s="1881"/>
      <c r="M1470" s="1058"/>
      <c r="N1470" s="1058"/>
      <c r="O1470" s="1058"/>
      <c r="P1470" s="1058"/>
      <c r="Q1470" s="1058"/>
      <c r="R1470" s="1017"/>
    </row>
    <row r="1471" spans="3:18" ht="27" customHeight="1">
      <c r="C1471" s="1018" t="s">
        <v>10968</v>
      </c>
      <c r="D1471" s="1081">
        <v>12</v>
      </c>
      <c r="E1471" s="1081" t="s">
        <v>707</v>
      </c>
      <c r="F1471" s="1081" t="s">
        <v>708</v>
      </c>
      <c r="G1471" s="1879" t="s">
        <v>10969</v>
      </c>
      <c r="H1471" s="1880"/>
      <c r="I1471" s="1880"/>
      <c r="J1471" s="1880"/>
      <c r="K1471" s="1880"/>
      <c r="L1471" s="1881"/>
      <c r="M1471" s="1058"/>
      <c r="N1471" s="1058"/>
      <c r="O1471" s="1058"/>
      <c r="P1471" s="1058"/>
      <c r="Q1471" s="1058"/>
      <c r="R1471" s="1017"/>
    </row>
    <row r="1472" spans="3:18" ht="27" customHeight="1">
      <c r="C1472" s="1018" t="s">
        <v>9608</v>
      </c>
      <c r="D1472" s="1081">
        <v>1</v>
      </c>
      <c r="E1472" s="1081" t="s">
        <v>707</v>
      </c>
      <c r="F1472" s="1081" t="s">
        <v>708</v>
      </c>
      <c r="G1472" s="1879" t="s">
        <v>10970</v>
      </c>
      <c r="H1472" s="1880"/>
      <c r="I1472" s="1880"/>
      <c r="J1472" s="1880"/>
      <c r="K1472" s="1880"/>
      <c r="L1472" s="1881"/>
      <c r="M1472" s="1058"/>
      <c r="N1472" s="1058"/>
      <c r="O1472" s="1058"/>
      <c r="P1472" s="1058"/>
      <c r="Q1472" s="1058"/>
      <c r="R1472" s="1017"/>
    </row>
    <row r="1473" spans="3:18" ht="27" customHeight="1">
      <c r="C1473" s="1018" t="s">
        <v>10971</v>
      </c>
      <c r="D1473" s="1081">
        <v>2</v>
      </c>
      <c r="E1473" s="1081" t="s">
        <v>707</v>
      </c>
      <c r="F1473" s="1081" t="s">
        <v>708</v>
      </c>
      <c r="G1473" s="1879" t="s">
        <v>10972</v>
      </c>
      <c r="H1473" s="1880"/>
      <c r="I1473" s="1880"/>
      <c r="J1473" s="1880"/>
      <c r="K1473" s="1880"/>
      <c r="L1473" s="1881"/>
      <c r="M1473" s="1058"/>
      <c r="N1473" s="1058"/>
      <c r="O1473" s="1058"/>
      <c r="P1473" s="1058"/>
      <c r="Q1473" s="1058"/>
      <c r="R1473" s="1017"/>
    </row>
    <row r="1474" spans="3:18" ht="27" customHeight="1">
      <c r="C1474" s="1018" t="s">
        <v>10973</v>
      </c>
      <c r="D1474" s="1081">
        <v>3</v>
      </c>
      <c r="E1474" s="1081" t="s">
        <v>707</v>
      </c>
      <c r="F1474" s="1081" t="s">
        <v>708</v>
      </c>
      <c r="G1474" s="1879" t="s">
        <v>10974</v>
      </c>
      <c r="H1474" s="1880"/>
      <c r="I1474" s="1880"/>
      <c r="J1474" s="1880"/>
      <c r="K1474" s="1880"/>
      <c r="L1474" s="1881"/>
      <c r="M1474" s="1058"/>
      <c r="N1474" s="1058"/>
      <c r="O1474" s="1058"/>
      <c r="P1474" s="1058"/>
      <c r="Q1474" s="1058"/>
      <c r="R1474" s="1017"/>
    </row>
    <row r="1475" spans="3:18" ht="27" customHeight="1">
      <c r="C1475" s="1018" t="s">
        <v>10975</v>
      </c>
      <c r="D1475" s="1081">
        <v>4</v>
      </c>
      <c r="E1475" s="1081" t="s">
        <v>707</v>
      </c>
      <c r="F1475" s="1081" t="s">
        <v>708</v>
      </c>
      <c r="G1475" s="1879" t="s">
        <v>10976</v>
      </c>
      <c r="H1475" s="1880"/>
      <c r="I1475" s="1880"/>
      <c r="J1475" s="1880"/>
      <c r="K1475" s="1880"/>
      <c r="L1475" s="1881"/>
      <c r="M1475" s="1058"/>
      <c r="N1475" s="1058"/>
      <c r="O1475" s="1058"/>
      <c r="P1475" s="1058"/>
      <c r="Q1475" s="1058"/>
      <c r="R1475" s="1017"/>
    </row>
    <row r="1476" spans="3:18" ht="27" customHeight="1">
      <c r="C1476" s="1018" t="s">
        <v>10977</v>
      </c>
      <c r="D1476" s="1081">
        <v>4</v>
      </c>
      <c r="E1476" s="1081" t="s">
        <v>707</v>
      </c>
      <c r="F1476" s="1081" t="s">
        <v>708</v>
      </c>
      <c r="G1476" s="1879" t="s">
        <v>10978</v>
      </c>
      <c r="H1476" s="1880"/>
      <c r="I1476" s="1880"/>
      <c r="J1476" s="1880"/>
      <c r="K1476" s="1880"/>
      <c r="L1476" s="1881"/>
      <c r="M1476" s="1058"/>
      <c r="N1476" s="1058"/>
      <c r="O1476" s="1058"/>
      <c r="P1476" s="1058"/>
      <c r="Q1476" s="1058"/>
      <c r="R1476" s="1017"/>
    </row>
    <row r="1477" spans="3:18" ht="27" customHeight="1">
      <c r="C1477" s="1018" t="s">
        <v>10979</v>
      </c>
      <c r="D1477" s="1081">
        <v>8</v>
      </c>
      <c r="E1477" s="1081" t="s">
        <v>707</v>
      </c>
      <c r="F1477" s="1081" t="s">
        <v>708</v>
      </c>
      <c r="G1477" s="1879" t="s">
        <v>10980</v>
      </c>
      <c r="H1477" s="1880"/>
      <c r="I1477" s="1880"/>
      <c r="J1477" s="1880"/>
      <c r="K1477" s="1880"/>
      <c r="L1477" s="1881"/>
      <c r="M1477" s="1058"/>
      <c r="N1477" s="1058"/>
      <c r="O1477" s="1058"/>
      <c r="P1477" s="1058"/>
      <c r="Q1477" s="1058"/>
      <c r="R1477" s="1017"/>
    </row>
    <row r="1478" spans="3:18" ht="27" customHeight="1">
      <c r="C1478" s="1018" t="s">
        <v>10981</v>
      </c>
      <c r="D1478" s="1081">
        <v>8</v>
      </c>
      <c r="E1478" s="1081" t="s">
        <v>707</v>
      </c>
      <c r="F1478" s="1081" t="s">
        <v>708</v>
      </c>
      <c r="G1478" s="1879" t="s">
        <v>10982</v>
      </c>
      <c r="H1478" s="1880"/>
      <c r="I1478" s="1880"/>
      <c r="J1478" s="1880"/>
      <c r="K1478" s="1880"/>
      <c r="L1478" s="1881"/>
      <c r="M1478" s="1058"/>
      <c r="N1478" s="1058"/>
      <c r="O1478" s="1058"/>
      <c r="P1478" s="1058"/>
      <c r="Q1478" s="1058"/>
      <c r="R1478" s="1017"/>
    </row>
    <row r="1479" spans="3:18" ht="27" customHeight="1">
      <c r="C1479" s="1018" t="s">
        <v>9615</v>
      </c>
      <c r="D1479" s="1081">
        <v>1</v>
      </c>
      <c r="E1479" s="1081" t="s">
        <v>707</v>
      </c>
      <c r="F1479" s="1081" t="s">
        <v>708</v>
      </c>
      <c r="G1479" s="1879" t="s">
        <v>10983</v>
      </c>
      <c r="H1479" s="1880"/>
      <c r="I1479" s="1880"/>
      <c r="J1479" s="1880"/>
      <c r="K1479" s="1880"/>
      <c r="L1479" s="1881"/>
      <c r="M1479" s="1058"/>
      <c r="N1479" s="1058"/>
      <c r="O1479" s="1058"/>
      <c r="P1479" s="1058"/>
      <c r="Q1479" s="1058"/>
      <c r="R1479" s="1017"/>
    </row>
    <row r="1480" spans="3:18" ht="27" customHeight="1">
      <c r="C1480" s="1018" t="s">
        <v>9616</v>
      </c>
      <c r="D1480" s="1081">
        <v>1</v>
      </c>
      <c r="E1480" s="1081" t="s">
        <v>707</v>
      </c>
      <c r="F1480" s="1081" t="s">
        <v>708</v>
      </c>
      <c r="G1480" s="1879" t="s">
        <v>10984</v>
      </c>
      <c r="H1480" s="1880"/>
      <c r="I1480" s="1880"/>
      <c r="J1480" s="1880"/>
      <c r="K1480" s="1880"/>
      <c r="L1480" s="1881"/>
      <c r="M1480" s="1058"/>
      <c r="N1480" s="1058"/>
      <c r="O1480" s="1058"/>
      <c r="P1480" s="1058"/>
      <c r="Q1480" s="1058"/>
      <c r="R1480" s="1017"/>
    </row>
    <row r="1481" spans="3:18" ht="27" customHeight="1">
      <c r="C1481" s="1018" t="s">
        <v>9617</v>
      </c>
      <c r="D1481" s="1081">
        <v>1</v>
      </c>
      <c r="E1481" s="1081" t="s">
        <v>707</v>
      </c>
      <c r="F1481" s="1081" t="s">
        <v>708</v>
      </c>
      <c r="G1481" s="1879" t="s">
        <v>10985</v>
      </c>
      <c r="H1481" s="1880"/>
      <c r="I1481" s="1880"/>
      <c r="J1481" s="1880"/>
      <c r="K1481" s="1880"/>
      <c r="L1481" s="1881"/>
      <c r="M1481" s="1058"/>
      <c r="N1481" s="1058"/>
      <c r="O1481" s="1058"/>
      <c r="P1481" s="1058"/>
      <c r="Q1481" s="1058"/>
      <c r="R1481" s="1017"/>
    </row>
    <row r="1482" spans="3:18" ht="27" customHeight="1">
      <c r="C1482" s="1018" t="s">
        <v>9618</v>
      </c>
      <c r="D1482" s="1081">
        <v>1</v>
      </c>
      <c r="E1482" s="1081" t="s">
        <v>707</v>
      </c>
      <c r="F1482" s="1081" t="s">
        <v>708</v>
      </c>
      <c r="G1482" s="1879" t="s">
        <v>10986</v>
      </c>
      <c r="H1482" s="1880"/>
      <c r="I1482" s="1880"/>
      <c r="J1482" s="1880"/>
      <c r="K1482" s="1880"/>
      <c r="L1482" s="1881"/>
      <c r="M1482" s="1058"/>
      <c r="N1482" s="1058"/>
      <c r="O1482" s="1058"/>
      <c r="P1482" s="1058"/>
      <c r="Q1482" s="1058"/>
      <c r="R1482" s="1017"/>
    </row>
    <row r="1483" spans="3:18" ht="27" customHeight="1">
      <c r="C1483" s="1018" t="s">
        <v>9619</v>
      </c>
      <c r="D1483" s="1081">
        <v>1</v>
      </c>
      <c r="E1483" s="1081" t="s">
        <v>707</v>
      </c>
      <c r="F1483" s="1081" t="s">
        <v>708</v>
      </c>
      <c r="G1483" s="1879" t="s">
        <v>10987</v>
      </c>
      <c r="H1483" s="1880"/>
      <c r="I1483" s="1880"/>
      <c r="J1483" s="1880"/>
      <c r="K1483" s="1880"/>
      <c r="L1483" s="1881"/>
      <c r="M1483" s="1058"/>
      <c r="N1483" s="1058"/>
      <c r="O1483" s="1058"/>
      <c r="P1483" s="1058"/>
      <c r="Q1483" s="1058"/>
      <c r="R1483" s="1017"/>
    </row>
    <row r="1484" spans="3:18" ht="27" customHeight="1">
      <c r="C1484" s="1018" t="s">
        <v>9620</v>
      </c>
      <c r="D1484" s="1081">
        <v>1</v>
      </c>
      <c r="E1484" s="1081" t="s">
        <v>707</v>
      </c>
      <c r="F1484" s="1081" t="s">
        <v>708</v>
      </c>
      <c r="G1484" s="1879" t="s">
        <v>10988</v>
      </c>
      <c r="H1484" s="1880"/>
      <c r="I1484" s="1880"/>
      <c r="J1484" s="1880"/>
      <c r="K1484" s="1880"/>
      <c r="L1484" s="1881"/>
      <c r="M1484" s="1058"/>
      <c r="N1484" s="1058"/>
      <c r="O1484" s="1058"/>
      <c r="P1484" s="1058"/>
      <c r="Q1484" s="1058"/>
      <c r="R1484" s="1017"/>
    </row>
    <row r="1485" spans="3:18" ht="27" customHeight="1">
      <c r="C1485" s="1018" t="s">
        <v>10989</v>
      </c>
      <c r="D1485" s="1081">
        <v>2</v>
      </c>
      <c r="E1485" s="1081" t="s">
        <v>707</v>
      </c>
      <c r="F1485" s="1081" t="s">
        <v>708</v>
      </c>
      <c r="G1485" s="1879" t="s">
        <v>10990</v>
      </c>
      <c r="H1485" s="1880"/>
      <c r="I1485" s="1880"/>
      <c r="J1485" s="1880"/>
      <c r="K1485" s="1880"/>
      <c r="L1485" s="1881"/>
      <c r="M1485" s="1058"/>
      <c r="N1485" s="1058"/>
      <c r="O1485" s="1058"/>
      <c r="P1485" s="1058"/>
      <c r="Q1485" s="1058"/>
      <c r="R1485" s="1017"/>
    </row>
    <row r="1486" spans="3:18" ht="27" customHeight="1">
      <c r="C1486" s="1018" t="s">
        <v>10991</v>
      </c>
      <c r="D1486" s="1081">
        <v>4</v>
      </c>
      <c r="E1486" s="1081" t="s">
        <v>707</v>
      </c>
      <c r="F1486" s="1081" t="s">
        <v>708</v>
      </c>
      <c r="G1486" s="1879" t="s">
        <v>10992</v>
      </c>
      <c r="H1486" s="1880"/>
      <c r="I1486" s="1880"/>
      <c r="J1486" s="1880"/>
      <c r="K1486" s="1880"/>
      <c r="L1486" s="1881"/>
      <c r="M1486" s="1058"/>
      <c r="N1486" s="1058"/>
      <c r="O1486" s="1058"/>
      <c r="P1486" s="1058"/>
      <c r="Q1486" s="1058"/>
      <c r="R1486" s="1017"/>
    </row>
    <row r="1487" spans="3:18" ht="27" customHeight="1">
      <c r="C1487" s="1018" t="s">
        <v>9623</v>
      </c>
      <c r="D1487" s="1081">
        <v>1</v>
      </c>
      <c r="E1487" s="1081" t="s">
        <v>707</v>
      </c>
      <c r="F1487" s="1081" t="s">
        <v>708</v>
      </c>
      <c r="G1487" s="1879" t="s">
        <v>10993</v>
      </c>
      <c r="H1487" s="1880"/>
      <c r="I1487" s="1880"/>
      <c r="J1487" s="1880"/>
      <c r="K1487" s="1880"/>
      <c r="L1487" s="1881"/>
      <c r="M1487" s="1058"/>
      <c r="N1487" s="1058"/>
      <c r="O1487" s="1058"/>
      <c r="P1487" s="1058"/>
      <c r="Q1487" s="1058"/>
      <c r="R1487" s="1017"/>
    </row>
    <row r="1488" spans="3:18" ht="27" customHeight="1">
      <c r="C1488" s="1018" t="s">
        <v>9624</v>
      </c>
      <c r="D1488" s="1081">
        <v>1</v>
      </c>
      <c r="E1488" s="1081" t="s">
        <v>707</v>
      </c>
      <c r="F1488" s="1081" t="s">
        <v>708</v>
      </c>
      <c r="G1488" s="1879" t="s">
        <v>10994</v>
      </c>
      <c r="H1488" s="1880"/>
      <c r="I1488" s="1880"/>
      <c r="J1488" s="1880"/>
      <c r="K1488" s="1880"/>
      <c r="L1488" s="1881"/>
      <c r="M1488" s="1058"/>
      <c r="N1488" s="1058"/>
      <c r="O1488" s="1058"/>
      <c r="P1488" s="1058"/>
      <c r="Q1488" s="1058"/>
      <c r="R1488" s="1017"/>
    </row>
    <row r="1489" spans="3:18" ht="27" customHeight="1">
      <c r="C1489" s="1018" t="s">
        <v>10995</v>
      </c>
      <c r="D1489" s="1081">
        <v>2</v>
      </c>
      <c r="E1489" s="1081" t="s">
        <v>707</v>
      </c>
      <c r="F1489" s="1081" t="s">
        <v>708</v>
      </c>
      <c r="G1489" s="1879" t="s">
        <v>10996</v>
      </c>
      <c r="H1489" s="1880"/>
      <c r="I1489" s="1880"/>
      <c r="J1489" s="1880"/>
      <c r="K1489" s="1880"/>
      <c r="L1489" s="1881"/>
      <c r="M1489" s="1058"/>
      <c r="N1489" s="1058"/>
      <c r="O1489" s="1058"/>
      <c r="P1489" s="1058"/>
      <c r="Q1489" s="1058"/>
      <c r="R1489" s="1017"/>
    </row>
    <row r="1490" spans="3:18" ht="27" customHeight="1">
      <c r="C1490" s="1018" t="s">
        <v>9626</v>
      </c>
      <c r="D1490" s="1081">
        <v>1</v>
      </c>
      <c r="E1490" s="1081" t="s">
        <v>707</v>
      </c>
      <c r="F1490" s="1081" t="s">
        <v>708</v>
      </c>
      <c r="G1490" s="1879" t="s">
        <v>10997</v>
      </c>
      <c r="H1490" s="1880"/>
      <c r="I1490" s="1880"/>
      <c r="J1490" s="1880"/>
      <c r="K1490" s="1880"/>
      <c r="L1490" s="1881"/>
      <c r="M1490" s="1058"/>
      <c r="N1490" s="1058"/>
      <c r="O1490" s="1058"/>
      <c r="P1490" s="1058"/>
      <c r="Q1490" s="1058"/>
      <c r="R1490" s="1017"/>
    </row>
    <row r="1491" spans="3:18" ht="27" customHeight="1">
      <c r="C1491" s="1018" t="s">
        <v>9627</v>
      </c>
      <c r="D1491" s="1081">
        <v>1</v>
      </c>
      <c r="E1491" s="1081" t="s">
        <v>707</v>
      </c>
      <c r="F1491" s="1081" t="s">
        <v>708</v>
      </c>
      <c r="G1491" s="1879" t="s">
        <v>10998</v>
      </c>
      <c r="H1491" s="1880"/>
      <c r="I1491" s="1880"/>
      <c r="J1491" s="1880"/>
      <c r="K1491" s="1880"/>
      <c r="L1491" s="1881"/>
      <c r="M1491" s="1058"/>
      <c r="N1491" s="1058"/>
      <c r="O1491" s="1058"/>
      <c r="P1491" s="1058"/>
      <c r="Q1491" s="1058"/>
      <c r="R1491" s="1017"/>
    </row>
    <row r="1492" spans="3:18" ht="27" customHeight="1">
      <c r="C1492" s="1018" t="s">
        <v>10999</v>
      </c>
      <c r="D1492" s="1081">
        <v>4</v>
      </c>
      <c r="E1492" s="1081" t="s">
        <v>707</v>
      </c>
      <c r="F1492" s="1081" t="s">
        <v>708</v>
      </c>
      <c r="G1492" s="1879" t="s">
        <v>11000</v>
      </c>
      <c r="H1492" s="1880"/>
      <c r="I1492" s="1880"/>
      <c r="J1492" s="1880"/>
      <c r="K1492" s="1880"/>
      <c r="L1492" s="1881"/>
      <c r="M1492" s="1058"/>
      <c r="N1492" s="1058"/>
      <c r="O1492" s="1058"/>
      <c r="P1492" s="1058"/>
      <c r="Q1492" s="1058"/>
      <c r="R1492" s="1017"/>
    </row>
    <row r="1493" spans="3:18" ht="27" customHeight="1">
      <c r="C1493" s="1018" t="s">
        <v>9629</v>
      </c>
      <c r="D1493" s="1081">
        <v>1</v>
      </c>
      <c r="E1493" s="1081" t="s">
        <v>707</v>
      </c>
      <c r="F1493" s="1081" t="s">
        <v>708</v>
      </c>
      <c r="G1493" s="1879" t="s">
        <v>11001</v>
      </c>
      <c r="H1493" s="1880"/>
      <c r="I1493" s="1880"/>
      <c r="J1493" s="1880"/>
      <c r="K1493" s="1880"/>
      <c r="L1493" s="1881"/>
      <c r="M1493" s="1058"/>
      <c r="N1493" s="1058"/>
      <c r="O1493" s="1058"/>
      <c r="P1493" s="1058"/>
      <c r="Q1493" s="1058"/>
      <c r="R1493" s="1017"/>
    </row>
    <row r="1494" spans="3:18" ht="27" customHeight="1">
      <c r="C1494" s="1018" t="s">
        <v>9630</v>
      </c>
      <c r="D1494" s="1081">
        <v>1</v>
      </c>
      <c r="E1494" s="1081" t="s">
        <v>769</v>
      </c>
      <c r="F1494" s="1081" t="s">
        <v>708</v>
      </c>
      <c r="G1494" s="1879" t="s">
        <v>11002</v>
      </c>
      <c r="H1494" s="1880"/>
      <c r="I1494" s="1880"/>
      <c r="J1494" s="1880"/>
      <c r="K1494" s="1880"/>
      <c r="L1494" s="1881"/>
      <c r="M1494" s="1058"/>
      <c r="N1494" s="1058"/>
      <c r="O1494" s="1058"/>
      <c r="P1494" s="1058"/>
      <c r="Q1494" s="1058"/>
      <c r="R1494" s="1017"/>
    </row>
    <row r="1495" spans="3:18" ht="27" customHeight="1">
      <c r="C1495" s="1018" t="s">
        <v>9631</v>
      </c>
      <c r="D1495" s="1081">
        <v>1</v>
      </c>
      <c r="E1495" s="1081" t="s">
        <v>10895</v>
      </c>
      <c r="F1495" s="1081" t="s">
        <v>708</v>
      </c>
      <c r="G1495" s="1879" t="s">
        <v>11003</v>
      </c>
      <c r="H1495" s="1880"/>
      <c r="I1495" s="1880"/>
      <c r="J1495" s="1880"/>
      <c r="K1495" s="1880"/>
      <c r="L1495" s="1881"/>
      <c r="M1495" s="1058"/>
      <c r="N1495" s="1058"/>
      <c r="O1495" s="1058"/>
      <c r="P1495" s="1058"/>
      <c r="Q1495" s="1058"/>
      <c r="R1495" s="1017"/>
    </row>
    <row r="1496" spans="3:18" ht="27" customHeight="1">
      <c r="C1496" s="1018" t="s">
        <v>9632</v>
      </c>
      <c r="D1496" s="1081">
        <v>1</v>
      </c>
      <c r="E1496" s="1081" t="s">
        <v>707</v>
      </c>
      <c r="F1496" s="1081" t="s">
        <v>708</v>
      </c>
      <c r="G1496" s="1879" t="s">
        <v>11004</v>
      </c>
      <c r="H1496" s="1880"/>
      <c r="I1496" s="1880"/>
      <c r="J1496" s="1880"/>
      <c r="K1496" s="1880"/>
      <c r="L1496" s="1881"/>
      <c r="M1496" s="1058"/>
      <c r="N1496" s="1058"/>
      <c r="O1496" s="1058"/>
      <c r="P1496" s="1058"/>
      <c r="Q1496" s="1058"/>
      <c r="R1496" s="1017"/>
    </row>
    <row r="1497" spans="3:18" ht="27" customHeight="1">
      <c r="C1497" s="1018" t="s">
        <v>11005</v>
      </c>
      <c r="D1497" s="1081">
        <v>15</v>
      </c>
      <c r="E1497" s="1081" t="s">
        <v>769</v>
      </c>
      <c r="F1497" s="1081" t="s">
        <v>708</v>
      </c>
      <c r="G1497" s="1879" t="s">
        <v>11006</v>
      </c>
      <c r="H1497" s="1880"/>
      <c r="I1497" s="1880"/>
      <c r="J1497" s="1880"/>
      <c r="K1497" s="1880"/>
      <c r="L1497" s="1881"/>
      <c r="M1497" s="1058"/>
      <c r="N1497" s="1058"/>
      <c r="O1497" s="1058"/>
      <c r="P1497" s="1058"/>
      <c r="Q1497" s="1058"/>
      <c r="R1497" s="1017"/>
    </row>
    <row r="1498" spans="3:18" ht="27" customHeight="1">
      <c r="C1498" s="1018" t="s">
        <v>11007</v>
      </c>
      <c r="D1498" s="1081">
        <v>14</v>
      </c>
      <c r="E1498" s="1081" t="s">
        <v>10895</v>
      </c>
      <c r="F1498" s="1081" t="s">
        <v>708</v>
      </c>
      <c r="G1498" s="1879" t="s">
        <v>11008</v>
      </c>
      <c r="H1498" s="1880"/>
      <c r="I1498" s="1880"/>
      <c r="J1498" s="1880"/>
      <c r="K1498" s="1880"/>
      <c r="L1498" s="1881"/>
      <c r="M1498" s="1058"/>
      <c r="N1498" s="1058"/>
      <c r="O1498" s="1058"/>
      <c r="P1498" s="1058"/>
      <c r="Q1498" s="1058"/>
      <c r="R1498" s="1017"/>
    </row>
    <row r="1499" spans="3:18" ht="27" customHeight="1">
      <c r="C1499" s="1018" t="s">
        <v>11009</v>
      </c>
      <c r="D1499" s="1081">
        <v>15</v>
      </c>
      <c r="E1499" s="1081" t="s">
        <v>707</v>
      </c>
      <c r="F1499" s="1081" t="s">
        <v>708</v>
      </c>
      <c r="G1499" s="1879" t="s">
        <v>11010</v>
      </c>
      <c r="H1499" s="1880"/>
      <c r="I1499" s="1880"/>
      <c r="J1499" s="1880"/>
      <c r="K1499" s="1880"/>
      <c r="L1499" s="1881"/>
      <c r="M1499" s="1058"/>
      <c r="N1499" s="1058"/>
      <c r="O1499" s="1058"/>
      <c r="P1499" s="1058"/>
      <c r="Q1499" s="1058"/>
      <c r="R1499" s="1017"/>
    </row>
    <row r="1500" spans="3:18" ht="27" customHeight="1">
      <c r="C1500" s="1018" t="s">
        <v>11011</v>
      </c>
      <c r="D1500" s="1081">
        <v>32</v>
      </c>
      <c r="E1500" s="1081" t="s">
        <v>769</v>
      </c>
      <c r="F1500" s="1081" t="s">
        <v>708</v>
      </c>
      <c r="G1500" s="1879" t="s">
        <v>11012</v>
      </c>
      <c r="H1500" s="1880"/>
      <c r="I1500" s="1880"/>
      <c r="J1500" s="1880"/>
      <c r="K1500" s="1880"/>
      <c r="L1500" s="1881"/>
      <c r="M1500" s="1058"/>
      <c r="N1500" s="1058"/>
      <c r="O1500" s="1058"/>
      <c r="P1500" s="1058"/>
      <c r="Q1500" s="1058"/>
      <c r="R1500" s="1017"/>
    </row>
    <row r="1501" spans="3:18" ht="27" customHeight="1">
      <c r="C1501" s="1018" t="s">
        <v>11013</v>
      </c>
      <c r="D1501" s="1081">
        <v>8</v>
      </c>
      <c r="E1501" s="1081" t="s">
        <v>769</v>
      </c>
      <c r="F1501" s="1081" t="s">
        <v>708</v>
      </c>
      <c r="G1501" s="1879" t="s">
        <v>11014</v>
      </c>
      <c r="H1501" s="1880"/>
      <c r="I1501" s="1880"/>
      <c r="J1501" s="1880"/>
      <c r="K1501" s="1880"/>
      <c r="L1501" s="1881"/>
      <c r="M1501" s="1058"/>
      <c r="N1501" s="1058"/>
      <c r="O1501" s="1058"/>
      <c r="P1501" s="1058"/>
      <c r="Q1501" s="1058"/>
      <c r="R1501" s="1017"/>
    </row>
    <row r="1502" spans="3:18" ht="27" customHeight="1">
      <c r="C1502" s="1018" t="s">
        <v>11015</v>
      </c>
      <c r="D1502" s="1081">
        <v>6</v>
      </c>
      <c r="E1502" s="1081" t="s">
        <v>769</v>
      </c>
      <c r="F1502" s="1081" t="s">
        <v>708</v>
      </c>
      <c r="G1502" s="1879" t="s">
        <v>11016</v>
      </c>
      <c r="H1502" s="1880"/>
      <c r="I1502" s="1880"/>
      <c r="J1502" s="1880"/>
      <c r="K1502" s="1880"/>
      <c r="L1502" s="1881"/>
      <c r="M1502" s="1058"/>
      <c r="N1502" s="1058"/>
      <c r="O1502" s="1058"/>
      <c r="P1502" s="1058"/>
      <c r="Q1502" s="1058"/>
      <c r="R1502" s="1017"/>
    </row>
    <row r="1503" spans="3:18" ht="27" customHeight="1">
      <c r="C1503" s="1018" t="s">
        <v>11017</v>
      </c>
      <c r="D1503" s="1081">
        <v>16</v>
      </c>
      <c r="E1503" s="1081" t="s">
        <v>769</v>
      </c>
      <c r="F1503" s="1081" t="s">
        <v>708</v>
      </c>
      <c r="G1503" s="1879" t="s">
        <v>11018</v>
      </c>
      <c r="H1503" s="1880"/>
      <c r="I1503" s="1880"/>
      <c r="J1503" s="1880"/>
      <c r="K1503" s="1880"/>
      <c r="L1503" s="1881"/>
      <c r="M1503" s="1058"/>
      <c r="N1503" s="1058"/>
      <c r="O1503" s="1058"/>
      <c r="P1503" s="1058"/>
      <c r="Q1503" s="1058"/>
      <c r="R1503" s="1017"/>
    </row>
    <row r="1504" spans="3:18" ht="27" customHeight="1">
      <c r="C1504" s="1018" t="s">
        <v>11019</v>
      </c>
      <c r="D1504" s="1081">
        <v>128</v>
      </c>
      <c r="E1504" s="1081" t="s">
        <v>769</v>
      </c>
      <c r="F1504" s="1081" t="s">
        <v>708</v>
      </c>
      <c r="G1504" s="1879" t="s">
        <v>11020</v>
      </c>
      <c r="H1504" s="1880"/>
      <c r="I1504" s="1880"/>
      <c r="J1504" s="1880"/>
      <c r="K1504" s="1880"/>
      <c r="L1504" s="1881"/>
      <c r="M1504" s="1058"/>
      <c r="N1504" s="1058"/>
      <c r="O1504" s="1058"/>
      <c r="P1504" s="1058"/>
      <c r="Q1504" s="1058"/>
      <c r="R1504" s="1017"/>
    </row>
    <row r="1505" spans="3:18" ht="27" customHeight="1">
      <c r="C1505" s="1018" t="s">
        <v>11021</v>
      </c>
      <c r="D1505" s="1081">
        <v>128</v>
      </c>
      <c r="E1505" s="1081" t="s">
        <v>769</v>
      </c>
      <c r="F1505" s="1081" t="s">
        <v>708</v>
      </c>
      <c r="G1505" s="1879" t="s">
        <v>11022</v>
      </c>
      <c r="H1505" s="1880"/>
      <c r="I1505" s="1880"/>
      <c r="J1505" s="1880"/>
      <c r="K1505" s="1880"/>
      <c r="L1505" s="1881"/>
      <c r="M1505" s="1058"/>
      <c r="N1505" s="1058"/>
      <c r="O1505" s="1058"/>
      <c r="P1505" s="1058"/>
      <c r="Q1505" s="1058"/>
      <c r="R1505" s="1017"/>
    </row>
    <row r="1506" spans="3:18" ht="27" customHeight="1">
      <c r="C1506" s="1018" t="s">
        <v>11023</v>
      </c>
      <c r="D1506" s="1081">
        <v>32</v>
      </c>
      <c r="E1506" s="1081" t="s">
        <v>769</v>
      </c>
      <c r="F1506" s="1081" t="s">
        <v>708</v>
      </c>
      <c r="G1506" s="1879" t="s">
        <v>11024</v>
      </c>
      <c r="H1506" s="1880"/>
      <c r="I1506" s="1880"/>
      <c r="J1506" s="1880"/>
      <c r="K1506" s="1880"/>
      <c r="L1506" s="1881"/>
      <c r="M1506" s="1058"/>
      <c r="N1506" s="1058"/>
      <c r="O1506" s="1058"/>
      <c r="P1506" s="1058"/>
      <c r="Q1506" s="1058"/>
      <c r="R1506" s="1017"/>
    </row>
    <row r="1507" spans="3:18" ht="27" customHeight="1">
      <c r="C1507" s="1018" t="s">
        <v>11025</v>
      </c>
      <c r="D1507" s="1081">
        <v>32</v>
      </c>
      <c r="E1507" s="1081" t="s">
        <v>769</v>
      </c>
      <c r="F1507" s="1081" t="s">
        <v>708</v>
      </c>
      <c r="G1507" s="1879" t="s">
        <v>11026</v>
      </c>
      <c r="H1507" s="1880"/>
      <c r="I1507" s="1880"/>
      <c r="J1507" s="1880"/>
      <c r="K1507" s="1880"/>
      <c r="L1507" s="1881"/>
      <c r="M1507" s="1058"/>
      <c r="N1507" s="1058"/>
      <c r="O1507" s="1058"/>
      <c r="P1507" s="1058"/>
      <c r="Q1507" s="1058"/>
      <c r="R1507" s="1017"/>
    </row>
    <row r="1508" spans="3:18" ht="27" customHeight="1">
      <c r="C1508" s="1018" t="s">
        <v>11027</v>
      </c>
      <c r="D1508" s="1081">
        <v>16</v>
      </c>
      <c r="E1508" s="1081" t="s">
        <v>769</v>
      </c>
      <c r="F1508" s="1081" t="s">
        <v>708</v>
      </c>
      <c r="G1508" s="1879" t="s">
        <v>11028</v>
      </c>
      <c r="H1508" s="1880"/>
      <c r="I1508" s="1880"/>
      <c r="J1508" s="1880"/>
      <c r="K1508" s="1880"/>
      <c r="L1508" s="1881"/>
      <c r="M1508" s="1058"/>
      <c r="N1508" s="1058"/>
      <c r="O1508" s="1058"/>
      <c r="P1508" s="1058"/>
      <c r="Q1508" s="1058"/>
      <c r="R1508" s="1017"/>
    </row>
    <row r="1509" spans="3:18" ht="27" customHeight="1">
      <c r="C1509" s="1018" t="s">
        <v>11029</v>
      </c>
      <c r="D1509" s="1081">
        <v>2</v>
      </c>
      <c r="E1509" s="1081" t="s">
        <v>769</v>
      </c>
      <c r="F1509" s="1081" t="s">
        <v>708</v>
      </c>
      <c r="G1509" s="1879" t="s">
        <v>11030</v>
      </c>
      <c r="H1509" s="1880"/>
      <c r="I1509" s="1880"/>
      <c r="J1509" s="1880"/>
      <c r="K1509" s="1880"/>
      <c r="L1509" s="1881"/>
      <c r="M1509" s="1058"/>
      <c r="N1509" s="1058"/>
      <c r="O1509" s="1058"/>
      <c r="P1509" s="1058"/>
      <c r="Q1509" s="1058"/>
      <c r="R1509" s="1017"/>
    </row>
    <row r="1510" spans="3:18" ht="27" customHeight="1">
      <c r="C1510" s="1018" t="s">
        <v>11031</v>
      </c>
      <c r="D1510" s="1081">
        <v>3</v>
      </c>
      <c r="E1510" s="1081" t="s">
        <v>707</v>
      </c>
      <c r="F1510" s="1081" t="s">
        <v>708</v>
      </c>
      <c r="G1510" s="1879" t="s">
        <v>11032</v>
      </c>
      <c r="H1510" s="1880"/>
      <c r="I1510" s="1880"/>
      <c r="J1510" s="1880"/>
      <c r="K1510" s="1880"/>
      <c r="L1510" s="1881"/>
      <c r="M1510" s="1058"/>
      <c r="N1510" s="1058"/>
      <c r="O1510" s="1058"/>
      <c r="P1510" s="1058"/>
      <c r="Q1510" s="1058"/>
      <c r="R1510" s="1017"/>
    </row>
    <row r="1511" spans="3:18" ht="27" customHeight="1">
      <c r="C1511" s="1018" t="s">
        <v>11033</v>
      </c>
      <c r="D1511" s="1081">
        <v>3</v>
      </c>
      <c r="E1511" s="1081" t="s">
        <v>707</v>
      </c>
      <c r="F1511" s="1081" t="s">
        <v>708</v>
      </c>
      <c r="G1511" s="1879" t="s">
        <v>11034</v>
      </c>
      <c r="H1511" s="1880"/>
      <c r="I1511" s="1880"/>
      <c r="J1511" s="1880"/>
      <c r="K1511" s="1880"/>
      <c r="L1511" s="1881"/>
      <c r="M1511" s="1058"/>
      <c r="N1511" s="1058"/>
      <c r="O1511" s="1058"/>
      <c r="P1511" s="1058"/>
      <c r="Q1511" s="1058"/>
      <c r="R1511" s="1017"/>
    </row>
    <row r="1512" spans="3:18" ht="27" customHeight="1">
      <c r="C1512" s="1018" t="s">
        <v>11035</v>
      </c>
      <c r="D1512" s="1081">
        <v>3</v>
      </c>
      <c r="E1512" s="1081" t="s">
        <v>707</v>
      </c>
      <c r="F1512" s="1081" t="s">
        <v>708</v>
      </c>
      <c r="G1512" s="1879" t="s">
        <v>11036</v>
      </c>
      <c r="H1512" s="1880"/>
      <c r="I1512" s="1880"/>
      <c r="J1512" s="1880"/>
      <c r="K1512" s="1880"/>
      <c r="L1512" s="1881"/>
      <c r="M1512" s="1058"/>
      <c r="N1512" s="1058"/>
      <c r="O1512" s="1058"/>
      <c r="P1512" s="1058"/>
      <c r="Q1512" s="1058"/>
      <c r="R1512" s="1017"/>
    </row>
    <row r="1513" spans="3:18" ht="27" customHeight="1">
      <c r="C1513" s="1018" t="s">
        <v>11037</v>
      </c>
      <c r="D1513" s="1081">
        <v>3</v>
      </c>
      <c r="E1513" s="1081" t="s">
        <v>707</v>
      </c>
      <c r="F1513" s="1081" t="s">
        <v>708</v>
      </c>
      <c r="G1513" s="1879" t="s">
        <v>11038</v>
      </c>
      <c r="H1513" s="1880"/>
      <c r="I1513" s="1880"/>
      <c r="J1513" s="1880"/>
      <c r="K1513" s="1880"/>
      <c r="L1513" s="1881"/>
      <c r="M1513" s="1058"/>
      <c r="N1513" s="1058"/>
      <c r="O1513" s="1058"/>
      <c r="P1513" s="1058"/>
      <c r="Q1513" s="1058"/>
      <c r="R1513" s="1017"/>
    </row>
    <row r="1514" spans="3:18" ht="27" customHeight="1">
      <c r="C1514" s="1018" t="s">
        <v>11039</v>
      </c>
      <c r="D1514" s="1081">
        <v>3</v>
      </c>
      <c r="E1514" s="1081" t="s">
        <v>707</v>
      </c>
      <c r="F1514" s="1081" t="s">
        <v>708</v>
      </c>
      <c r="G1514" s="1879" t="s">
        <v>11040</v>
      </c>
      <c r="H1514" s="1880"/>
      <c r="I1514" s="1880"/>
      <c r="J1514" s="1880"/>
      <c r="K1514" s="1880"/>
      <c r="L1514" s="1881"/>
      <c r="M1514" s="1058"/>
      <c r="N1514" s="1058"/>
      <c r="O1514" s="1058"/>
      <c r="P1514" s="1058"/>
      <c r="Q1514" s="1058"/>
      <c r="R1514" s="1017"/>
    </row>
    <row r="1515" spans="3:18" ht="27" customHeight="1">
      <c r="C1515" s="1018" t="s">
        <v>11041</v>
      </c>
      <c r="D1515" s="1081">
        <v>2</v>
      </c>
      <c r="E1515" s="1081" t="s">
        <v>707</v>
      </c>
      <c r="F1515" s="1081" t="s">
        <v>708</v>
      </c>
      <c r="G1515" s="1879" t="s">
        <v>11042</v>
      </c>
      <c r="H1515" s="1880"/>
      <c r="I1515" s="1880"/>
      <c r="J1515" s="1880"/>
      <c r="K1515" s="1880"/>
      <c r="L1515" s="1881"/>
      <c r="M1515" s="1058"/>
      <c r="N1515" s="1058"/>
      <c r="O1515" s="1058"/>
      <c r="P1515" s="1058"/>
      <c r="Q1515" s="1058"/>
      <c r="R1515" s="1017"/>
    </row>
    <row r="1516" spans="3:18" ht="27" customHeight="1">
      <c r="C1516" s="1018" t="s">
        <v>11043</v>
      </c>
      <c r="D1516" s="1081">
        <v>2</v>
      </c>
      <c r="E1516" s="1081" t="s">
        <v>707</v>
      </c>
      <c r="F1516" s="1081" t="s">
        <v>708</v>
      </c>
      <c r="G1516" s="1879" t="s">
        <v>11044</v>
      </c>
      <c r="H1516" s="1880"/>
      <c r="I1516" s="1880"/>
      <c r="J1516" s="1880"/>
      <c r="K1516" s="1880"/>
      <c r="L1516" s="1881"/>
      <c r="M1516" s="1058"/>
      <c r="N1516" s="1058"/>
      <c r="O1516" s="1058"/>
      <c r="P1516" s="1058"/>
      <c r="Q1516" s="1058"/>
      <c r="R1516" s="1017"/>
    </row>
    <row r="1517" spans="3:18" ht="27" customHeight="1">
      <c r="C1517" s="1018" t="s">
        <v>11045</v>
      </c>
      <c r="D1517" s="1081">
        <v>2</v>
      </c>
      <c r="E1517" s="1081" t="s">
        <v>707</v>
      </c>
      <c r="F1517" s="1081" t="s">
        <v>708</v>
      </c>
      <c r="G1517" s="1879" t="s">
        <v>11046</v>
      </c>
      <c r="H1517" s="1880"/>
      <c r="I1517" s="1880"/>
      <c r="J1517" s="1880"/>
      <c r="K1517" s="1880"/>
      <c r="L1517" s="1881"/>
      <c r="M1517" s="1058"/>
      <c r="N1517" s="1058"/>
      <c r="O1517" s="1058"/>
      <c r="P1517" s="1058"/>
      <c r="Q1517" s="1058"/>
      <c r="R1517" s="1017"/>
    </row>
    <row r="1518" spans="3:18" ht="27" customHeight="1">
      <c r="C1518" s="1018" t="s">
        <v>11047</v>
      </c>
      <c r="D1518" s="1081">
        <v>2</v>
      </c>
      <c r="E1518" s="1081" t="s">
        <v>707</v>
      </c>
      <c r="F1518" s="1081" t="s">
        <v>708</v>
      </c>
      <c r="G1518" s="1879" t="s">
        <v>11048</v>
      </c>
      <c r="H1518" s="1880"/>
      <c r="I1518" s="1880"/>
      <c r="J1518" s="1880"/>
      <c r="K1518" s="1880"/>
      <c r="L1518" s="1881"/>
      <c r="M1518" s="1058"/>
      <c r="N1518" s="1058"/>
      <c r="O1518" s="1058"/>
      <c r="P1518" s="1058"/>
      <c r="Q1518" s="1058"/>
      <c r="R1518" s="1017"/>
    </row>
    <row r="1519" spans="3:18" ht="27" customHeight="1">
      <c r="C1519" s="1018" t="s">
        <v>11049</v>
      </c>
      <c r="D1519" s="1081">
        <v>2</v>
      </c>
      <c r="E1519" s="1081" t="s">
        <v>707</v>
      </c>
      <c r="F1519" s="1081" t="s">
        <v>708</v>
      </c>
      <c r="G1519" s="1879" t="s">
        <v>11050</v>
      </c>
      <c r="H1519" s="1880"/>
      <c r="I1519" s="1880"/>
      <c r="J1519" s="1880"/>
      <c r="K1519" s="1880"/>
      <c r="L1519" s="1881"/>
      <c r="M1519" s="1058"/>
      <c r="N1519" s="1058"/>
      <c r="O1519" s="1058"/>
      <c r="P1519" s="1058"/>
      <c r="Q1519" s="1058"/>
      <c r="R1519" s="1017"/>
    </row>
    <row r="1520" spans="3:18" ht="27" customHeight="1">
      <c r="C1520" s="1018" t="s">
        <v>11051</v>
      </c>
      <c r="D1520" s="1081">
        <v>2</v>
      </c>
      <c r="E1520" s="1081" t="s">
        <v>707</v>
      </c>
      <c r="F1520" s="1081" t="s">
        <v>708</v>
      </c>
      <c r="G1520" s="1879" t="s">
        <v>11052</v>
      </c>
      <c r="H1520" s="1880"/>
      <c r="I1520" s="1880"/>
      <c r="J1520" s="1880"/>
      <c r="K1520" s="1880"/>
      <c r="L1520" s="1881"/>
      <c r="M1520" s="1058"/>
      <c r="N1520" s="1058"/>
      <c r="O1520" s="1058"/>
      <c r="P1520" s="1058"/>
      <c r="Q1520" s="1058"/>
      <c r="R1520" s="1017"/>
    </row>
    <row r="1521" spans="3:18" ht="27" customHeight="1">
      <c r="C1521" s="1018" t="s">
        <v>11053</v>
      </c>
      <c r="D1521" s="1081">
        <v>2</v>
      </c>
      <c r="E1521" s="1081" t="s">
        <v>707</v>
      </c>
      <c r="F1521" s="1081" t="s">
        <v>708</v>
      </c>
      <c r="G1521" s="1879" t="s">
        <v>11042</v>
      </c>
      <c r="H1521" s="1880"/>
      <c r="I1521" s="1880"/>
      <c r="J1521" s="1880"/>
      <c r="K1521" s="1880"/>
      <c r="L1521" s="1881"/>
      <c r="M1521" s="1058"/>
      <c r="N1521" s="1058"/>
      <c r="O1521" s="1058"/>
      <c r="P1521" s="1058"/>
      <c r="Q1521" s="1058"/>
      <c r="R1521" s="1017"/>
    </row>
    <row r="1522" spans="3:18" ht="27" customHeight="1">
      <c r="C1522" s="1018" t="s">
        <v>11054</v>
      </c>
      <c r="D1522" s="1081">
        <v>2</v>
      </c>
      <c r="E1522" s="1081" t="s">
        <v>707</v>
      </c>
      <c r="F1522" s="1081" t="s">
        <v>708</v>
      </c>
      <c r="G1522" s="1879" t="s">
        <v>11044</v>
      </c>
      <c r="H1522" s="1880"/>
      <c r="I1522" s="1880"/>
      <c r="J1522" s="1880"/>
      <c r="K1522" s="1880"/>
      <c r="L1522" s="1881"/>
      <c r="M1522" s="1058"/>
      <c r="N1522" s="1058"/>
      <c r="O1522" s="1058"/>
      <c r="P1522" s="1058"/>
      <c r="Q1522" s="1058"/>
      <c r="R1522" s="1017"/>
    </row>
    <row r="1523" spans="3:18" ht="27" customHeight="1">
      <c r="C1523" s="1018" t="s">
        <v>11055</v>
      </c>
      <c r="D1523" s="1081">
        <v>2</v>
      </c>
      <c r="E1523" s="1081" t="s">
        <v>707</v>
      </c>
      <c r="F1523" s="1081" t="s">
        <v>708</v>
      </c>
      <c r="G1523" s="1879" t="s">
        <v>11046</v>
      </c>
      <c r="H1523" s="1880"/>
      <c r="I1523" s="1880"/>
      <c r="J1523" s="1880"/>
      <c r="K1523" s="1880"/>
      <c r="L1523" s="1881"/>
      <c r="M1523" s="1058"/>
      <c r="N1523" s="1058"/>
      <c r="O1523" s="1058"/>
      <c r="P1523" s="1058"/>
      <c r="Q1523" s="1058"/>
      <c r="R1523" s="1017"/>
    </row>
    <row r="1524" spans="3:18" ht="27" customHeight="1">
      <c r="C1524" s="1018" t="s">
        <v>11056</v>
      </c>
      <c r="D1524" s="1081">
        <v>2</v>
      </c>
      <c r="E1524" s="1081" t="s">
        <v>707</v>
      </c>
      <c r="F1524" s="1081" t="s">
        <v>708</v>
      </c>
      <c r="G1524" s="1879" t="s">
        <v>11042</v>
      </c>
      <c r="H1524" s="1880"/>
      <c r="I1524" s="1880"/>
      <c r="J1524" s="1880"/>
      <c r="K1524" s="1880"/>
      <c r="L1524" s="1881"/>
      <c r="M1524" s="1058"/>
      <c r="N1524" s="1058"/>
      <c r="O1524" s="1058"/>
      <c r="P1524" s="1058"/>
      <c r="Q1524" s="1058"/>
      <c r="R1524" s="1017"/>
    </row>
    <row r="1525" spans="3:18" ht="27" customHeight="1">
      <c r="C1525" s="1018" t="s">
        <v>11057</v>
      </c>
      <c r="D1525" s="1081">
        <v>2</v>
      </c>
      <c r="E1525" s="1081" t="s">
        <v>707</v>
      </c>
      <c r="F1525" s="1081" t="s">
        <v>708</v>
      </c>
      <c r="G1525" s="1879" t="s">
        <v>11044</v>
      </c>
      <c r="H1525" s="1880"/>
      <c r="I1525" s="1880"/>
      <c r="J1525" s="1880"/>
      <c r="K1525" s="1880"/>
      <c r="L1525" s="1881"/>
      <c r="M1525" s="1058"/>
      <c r="N1525" s="1058"/>
      <c r="O1525" s="1058"/>
      <c r="P1525" s="1058"/>
      <c r="Q1525" s="1058"/>
      <c r="R1525" s="1017"/>
    </row>
    <row r="1526" spans="3:18" ht="27" customHeight="1">
      <c r="C1526" s="1018" t="s">
        <v>11058</v>
      </c>
      <c r="D1526" s="1081">
        <v>2</v>
      </c>
      <c r="E1526" s="1081" t="s">
        <v>707</v>
      </c>
      <c r="F1526" s="1081" t="s">
        <v>708</v>
      </c>
      <c r="G1526" s="1879" t="s">
        <v>11046</v>
      </c>
      <c r="H1526" s="1880"/>
      <c r="I1526" s="1880"/>
      <c r="J1526" s="1880"/>
      <c r="K1526" s="1880"/>
      <c r="L1526" s="1881"/>
      <c r="M1526" s="1058"/>
      <c r="N1526" s="1058"/>
      <c r="O1526" s="1058"/>
      <c r="P1526" s="1058"/>
      <c r="Q1526" s="1058"/>
      <c r="R1526" s="1017"/>
    </row>
    <row r="1527" spans="3:18" ht="27" customHeight="1">
      <c r="C1527" s="1018" t="s">
        <v>11059</v>
      </c>
      <c r="D1527" s="1081">
        <v>4</v>
      </c>
      <c r="E1527" s="1081" t="s">
        <v>707</v>
      </c>
      <c r="F1527" s="1081" t="s">
        <v>708</v>
      </c>
      <c r="G1527" s="1879" t="s">
        <v>11060</v>
      </c>
      <c r="H1527" s="1880"/>
      <c r="I1527" s="1880"/>
      <c r="J1527" s="1880"/>
      <c r="K1527" s="1880"/>
      <c r="L1527" s="1881"/>
      <c r="M1527" s="1058"/>
      <c r="N1527" s="1058"/>
      <c r="O1527" s="1058"/>
      <c r="P1527" s="1058"/>
      <c r="Q1527" s="1058"/>
      <c r="R1527" s="1017"/>
    </row>
    <row r="1528" spans="3:18" ht="27" customHeight="1">
      <c r="C1528" s="1018" t="s">
        <v>11061</v>
      </c>
      <c r="D1528" s="1081">
        <v>7</v>
      </c>
      <c r="E1528" s="1081" t="s">
        <v>769</v>
      </c>
      <c r="F1528" s="1081" t="s">
        <v>708</v>
      </c>
      <c r="G1528" s="1879" t="s">
        <v>11062</v>
      </c>
      <c r="H1528" s="1880"/>
      <c r="I1528" s="1880"/>
      <c r="J1528" s="1880"/>
      <c r="K1528" s="1880"/>
      <c r="L1528" s="1881"/>
      <c r="M1528" s="1058"/>
      <c r="N1528" s="1058"/>
      <c r="O1528" s="1058"/>
      <c r="P1528" s="1058"/>
      <c r="Q1528" s="1058"/>
      <c r="R1528" s="1017"/>
    </row>
    <row r="1529" spans="3:18" ht="27" customHeight="1">
      <c r="C1529" s="1018" t="s">
        <v>9709</v>
      </c>
      <c r="D1529" s="1081">
        <v>1</v>
      </c>
      <c r="E1529" s="1081" t="s">
        <v>707</v>
      </c>
      <c r="F1529" s="1081" t="s">
        <v>708</v>
      </c>
      <c r="G1529" s="1879" t="s">
        <v>11063</v>
      </c>
      <c r="H1529" s="1880"/>
      <c r="I1529" s="1880"/>
      <c r="J1529" s="1880"/>
      <c r="K1529" s="1880"/>
      <c r="L1529" s="1881"/>
      <c r="M1529" s="1058"/>
      <c r="N1529" s="1058"/>
      <c r="O1529" s="1058"/>
      <c r="P1529" s="1058"/>
      <c r="Q1529" s="1058"/>
      <c r="R1529" s="1017"/>
    </row>
    <row r="1530" spans="3:18" ht="27" customHeight="1">
      <c r="C1530" s="1018" t="s">
        <v>11064</v>
      </c>
      <c r="D1530" s="1081">
        <v>7</v>
      </c>
      <c r="E1530" s="1081" t="s">
        <v>769</v>
      </c>
      <c r="F1530" s="1081" t="s">
        <v>708</v>
      </c>
      <c r="G1530" s="1879" t="s">
        <v>11065</v>
      </c>
      <c r="H1530" s="1880"/>
      <c r="I1530" s="1880"/>
      <c r="J1530" s="1880"/>
      <c r="K1530" s="1880"/>
      <c r="L1530" s="1881"/>
      <c r="M1530" s="1058"/>
      <c r="N1530" s="1058"/>
      <c r="O1530" s="1058"/>
      <c r="P1530" s="1058"/>
      <c r="Q1530" s="1058"/>
      <c r="R1530" s="1017"/>
    </row>
    <row r="1531" spans="3:18" ht="27" customHeight="1">
      <c r="C1531" s="1018" t="s">
        <v>11066</v>
      </c>
      <c r="D1531" s="1081">
        <v>7</v>
      </c>
      <c r="E1531" s="1081" t="s">
        <v>707</v>
      </c>
      <c r="F1531" s="1081" t="s">
        <v>708</v>
      </c>
      <c r="G1531" s="1879" t="s">
        <v>11067</v>
      </c>
      <c r="H1531" s="1880"/>
      <c r="I1531" s="1880"/>
      <c r="J1531" s="1880"/>
      <c r="K1531" s="1880"/>
      <c r="L1531" s="1881"/>
      <c r="M1531" s="1058"/>
      <c r="N1531" s="1058"/>
      <c r="O1531" s="1058"/>
      <c r="P1531" s="1058"/>
      <c r="Q1531" s="1058"/>
      <c r="R1531" s="1017"/>
    </row>
    <row r="1532" spans="3:18" ht="27" customHeight="1">
      <c r="C1532" s="1018" t="s">
        <v>9712</v>
      </c>
      <c r="D1532" s="1081">
        <v>1</v>
      </c>
      <c r="E1532" s="1081" t="s">
        <v>707</v>
      </c>
      <c r="F1532" s="1081" t="s">
        <v>708</v>
      </c>
      <c r="G1532" s="1879" t="s">
        <v>11068</v>
      </c>
      <c r="H1532" s="1880"/>
      <c r="I1532" s="1880"/>
      <c r="J1532" s="1880"/>
      <c r="K1532" s="1880"/>
      <c r="L1532" s="1881"/>
      <c r="M1532" s="1058"/>
      <c r="N1532" s="1058"/>
      <c r="O1532" s="1058"/>
      <c r="P1532" s="1058"/>
      <c r="Q1532" s="1058"/>
      <c r="R1532" s="1017"/>
    </row>
    <row r="1533" spans="3:18" ht="27" customHeight="1">
      <c r="C1533" s="1018" t="s">
        <v>11069</v>
      </c>
      <c r="D1533" s="1081">
        <v>7</v>
      </c>
      <c r="E1533" s="1081" t="s">
        <v>769</v>
      </c>
      <c r="F1533" s="1081" t="s">
        <v>708</v>
      </c>
      <c r="G1533" s="1879" t="s">
        <v>11070</v>
      </c>
      <c r="H1533" s="1880"/>
      <c r="I1533" s="1880"/>
      <c r="J1533" s="1880"/>
      <c r="K1533" s="1880"/>
      <c r="L1533" s="1881"/>
      <c r="M1533" s="1058"/>
      <c r="N1533" s="1058"/>
      <c r="O1533" s="1058"/>
      <c r="P1533" s="1058"/>
      <c r="Q1533" s="1058"/>
      <c r="R1533" s="1017"/>
    </row>
    <row r="1534" spans="3:18" ht="27" customHeight="1">
      <c r="C1534" s="1018" t="s">
        <v>11071</v>
      </c>
      <c r="D1534" s="1081">
        <v>7</v>
      </c>
      <c r="E1534" s="1081" t="s">
        <v>707</v>
      </c>
      <c r="F1534" s="1081" t="s">
        <v>708</v>
      </c>
      <c r="G1534" s="1879" t="s">
        <v>11072</v>
      </c>
      <c r="H1534" s="1880"/>
      <c r="I1534" s="1880"/>
      <c r="J1534" s="1880"/>
      <c r="K1534" s="1880"/>
      <c r="L1534" s="1881"/>
      <c r="M1534" s="1058"/>
      <c r="N1534" s="1058"/>
      <c r="O1534" s="1058"/>
      <c r="P1534" s="1058"/>
      <c r="Q1534" s="1058"/>
      <c r="R1534" s="1017"/>
    </row>
    <row r="1535" spans="3:18" ht="27" customHeight="1">
      <c r="C1535" s="1018" t="s">
        <v>9715</v>
      </c>
      <c r="D1535" s="1081">
        <v>1</v>
      </c>
      <c r="E1535" s="1081" t="s">
        <v>707</v>
      </c>
      <c r="F1535" s="1081" t="s">
        <v>708</v>
      </c>
      <c r="G1535" s="1879" t="s">
        <v>11073</v>
      </c>
      <c r="H1535" s="1880"/>
      <c r="I1535" s="1880"/>
      <c r="J1535" s="1880"/>
      <c r="K1535" s="1880"/>
      <c r="L1535" s="1881"/>
      <c r="M1535" s="1058"/>
      <c r="N1535" s="1058"/>
      <c r="O1535" s="1058"/>
      <c r="P1535" s="1058"/>
      <c r="Q1535" s="1058"/>
      <c r="R1535" s="1017"/>
    </row>
    <row r="1536" spans="3:18" ht="27" customHeight="1">
      <c r="C1536" s="1018" t="s">
        <v>11074</v>
      </c>
      <c r="D1536" s="1081">
        <v>7</v>
      </c>
      <c r="E1536" s="1081" t="s">
        <v>769</v>
      </c>
      <c r="F1536" s="1081" t="s">
        <v>708</v>
      </c>
      <c r="G1536" s="1879" t="s">
        <v>11075</v>
      </c>
      <c r="H1536" s="1880"/>
      <c r="I1536" s="1880"/>
      <c r="J1536" s="1880"/>
      <c r="K1536" s="1880"/>
      <c r="L1536" s="1881"/>
      <c r="M1536" s="1058"/>
      <c r="N1536" s="1058"/>
      <c r="O1536" s="1058"/>
      <c r="P1536" s="1058"/>
      <c r="Q1536" s="1058"/>
      <c r="R1536" s="1017"/>
    </row>
    <row r="1537" spans="3:18" ht="27" customHeight="1">
      <c r="C1537" s="1018" t="s">
        <v>11076</v>
      </c>
      <c r="D1537" s="1081">
        <v>7</v>
      </c>
      <c r="E1537" s="1081" t="s">
        <v>707</v>
      </c>
      <c r="F1537" s="1081" t="s">
        <v>708</v>
      </c>
      <c r="G1537" s="1879" t="s">
        <v>11077</v>
      </c>
      <c r="H1537" s="1880"/>
      <c r="I1537" s="1880"/>
      <c r="J1537" s="1880"/>
      <c r="K1537" s="1880"/>
      <c r="L1537" s="1881"/>
      <c r="M1537" s="1058"/>
      <c r="N1537" s="1058"/>
      <c r="O1537" s="1058"/>
      <c r="P1537" s="1058"/>
      <c r="Q1537" s="1058"/>
      <c r="R1537" s="1017"/>
    </row>
    <row r="1538" spans="3:18" ht="27" customHeight="1">
      <c r="C1538" s="1018" t="s">
        <v>9718</v>
      </c>
      <c r="D1538" s="1081">
        <v>1</v>
      </c>
      <c r="E1538" s="1081" t="s">
        <v>707</v>
      </c>
      <c r="F1538" s="1081" t="s">
        <v>708</v>
      </c>
      <c r="G1538" s="1879" t="s">
        <v>11078</v>
      </c>
      <c r="H1538" s="1880"/>
      <c r="I1538" s="1880"/>
      <c r="J1538" s="1880"/>
      <c r="K1538" s="1880"/>
      <c r="L1538" s="1881"/>
      <c r="M1538" s="1058"/>
      <c r="N1538" s="1058"/>
      <c r="O1538" s="1058"/>
      <c r="P1538" s="1058"/>
      <c r="Q1538" s="1058"/>
      <c r="R1538" s="1017"/>
    </row>
    <row r="1539" spans="3:18" ht="27" customHeight="1">
      <c r="C1539" s="1018" t="s">
        <v>11079</v>
      </c>
      <c r="D1539" s="1081">
        <v>7</v>
      </c>
      <c r="E1539" s="1081" t="s">
        <v>769</v>
      </c>
      <c r="F1539" s="1081" t="s">
        <v>708</v>
      </c>
      <c r="G1539" s="1879" t="s">
        <v>11080</v>
      </c>
      <c r="H1539" s="1880"/>
      <c r="I1539" s="1880"/>
      <c r="J1539" s="1880"/>
      <c r="K1539" s="1880"/>
      <c r="L1539" s="1881"/>
      <c r="M1539" s="1058"/>
      <c r="N1539" s="1058"/>
      <c r="O1539" s="1058"/>
      <c r="P1539" s="1058"/>
      <c r="Q1539" s="1058"/>
      <c r="R1539" s="1017"/>
    </row>
    <row r="1540" spans="3:18" ht="27" customHeight="1">
      <c r="C1540" s="1018" t="s">
        <v>9720</v>
      </c>
      <c r="D1540" s="1081">
        <v>1</v>
      </c>
      <c r="E1540" s="1081" t="s">
        <v>769</v>
      </c>
      <c r="F1540" s="1081" t="s">
        <v>708</v>
      </c>
      <c r="G1540" s="1879" t="s">
        <v>11081</v>
      </c>
      <c r="H1540" s="1880"/>
      <c r="I1540" s="1880"/>
      <c r="J1540" s="1880"/>
      <c r="K1540" s="1880"/>
      <c r="L1540" s="1881"/>
      <c r="M1540" s="1058"/>
      <c r="N1540" s="1058"/>
      <c r="O1540" s="1058"/>
      <c r="P1540" s="1058"/>
      <c r="Q1540" s="1058"/>
      <c r="R1540" s="1017"/>
    </row>
    <row r="1541" spans="3:18" ht="27" customHeight="1">
      <c r="C1541" s="1018" t="s">
        <v>11082</v>
      </c>
      <c r="D1541" s="1081">
        <v>16</v>
      </c>
      <c r="E1541" s="1081" t="s">
        <v>707</v>
      </c>
      <c r="F1541" s="1081" t="s">
        <v>708</v>
      </c>
      <c r="G1541" s="1879" t="s">
        <v>11083</v>
      </c>
      <c r="H1541" s="1880"/>
      <c r="I1541" s="1880"/>
      <c r="J1541" s="1880"/>
      <c r="K1541" s="1880"/>
      <c r="L1541" s="1881"/>
      <c r="M1541" s="1058"/>
      <c r="N1541" s="1058"/>
      <c r="O1541" s="1058"/>
      <c r="P1541" s="1058"/>
      <c r="Q1541" s="1058"/>
      <c r="R1541" s="1017"/>
    </row>
    <row r="1542" spans="3:18" ht="27" customHeight="1">
      <c r="C1542" s="1018" t="s">
        <v>11084</v>
      </c>
      <c r="D1542" s="1081">
        <v>8</v>
      </c>
      <c r="E1542" s="1081" t="s">
        <v>707</v>
      </c>
      <c r="F1542" s="1081" t="s">
        <v>708</v>
      </c>
      <c r="G1542" s="1879" t="s">
        <v>11085</v>
      </c>
      <c r="H1542" s="1880"/>
      <c r="I1542" s="1880"/>
      <c r="J1542" s="1880"/>
      <c r="K1542" s="1880"/>
      <c r="L1542" s="1881"/>
      <c r="M1542" s="1058"/>
      <c r="N1542" s="1058"/>
      <c r="O1542" s="1058"/>
      <c r="P1542" s="1058"/>
      <c r="Q1542" s="1058"/>
      <c r="R1542" s="1017"/>
    </row>
    <row r="1543" spans="3:18" ht="27" customHeight="1">
      <c r="C1543" s="1018" t="s">
        <v>11086</v>
      </c>
      <c r="D1543" s="1081">
        <v>5</v>
      </c>
      <c r="E1543" s="1081" t="s">
        <v>769</v>
      </c>
      <c r="F1543" s="1081" t="s">
        <v>708</v>
      </c>
      <c r="G1543" s="1879" t="s">
        <v>11087</v>
      </c>
      <c r="H1543" s="1880"/>
      <c r="I1543" s="1880"/>
      <c r="J1543" s="1880"/>
      <c r="K1543" s="1880"/>
      <c r="L1543" s="1881"/>
      <c r="M1543" s="1058"/>
      <c r="N1543" s="1058"/>
      <c r="O1543" s="1058"/>
      <c r="P1543" s="1058"/>
      <c r="Q1543" s="1058"/>
      <c r="R1543" s="1017"/>
    </row>
    <row r="1544" spans="3:18" ht="27" customHeight="1">
      <c r="C1544" s="1018" t="s">
        <v>11088</v>
      </c>
      <c r="D1544" s="1081">
        <v>7</v>
      </c>
      <c r="E1544" s="1081" t="s">
        <v>769</v>
      </c>
      <c r="F1544" s="1081" t="s">
        <v>708</v>
      </c>
      <c r="G1544" s="1879" t="s">
        <v>11089</v>
      </c>
      <c r="H1544" s="1880"/>
      <c r="I1544" s="1880"/>
      <c r="J1544" s="1880"/>
      <c r="K1544" s="1880"/>
      <c r="L1544" s="1881"/>
      <c r="M1544" s="1058"/>
      <c r="N1544" s="1056"/>
      <c r="O1544" s="1058"/>
      <c r="P1544" s="1058"/>
      <c r="Q1544" s="1058"/>
      <c r="R1544" s="1017"/>
    </row>
    <row r="1545" spans="3:18" ht="27" customHeight="1">
      <c r="C1545" s="1018" t="s">
        <v>11090</v>
      </c>
      <c r="D1545" s="1081">
        <v>5</v>
      </c>
      <c r="E1545" s="1081" t="s">
        <v>707</v>
      </c>
      <c r="F1545" s="1081" t="s">
        <v>708</v>
      </c>
      <c r="G1545" s="1879" t="s">
        <v>11091</v>
      </c>
      <c r="H1545" s="1880"/>
      <c r="I1545" s="1880"/>
      <c r="J1545" s="1880"/>
      <c r="K1545" s="1880"/>
      <c r="L1545" s="1881"/>
      <c r="M1545" s="1058"/>
      <c r="N1545" s="1058"/>
      <c r="O1545" s="1058"/>
      <c r="P1545" s="1058"/>
      <c r="Q1545" s="1058"/>
      <c r="R1545" s="1017"/>
    </row>
    <row r="1546" spans="3:18" ht="27" customHeight="1">
      <c r="C1546" s="1018" t="s">
        <v>11092</v>
      </c>
      <c r="D1546" s="1081">
        <v>5</v>
      </c>
      <c r="E1546" s="1081" t="s">
        <v>769</v>
      </c>
      <c r="F1546" s="1081" t="s">
        <v>708</v>
      </c>
      <c r="G1546" s="1879" t="s">
        <v>11093</v>
      </c>
      <c r="H1546" s="1880"/>
      <c r="I1546" s="1880"/>
      <c r="J1546" s="1880"/>
      <c r="K1546" s="1880"/>
      <c r="L1546" s="1881"/>
      <c r="M1546" s="1058"/>
      <c r="N1546" s="1058"/>
      <c r="O1546" s="1058"/>
      <c r="P1546" s="1058"/>
      <c r="Q1546" s="1058"/>
      <c r="R1546" s="1017"/>
    </row>
    <row r="1547" spans="3:18" ht="27" customHeight="1">
      <c r="C1547" s="1018" t="s">
        <v>9728</v>
      </c>
      <c r="D1547" s="1081">
        <v>1</v>
      </c>
      <c r="E1547" s="1081" t="s">
        <v>707</v>
      </c>
      <c r="F1547" s="1081" t="s">
        <v>708</v>
      </c>
      <c r="G1547" s="1879" t="s">
        <v>11094</v>
      </c>
      <c r="H1547" s="1880"/>
      <c r="I1547" s="1880"/>
      <c r="J1547" s="1880"/>
      <c r="K1547" s="1880"/>
      <c r="L1547" s="1881"/>
      <c r="M1547" s="1058"/>
      <c r="N1547" s="1058"/>
      <c r="O1547" s="1058"/>
      <c r="P1547" s="1058"/>
      <c r="Q1547" s="1058"/>
      <c r="R1547" s="1017"/>
    </row>
    <row r="1548" spans="3:18" ht="27" customHeight="1">
      <c r="C1548" s="1018" t="s">
        <v>11095</v>
      </c>
      <c r="D1548" s="1081">
        <v>4</v>
      </c>
      <c r="E1548" s="1081" t="s">
        <v>769</v>
      </c>
      <c r="F1548" s="1081" t="s">
        <v>708</v>
      </c>
      <c r="G1548" s="1879" t="s">
        <v>11096</v>
      </c>
      <c r="H1548" s="1880"/>
      <c r="I1548" s="1880"/>
      <c r="J1548" s="1880"/>
      <c r="K1548" s="1880"/>
      <c r="L1548" s="1881"/>
      <c r="M1548" s="1058"/>
      <c r="N1548" s="1058"/>
      <c r="O1548" s="1058"/>
      <c r="P1548" s="1058"/>
      <c r="Q1548" s="1058"/>
      <c r="R1548" s="1017"/>
    </row>
    <row r="1549" spans="3:18" ht="27" customHeight="1">
      <c r="C1549" s="1018" t="s">
        <v>11097</v>
      </c>
      <c r="D1549" s="1081">
        <v>16</v>
      </c>
      <c r="E1549" s="1081" t="s">
        <v>707</v>
      </c>
      <c r="F1549" s="1081" t="s">
        <v>708</v>
      </c>
      <c r="G1549" s="1879" t="s">
        <v>11098</v>
      </c>
      <c r="H1549" s="1880"/>
      <c r="I1549" s="1880"/>
      <c r="J1549" s="1880"/>
      <c r="K1549" s="1880"/>
      <c r="L1549" s="1881"/>
      <c r="M1549" s="1058"/>
      <c r="N1549" s="1058"/>
      <c r="O1549" s="1058"/>
      <c r="P1549" s="1058"/>
      <c r="Q1549" s="1058"/>
      <c r="R1549" s="1017"/>
    </row>
    <row r="1550" spans="3:18" ht="27" customHeight="1">
      <c r="C1550" s="1018" t="s">
        <v>11099</v>
      </c>
      <c r="D1550" s="1081">
        <v>16</v>
      </c>
      <c r="E1550" s="1081" t="s">
        <v>707</v>
      </c>
      <c r="F1550" s="1081" t="s">
        <v>708</v>
      </c>
      <c r="G1550" s="1879" t="s">
        <v>11100</v>
      </c>
      <c r="H1550" s="1880"/>
      <c r="I1550" s="1880"/>
      <c r="J1550" s="1880"/>
      <c r="K1550" s="1880"/>
      <c r="L1550" s="1881"/>
      <c r="M1550" s="1058"/>
      <c r="N1550" s="1058"/>
      <c r="O1550" s="1058"/>
      <c r="P1550" s="1058"/>
      <c r="Q1550" s="1058"/>
      <c r="R1550" s="1017"/>
    </row>
    <row r="1551" spans="3:18" ht="27" customHeight="1">
      <c r="C1551" s="1018" t="s">
        <v>11101</v>
      </c>
      <c r="D1551" s="1081">
        <v>16</v>
      </c>
      <c r="E1551" s="1081" t="s">
        <v>707</v>
      </c>
      <c r="F1551" s="1081" t="s">
        <v>708</v>
      </c>
      <c r="G1551" s="1879" t="s">
        <v>11102</v>
      </c>
      <c r="H1551" s="1880"/>
      <c r="I1551" s="1880"/>
      <c r="J1551" s="1880"/>
      <c r="K1551" s="1880"/>
      <c r="L1551" s="1881"/>
      <c r="M1551" s="1058"/>
      <c r="N1551" s="1058"/>
      <c r="O1551" s="1058"/>
      <c r="P1551" s="1058"/>
      <c r="Q1551" s="1058"/>
      <c r="R1551" s="1017"/>
    </row>
    <row r="1552" spans="3:18" ht="27" customHeight="1">
      <c r="C1552" s="1018" t="s">
        <v>11103</v>
      </c>
      <c r="D1552" s="1081">
        <v>16</v>
      </c>
      <c r="E1552" s="1081" t="s">
        <v>707</v>
      </c>
      <c r="F1552" s="1081" t="s">
        <v>708</v>
      </c>
      <c r="G1552" s="1879" t="s">
        <v>11104</v>
      </c>
      <c r="H1552" s="1880"/>
      <c r="I1552" s="1880"/>
      <c r="J1552" s="1880"/>
      <c r="K1552" s="1880"/>
      <c r="L1552" s="1881"/>
      <c r="M1552" s="1058"/>
      <c r="N1552" s="1058"/>
      <c r="O1552" s="1058"/>
      <c r="P1552" s="1058"/>
      <c r="Q1552" s="1058"/>
      <c r="R1552" s="1017"/>
    </row>
    <row r="1553" spans="3:18" ht="27" customHeight="1">
      <c r="C1553" s="1018" t="s">
        <v>11105</v>
      </c>
      <c r="D1553" s="1081">
        <v>16</v>
      </c>
      <c r="E1553" s="1081" t="s">
        <v>707</v>
      </c>
      <c r="F1553" s="1081" t="s">
        <v>708</v>
      </c>
      <c r="G1553" s="1879" t="s">
        <v>11106</v>
      </c>
      <c r="H1553" s="1880"/>
      <c r="I1553" s="1880"/>
      <c r="J1553" s="1880"/>
      <c r="K1553" s="1880"/>
      <c r="L1553" s="1881"/>
      <c r="M1553" s="1058"/>
      <c r="N1553" s="1058"/>
      <c r="O1553" s="1058"/>
      <c r="P1553" s="1058"/>
      <c r="Q1553" s="1058"/>
      <c r="R1553" s="1017"/>
    </row>
    <row r="1554" spans="3:18" ht="27" customHeight="1">
      <c r="C1554" s="1018" t="s">
        <v>11107</v>
      </c>
      <c r="D1554" s="1081">
        <v>16</v>
      </c>
      <c r="E1554" s="1081" t="s">
        <v>707</v>
      </c>
      <c r="F1554" s="1081" t="s">
        <v>708</v>
      </c>
      <c r="G1554" s="1879" t="s">
        <v>11108</v>
      </c>
      <c r="H1554" s="1880"/>
      <c r="I1554" s="1880"/>
      <c r="J1554" s="1880"/>
      <c r="K1554" s="1880"/>
      <c r="L1554" s="1881"/>
      <c r="M1554" s="1058"/>
      <c r="N1554" s="1058"/>
      <c r="O1554" s="1058"/>
      <c r="P1554" s="1058"/>
      <c r="Q1554" s="1058"/>
      <c r="R1554" s="1017"/>
    </row>
    <row r="1555" spans="3:18" ht="27" customHeight="1">
      <c r="C1555" s="1018" t="s">
        <v>11109</v>
      </c>
      <c r="D1555" s="1081">
        <v>32</v>
      </c>
      <c r="E1555" s="1081" t="s">
        <v>707</v>
      </c>
      <c r="F1555" s="1081" t="s">
        <v>708</v>
      </c>
      <c r="G1555" s="1879" t="s">
        <v>11110</v>
      </c>
      <c r="H1555" s="1880"/>
      <c r="I1555" s="1880"/>
      <c r="J1555" s="1880"/>
      <c r="K1555" s="1880"/>
      <c r="L1555" s="1881"/>
      <c r="M1555" s="1058"/>
      <c r="N1555" s="1058"/>
      <c r="O1555" s="1058"/>
      <c r="P1555" s="1058"/>
      <c r="Q1555" s="1058"/>
      <c r="R1555" s="1017"/>
    </row>
    <row r="1556" spans="3:18" ht="27" customHeight="1">
      <c r="C1556" s="1018" t="s">
        <v>11111</v>
      </c>
      <c r="D1556" s="1081">
        <v>5</v>
      </c>
      <c r="E1556" s="1081" t="s">
        <v>707</v>
      </c>
      <c r="F1556" s="1081" t="s">
        <v>708</v>
      </c>
      <c r="G1556" s="1879" t="s">
        <v>11112</v>
      </c>
      <c r="H1556" s="1880"/>
      <c r="I1556" s="1880"/>
      <c r="J1556" s="1880"/>
      <c r="K1556" s="1880"/>
      <c r="L1556" s="1881"/>
      <c r="M1556" s="1058"/>
      <c r="N1556" s="1058"/>
      <c r="O1556" s="1058"/>
      <c r="P1556" s="1058"/>
      <c r="Q1556" s="1058"/>
      <c r="R1556" s="1017"/>
    </row>
    <row r="1557" spans="3:18" ht="27" customHeight="1">
      <c r="C1557" s="1018" t="s">
        <v>11113</v>
      </c>
      <c r="D1557" s="1081">
        <v>5</v>
      </c>
      <c r="E1557" s="1081" t="s">
        <v>707</v>
      </c>
      <c r="F1557" s="1081" t="s">
        <v>708</v>
      </c>
      <c r="G1557" s="1879" t="s">
        <v>11114</v>
      </c>
      <c r="H1557" s="1880"/>
      <c r="I1557" s="1880"/>
      <c r="J1557" s="1880"/>
      <c r="K1557" s="1880"/>
      <c r="L1557" s="1881"/>
      <c r="M1557" s="1058"/>
      <c r="N1557" s="1058"/>
      <c r="O1557" s="1058"/>
      <c r="P1557" s="1058"/>
      <c r="Q1557" s="1058"/>
      <c r="R1557" s="1017"/>
    </row>
    <row r="1558" spans="3:18" ht="27" customHeight="1">
      <c r="C1558" s="1018" t="s">
        <v>11115</v>
      </c>
      <c r="D1558" s="1081">
        <v>4</v>
      </c>
      <c r="E1558" s="1081" t="s">
        <v>707</v>
      </c>
      <c r="F1558" s="1081" t="s">
        <v>708</v>
      </c>
      <c r="G1558" s="1879" t="s">
        <v>11116</v>
      </c>
      <c r="H1558" s="1880"/>
      <c r="I1558" s="1880"/>
      <c r="J1558" s="1880"/>
      <c r="K1558" s="1880"/>
      <c r="L1558" s="1881"/>
      <c r="M1558" s="1058"/>
      <c r="N1558" s="1058"/>
      <c r="O1558" s="1058"/>
      <c r="P1558" s="1058"/>
      <c r="Q1558" s="1058"/>
      <c r="R1558" s="1017"/>
    </row>
    <row r="1559" spans="3:18" ht="27" customHeight="1">
      <c r="C1559" s="1018" t="s">
        <v>11117</v>
      </c>
      <c r="D1559" s="1081">
        <v>4</v>
      </c>
      <c r="E1559" s="1081" t="s">
        <v>707</v>
      </c>
      <c r="F1559" s="1081" t="s">
        <v>708</v>
      </c>
      <c r="G1559" s="1879" t="s">
        <v>11118</v>
      </c>
      <c r="H1559" s="1880"/>
      <c r="I1559" s="1880"/>
      <c r="J1559" s="1880"/>
      <c r="K1559" s="1880"/>
      <c r="L1559" s="1881"/>
      <c r="M1559" s="1058"/>
      <c r="N1559" s="1058"/>
      <c r="O1559" s="1058"/>
      <c r="P1559" s="1058"/>
      <c r="Q1559" s="1058"/>
      <c r="R1559" s="1017"/>
    </row>
    <row r="1560" spans="3:18" ht="27" customHeight="1">
      <c r="C1560" s="1018" t="s">
        <v>11119</v>
      </c>
      <c r="D1560" s="1081">
        <v>4</v>
      </c>
      <c r="E1560" s="1081" t="s">
        <v>707</v>
      </c>
      <c r="F1560" s="1081" t="s">
        <v>708</v>
      </c>
      <c r="G1560" s="1879" t="s">
        <v>11120</v>
      </c>
      <c r="H1560" s="1880"/>
      <c r="I1560" s="1880"/>
      <c r="J1560" s="1880"/>
      <c r="K1560" s="1880"/>
      <c r="L1560" s="1881"/>
      <c r="M1560" s="1058"/>
      <c r="N1560" s="1058"/>
      <c r="O1560" s="1058"/>
      <c r="P1560" s="1058"/>
      <c r="Q1560" s="1058"/>
      <c r="R1560" s="1017"/>
    </row>
    <row r="1561" spans="3:18" ht="27" customHeight="1">
      <c r="C1561" s="1018" t="s">
        <v>11121</v>
      </c>
      <c r="D1561" s="1081">
        <v>3</v>
      </c>
      <c r="E1561" s="1081" t="s">
        <v>707</v>
      </c>
      <c r="F1561" s="1081" t="s">
        <v>708</v>
      </c>
      <c r="G1561" s="1879" t="s">
        <v>11122</v>
      </c>
      <c r="H1561" s="1880"/>
      <c r="I1561" s="1880"/>
      <c r="J1561" s="1880"/>
      <c r="K1561" s="1880"/>
      <c r="L1561" s="1881"/>
      <c r="M1561" s="1058"/>
      <c r="N1561" s="1058"/>
      <c r="O1561" s="1058"/>
      <c r="P1561" s="1058"/>
      <c r="Q1561" s="1058"/>
      <c r="R1561" s="1017"/>
    </row>
    <row r="1562" spans="3:18" ht="27" customHeight="1">
      <c r="C1562" s="1018" t="s">
        <v>9752</v>
      </c>
      <c r="D1562" s="1081">
        <v>1</v>
      </c>
      <c r="E1562" s="1081" t="s">
        <v>707</v>
      </c>
      <c r="F1562" s="1081" t="s">
        <v>708</v>
      </c>
      <c r="G1562" s="1879" t="s">
        <v>11123</v>
      </c>
      <c r="H1562" s="1880"/>
      <c r="I1562" s="1880"/>
      <c r="J1562" s="1880"/>
      <c r="K1562" s="1880"/>
      <c r="L1562" s="1881"/>
      <c r="M1562" s="1058"/>
      <c r="N1562" s="1058"/>
      <c r="O1562" s="1058"/>
      <c r="P1562" s="1058"/>
      <c r="Q1562" s="1058"/>
      <c r="R1562" s="1017"/>
    </row>
    <row r="1563" spans="3:18" ht="27" customHeight="1">
      <c r="C1563" s="1018" t="s">
        <v>11124</v>
      </c>
      <c r="D1563" s="1081">
        <v>32</v>
      </c>
      <c r="E1563" s="1081" t="s">
        <v>707</v>
      </c>
      <c r="F1563" s="1081" t="s">
        <v>708</v>
      </c>
      <c r="G1563" s="1879" t="s">
        <v>11125</v>
      </c>
      <c r="H1563" s="1880"/>
      <c r="I1563" s="1880"/>
      <c r="J1563" s="1880"/>
      <c r="K1563" s="1880"/>
      <c r="L1563" s="1881"/>
      <c r="M1563" s="1058"/>
      <c r="N1563" s="1058"/>
      <c r="O1563" s="1058"/>
      <c r="P1563" s="1058"/>
      <c r="Q1563" s="1058"/>
      <c r="R1563" s="1017"/>
    </row>
    <row r="1564" spans="3:18" ht="27" customHeight="1">
      <c r="C1564" s="1018" t="s">
        <v>11126</v>
      </c>
      <c r="D1564" s="1081">
        <v>32</v>
      </c>
      <c r="E1564" s="1081" t="s">
        <v>707</v>
      </c>
      <c r="F1564" s="1081" t="s">
        <v>708</v>
      </c>
      <c r="G1564" s="1879" t="s">
        <v>11125</v>
      </c>
      <c r="H1564" s="1880"/>
      <c r="I1564" s="1880"/>
      <c r="J1564" s="1880"/>
      <c r="K1564" s="1880"/>
      <c r="L1564" s="1881"/>
      <c r="M1564" s="1058"/>
      <c r="N1564" s="1058"/>
      <c r="O1564" s="1058"/>
      <c r="P1564" s="1058"/>
      <c r="Q1564" s="1058"/>
      <c r="R1564" s="1017"/>
    </row>
    <row r="1565" spans="3:18" ht="27" customHeight="1">
      <c r="C1565" s="1018" t="s">
        <v>11127</v>
      </c>
      <c r="D1565" s="1081">
        <v>32</v>
      </c>
      <c r="E1565" s="1081" t="s">
        <v>707</v>
      </c>
      <c r="F1565" s="1081" t="s">
        <v>708</v>
      </c>
      <c r="G1565" s="1879" t="s">
        <v>11128</v>
      </c>
      <c r="H1565" s="1880"/>
      <c r="I1565" s="1880"/>
      <c r="J1565" s="1880"/>
      <c r="K1565" s="1880"/>
      <c r="L1565" s="1881"/>
      <c r="M1565" s="1058"/>
      <c r="N1565" s="1058"/>
      <c r="O1565" s="1058"/>
      <c r="P1565" s="1058"/>
      <c r="Q1565" s="1058"/>
      <c r="R1565" s="1017"/>
    </row>
    <row r="1566" spans="3:18" ht="27" customHeight="1">
      <c r="C1566" s="1018" t="s">
        <v>11129</v>
      </c>
      <c r="D1566" s="1081">
        <v>32</v>
      </c>
      <c r="E1566" s="1081" t="s">
        <v>707</v>
      </c>
      <c r="F1566" s="1081" t="s">
        <v>708</v>
      </c>
      <c r="G1566" s="1879" t="s">
        <v>11128</v>
      </c>
      <c r="H1566" s="1880"/>
      <c r="I1566" s="1880"/>
      <c r="J1566" s="1880"/>
      <c r="K1566" s="1880"/>
      <c r="L1566" s="1881"/>
      <c r="M1566" s="1058"/>
      <c r="N1566" s="1058"/>
      <c r="O1566" s="1058"/>
      <c r="P1566" s="1058"/>
      <c r="Q1566" s="1058"/>
      <c r="R1566" s="1017"/>
    </row>
    <row r="1567" spans="3:18" ht="27" customHeight="1">
      <c r="C1567" s="1018" t="s">
        <v>11130</v>
      </c>
      <c r="D1567" s="1081">
        <v>32</v>
      </c>
      <c r="E1567" s="1081" t="s">
        <v>707</v>
      </c>
      <c r="F1567" s="1081" t="s">
        <v>708</v>
      </c>
      <c r="G1567" s="1879" t="s">
        <v>11131</v>
      </c>
      <c r="H1567" s="1880"/>
      <c r="I1567" s="1880"/>
      <c r="J1567" s="1880"/>
      <c r="K1567" s="1880"/>
      <c r="L1567" s="1881"/>
      <c r="M1567" s="1058"/>
      <c r="N1567" s="1058"/>
      <c r="O1567" s="1058"/>
      <c r="P1567" s="1058"/>
      <c r="Q1567" s="1058"/>
      <c r="R1567" s="1017"/>
    </row>
    <row r="1568" spans="3:18" ht="27" customHeight="1">
      <c r="C1568" s="1018" t="s">
        <v>11132</v>
      </c>
      <c r="D1568" s="1081">
        <v>32</v>
      </c>
      <c r="E1568" s="1081" t="s">
        <v>707</v>
      </c>
      <c r="F1568" s="1081" t="s">
        <v>708</v>
      </c>
      <c r="G1568" s="1879" t="s">
        <v>11131</v>
      </c>
      <c r="H1568" s="1880"/>
      <c r="I1568" s="1880"/>
      <c r="J1568" s="1880"/>
      <c r="K1568" s="1880"/>
      <c r="L1568" s="1881"/>
      <c r="M1568" s="1058"/>
      <c r="N1568" s="1058"/>
      <c r="O1568" s="1058"/>
      <c r="P1568" s="1058"/>
      <c r="Q1568" s="1058"/>
      <c r="R1568" s="1017"/>
    </row>
    <row r="1569" spans="3:18" ht="27" customHeight="1">
      <c r="C1569" s="1018" t="s">
        <v>11133</v>
      </c>
      <c r="D1569" s="1081">
        <v>32</v>
      </c>
      <c r="E1569" s="1081" t="s">
        <v>707</v>
      </c>
      <c r="F1569" s="1081" t="s">
        <v>708</v>
      </c>
      <c r="G1569" s="1879" t="s">
        <v>11125</v>
      </c>
      <c r="H1569" s="1880"/>
      <c r="I1569" s="1880"/>
      <c r="J1569" s="1880"/>
      <c r="K1569" s="1880"/>
      <c r="L1569" s="1881"/>
      <c r="M1569" s="1058"/>
      <c r="N1569" s="1058"/>
      <c r="O1569" s="1058"/>
      <c r="P1569" s="1058"/>
      <c r="Q1569" s="1058"/>
      <c r="R1569" s="1017"/>
    </row>
    <row r="1570" spans="3:18" ht="27" customHeight="1">
      <c r="C1570" s="1018" t="s">
        <v>11134</v>
      </c>
      <c r="D1570" s="1081">
        <v>32</v>
      </c>
      <c r="E1570" s="1081" t="s">
        <v>769</v>
      </c>
      <c r="F1570" s="1081" t="s">
        <v>708</v>
      </c>
      <c r="G1570" s="1879" t="s">
        <v>11135</v>
      </c>
      <c r="H1570" s="1880"/>
      <c r="I1570" s="1880"/>
      <c r="J1570" s="1880"/>
      <c r="K1570" s="1880"/>
      <c r="L1570" s="1881"/>
      <c r="M1570" s="1058"/>
      <c r="N1570" s="1058"/>
      <c r="O1570" s="1058"/>
      <c r="P1570" s="1058"/>
      <c r="Q1570" s="1058"/>
      <c r="R1570" s="1017"/>
    </row>
    <row r="1571" spans="3:18" ht="27" customHeight="1">
      <c r="C1571" s="1018" t="s">
        <v>11136</v>
      </c>
      <c r="D1571" s="1081">
        <v>32</v>
      </c>
      <c r="E1571" s="1081" t="s">
        <v>769</v>
      </c>
      <c r="F1571" s="1081" t="s">
        <v>708</v>
      </c>
      <c r="G1571" s="1879" t="s">
        <v>11137</v>
      </c>
      <c r="H1571" s="1880"/>
      <c r="I1571" s="1880"/>
      <c r="J1571" s="1880"/>
      <c r="K1571" s="1880"/>
      <c r="L1571" s="1881"/>
      <c r="M1571" s="1058"/>
      <c r="N1571" s="1058"/>
      <c r="O1571" s="1058"/>
      <c r="P1571" s="1058"/>
      <c r="Q1571" s="1058"/>
      <c r="R1571" s="1017"/>
    </row>
    <row r="1572" spans="3:18" ht="27" customHeight="1">
      <c r="C1572" s="1018" t="s">
        <v>11138</v>
      </c>
      <c r="D1572" s="1081">
        <v>32</v>
      </c>
      <c r="E1572" s="1081" t="s">
        <v>769</v>
      </c>
      <c r="F1572" s="1081" t="s">
        <v>708</v>
      </c>
      <c r="G1572" s="1879" t="s">
        <v>11137</v>
      </c>
      <c r="H1572" s="1880"/>
      <c r="I1572" s="1880"/>
      <c r="J1572" s="1880"/>
      <c r="K1572" s="1880"/>
      <c r="L1572" s="1881"/>
      <c r="M1572" s="1058"/>
      <c r="N1572" s="1058"/>
      <c r="O1572" s="1058"/>
      <c r="P1572" s="1058"/>
      <c r="Q1572" s="1058"/>
      <c r="R1572" s="1017"/>
    </row>
    <row r="1573" spans="3:18" ht="27" customHeight="1">
      <c r="C1573" s="1018" t="s">
        <v>11139</v>
      </c>
      <c r="D1573" s="1081">
        <v>32</v>
      </c>
      <c r="E1573" s="1081" t="s">
        <v>707</v>
      </c>
      <c r="F1573" s="1081" t="s">
        <v>708</v>
      </c>
      <c r="G1573" s="1879" t="s">
        <v>11140</v>
      </c>
      <c r="H1573" s="1880"/>
      <c r="I1573" s="1880"/>
      <c r="J1573" s="1880"/>
      <c r="K1573" s="1880"/>
      <c r="L1573" s="1881"/>
      <c r="M1573" s="1058"/>
      <c r="N1573" s="1058"/>
      <c r="O1573" s="1058"/>
      <c r="P1573" s="1058"/>
      <c r="Q1573" s="1058"/>
      <c r="R1573" s="1017"/>
    </row>
    <row r="1574" spans="3:18" ht="27" customHeight="1">
      <c r="C1574" s="1018" t="s">
        <v>11141</v>
      </c>
      <c r="D1574" s="1081">
        <v>32</v>
      </c>
      <c r="E1574" s="1081" t="s">
        <v>707</v>
      </c>
      <c r="F1574" s="1081" t="s">
        <v>708</v>
      </c>
      <c r="G1574" s="1879" t="s">
        <v>11140</v>
      </c>
      <c r="H1574" s="1880"/>
      <c r="I1574" s="1880"/>
      <c r="J1574" s="1880"/>
      <c r="K1574" s="1880"/>
      <c r="L1574" s="1881"/>
      <c r="M1574" s="1058"/>
      <c r="N1574" s="1058"/>
      <c r="O1574" s="1058"/>
      <c r="P1574" s="1058"/>
      <c r="Q1574" s="1058"/>
      <c r="R1574" s="1017"/>
    </row>
    <row r="1575" spans="3:18" ht="27" customHeight="1">
      <c r="C1575" s="1018" t="s">
        <v>11142</v>
      </c>
      <c r="D1575" s="1081">
        <v>32</v>
      </c>
      <c r="E1575" s="1081" t="s">
        <v>707</v>
      </c>
      <c r="F1575" s="1081" t="s">
        <v>708</v>
      </c>
      <c r="G1575" s="1879" t="s">
        <v>11143</v>
      </c>
      <c r="H1575" s="1880"/>
      <c r="I1575" s="1880"/>
      <c r="J1575" s="1880"/>
      <c r="K1575" s="1880"/>
      <c r="L1575" s="1881"/>
      <c r="M1575" s="1058"/>
      <c r="N1575" s="1058"/>
      <c r="O1575" s="1058"/>
      <c r="P1575" s="1058"/>
      <c r="Q1575" s="1058"/>
      <c r="R1575" s="1017"/>
    </row>
    <row r="1576" spans="3:18" ht="27" customHeight="1">
      <c r="C1576" s="1018" t="s">
        <v>11144</v>
      </c>
      <c r="D1576" s="1081">
        <v>32</v>
      </c>
      <c r="E1576" s="1081" t="s">
        <v>707</v>
      </c>
      <c r="F1576" s="1081" t="s">
        <v>708</v>
      </c>
      <c r="G1576" s="1879" t="s">
        <v>11140</v>
      </c>
      <c r="H1576" s="1880"/>
      <c r="I1576" s="1880"/>
      <c r="J1576" s="1880"/>
      <c r="K1576" s="1880"/>
      <c r="L1576" s="1881"/>
      <c r="M1576" s="1058"/>
      <c r="N1576" s="1058"/>
      <c r="O1576" s="1058"/>
      <c r="P1576" s="1058"/>
      <c r="Q1576" s="1058"/>
      <c r="R1576" s="1017"/>
    </row>
    <row r="1577" spans="3:18" ht="27" customHeight="1">
      <c r="C1577" s="1018" t="s">
        <v>11145</v>
      </c>
      <c r="D1577" s="1081">
        <v>32</v>
      </c>
      <c r="E1577" s="1081" t="s">
        <v>707</v>
      </c>
      <c r="F1577" s="1081" t="s">
        <v>708</v>
      </c>
      <c r="G1577" s="1879" t="s">
        <v>11146</v>
      </c>
      <c r="H1577" s="1880"/>
      <c r="I1577" s="1880"/>
      <c r="J1577" s="1880"/>
      <c r="K1577" s="1880"/>
      <c r="L1577" s="1881"/>
      <c r="M1577" s="1058"/>
      <c r="N1577" s="1058"/>
      <c r="O1577" s="1058"/>
      <c r="P1577" s="1058"/>
      <c r="Q1577" s="1058"/>
      <c r="R1577" s="1017"/>
    </row>
    <row r="1578" spans="3:18" ht="27" customHeight="1">
      <c r="C1578" s="1018" t="s">
        <v>11147</v>
      </c>
      <c r="D1578" s="1081">
        <v>32</v>
      </c>
      <c r="E1578" s="1081" t="s">
        <v>707</v>
      </c>
      <c r="F1578" s="1081" t="s">
        <v>708</v>
      </c>
      <c r="G1578" s="1879" t="s">
        <v>11146</v>
      </c>
      <c r="H1578" s="1880"/>
      <c r="I1578" s="1880"/>
      <c r="J1578" s="1880"/>
      <c r="K1578" s="1880"/>
      <c r="L1578" s="1881"/>
      <c r="M1578" s="1058"/>
      <c r="N1578" s="1058"/>
      <c r="O1578" s="1058"/>
      <c r="P1578" s="1058"/>
      <c r="Q1578" s="1058"/>
      <c r="R1578" s="1017"/>
    </row>
    <row r="1579" spans="3:18" ht="27" customHeight="1">
      <c r="C1579" s="1018" t="s">
        <v>11148</v>
      </c>
      <c r="D1579" s="1081">
        <v>32</v>
      </c>
      <c r="E1579" s="1081" t="s">
        <v>707</v>
      </c>
      <c r="F1579" s="1081" t="s">
        <v>708</v>
      </c>
      <c r="G1579" s="1879" t="s">
        <v>11140</v>
      </c>
      <c r="H1579" s="1880"/>
      <c r="I1579" s="1880"/>
      <c r="J1579" s="1880"/>
      <c r="K1579" s="1880"/>
      <c r="L1579" s="1881"/>
      <c r="M1579" s="1058"/>
      <c r="N1579" s="1058"/>
      <c r="O1579" s="1058"/>
      <c r="P1579" s="1058"/>
      <c r="Q1579" s="1058"/>
      <c r="R1579" s="1017"/>
    </row>
    <row r="1580" spans="3:18" ht="27" customHeight="1">
      <c r="C1580" s="1018" t="s">
        <v>11149</v>
      </c>
      <c r="D1580" s="1081">
        <v>32</v>
      </c>
      <c r="E1580" s="1081" t="s">
        <v>769</v>
      </c>
      <c r="F1580" s="1081" t="s">
        <v>708</v>
      </c>
      <c r="G1580" s="1879" t="s">
        <v>11150</v>
      </c>
      <c r="H1580" s="1880"/>
      <c r="I1580" s="1880"/>
      <c r="J1580" s="1880"/>
      <c r="K1580" s="1880"/>
      <c r="L1580" s="1881"/>
      <c r="M1580" s="1058"/>
      <c r="N1580" s="1058"/>
      <c r="O1580" s="1058"/>
      <c r="P1580" s="1058"/>
      <c r="Q1580" s="1058"/>
      <c r="R1580" s="1017"/>
    </row>
    <row r="1581" spans="3:18" ht="27" customHeight="1">
      <c r="C1581" s="1018" t="s">
        <v>11151</v>
      </c>
      <c r="D1581" s="1081">
        <v>32</v>
      </c>
      <c r="E1581" s="1081" t="s">
        <v>769</v>
      </c>
      <c r="F1581" s="1081" t="s">
        <v>708</v>
      </c>
      <c r="G1581" s="1879" t="s">
        <v>11152</v>
      </c>
      <c r="H1581" s="1880"/>
      <c r="I1581" s="1880"/>
      <c r="J1581" s="1880"/>
      <c r="K1581" s="1880"/>
      <c r="L1581" s="1881"/>
      <c r="M1581" s="1058"/>
      <c r="N1581" s="1058"/>
      <c r="O1581" s="1058"/>
      <c r="P1581" s="1058"/>
      <c r="Q1581" s="1058"/>
      <c r="R1581" s="1017"/>
    </row>
    <row r="1582" spans="3:18" ht="27" customHeight="1">
      <c r="C1582" s="1018" t="s">
        <v>11153</v>
      </c>
      <c r="D1582" s="1081">
        <v>32</v>
      </c>
      <c r="E1582" s="1081" t="s">
        <v>769</v>
      </c>
      <c r="F1582" s="1081" t="s">
        <v>708</v>
      </c>
      <c r="G1582" s="1879" t="s">
        <v>11152</v>
      </c>
      <c r="H1582" s="1880"/>
      <c r="I1582" s="1880"/>
      <c r="J1582" s="1880"/>
      <c r="K1582" s="1880"/>
      <c r="L1582" s="1881"/>
      <c r="M1582" s="1058"/>
      <c r="N1582" s="1058"/>
      <c r="O1582" s="1058"/>
      <c r="P1582" s="1058"/>
      <c r="Q1582" s="1058"/>
      <c r="R1582" s="1017"/>
    </row>
    <row r="1583" spans="3:18" ht="27" customHeight="1">
      <c r="C1583" s="1018" t="s">
        <v>11154</v>
      </c>
      <c r="D1583" s="1081">
        <v>32</v>
      </c>
      <c r="E1583" s="1081" t="s">
        <v>707</v>
      </c>
      <c r="F1583" s="1081" t="s">
        <v>708</v>
      </c>
      <c r="G1583" s="1879" t="s">
        <v>11155</v>
      </c>
      <c r="H1583" s="1880"/>
      <c r="I1583" s="1880"/>
      <c r="J1583" s="1880"/>
      <c r="K1583" s="1880"/>
      <c r="L1583" s="1881"/>
      <c r="M1583" s="1058"/>
      <c r="N1583" s="1058"/>
      <c r="O1583" s="1058"/>
      <c r="P1583" s="1058"/>
      <c r="Q1583" s="1058"/>
      <c r="R1583" s="1017"/>
    </row>
    <row r="1584" spans="3:18" ht="27" customHeight="1">
      <c r="C1584" s="1018" t="s">
        <v>11156</v>
      </c>
      <c r="D1584" s="1081">
        <v>32</v>
      </c>
      <c r="E1584" s="1081" t="s">
        <v>707</v>
      </c>
      <c r="F1584" s="1081" t="s">
        <v>708</v>
      </c>
      <c r="G1584" s="1879" t="s">
        <v>11155</v>
      </c>
      <c r="H1584" s="1880"/>
      <c r="I1584" s="1880"/>
      <c r="J1584" s="1880"/>
      <c r="K1584" s="1880"/>
      <c r="L1584" s="1881"/>
      <c r="M1584" s="1058"/>
      <c r="N1584" s="1058"/>
      <c r="O1584" s="1058"/>
      <c r="P1584" s="1058"/>
      <c r="Q1584" s="1058"/>
      <c r="R1584" s="1017"/>
    </row>
    <row r="1585" spans="3:18" ht="27" customHeight="1">
      <c r="C1585" s="1018" t="s">
        <v>11157</v>
      </c>
      <c r="D1585" s="1081">
        <v>32</v>
      </c>
      <c r="E1585" s="1081" t="s">
        <v>707</v>
      </c>
      <c r="F1585" s="1081" t="s">
        <v>708</v>
      </c>
      <c r="G1585" s="1879" t="s">
        <v>11155</v>
      </c>
      <c r="H1585" s="1880"/>
      <c r="I1585" s="1880"/>
      <c r="J1585" s="1880"/>
      <c r="K1585" s="1880"/>
      <c r="L1585" s="1881"/>
      <c r="M1585" s="1058"/>
      <c r="N1585" s="1058"/>
      <c r="O1585" s="1058"/>
      <c r="P1585" s="1058"/>
      <c r="Q1585" s="1058"/>
      <c r="R1585" s="1017"/>
    </row>
    <row r="1586" spans="3:18" ht="27" customHeight="1">
      <c r="C1586" s="1018" t="s">
        <v>11158</v>
      </c>
      <c r="D1586" s="1081">
        <v>32</v>
      </c>
      <c r="E1586" s="1081" t="s">
        <v>707</v>
      </c>
      <c r="F1586" s="1081" t="s">
        <v>708</v>
      </c>
      <c r="G1586" s="1879" t="s">
        <v>11159</v>
      </c>
      <c r="H1586" s="1880"/>
      <c r="I1586" s="1880"/>
      <c r="J1586" s="1880"/>
      <c r="K1586" s="1880"/>
      <c r="L1586" s="1881"/>
      <c r="M1586" s="1058"/>
      <c r="N1586" s="1058"/>
      <c r="O1586" s="1058"/>
      <c r="P1586" s="1058"/>
      <c r="Q1586" s="1058"/>
      <c r="R1586" s="1017"/>
    </row>
    <row r="1587" spans="3:18" ht="27" customHeight="1">
      <c r="C1587" s="1018" t="s">
        <v>11160</v>
      </c>
      <c r="D1587" s="1081">
        <v>32</v>
      </c>
      <c r="E1587" s="1081" t="s">
        <v>707</v>
      </c>
      <c r="F1587" s="1081" t="s">
        <v>708</v>
      </c>
      <c r="G1587" s="1879" t="s">
        <v>11161</v>
      </c>
      <c r="H1587" s="1880"/>
      <c r="I1587" s="1880"/>
      <c r="J1587" s="1880"/>
      <c r="K1587" s="1880"/>
      <c r="L1587" s="1881"/>
      <c r="M1587" s="1058"/>
      <c r="N1587" s="1058"/>
      <c r="O1587" s="1058"/>
      <c r="P1587" s="1058"/>
      <c r="Q1587" s="1058"/>
      <c r="R1587" s="1017"/>
    </row>
    <row r="1588" spans="3:18" ht="27" customHeight="1">
      <c r="C1588" s="1018" t="s">
        <v>11162</v>
      </c>
      <c r="D1588" s="1081">
        <v>32</v>
      </c>
      <c r="E1588" s="1081" t="s">
        <v>707</v>
      </c>
      <c r="F1588" s="1081" t="s">
        <v>708</v>
      </c>
      <c r="G1588" s="1879" t="s">
        <v>11161</v>
      </c>
      <c r="H1588" s="1880"/>
      <c r="I1588" s="1880"/>
      <c r="J1588" s="1880"/>
      <c r="K1588" s="1880"/>
      <c r="L1588" s="1881"/>
      <c r="M1588" s="1058"/>
      <c r="N1588" s="1058"/>
      <c r="O1588" s="1058"/>
      <c r="P1588" s="1058"/>
      <c r="Q1588" s="1058"/>
      <c r="R1588" s="1017"/>
    </row>
    <row r="1589" spans="3:18" ht="27" customHeight="1">
      <c r="C1589" s="1018" t="s">
        <v>11163</v>
      </c>
      <c r="D1589" s="1081">
        <v>32</v>
      </c>
      <c r="E1589" s="1081" t="s">
        <v>707</v>
      </c>
      <c r="F1589" s="1081" t="s">
        <v>708</v>
      </c>
      <c r="G1589" s="1879" t="s">
        <v>11155</v>
      </c>
      <c r="H1589" s="1880"/>
      <c r="I1589" s="1880"/>
      <c r="J1589" s="1880"/>
      <c r="K1589" s="1880"/>
      <c r="L1589" s="1881"/>
      <c r="M1589" s="1058"/>
      <c r="N1589" s="1058"/>
      <c r="O1589" s="1058"/>
      <c r="P1589" s="1058"/>
      <c r="Q1589" s="1058"/>
      <c r="R1589" s="1017"/>
    </row>
    <row r="1590" spans="3:18" ht="27" customHeight="1">
      <c r="C1590" s="1018" t="s">
        <v>11164</v>
      </c>
      <c r="D1590" s="1081">
        <v>32</v>
      </c>
      <c r="E1590" s="1081" t="s">
        <v>769</v>
      </c>
      <c r="F1590" s="1081" t="s">
        <v>708</v>
      </c>
      <c r="G1590" s="1879" t="s">
        <v>11165</v>
      </c>
      <c r="H1590" s="1880"/>
      <c r="I1590" s="1880"/>
      <c r="J1590" s="1880"/>
      <c r="K1590" s="1880"/>
      <c r="L1590" s="1881"/>
      <c r="M1590" s="1058"/>
      <c r="N1590" s="1058"/>
      <c r="O1590" s="1058"/>
      <c r="P1590" s="1058"/>
      <c r="Q1590" s="1058"/>
      <c r="R1590" s="1017"/>
    </row>
    <row r="1591" spans="3:18" ht="27" customHeight="1">
      <c r="C1591" s="1018" t="s">
        <v>11166</v>
      </c>
      <c r="D1591" s="1081">
        <v>32</v>
      </c>
      <c r="E1591" s="1081" t="s">
        <v>769</v>
      </c>
      <c r="F1591" s="1081" t="s">
        <v>708</v>
      </c>
      <c r="G1591" s="1879" t="s">
        <v>11167</v>
      </c>
      <c r="H1591" s="1880"/>
      <c r="I1591" s="1880"/>
      <c r="J1591" s="1880"/>
      <c r="K1591" s="1880"/>
      <c r="L1591" s="1881"/>
      <c r="M1591" s="1058"/>
      <c r="N1591" s="1058"/>
      <c r="O1591" s="1058"/>
      <c r="P1591" s="1058"/>
      <c r="Q1591" s="1058"/>
      <c r="R1591" s="1017"/>
    </row>
    <row r="1592" spans="3:18" ht="27" customHeight="1">
      <c r="C1592" s="1018" t="s">
        <v>11168</v>
      </c>
      <c r="D1592" s="1081">
        <v>32</v>
      </c>
      <c r="E1592" s="1081" t="s">
        <v>769</v>
      </c>
      <c r="F1592" s="1081" t="s">
        <v>708</v>
      </c>
      <c r="G1592" s="1879" t="s">
        <v>11167</v>
      </c>
      <c r="H1592" s="1880"/>
      <c r="I1592" s="1880"/>
      <c r="J1592" s="1880"/>
      <c r="K1592" s="1880"/>
      <c r="L1592" s="1881"/>
      <c r="M1592" s="1058"/>
      <c r="N1592" s="1058"/>
      <c r="O1592" s="1058"/>
      <c r="P1592" s="1058"/>
      <c r="Q1592" s="1058"/>
      <c r="R1592" s="1017"/>
    </row>
    <row r="1593" spans="3:18" ht="27" customHeight="1">
      <c r="C1593" s="1018" t="s">
        <v>11169</v>
      </c>
      <c r="D1593" s="1081">
        <v>32</v>
      </c>
      <c r="E1593" s="1081" t="s">
        <v>707</v>
      </c>
      <c r="F1593" s="1081" t="s">
        <v>708</v>
      </c>
      <c r="G1593" s="1879" t="s">
        <v>11170</v>
      </c>
      <c r="H1593" s="1880"/>
      <c r="I1593" s="1880"/>
      <c r="J1593" s="1880"/>
      <c r="K1593" s="1880"/>
      <c r="L1593" s="1881"/>
      <c r="M1593" s="1058"/>
      <c r="N1593" s="1058"/>
      <c r="O1593" s="1058"/>
      <c r="P1593" s="1058"/>
      <c r="Q1593" s="1058"/>
      <c r="R1593" s="1017"/>
    </row>
    <row r="1594" spans="3:18" ht="27" customHeight="1">
      <c r="C1594" s="1018" t="s">
        <v>11171</v>
      </c>
      <c r="D1594" s="1081">
        <v>32</v>
      </c>
      <c r="E1594" s="1081" t="s">
        <v>707</v>
      </c>
      <c r="F1594" s="1081" t="s">
        <v>708</v>
      </c>
      <c r="G1594" s="1879" t="s">
        <v>11172</v>
      </c>
      <c r="H1594" s="1880"/>
      <c r="I1594" s="1880"/>
      <c r="J1594" s="1880"/>
      <c r="K1594" s="1880"/>
      <c r="L1594" s="1881"/>
      <c r="M1594" s="1058"/>
      <c r="N1594" s="1058"/>
      <c r="O1594" s="1058"/>
      <c r="P1594" s="1058"/>
      <c r="Q1594" s="1058"/>
      <c r="R1594" s="1017"/>
    </row>
    <row r="1595" spans="3:18" ht="27" customHeight="1">
      <c r="C1595" s="1018" t="s">
        <v>11173</v>
      </c>
      <c r="D1595" s="1081">
        <v>32</v>
      </c>
      <c r="E1595" s="1081" t="s">
        <v>707</v>
      </c>
      <c r="F1595" s="1081" t="s">
        <v>708</v>
      </c>
      <c r="G1595" s="1879" t="s">
        <v>11170</v>
      </c>
      <c r="H1595" s="1880"/>
      <c r="I1595" s="1880"/>
      <c r="J1595" s="1880"/>
      <c r="K1595" s="1880"/>
      <c r="L1595" s="1881"/>
      <c r="M1595" s="1058"/>
      <c r="N1595" s="1058"/>
      <c r="O1595" s="1058"/>
      <c r="P1595" s="1058"/>
      <c r="Q1595" s="1058"/>
      <c r="R1595" s="1017"/>
    </row>
    <row r="1596" spans="3:18" ht="27" customHeight="1">
      <c r="C1596" s="1018" t="s">
        <v>11174</v>
      </c>
      <c r="D1596" s="1081">
        <v>32</v>
      </c>
      <c r="E1596" s="1081" t="s">
        <v>707</v>
      </c>
      <c r="F1596" s="1081" t="s">
        <v>708</v>
      </c>
      <c r="G1596" s="1879" t="s">
        <v>11170</v>
      </c>
      <c r="H1596" s="1880"/>
      <c r="I1596" s="1880"/>
      <c r="J1596" s="1880"/>
      <c r="K1596" s="1880"/>
      <c r="L1596" s="1881"/>
      <c r="M1596" s="1058"/>
      <c r="N1596" s="1058"/>
      <c r="O1596" s="1058"/>
      <c r="P1596" s="1058"/>
      <c r="Q1596" s="1058"/>
      <c r="R1596" s="1017"/>
    </row>
    <row r="1597" spans="3:18" ht="27" customHeight="1">
      <c r="C1597" s="1018" t="s">
        <v>11175</v>
      </c>
      <c r="D1597" s="1081">
        <v>32</v>
      </c>
      <c r="E1597" s="1081" t="s">
        <v>707</v>
      </c>
      <c r="F1597" s="1081" t="s">
        <v>708</v>
      </c>
      <c r="G1597" s="1879" t="s">
        <v>11176</v>
      </c>
      <c r="H1597" s="1880"/>
      <c r="I1597" s="1880"/>
      <c r="J1597" s="1880"/>
      <c r="K1597" s="1880"/>
      <c r="L1597" s="1881"/>
      <c r="M1597" s="1058"/>
      <c r="N1597" s="1058"/>
      <c r="O1597" s="1058"/>
      <c r="P1597" s="1058"/>
      <c r="Q1597" s="1058"/>
      <c r="R1597" s="1017"/>
    </row>
    <row r="1598" spans="3:18" ht="27" customHeight="1">
      <c r="C1598" s="1018" t="s">
        <v>11177</v>
      </c>
      <c r="D1598" s="1081">
        <v>32</v>
      </c>
      <c r="E1598" s="1081" t="s">
        <v>707</v>
      </c>
      <c r="F1598" s="1081" t="s">
        <v>708</v>
      </c>
      <c r="G1598" s="1879" t="s">
        <v>11178</v>
      </c>
      <c r="H1598" s="1880"/>
      <c r="I1598" s="1880"/>
      <c r="J1598" s="1880"/>
      <c r="K1598" s="1880"/>
      <c r="L1598" s="1881"/>
      <c r="M1598" s="1058"/>
      <c r="N1598" s="1058"/>
      <c r="O1598" s="1058"/>
      <c r="P1598" s="1058"/>
      <c r="Q1598" s="1058"/>
      <c r="R1598" s="1017"/>
    </row>
    <row r="1599" spans="3:18" ht="27" customHeight="1">
      <c r="C1599" s="1018" t="s">
        <v>11179</v>
      </c>
      <c r="D1599" s="1081">
        <v>32</v>
      </c>
      <c r="E1599" s="1081" t="s">
        <v>707</v>
      </c>
      <c r="F1599" s="1081" t="s">
        <v>708</v>
      </c>
      <c r="G1599" s="1879" t="s">
        <v>11172</v>
      </c>
      <c r="H1599" s="1880"/>
      <c r="I1599" s="1880"/>
      <c r="J1599" s="1880"/>
      <c r="K1599" s="1880"/>
      <c r="L1599" s="1881"/>
      <c r="M1599" s="1058"/>
      <c r="N1599" s="1058"/>
      <c r="O1599" s="1058"/>
      <c r="P1599" s="1058"/>
      <c r="Q1599" s="1058"/>
      <c r="R1599" s="1017"/>
    </row>
    <row r="1600" spans="3:18" ht="27" customHeight="1">
      <c r="C1600" s="1018" t="s">
        <v>11180</v>
      </c>
      <c r="D1600" s="1081">
        <v>32</v>
      </c>
      <c r="E1600" s="1081" t="s">
        <v>769</v>
      </c>
      <c r="F1600" s="1081" t="s">
        <v>708</v>
      </c>
      <c r="G1600" s="1879" t="s">
        <v>11181</v>
      </c>
      <c r="H1600" s="1880"/>
      <c r="I1600" s="1880"/>
      <c r="J1600" s="1880"/>
      <c r="K1600" s="1880"/>
      <c r="L1600" s="1881"/>
      <c r="M1600" s="1058"/>
      <c r="N1600" s="1058"/>
      <c r="O1600" s="1058"/>
      <c r="P1600" s="1058"/>
      <c r="Q1600" s="1058"/>
      <c r="R1600" s="1017"/>
    </row>
    <row r="1601" spans="3:18" ht="27" customHeight="1">
      <c r="C1601" s="1018" t="s">
        <v>11182</v>
      </c>
      <c r="D1601" s="1081">
        <v>32</v>
      </c>
      <c r="E1601" s="1081" t="s">
        <v>769</v>
      </c>
      <c r="F1601" s="1081" t="s">
        <v>708</v>
      </c>
      <c r="G1601" s="1879" t="s">
        <v>11183</v>
      </c>
      <c r="H1601" s="1880"/>
      <c r="I1601" s="1880"/>
      <c r="J1601" s="1880"/>
      <c r="K1601" s="1880"/>
      <c r="L1601" s="1881"/>
      <c r="M1601" s="1058"/>
      <c r="N1601" s="1058"/>
      <c r="O1601" s="1058"/>
      <c r="P1601" s="1058"/>
      <c r="Q1601" s="1058"/>
      <c r="R1601" s="1017"/>
    </row>
    <row r="1602" spans="3:18" ht="27" customHeight="1">
      <c r="C1602" s="1018" t="s">
        <v>11184</v>
      </c>
      <c r="D1602" s="1081">
        <v>32</v>
      </c>
      <c r="E1602" s="1081" t="s">
        <v>769</v>
      </c>
      <c r="F1602" s="1081" t="s">
        <v>708</v>
      </c>
      <c r="G1602" s="1879" t="s">
        <v>11183</v>
      </c>
      <c r="H1602" s="1880"/>
      <c r="I1602" s="1880"/>
      <c r="J1602" s="1880"/>
      <c r="K1602" s="1880"/>
      <c r="L1602" s="1881"/>
      <c r="M1602" s="1058"/>
      <c r="N1602" s="1058"/>
      <c r="O1602" s="1058"/>
      <c r="P1602" s="1058"/>
      <c r="Q1602" s="1058"/>
      <c r="R1602" s="1017"/>
    </row>
    <row r="1603" spans="3:18" ht="27" customHeight="1">
      <c r="C1603" s="1018" t="s">
        <v>11185</v>
      </c>
      <c r="D1603" s="1081">
        <v>32</v>
      </c>
      <c r="E1603" s="1081" t="s">
        <v>707</v>
      </c>
      <c r="F1603" s="1081" t="s">
        <v>708</v>
      </c>
      <c r="G1603" s="1879" t="s">
        <v>11186</v>
      </c>
      <c r="H1603" s="1880"/>
      <c r="I1603" s="1880"/>
      <c r="J1603" s="1880"/>
      <c r="K1603" s="1880"/>
      <c r="L1603" s="1881"/>
      <c r="M1603" s="1058"/>
      <c r="N1603" s="1058"/>
      <c r="O1603" s="1058"/>
      <c r="P1603" s="1058"/>
      <c r="Q1603" s="1058"/>
      <c r="R1603" s="1017"/>
    </row>
    <row r="1604" spans="3:18" ht="27" customHeight="1">
      <c r="C1604" s="1018" t="s">
        <v>11187</v>
      </c>
      <c r="D1604" s="1081">
        <v>32</v>
      </c>
      <c r="E1604" s="1081" t="s">
        <v>707</v>
      </c>
      <c r="F1604" s="1081" t="s">
        <v>708</v>
      </c>
      <c r="G1604" s="1879" t="s">
        <v>11186</v>
      </c>
      <c r="H1604" s="1880"/>
      <c r="I1604" s="1880"/>
      <c r="J1604" s="1880"/>
      <c r="K1604" s="1880"/>
      <c r="L1604" s="1881"/>
      <c r="M1604" s="1058"/>
      <c r="N1604" s="1058"/>
      <c r="O1604" s="1058"/>
      <c r="P1604" s="1058"/>
      <c r="Q1604" s="1058"/>
      <c r="R1604" s="1017"/>
    </row>
    <row r="1605" spans="3:18" ht="27" customHeight="1">
      <c r="C1605" s="1018" t="s">
        <v>11188</v>
      </c>
      <c r="D1605" s="1081">
        <v>32</v>
      </c>
      <c r="E1605" s="1081" t="s">
        <v>707</v>
      </c>
      <c r="F1605" s="1081" t="s">
        <v>708</v>
      </c>
      <c r="G1605" s="1879" t="s">
        <v>11186</v>
      </c>
      <c r="H1605" s="1880"/>
      <c r="I1605" s="1880"/>
      <c r="J1605" s="1880"/>
      <c r="K1605" s="1880"/>
      <c r="L1605" s="1881"/>
      <c r="M1605" s="1058"/>
      <c r="N1605" s="1058"/>
      <c r="O1605" s="1058"/>
      <c r="P1605" s="1058"/>
      <c r="Q1605" s="1058"/>
      <c r="R1605" s="1017"/>
    </row>
    <row r="1606" spans="3:18" ht="27" customHeight="1">
      <c r="C1606" s="1018" t="s">
        <v>11189</v>
      </c>
      <c r="D1606" s="1081">
        <v>32</v>
      </c>
      <c r="E1606" s="1081" t="s">
        <v>707</v>
      </c>
      <c r="F1606" s="1081" t="s">
        <v>708</v>
      </c>
      <c r="G1606" s="1879" t="s">
        <v>11190</v>
      </c>
      <c r="H1606" s="1880"/>
      <c r="I1606" s="1880"/>
      <c r="J1606" s="1880"/>
      <c r="K1606" s="1880"/>
      <c r="L1606" s="1881"/>
      <c r="M1606" s="1058"/>
      <c r="N1606" s="1058"/>
      <c r="O1606" s="1058"/>
      <c r="P1606" s="1058"/>
      <c r="Q1606" s="1058"/>
      <c r="R1606" s="1017"/>
    </row>
    <row r="1607" spans="3:18" ht="27" customHeight="1">
      <c r="C1607" s="1018" t="s">
        <v>11191</v>
      </c>
      <c r="D1607" s="1081">
        <v>32</v>
      </c>
      <c r="E1607" s="1081" t="s">
        <v>707</v>
      </c>
      <c r="F1607" s="1081" t="s">
        <v>708</v>
      </c>
      <c r="G1607" s="1879" t="s">
        <v>11190</v>
      </c>
      <c r="H1607" s="1880"/>
      <c r="I1607" s="1880"/>
      <c r="J1607" s="1880"/>
      <c r="K1607" s="1880"/>
      <c r="L1607" s="1881"/>
      <c r="M1607" s="1058"/>
      <c r="N1607" s="1058"/>
      <c r="O1607" s="1058"/>
      <c r="P1607" s="1058"/>
      <c r="Q1607" s="1058"/>
      <c r="R1607" s="1017"/>
    </row>
    <row r="1608" spans="3:18" ht="27" customHeight="1">
      <c r="C1608" s="1018" t="s">
        <v>11192</v>
      </c>
      <c r="D1608" s="1081">
        <v>32</v>
      </c>
      <c r="E1608" s="1081" t="s">
        <v>707</v>
      </c>
      <c r="F1608" s="1081" t="s">
        <v>708</v>
      </c>
      <c r="G1608" s="1879" t="s">
        <v>11193</v>
      </c>
      <c r="H1608" s="1880"/>
      <c r="I1608" s="1880"/>
      <c r="J1608" s="1880"/>
      <c r="K1608" s="1880"/>
      <c r="L1608" s="1881"/>
      <c r="M1608" s="1058"/>
      <c r="N1608" s="1058"/>
      <c r="O1608" s="1058"/>
      <c r="P1608" s="1058"/>
      <c r="Q1608" s="1058"/>
      <c r="R1608" s="1017"/>
    </row>
    <row r="1609" spans="3:18" ht="27" customHeight="1">
      <c r="C1609" s="1018" t="s">
        <v>11194</v>
      </c>
      <c r="D1609" s="1081">
        <v>32</v>
      </c>
      <c r="E1609" s="1081" t="s">
        <v>707</v>
      </c>
      <c r="F1609" s="1081" t="s">
        <v>708</v>
      </c>
      <c r="G1609" s="1879" t="s">
        <v>11186</v>
      </c>
      <c r="H1609" s="1880"/>
      <c r="I1609" s="1880"/>
      <c r="J1609" s="1880"/>
      <c r="K1609" s="1880"/>
      <c r="L1609" s="1881"/>
      <c r="M1609" s="1058"/>
      <c r="N1609" s="1058"/>
      <c r="O1609" s="1058"/>
      <c r="P1609" s="1058"/>
      <c r="Q1609" s="1058"/>
      <c r="R1609" s="1017"/>
    </row>
    <row r="1610" spans="3:18" ht="27" customHeight="1">
      <c r="C1610" s="1018" t="s">
        <v>11195</v>
      </c>
      <c r="D1610" s="1081">
        <v>32</v>
      </c>
      <c r="E1610" s="1081" t="s">
        <v>769</v>
      </c>
      <c r="F1610" s="1081" t="s">
        <v>708</v>
      </c>
      <c r="G1610" s="1879" t="s">
        <v>11196</v>
      </c>
      <c r="H1610" s="1880"/>
      <c r="I1610" s="1880"/>
      <c r="J1610" s="1880"/>
      <c r="K1610" s="1880"/>
      <c r="L1610" s="1881"/>
      <c r="M1610" s="1058"/>
      <c r="N1610" s="1058"/>
      <c r="O1610" s="1058"/>
      <c r="P1610" s="1058"/>
      <c r="Q1610" s="1058"/>
      <c r="R1610" s="1017"/>
    </row>
    <row r="1611" spans="3:18" ht="27" customHeight="1">
      <c r="C1611" s="1018" t="s">
        <v>11197</v>
      </c>
      <c r="D1611" s="1081">
        <v>32</v>
      </c>
      <c r="E1611" s="1081" t="s">
        <v>769</v>
      </c>
      <c r="F1611" s="1081" t="s">
        <v>708</v>
      </c>
      <c r="G1611" s="1879" t="s">
        <v>11198</v>
      </c>
      <c r="H1611" s="1880"/>
      <c r="I1611" s="1880"/>
      <c r="J1611" s="1880"/>
      <c r="K1611" s="1880"/>
      <c r="L1611" s="1881"/>
      <c r="M1611" s="1058"/>
      <c r="N1611" s="1058"/>
      <c r="O1611" s="1058"/>
      <c r="P1611" s="1058"/>
      <c r="Q1611" s="1058"/>
      <c r="R1611" s="1017"/>
    </row>
    <row r="1612" spans="3:18" ht="27" customHeight="1">
      <c r="C1612" s="1018" t="s">
        <v>11199</v>
      </c>
      <c r="D1612" s="1081">
        <v>32</v>
      </c>
      <c r="E1612" s="1081" t="s">
        <v>769</v>
      </c>
      <c r="F1612" s="1081" t="s">
        <v>708</v>
      </c>
      <c r="G1612" s="1879" t="s">
        <v>11198</v>
      </c>
      <c r="H1612" s="1880"/>
      <c r="I1612" s="1880"/>
      <c r="J1612" s="1880"/>
      <c r="K1612" s="1880"/>
      <c r="L1612" s="1881"/>
      <c r="M1612" s="1058"/>
      <c r="N1612" s="1058"/>
      <c r="O1612" s="1058"/>
      <c r="P1612" s="1058"/>
      <c r="Q1612" s="1058"/>
      <c r="R1612" s="1017"/>
    </row>
    <row r="1613" spans="3:18" ht="27" customHeight="1">
      <c r="C1613" s="1018" t="s">
        <v>11200</v>
      </c>
      <c r="D1613" s="1081">
        <v>32</v>
      </c>
      <c r="E1613" s="1081" t="s">
        <v>707</v>
      </c>
      <c r="F1613" s="1081" t="s">
        <v>708</v>
      </c>
      <c r="G1613" s="1879" t="s">
        <v>11201</v>
      </c>
      <c r="H1613" s="1880"/>
      <c r="I1613" s="1880"/>
      <c r="J1613" s="1880"/>
      <c r="K1613" s="1880"/>
      <c r="L1613" s="1881"/>
      <c r="M1613" s="1058"/>
      <c r="N1613" s="1058"/>
      <c r="O1613" s="1058"/>
      <c r="P1613" s="1058"/>
      <c r="Q1613" s="1058"/>
      <c r="R1613" s="1017"/>
    </row>
    <row r="1614" spans="3:18" ht="27" customHeight="1">
      <c r="C1614" s="1018" t="s">
        <v>11202</v>
      </c>
      <c r="D1614" s="1081">
        <v>32</v>
      </c>
      <c r="E1614" s="1081" t="s">
        <v>707</v>
      </c>
      <c r="F1614" s="1081" t="s">
        <v>708</v>
      </c>
      <c r="G1614" s="1879" t="s">
        <v>11203</v>
      </c>
      <c r="H1614" s="1880"/>
      <c r="I1614" s="1880"/>
      <c r="J1614" s="1880"/>
      <c r="K1614" s="1880"/>
      <c r="L1614" s="1881"/>
      <c r="M1614" s="1058"/>
      <c r="N1614" s="1058"/>
      <c r="O1614" s="1058"/>
      <c r="P1614" s="1058"/>
      <c r="Q1614" s="1058"/>
      <c r="R1614" s="1017"/>
    </row>
    <row r="1615" spans="3:18" ht="27" customHeight="1">
      <c r="C1615" s="1018" t="s">
        <v>11204</v>
      </c>
      <c r="D1615" s="1081">
        <v>32</v>
      </c>
      <c r="E1615" s="1081" t="s">
        <v>707</v>
      </c>
      <c r="F1615" s="1081" t="s">
        <v>708</v>
      </c>
      <c r="G1615" s="1879" t="s">
        <v>11203</v>
      </c>
      <c r="H1615" s="1880"/>
      <c r="I1615" s="1880"/>
      <c r="J1615" s="1880"/>
      <c r="K1615" s="1880"/>
      <c r="L1615" s="1881"/>
      <c r="M1615" s="1058"/>
      <c r="N1615" s="1058"/>
      <c r="O1615" s="1058"/>
      <c r="P1615" s="1058"/>
      <c r="Q1615" s="1058"/>
      <c r="R1615" s="1017"/>
    </row>
    <row r="1616" spans="3:18" ht="27" customHeight="1">
      <c r="C1616" s="1018" t="s">
        <v>11205</v>
      </c>
      <c r="D1616" s="1081">
        <v>32</v>
      </c>
      <c r="E1616" s="1081" t="s">
        <v>707</v>
      </c>
      <c r="F1616" s="1081" t="s">
        <v>708</v>
      </c>
      <c r="G1616" s="1879" t="s">
        <v>11203</v>
      </c>
      <c r="H1616" s="1880"/>
      <c r="I1616" s="1880"/>
      <c r="J1616" s="1880"/>
      <c r="K1616" s="1880"/>
      <c r="L1616" s="1881"/>
      <c r="M1616" s="1058"/>
      <c r="N1616" s="1058"/>
      <c r="O1616" s="1058"/>
      <c r="P1616" s="1058"/>
      <c r="Q1616" s="1058"/>
      <c r="R1616" s="1017"/>
    </row>
    <row r="1617" spans="3:18" ht="27" customHeight="1">
      <c r="C1617" s="1018" t="s">
        <v>11206</v>
      </c>
      <c r="D1617" s="1081">
        <v>32</v>
      </c>
      <c r="E1617" s="1081" t="s">
        <v>707</v>
      </c>
      <c r="F1617" s="1081" t="s">
        <v>708</v>
      </c>
      <c r="G1617" s="1879" t="s">
        <v>11203</v>
      </c>
      <c r="H1617" s="1880"/>
      <c r="I1617" s="1880"/>
      <c r="J1617" s="1880"/>
      <c r="K1617" s="1880"/>
      <c r="L1617" s="1881"/>
      <c r="M1617" s="1058"/>
      <c r="N1617" s="1058"/>
      <c r="O1617" s="1058"/>
      <c r="P1617" s="1058"/>
      <c r="Q1617" s="1058"/>
      <c r="R1617" s="1017"/>
    </row>
    <row r="1618" spans="3:18" ht="27" customHeight="1">
      <c r="C1618" s="1018" t="s">
        <v>11207</v>
      </c>
      <c r="D1618" s="1081">
        <v>32</v>
      </c>
      <c r="E1618" s="1081" t="s">
        <v>707</v>
      </c>
      <c r="F1618" s="1081" t="s">
        <v>708</v>
      </c>
      <c r="G1618" s="1879" t="s">
        <v>11203</v>
      </c>
      <c r="H1618" s="1880"/>
      <c r="I1618" s="1880"/>
      <c r="J1618" s="1880"/>
      <c r="K1618" s="1880"/>
      <c r="L1618" s="1881"/>
      <c r="M1618" s="1058"/>
      <c r="N1618" s="1058"/>
      <c r="O1618" s="1058"/>
      <c r="P1618" s="1058"/>
      <c r="Q1618" s="1058"/>
      <c r="R1618" s="1017"/>
    </row>
    <row r="1619" spans="3:18" ht="27" customHeight="1">
      <c r="C1619" s="1018" t="s">
        <v>11208</v>
      </c>
      <c r="D1619" s="1081">
        <v>32</v>
      </c>
      <c r="E1619" s="1081" t="s">
        <v>707</v>
      </c>
      <c r="F1619" s="1081" t="s">
        <v>708</v>
      </c>
      <c r="G1619" s="1879" t="s">
        <v>11203</v>
      </c>
      <c r="H1619" s="1880"/>
      <c r="I1619" s="1880"/>
      <c r="J1619" s="1880"/>
      <c r="K1619" s="1880"/>
      <c r="L1619" s="1881"/>
      <c r="M1619" s="1058"/>
      <c r="N1619" s="1058"/>
      <c r="O1619" s="1058"/>
      <c r="P1619" s="1058"/>
      <c r="Q1619" s="1058"/>
      <c r="R1619" s="1017"/>
    </row>
    <row r="1620" spans="3:18" ht="27" customHeight="1">
      <c r="C1620" s="1018" t="s">
        <v>11209</v>
      </c>
      <c r="D1620" s="1081">
        <v>32</v>
      </c>
      <c r="E1620" s="1081" t="s">
        <v>707</v>
      </c>
      <c r="F1620" s="1081" t="s">
        <v>708</v>
      </c>
      <c r="G1620" s="1879" t="s">
        <v>11210</v>
      </c>
      <c r="H1620" s="1880"/>
      <c r="I1620" s="1880"/>
      <c r="J1620" s="1880"/>
      <c r="K1620" s="1880"/>
      <c r="L1620" s="1881"/>
      <c r="M1620" s="1058"/>
      <c r="N1620" s="1058"/>
      <c r="O1620" s="1058"/>
      <c r="P1620" s="1058"/>
      <c r="Q1620" s="1058"/>
      <c r="R1620" s="1017"/>
    </row>
    <row r="1621" spans="3:18" ht="27" customHeight="1">
      <c r="C1621" s="1018" t="s">
        <v>11211</v>
      </c>
      <c r="D1621" s="1081">
        <v>32</v>
      </c>
      <c r="E1621" s="1081" t="s">
        <v>707</v>
      </c>
      <c r="F1621" s="1081" t="s">
        <v>708</v>
      </c>
      <c r="G1621" s="1879" t="s">
        <v>11210</v>
      </c>
      <c r="H1621" s="1880"/>
      <c r="I1621" s="1880"/>
      <c r="J1621" s="1880"/>
      <c r="K1621" s="1880"/>
      <c r="L1621" s="1881"/>
      <c r="M1621" s="1058"/>
      <c r="N1621" s="1058"/>
      <c r="O1621" s="1058"/>
      <c r="P1621" s="1058"/>
      <c r="Q1621" s="1058"/>
      <c r="R1621" s="1017"/>
    </row>
    <row r="1622" spans="3:18" ht="27" customHeight="1">
      <c r="C1622" s="1018" t="s">
        <v>11212</v>
      </c>
      <c r="D1622" s="1081">
        <v>32</v>
      </c>
      <c r="E1622" s="1081" t="s">
        <v>769</v>
      </c>
      <c r="F1622" s="1081" t="s">
        <v>708</v>
      </c>
      <c r="G1622" s="1879" t="s">
        <v>11213</v>
      </c>
      <c r="H1622" s="1880"/>
      <c r="I1622" s="1880"/>
      <c r="J1622" s="1880"/>
      <c r="K1622" s="1880"/>
      <c r="L1622" s="1881"/>
      <c r="M1622" s="1058"/>
      <c r="N1622" s="1058"/>
      <c r="O1622" s="1058"/>
      <c r="P1622" s="1058"/>
      <c r="Q1622" s="1058"/>
      <c r="R1622" s="1017"/>
    </row>
    <row r="1623" spans="3:18" ht="27" customHeight="1">
      <c r="C1623" s="1018" t="s">
        <v>11214</v>
      </c>
      <c r="D1623" s="1081">
        <v>32</v>
      </c>
      <c r="E1623" s="1081" t="s">
        <v>769</v>
      </c>
      <c r="F1623" s="1081" t="s">
        <v>708</v>
      </c>
      <c r="G1623" s="1879" t="s">
        <v>11213</v>
      </c>
      <c r="H1623" s="1880"/>
      <c r="I1623" s="1880"/>
      <c r="J1623" s="1880"/>
      <c r="K1623" s="1880"/>
      <c r="L1623" s="1881"/>
      <c r="M1623" s="1058"/>
      <c r="N1623" s="1058"/>
      <c r="O1623" s="1058"/>
      <c r="P1623" s="1058"/>
      <c r="Q1623" s="1058"/>
      <c r="R1623" s="1017"/>
    </row>
    <row r="1624" spans="3:18" ht="27" customHeight="1">
      <c r="C1624" s="1018" t="s">
        <v>11215</v>
      </c>
      <c r="D1624" s="1081">
        <v>32</v>
      </c>
      <c r="E1624" s="1081" t="s">
        <v>707</v>
      </c>
      <c r="F1624" s="1081" t="s">
        <v>708</v>
      </c>
      <c r="G1624" s="1879" t="s">
        <v>11216</v>
      </c>
      <c r="H1624" s="1880"/>
      <c r="I1624" s="1880"/>
      <c r="J1624" s="1880"/>
      <c r="K1624" s="1880"/>
      <c r="L1624" s="1881"/>
      <c r="M1624" s="1058"/>
      <c r="N1624" s="1058"/>
      <c r="O1624" s="1058"/>
      <c r="P1624" s="1058"/>
      <c r="Q1624" s="1058"/>
      <c r="R1624" s="1017"/>
    </row>
    <row r="1625" spans="3:18" ht="27" customHeight="1">
      <c r="C1625" s="1018" t="s">
        <v>11217</v>
      </c>
      <c r="D1625" s="1081">
        <v>2048</v>
      </c>
      <c r="E1625" s="1081" t="s">
        <v>769</v>
      </c>
      <c r="F1625" s="1081" t="s">
        <v>708</v>
      </c>
      <c r="G1625" s="1879" t="s">
        <v>11218</v>
      </c>
      <c r="H1625" s="1880"/>
      <c r="I1625" s="1880"/>
      <c r="J1625" s="1880"/>
      <c r="K1625" s="1880"/>
      <c r="L1625" s="1881"/>
      <c r="M1625" s="1058"/>
      <c r="N1625" s="1056"/>
      <c r="O1625" s="1058"/>
      <c r="P1625" s="1058"/>
      <c r="Q1625" s="1058"/>
      <c r="R1625" s="1017"/>
    </row>
    <row r="1626" spans="3:18" ht="27" customHeight="1">
      <c r="C1626" s="1018" t="s">
        <v>11219</v>
      </c>
      <c r="D1626" s="1081">
        <v>128</v>
      </c>
      <c r="E1626" s="1081" t="s">
        <v>707</v>
      </c>
      <c r="F1626" s="1081" t="s">
        <v>708</v>
      </c>
      <c r="G1626" s="1879" t="s">
        <v>11220</v>
      </c>
      <c r="H1626" s="1880"/>
      <c r="I1626" s="1880"/>
      <c r="J1626" s="1880"/>
      <c r="K1626" s="1880"/>
      <c r="L1626" s="1881"/>
      <c r="M1626" s="1058"/>
      <c r="N1626" s="1058"/>
      <c r="O1626" s="1058"/>
      <c r="P1626" s="1058"/>
      <c r="Q1626" s="1058"/>
      <c r="R1626" s="1017"/>
    </row>
    <row r="1627" spans="3:18" ht="27" customHeight="1">
      <c r="C1627" s="1018" t="s">
        <v>11221</v>
      </c>
      <c r="D1627" s="1081">
        <v>32</v>
      </c>
      <c r="E1627" s="1081" t="s">
        <v>707</v>
      </c>
      <c r="F1627" s="1081" t="s">
        <v>708</v>
      </c>
      <c r="G1627" s="1879" t="s">
        <v>11222</v>
      </c>
      <c r="H1627" s="1880"/>
      <c r="I1627" s="1880"/>
      <c r="J1627" s="1880"/>
      <c r="K1627" s="1880"/>
      <c r="L1627" s="1881"/>
      <c r="M1627" s="1058"/>
      <c r="N1627" s="1058"/>
      <c r="O1627" s="1058"/>
      <c r="P1627" s="1058"/>
      <c r="Q1627" s="1058"/>
      <c r="R1627" s="1017"/>
    </row>
    <row r="1628" spans="3:18" ht="27" customHeight="1">
      <c r="C1628" s="1018" t="s">
        <v>10666</v>
      </c>
      <c r="D1628" s="1081">
        <v>1</v>
      </c>
      <c r="E1628" s="1081" t="s">
        <v>769</v>
      </c>
      <c r="F1628" s="1081" t="s">
        <v>708</v>
      </c>
      <c r="G1628" s="1879" t="s">
        <v>11223</v>
      </c>
      <c r="H1628" s="1880"/>
      <c r="I1628" s="1880"/>
      <c r="J1628" s="1880"/>
      <c r="K1628" s="1880"/>
      <c r="L1628" s="1881"/>
      <c r="M1628" s="1058"/>
      <c r="N1628" s="1056"/>
      <c r="O1628" s="1058"/>
      <c r="P1628" s="1058"/>
      <c r="Q1628" s="1058"/>
      <c r="R1628" s="1017"/>
    </row>
    <row r="1629" spans="3:18" ht="27" customHeight="1">
      <c r="C1629" s="1018" t="s">
        <v>10667</v>
      </c>
      <c r="D1629" s="1081">
        <v>1</v>
      </c>
      <c r="E1629" s="1081" t="s">
        <v>769</v>
      </c>
      <c r="F1629" s="1081" t="s">
        <v>708</v>
      </c>
      <c r="G1629" s="1879" t="s">
        <v>11224</v>
      </c>
      <c r="H1629" s="1880"/>
      <c r="I1629" s="1880"/>
      <c r="J1629" s="1880"/>
      <c r="K1629" s="1880"/>
      <c r="L1629" s="1881"/>
      <c r="M1629" s="1058"/>
      <c r="N1629" s="1056"/>
      <c r="O1629" s="1058"/>
      <c r="P1629" s="1058"/>
      <c r="Q1629" s="1058"/>
      <c r="R1629" s="1017"/>
    </row>
    <row r="1630" spans="3:18" ht="27" customHeight="1">
      <c r="C1630" s="1018" t="s">
        <v>10668</v>
      </c>
      <c r="D1630" s="1081">
        <v>1</v>
      </c>
      <c r="E1630" s="1081" t="s">
        <v>707</v>
      </c>
      <c r="F1630" s="1081" t="s">
        <v>708</v>
      </c>
      <c r="G1630" s="1879" t="s">
        <v>11225</v>
      </c>
      <c r="H1630" s="1880"/>
      <c r="I1630" s="1880"/>
      <c r="J1630" s="1880"/>
      <c r="K1630" s="1880"/>
      <c r="L1630" s="1881"/>
      <c r="M1630" s="1058"/>
      <c r="N1630" s="1058"/>
      <c r="O1630" s="1058"/>
      <c r="P1630" s="1058"/>
      <c r="Q1630" s="1058"/>
      <c r="R1630" s="1017"/>
    </row>
    <row r="1631" spans="3:18" ht="27" customHeight="1">
      <c r="C1631" s="1019" t="s">
        <v>10669</v>
      </c>
      <c r="D1631" s="1081">
        <v>1</v>
      </c>
      <c r="E1631" s="1081" t="s">
        <v>10895</v>
      </c>
      <c r="F1631" s="1081" t="s">
        <v>708</v>
      </c>
      <c r="G1631" s="1879" t="s">
        <v>11226</v>
      </c>
      <c r="H1631" s="1880"/>
      <c r="I1631" s="1880"/>
      <c r="J1631" s="1880"/>
      <c r="K1631" s="1880"/>
      <c r="L1631" s="1881"/>
      <c r="M1631" s="1058"/>
      <c r="N1631" s="1056"/>
      <c r="O1631" s="1058"/>
      <c r="P1631" s="1058"/>
      <c r="Q1631" s="1058"/>
      <c r="R1631" s="1017"/>
    </row>
    <row r="1632" spans="3:18" ht="27" customHeight="1">
      <c r="C1632" s="1018" t="s">
        <v>10670</v>
      </c>
      <c r="D1632" s="1081">
        <v>1</v>
      </c>
      <c r="E1632" s="1081" t="s">
        <v>10895</v>
      </c>
      <c r="F1632" s="1081" t="s">
        <v>708</v>
      </c>
      <c r="G1632" s="1879" t="s">
        <v>11227</v>
      </c>
      <c r="H1632" s="1880"/>
      <c r="I1632" s="1880"/>
      <c r="J1632" s="1880"/>
      <c r="K1632" s="1880"/>
      <c r="L1632" s="1881"/>
      <c r="M1632" s="1058"/>
      <c r="N1632" s="1056"/>
      <c r="O1632" s="1058"/>
      <c r="P1632" s="1058"/>
      <c r="Q1632" s="1058"/>
      <c r="R1632" s="1017"/>
    </row>
    <row r="1633" spans="3:18" ht="27" customHeight="1">
      <c r="C1633" s="1019" t="s">
        <v>11228</v>
      </c>
      <c r="D1633" s="1081">
        <v>4</v>
      </c>
      <c r="E1633" s="1081" t="s">
        <v>707</v>
      </c>
      <c r="F1633" s="1081" t="s">
        <v>708</v>
      </c>
      <c r="G1633" s="1879" t="s">
        <v>11448</v>
      </c>
      <c r="H1633" s="1880"/>
      <c r="I1633" s="1880"/>
      <c r="J1633" s="1880"/>
      <c r="K1633" s="1880"/>
      <c r="L1633" s="1881"/>
      <c r="M1633" s="1058"/>
      <c r="N1633" s="1058"/>
      <c r="O1633" s="1058"/>
      <c r="P1633" s="1058"/>
      <c r="Q1633" s="1058"/>
      <c r="R1633" s="1017"/>
    </row>
    <row r="1634" spans="3:18" ht="27" customHeight="1">
      <c r="C1634" s="1019" t="s">
        <v>10674</v>
      </c>
      <c r="D1634" s="1081">
        <v>1</v>
      </c>
      <c r="E1634" s="1081" t="s">
        <v>707</v>
      </c>
      <c r="F1634" s="1081" t="s">
        <v>708</v>
      </c>
      <c r="G1634" s="1879" t="s">
        <v>11230</v>
      </c>
      <c r="H1634" s="1880"/>
      <c r="I1634" s="1880"/>
      <c r="J1634" s="1880"/>
      <c r="K1634" s="1880"/>
      <c r="L1634" s="1881"/>
      <c r="M1634" s="1058"/>
      <c r="N1634" s="1058"/>
      <c r="O1634" s="1058"/>
      <c r="P1634" s="1058"/>
      <c r="Q1634" s="1058"/>
      <c r="R1634" s="1017"/>
    </row>
    <row r="1635" spans="3:18" ht="27" customHeight="1">
      <c r="C1635" s="1019" t="s">
        <v>10675</v>
      </c>
      <c r="D1635" s="1081">
        <v>1</v>
      </c>
      <c r="E1635" s="1081" t="s">
        <v>707</v>
      </c>
      <c r="F1635" s="1081" t="s">
        <v>708</v>
      </c>
      <c r="G1635" s="1879" t="s">
        <v>11231</v>
      </c>
      <c r="H1635" s="1880"/>
      <c r="I1635" s="1880"/>
      <c r="J1635" s="1880"/>
      <c r="K1635" s="1880"/>
      <c r="L1635" s="1881"/>
      <c r="M1635" s="1058"/>
      <c r="N1635" s="1058"/>
      <c r="O1635" s="1058"/>
      <c r="P1635" s="1058"/>
      <c r="Q1635" s="1058"/>
      <c r="R1635" s="1017"/>
    </row>
    <row r="1636" spans="3:18" ht="27" customHeight="1">
      <c r="C1636" s="1019" t="s">
        <v>10676</v>
      </c>
      <c r="D1636" s="1081">
        <v>1</v>
      </c>
      <c r="E1636" s="1081" t="s">
        <v>707</v>
      </c>
      <c r="F1636" s="1081" t="s">
        <v>708</v>
      </c>
      <c r="G1636" s="1879" t="s">
        <v>11232</v>
      </c>
      <c r="H1636" s="1880"/>
      <c r="I1636" s="1880"/>
      <c r="J1636" s="1880"/>
      <c r="K1636" s="1880"/>
      <c r="L1636" s="1881"/>
      <c r="M1636" s="1058"/>
      <c r="N1636" s="1058"/>
      <c r="O1636" s="1058"/>
      <c r="P1636" s="1058"/>
      <c r="Q1636" s="1058"/>
      <c r="R1636" s="1017"/>
    </row>
    <row r="1637" spans="3:18" ht="27" customHeight="1">
      <c r="C1637" s="1019" t="s">
        <v>10677</v>
      </c>
      <c r="D1637" s="1081">
        <v>1</v>
      </c>
      <c r="E1637" s="1081" t="s">
        <v>707</v>
      </c>
      <c r="F1637" s="1081" t="s">
        <v>708</v>
      </c>
      <c r="G1637" s="1879" t="s">
        <v>11233</v>
      </c>
      <c r="H1637" s="1880"/>
      <c r="I1637" s="1880"/>
      <c r="J1637" s="1880"/>
      <c r="K1637" s="1880"/>
      <c r="L1637" s="1881"/>
      <c r="M1637" s="1058"/>
      <c r="N1637" s="1058"/>
      <c r="O1637" s="1058"/>
      <c r="P1637" s="1058"/>
      <c r="Q1637" s="1058"/>
      <c r="R1637" s="1017"/>
    </row>
    <row r="1638" spans="3:18" ht="27" customHeight="1">
      <c r="C1638" s="1018" t="s">
        <v>11234</v>
      </c>
      <c r="D1638" s="1081">
        <v>4</v>
      </c>
      <c r="E1638" s="1081" t="s">
        <v>707</v>
      </c>
      <c r="F1638" s="1081" t="s">
        <v>708</v>
      </c>
      <c r="G1638" s="1879" t="s">
        <v>11235</v>
      </c>
      <c r="H1638" s="1880"/>
      <c r="I1638" s="1880"/>
      <c r="J1638" s="1880"/>
      <c r="K1638" s="1880"/>
      <c r="L1638" s="1881"/>
      <c r="M1638" s="1058"/>
      <c r="N1638" s="1058"/>
      <c r="O1638" s="1058"/>
      <c r="P1638" s="1058"/>
      <c r="Q1638" s="1058"/>
      <c r="R1638" s="1017"/>
    </row>
    <row r="1639" spans="3:18" ht="27" customHeight="1">
      <c r="C1639" s="1018" t="s">
        <v>10680</v>
      </c>
      <c r="D1639" s="1081">
        <v>1</v>
      </c>
      <c r="E1639" s="1081" t="s">
        <v>769</v>
      </c>
      <c r="F1639" s="1081" t="s">
        <v>708</v>
      </c>
      <c r="G1639" s="1879" t="s">
        <v>11236</v>
      </c>
      <c r="H1639" s="1880"/>
      <c r="I1639" s="1880"/>
      <c r="J1639" s="1880"/>
      <c r="K1639" s="1880"/>
      <c r="L1639" s="1881"/>
      <c r="M1639" s="1058"/>
      <c r="N1639" s="1056"/>
      <c r="O1639" s="1058"/>
      <c r="P1639" s="1058"/>
      <c r="Q1639" s="1058"/>
      <c r="R1639" s="1017"/>
    </row>
    <row r="1640" spans="3:18" ht="27" customHeight="1">
      <c r="C1640" s="1018" t="s">
        <v>10681</v>
      </c>
      <c r="D1640" s="1081">
        <v>1</v>
      </c>
      <c r="E1640" s="1081" t="s">
        <v>769</v>
      </c>
      <c r="F1640" s="1081" t="s">
        <v>708</v>
      </c>
      <c r="G1640" s="1879" t="s">
        <v>11237</v>
      </c>
      <c r="H1640" s="1880"/>
      <c r="I1640" s="1880"/>
      <c r="J1640" s="1880"/>
      <c r="K1640" s="1880"/>
      <c r="L1640" s="1881"/>
      <c r="M1640" s="1058"/>
      <c r="N1640" s="1056"/>
      <c r="O1640" s="1058"/>
      <c r="P1640" s="1058"/>
      <c r="Q1640" s="1058"/>
      <c r="R1640" s="1017"/>
    </row>
    <row r="1641" spans="3:18" ht="27" customHeight="1">
      <c r="C1641" s="1018" t="s">
        <v>10682</v>
      </c>
      <c r="D1641" s="1081">
        <v>1</v>
      </c>
      <c r="E1641" s="1081" t="s">
        <v>707</v>
      </c>
      <c r="F1641" s="1081" t="s">
        <v>708</v>
      </c>
      <c r="G1641" s="1879" t="s">
        <v>11238</v>
      </c>
      <c r="H1641" s="1880"/>
      <c r="I1641" s="1880"/>
      <c r="J1641" s="1880"/>
      <c r="K1641" s="1880"/>
      <c r="L1641" s="1881"/>
      <c r="M1641" s="1058"/>
      <c r="N1641" s="1058"/>
      <c r="O1641" s="1058"/>
      <c r="P1641" s="1058"/>
      <c r="Q1641" s="1058"/>
      <c r="R1641" s="1017"/>
    </row>
    <row r="1642" spans="3:18" ht="27" customHeight="1">
      <c r="C1642" s="1018" t="s">
        <v>10683</v>
      </c>
      <c r="D1642" s="1081">
        <v>1</v>
      </c>
      <c r="E1642" s="1081" t="s">
        <v>707</v>
      </c>
      <c r="F1642" s="1081" t="s">
        <v>708</v>
      </c>
      <c r="G1642" s="1879" t="s">
        <v>11239</v>
      </c>
      <c r="H1642" s="1880"/>
      <c r="I1642" s="1880"/>
      <c r="J1642" s="1880"/>
      <c r="K1642" s="1880"/>
      <c r="L1642" s="1881"/>
      <c r="M1642" s="1058"/>
      <c r="N1642" s="1058"/>
      <c r="O1642" s="1058"/>
      <c r="P1642" s="1058"/>
      <c r="Q1642" s="1058"/>
      <c r="R1642" s="1017"/>
    </row>
    <row r="1643" spans="3:18" ht="27" customHeight="1">
      <c r="C1643" s="1018" t="s">
        <v>11240</v>
      </c>
      <c r="D1643" s="1081">
        <v>8</v>
      </c>
      <c r="E1643" s="1081" t="s">
        <v>707</v>
      </c>
      <c r="F1643" s="1081" t="s">
        <v>708</v>
      </c>
      <c r="G1643" s="1879" t="s">
        <v>11241</v>
      </c>
      <c r="H1643" s="1880"/>
      <c r="I1643" s="1880"/>
      <c r="J1643" s="1880"/>
      <c r="K1643" s="1880"/>
      <c r="L1643" s="1881"/>
      <c r="M1643" s="1058"/>
      <c r="N1643" s="1058"/>
      <c r="O1643" s="1058"/>
      <c r="P1643" s="1058"/>
      <c r="Q1643" s="1058"/>
      <c r="R1643" s="1017"/>
    </row>
    <row r="1644" spans="3:18" ht="27" customHeight="1">
      <c r="C1644" s="1018" t="s">
        <v>11242</v>
      </c>
      <c r="D1644" s="1081">
        <v>8</v>
      </c>
      <c r="E1644" s="1081" t="s">
        <v>707</v>
      </c>
      <c r="F1644" s="1081" t="s">
        <v>708</v>
      </c>
      <c r="G1644" s="1879" t="s">
        <v>11243</v>
      </c>
      <c r="H1644" s="1880"/>
      <c r="I1644" s="1880"/>
      <c r="J1644" s="1880"/>
      <c r="K1644" s="1880"/>
      <c r="L1644" s="1881"/>
      <c r="M1644" s="1058"/>
      <c r="N1644" s="1058"/>
      <c r="O1644" s="1058"/>
      <c r="P1644" s="1058"/>
      <c r="Q1644" s="1058"/>
      <c r="R1644" s="1017"/>
    </row>
    <row r="1645" spans="3:18" ht="27" customHeight="1">
      <c r="C1645" s="1018" t="s">
        <v>11244</v>
      </c>
      <c r="D1645" s="1081">
        <v>32</v>
      </c>
      <c r="E1645" s="1081" t="s">
        <v>707</v>
      </c>
      <c r="F1645" s="1081" t="s">
        <v>708</v>
      </c>
      <c r="G1645" s="1879" t="s">
        <v>11241</v>
      </c>
      <c r="H1645" s="1880"/>
      <c r="I1645" s="1880"/>
      <c r="J1645" s="1880"/>
      <c r="K1645" s="1880"/>
      <c r="L1645" s="1881"/>
      <c r="M1645" s="1058"/>
      <c r="N1645" s="1058"/>
      <c r="O1645" s="1058"/>
      <c r="P1645" s="1058"/>
      <c r="Q1645" s="1058"/>
      <c r="R1645" s="1017"/>
    </row>
    <row r="1646" spans="3:18" ht="27" customHeight="1">
      <c r="C1646" s="1018" t="s">
        <v>11245</v>
      </c>
      <c r="D1646" s="1081">
        <v>128</v>
      </c>
      <c r="E1646" s="1081" t="s">
        <v>707</v>
      </c>
      <c r="F1646" s="1081" t="s">
        <v>708</v>
      </c>
      <c r="G1646" s="1879" t="s">
        <v>11246</v>
      </c>
      <c r="H1646" s="1880"/>
      <c r="I1646" s="1880"/>
      <c r="J1646" s="1880"/>
      <c r="K1646" s="1880"/>
      <c r="L1646" s="1881"/>
      <c r="M1646" s="1058"/>
      <c r="N1646" s="1058"/>
      <c r="O1646" s="1058"/>
      <c r="P1646" s="1058"/>
      <c r="Q1646" s="1058"/>
      <c r="R1646" s="1017"/>
    </row>
    <row r="1647" spans="3:18" ht="27" customHeight="1">
      <c r="C1647" s="1018" t="s">
        <v>11247</v>
      </c>
      <c r="D1647" s="1081">
        <v>128</v>
      </c>
      <c r="E1647" s="1081" t="s">
        <v>707</v>
      </c>
      <c r="F1647" s="1081" t="s">
        <v>708</v>
      </c>
      <c r="G1647" s="1879" t="s">
        <v>11248</v>
      </c>
      <c r="H1647" s="1880"/>
      <c r="I1647" s="1880"/>
      <c r="J1647" s="1880"/>
      <c r="K1647" s="1880"/>
      <c r="L1647" s="1881"/>
      <c r="M1647" s="1058"/>
      <c r="N1647" s="1058"/>
      <c r="O1647" s="1058"/>
      <c r="P1647" s="1058"/>
      <c r="Q1647" s="1058"/>
      <c r="R1647" s="1058"/>
    </row>
    <row r="1648" spans="3:18" ht="27" customHeight="1">
      <c r="C1648" s="1018" t="s">
        <v>11249</v>
      </c>
      <c r="D1648" s="1081">
        <v>32</v>
      </c>
      <c r="E1648" s="1081" t="s">
        <v>707</v>
      </c>
      <c r="F1648" s="1081" t="s">
        <v>708</v>
      </c>
      <c r="G1648" s="1879" t="s">
        <v>11250</v>
      </c>
      <c r="H1648" s="1880"/>
      <c r="I1648" s="1880"/>
      <c r="J1648" s="1880"/>
      <c r="K1648" s="1880"/>
      <c r="L1648" s="1881"/>
      <c r="M1648" s="1058"/>
      <c r="N1648" s="1058"/>
      <c r="O1648" s="1058"/>
      <c r="P1648" s="1058"/>
      <c r="Q1648" s="1058"/>
      <c r="R1648" s="1058"/>
    </row>
    <row r="1649" spans="3:17" ht="27" customHeight="1">
      <c r="C1649" s="1018" t="s">
        <v>11251</v>
      </c>
      <c r="D1649" s="1081">
        <v>32</v>
      </c>
      <c r="E1649" s="1081" t="s">
        <v>707</v>
      </c>
      <c r="F1649" s="1081" t="s">
        <v>708</v>
      </c>
      <c r="G1649" s="1879" t="s">
        <v>11252</v>
      </c>
      <c r="H1649" s="1880"/>
      <c r="I1649" s="1880"/>
      <c r="J1649" s="1880"/>
      <c r="K1649" s="1880"/>
      <c r="L1649" s="1881"/>
      <c r="M1649" s="56"/>
      <c r="P1649" s="56"/>
      <c r="Q1649" s="56"/>
    </row>
    <row r="1650" spans="3:17" ht="12">
      <c r="C1650" s="873" t="s">
        <v>14435</v>
      </c>
      <c r="D1650" s="1017">
        <f>SUM(D1370:D1649)</f>
        <v>6274</v>
      </c>
      <c r="E1650" s="1058"/>
      <c r="F1650" s="1058"/>
      <c r="G1650" s="1058"/>
      <c r="H1650" s="1058"/>
      <c r="I1650" s="1058"/>
      <c r="J1650" s="1058"/>
      <c r="K1650" s="1058"/>
      <c r="L1650" s="1058"/>
      <c r="M1650" s="56"/>
      <c r="P1650" s="56"/>
      <c r="Q1650" s="56"/>
    </row>
    <row r="1651" spans="3:17" ht="12">
      <c r="M1651" s="56"/>
      <c r="P1651" s="56"/>
      <c r="Q1651" s="56"/>
    </row>
    <row r="1652" spans="3:17" ht="12">
      <c r="M1652" s="56"/>
      <c r="P1652" s="56"/>
      <c r="Q1652" s="56"/>
    </row>
    <row r="1653" spans="3:17" ht="12">
      <c r="M1653" s="56"/>
      <c r="P1653" s="56"/>
      <c r="Q1653" s="56"/>
    </row>
  </sheetData>
  <mergeCells count="1210">
    <mergeCell ref="H322:J322"/>
    <mergeCell ref="G1464:L1464"/>
    <mergeCell ref="G1628:L1628"/>
    <mergeCell ref="G1376:L1376"/>
    <mergeCell ref="G1377:L1377"/>
    <mergeCell ref="G1380:L1380"/>
    <mergeCell ref="G1381:L1381"/>
    <mergeCell ref="G1389:L1389"/>
    <mergeCell ref="G1385:L1385"/>
    <mergeCell ref="G1382:L1382"/>
    <mergeCell ref="G1391:L1391"/>
    <mergeCell ref="C943:J943"/>
    <mergeCell ref="C944:J944"/>
    <mergeCell ref="C945:J945"/>
    <mergeCell ref="C946:J946"/>
    <mergeCell ref="C309:J309"/>
    <mergeCell ref="C310:J310"/>
    <mergeCell ref="C311:J311"/>
    <mergeCell ref="C312:J312"/>
    <mergeCell ref="C313:J313"/>
    <mergeCell ref="C314:J314"/>
    <mergeCell ref="C315:J315"/>
    <mergeCell ref="C316:J316"/>
    <mergeCell ref="F317:J317"/>
    <mergeCell ref="F318:J318"/>
    <mergeCell ref="G319:J319"/>
    <mergeCell ref="G320:J320"/>
    <mergeCell ref="G321:J321"/>
    <mergeCell ref="G1390:L1390"/>
    <mergeCell ref="G1392:L1392"/>
    <mergeCell ref="G1405:L1405"/>
    <mergeCell ref="C530:J530"/>
    <mergeCell ref="C302:J302"/>
    <mergeCell ref="C303:J303"/>
    <mergeCell ref="C304:J304"/>
    <mergeCell ref="C305:J305"/>
    <mergeCell ref="C306:J306"/>
    <mergeCell ref="C307:J307"/>
    <mergeCell ref="C308:J308"/>
    <mergeCell ref="D278:J278"/>
    <mergeCell ref="D280:J280"/>
    <mergeCell ref="D281:J281"/>
    <mergeCell ref="D283:J283"/>
    <mergeCell ref="D284:J284"/>
    <mergeCell ref="D286:J286"/>
    <mergeCell ref="D287:J287"/>
    <mergeCell ref="D289:J289"/>
    <mergeCell ref="C291:J291"/>
    <mergeCell ref="C292:J292"/>
    <mergeCell ref="C293:J293"/>
    <mergeCell ref="F294:J294"/>
    <mergeCell ref="I275:J275"/>
    <mergeCell ref="I276:J276"/>
    <mergeCell ref="G277:J277"/>
    <mergeCell ref="H260:J260"/>
    <mergeCell ref="H261:J261"/>
    <mergeCell ref="H262:J262"/>
    <mergeCell ref="H263:J263"/>
    <mergeCell ref="H264:J264"/>
    <mergeCell ref="I265:J265"/>
    <mergeCell ref="I266:J266"/>
    <mergeCell ref="I267:J267"/>
    <mergeCell ref="I268:J268"/>
    <mergeCell ref="D295:J295"/>
    <mergeCell ref="F296:J296"/>
    <mergeCell ref="F297:J297"/>
    <mergeCell ref="G299:J299"/>
    <mergeCell ref="C301:J301"/>
    <mergeCell ref="C249:J249"/>
    <mergeCell ref="C250:J250"/>
    <mergeCell ref="C251:J251"/>
    <mergeCell ref="C252:J252"/>
    <mergeCell ref="C253:J253"/>
    <mergeCell ref="C254:J254"/>
    <mergeCell ref="C255:J255"/>
    <mergeCell ref="C256:J256"/>
    <mergeCell ref="C257:J257"/>
    <mergeCell ref="C258:J258"/>
    <mergeCell ref="I259:J259"/>
    <mergeCell ref="I269:J269"/>
    <mergeCell ref="I270:J270"/>
    <mergeCell ref="I271:J271"/>
    <mergeCell ref="I272:J272"/>
    <mergeCell ref="I273:J273"/>
    <mergeCell ref="I274:J274"/>
    <mergeCell ref="C232:J232"/>
    <mergeCell ref="C233:J233"/>
    <mergeCell ref="C234:J234"/>
    <mergeCell ref="C235:J235"/>
    <mergeCell ref="C236:J236"/>
    <mergeCell ref="C237:J237"/>
    <mergeCell ref="C238:J238"/>
    <mergeCell ref="C239:J239"/>
    <mergeCell ref="C240:J240"/>
    <mergeCell ref="C241:J241"/>
    <mergeCell ref="C242:J242"/>
    <mergeCell ref="C243:J243"/>
    <mergeCell ref="C244:J244"/>
    <mergeCell ref="C245:J245"/>
    <mergeCell ref="C246:J246"/>
    <mergeCell ref="C247:J247"/>
    <mergeCell ref="C248:J248"/>
    <mergeCell ref="C223:J223"/>
    <mergeCell ref="C224:J224"/>
    <mergeCell ref="C225:J225"/>
    <mergeCell ref="G195:J195"/>
    <mergeCell ref="C201:J201"/>
    <mergeCell ref="D202:J202"/>
    <mergeCell ref="C203:J203"/>
    <mergeCell ref="E204:J204"/>
    <mergeCell ref="C205:J205"/>
    <mergeCell ref="D206:J206"/>
    <mergeCell ref="C209:J209"/>
    <mergeCell ref="C226:J226"/>
    <mergeCell ref="C227:J227"/>
    <mergeCell ref="C228:J228"/>
    <mergeCell ref="C229:J229"/>
    <mergeCell ref="C230:J230"/>
    <mergeCell ref="C231:J231"/>
    <mergeCell ref="C165:J165"/>
    <mergeCell ref="C166:J166"/>
    <mergeCell ref="C167:J167"/>
    <mergeCell ref="C168:J168"/>
    <mergeCell ref="C210:J210"/>
    <mergeCell ref="C211:J211"/>
    <mergeCell ref="C212:J212"/>
    <mergeCell ref="C213:J213"/>
    <mergeCell ref="E214:J214"/>
    <mergeCell ref="C215:J215"/>
    <mergeCell ref="C216:J216"/>
    <mergeCell ref="C217:J217"/>
    <mergeCell ref="C218:J218"/>
    <mergeCell ref="C219:J219"/>
    <mergeCell ref="C220:J220"/>
    <mergeCell ref="C221:J221"/>
    <mergeCell ref="C222:J222"/>
    <mergeCell ref="C152:J152"/>
    <mergeCell ref="F153:J153"/>
    <mergeCell ref="C154:J154"/>
    <mergeCell ref="C125:J125"/>
    <mergeCell ref="C126:J126"/>
    <mergeCell ref="C127:J127"/>
    <mergeCell ref="C128:J128"/>
    <mergeCell ref="C129:J129"/>
    <mergeCell ref="C130:J130"/>
    <mergeCell ref="C131:J131"/>
    <mergeCell ref="C132:J132"/>
    <mergeCell ref="C133:J133"/>
    <mergeCell ref="I135:J135"/>
    <mergeCell ref="E136:J136"/>
    <mergeCell ref="I188:J188"/>
    <mergeCell ref="G189:J189"/>
    <mergeCell ref="I192:J192"/>
    <mergeCell ref="C170:J170"/>
    <mergeCell ref="G171:J171"/>
    <mergeCell ref="I173:J173"/>
    <mergeCell ref="H174:J174"/>
    <mergeCell ref="G175:J175"/>
    <mergeCell ref="G178:J178"/>
    <mergeCell ref="F176:J176"/>
    <mergeCell ref="C179:J179"/>
    <mergeCell ref="C180:J180"/>
    <mergeCell ref="C157:J157"/>
    <mergeCell ref="G158:J158"/>
    <mergeCell ref="C159:J159"/>
    <mergeCell ref="G160:J160"/>
    <mergeCell ref="G161:J161"/>
    <mergeCell ref="G162:J162"/>
    <mergeCell ref="C98:J98"/>
    <mergeCell ref="C99:J99"/>
    <mergeCell ref="C100:J100"/>
    <mergeCell ref="E101:J101"/>
    <mergeCell ref="G102:J102"/>
    <mergeCell ref="C106:J106"/>
    <mergeCell ref="C108:J108"/>
    <mergeCell ref="C109:J109"/>
    <mergeCell ref="G107:J107"/>
    <mergeCell ref="G155:J155"/>
    <mergeCell ref="C113:J113"/>
    <mergeCell ref="C114:J114"/>
    <mergeCell ref="C115:J115"/>
    <mergeCell ref="E110:J110"/>
    <mergeCell ref="I116:J116"/>
    <mergeCell ref="C117:J117"/>
    <mergeCell ref="C118:J118"/>
    <mergeCell ref="C119:J119"/>
    <mergeCell ref="C121:J121"/>
    <mergeCell ref="C122:J122"/>
    <mergeCell ref="G123:J123"/>
    <mergeCell ref="C141:J141"/>
    <mergeCell ref="C142:J142"/>
    <mergeCell ref="C143:J143"/>
    <mergeCell ref="C144:J144"/>
    <mergeCell ref="C145:J145"/>
    <mergeCell ref="C146:J146"/>
    <mergeCell ref="C147:J147"/>
    <mergeCell ref="C148:J148"/>
    <mergeCell ref="C149:J149"/>
    <mergeCell ref="C150:J150"/>
    <mergeCell ref="C151:J151"/>
    <mergeCell ref="C81:J81"/>
    <mergeCell ref="I82:J82"/>
    <mergeCell ref="C83:J83"/>
    <mergeCell ref="C84:J84"/>
    <mergeCell ref="C86:J86"/>
    <mergeCell ref="C87:J87"/>
    <mergeCell ref="C89:J89"/>
    <mergeCell ref="C90:J90"/>
    <mergeCell ref="C91:J91"/>
    <mergeCell ref="C92:J92"/>
    <mergeCell ref="H96:J96"/>
    <mergeCell ref="E68:J68"/>
    <mergeCell ref="G69:J69"/>
    <mergeCell ref="E73:J73"/>
    <mergeCell ref="H74:J74"/>
    <mergeCell ref="C75:J75"/>
    <mergeCell ref="C55:J55"/>
    <mergeCell ref="C57:J57"/>
    <mergeCell ref="C58:J58"/>
    <mergeCell ref="H59:J59"/>
    <mergeCell ref="E56:J56"/>
    <mergeCell ref="F60:J60"/>
    <mergeCell ref="C61:J61"/>
    <mergeCell ref="C62:J62"/>
    <mergeCell ref="C63:J63"/>
    <mergeCell ref="H64:J64"/>
    <mergeCell ref="C65:J65"/>
    <mergeCell ref="C67:J67"/>
    <mergeCell ref="C42:J42"/>
    <mergeCell ref="C43:J43"/>
    <mergeCell ref="C45:J45"/>
    <mergeCell ref="C46:J46"/>
    <mergeCell ref="C47:J47"/>
    <mergeCell ref="F49:J49"/>
    <mergeCell ref="H50:J50"/>
    <mergeCell ref="H51:J51"/>
    <mergeCell ref="F52:J52"/>
    <mergeCell ref="C53:J53"/>
    <mergeCell ref="C54:J54"/>
    <mergeCell ref="C18:J18"/>
    <mergeCell ref="C19:J19"/>
    <mergeCell ref="C20:J20"/>
    <mergeCell ref="C21:J21"/>
    <mergeCell ref="C22:J22"/>
    <mergeCell ref="C23:J23"/>
    <mergeCell ref="C24:J24"/>
    <mergeCell ref="C25:J25"/>
    <mergeCell ref="C26:J26"/>
    <mergeCell ref="C34:J34"/>
    <mergeCell ref="C35:J35"/>
    <mergeCell ref="C37:J37"/>
    <mergeCell ref="C38:J38"/>
    <mergeCell ref="C39:J39"/>
    <mergeCell ref="C41:J41"/>
    <mergeCell ref="C27:J27"/>
    <mergeCell ref="C28:J28"/>
    <mergeCell ref="C29:J29"/>
    <mergeCell ref="C30:J30"/>
    <mergeCell ref="C31:J31"/>
    <mergeCell ref="C32:J32"/>
    <mergeCell ref="C33:J33"/>
    <mergeCell ref="G6:J6"/>
    <mergeCell ref="C7:J7"/>
    <mergeCell ref="C8:J8"/>
    <mergeCell ref="F9:J9"/>
    <mergeCell ref="G10:J10"/>
    <mergeCell ref="C12:J12"/>
    <mergeCell ref="C13:J13"/>
    <mergeCell ref="C14:J14"/>
    <mergeCell ref="C15:J15"/>
    <mergeCell ref="C16:J16"/>
    <mergeCell ref="C17:J17"/>
    <mergeCell ref="G1370:L1370"/>
    <mergeCell ref="G1386:L1386"/>
    <mergeCell ref="G1387:L1387"/>
    <mergeCell ref="G1388:L1388"/>
    <mergeCell ref="G1369:L1369"/>
    <mergeCell ref="G1371:L1371"/>
    <mergeCell ref="G1372:L1372"/>
    <mergeCell ref="G1373:L1373"/>
    <mergeCell ref="G1374:L1374"/>
    <mergeCell ref="G1375:L1375"/>
    <mergeCell ref="G1383:L1383"/>
    <mergeCell ref="G1384:L1384"/>
    <mergeCell ref="G1378:L1378"/>
    <mergeCell ref="G1379:L1379"/>
    <mergeCell ref="C528:J528"/>
    <mergeCell ref="C545:J545"/>
    <mergeCell ref="C546:J546"/>
    <mergeCell ref="C537:J537"/>
    <mergeCell ref="C538:J538"/>
    <mergeCell ref="C529:J529"/>
    <mergeCell ref="C531:J531"/>
    <mergeCell ref="C532:J532"/>
    <mergeCell ref="C522:J522"/>
    <mergeCell ref="C523:J523"/>
    <mergeCell ref="C524:J524"/>
    <mergeCell ref="C525:J525"/>
    <mergeCell ref="C526:J526"/>
    <mergeCell ref="C527:J527"/>
    <mergeCell ref="C517:J517"/>
    <mergeCell ref="C518:J518"/>
    <mergeCell ref="C519:J519"/>
    <mergeCell ref="C520:J520"/>
    <mergeCell ref="C521:J521"/>
    <mergeCell ref="G1393:L1393"/>
    <mergeCell ref="G1394:L1394"/>
    <mergeCell ref="G1395:L1395"/>
    <mergeCell ref="G1396:L1396"/>
    <mergeCell ref="C586:J586"/>
    <mergeCell ref="C607:J607"/>
    <mergeCell ref="C608:J608"/>
    <mergeCell ref="C605:J605"/>
    <mergeCell ref="C606:J606"/>
    <mergeCell ref="C603:J603"/>
    <mergeCell ref="C604:J604"/>
    <mergeCell ref="C649:J649"/>
    <mergeCell ref="C650:J650"/>
    <mergeCell ref="C609:J609"/>
    <mergeCell ref="C610:J610"/>
    <mergeCell ref="C611:J611"/>
    <mergeCell ref="C612:J612"/>
    <mergeCell ref="C613:J613"/>
    <mergeCell ref="C614:J614"/>
    <mergeCell ref="C539:J539"/>
    <mergeCell ref="C540:J540"/>
    <mergeCell ref="C541:J541"/>
    <mergeCell ref="C542:J542"/>
    <mergeCell ref="C543:J543"/>
    <mergeCell ref="C544:J544"/>
    <mergeCell ref="C553:J553"/>
    <mergeCell ref="C554:J554"/>
    <mergeCell ref="C533:J533"/>
    <mergeCell ref="C534:J534"/>
    <mergeCell ref="C535:J535"/>
    <mergeCell ref="C536:J536"/>
    <mergeCell ref="G1413:L1413"/>
    <mergeCell ref="G1414:L1414"/>
    <mergeCell ref="C555:J555"/>
    <mergeCell ref="C556:J556"/>
    <mergeCell ref="G1411:L1411"/>
    <mergeCell ref="G1412:L1412"/>
    <mergeCell ref="G1406:L1406"/>
    <mergeCell ref="G1407:L1407"/>
    <mergeCell ref="G1408:L1408"/>
    <mergeCell ref="G1398:L1398"/>
    <mergeCell ref="G1399:L1399"/>
    <mergeCell ref="G1400:L1400"/>
    <mergeCell ref="G1402:L1402"/>
    <mergeCell ref="G1401:L1401"/>
    <mergeCell ref="C581:J581"/>
    <mergeCell ref="C582:J582"/>
    <mergeCell ref="C583:J583"/>
    <mergeCell ref="C584:J584"/>
    <mergeCell ref="C585:J585"/>
    <mergeCell ref="C547:J547"/>
    <mergeCell ref="C548:J548"/>
    <mergeCell ref="C549:J549"/>
    <mergeCell ref="C550:J550"/>
    <mergeCell ref="C551:J551"/>
    <mergeCell ref="C552:J552"/>
    <mergeCell ref="G1415:L1415"/>
    <mergeCell ref="C593:J593"/>
    <mergeCell ref="C594:J594"/>
    <mergeCell ref="C595:J595"/>
    <mergeCell ref="C596:J596"/>
    <mergeCell ref="C597:J597"/>
    <mergeCell ref="C598:J598"/>
    <mergeCell ref="C587:J587"/>
    <mergeCell ref="C588:J588"/>
    <mergeCell ref="C589:J589"/>
    <mergeCell ref="C590:J590"/>
    <mergeCell ref="C591:J591"/>
    <mergeCell ref="C592:J592"/>
    <mergeCell ref="C651:J651"/>
    <mergeCell ref="C652:J652"/>
    <mergeCell ref="C653:J653"/>
    <mergeCell ref="C654:J654"/>
    <mergeCell ref="C655:J655"/>
    <mergeCell ref="C599:J599"/>
    <mergeCell ref="C600:J600"/>
    <mergeCell ref="C601:J601"/>
    <mergeCell ref="C602:J602"/>
    <mergeCell ref="G1397:L1397"/>
    <mergeCell ref="C674:J674"/>
    <mergeCell ref="C730:J730"/>
    <mergeCell ref="C731:J731"/>
    <mergeCell ref="C732:J732"/>
    <mergeCell ref="C781:J781"/>
    <mergeCell ref="C782:J782"/>
    <mergeCell ref="C969:J969"/>
    <mergeCell ref="C970:J970"/>
    <mergeCell ref="C971:J971"/>
    <mergeCell ref="C936:J936"/>
    <mergeCell ref="C937:J937"/>
    <mergeCell ref="C938:J938"/>
    <mergeCell ref="C939:J939"/>
    <mergeCell ref="C940:J940"/>
    <mergeCell ref="C965:J965"/>
    <mergeCell ref="C615:J615"/>
    <mergeCell ref="C616:J616"/>
    <mergeCell ref="C657:J657"/>
    <mergeCell ref="C658:J658"/>
    <mergeCell ref="C659:J659"/>
    <mergeCell ref="C660:J660"/>
    <mergeCell ref="C661:J661"/>
    <mergeCell ref="C662:J662"/>
    <mergeCell ref="C617:J617"/>
    <mergeCell ref="C618:J618"/>
    <mergeCell ref="C645:J645"/>
    <mergeCell ref="C646:J646"/>
    <mergeCell ref="C647:J647"/>
    <mergeCell ref="C648:J648"/>
    <mergeCell ref="C619:J619"/>
    <mergeCell ref="C620:J620"/>
    <mergeCell ref="C656:J656"/>
    <mergeCell ref="C663:J663"/>
    <mergeCell ref="C664:J664"/>
    <mergeCell ref="C665:J665"/>
    <mergeCell ref="C666:J666"/>
    <mergeCell ref="C667:J667"/>
    <mergeCell ref="C668:J668"/>
    <mergeCell ref="C709:J709"/>
    <mergeCell ref="C710:J710"/>
    <mergeCell ref="C711:J711"/>
    <mergeCell ref="C712:J712"/>
    <mergeCell ref="C713:J713"/>
    <mergeCell ref="C714:J714"/>
    <mergeCell ref="C725:J725"/>
    <mergeCell ref="C726:J726"/>
    <mergeCell ref="C727:J727"/>
    <mergeCell ref="C728:J728"/>
    <mergeCell ref="C729:J729"/>
    <mergeCell ref="C679:J679"/>
    <mergeCell ref="C680:J680"/>
    <mergeCell ref="C681:J681"/>
    <mergeCell ref="C682:J682"/>
    <mergeCell ref="C683:J683"/>
    <mergeCell ref="C684:J684"/>
    <mergeCell ref="C669:J669"/>
    <mergeCell ref="C670:J670"/>
    <mergeCell ref="C675:J675"/>
    <mergeCell ref="C676:J676"/>
    <mergeCell ref="C677:J677"/>
    <mergeCell ref="C678:J678"/>
    <mergeCell ref="C671:J671"/>
    <mergeCell ref="C672:J672"/>
    <mergeCell ref="C673:J673"/>
    <mergeCell ref="C715:J715"/>
    <mergeCell ref="C716:J716"/>
    <mergeCell ref="C721:J721"/>
    <mergeCell ref="C722:J722"/>
    <mergeCell ref="C775:J775"/>
    <mergeCell ref="C776:J776"/>
    <mergeCell ref="G1447:L1447"/>
    <mergeCell ref="G1448:L1448"/>
    <mergeCell ref="G1449:L1449"/>
    <mergeCell ref="G1450:L1450"/>
    <mergeCell ref="G1445:L1445"/>
    <mergeCell ref="G1446:L1446"/>
    <mergeCell ref="G1439:L1439"/>
    <mergeCell ref="G1440:L1440"/>
    <mergeCell ref="C784:J784"/>
    <mergeCell ref="C789:J789"/>
    <mergeCell ref="C790:J790"/>
    <mergeCell ref="C791:J791"/>
    <mergeCell ref="C792:J792"/>
    <mergeCell ref="C785:J785"/>
    <mergeCell ref="C786:J786"/>
    <mergeCell ref="C787:J787"/>
    <mergeCell ref="C788:J788"/>
    <mergeCell ref="C777:J777"/>
    <mergeCell ref="C778:J778"/>
    <mergeCell ref="C779:J779"/>
    <mergeCell ref="C780:J780"/>
    <mergeCell ref="G1420:L1420"/>
    <mergeCell ref="G1421:L1421"/>
    <mergeCell ref="G1429:L1429"/>
    <mergeCell ref="G1430:L1430"/>
    <mergeCell ref="G1431:L1431"/>
    <mergeCell ref="G1432:L1432"/>
    <mergeCell ref="G1433:L1433"/>
    <mergeCell ref="G1434:L1434"/>
    <mergeCell ref="G1423:L1423"/>
    <mergeCell ref="C723:J723"/>
    <mergeCell ref="C724:J724"/>
    <mergeCell ref="C717:J717"/>
    <mergeCell ref="C718:J718"/>
    <mergeCell ref="C719:J719"/>
    <mergeCell ref="C720:J720"/>
    <mergeCell ref="G1444:L1444"/>
    <mergeCell ref="C743:J743"/>
    <mergeCell ref="C744:J744"/>
    <mergeCell ref="C739:J739"/>
    <mergeCell ref="C740:J740"/>
    <mergeCell ref="C773:J773"/>
    <mergeCell ref="C774:J774"/>
    <mergeCell ref="C745:J745"/>
    <mergeCell ref="C746:J746"/>
    <mergeCell ref="C747:J747"/>
    <mergeCell ref="C748:J748"/>
    <mergeCell ref="C733:J733"/>
    <mergeCell ref="C734:J734"/>
    <mergeCell ref="C735:J735"/>
    <mergeCell ref="C736:J736"/>
    <mergeCell ref="C737:J737"/>
    <mergeCell ref="C738:J738"/>
    <mergeCell ref="C741:J741"/>
    <mergeCell ref="C742:J742"/>
    <mergeCell ref="C783:J783"/>
    <mergeCell ref="G1441:L1441"/>
    <mergeCell ref="G1442:L1442"/>
    <mergeCell ref="C801:J801"/>
    <mergeCell ref="C802:J802"/>
    <mergeCell ref="C803:J803"/>
    <mergeCell ref="C804:J804"/>
    <mergeCell ref="C793:J793"/>
    <mergeCell ref="C794:J794"/>
    <mergeCell ref="C795:J795"/>
    <mergeCell ref="C796:J796"/>
    <mergeCell ref="C797:J797"/>
    <mergeCell ref="C798:J798"/>
    <mergeCell ref="C799:J799"/>
    <mergeCell ref="C800:J800"/>
    <mergeCell ref="C847:J847"/>
    <mergeCell ref="C848:J848"/>
    <mergeCell ref="C849:J849"/>
    <mergeCell ref="C876:J876"/>
    <mergeCell ref="G1459:L1459"/>
    <mergeCell ref="G1460:L1460"/>
    <mergeCell ref="G1453:L1453"/>
    <mergeCell ref="G1454:L1454"/>
    <mergeCell ref="G1455:L1455"/>
    <mergeCell ref="G1456:L1456"/>
    <mergeCell ref="G1451:L1451"/>
    <mergeCell ref="C855:J855"/>
    <mergeCell ref="C856:J856"/>
    <mergeCell ref="C850:J850"/>
    <mergeCell ref="C851:J851"/>
    <mergeCell ref="C968:J968"/>
    <mergeCell ref="C809:J809"/>
    <mergeCell ref="C810:J810"/>
    <mergeCell ref="C853:J853"/>
    <mergeCell ref="C854:J854"/>
    <mergeCell ref="C811:J811"/>
    <mergeCell ref="C812:J812"/>
    <mergeCell ref="C901:J901"/>
    <mergeCell ref="C902:J902"/>
    <mergeCell ref="C843:J843"/>
    <mergeCell ref="C844:J844"/>
    <mergeCell ref="C845:J845"/>
    <mergeCell ref="C846:J846"/>
    <mergeCell ref="C805:J805"/>
    <mergeCell ref="C806:J806"/>
    <mergeCell ref="G1461:L1461"/>
    <mergeCell ref="C1030:J1030"/>
    <mergeCell ref="C1031:J1031"/>
    <mergeCell ref="G1462:L1462"/>
    <mergeCell ref="C1029:J1029"/>
    <mergeCell ref="C880:J880"/>
    <mergeCell ref="C881:J881"/>
    <mergeCell ref="C882:J882"/>
    <mergeCell ref="C883:J883"/>
    <mergeCell ref="C884:J884"/>
    <mergeCell ref="C852:J852"/>
    <mergeCell ref="C857:J857"/>
    <mergeCell ref="C858:J858"/>
    <mergeCell ref="C859:J859"/>
    <mergeCell ref="C807:J807"/>
    <mergeCell ref="C808:J808"/>
    <mergeCell ref="C839:J839"/>
    <mergeCell ref="C840:J840"/>
    <mergeCell ref="C841:J841"/>
    <mergeCell ref="C842:J842"/>
    <mergeCell ref="C837:J837"/>
    <mergeCell ref="C838:J838"/>
    <mergeCell ref="C1032:J1032"/>
    <mergeCell ref="C934:J934"/>
    <mergeCell ref="C924:J924"/>
    <mergeCell ref="C925:J925"/>
    <mergeCell ref="C926:J926"/>
    <mergeCell ref="C927:J927"/>
    <mergeCell ref="C928:J928"/>
    <mergeCell ref="C929:J929"/>
    <mergeCell ref="C966:J966"/>
    <mergeCell ref="C967:J967"/>
    <mergeCell ref="C860:J860"/>
    <mergeCell ref="C866:J866"/>
    <mergeCell ref="C867:J867"/>
    <mergeCell ref="C868:J868"/>
    <mergeCell ref="C904:J904"/>
    <mergeCell ref="C877:J877"/>
    <mergeCell ref="C861:J861"/>
    <mergeCell ref="C862:J862"/>
    <mergeCell ref="C863:J863"/>
    <mergeCell ref="C864:J864"/>
    <mergeCell ref="C878:J878"/>
    <mergeCell ref="C879:J879"/>
    <mergeCell ref="C865:J865"/>
    <mergeCell ref="C869:J869"/>
    <mergeCell ref="C870:J870"/>
    <mergeCell ref="C875:J875"/>
    <mergeCell ref="C871:J871"/>
    <mergeCell ref="C872:J872"/>
    <mergeCell ref="C873:J873"/>
    <mergeCell ref="C874:J874"/>
    <mergeCell ref="C903:J903"/>
    <mergeCell ref="C905:J905"/>
    <mergeCell ref="C947:J947"/>
    <mergeCell ref="C948:J948"/>
    <mergeCell ref="C941:J941"/>
    <mergeCell ref="C942:J942"/>
    <mergeCell ref="C1042:J1042"/>
    <mergeCell ref="C1043:J1043"/>
    <mergeCell ref="C1044:J1044"/>
    <mergeCell ref="C1045:J1045"/>
    <mergeCell ref="C1046:J1046"/>
    <mergeCell ref="C1047:J1047"/>
    <mergeCell ref="C933:J933"/>
    <mergeCell ref="G1468:L1468"/>
    <mergeCell ref="C1033:J1033"/>
    <mergeCell ref="C1034:J1034"/>
    <mergeCell ref="C1035:J1035"/>
    <mergeCell ref="G1457:L1457"/>
    <mergeCell ref="G1452:L1452"/>
    <mergeCell ref="C1036:J1036"/>
    <mergeCell ref="C1037:J1037"/>
    <mergeCell ref="C1038:J1038"/>
    <mergeCell ref="C1039:J1039"/>
    <mergeCell ref="C1040:J1040"/>
    <mergeCell ref="C1041:J1041"/>
    <mergeCell ref="C1054:J1054"/>
    <mergeCell ref="C1055:J1055"/>
    <mergeCell ref="C1080:J1080"/>
    <mergeCell ref="C1081:J1081"/>
    <mergeCell ref="C935:J935"/>
    <mergeCell ref="G1466:L1466"/>
    <mergeCell ref="G1467:L1467"/>
    <mergeCell ref="C1056:J1056"/>
    <mergeCell ref="C1057:J1057"/>
    <mergeCell ref="C1058:J1058"/>
    <mergeCell ref="C1059:J1059"/>
    <mergeCell ref="C1082:J1082"/>
    <mergeCell ref="C1083:J1083"/>
    <mergeCell ref="G1481:L1481"/>
    <mergeCell ref="G1482:L1482"/>
    <mergeCell ref="G1443:L1443"/>
    <mergeCell ref="G1435:L1435"/>
    <mergeCell ref="G1436:L1436"/>
    <mergeCell ref="G1437:L1437"/>
    <mergeCell ref="G1438:L1438"/>
    <mergeCell ref="G1422:L1422"/>
    <mergeCell ref="G1416:L1416"/>
    <mergeCell ref="G1424:L1424"/>
    <mergeCell ref="G1425:L1425"/>
    <mergeCell ref="G1426:L1426"/>
    <mergeCell ref="G1427:L1427"/>
    <mergeCell ref="G1428:L1428"/>
    <mergeCell ref="G1417:L1417"/>
    <mergeCell ref="G1418:L1418"/>
    <mergeCell ref="G1419:L1419"/>
    <mergeCell ref="G1463:L1463"/>
    <mergeCell ref="G1465:L1465"/>
    <mergeCell ref="G1458:L1458"/>
    <mergeCell ref="G1470:L1470"/>
    <mergeCell ref="G1471:L1471"/>
    <mergeCell ref="C1072:J1072"/>
    <mergeCell ref="C1073:J1073"/>
    <mergeCell ref="C1074:J1074"/>
    <mergeCell ref="C1075:J1075"/>
    <mergeCell ref="C1076:J1076"/>
    <mergeCell ref="C1077:J1077"/>
    <mergeCell ref="C1090:J1090"/>
    <mergeCell ref="C1091:J1091"/>
    <mergeCell ref="C1092:J1092"/>
    <mergeCell ref="C1093:J1093"/>
    <mergeCell ref="C1094:J1094"/>
    <mergeCell ref="C1095:J1095"/>
    <mergeCell ref="C1048:J1048"/>
    <mergeCell ref="C1049:J1049"/>
    <mergeCell ref="C1050:J1050"/>
    <mergeCell ref="C1051:J1051"/>
    <mergeCell ref="C1052:J1052"/>
    <mergeCell ref="C1053:J1053"/>
    <mergeCell ref="C1066:J1066"/>
    <mergeCell ref="C1067:J1067"/>
    <mergeCell ref="C1068:J1068"/>
    <mergeCell ref="C1069:J1069"/>
    <mergeCell ref="C1070:J1070"/>
    <mergeCell ref="C1071:J1071"/>
    <mergeCell ref="C1060:J1060"/>
    <mergeCell ref="C1061:J1061"/>
    <mergeCell ref="C1062:J1062"/>
    <mergeCell ref="C1063:J1063"/>
    <mergeCell ref="C1064:J1064"/>
    <mergeCell ref="C1065:J1065"/>
    <mergeCell ref="C1078:J1078"/>
    <mergeCell ref="C1079:J1079"/>
    <mergeCell ref="C1084:J1084"/>
    <mergeCell ref="C1085:J1085"/>
    <mergeCell ref="C1086:J1086"/>
    <mergeCell ref="C1087:J1087"/>
    <mergeCell ref="C1088:J1088"/>
    <mergeCell ref="C1089:J1089"/>
    <mergeCell ref="C1102:J1102"/>
    <mergeCell ref="C1103:J1103"/>
    <mergeCell ref="C1104:J1104"/>
    <mergeCell ref="C1105:J1105"/>
    <mergeCell ref="C1106:J1106"/>
    <mergeCell ref="C1107:J1107"/>
    <mergeCell ref="G1490:L1490"/>
    <mergeCell ref="G1491:L1491"/>
    <mergeCell ref="G1492:L1492"/>
    <mergeCell ref="G1493:L1493"/>
    <mergeCell ref="G1494:L1494"/>
    <mergeCell ref="G1489:L1489"/>
    <mergeCell ref="G1484:L1484"/>
    <mergeCell ref="G1485:L1485"/>
    <mergeCell ref="G1486:L1486"/>
    <mergeCell ref="G1487:L1487"/>
    <mergeCell ref="G1488:L1488"/>
    <mergeCell ref="G1483:L1483"/>
    <mergeCell ref="G1409:L1409"/>
    <mergeCell ref="G1410:L1410"/>
    <mergeCell ref="G1403:L1403"/>
    <mergeCell ref="G1404:L1404"/>
    <mergeCell ref="C1096:J1096"/>
    <mergeCell ref="C1097:J1097"/>
    <mergeCell ref="C1098:J1098"/>
    <mergeCell ref="C1099:J1099"/>
    <mergeCell ref="C1116:J1116"/>
    <mergeCell ref="C1117:J1117"/>
    <mergeCell ref="C1118:J1118"/>
    <mergeCell ref="C1119:J1119"/>
    <mergeCell ref="G1496:L1496"/>
    <mergeCell ref="G1497:L1497"/>
    <mergeCell ref="G1498:L1498"/>
    <mergeCell ref="G1499:L1499"/>
    <mergeCell ref="G1500:L1500"/>
    <mergeCell ref="G1495:L1495"/>
    <mergeCell ref="C1108:J1108"/>
    <mergeCell ref="C1109:J1109"/>
    <mergeCell ref="C1110:J1110"/>
    <mergeCell ref="C1111:J1111"/>
    <mergeCell ref="C1112:J1112"/>
    <mergeCell ref="C1113:J1113"/>
    <mergeCell ref="C1126:J1126"/>
    <mergeCell ref="C1127:J1127"/>
    <mergeCell ref="C1128:J1128"/>
    <mergeCell ref="C1129:J1129"/>
    <mergeCell ref="C1130:J1130"/>
    <mergeCell ref="C1131:J1131"/>
    <mergeCell ref="G1472:L1472"/>
    <mergeCell ref="G1473:L1473"/>
    <mergeCell ref="G1474:L1474"/>
    <mergeCell ref="G1475:L1475"/>
    <mergeCell ref="G1476:L1476"/>
    <mergeCell ref="G1477:L1477"/>
    <mergeCell ref="G1469:L1469"/>
    <mergeCell ref="G1478:L1478"/>
    <mergeCell ref="G1479:L1479"/>
    <mergeCell ref="G1480:L1480"/>
    <mergeCell ref="G1502:L1502"/>
    <mergeCell ref="G1503:L1503"/>
    <mergeCell ref="G1504:L1504"/>
    <mergeCell ref="G1505:L1505"/>
    <mergeCell ref="G1506:L1506"/>
    <mergeCell ref="G1501:L1501"/>
    <mergeCell ref="G1514:L1514"/>
    <mergeCell ref="G1515:L1515"/>
    <mergeCell ref="G1516:L1516"/>
    <mergeCell ref="G1517:L1517"/>
    <mergeCell ref="G1518:L1518"/>
    <mergeCell ref="G1513:L1513"/>
    <mergeCell ref="C1120:J1120"/>
    <mergeCell ref="C1121:J1121"/>
    <mergeCell ref="C1122:J1122"/>
    <mergeCell ref="C1123:J1123"/>
    <mergeCell ref="C1124:J1124"/>
    <mergeCell ref="C1125:J1125"/>
    <mergeCell ref="C1138:J1138"/>
    <mergeCell ref="C1139:J1139"/>
    <mergeCell ref="C1140:J1140"/>
    <mergeCell ref="C1141:J1141"/>
    <mergeCell ref="C1142:J1142"/>
    <mergeCell ref="C1143:J1143"/>
    <mergeCell ref="C1320:J1320"/>
    <mergeCell ref="C1321:J1321"/>
    <mergeCell ref="G1508:L1508"/>
    <mergeCell ref="G1509:L1509"/>
    <mergeCell ref="G1510:L1510"/>
    <mergeCell ref="G1511:L1511"/>
    <mergeCell ref="G1512:L1512"/>
    <mergeCell ref="G1507:L1507"/>
    <mergeCell ref="G1520:L1520"/>
    <mergeCell ref="G1521:L1521"/>
    <mergeCell ref="G1522:L1522"/>
    <mergeCell ref="G1523:L1523"/>
    <mergeCell ref="G1524:L1524"/>
    <mergeCell ref="G1519:L1519"/>
    <mergeCell ref="C1165:J1165"/>
    <mergeCell ref="C1166:J1166"/>
    <mergeCell ref="C1167:J1167"/>
    <mergeCell ref="G1532:L1532"/>
    <mergeCell ref="G1533:L1533"/>
    <mergeCell ref="G1534:L1534"/>
    <mergeCell ref="G1535:L1535"/>
    <mergeCell ref="G1536:L1536"/>
    <mergeCell ref="G1537:L1537"/>
    <mergeCell ref="C1132:J1132"/>
    <mergeCell ref="C1133:J1133"/>
    <mergeCell ref="C1134:J1134"/>
    <mergeCell ref="C1135:J1135"/>
    <mergeCell ref="C1136:J1136"/>
    <mergeCell ref="C1137:J1137"/>
    <mergeCell ref="C1150:J1150"/>
    <mergeCell ref="C1151:J1151"/>
    <mergeCell ref="C1152:J1152"/>
    <mergeCell ref="C1153:J1153"/>
    <mergeCell ref="C1154:J1154"/>
    <mergeCell ref="C1155:J1155"/>
    <mergeCell ref="G1526:L1526"/>
    <mergeCell ref="G1527:L1527"/>
    <mergeCell ref="G1528:L1528"/>
    <mergeCell ref="G1529:L1529"/>
    <mergeCell ref="G1530:L1530"/>
    <mergeCell ref="G1531:L1531"/>
    <mergeCell ref="G1525:L1525"/>
    <mergeCell ref="G1544:L1544"/>
    <mergeCell ref="G1545:L1545"/>
    <mergeCell ref="G1546:L1546"/>
    <mergeCell ref="G1547:L1547"/>
    <mergeCell ref="G1548:L1548"/>
    <mergeCell ref="G1549:L1549"/>
    <mergeCell ref="C1156:J1156"/>
    <mergeCell ref="C1157:J1157"/>
    <mergeCell ref="C1158:J1158"/>
    <mergeCell ref="C1159:J1159"/>
    <mergeCell ref="C1160:J1160"/>
    <mergeCell ref="C1161:J1161"/>
    <mergeCell ref="C1174:J1174"/>
    <mergeCell ref="C1175:J1175"/>
    <mergeCell ref="C1176:J1176"/>
    <mergeCell ref="C1177:J1177"/>
    <mergeCell ref="C1178:J1178"/>
    <mergeCell ref="C1179:J1179"/>
    <mergeCell ref="C1322:J1322"/>
    <mergeCell ref="C1323:J1323"/>
    <mergeCell ref="C1301:J1301"/>
    <mergeCell ref="C1302:J1302"/>
    <mergeCell ref="C1242:J1242"/>
    <mergeCell ref="C1243:J1243"/>
    <mergeCell ref="C1244:J1244"/>
    <mergeCell ref="C1245:J1245"/>
    <mergeCell ref="G1538:L1538"/>
    <mergeCell ref="G1539:L1539"/>
    <mergeCell ref="G1540:L1540"/>
    <mergeCell ref="G1541:L1541"/>
    <mergeCell ref="G1542:L1542"/>
    <mergeCell ref="G1543:L1543"/>
    <mergeCell ref="G1550:L1550"/>
    <mergeCell ref="G1551:L1551"/>
    <mergeCell ref="G1552:L1552"/>
    <mergeCell ref="G1553:L1553"/>
    <mergeCell ref="G1554:L1554"/>
    <mergeCell ref="G1555:L1555"/>
    <mergeCell ref="C1168:J1168"/>
    <mergeCell ref="C1169:J1169"/>
    <mergeCell ref="C1170:J1170"/>
    <mergeCell ref="C1171:J1171"/>
    <mergeCell ref="C1172:J1172"/>
    <mergeCell ref="C1173:J1173"/>
    <mergeCell ref="C1186:J1186"/>
    <mergeCell ref="C1187:J1187"/>
    <mergeCell ref="C1188:J1188"/>
    <mergeCell ref="C1189:J1189"/>
    <mergeCell ref="C1190:J1190"/>
    <mergeCell ref="C1191:J1191"/>
    <mergeCell ref="C1343:J1343"/>
    <mergeCell ref="C1335:J1335"/>
    <mergeCell ref="C1336:J1336"/>
    <mergeCell ref="C1337:J1337"/>
    <mergeCell ref="C1338:J1338"/>
    <mergeCell ref="C1340:J1340"/>
    <mergeCell ref="C1341:J1341"/>
    <mergeCell ref="C1332:J1332"/>
    <mergeCell ref="C1261:J1261"/>
    <mergeCell ref="C1262:J1262"/>
    <mergeCell ref="C1263:J1263"/>
    <mergeCell ref="C1319:J1319"/>
    <mergeCell ref="G1556:L1556"/>
    <mergeCell ref="G1557:L1557"/>
    <mergeCell ref="G1558:L1558"/>
    <mergeCell ref="G1559:L1559"/>
    <mergeCell ref="G1560:L1560"/>
    <mergeCell ref="G1561:L1561"/>
    <mergeCell ref="C1180:J1180"/>
    <mergeCell ref="C1181:J1181"/>
    <mergeCell ref="C1182:J1182"/>
    <mergeCell ref="C1183:J1183"/>
    <mergeCell ref="C1184:J1184"/>
    <mergeCell ref="C1185:J1185"/>
    <mergeCell ref="C1198:J1198"/>
    <mergeCell ref="C1199:J1199"/>
    <mergeCell ref="C1200:J1200"/>
    <mergeCell ref="C1201:J1201"/>
    <mergeCell ref="C1202:J1202"/>
    <mergeCell ref="C1203:J1203"/>
    <mergeCell ref="C1313:J1313"/>
    <mergeCell ref="C1316:J1316"/>
    <mergeCell ref="C1304:J1304"/>
    <mergeCell ref="C1314:J1314"/>
    <mergeCell ref="C1315:J1315"/>
    <mergeCell ref="C1294:J1294"/>
    <mergeCell ref="C1295:J1295"/>
    <mergeCell ref="C1296:J1296"/>
    <mergeCell ref="C1297:J1297"/>
    <mergeCell ref="C1298:J1298"/>
    <mergeCell ref="C1333:J1333"/>
    <mergeCell ref="C1334:J1334"/>
    <mergeCell ref="C1339:J1339"/>
    <mergeCell ref="C1342:J1342"/>
    <mergeCell ref="G1562:L1562"/>
    <mergeCell ref="G1563:L1563"/>
    <mergeCell ref="G1564:L1564"/>
    <mergeCell ref="G1565:L1565"/>
    <mergeCell ref="G1566:L1566"/>
    <mergeCell ref="G1567:L1567"/>
    <mergeCell ref="C1192:J1192"/>
    <mergeCell ref="C1193:J1193"/>
    <mergeCell ref="C1194:J1194"/>
    <mergeCell ref="C1195:J1195"/>
    <mergeCell ref="C1196:J1196"/>
    <mergeCell ref="C1197:J1197"/>
    <mergeCell ref="C1210:J1210"/>
    <mergeCell ref="C1211:J1211"/>
    <mergeCell ref="C1212:J1212"/>
    <mergeCell ref="C1213:J1213"/>
    <mergeCell ref="C1214:J1214"/>
    <mergeCell ref="C1215:J1215"/>
    <mergeCell ref="C1246:J1246"/>
    <mergeCell ref="C1247:J1247"/>
    <mergeCell ref="C1248:J1248"/>
    <mergeCell ref="C1249:J1249"/>
    <mergeCell ref="C1250:J1250"/>
    <mergeCell ref="C1251:J1251"/>
    <mergeCell ref="C1317:J1317"/>
    <mergeCell ref="C1318:J1318"/>
    <mergeCell ref="C1306:J1306"/>
    <mergeCell ref="C1307:F1307"/>
    <mergeCell ref="E1309:H1309"/>
    <mergeCell ref="C1310:J1310"/>
    <mergeCell ref="C1311:J1311"/>
    <mergeCell ref="C1312:J1312"/>
    <mergeCell ref="G1568:L1568"/>
    <mergeCell ref="G1569:L1569"/>
    <mergeCell ref="G1570:L1570"/>
    <mergeCell ref="G1571:L1571"/>
    <mergeCell ref="G1572:L1572"/>
    <mergeCell ref="G1573:L1573"/>
    <mergeCell ref="C1204:J1204"/>
    <mergeCell ref="C1205:J1205"/>
    <mergeCell ref="C1206:J1206"/>
    <mergeCell ref="C1207:J1207"/>
    <mergeCell ref="C1208:J1208"/>
    <mergeCell ref="C1209:J1209"/>
    <mergeCell ref="G1582:L1582"/>
    <mergeCell ref="C1234:J1234"/>
    <mergeCell ref="C1235:J1235"/>
    <mergeCell ref="C1236:J1236"/>
    <mergeCell ref="C1237:J1237"/>
    <mergeCell ref="C1238:J1238"/>
    <mergeCell ref="C1239:J1239"/>
    <mergeCell ref="C1228:J1228"/>
    <mergeCell ref="C1229:J1229"/>
    <mergeCell ref="C1230:J1230"/>
    <mergeCell ref="C1231:J1231"/>
    <mergeCell ref="C1232:J1232"/>
    <mergeCell ref="C1233:J1233"/>
    <mergeCell ref="C1222:J1222"/>
    <mergeCell ref="C1223:J1223"/>
    <mergeCell ref="C1224:J1224"/>
    <mergeCell ref="C1225:J1225"/>
    <mergeCell ref="C1226:J1226"/>
    <mergeCell ref="C1227:J1227"/>
    <mergeCell ref="G1575:L1575"/>
    <mergeCell ref="G1576:L1576"/>
    <mergeCell ref="G1577:L1577"/>
    <mergeCell ref="G1578:L1578"/>
    <mergeCell ref="G1579:L1579"/>
    <mergeCell ref="C1324:J1324"/>
    <mergeCell ref="G1592:L1592"/>
    <mergeCell ref="G1593:L1593"/>
    <mergeCell ref="G1594:L1594"/>
    <mergeCell ref="G1595:L1595"/>
    <mergeCell ref="G1596:L1596"/>
    <mergeCell ref="G1597:L1597"/>
    <mergeCell ref="C1252:J1252"/>
    <mergeCell ref="C1253:J1253"/>
    <mergeCell ref="C1254:J1254"/>
    <mergeCell ref="C1255:J1255"/>
    <mergeCell ref="C1256:J1256"/>
    <mergeCell ref="C1257:J1257"/>
    <mergeCell ref="C1325:J1325"/>
    <mergeCell ref="G1586:L1586"/>
    <mergeCell ref="G1587:L1587"/>
    <mergeCell ref="G1588:L1588"/>
    <mergeCell ref="G1589:L1589"/>
    <mergeCell ref="G1590:L1590"/>
    <mergeCell ref="G1583:L1583"/>
    <mergeCell ref="G1584:L1584"/>
    <mergeCell ref="G1585:L1585"/>
    <mergeCell ref="G1574:L1574"/>
    <mergeCell ref="G1591:L1591"/>
    <mergeCell ref="G1580:L1580"/>
    <mergeCell ref="G1581:L1581"/>
    <mergeCell ref="C1331:J1331"/>
    <mergeCell ref="C1303:J1303"/>
    <mergeCell ref="G1609:L1609"/>
    <mergeCell ref="C906:J906"/>
    <mergeCell ref="C907:J907"/>
    <mergeCell ref="C908:J908"/>
    <mergeCell ref="C909:J909"/>
    <mergeCell ref="C910:J910"/>
    <mergeCell ref="C911:J911"/>
    <mergeCell ref="H103:J103"/>
    <mergeCell ref="H104:J104"/>
    <mergeCell ref="I105:J105"/>
    <mergeCell ref="C1286:J1286"/>
    <mergeCell ref="C1287:J1287"/>
    <mergeCell ref="C1276:J1276"/>
    <mergeCell ref="C1277:J1277"/>
    <mergeCell ref="C1278:J1278"/>
    <mergeCell ref="C1279:J1279"/>
    <mergeCell ref="C1282:J1282"/>
    <mergeCell ref="C1283:J1283"/>
    <mergeCell ref="C1284:J1284"/>
    <mergeCell ref="C1285:J1285"/>
    <mergeCell ref="C1280:J1280"/>
    <mergeCell ref="C1281:J1281"/>
    <mergeCell ref="C1270:J1270"/>
    <mergeCell ref="C1271:J1271"/>
    <mergeCell ref="G1598:L1598"/>
    <mergeCell ref="G1599:L1599"/>
    <mergeCell ref="C1272:J1272"/>
    <mergeCell ref="C1273:J1273"/>
    <mergeCell ref="C1274:J1274"/>
    <mergeCell ref="C930:J930"/>
    <mergeCell ref="C931:J931"/>
    <mergeCell ref="C932:J932"/>
    <mergeCell ref="G1611:L1611"/>
    <mergeCell ref="G1612:L1612"/>
    <mergeCell ref="G1613:L1613"/>
    <mergeCell ref="G1614:L1614"/>
    <mergeCell ref="G1615:L1615"/>
    <mergeCell ref="C918:J918"/>
    <mergeCell ref="C919:J919"/>
    <mergeCell ref="C920:J920"/>
    <mergeCell ref="C921:J921"/>
    <mergeCell ref="C922:J922"/>
    <mergeCell ref="C923:J923"/>
    <mergeCell ref="C912:J912"/>
    <mergeCell ref="C913:J913"/>
    <mergeCell ref="C914:J914"/>
    <mergeCell ref="C915:J915"/>
    <mergeCell ref="C916:J916"/>
    <mergeCell ref="C917:J917"/>
    <mergeCell ref="C1288:J1288"/>
    <mergeCell ref="C1289:J1289"/>
    <mergeCell ref="C1290:J1290"/>
    <mergeCell ref="C1291:J1291"/>
    <mergeCell ref="C1292:J1292"/>
    <mergeCell ref="C1293:J1293"/>
    <mergeCell ref="G1604:L1604"/>
    <mergeCell ref="G1605:L1605"/>
    <mergeCell ref="G1600:L1600"/>
    <mergeCell ref="G1601:L1601"/>
    <mergeCell ref="G1602:L1602"/>
    <mergeCell ref="G1603:L1603"/>
    <mergeCell ref="G1606:L1606"/>
    <mergeCell ref="G1607:L1607"/>
    <mergeCell ref="G1608:L1608"/>
    <mergeCell ref="C1329:J1329"/>
    <mergeCell ref="C1330:J1330"/>
    <mergeCell ref="C1299:J1299"/>
    <mergeCell ref="C1275:J1275"/>
    <mergeCell ref="C1264:J1264"/>
    <mergeCell ref="C1265:J1265"/>
    <mergeCell ref="C1266:J1266"/>
    <mergeCell ref="C1267:J1267"/>
    <mergeCell ref="C1268:J1268"/>
    <mergeCell ref="C1269:J1269"/>
    <mergeCell ref="C978:J978"/>
    <mergeCell ref="C979:J979"/>
    <mergeCell ref="C980:J980"/>
    <mergeCell ref="C981:J981"/>
    <mergeCell ref="C982:J982"/>
    <mergeCell ref="C983:J983"/>
    <mergeCell ref="C999:J999"/>
    <mergeCell ref="C1000:J1000"/>
    <mergeCell ref="C1001:J1001"/>
    <mergeCell ref="C1240:J1240"/>
    <mergeCell ref="C1241:J1241"/>
    <mergeCell ref="C1216:J1216"/>
    <mergeCell ref="C1217:J1217"/>
    <mergeCell ref="C1218:J1218"/>
    <mergeCell ref="C1219:J1219"/>
    <mergeCell ref="C1220:J1220"/>
    <mergeCell ref="C1221:J1221"/>
    <mergeCell ref="C1144:J1144"/>
    <mergeCell ref="C1145:J1145"/>
    <mergeCell ref="C1100:J1100"/>
    <mergeCell ref="C1101:J1101"/>
    <mergeCell ref="C1114:J1114"/>
    <mergeCell ref="C972:J972"/>
    <mergeCell ref="C973:J973"/>
    <mergeCell ref="C974:J974"/>
    <mergeCell ref="C975:J975"/>
    <mergeCell ref="C976:J976"/>
    <mergeCell ref="C977:J977"/>
    <mergeCell ref="C1258:J1258"/>
    <mergeCell ref="C1259:J1259"/>
    <mergeCell ref="C1260:J1260"/>
    <mergeCell ref="C984:J984"/>
    <mergeCell ref="C985:J985"/>
    <mergeCell ref="C986:J986"/>
    <mergeCell ref="C987:J987"/>
    <mergeCell ref="C988:J988"/>
    <mergeCell ref="C989:J989"/>
    <mergeCell ref="C1352:J1352"/>
    <mergeCell ref="C1353:J1353"/>
    <mergeCell ref="C1011:J1011"/>
    <mergeCell ref="C1012:J1012"/>
    <mergeCell ref="C1300:J1300"/>
    <mergeCell ref="C1002:J1002"/>
    <mergeCell ref="C1003:J1003"/>
    <mergeCell ref="C1004:J1004"/>
    <mergeCell ref="C1005:J1005"/>
    <mergeCell ref="C1006:J1006"/>
    <mergeCell ref="C1007:J1007"/>
    <mergeCell ref="C1008:J1008"/>
    <mergeCell ref="C1009:J1009"/>
    <mergeCell ref="C1010:J1010"/>
    <mergeCell ref="C996:J996"/>
    <mergeCell ref="C997:J997"/>
    <mergeCell ref="C998:J998"/>
    <mergeCell ref="C990:J990"/>
    <mergeCell ref="C991:J991"/>
    <mergeCell ref="G1641:L1641"/>
    <mergeCell ref="G1642:L1642"/>
    <mergeCell ref="G1643:L1643"/>
    <mergeCell ref="G1644:L1644"/>
    <mergeCell ref="G1645:L1645"/>
    <mergeCell ref="G1640:L1640"/>
    <mergeCell ref="G1629:L1629"/>
    <mergeCell ref="D1305:F1305"/>
    <mergeCell ref="C992:J992"/>
    <mergeCell ref="C993:J993"/>
    <mergeCell ref="C994:J994"/>
    <mergeCell ref="C995:J995"/>
    <mergeCell ref="C1308:J1308"/>
    <mergeCell ref="C1356:J1356"/>
    <mergeCell ref="C1350:J1350"/>
    <mergeCell ref="C1351:J1351"/>
    <mergeCell ref="C1354:J1354"/>
    <mergeCell ref="C1355:J1355"/>
    <mergeCell ref="C1344:J1344"/>
    <mergeCell ref="C1345:J1345"/>
    <mergeCell ref="C1346:J1346"/>
    <mergeCell ref="C1347:J1347"/>
    <mergeCell ref="C1348:J1348"/>
    <mergeCell ref="C1349:J1349"/>
    <mergeCell ref="G1623:L1623"/>
    <mergeCell ref="G1624:L1624"/>
    <mergeCell ref="G1625:L1625"/>
    <mergeCell ref="G1626:L1626"/>
    <mergeCell ref="G1627:L1627"/>
    <mergeCell ref="G1616:L1616"/>
    <mergeCell ref="C1146:J1146"/>
    <mergeCell ref="C1147:J1147"/>
    <mergeCell ref="C1148:J1148"/>
    <mergeCell ref="C1149:J1149"/>
    <mergeCell ref="C1162:J1162"/>
    <mergeCell ref="C1163:J1163"/>
    <mergeCell ref="C1164:J1164"/>
    <mergeCell ref="C1115:J1115"/>
    <mergeCell ref="G1647:L1647"/>
    <mergeCell ref="G1648:L1648"/>
    <mergeCell ref="G1649:L1649"/>
    <mergeCell ref="G1635:L1635"/>
    <mergeCell ref="G1636:L1636"/>
    <mergeCell ref="G1637:L1637"/>
    <mergeCell ref="G1638:L1638"/>
    <mergeCell ref="G1639:L1639"/>
    <mergeCell ref="G1630:L1630"/>
    <mergeCell ref="G1631:L1631"/>
    <mergeCell ref="G1632:L1632"/>
    <mergeCell ref="G1633:L1633"/>
    <mergeCell ref="G1634:L1634"/>
    <mergeCell ref="G1622:L1622"/>
    <mergeCell ref="G1646:L1646"/>
    <mergeCell ref="G1617:L1617"/>
    <mergeCell ref="G1618:L1618"/>
    <mergeCell ref="G1619:L1619"/>
    <mergeCell ref="G1620:L1620"/>
    <mergeCell ref="G1621:L1621"/>
    <mergeCell ref="G1610:L1610"/>
    <mergeCell ref="C1326:J1326"/>
    <mergeCell ref="C1327:J1327"/>
    <mergeCell ref="C1328:J1328"/>
  </mergeCells>
  <phoneticPr fontId="1"/>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X1230"/>
  <sheetViews>
    <sheetView zoomScaleNormal="100" workbookViewId="0"/>
  </sheetViews>
  <sheetFormatPr defaultRowHeight="12" outlineLevelCol="1"/>
  <cols>
    <col min="1" max="2" width="9" style="56"/>
    <col min="3" max="10" width="13.375" style="56" customWidth="1"/>
    <col min="11" max="12" width="9" style="56"/>
    <col min="13" max="14" width="9" style="1252"/>
    <col min="15" max="15" width="34.5" style="56" customWidth="1"/>
    <col min="16" max="16" width="10.125" style="56" bestFit="1" customWidth="1" outlineLevel="1"/>
    <col min="17" max="17" width="9" style="56" customWidth="1" outlineLevel="1"/>
    <col min="18" max="24" width="9" style="56" outlineLevel="1"/>
    <col min="25" max="16384" width="9" style="56"/>
  </cols>
  <sheetData>
    <row r="1" spans="1:24">
      <c r="A1" s="1058"/>
      <c r="B1" s="1058"/>
      <c r="C1" s="1058"/>
      <c r="D1" s="1057"/>
      <c r="E1" s="1058"/>
      <c r="F1" s="1058"/>
      <c r="G1" s="1058"/>
      <c r="H1" s="1058"/>
      <c r="I1" s="1058"/>
      <c r="J1" s="1058"/>
      <c r="K1" s="1058"/>
      <c r="L1" s="1058"/>
      <c r="M1" s="1282"/>
      <c r="N1" s="1282"/>
      <c r="O1" s="1058"/>
    </row>
    <row r="2" spans="1:24">
      <c r="A2" s="1058"/>
      <c r="B2" s="1056" t="s">
        <v>13387</v>
      </c>
      <c r="C2" s="1055"/>
      <c r="D2" s="1054" t="s">
        <v>11528</v>
      </c>
      <c r="E2" s="1053"/>
      <c r="F2" s="1057" t="s">
        <v>11529</v>
      </c>
      <c r="G2" s="1053"/>
      <c r="H2" s="1053"/>
      <c r="I2" s="1053"/>
      <c r="J2" s="1053"/>
      <c r="K2" s="1052"/>
      <c r="L2" s="1058"/>
      <c r="M2" s="1282"/>
      <c r="N2" s="1282"/>
      <c r="O2" s="1058"/>
    </row>
    <row r="3" spans="1:24" ht="12.75" thickBot="1">
      <c r="A3" s="1058"/>
      <c r="B3" s="1056"/>
      <c r="C3" s="1053"/>
      <c r="D3" s="1053"/>
      <c r="E3" s="1053"/>
      <c r="F3" s="1053"/>
      <c r="G3" s="1053"/>
      <c r="H3" s="1053"/>
      <c r="I3" s="1053"/>
      <c r="J3" s="1053"/>
      <c r="K3" s="1052"/>
      <c r="L3" s="1058"/>
      <c r="M3" s="1282"/>
      <c r="N3" s="1282"/>
      <c r="O3" s="1058"/>
      <c r="P3" s="1270" t="s">
        <v>14197</v>
      </c>
      <c r="Q3" s="1270"/>
      <c r="R3" s="1270"/>
      <c r="S3" s="1270"/>
      <c r="T3" s="1270"/>
      <c r="U3" s="1270"/>
      <c r="V3" s="1270"/>
      <c r="W3" s="1270"/>
      <c r="X3" s="1270"/>
    </row>
    <row r="4" spans="1:24" ht="24.75" thickBot="1">
      <c r="A4" s="1058"/>
      <c r="B4" s="1051" t="s">
        <v>2</v>
      </c>
      <c r="C4" s="1050" t="s">
        <v>3</v>
      </c>
      <c r="D4" s="1050" t="s">
        <v>4</v>
      </c>
      <c r="E4" s="1050" t="s">
        <v>5</v>
      </c>
      <c r="F4" s="1050" t="s">
        <v>6</v>
      </c>
      <c r="G4" s="1050" t="s">
        <v>7</v>
      </c>
      <c r="H4" s="1050" t="s">
        <v>8</v>
      </c>
      <c r="I4" s="1050" t="s">
        <v>9</v>
      </c>
      <c r="J4" s="1049" t="s">
        <v>10</v>
      </c>
      <c r="K4" s="1048" t="s">
        <v>6823</v>
      </c>
      <c r="L4" s="1047" t="s">
        <v>2</v>
      </c>
      <c r="M4" s="1293" t="s">
        <v>13419</v>
      </c>
      <c r="N4" s="1294" t="s">
        <v>13494</v>
      </c>
      <c r="O4" s="1240" t="s">
        <v>13572</v>
      </c>
      <c r="P4" s="1376" t="s">
        <v>13496</v>
      </c>
      <c r="Q4" s="1377" t="s">
        <v>13495</v>
      </c>
      <c r="R4" s="1270"/>
      <c r="S4" s="1270"/>
      <c r="T4" s="1270"/>
      <c r="U4" s="1270"/>
      <c r="V4" s="1270"/>
      <c r="W4" s="1270"/>
      <c r="X4" s="1270" t="s">
        <v>13492</v>
      </c>
    </row>
    <row r="5" spans="1:24" ht="14.25" thickTop="1">
      <c r="A5" s="1046">
        <v>0</v>
      </c>
      <c r="B5" s="1045" t="s">
        <v>12</v>
      </c>
      <c r="C5" s="1044" t="s">
        <v>13</v>
      </c>
      <c r="D5" s="1043" t="s">
        <v>12382</v>
      </c>
      <c r="E5" s="1043" t="s">
        <v>12382</v>
      </c>
      <c r="F5" s="1043" t="s">
        <v>12382</v>
      </c>
      <c r="G5" s="1043" t="s">
        <v>12382</v>
      </c>
      <c r="H5" s="1043" t="s">
        <v>12382</v>
      </c>
      <c r="I5" s="1043" t="s">
        <v>12382</v>
      </c>
      <c r="J5" s="1042" t="s">
        <v>11530</v>
      </c>
      <c r="K5" s="1041" t="s">
        <v>16</v>
      </c>
      <c r="L5" s="1040" t="s">
        <v>12</v>
      </c>
      <c r="M5" s="1283" t="s">
        <v>12993</v>
      </c>
      <c r="N5" s="1283" t="s">
        <v>12993</v>
      </c>
      <c r="O5" s="1240" t="s">
        <v>13585</v>
      </c>
      <c r="P5" s="1270"/>
      <c r="Q5" s="1270"/>
      <c r="R5" s="1270"/>
      <c r="S5" s="1270"/>
      <c r="T5" s="1270"/>
      <c r="U5" s="1270"/>
      <c r="V5" s="1270"/>
      <c r="W5" s="1270"/>
      <c r="X5" s="1270"/>
    </row>
    <row r="6" spans="1:24" ht="13.5">
      <c r="A6" s="1046">
        <v>1</v>
      </c>
      <c r="B6" s="1045" t="s">
        <v>17</v>
      </c>
      <c r="C6" s="1039" t="s">
        <v>13</v>
      </c>
      <c r="D6" s="1063" t="s">
        <v>2427</v>
      </c>
      <c r="E6" s="1063" t="s">
        <v>11527</v>
      </c>
      <c r="F6" s="1063" t="s">
        <v>12383</v>
      </c>
      <c r="G6" s="1527" t="s">
        <v>11531</v>
      </c>
      <c r="H6" s="1529"/>
      <c r="I6" s="1529"/>
      <c r="J6" s="1889"/>
      <c r="K6" s="1041" t="s">
        <v>16</v>
      </c>
      <c r="L6" s="1040" t="s">
        <v>17</v>
      </c>
      <c r="M6" s="1283" t="s">
        <v>13358</v>
      </c>
      <c r="N6" s="1283" t="s">
        <v>13358</v>
      </c>
      <c r="O6" s="1240" t="s">
        <v>13575</v>
      </c>
      <c r="P6" s="1270"/>
      <c r="Q6" s="1270"/>
      <c r="R6" s="1270"/>
      <c r="S6" s="1270"/>
      <c r="T6" s="1270"/>
      <c r="U6" s="1270"/>
      <c r="V6" s="1270"/>
      <c r="W6" s="1270"/>
      <c r="X6" s="1270"/>
    </row>
    <row r="7" spans="1:24">
      <c r="A7" s="1046">
        <v>2</v>
      </c>
      <c r="B7" s="1045" t="s">
        <v>19</v>
      </c>
      <c r="C7" s="1867" t="s">
        <v>11532</v>
      </c>
      <c r="D7" s="1529"/>
      <c r="E7" s="1529"/>
      <c r="F7" s="1529"/>
      <c r="G7" s="1529"/>
      <c r="H7" s="1529"/>
      <c r="I7" s="1529"/>
      <c r="J7" s="1889"/>
      <c r="K7" s="1041" t="s">
        <v>9466</v>
      </c>
      <c r="L7" s="1040" t="s">
        <v>19</v>
      </c>
      <c r="M7" s="1282"/>
      <c r="N7" s="1282"/>
      <c r="O7" s="1058"/>
      <c r="P7" s="1270"/>
      <c r="Q7" s="1270"/>
      <c r="R7" s="1270"/>
      <c r="S7" s="1270"/>
      <c r="T7" s="1270"/>
      <c r="U7" s="1270"/>
      <c r="V7" s="1270"/>
      <c r="W7" s="1270"/>
      <c r="X7" s="1270"/>
    </row>
    <row r="8" spans="1:24">
      <c r="A8" s="1046">
        <v>3</v>
      </c>
      <c r="B8" s="1045" t="s">
        <v>20</v>
      </c>
      <c r="C8" s="1867" t="s">
        <v>11533</v>
      </c>
      <c r="D8" s="1529"/>
      <c r="E8" s="1529"/>
      <c r="F8" s="1529"/>
      <c r="G8" s="1529"/>
      <c r="H8" s="1529"/>
      <c r="I8" s="1529"/>
      <c r="J8" s="1889"/>
      <c r="K8" s="1041" t="s">
        <v>854</v>
      </c>
      <c r="L8" s="1040" t="s">
        <v>20</v>
      </c>
      <c r="M8" s="1282"/>
      <c r="N8" s="1282"/>
      <c r="O8" s="1058"/>
      <c r="P8" s="1270"/>
      <c r="Q8" s="1270"/>
      <c r="R8" s="1270"/>
      <c r="S8" s="1270"/>
      <c r="T8" s="1270"/>
      <c r="U8" s="1270"/>
      <c r="V8" s="1270"/>
      <c r="W8" s="1270"/>
      <c r="X8" s="1270"/>
    </row>
    <row r="9" spans="1:24">
      <c r="A9" s="1046">
        <v>4</v>
      </c>
      <c r="B9" s="1037" t="s">
        <v>23</v>
      </c>
      <c r="C9" s="1039" t="s">
        <v>13</v>
      </c>
      <c r="D9" s="1063" t="s">
        <v>2427</v>
      </c>
      <c r="E9" s="1063" t="s">
        <v>11527</v>
      </c>
      <c r="F9" s="1527" t="s">
        <v>11534</v>
      </c>
      <c r="G9" s="1527"/>
      <c r="H9" s="1527"/>
      <c r="I9" s="1527"/>
      <c r="J9" s="1882"/>
      <c r="K9" s="1041" t="s">
        <v>58</v>
      </c>
      <c r="L9" s="1040" t="s">
        <v>23</v>
      </c>
      <c r="M9" s="1282"/>
      <c r="N9" s="1282"/>
      <c r="O9" s="1058"/>
      <c r="P9" s="1270"/>
      <c r="Q9" s="1270"/>
      <c r="R9" s="1270"/>
      <c r="S9" s="1270"/>
      <c r="T9" s="1270"/>
      <c r="U9" s="1270"/>
      <c r="V9" s="1270"/>
      <c r="W9" s="1270"/>
      <c r="X9" s="1270"/>
    </row>
    <row r="10" spans="1:24">
      <c r="A10" s="1046">
        <v>5</v>
      </c>
      <c r="B10" s="1037" t="s">
        <v>28</v>
      </c>
      <c r="C10" s="1039" t="s">
        <v>13</v>
      </c>
      <c r="D10" s="1063" t="s">
        <v>2427</v>
      </c>
      <c r="E10" s="1063" t="s">
        <v>11527</v>
      </c>
      <c r="F10" s="1063" t="s">
        <v>11527</v>
      </c>
      <c r="G10" s="1527" t="s">
        <v>11535</v>
      </c>
      <c r="H10" s="1527"/>
      <c r="I10" s="1527"/>
      <c r="J10" s="1882"/>
      <c r="K10" s="1041" t="s">
        <v>7387</v>
      </c>
      <c r="L10" s="1040" t="s">
        <v>28</v>
      </c>
      <c r="M10" s="1282"/>
      <c r="N10" s="1282"/>
      <c r="O10" s="1058"/>
      <c r="P10" s="1270"/>
      <c r="Q10" s="1270"/>
      <c r="R10" s="1270"/>
      <c r="S10" s="1270"/>
      <c r="T10" s="1270"/>
      <c r="U10" s="1270"/>
      <c r="V10" s="1270"/>
      <c r="W10" s="1270"/>
      <c r="X10" s="1270"/>
    </row>
    <row r="11" spans="1:24">
      <c r="A11" s="1046">
        <v>6</v>
      </c>
      <c r="B11" s="1037" t="s">
        <v>33</v>
      </c>
      <c r="C11" s="1039" t="s">
        <v>13</v>
      </c>
      <c r="D11" s="1063" t="s">
        <v>2427</v>
      </c>
      <c r="E11" s="1063" t="s">
        <v>2427</v>
      </c>
      <c r="F11" s="1063" t="s">
        <v>2427</v>
      </c>
      <c r="G11" s="1063" t="s">
        <v>2427</v>
      </c>
      <c r="H11" s="1063" t="s">
        <v>2427</v>
      </c>
      <c r="I11" s="1063" t="s">
        <v>2427</v>
      </c>
      <c r="J11" s="1036" t="s">
        <v>11536</v>
      </c>
      <c r="K11" s="1041" t="s">
        <v>819</v>
      </c>
      <c r="L11" s="1040" t="s">
        <v>33</v>
      </c>
      <c r="M11" s="1282"/>
      <c r="N11" s="1282"/>
      <c r="O11" s="1058"/>
      <c r="P11" s="1270"/>
      <c r="Q11" s="1270"/>
      <c r="R11" s="1270"/>
      <c r="S11" s="1270"/>
      <c r="T11" s="1270"/>
      <c r="U11" s="1270"/>
      <c r="V11" s="1270"/>
      <c r="W11" s="1270"/>
      <c r="X11" s="1270"/>
    </row>
    <row r="12" spans="1:24">
      <c r="A12" s="1046">
        <v>7</v>
      </c>
      <c r="B12" s="1037" t="s">
        <v>37</v>
      </c>
      <c r="C12" s="1039" t="s">
        <v>13</v>
      </c>
      <c r="D12" s="1063" t="s">
        <v>2427</v>
      </c>
      <c r="E12" s="1063" t="s">
        <v>2427</v>
      </c>
      <c r="F12" s="1063" t="s">
        <v>2427</v>
      </c>
      <c r="G12" s="1063" t="s">
        <v>2427</v>
      </c>
      <c r="H12" s="1063" t="s">
        <v>2427</v>
      </c>
      <c r="I12" s="1063" t="s">
        <v>2427</v>
      </c>
      <c r="J12" s="1063" t="s">
        <v>2427</v>
      </c>
      <c r="K12" s="1041" t="s">
        <v>16</v>
      </c>
      <c r="L12" s="1040" t="s">
        <v>37</v>
      </c>
      <c r="M12" s="1282"/>
      <c r="N12" s="1282"/>
      <c r="O12" s="1058"/>
      <c r="P12" s="1270"/>
      <c r="Q12" s="1270"/>
      <c r="R12" s="1270"/>
      <c r="S12" s="1270"/>
      <c r="T12" s="1270"/>
      <c r="U12" s="1270"/>
      <c r="V12" s="1270"/>
      <c r="W12" s="1270"/>
      <c r="X12" s="1270"/>
    </row>
    <row r="13" spans="1:24" ht="13.5">
      <c r="A13" s="1046">
        <v>8</v>
      </c>
      <c r="B13" s="1045" t="s">
        <v>42</v>
      </c>
      <c r="C13" s="1867" t="s">
        <v>11537</v>
      </c>
      <c r="D13" s="1527"/>
      <c r="E13" s="1527"/>
      <c r="F13" s="1527"/>
      <c r="G13" s="1527"/>
      <c r="H13" s="1527"/>
      <c r="I13" s="1527"/>
      <c r="J13" s="1882"/>
      <c r="K13" s="1041" t="s">
        <v>16</v>
      </c>
      <c r="L13" s="1040" t="s">
        <v>42</v>
      </c>
      <c r="M13" s="1282" t="str">
        <f>RIGHT(DEC2HEX(P13,6),2)</f>
        <v>5A</v>
      </c>
      <c r="N13" s="1282" t="str">
        <f>RIGHT(DEC2HEX(Q13,6),2)</f>
        <v>5A</v>
      </c>
      <c r="O13" s="1240" t="s">
        <v>13575</v>
      </c>
      <c r="P13" s="1270">
        <f>ROUNDUP(200*TimingFormat!$G$101,0)</f>
        <v>106586</v>
      </c>
      <c r="Q13" s="1270">
        <f>ROUNDUP(200*TimingFormat!$G$101,0)</f>
        <v>106586</v>
      </c>
      <c r="R13" s="1270"/>
      <c r="S13" s="1270"/>
      <c r="T13" s="1270"/>
      <c r="U13" s="1270"/>
      <c r="V13" s="1270"/>
      <c r="W13" s="1270"/>
      <c r="X13" s="1270"/>
    </row>
    <row r="14" spans="1:24" ht="13.5">
      <c r="A14" s="1046">
        <v>9</v>
      </c>
      <c r="B14" s="1045" t="s">
        <v>47</v>
      </c>
      <c r="C14" s="1867" t="s">
        <v>11538</v>
      </c>
      <c r="D14" s="1527"/>
      <c r="E14" s="1527"/>
      <c r="F14" s="1527"/>
      <c r="G14" s="1527"/>
      <c r="H14" s="1527"/>
      <c r="I14" s="1527"/>
      <c r="J14" s="1882"/>
      <c r="K14" s="1041" t="s">
        <v>16</v>
      </c>
      <c r="L14" s="1040" t="s">
        <v>47</v>
      </c>
      <c r="M14" s="1282" t="str">
        <f>MID(DEC2HEX(P13,6),3,2)</f>
        <v>A0</v>
      </c>
      <c r="N14" s="1282" t="str">
        <f>MID(DEC2HEX(Q13,6),3,2)</f>
        <v>A0</v>
      </c>
      <c r="O14" s="1240" t="s">
        <v>13575</v>
      </c>
      <c r="P14" s="1270"/>
      <c r="Q14" s="1270"/>
      <c r="R14" s="1270"/>
      <c r="S14" s="1270"/>
      <c r="T14" s="1270"/>
      <c r="U14" s="1270"/>
      <c r="V14" s="1270"/>
      <c r="W14" s="1270"/>
      <c r="X14" s="1270"/>
    </row>
    <row r="15" spans="1:24" ht="13.5">
      <c r="A15" s="1046">
        <v>10</v>
      </c>
      <c r="B15" s="1045" t="s">
        <v>49</v>
      </c>
      <c r="C15" s="1867" t="s">
        <v>11539</v>
      </c>
      <c r="D15" s="1527"/>
      <c r="E15" s="1527"/>
      <c r="F15" s="1527"/>
      <c r="G15" s="1527"/>
      <c r="H15" s="1527"/>
      <c r="I15" s="1527"/>
      <c r="J15" s="1882"/>
      <c r="K15" s="1041" t="s">
        <v>16</v>
      </c>
      <c r="L15" s="1040" t="s">
        <v>49</v>
      </c>
      <c r="M15" s="1282" t="str">
        <f>LEFT(DEC2HEX(P13,6),2)</f>
        <v>01</v>
      </c>
      <c r="N15" s="1282" t="str">
        <f>LEFT(DEC2HEX(Q13,6),2)</f>
        <v>01</v>
      </c>
      <c r="O15" s="1240" t="s">
        <v>13575</v>
      </c>
      <c r="P15" s="1270"/>
      <c r="Q15" s="1270"/>
      <c r="R15" s="1270"/>
      <c r="S15" s="1270"/>
      <c r="T15" s="1270"/>
      <c r="U15" s="1270"/>
      <c r="V15" s="1270"/>
      <c r="W15" s="1270"/>
      <c r="X15" s="1270"/>
    </row>
    <row r="16" spans="1:24" ht="13.5">
      <c r="A16" s="1046">
        <v>11</v>
      </c>
      <c r="B16" s="1045" t="s">
        <v>51</v>
      </c>
      <c r="C16" s="1039" t="s">
        <v>13</v>
      </c>
      <c r="D16" s="1063" t="s">
        <v>2427</v>
      </c>
      <c r="E16" s="1063" t="s">
        <v>2427</v>
      </c>
      <c r="F16" s="1063" t="s">
        <v>2427</v>
      </c>
      <c r="G16" s="1528" t="s">
        <v>11540</v>
      </c>
      <c r="H16" s="1528"/>
      <c r="I16" s="1528"/>
      <c r="J16" s="1904"/>
      <c r="K16" s="1041" t="s">
        <v>16</v>
      </c>
      <c r="L16" s="1040" t="s">
        <v>51</v>
      </c>
      <c r="M16" s="1283" t="s">
        <v>13359</v>
      </c>
      <c r="N16" s="1283" t="s">
        <v>13359</v>
      </c>
      <c r="O16" s="1240" t="s">
        <v>13575</v>
      </c>
      <c r="P16" s="1270"/>
      <c r="Q16" s="1270"/>
      <c r="R16" s="1270"/>
      <c r="S16" s="1270"/>
      <c r="T16" s="1270"/>
      <c r="U16" s="1270"/>
      <c r="V16" s="1270"/>
      <c r="W16" s="1270"/>
      <c r="X16" s="1270"/>
    </row>
    <row r="17" spans="1:24" ht="13.5">
      <c r="A17" s="1046">
        <v>12</v>
      </c>
      <c r="B17" s="1037" t="s">
        <v>52</v>
      </c>
      <c r="C17" s="1867" t="s">
        <v>11541</v>
      </c>
      <c r="D17" s="1527"/>
      <c r="E17" s="1527"/>
      <c r="F17" s="1527"/>
      <c r="G17" s="1527"/>
      <c r="H17" s="1527"/>
      <c r="I17" s="1527"/>
      <c r="J17" s="1882"/>
      <c r="K17" s="1041" t="s">
        <v>16</v>
      </c>
      <c r="L17" s="1040" t="s">
        <v>52</v>
      </c>
      <c r="M17" s="1282" t="str">
        <f>RIGHT(DEC2HEX(P17,6),2)</f>
        <v>D6</v>
      </c>
      <c r="N17" s="1282" t="str">
        <f>RIGHT(DEC2HEX(Q17,6),2)</f>
        <v>D6</v>
      </c>
      <c r="O17" s="1240" t="s">
        <v>13575</v>
      </c>
      <c r="P17" s="1270">
        <f>ROUNDUP(400*TimingFormat!$G$101/1000,0)</f>
        <v>214</v>
      </c>
      <c r="Q17" s="1270">
        <f>ROUNDUP(400*TimingFormat!$G$101/1000,0)</f>
        <v>214</v>
      </c>
      <c r="R17" s="1270"/>
      <c r="S17" s="1270"/>
      <c r="T17" s="1270"/>
      <c r="U17" s="1270"/>
      <c r="V17" s="1270"/>
      <c r="W17" s="1270"/>
      <c r="X17" s="1270"/>
    </row>
    <row r="18" spans="1:24" ht="13.5">
      <c r="A18" s="1046">
        <v>13</v>
      </c>
      <c r="B18" s="1037" t="s">
        <v>54</v>
      </c>
      <c r="C18" s="1867" t="s">
        <v>11542</v>
      </c>
      <c r="D18" s="1527"/>
      <c r="E18" s="1527"/>
      <c r="F18" s="1527"/>
      <c r="G18" s="1527"/>
      <c r="H18" s="1527"/>
      <c r="I18" s="1527"/>
      <c r="J18" s="1882"/>
      <c r="K18" s="1041" t="s">
        <v>16</v>
      </c>
      <c r="L18" s="1040" t="s">
        <v>54</v>
      </c>
      <c r="M18" s="1282" t="str">
        <f>LEFT(DEC2HEX(P17,6),2)</f>
        <v>00</v>
      </c>
      <c r="N18" s="1282" t="str">
        <f>LEFT(DEC2HEX(Q17,6),2)</f>
        <v>00</v>
      </c>
      <c r="O18" s="1240" t="s">
        <v>13575</v>
      </c>
      <c r="P18" s="1270"/>
      <c r="Q18" s="1270"/>
      <c r="R18" s="1270"/>
      <c r="S18" s="1270"/>
      <c r="T18" s="1270"/>
      <c r="U18" s="1270"/>
      <c r="V18" s="1270"/>
      <c r="W18" s="1270"/>
      <c r="X18" s="1270"/>
    </row>
    <row r="19" spans="1:24" ht="13.5">
      <c r="A19" s="1046">
        <v>14</v>
      </c>
      <c r="B19" s="1037" t="s">
        <v>55</v>
      </c>
      <c r="C19" s="1867" t="s">
        <v>11543</v>
      </c>
      <c r="D19" s="1527"/>
      <c r="E19" s="1527"/>
      <c r="F19" s="1527"/>
      <c r="G19" s="1527"/>
      <c r="H19" s="1527"/>
      <c r="I19" s="1527"/>
      <c r="J19" s="1882"/>
      <c r="K19" s="1041" t="s">
        <v>16</v>
      </c>
      <c r="L19" s="1040" t="s">
        <v>55</v>
      </c>
      <c r="M19" s="1283" t="s">
        <v>13360</v>
      </c>
      <c r="N19" s="1283" t="s">
        <v>13360</v>
      </c>
      <c r="O19" s="1240" t="s">
        <v>13575</v>
      </c>
      <c r="P19" s="1270"/>
      <c r="Q19" s="1270"/>
      <c r="R19" s="1270"/>
      <c r="S19" s="1270"/>
      <c r="T19" s="1270"/>
      <c r="U19" s="1270"/>
      <c r="V19" s="1270"/>
      <c r="W19" s="1270"/>
      <c r="X19" s="1270"/>
    </row>
    <row r="20" spans="1:24" ht="13.5">
      <c r="A20" s="1046">
        <v>15</v>
      </c>
      <c r="B20" s="1037" t="s">
        <v>56</v>
      </c>
      <c r="C20" s="1867" t="s">
        <v>11544</v>
      </c>
      <c r="D20" s="1527"/>
      <c r="E20" s="1527"/>
      <c r="F20" s="1527"/>
      <c r="G20" s="1527"/>
      <c r="H20" s="1527"/>
      <c r="I20" s="1527"/>
      <c r="J20" s="1882"/>
      <c r="K20" s="1041" t="s">
        <v>16</v>
      </c>
      <c r="L20" s="1040" t="s">
        <v>56</v>
      </c>
      <c r="M20" s="1283" t="s">
        <v>13361</v>
      </c>
      <c r="N20" s="1283" t="s">
        <v>13361</v>
      </c>
      <c r="O20" s="1240" t="s">
        <v>13575</v>
      </c>
      <c r="P20" s="1270"/>
      <c r="Q20" s="1270"/>
      <c r="R20" s="1270"/>
      <c r="S20" s="1270"/>
      <c r="T20" s="1270"/>
      <c r="U20" s="1270"/>
      <c r="V20" s="1270"/>
      <c r="W20" s="1270"/>
      <c r="X20" s="1270"/>
    </row>
    <row r="21" spans="1:24" ht="13.5">
      <c r="A21" s="1046">
        <v>16</v>
      </c>
      <c r="B21" s="1045" t="s">
        <v>57</v>
      </c>
      <c r="C21" s="1039" t="s">
        <v>13</v>
      </c>
      <c r="D21" s="1063" t="s">
        <v>2427</v>
      </c>
      <c r="E21" s="1063" t="s">
        <v>2427</v>
      </c>
      <c r="F21" s="1063" t="s">
        <v>2427</v>
      </c>
      <c r="G21" s="1063" t="s">
        <v>2427</v>
      </c>
      <c r="H21" s="1063" t="s">
        <v>2427</v>
      </c>
      <c r="I21" s="1063" t="s">
        <v>2427</v>
      </c>
      <c r="J21" s="1036" t="s">
        <v>11545</v>
      </c>
      <c r="K21" s="1041" t="s">
        <v>16</v>
      </c>
      <c r="L21" s="1040" t="s">
        <v>57</v>
      </c>
      <c r="M21" s="1283" t="s">
        <v>13361</v>
      </c>
      <c r="N21" s="1283" t="s">
        <v>13361</v>
      </c>
      <c r="O21" s="1240" t="s">
        <v>13575</v>
      </c>
      <c r="P21" s="1270"/>
      <c r="Q21" s="1270"/>
      <c r="R21" s="1270"/>
      <c r="S21" s="1270"/>
      <c r="T21" s="1270"/>
      <c r="U21" s="1270"/>
      <c r="V21" s="1270"/>
      <c r="W21" s="1270"/>
      <c r="X21" s="1270"/>
    </row>
    <row r="22" spans="1:24" ht="13.5">
      <c r="A22" s="1046">
        <v>17</v>
      </c>
      <c r="B22" s="1045" t="s">
        <v>59</v>
      </c>
      <c r="C22" s="1039" t="s">
        <v>13</v>
      </c>
      <c r="D22" s="1063" t="s">
        <v>2427</v>
      </c>
      <c r="E22" s="1063" t="s">
        <v>2427</v>
      </c>
      <c r="F22" s="1063" t="s">
        <v>2427</v>
      </c>
      <c r="G22" s="1527" t="s">
        <v>11546</v>
      </c>
      <c r="H22" s="1527"/>
      <c r="I22" s="1527"/>
      <c r="J22" s="1882"/>
      <c r="K22" s="1041" t="s">
        <v>16</v>
      </c>
      <c r="L22" s="1040" t="s">
        <v>59</v>
      </c>
      <c r="M22" s="1295" t="str">
        <f>BIN2HEX(P22,2)</f>
        <v>0E</v>
      </c>
      <c r="N22" s="1295" t="str">
        <f>BIN2HEX(Q22,2)</f>
        <v>0A</v>
      </c>
      <c r="O22" s="1240" t="s">
        <v>13575</v>
      </c>
      <c r="P22" s="1270" t="str">
        <f>"0000"&amp;DEC2BIN(7)&amp;"0"</f>
        <v>00001110</v>
      </c>
      <c r="Q22" s="1270" t="str">
        <f>IF(TimingFormat!C118=800,"0000"&amp;DEC2BIN(6)&amp;"0","0000"&amp;DEC2BIN(5)&amp;"0")</f>
        <v>00001010</v>
      </c>
      <c r="R22" s="1270"/>
      <c r="S22" s="1270"/>
      <c r="T22" s="1270"/>
      <c r="U22" s="1270"/>
      <c r="V22" s="1270"/>
      <c r="W22" s="1270"/>
      <c r="X22" s="1270"/>
    </row>
    <row r="23" spans="1:24" ht="13.5">
      <c r="A23" s="1046">
        <v>18</v>
      </c>
      <c r="B23" s="1045" t="s">
        <v>64</v>
      </c>
      <c r="C23" s="1039" t="s">
        <v>13</v>
      </c>
      <c r="D23" s="1063" t="s">
        <v>2427</v>
      </c>
      <c r="E23" s="1063" t="s">
        <v>2427</v>
      </c>
      <c r="F23" s="1063" t="s">
        <v>2427</v>
      </c>
      <c r="G23" s="1527" t="s">
        <v>11547</v>
      </c>
      <c r="H23" s="1527"/>
      <c r="I23" s="1527"/>
      <c r="J23" s="1882"/>
      <c r="K23" s="1041" t="s">
        <v>16</v>
      </c>
      <c r="L23" s="1040" t="s">
        <v>64</v>
      </c>
      <c r="M23" s="1295" t="str">
        <f>P23</f>
        <v>06</v>
      </c>
      <c r="N23" s="1295" t="str">
        <f>Q23</f>
        <v>04</v>
      </c>
      <c r="O23" s="1240" t="s">
        <v>13575</v>
      </c>
      <c r="P23" s="1270" t="str">
        <f>DEC2HEX(BIN2DEC(MID(P22,5,3))-1,2)</f>
        <v>06</v>
      </c>
      <c r="Q23" s="1270" t="str">
        <f>DEC2HEX(BIN2DEC(MID(Q22,5,3))-1,2)</f>
        <v>04</v>
      </c>
      <c r="R23" s="1270"/>
      <c r="S23" s="1270"/>
      <c r="T23" s="1270"/>
      <c r="U23" s="1270"/>
      <c r="V23" s="1270"/>
      <c r="W23" s="1270"/>
      <c r="X23" s="1270"/>
    </row>
    <row r="24" spans="1:24" ht="13.5">
      <c r="A24" s="1046">
        <v>19</v>
      </c>
      <c r="B24" s="1045" t="s">
        <v>65</v>
      </c>
      <c r="C24" s="1039" t="s">
        <v>13</v>
      </c>
      <c r="D24" s="1063" t="s">
        <v>2427</v>
      </c>
      <c r="E24" s="1063" t="s">
        <v>2427</v>
      </c>
      <c r="F24" s="1063" t="s">
        <v>2427</v>
      </c>
      <c r="G24" s="1063" t="s">
        <v>2427</v>
      </c>
      <c r="H24" s="1527" t="s">
        <v>11548</v>
      </c>
      <c r="I24" s="1527"/>
      <c r="J24" s="1882"/>
      <c r="K24" s="1041" t="s">
        <v>16</v>
      </c>
      <c r="L24" s="1040" t="s">
        <v>65</v>
      </c>
      <c r="M24" s="1283" t="s">
        <v>13364</v>
      </c>
      <c r="N24" s="1283" t="s">
        <v>13364</v>
      </c>
      <c r="O24" s="1240" t="s">
        <v>13575</v>
      </c>
      <c r="P24" s="1270"/>
      <c r="Q24" s="1270"/>
      <c r="R24" s="1270"/>
      <c r="S24" s="1270"/>
      <c r="T24" s="1270"/>
      <c r="U24" s="1270"/>
      <c r="V24" s="1270"/>
      <c r="W24" s="1270"/>
      <c r="X24" s="1270"/>
    </row>
    <row r="25" spans="1:24" ht="13.5">
      <c r="A25" s="1046">
        <v>20</v>
      </c>
      <c r="B25" s="1037" t="s">
        <v>66</v>
      </c>
      <c r="C25" s="1039" t="s">
        <v>13</v>
      </c>
      <c r="D25" s="1063" t="s">
        <v>2427</v>
      </c>
      <c r="E25" s="1063" t="s">
        <v>2427</v>
      </c>
      <c r="F25" s="1063" t="s">
        <v>2427</v>
      </c>
      <c r="G25" s="1063" t="s">
        <v>2427</v>
      </c>
      <c r="H25" s="1527" t="s">
        <v>11549</v>
      </c>
      <c r="I25" s="1527"/>
      <c r="J25" s="1882"/>
      <c r="K25" s="1041" t="s">
        <v>16</v>
      </c>
      <c r="L25" s="1040" t="s">
        <v>66</v>
      </c>
      <c r="M25" s="1283" t="s">
        <v>13359</v>
      </c>
      <c r="N25" s="1283" t="s">
        <v>13359</v>
      </c>
      <c r="O25" s="1240" t="s">
        <v>13575</v>
      </c>
      <c r="P25" s="1270"/>
      <c r="Q25" s="1270"/>
      <c r="R25" s="1270"/>
      <c r="S25" s="1270"/>
      <c r="T25" s="1270"/>
      <c r="U25" s="1270"/>
      <c r="V25" s="1270"/>
      <c r="W25" s="1270"/>
      <c r="X25" s="1270"/>
    </row>
    <row r="26" spans="1:24" ht="13.5">
      <c r="A26" s="1046">
        <v>21</v>
      </c>
      <c r="B26" s="1037" t="s">
        <v>67</v>
      </c>
      <c r="C26" s="1039" t="s">
        <v>13</v>
      </c>
      <c r="D26" s="1063" t="s">
        <v>2427</v>
      </c>
      <c r="E26" s="1063" t="s">
        <v>2427</v>
      </c>
      <c r="F26" s="1527" t="s">
        <v>11550</v>
      </c>
      <c r="G26" s="1527"/>
      <c r="H26" s="1527"/>
      <c r="I26" s="1527"/>
      <c r="J26" s="1882"/>
      <c r="K26" s="1041" t="s">
        <v>16</v>
      </c>
      <c r="L26" s="1040" t="s">
        <v>67</v>
      </c>
      <c r="M26" s="1283" t="s">
        <v>13365</v>
      </c>
      <c r="N26" s="1283" t="s">
        <v>13365</v>
      </c>
      <c r="O26" s="1240" t="s">
        <v>13575</v>
      </c>
      <c r="P26" s="1270"/>
      <c r="Q26" s="1270"/>
      <c r="R26" s="1270"/>
      <c r="S26" s="1270"/>
      <c r="T26" s="1270"/>
      <c r="U26" s="1270"/>
      <c r="V26" s="1270"/>
      <c r="W26" s="1270"/>
      <c r="X26" s="1270"/>
    </row>
    <row r="27" spans="1:24" ht="13.5">
      <c r="A27" s="1046">
        <v>22</v>
      </c>
      <c r="B27" s="1037" t="s">
        <v>68</v>
      </c>
      <c r="C27" s="1867" t="s">
        <v>11551</v>
      </c>
      <c r="D27" s="1527"/>
      <c r="E27" s="1527"/>
      <c r="F27" s="1527"/>
      <c r="G27" s="1527"/>
      <c r="H27" s="1527"/>
      <c r="I27" s="1527"/>
      <c r="J27" s="1882"/>
      <c r="K27" s="1041" t="s">
        <v>16</v>
      </c>
      <c r="L27" s="1040" t="s">
        <v>68</v>
      </c>
      <c r="M27" s="1282" t="str">
        <f>DEC2HEX(P27,2)</f>
        <v>04</v>
      </c>
      <c r="N27" s="1282" t="str">
        <f>DEC2HEX(Q27,2)</f>
        <v>04</v>
      </c>
      <c r="O27" s="1240" t="s">
        <v>13575</v>
      </c>
      <c r="P27" s="1270">
        <f>ROUNDUP(7.5*TimingFormat!$G$101/1000,0)</f>
        <v>4</v>
      </c>
      <c r="Q27" s="1270">
        <f>ROUNDUP(7.5*TimingFormat!$G$101/1000,0)</f>
        <v>4</v>
      </c>
      <c r="R27" s="1270"/>
      <c r="S27" s="1270"/>
      <c r="T27" s="1270"/>
      <c r="U27" s="1270"/>
      <c r="V27" s="1270"/>
      <c r="W27" s="1270"/>
      <c r="X27" s="1270"/>
    </row>
    <row r="28" spans="1:24" ht="13.5">
      <c r="A28" s="1046">
        <v>23</v>
      </c>
      <c r="B28" s="1037" t="s">
        <v>69</v>
      </c>
      <c r="C28" s="1867" t="s">
        <v>11552</v>
      </c>
      <c r="D28" s="1527"/>
      <c r="E28" s="1527"/>
      <c r="F28" s="1527"/>
      <c r="G28" s="1527"/>
      <c r="H28" s="1527"/>
      <c r="I28" s="1527"/>
      <c r="J28" s="1882"/>
      <c r="K28" s="1041" t="s">
        <v>16</v>
      </c>
      <c r="L28" s="1040" t="s">
        <v>69</v>
      </c>
      <c r="M28" s="1282" t="str">
        <f t="shared" ref="M28:N31" si="0">DEC2HEX(P28,2)</f>
        <v>1F</v>
      </c>
      <c r="N28" s="1282" t="str">
        <f t="shared" si="0"/>
        <v>20</v>
      </c>
      <c r="O28" s="1240" t="s">
        <v>13575</v>
      </c>
      <c r="P28" s="1270">
        <f>ROUNDUP(58.125*TimingFormat!$G$101/1000,0)</f>
        <v>31</v>
      </c>
      <c r="Q28" s="1270">
        <f>IF(TimingFormat!C118=800,ROUNDUP(57.5*TimingFormat!$G$101/1000,0),ROUNDUP(60*TimingFormat!$G$101/1000,0))</f>
        <v>32</v>
      </c>
      <c r="R28" s="1270"/>
      <c r="S28" s="1270"/>
      <c r="T28" s="1270"/>
      <c r="U28" s="1270"/>
      <c r="V28" s="1270"/>
      <c r="W28" s="1270"/>
      <c r="X28" s="1270"/>
    </row>
    <row r="29" spans="1:24" ht="13.5">
      <c r="A29" s="1046">
        <v>24</v>
      </c>
      <c r="B29" s="1045" t="s">
        <v>70</v>
      </c>
      <c r="C29" s="1867" t="s">
        <v>11553</v>
      </c>
      <c r="D29" s="1527"/>
      <c r="E29" s="1527"/>
      <c r="F29" s="1527"/>
      <c r="G29" s="1527"/>
      <c r="H29" s="1527"/>
      <c r="I29" s="1527"/>
      <c r="J29" s="1882"/>
      <c r="K29" s="1041" t="s">
        <v>16</v>
      </c>
      <c r="L29" s="1040" t="s">
        <v>70</v>
      </c>
      <c r="M29" s="1282" t="str">
        <f t="shared" si="0"/>
        <v>18</v>
      </c>
      <c r="N29" s="1282" t="str">
        <f t="shared" si="0"/>
        <v>18</v>
      </c>
      <c r="O29" s="1240" t="s">
        <v>13575</v>
      </c>
      <c r="P29" s="1270">
        <f>ROUNDUP(45*TimingFormat!$G$101/1000,0)</f>
        <v>24</v>
      </c>
      <c r="Q29" s="1270">
        <f>ROUNDUP(45*TimingFormat!$G$101/1000,0)</f>
        <v>24</v>
      </c>
      <c r="R29" s="1270"/>
      <c r="S29" s="1270"/>
      <c r="T29" s="1270"/>
      <c r="U29" s="1270"/>
      <c r="V29" s="1270"/>
      <c r="W29" s="1270"/>
      <c r="X29" s="1270"/>
    </row>
    <row r="30" spans="1:24" ht="13.5">
      <c r="A30" s="1046">
        <v>25</v>
      </c>
      <c r="B30" s="1045" t="s">
        <v>71</v>
      </c>
      <c r="C30" s="1039" t="s">
        <v>13</v>
      </c>
      <c r="D30" s="1063" t="s">
        <v>2427</v>
      </c>
      <c r="E30" s="1063" t="s">
        <v>2427</v>
      </c>
      <c r="F30" s="1063" t="s">
        <v>2427</v>
      </c>
      <c r="G30" s="1527" t="s">
        <v>11554</v>
      </c>
      <c r="H30" s="1527"/>
      <c r="I30" s="1527"/>
      <c r="J30" s="1882"/>
      <c r="K30" s="1041" t="s">
        <v>16</v>
      </c>
      <c r="L30" s="1040" t="s">
        <v>71</v>
      </c>
      <c r="M30" s="1282" t="str">
        <f t="shared" si="0"/>
        <v>04</v>
      </c>
      <c r="N30" s="1282" t="str">
        <f t="shared" si="0"/>
        <v>04</v>
      </c>
      <c r="O30" s="1240" t="s">
        <v>13575</v>
      </c>
      <c r="P30" s="1270">
        <f>ROUNDUP(7.5*TimingFormat!$G$101/1000,0)</f>
        <v>4</v>
      </c>
      <c r="Q30" s="1270">
        <f>ROUNDUP(7.5*TimingFormat!$G$101/1000,0)</f>
        <v>4</v>
      </c>
      <c r="R30" s="1270"/>
      <c r="S30" s="1270"/>
      <c r="T30" s="1270"/>
      <c r="U30" s="1270"/>
      <c r="V30" s="1270"/>
      <c r="W30" s="1270"/>
      <c r="X30" s="1270"/>
    </row>
    <row r="31" spans="1:24" ht="13.5">
      <c r="A31" s="1046">
        <v>26</v>
      </c>
      <c r="B31" s="1045" t="s">
        <v>72</v>
      </c>
      <c r="C31" s="1039" t="s">
        <v>13</v>
      </c>
      <c r="D31" s="1063" t="s">
        <v>2427</v>
      </c>
      <c r="E31" s="1063" t="s">
        <v>2427</v>
      </c>
      <c r="F31" s="1527" t="s">
        <v>11555</v>
      </c>
      <c r="G31" s="1527"/>
      <c r="H31" s="1527"/>
      <c r="I31" s="1527"/>
      <c r="J31" s="1882"/>
      <c r="K31" s="1041" t="s">
        <v>16</v>
      </c>
      <c r="L31" s="1040" t="s">
        <v>72</v>
      </c>
      <c r="M31" s="1282" t="str">
        <f t="shared" si="0"/>
        <v>07</v>
      </c>
      <c r="N31" s="1282" t="str">
        <f t="shared" si="0"/>
        <v>08</v>
      </c>
      <c r="O31" s="1240" t="s">
        <v>13575</v>
      </c>
      <c r="P31" s="1270">
        <f>ROUNDUP(13.125*TimingFormat!$G$101/1000,0)</f>
        <v>7</v>
      </c>
      <c r="Q31" s="1270">
        <f>IF(TimingFormat!C118=800,ROUNDUP(12.5*TimingFormat!$G$101/1000,0),ROUNDUP(15*TimingFormat!$G$101/1000,0))</f>
        <v>8</v>
      </c>
      <c r="R31" s="1270"/>
      <c r="S31" s="1270"/>
      <c r="T31" s="1270"/>
      <c r="U31" s="1270"/>
      <c r="V31" s="1270"/>
      <c r="W31" s="1270"/>
      <c r="X31" s="1270"/>
    </row>
    <row r="32" spans="1:24">
      <c r="A32" s="1046">
        <v>27</v>
      </c>
      <c r="B32" s="1045" t="s">
        <v>74</v>
      </c>
      <c r="C32" s="1039" t="s">
        <v>13</v>
      </c>
      <c r="D32" s="1063" t="s">
        <v>2427</v>
      </c>
      <c r="E32" s="1527" t="s">
        <v>11556</v>
      </c>
      <c r="F32" s="1527"/>
      <c r="G32" s="1527"/>
      <c r="H32" s="1527"/>
      <c r="I32" s="1527"/>
      <c r="J32" s="1882"/>
      <c r="K32" s="1041" t="s">
        <v>16</v>
      </c>
      <c r="L32" s="1040" t="s">
        <v>74</v>
      </c>
      <c r="O32" s="1058"/>
      <c r="P32" s="1270"/>
      <c r="Q32" s="1270"/>
      <c r="R32" s="1270"/>
      <c r="S32" s="1270"/>
      <c r="T32" s="1270"/>
      <c r="U32" s="1270"/>
      <c r="V32" s="1270"/>
      <c r="W32" s="1270"/>
      <c r="X32" s="1270"/>
    </row>
    <row r="33" spans="1:24" ht="13.5">
      <c r="A33" s="1046">
        <v>28</v>
      </c>
      <c r="B33" s="1037" t="s">
        <v>75</v>
      </c>
      <c r="C33" s="1039" t="s">
        <v>13</v>
      </c>
      <c r="D33" s="1063" t="s">
        <v>2427</v>
      </c>
      <c r="E33" s="1063" t="s">
        <v>2427</v>
      </c>
      <c r="F33" s="1063" t="s">
        <v>2427</v>
      </c>
      <c r="G33" s="1063" t="s">
        <v>2427</v>
      </c>
      <c r="H33" s="1527" t="s">
        <v>11557</v>
      </c>
      <c r="I33" s="1527"/>
      <c r="J33" s="1882"/>
      <c r="K33" s="1041" t="s">
        <v>16</v>
      </c>
      <c r="L33" s="1040" t="s">
        <v>75</v>
      </c>
      <c r="M33" s="1282" t="str">
        <f t="shared" ref="M33" si="1">DEC2HEX(P33,2)</f>
        <v>04</v>
      </c>
      <c r="N33" s="1282" t="str">
        <f t="shared" ref="N33" si="2">DEC2HEX(Q33,2)</f>
        <v>04</v>
      </c>
      <c r="O33" s="1240" t="s">
        <v>13575</v>
      </c>
      <c r="P33" s="1270">
        <f>ROUNDUP(7.5*TimingFormat!$G$101/1000,0)</f>
        <v>4</v>
      </c>
      <c r="Q33" s="1270">
        <f>ROUNDUP(7.5*TimingFormat!$G$101/1000,0)</f>
        <v>4</v>
      </c>
      <c r="R33" s="1270"/>
      <c r="S33" s="1270"/>
      <c r="T33" s="1270"/>
      <c r="U33" s="1270"/>
      <c r="V33" s="1270"/>
      <c r="W33" s="1270"/>
      <c r="X33" s="1270"/>
    </row>
    <row r="34" spans="1:24" ht="13.5">
      <c r="A34" s="1046">
        <v>29</v>
      </c>
      <c r="B34" s="1037" t="s">
        <v>77</v>
      </c>
      <c r="C34" s="1039" t="s">
        <v>13</v>
      </c>
      <c r="D34" s="1063" t="s">
        <v>2427</v>
      </c>
      <c r="E34" s="1063" t="s">
        <v>2427</v>
      </c>
      <c r="F34" s="1527" t="s">
        <v>11558</v>
      </c>
      <c r="G34" s="1527"/>
      <c r="H34" s="1527"/>
      <c r="I34" s="1527"/>
      <c r="J34" s="1882"/>
      <c r="K34" s="1041" t="s">
        <v>16</v>
      </c>
      <c r="L34" s="1040" t="s">
        <v>77</v>
      </c>
      <c r="M34" s="1283" t="s">
        <v>13359</v>
      </c>
      <c r="N34" s="1283" t="s">
        <v>13359</v>
      </c>
      <c r="O34" s="1240" t="s">
        <v>13575</v>
      </c>
      <c r="P34" s="1270"/>
      <c r="Q34" s="1270"/>
      <c r="R34" s="1270"/>
      <c r="S34" s="1270"/>
      <c r="T34" s="1270"/>
      <c r="U34" s="1270"/>
      <c r="V34" s="1270"/>
      <c r="W34" s="1270"/>
      <c r="X34" s="1270"/>
    </row>
    <row r="35" spans="1:24" ht="13.5">
      <c r="A35" s="1046">
        <v>30</v>
      </c>
      <c r="B35" s="1037" t="s">
        <v>78</v>
      </c>
      <c r="C35" s="1867" t="s">
        <v>11559</v>
      </c>
      <c r="D35" s="1527"/>
      <c r="E35" s="1527"/>
      <c r="F35" s="1527"/>
      <c r="G35" s="1527"/>
      <c r="H35" s="1527"/>
      <c r="I35" s="1527"/>
      <c r="J35" s="1882"/>
      <c r="K35" s="1041" t="s">
        <v>16</v>
      </c>
      <c r="L35" s="1040" t="s">
        <v>78</v>
      </c>
      <c r="M35" s="1282" t="str">
        <f t="shared" ref="M35:N35" si="3">DEC2HEX(P35,2)</f>
        <v>07</v>
      </c>
      <c r="N35" s="1282" t="str">
        <f t="shared" si="3"/>
        <v>07</v>
      </c>
      <c r="O35" s="1240" t="s">
        <v>13575</v>
      </c>
      <c r="P35" s="1270">
        <f>ROUNDUP(12*TimingFormat!$G$101/1000,0)</f>
        <v>7</v>
      </c>
      <c r="Q35" s="1270">
        <f>ROUNDUP(12*TimingFormat!$G$101/1000,0)</f>
        <v>7</v>
      </c>
      <c r="R35" s="1270"/>
      <c r="S35" s="1270"/>
      <c r="T35" s="1270"/>
      <c r="U35" s="1270"/>
      <c r="V35" s="1270"/>
      <c r="W35" s="1270"/>
      <c r="X35" s="1270"/>
    </row>
    <row r="36" spans="1:24">
      <c r="A36" s="1046">
        <v>31</v>
      </c>
      <c r="B36" s="1037" t="s">
        <v>79</v>
      </c>
      <c r="C36" s="1039" t="s">
        <v>13</v>
      </c>
      <c r="D36" s="1063" t="s">
        <v>2427</v>
      </c>
      <c r="E36" s="1063" t="s">
        <v>2427</v>
      </c>
      <c r="F36" s="1063" t="s">
        <v>2427</v>
      </c>
      <c r="G36" s="1063" t="s">
        <v>2427</v>
      </c>
      <c r="H36" s="1063" t="s">
        <v>2427</v>
      </c>
      <c r="I36" s="1063" t="s">
        <v>2427</v>
      </c>
      <c r="J36" s="1063" t="s">
        <v>2427</v>
      </c>
      <c r="K36" s="1041" t="s">
        <v>16</v>
      </c>
      <c r="L36" s="1040" t="s">
        <v>79</v>
      </c>
      <c r="M36" s="1282"/>
      <c r="N36" s="1282"/>
      <c r="O36" s="1058"/>
      <c r="P36" s="1270"/>
      <c r="Q36" s="1270"/>
      <c r="R36" s="1270"/>
      <c r="S36" s="1270"/>
      <c r="T36" s="1270"/>
      <c r="U36" s="1270"/>
      <c r="V36" s="1270"/>
      <c r="W36" s="1270"/>
      <c r="X36" s="1270"/>
    </row>
    <row r="37" spans="1:24" ht="13.5">
      <c r="A37" s="1046">
        <v>32</v>
      </c>
      <c r="B37" s="1045" t="s">
        <v>81</v>
      </c>
      <c r="C37" s="1867" t="s">
        <v>11560</v>
      </c>
      <c r="D37" s="1527"/>
      <c r="E37" s="1527"/>
      <c r="F37" s="1527"/>
      <c r="G37" s="1527"/>
      <c r="H37" s="1527"/>
      <c r="I37" s="1527"/>
      <c r="J37" s="1882"/>
      <c r="K37" s="1041" t="s">
        <v>16</v>
      </c>
      <c r="L37" s="1040" t="s">
        <v>81</v>
      </c>
      <c r="M37" s="1282" t="str">
        <f>RIGHT(DEC2HEX(P37,6),2)</f>
        <v>B8</v>
      </c>
      <c r="N37" s="1282" t="str">
        <f>RIGHT(DEC2HEX(Q37,6),2)</f>
        <v>B8</v>
      </c>
      <c r="O37" s="1240" t="s">
        <v>13575</v>
      </c>
      <c r="P37" s="1270">
        <f>ROUNDDOWN(70000*TimingFormat!$G$101/1000,0)</f>
        <v>37304</v>
      </c>
      <c r="Q37" s="1270">
        <f>ROUNDDOWN(70000*TimingFormat!$G$101/1000,0)</f>
        <v>37304</v>
      </c>
      <c r="R37" s="1270"/>
      <c r="S37" s="1270"/>
      <c r="T37" s="1270"/>
      <c r="U37" s="1270"/>
      <c r="V37" s="1270"/>
      <c r="W37" s="1270"/>
      <c r="X37" s="1270"/>
    </row>
    <row r="38" spans="1:24" ht="13.5">
      <c r="A38" s="1046">
        <v>33</v>
      </c>
      <c r="B38" s="1045" t="s">
        <v>82</v>
      </c>
      <c r="C38" s="1867" t="s">
        <v>11561</v>
      </c>
      <c r="D38" s="1527"/>
      <c r="E38" s="1527"/>
      <c r="F38" s="1527"/>
      <c r="G38" s="1527"/>
      <c r="H38" s="1527"/>
      <c r="I38" s="1527"/>
      <c r="J38" s="1882"/>
      <c r="K38" s="1041" t="s">
        <v>16</v>
      </c>
      <c r="L38" s="1040" t="s">
        <v>82</v>
      </c>
      <c r="M38" s="1282" t="str">
        <f>MID(DEC2HEX(P37,6),3,2)</f>
        <v>91</v>
      </c>
      <c r="N38" s="1282" t="str">
        <f>MID(DEC2HEX(Q37,6),3,2)</f>
        <v>91</v>
      </c>
      <c r="O38" s="1240" t="s">
        <v>13575</v>
      </c>
      <c r="P38" s="1270"/>
      <c r="Q38" s="1270"/>
      <c r="R38" s="1270"/>
      <c r="S38" s="1270"/>
      <c r="T38" s="1270"/>
      <c r="U38" s="1270"/>
      <c r="V38" s="1270"/>
      <c r="W38" s="1270"/>
      <c r="X38" s="1270"/>
    </row>
    <row r="39" spans="1:24" ht="13.5">
      <c r="A39" s="1046">
        <v>34</v>
      </c>
      <c r="B39" s="1045" t="s">
        <v>83</v>
      </c>
      <c r="C39" s="1039" t="s">
        <v>13</v>
      </c>
      <c r="D39" s="1063" t="s">
        <v>2427</v>
      </c>
      <c r="E39" s="1063" t="s">
        <v>2427</v>
      </c>
      <c r="F39" s="1063" t="s">
        <v>2427</v>
      </c>
      <c r="G39" s="1063" t="s">
        <v>2427</v>
      </c>
      <c r="H39" s="1527" t="s">
        <v>11562</v>
      </c>
      <c r="I39" s="1527"/>
      <c r="J39" s="1882"/>
      <c r="K39" s="1041" t="s">
        <v>16</v>
      </c>
      <c r="L39" s="1040" t="s">
        <v>83</v>
      </c>
      <c r="M39" s="1283" t="s">
        <v>13366</v>
      </c>
      <c r="N39" s="1283" t="s">
        <v>13366</v>
      </c>
      <c r="O39" s="1240" t="s">
        <v>13575</v>
      </c>
      <c r="P39" s="1270"/>
      <c r="Q39" s="1270"/>
      <c r="R39" s="1270"/>
      <c r="S39" s="1270"/>
      <c r="T39" s="1270"/>
      <c r="U39" s="1270"/>
      <c r="V39" s="1270"/>
      <c r="W39" s="1270"/>
      <c r="X39" s="1270"/>
    </row>
    <row r="40" spans="1:24" ht="13.5">
      <c r="A40" s="1046">
        <v>35</v>
      </c>
      <c r="B40" s="1045" t="s">
        <v>85</v>
      </c>
      <c r="C40" s="1039" t="s">
        <v>13</v>
      </c>
      <c r="D40" s="1063" t="s">
        <v>2427</v>
      </c>
      <c r="E40" s="1063" t="s">
        <v>2427</v>
      </c>
      <c r="F40" s="1527" t="s">
        <v>11563</v>
      </c>
      <c r="G40" s="1527"/>
      <c r="H40" s="1527"/>
      <c r="I40" s="1527"/>
      <c r="J40" s="1882"/>
      <c r="K40" s="1041" t="s">
        <v>16</v>
      </c>
      <c r="L40" s="1040" t="s">
        <v>85</v>
      </c>
      <c r="M40" s="1283" t="s">
        <v>13366</v>
      </c>
      <c r="N40" s="1283" t="s">
        <v>13366</v>
      </c>
      <c r="O40" s="1240" t="s">
        <v>13575</v>
      </c>
      <c r="P40" s="1270"/>
      <c r="Q40" s="1270"/>
      <c r="R40" s="1270"/>
      <c r="S40" s="1270"/>
      <c r="T40" s="1270"/>
      <c r="U40" s="1270"/>
      <c r="V40" s="1270"/>
      <c r="W40" s="1270"/>
      <c r="X40" s="1270"/>
    </row>
    <row r="41" spans="1:24">
      <c r="A41" s="1046">
        <v>36</v>
      </c>
      <c r="B41" s="1037" t="s">
        <v>86</v>
      </c>
      <c r="C41" s="1039" t="s">
        <v>13</v>
      </c>
      <c r="D41" s="1063" t="s">
        <v>2427</v>
      </c>
      <c r="E41" s="1063" t="s">
        <v>2427</v>
      </c>
      <c r="F41" s="1063" t="s">
        <v>2427</v>
      </c>
      <c r="G41" s="1063" t="s">
        <v>2427</v>
      </c>
      <c r="H41" s="1063" t="s">
        <v>2427</v>
      </c>
      <c r="I41" s="1063" t="s">
        <v>2427</v>
      </c>
      <c r="J41" s="1036" t="s">
        <v>11564</v>
      </c>
      <c r="K41" s="1041" t="s">
        <v>16</v>
      </c>
      <c r="L41" s="1040" t="s">
        <v>86</v>
      </c>
      <c r="M41" s="1282"/>
      <c r="N41" s="1282"/>
      <c r="O41" s="1058"/>
      <c r="P41" s="1270"/>
      <c r="Q41" s="1270"/>
      <c r="R41" s="1270"/>
      <c r="S41" s="1270"/>
      <c r="T41" s="1270"/>
      <c r="U41" s="1270"/>
      <c r="V41" s="1270"/>
      <c r="W41" s="1270"/>
      <c r="X41" s="1270"/>
    </row>
    <row r="42" spans="1:24" ht="13.5">
      <c r="A42" s="1046">
        <v>37</v>
      </c>
      <c r="B42" s="1037" t="s">
        <v>88</v>
      </c>
      <c r="C42" s="1867" t="s">
        <v>11565</v>
      </c>
      <c r="D42" s="1527"/>
      <c r="E42" s="1527"/>
      <c r="F42" s="1527"/>
      <c r="G42" s="1527"/>
      <c r="H42" s="1527"/>
      <c r="I42" s="1527"/>
      <c r="J42" s="1882"/>
      <c r="K42" s="1041" t="s">
        <v>16</v>
      </c>
      <c r="L42" s="1040" t="s">
        <v>88</v>
      </c>
      <c r="M42" s="1282" t="str">
        <f t="shared" ref="M42:N43" si="4">DEC2HEX(P42,2)</f>
        <v>07</v>
      </c>
      <c r="N42" s="1282" t="str">
        <f t="shared" si="4"/>
        <v>08</v>
      </c>
      <c r="O42" s="1240" t="s">
        <v>13575</v>
      </c>
      <c r="P42" s="1270">
        <f>ROUNDUP(13.125*TimingFormat!$G$101/1000,0)</f>
        <v>7</v>
      </c>
      <c r="Q42" s="1270">
        <f>IF(TimingFormat!C118=800,ROUNDUP(12.5*TimingFormat!$G$101/1000,0),ROUNDUP(15*TimingFormat!$G$101/1000,0))</f>
        <v>8</v>
      </c>
      <c r="R42" s="1270"/>
      <c r="S42" s="1270"/>
      <c r="T42" s="1270"/>
      <c r="U42" s="1270"/>
      <c r="V42" s="1270"/>
      <c r="W42" s="1270"/>
      <c r="X42" s="1270"/>
    </row>
    <row r="43" spans="1:24" ht="13.5">
      <c r="A43" s="1046">
        <v>38</v>
      </c>
      <c r="B43" s="1037" t="s">
        <v>89</v>
      </c>
      <c r="C43" s="1039" t="s">
        <v>13</v>
      </c>
      <c r="D43" s="1063" t="s">
        <v>2427</v>
      </c>
      <c r="E43" s="1527" t="s">
        <v>11566</v>
      </c>
      <c r="F43" s="1527"/>
      <c r="G43" s="1527"/>
      <c r="H43" s="1527"/>
      <c r="I43" s="1527"/>
      <c r="J43" s="1882"/>
      <c r="K43" s="1041" t="s">
        <v>16</v>
      </c>
      <c r="L43" s="1040" t="s">
        <v>89</v>
      </c>
      <c r="M43" s="1282" t="str">
        <f t="shared" si="4"/>
        <v>08</v>
      </c>
      <c r="N43" s="1282" t="str">
        <f t="shared" si="4"/>
        <v>08</v>
      </c>
      <c r="O43" s="1240" t="s">
        <v>13575</v>
      </c>
      <c r="P43" s="1270">
        <f>ROUNDUP(15*TimingFormat!$G$101/1000,0)</f>
        <v>8</v>
      </c>
      <c r="Q43" s="1270">
        <f>ROUNDUP(15*TimingFormat!$G$101/1000,0)</f>
        <v>8</v>
      </c>
      <c r="R43" s="1270"/>
      <c r="S43" s="1270"/>
      <c r="T43" s="1270"/>
      <c r="U43" s="1270"/>
      <c r="V43" s="1270"/>
      <c r="W43" s="1270"/>
      <c r="X43" s="1270"/>
    </row>
    <row r="44" spans="1:24">
      <c r="A44" s="1046">
        <v>39</v>
      </c>
      <c r="B44" s="1037" t="s">
        <v>91</v>
      </c>
      <c r="C44" s="1039" t="s">
        <v>13</v>
      </c>
      <c r="D44" s="1063" t="s">
        <v>2427</v>
      </c>
      <c r="E44" s="1063" t="s">
        <v>2427</v>
      </c>
      <c r="F44" s="1063" t="s">
        <v>2427</v>
      </c>
      <c r="G44" s="1063" t="s">
        <v>2427</v>
      </c>
      <c r="H44" s="1063" t="s">
        <v>2427</v>
      </c>
      <c r="I44" s="1063" t="s">
        <v>2427</v>
      </c>
      <c r="J44" s="1036" t="s">
        <v>11567</v>
      </c>
      <c r="K44" s="1041" t="s">
        <v>16</v>
      </c>
      <c r="L44" s="1040" t="s">
        <v>91</v>
      </c>
      <c r="M44" s="1282"/>
      <c r="N44" s="1282"/>
      <c r="O44" s="1058"/>
      <c r="P44" s="1270"/>
      <c r="Q44" s="1270"/>
      <c r="R44" s="1270"/>
      <c r="S44" s="1270"/>
      <c r="T44" s="1270"/>
      <c r="U44" s="1270"/>
      <c r="V44" s="1270"/>
      <c r="W44" s="1270"/>
      <c r="X44" s="1270"/>
    </row>
    <row r="45" spans="1:24" ht="13.5">
      <c r="A45" s="1046">
        <v>40</v>
      </c>
      <c r="B45" s="1045" t="s">
        <v>92</v>
      </c>
      <c r="C45" s="1039" t="s">
        <v>13</v>
      </c>
      <c r="D45" s="1063" t="s">
        <v>2427</v>
      </c>
      <c r="E45" s="1063" t="s">
        <v>2427</v>
      </c>
      <c r="F45" s="1063" t="s">
        <v>2427</v>
      </c>
      <c r="G45" s="1063" t="s">
        <v>2427</v>
      </c>
      <c r="H45" s="1063" t="s">
        <v>2427</v>
      </c>
      <c r="I45" s="1063" t="s">
        <v>2427</v>
      </c>
      <c r="J45" s="1036" t="s">
        <v>11568</v>
      </c>
      <c r="K45" s="1041" t="s">
        <v>16</v>
      </c>
      <c r="L45" s="1040" t="s">
        <v>92</v>
      </c>
      <c r="M45" s="1283" t="s">
        <v>13367</v>
      </c>
      <c r="N45" s="1283" t="s">
        <v>13367</v>
      </c>
      <c r="O45" s="1240" t="s">
        <v>13575</v>
      </c>
      <c r="P45" s="1270"/>
      <c r="Q45" s="1270"/>
      <c r="R45" s="1270"/>
      <c r="S45" s="1270"/>
      <c r="T45" s="1270"/>
      <c r="U45" s="1270"/>
      <c r="V45" s="1270"/>
      <c r="W45" s="1270"/>
      <c r="X45" s="1270"/>
    </row>
    <row r="46" spans="1:24" ht="13.5">
      <c r="A46" s="1046">
        <v>41</v>
      </c>
      <c r="B46" s="1045" t="s">
        <v>94</v>
      </c>
      <c r="C46" s="1039" t="s">
        <v>13</v>
      </c>
      <c r="D46" s="1063" t="s">
        <v>2427</v>
      </c>
      <c r="E46" s="1063" t="s">
        <v>2427</v>
      </c>
      <c r="F46" s="1063" t="s">
        <v>2427</v>
      </c>
      <c r="G46" s="1063" t="s">
        <v>2427</v>
      </c>
      <c r="H46" s="1063" t="s">
        <v>2427</v>
      </c>
      <c r="I46" s="1063" t="s">
        <v>2427</v>
      </c>
      <c r="J46" s="1036" t="s">
        <v>11569</v>
      </c>
      <c r="K46" s="1041" t="s">
        <v>16</v>
      </c>
      <c r="L46" s="1040" t="s">
        <v>94</v>
      </c>
      <c r="M46" s="1283" t="s">
        <v>13367</v>
      </c>
      <c r="N46" s="1283" t="s">
        <v>13367</v>
      </c>
      <c r="O46" s="1240" t="s">
        <v>13575</v>
      </c>
      <c r="P46" s="1270"/>
      <c r="Q46" s="1270"/>
      <c r="R46" s="1270"/>
      <c r="S46" s="1270"/>
      <c r="T46" s="1270"/>
      <c r="U46" s="1270"/>
      <c r="V46" s="1270"/>
      <c r="W46" s="1270"/>
      <c r="X46" s="1270"/>
    </row>
    <row r="47" spans="1:24" ht="13.5">
      <c r="A47" s="1046">
        <v>42</v>
      </c>
      <c r="B47" s="1045" t="s">
        <v>95</v>
      </c>
      <c r="C47" s="1039" t="s">
        <v>13</v>
      </c>
      <c r="D47" s="1063" t="s">
        <v>2427</v>
      </c>
      <c r="E47" s="1527" t="s">
        <v>11570</v>
      </c>
      <c r="F47" s="1527"/>
      <c r="G47" s="1527"/>
      <c r="H47" s="1527"/>
      <c r="I47" s="1527"/>
      <c r="J47" s="1882"/>
      <c r="K47" s="1041" t="s">
        <v>16</v>
      </c>
      <c r="L47" s="1040" t="s">
        <v>95</v>
      </c>
      <c r="M47" s="1282" t="str">
        <f t="shared" ref="M47:N49" si="5">DEC2HEX(P47,2)</f>
        <v>0F</v>
      </c>
      <c r="N47" s="1282" t="str">
        <f t="shared" si="5"/>
        <v>09</v>
      </c>
      <c r="O47" s="1240" t="s">
        <v>13575</v>
      </c>
      <c r="P47" s="1270">
        <v>15</v>
      </c>
      <c r="Q47" s="1270">
        <f>IF(TimingFormat!$C$118=800,11,9)</f>
        <v>9</v>
      </c>
      <c r="R47" s="1270"/>
      <c r="S47" s="1270"/>
      <c r="T47" s="1270"/>
      <c r="U47" s="1270"/>
      <c r="V47" s="1270"/>
      <c r="W47" s="1270"/>
      <c r="X47" s="1270" t="s">
        <v>13491</v>
      </c>
    </row>
    <row r="48" spans="1:24" ht="13.5">
      <c r="A48" s="1046">
        <v>43</v>
      </c>
      <c r="B48" s="1045" t="s">
        <v>97</v>
      </c>
      <c r="C48" s="1039" t="s">
        <v>13</v>
      </c>
      <c r="D48" s="1063" t="s">
        <v>2427</v>
      </c>
      <c r="E48" s="1063" t="s">
        <v>2427</v>
      </c>
      <c r="F48" s="1063" t="s">
        <v>2427</v>
      </c>
      <c r="G48" s="1063" t="s">
        <v>2427</v>
      </c>
      <c r="H48" s="1527" t="s">
        <v>11571</v>
      </c>
      <c r="I48" s="1527"/>
      <c r="J48" s="1882"/>
      <c r="K48" s="1041" t="s">
        <v>1168</v>
      </c>
      <c r="L48" s="1040" t="s">
        <v>97</v>
      </c>
      <c r="M48" s="1283" t="s">
        <v>13366</v>
      </c>
      <c r="N48" s="1283" t="s">
        <v>13366</v>
      </c>
      <c r="O48" s="1240" t="s">
        <v>13575</v>
      </c>
      <c r="P48" s="1270"/>
      <c r="Q48" s="1270"/>
      <c r="R48" s="1270"/>
      <c r="S48" s="1270"/>
      <c r="T48" s="1270"/>
      <c r="U48" s="1270"/>
      <c r="V48" s="1270"/>
      <c r="W48" s="1270"/>
      <c r="X48" s="1270"/>
    </row>
    <row r="49" spans="1:24" ht="13.5">
      <c r="A49" s="1046">
        <v>44</v>
      </c>
      <c r="B49" s="1037" t="s">
        <v>98</v>
      </c>
      <c r="C49" s="1039" t="s">
        <v>13</v>
      </c>
      <c r="D49" s="1063" t="s">
        <v>2427</v>
      </c>
      <c r="E49" s="1063" t="s">
        <v>2427</v>
      </c>
      <c r="F49" s="1527" t="s">
        <v>11572</v>
      </c>
      <c r="G49" s="1527"/>
      <c r="H49" s="1527"/>
      <c r="I49" s="1527"/>
      <c r="J49" s="1882"/>
      <c r="K49" s="1041" t="s">
        <v>16</v>
      </c>
      <c r="L49" s="1040" t="s">
        <v>98</v>
      </c>
      <c r="M49" s="1282" t="str">
        <f t="shared" si="5"/>
        <v>07</v>
      </c>
      <c r="N49" s="1282" t="str">
        <f>DEC2HEX(Q49,2)</f>
        <v>08</v>
      </c>
      <c r="O49" s="1240" t="s">
        <v>13575</v>
      </c>
      <c r="P49" s="1270">
        <f>P31</f>
        <v>7</v>
      </c>
      <c r="Q49" s="1270">
        <f>Q31</f>
        <v>8</v>
      </c>
      <c r="R49" s="1270"/>
      <c r="S49" s="1270"/>
      <c r="T49" s="1270"/>
      <c r="U49" s="1270"/>
      <c r="V49" s="1270"/>
      <c r="W49" s="1270"/>
      <c r="X49" s="1270"/>
    </row>
    <row r="50" spans="1:24">
      <c r="A50" s="1046">
        <v>45</v>
      </c>
      <c r="B50" s="1037" t="s">
        <v>100</v>
      </c>
      <c r="C50" s="1039" t="s">
        <v>13</v>
      </c>
      <c r="D50" s="1063" t="s">
        <v>2427</v>
      </c>
      <c r="E50" s="1063" t="s">
        <v>2427</v>
      </c>
      <c r="F50" s="1063" t="s">
        <v>2427</v>
      </c>
      <c r="G50" s="1063" t="s">
        <v>2427</v>
      </c>
      <c r="H50" s="1063" t="s">
        <v>2427</v>
      </c>
      <c r="I50" s="1063" t="s">
        <v>2427</v>
      </c>
      <c r="J50" s="1036" t="s">
        <v>11573</v>
      </c>
      <c r="K50" s="1041" t="s">
        <v>16</v>
      </c>
      <c r="L50" s="1040" t="s">
        <v>100</v>
      </c>
      <c r="M50" s="1282"/>
      <c r="N50" s="1282"/>
      <c r="O50" s="1058"/>
      <c r="P50" s="1270"/>
      <c r="Q50" s="1270"/>
      <c r="R50" s="1270"/>
      <c r="S50" s="1270"/>
      <c r="T50" s="1270"/>
      <c r="U50" s="1270"/>
      <c r="V50" s="1270"/>
      <c r="W50" s="1270"/>
      <c r="X50" s="1270"/>
    </row>
    <row r="51" spans="1:24">
      <c r="A51" s="1046">
        <v>46</v>
      </c>
      <c r="B51" s="1037" t="s">
        <v>102</v>
      </c>
      <c r="C51" s="1039" t="s">
        <v>13</v>
      </c>
      <c r="D51" s="1063" t="s">
        <v>2427</v>
      </c>
      <c r="E51" s="1063" t="s">
        <v>2427</v>
      </c>
      <c r="F51" s="1063" t="s">
        <v>2427</v>
      </c>
      <c r="G51" s="1063" t="s">
        <v>2427</v>
      </c>
      <c r="H51" s="1063" t="s">
        <v>2427</v>
      </c>
      <c r="I51" s="1063" t="s">
        <v>2427</v>
      </c>
      <c r="J51" s="1036" t="s">
        <v>11574</v>
      </c>
      <c r="K51" s="1041" t="s">
        <v>7321</v>
      </c>
      <c r="L51" s="1040" t="s">
        <v>102</v>
      </c>
      <c r="M51" s="1282"/>
      <c r="N51" s="1281"/>
      <c r="O51" s="1058"/>
      <c r="P51" s="1270"/>
      <c r="Q51" s="1270"/>
      <c r="R51" s="1270"/>
      <c r="S51" s="1270"/>
      <c r="T51" s="1270"/>
      <c r="U51" s="1270"/>
      <c r="V51" s="1270"/>
      <c r="W51" s="1270"/>
      <c r="X51" s="1270"/>
    </row>
    <row r="52" spans="1:24">
      <c r="A52" s="1046">
        <v>47</v>
      </c>
      <c r="B52" s="1037" t="s">
        <v>104</v>
      </c>
      <c r="C52" s="1039" t="s">
        <v>13</v>
      </c>
      <c r="D52" s="1063" t="s">
        <v>2427</v>
      </c>
      <c r="E52" s="1063" t="s">
        <v>2427</v>
      </c>
      <c r="F52" s="1063" t="s">
        <v>2427</v>
      </c>
      <c r="G52" s="1063" t="s">
        <v>2427</v>
      </c>
      <c r="H52" s="1063" t="s">
        <v>2427</v>
      </c>
      <c r="I52" s="1063" t="s">
        <v>2427</v>
      </c>
      <c r="J52" s="1036" t="s">
        <v>11575</v>
      </c>
      <c r="K52" s="1041" t="s">
        <v>16</v>
      </c>
      <c r="L52" s="1040" t="s">
        <v>104</v>
      </c>
      <c r="M52" s="1282"/>
      <c r="N52" s="1282"/>
      <c r="O52" s="1058"/>
      <c r="P52" s="1270"/>
      <c r="Q52" s="1270"/>
      <c r="R52" s="1270"/>
      <c r="S52" s="1270"/>
      <c r="T52" s="1270"/>
      <c r="U52" s="1270"/>
      <c r="V52" s="1270"/>
      <c r="W52" s="1270"/>
      <c r="X52" s="1270"/>
    </row>
    <row r="53" spans="1:24" ht="13.5">
      <c r="A53" s="1046">
        <v>48</v>
      </c>
      <c r="B53" s="1045" t="s">
        <v>106</v>
      </c>
      <c r="C53" s="1039" t="s">
        <v>13</v>
      </c>
      <c r="D53" s="1063" t="s">
        <v>2427</v>
      </c>
      <c r="E53" s="1063" t="s">
        <v>2427</v>
      </c>
      <c r="F53" s="1063" t="s">
        <v>2427</v>
      </c>
      <c r="G53" s="1063" t="s">
        <v>2427</v>
      </c>
      <c r="H53" s="1063" t="s">
        <v>2427</v>
      </c>
      <c r="I53" s="1063" t="s">
        <v>2427</v>
      </c>
      <c r="J53" s="1036" t="s">
        <v>11576</v>
      </c>
      <c r="K53" s="1041" t="s">
        <v>16</v>
      </c>
      <c r="L53" s="1040" t="s">
        <v>106</v>
      </c>
      <c r="M53" s="1283" t="s">
        <v>13367</v>
      </c>
      <c r="N53" s="1283" t="s">
        <v>13367</v>
      </c>
      <c r="O53" s="1240" t="s">
        <v>13575</v>
      </c>
      <c r="P53" s="1270"/>
      <c r="Q53" s="1270"/>
      <c r="R53" s="1270"/>
      <c r="S53" s="1270"/>
      <c r="T53" s="1270"/>
      <c r="U53" s="1270"/>
      <c r="V53" s="1270"/>
      <c r="W53" s="1270"/>
      <c r="X53" s="1270"/>
    </row>
    <row r="54" spans="1:24" ht="13.5">
      <c r="A54" s="1046">
        <v>49</v>
      </c>
      <c r="B54" s="1045" t="s">
        <v>108</v>
      </c>
      <c r="C54" s="1867" t="s">
        <v>11577</v>
      </c>
      <c r="D54" s="1527"/>
      <c r="E54" s="1527"/>
      <c r="F54" s="1527"/>
      <c r="G54" s="1527"/>
      <c r="H54" s="1527"/>
      <c r="I54" s="1527"/>
      <c r="J54" s="1882"/>
      <c r="K54" s="1041" t="s">
        <v>16</v>
      </c>
      <c r="L54" s="1040" t="s">
        <v>108</v>
      </c>
      <c r="M54" s="1282" t="str">
        <f t="shared" ref="M54:N54" si="6">DEC2HEX(P54,2)</f>
        <v>38</v>
      </c>
      <c r="N54" s="1282" t="str">
        <f t="shared" si="6"/>
        <v>38</v>
      </c>
      <c r="O54" s="1240" t="s">
        <v>13575</v>
      </c>
      <c r="P54" s="1270">
        <f>ROUNDUP(105*TimingFormat!$G$101/1000,0)</f>
        <v>56</v>
      </c>
      <c r="Q54" s="1270">
        <f>ROUNDUP(105*TimingFormat!$G$101/1000,0)</f>
        <v>56</v>
      </c>
      <c r="R54" s="1270"/>
      <c r="S54" s="1270"/>
      <c r="T54" s="1270"/>
      <c r="U54" s="1270"/>
      <c r="V54" s="1270"/>
      <c r="W54" s="1270"/>
      <c r="X54" s="1270"/>
    </row>
    <row r="55" spans="1:24">
      <c r="A55" s="1046">
        <v>50</v>
      </c>
      <c r="B55" s="1045" t="s">
        <v>110</v>
      </c>
      <c r="C55" s="1039" t="s">
        <v>13</v>
      </c>
      <c r="D55" s="1063" t="s">
        <v>2427</v>
      </c>
      <c r="E55" s="1063" t="s">
        <v>2427</v>
      </c>
      <c r="F55" s="1063" t="s">
        <v>2427</v>
      </c>
      <c r="G55" s="1063" t="s">
        <v>2427</v>
      </c>
      <c r="H55" s="1063" t="s">
        <v>2427</v>
      </c>
      <c r="I55" s="1527" t="s">
        <v>11578</v>
      </c>
      <c r="J55" s="1882"/>
      <c r="K55" s="1041" t="s">
        <v>16</v>
      </c>
      <c r="L55" s="1040" t="s">
        <v>110</v>
      </c>
      <c r="M55" s="1282"/>
      <c r="N55" s="1282"/>
      <c r="O55" s="1058"/>
      <c r="P55" s="1270"/>
      <c r="Q55" s="1270"/>
      <c r="R55" s="1270"/>
      <c r="S55" s="1270"/>
      <c r="T55" s="1270"/>
      <c r="U55" s="1270"/>
      <c r="V55" s="1270"/>
      <c r="W55" s="1270"/>
      <c r="X55" s="1270"/>
    </row>
    <row r="56" spans="1:24">
      <c r="A56" s="1046">
        <v>51</v>
      </c>
      <c r="B56" s="1045" t="s">
        <v>112</v>
      </c>
      <c r="C56" s="1039" t="s">
        <v>13</v>
      </c>
      <c r="D56" s="1063" t="s">
        <v>2427</v>
      </c>
      <c r="E56" s="1063" t="s">
        <v>2427</v>
      </c>
      <c r="F56" s="1063" t="s">
        <v>2427</v>
      </c>
      <c r="G56" s="1063" t="s">
        <v>2427</v>
      </c>
      <c r="H56" s="1063" t="s">
        <v>2427</v>
      </c>
      <c r="I56" s="1063" t="s">
        <v>2427</v>
      </c>
      <c r="J56" s="1063" t="s">
        <v>2427</v>
      </c>
      <c r="K56" s="1041" t="s">
        <v>16</v>
      </c>
      <c r="L56" s="1040" t="s">
        <v>112</v>
      </c>
      <c r="M56" s="1282"/>
      <c r="N56" s="1282"/>
      <c r="O56" s="1058"/>
      <c r="P56" s="1270"/>
      <c r="Q56" s="1270"/>
      <c r="R56" s="1270"/>
      <c r="S56" s="1270"/>
      <c r="T56" s="1270"/>
      <c r="U56" s="1270"/>
      <c r="V56" s="1270"/>
      <c r="W56" s="1270"/>
      <c r="X56" s="1270"/>
    </row>
    <row r="57" spans="1:24" ht="13.5">
      <c r="A57" s="1046">
        <v>52</v>
      </c>
      <c r="B57" s="1037" t="s">
        <v>114</v>
      </c>
      <c r="C57" s="1867" t="s">
        <v>11579</v>
      </c>
      <c r="D57" s="1527"/>
      <c r="E57" s="1527"/>
      <c r="F57" s="1527"/>
      <c r="G57" s="1527"/>
      <c r="H57" s="1527"/>
      <c r="I57" s="1527"/>
      <c r="J57" s="1882"/>
      <c r="K57" s="1041" t="s">
        <v>16</v>
      </c>
      <c r="L57" s="1040" t="s">
        <v>114</v>
      </c>
      <c r="M57" s="1282" t="str">
        <f>RIGHT(DEC2HEX(P57,6),2)</f>
        <v>3C</v>
      </c>
      <c r="N57" s="1282" t="str">
        <f>RIGHT(DEC2HEX(Q57,6),2)</f>
        <v>3C</v>
      </c>
      <c r="O57" s="1240" t="s">
        <v>13575</v>
      </c>
      <c r="P57" s="1270">
        <f>ROUNDDOWN(7800/(1000/TimingFormat!$G$101),0)</f>
        <v>4156</v>
      </c>
      <c r="Q57" s="1270">
        <f>ROUNDDOWN(7800/(1000/TimingFormat!$G$101),0)</f>
        <v>4156</v>
      </c>
      <c r="R57" s="1270"/>
      <c r="S57" s="1270"/>
      <c r="T57" s="1270"/>
      <c r="U57" s="1270"/>
      <c r="V57" s="1270"/>
      <c r="W57" s="1270"/>
      <c r="X57" s="1270" t="s">
        <v>13368</v>
      </c>
    </row>
    <row r="58" spans="1:24" ht="13.5">
      <c r="A58" s="1046">
        <v>53</v>
      </c>
      <c r="B58" s="1037" t="s">
        <v>115</v>
      </c>
      <c r="C58" s="1039" t="s">
        <v>13</v>
      </c>
      <c r="D58" s="1063" t="s">
        <v>2427</v>
      </c>
      <c r="E58" s="1527" t="s">
        <v>11580</v>
      </c>
      <c r="F58" s="1527"/>
      <c r="G58" s="1527"/>
      <c r="H58" s="1527"/>
      <c r="I58" s="1527"/>
      <c r="J58" s="1882"/>
      <c r="K58" s="1041" t="s">
        <v>16</v>
      </c>
      <c r="L58" s="1040" t="s">
        <v>115</v>
      </c>
      <c r="M58" s="1282" t="str">
        <f>MID(DEC2HEX(P57,6),3,2)</f>
        <v>10</v>
      </c>
      <c r="N58" s="1282" t="str">
        <f>MID(DEC2HEX(Q57,6),3,2)</f>
        <v>10</v>
      </c>
      <c r="O58" s="1240" t="s">
        <v>13575</v>
      </c>
      <c r="P58" s="1270"/>
      <c r="Q58" s="1270"/>
      <c r="R58" s="1270"/>
      <c r="S58" s="1270"/>
      <c r="T58" s="1270"/>
      <c r="U58" s="1270"/>
      <c r="V58" s="1270"/>
      <c r="W58" s="1270"/>
      <c r="X58" s="1270"/>
    </row>
    <row r="59" spans="1:24">
      <c r="A59" s="1046">
        <v>54</v>
      </c>
      <c r="B59" s="1037" t="s">
        <v>116</v>
      </c>
      <c r="C59" s="1039" t="s">
        <v>13</v>
      </c>
      <c r="D59" s="1063" t="s">
        <v>2427</v>
      </c>
      <c r="E59" s="1063" t="s">
        <v>2427</v>
      </c>
      <c r="F59" s="1063" t="s">
        <v>2427</v>
      </c>
      <c r="G59" s="1063" t="s">
        <v>2427</v>
      </c>
      <c r="H59" s="1063" t="s">
        <v>2427</v>
      </c>
      <c r="I59" s="1063" t="s">
        <v>2427</v>
      </c>
      <c r="J59" s="1063" t="s">
        <v>2427</v>
      </c>
      <c r="K59" s="1041" t="s">
        <v>16</v>
      </c>
      <c r="L59" s="1040" t="s">
        <v>116</v>
      </c>
      <c r="M59" s="1282"/>
      <c r="N59" s="1282"/>
      <c r="O59" s="1058"/>
    </row>
    <row r="60" spans="1:24">
      <c r="A60" s="1046">
        <v>55</v>
      </c>
      <c r="B60" s="1037" t="s">
        <v>118</v>
      </c>
      <c r="C60" s="1039" t="s">
        <v>13</v>
      </c>
      <c r="D60" s="1063" t="s">
        <v>2427</v>
      </c>
      <c r="E60" s="1063" t="s">
        <v>2427</v>
      </c>
      <c r="F60" s="1063" t="s">
        <v>2427</v>
      </c>
      <c r="G60" s="1063" t="s">
        <v>2427</v>
      </c>
      <c r="H60" s="1063" t="s">
        <v>2427</v>
      </c>
      <c r="I60" s="1063" t="s">
        <v>2427</v>
      </c>
      <c r="J60" s="1063" t="s">
        <v>2427</v>
      </c>
      <c r="K60" s="1041" t="s">
        <v>16</v>
      </c>
      <c r="L60" s="1040" t="s">
        <v>118</v>
      </c>
      <c r="M60" s="1282"/>
      <c r="N60" s="1282"/>
      <c r="O60" s="1058"/>
    </row>
    <row r="61" spans="1:24" ht="13.5">
      <c r="A61" s="1046">
        <v>56</v>
      </c>
      <c r="B61" s="1045" t="s">
        <v>120</v>
      </c>
      <c r="C61" s="1867" t="s">
        <v>11581</v>
      </c>
      <c r="D61" s="1527"/>
      <c r="E61" s="1527"/>
      <c r="F61" s="1527"/>
      <c r="G61" s="1527"/>
      <c r="H61" s="1527"/>
      <c r="I61" s="1527"/>
      <c r="J61" s="1882"/>
      <c r="K61" s="1041" t="s">
        <v>16</v>
      </c>
      <c r="L61" s="1040" t="s">
        <v>120</v>
      </c>
      <c r="M61" s="1283" t="s">
        <v>13359</v>
      </c>
      <c r="N61" s="1283" t="s">
        <v>13359</v>
      </c>
      <c r="O61" s="1240" t="s">
        <v>13575</v>
      </c>
    </row>
    <row r="62" spans="1:24">
      <c r="A62" s="1046">
        <v>57</v>
      </c>
      <c r="B62" s="1045" t="s">
        <v>122</v>
      </c>
      <c r="C62" s="1867" t="s">
        <v>11582</v>
      </c>
      <c r="D62" s="1527"/>
      <c r="E62" s="1527"/>
      <c r="F62" s="1527"/>
      <c r="G62" s="1527"/>
      <c r="H62" s="1527"/>
      <c r="I62" s="1527"/>
      <c r="J62" s="1882"/>
      <c r="K62" s="1041" t="s">
        <v>16</v>
      </c>
      <c r="L62" s="1040" t="s">
        <v>122</v>
      </c>
      <c r="M62" s="1282"/>
      <c r="N62" s="1282"/>
      <c r="O62" s="1058"/>
    </row>
    <row r="63" spans="1:24" ht="13.5">
      <c r="A63" s="1046">
        <v>58</v>
      </c>
      <c r="B63" s="1045" t="s">
        <v>124</v>
      </c>
      <c r="C63" s="1867" t="s">
        <v>11583</v>
      </c>
      <c r="D63" s="1527"/>
      <c r="E63" s="1527"/>
      <c r="F63" s="1527"/>
      <c r="G63" s="1527"/>
      <c r="H63" s="1527"/>
      <c r="I63" s="1527"/>
      <c r="J63" s="1882"/>
      <c r="K63" s="1041" t="s">
        <v>16</v>
      </c>
      <c r="L63" s="1040" t="s">
        <v>124</v>
      </c>
      <c r="M63" s="1283" t="s">
        <v>13359</v>
      </c>
      <c r="N63" s="1283" t="s">
        <v>13359</v>
      </c>
      <c r="O63" s="1240" t="s">
        <v>13575</v>
      </c>
    </row>
    <row r="64" spans="1:24">
      <c r="A64" s="1046">
        <v>59</v>
      </c>
      <c r="B64" s="1045" t="s">
        <v>126</v>
      </c>
      <c r="C64" s="1867" t="s">
        <v>11584</v>
      </c>
      <c r="D64" s="1527"/>
      <c r="E64" s="1527"/>
      <c r="F64" s="1527"/>
      <c r="G64" s="1527"/>
      <c r="H64" s="1527"/>
      <c r="I64" s="1527"/>
      <c r="J64" s="1882"/>
      <c r="K64" s="1041" t="s">
        <v>16</v>
      </c>
      <c r="L64" s="1040" t="s">
        <v>126</v>
      </c>
      <c r="M64" s="1282"/>
      <c r="N64" s="1282"/>
      <c r="O64" s="1058"/>
    </row>
    <row r="65" spans="1:15" ht="13.5">
      <c r="A65" s="1046">
        <v>60</v>
      </c>
      <c r="B65" s="1037" t="s">
        <v>128</v>
      </c>
      <c r="C65" s="1867" t="s">
        <v>11585</v>
      </c>
      <c r="D65" s="1527"/>
      <c r="E65" s="1527"/>
      <c r="F65" s="1527"/>
      <c r="G65" s="1527"/>
      <c r="H65" s="1527"/>
      <c r="I65" s="1527"/>
      <c r="J65" s="1882"/>
      <c r="K65" s="1041" t="s">
        <v>16</v>
      </c>
      <c r="L65" s="1040" t="s">
        <v>128</v>
      </c>
      <c r="M65" s="1283" t="s">
        <v>13369</v>
      </c>
      <c r="N65" s="1283" t="s">
        <v>13369</v>
      </c>
      <c r="O65" s="1240" t="s">
        <v>13575</v>
      </c>
    </row>
    <row r="66" spans="1:15">
      <c r="A66" s="1046">
        <v>61</v>
      </c>
      <c r="B66" s="1037" t="s">
        <v>130</v>
      </c>
      <c r="C66" s="1867" t="s">
        <v>11586</v>
      </c>
      <c r="D66" s="1527"/>
      <c r="E66" s="1527"/>
      <c r="F66" s="1527"/>
      <c r="G66" s="1527"/>
      <c r="H66" s="1527"/>
      <c r="I66" s="1527"/>
      <c r="J66" s="1882"/>
      <c r="K66" s="1041" t="s">
        <v>16</v>
      </c>
      <c r="L66" s="1040" t="s">
        <v>130</v>
      </c>
      <c r="M66" s="1282"/>
      <c r="N66" s="1282"/>
      <c r="O66" s="1058"/>
    </row>
    <row r="67" spans="1:15" ht="13.5">
      <c r="A67" s="1046">
        <v>62</v>
      </c>
      <c r="B67" s="1037" t="s">
        <v>132</v>
      </c>
      <c r="C67" s="1867" t="s">
        <v>11587</v>
      </c>
      <c r="D67" s="1527"/>
      <c r="E67" s="1527"/>
      <c r="F67" s="1527"/>
      <c r="G67" s="1527"/>
      <c r="H67" s="1527"/>
      <c r="I67" s="1527"/>
      <c r="J67" s="1882"/>
      <c r="K67" s="1041" t="s">
        <v>16</v>
      </c>
      <c r="L67" s="1040" t="s">
        <v>132</v>
      </c>
      <c r="M67" s="1283" t="s">
        <v>13360</v>
      </c>
      <c r="N67" s="1283" t="s">
        <v>13360</v>
      </c>
      <c r="O67" s="1240" t="s">
        <v>13575</v>
      </c>
    </row>
    <row r="68" spans="1:15">
      <c r="A68" s="1046">
        <v>63</v>
      </c>
      <c r="B68" s="1037" t="s">
        <v>134</v>
      </c>
      <c r="C68" s="1867" t="s">
        <v>11588</v>
      </c>
      <c r="D68" s="1527"/>
      <c r="E68" s="1527"/>
      <c r="F68" s="1527"/>
      <c r="G68" s="1527"/>
      <c r="H68" s="1527"/>
      <c r="I68" s="1527"/>
      <c r="J68" s="1882"/>
      <c r="K68" s="1041" t="s">
        <v>16</v>
      </c>
      <c r="L68" s="1040" t="s">
        <v>134</v>
      </c>
      <c r="M68" s="1282"/>
      <c r="N68" s="1282"/>
      <c r="O68" s="1058"/>
    </row>
    <row r="69" spans="1:15" ht="13.5">
      <c r="A69" s="1046">
        <v>64</v>
      </c>
      <c r="B69" s="1045" t="s">
        <v>136</v>
      </c>
      <c r="C69" s="1867" t="s">
        <v>11589</v>
      </c>
      <c r="D69" s="1527"/>
      <c r="E69" s="1527"/>
      <c r="F69" s="1527"/>
      <c r="G69" s="1527"/>
      <c r="H69" s="1527"/>
      <c r="I69" s="1527"/>
      <c r="J69" s="1882"/>
      <c r="K69" s="1041" t="s">
        <v>16</v>
      </c>
      <c r="L69" s="1040" t="s">
        <v>136</v>
      </c>
      <c r="M69" s="1283" t="s">
        <v>13370</v>
      </c>
      <c r="N69" s="1283" t="s">
        <v>13370</v>
      </c>
      <c r="O69" s="1240" t="s">
        <v>13575</v>
      </c>
    </row>
    <row r="70" spans="1:15">
      <c r="A70" s="1046">
        <v>65</v>
      </c>
      <c r="B70" s="1045" t="s">
        <v>138</v>
      </c>
      <c r="C70" s="1867" t="s">
        <v>11590</v>
      </c>
      <c r="D70" s="1527"/>
      <c r="E70" s="1527"/>
      <c r="F70" s="1527"/>
      <c r="G70" s="1527"/>
      <c r="H70" s="1527"/>
      <c r="I70" s="1527"/>
      <c r="J70" s="1882"/>
      <c r="K70" s="1041" t="s">
        <v>16</v>
      </c>
      <c r="L70" s="1040" t="s">
        <v>138</v>
      </c>
      <c r="M70" s="1282"/>
      <c r="N70" s="1282"/>
      <c r="O70" s="1058"/>
    </row>
    <row r="71" spans="1:15">
      <c r="A71" s="1046">
        <v>66</v>
      </c>
      <c r="B71" s="1045" t="s">
        <v>140</v>
      </c>
      <c r="C71" s="1039" t="s">
        <v>13</v>
      </c>
      <c r="D71" s="1063" t="s">
        <v>2427</v>
      </c>
      <c r="E71" s="1063" t="s">
        <v>2427</v>
      </c>
      <c r="F71" s="1063" t="s">
        <v>2427</v>
      </c>
      <c r="G71" s="1063" t="s">
        <v>2427</v>
      </c>
      <c r="H71" s="1063" t="s">
        <v>2427</v>
      </c>
      <c r="I71" s="1063" t="s">
        <v>2427</v>
      </c>
      <c r="J71" s="1036" t="s">
        <v>11591</v>
      </c>
      <c r="K71" s="1041" t="s">
        <v>16</v>
      </c>
      <c r="L71" s="1040" t="s">
        <v>140</v>
      </c>
      <c r="M71" s="1282"/>
      <c r="N71" s="1282"/>
      <c r="O71" s="1058"/>
    </row>
    <row r="72" spans="1:15">
      <c r="A72" s="1046">
        <v>67</v>
      </c>
      <c r="B72" s="1045" t="s">
        <v>142</v>
      </c>
      <c r="C72" s="1039" t="s">
        <v>13</v>
      </c>
      <c r="D72" s="1063" t="s">
        <v>2427</v>
      </c>
      <c r="E72" s="1063" t="s">
        <v>2427</v>
      </c>
      <c r="F72" s="1063" t="s">
        <v>2427</v>
      </c>
      <c r="G72" s="1063" t="s">
        <v>2427</v>
      </c>
      <c r="H72" s="1063" t="s">
        <v>2427</v>
      </c>
      <c r="I72" s="1063" t="s">
        <v>2427</v>
      </c>
      <c r="J72" s="1036" t="s">
        <v>11592</v>
      </c>
      <c r="K72" s="1041" t="s">
        <v>16</v>
      </c>
      <c r="L72" s="1040" t="s">
        <v>142</v>
      </c>
      <c r="M72" s="1282"/>
      <c r="N72" s="1282"/>
      <c r="O72" s="1058"/>
    </row>
    <row r="73" spans="1:15" ht="13.5">
      <c r="A73" s="1046">
        <v>68</v>
      </c>
      <c r="B73" s="1037" t="s">
        <v>144</v>
      </c>
      <c r="C73" s="1039" t="s">
        <v>13</v>
      </c>
      <c r="D73" s="1063" t="s">
        <v>2427</v>
      </c>
      <c r="E73" s="1063" t="s">
        <v>2427</v>
      </c>
      <c r="F73" s="1063" t="s">
        <v>2427</v>
      </c>
      <c r="G73" s="1063" t="s">
        <v>2427</v>
      </c>
      <c r="H73" s="1063" t="s">
        <v>2427</v>
      </c>
      <c r="I73" s="1063" t="s">
        <v>2427</v>
      </c>
      <c r="J73" s="1036" t="s">
        <v>11593</v>
      </c>
      <c r="K73" s="1041" t="s">
        <v>16</v>
      </c>
      <c r="L73" s="1040" t="s">
        <v>144</v>
      </c>
      <c r="M73" s="1283" t="s">
        <v>13367</v>
      </c>
      <c r="N73" s="1283" t="s">
        <v>13367</v>
      </c>
      <c r="O73" s="1240" t="s">
        <v>13575</v>
      </c>
    </row>
    <row r="74" spans="1:15">
      <c r="A74" s="1046">
        <v>69</v>
      </c>
      <c r="B74" s="1037" t="s">
        <v>146</v>
      </c>
      <c r="C74" s="1039" t="s">
        <v>13</v>
      </c>
      <c r="D74" s="1063" t="s">
        <v>2427</v>
      </c>
      <c r="E74" s="1063" t="s">
        <v>2427</v>
      </c>
      <c r="F74" s="1063" t="s">
        <v>2427</v>
      </c>
      <c r="G74" s="1063" t="s">
        <v>2427</v>
      </c>
      <c r="H74" s="1527" t="s">
        <v>11594</v>
      </c>
      <c r="I74" s="1527"/>
      <c r="J74" s="1882"/>
      <c r="K74" s="1041" t="s">
        <v>16</v>
      </c>
      <c r="L74" s="1040" t="s">
        <v>146</v>
      </c>
      <c r="M74" s="1282"/>
      <c r="N74" s="1282"/>
      <c r="O74" s="1058"/>
    </row>
    <row r="75" spans="1:15">
      <c r="A75" s="1046">
        <v>70</v>
      </c>
      <c r="B75" s="1037" t="s">
        <v>148</v>
      </c>
      <c r="C75" s="1039" t="s">
        <v>13</v>
      </c>
      <c r="D75" s="1063" t="s">
        <v>2427</v>
      </c>
      <c r="E75" s="1063" t="s">
        <v>2427</v>
      </c>
      <c r="F75" s="1063" t="s">
        <v>2427</v>
      </c>
      <c r="G75" s="1063" t="s">
        <v>2427</v>
      </c>
      <c r="H75" s="1063" t="s">
        <v>2427</v>
      </c>
      <c r="I75" s="1063" t="s">
        <v>2427</v>
      </c>
      <c r="J75" s="1036" t="s">
        <v>11595</v>
      </c>
      <c r="K75" s="1041" t="s">
        <v>16</v>
      </c>
      <c r="L75" s="1040" t="s">
        <v>148</v>
      </c>
      <c r="M75" s="1282"/>
      <c r="N75" s="1282"/>
      <c r="O75" s="1058"/>
    </row>
    <row r="76" spans="1:15" ht="13.5">
      <c r="A76" s="1046">
        <v>71</v>
      </c>
      <c r="B76" s="1037" t="s">
        <v>150</v>
      </c>
      <c r="C76" s="1039" t="s">
        <v>13</v>
      </c>
      <c r="D76" s="1063" t="s">
        <v>2427</v>
      </c>
      <c r="E76" s="1063" t="s">
        <v>2427</v>
      </c>
      <c r="F76" s="1063" t="s">
        <v>2427</v>
      </c>
      <c r="G76" s="1527" t="s">
        <v>11596</v>
      </c>
      <c r="H76" s="1527"/>
      <c r="I76" s="1527"/>
      <c r="J76" s="1882"/>
      <c r="K76" s="1041" t="s">
        <v>16</v>
      </c>
      <c r="L76" s="1040" t="s">
        <v>150</v>
      </c>
      <c r="M76" s="1283" t="s">
        <v>13366</v>
      </c>
      <c r="N76" s="1283" t="s">
        <v>13366</v>
      </c>
      <c r="O76" s="1240" t="s">
        <v>13575</v>
      </c>
    </row>
    <row r="77" spans="1:15" ht="13.5">
      <c r="A77" s="1046">
        <v>72</v>
      </c>
      <c r="B77" s="1045" t="s">
        <v>152</v>
      </c>
      <c r="C77" s="1039" t="s">
        <v>13</v>
      </c>
      <c r="D77" s="1063" t="s">
        <v>2427</v>
      </c>
      <c r="E77" s="1063" t="s">
        <v>2427</v>
      </c>
      <c r="F77" s="1063" t="s">
        <v>2427</v>
      </c>
      <c r="G77" s="1527" t="s">
        <v>11597</v>
      </c>
      <c r="H77" s="1527"/>
      <c r="I77" s="1527"/>
      <c r="J77" s="1882"/>
      <c r="K77" s="1041" t="s">
        <v>16</v>
      </c>
      <c r="L77" s="1040" t="s">
        <v>152</v>
      </c>
      <c r="M77" s="1283" t="s">
        <v>13366</v>
      </c>
      <c r="N77" s="1283" t="s">
        <v>13366</v>
      </c>
      <c r="O77" s="1240" t="s">
        <v>13575</v>
      </c>
    </row>
    <row r="78" spans="1:15">
      <c r="A78" s="1046">
        <v>73</v>
      </c>
      <c r="B78" s="1045" t="s">
        <v>153</v>
      </c>
      <c r="C78" s="1039" t="s">
        <v>13</v>
      </c>
      <c r="D78" s="1063" t="s">
        <v>2427</v>
      </c>
      <c r="E78" s="1063" t="s">
        <v>2427</v>
      </c>
      <c r="F78" s="1063" t="s">
        <v>2427</v>
      </c>
      <c r="G78" s="1063" t="s">
        <v>2427</v>
      </c>
      <c r="H78" s="1063" t="s">
        <v>2427</v>
      </c>
      <c r="I78" s="1063" t="s">
        <v>2427</v>
      </c>
      <c r="J78" s="1063" t="s">
        <v>2427</v>
      </c>
      <c r="K78" s="1041" t="s">
        <v>6990</v>
      </c>
      <c r="L78" s="1040" t="s">
        <v>153</v>
      </c>
      <c r="M78" s="1282"/>
      <c r="N78" s="1281"/>
      <c r="O78" s="1058"/>
    </row>
    <row r="79" spans="1:15">
      <c r="A79" s="1046">
        <v>74</v>
      </c>
      <c r="B79" s="1045" t="s">
        <v>154</v>
      </c>
      <c r="C79" s="1039" t="s">
        <v>13</v>
      </c>
      <c r="D79" s="1063" t="s">
        <v>2427</v>
      </c>
      <c r="E79" s="1063" t="s">
        <v>2427</v>
      </c>
      <c r="F79" s="1063" t="s">
        <v>2427</v>
      </c>
      <c r="G79" s="1063" t="s">
        <v>2427</v>
      </c>
      <c r="H79" s="1063" t="s">
        <v>2427</v>
      </c>
      <c r="I79" s="1063" t="s">
        <v>2427</v>
      </c>
      <c r="J79" s="1063" t="s">
        <v>2427</v>
      </c>
      <c r="K79" s="1041" t="s">
        <v>6990</v>
      </c>
      <c r="L79" s="1040" t="s">
        <v>154</v>
      </c>
      <c r="M79" s="1282"/>
      <c r="N79" s="1281"/>
      <c r="O79" s="1058"/>
    </row>
    <row r="80" spans="1:15">
      <c r="A80" s="1046">
        <v>75</v>
      </c>
      <c r="B80" s="1045" t="s">
        <v>157</v>
      </c>
      <c r="C80" s="1039" t="s">
        <v>13</v>
      </c>
      <c r="D80" s="1063" t="s">
        <v>2427</v>
      </c>
      <c r="E80" s="1063" t="s">
        <v>2427</v>
      </c>
      <c r="F80" s="1063" t="s">
        <v>2427</v>
      </c>
      <c r="G80" s="1063" t="s">
        <v>2427</v>
      </c>
      <c r="H80" s="1063" t="s">
        <v>2427</v>
      </c>
      <c r="I80" s="1063" t="s">
        <v>2427</v>
      </c>
      <c r="J80" s="1063" t="s">
        <v>2427</v>
      </c>
      <c r="K80" s="1041" t="s">
        <v>6990</v>
      </c>
      <c r="L80" s="1040" t="s">
        <v>157</v>
      </c>
      <c r="M80" s="1282"/>
      <c r="N80" s="1281"/>
      <c r="O80" s="1058"/>
    </row>
    <row r="81" spans="1:15">
      <c r="A81" s="1046">
        <v>76</v>
      </c>
      <c r="B81" s="1037" t="s">
        <v>160</v>
      </c>
      <c r="C81" s="1039" t="s">
        <v>13</v>
      </c>
      <c r="D81" s="1063" t="s">
        <v>2427</v>
      </c>
      <c r="E81" s="1063" t="s">
        <v>2427</v>
      </c>
      <c r="F81" s="1063" t="s">
        <v>2427</v>
      </c>
      <c r="G81" s="1063" t="s">
        <v>2427</v>
      </c>
      <c r="H81" s="1527" t="s">
        <v>11548</v>
      </c>
      <c r="I81" s="1527"/>
      <c r="J81" s="1882"/>
      <c r="K81" s="1041" t="s">
        <v>16</v>
      </c>
      <c r="L81" s="1040" t="s">
        <v>160</v>
      </c>
      <c r="M81" s="1282"/>
      <c r="N81" s="1281"/>
      <c r="O81" s="1058"/>
    </row>
    <row r="82" spans="1:15">
      <c r="A82" s="1046">
        <v>77</v>
      </c>
      <c r="B82" s="1037" t="s">
        <v>162</v>
      </c>
      <c r="C82" s="1039" t="s">
        <v>13</v>
      </c>
      <c r="D82" s="1063" t="s">
        <v>2427</v>
      </c>
      <c r="E82" s="1063" t="s">
        <v>2427</v>
      </c>
      <c r="F82" s="1063" t="s">
        <v>2427</v>
      </c>
      <c r="G82" s="1063" t="s">
        <v>2427</v>
      </c>
      <c r="H82" s="1527" t="s">
        <v>11548</v>
      </c>
      <c r="I82" s="1527"/>
      <c r="J82" s="1882"/>
      <c r="K82" s="1041" t="s">
        <v>16</v>
      </c>
      <c r="L82" s="1040" t="s">
        <v>162</v>
      </c>
      <c r="M82" s="1282"/>
      <c r="N82" s="1281"/>
      <c r="O82" s="1058"/>
    </row>
    <row r="83" spans="1:15">
      <c r="A83" s="1046">
        <v>78</v>
      </c>
      <c r="B83" s="1037" t="s">
        <v>165</v>
      </c>
      <c r="C83" s="1039" t="s">
        <v>13</v>
      </c>
      <c r="D83" s="1063" t="s">
        <v>2427</v>
      </c>
      <c r="E83" s="1063" t="s">
        <v>2427</v>
      </c>
      <c r="F83" s="1063" t="s">
        <v>2427</v>
      </c>
      <c r="G83" s="1063" t="s">
        <v>2427</v>
      </c>
      <c r="H83" s="1063" t="s">
        <v>2427</v>
      </c>
      <c r="I83" s="1527" t="s">
        <v>11598</v>
      </c>
      <c r="J83" s="1882"/>
      <c r="K83" s="1041" t="s">
        <v>16</v>
      </c>
      <c r="L83" s="1040" t="s">
        <v>165</v>
      </c>
      <c r="M83" s="1282"/>
      <c r="N83" s="1281"/>
      <c r="O83" s="1058"/>
    </row>
    <row r="84" spans="1:15">
      <c r="A84" s="1046">
        <v>79</v>
      </c>
      <c r="B84" s="1037" t="s">
        <v>171</v>
      </c>
      <c r="C84" s="1039" t="s">
        <v>13</v>
      </c>
      <c r="D84" s="1063" t="s">
        <v>2427</v>
      </c>
      <c r="E84" s="1063" t="s">
        <v>2427</v>
      </c>
      <c r="F84" s="1063" t="s">
        <v>2427</v>
      </c>
      <c r="G84" s="1063" t="s">
        <v>2427</v>
      </c>
      <c r="H84" s="1063" t="s">
        <v>2427</v>
      </c>
      <c r="I84" s="1063" t="s">
        <v>2427</v>
      </c>
      <c r="J84" s="1063" t="s">
        <v>2427</v>
      </c>
      <c r="K84" s="1041" t="s">
        <v>16</v>
      </c>
      <c r="L84" s="1040" t="s">
        <v>171</v>
      </c>
      <c r="M84" s="1282"/>
      <c r="N84" s="1282"/>
      <c r="O84" s="1058"/>
    </row>
    <row r="85" spans="1:15">
      <c r="A85" s="1046">
        <v>80</v>
      </c>
      <c r="B85" s="1045" t="s">
        <v>174</v>
      </c>
      <c r="C85" s="1867" t="s">
        <v>11599</v>
      </c>
      <c r="D85" s="1527"/>
      <c r="E85" s="1527"/>
      <c r="F85" s="1527"/>
      <c r="G85" s="1527"/>
      <c r="H85" s="1527"/>
      <c r="I85" s="1527"/>
      <c r="J85" s="1882"/>
      <c r="K85" s="1041" t="s">
        <v>16</v>
      </c>
      <c r="L85" s="1040" t="s">
        <v>174</v>
      </c>
      <c r="M85" s="1282"/>
      <c r="N85" s="1281"/>
      <c r="O85" s="1058"/>
    </row>
    <row r="86" spans="1:15">
      <c r="A86" s="1046">
        <v>81</v>
      </c>
      <c r="B86" s="1045" t="s">
        <v>176</v>
      </c>
      <c r="C86" s="1039" t="s">
        <v>13</v>
      </c>
      <c r="D86" s="1063" t="s">
        <v>2427</v>
      </c>
      <c r="E86" s="1063" t="s">
        <v>2427</v>
      </c>
      <c r="F86" s="1063" t="s">
        <v>2427</v>
      </c>
      <c r="G86" s="1527" t="s">
        <v>11599</v>
      </c>
      <c r="H86" s="1527"/>
      <c r="I86" s="1527"/>
      <c r="J86" s="1882"/>
      <c r="K86" s="1041" t="s">
        <v>16</v>
      </c>
      <c r="L86" s="1040" t="s">
        <v>176</v>
      </c>
      <c r="M86" s="1282"/>
      <c r="N86" s="1281"/>
      <c r="O86" s="1058"/>
    </row>
    <row r="87" spans="1:15">
      <c r="A87" s="1046">
        <v>82</v>
      </c>
      <c r="B87" s="1045" t="s">
        <v>178</v>
      </c>
      <c r="C87" s="1867" t="s">
        <v>11599</v>
      </c>
      <c r="D87" s="1527"/>
      <c r="E87" s="1527"/>
      <c r="F87" s="1527"/>
      <c r="G87" s="1527"/>
      <c r="H87" s="1527"/>
      <c r="I87" s="1527"/>
      <c r="J87" s="1882"/>
      <c r="K87" s="1041" t="s">
        <v>16</v>
      </c>
      <c r="L87" s="1040" t="s">
        <v>178</v>
      </c>
      <c r="M87" s="1282"/>
      <c r="N87" s="1281"/>
      <c r="O87" s="1058"/>
    </row>
    <row r="88" spans="1:15">
      <c r="A88" s="1046">
        <v>83</v>
      </c>
      <c r="B88" s="1045" t="s">
        <v>182</v>
      </c>
      <c r="C88" s="1867" t="s">
        <v>11599</v>
      </c>
      <c r="D88" s="1527"/>
      <c r="E88" s="1527"/>
      <c r="F88" s="1527"/>
      <c r="G88" s="1527"/>
      <c r="H88" s="1527"/>
      <c r="I88" s="1527"/>
      <c r="J88" s="1882"/>
      <c r="K88" s="1041" t="s">
        <v>16</v>
      </c>
      <c r="L88" s="1040" t="s">
        <v>182</v>
      </c>
      <c r="M88" s="1282"/>
      <c r="N88" s="1281"/>
      <c r="O88" s="1058"/>
    </row>
    <row r="89" spans="1:15">
      <c r="A89" s="1046">
        <v>84</v>
      </c>
      <c r="B89" s="1037" t="s">
        <v>184</v>
      </c>
      <c r="C89" s="1039" t="s">
        <v>13</v>
      </c>
      <c r="D89" s="1063" t="s">
        <v>2427</v>
      </c>
      <c r="E89" s="1527" t="s">
        <v>11599</v>
      </c>
      <c r="F89" s="1527"/>
      <c r="G89" s="1527"/>
      <c r="H89" s="1527"/>
      <c r="I89" s="1527"/>
      <c r="J89" s="1882"/>
      <c r="K89" s="1041" t="s">
        <v>16</v>
      </c>
      <c r="L89" s="1040" t="s">
        <v>184</v>
      </c>
      <c r="M89" s="1282"/>
      <c r="N89" s="1281"/>
      <c r="O89" s="1058"/>
    </row>
    <row r="90" spans="1:15">
      <c r="A90" s="1046">
        <v>85</v>
      </c>
      <c r="B90" s="1037" t="s">
        <v>185</v>
      </c>
      <c r="C90" s="1039" t="s">
        <v>13</v>
      </c>
      <c r="D90" s="1063" t="s">
        <v>2427</v>
      </c>
      <c r="E90" s="1063" t="s">
        <v>2427</v>
      </c>
      <c r="F90" s="1063" t="s">
        <v>2427</v>
      </c>
      <c r="G90" s="1063" t="s">
        <v>2427</v>
      </c>
      <c r="H90" s="1063" t="s">
        <v>2427</v>
      </c>
      <c r="I90" s="1063" t="s">
        <v>2427</v>
      </c>
      <c r="J90" s="1063" t="s">
        <v>2427</v>
      </c>
      <c r="K90" s="1041" t="s">
        <v>16</v>
      </c>
      <c r="L90" s="1040" t="s">
        <v>185</v>
      </c>
      <c r="M90" s="1282"/>
      <c r="N90" s="1282"/>
      <c r="O90" s="1058"/>
    </row>
    <row r="91" spans="1:15">
      <c r="A91" s="1046">
        <v>86</v>
      </c>
      <c r="B91" s="1037" t="s">
        <v>186</v>
      </c>
      <c r="C91" s="1039" t="s">
        <v>13</v>
      </c>
      <c r="D91" s="1063" t="s">
        <v>2427</v>
      </c>
      <c r="E91" s="1063" t="s">
        <v>2427</v>
      </c>
      <c r="F91" s="1063" t="s">
        <v>2427</v>
      </c>
      <c r="G91" s="1063" t="s">
        <v>2427</v>
      </c>
      <c r="H91" s="1063" t="s">
        <v>2427</v>
      </c>
      <c r="I91" s="1063" t="s">
        <v>2427</v>
      </c>
      <c r="J91" s="1063" t="s">
        <v>2427</v>
      </c>
      <c r="K91" s="1041" t="s">
        <v>16</v>
      </c>
      <c r="L91" s="1040" t="s">
        <v>186</v>
      </c>
      <c r="M91" s="1282"/>
      <c r="N91" s="1282"/>
      <c r="O91" s="1058"/>
    </row>
    <row r="92" spans="1:15">
      <c r="A92" s="1046">
        <v>87</v>
      </c>
      <c r="B92" s="1037" t="s">
        <v>187</v>
      </c>
      <c r="C92" s="1039" t="s">
        <v>13</v>
      </c>
      <c r="D92" s="1063" t="s">
        <v>2427</v>
      </c>
      <c r="E92" s="1063" t="s">
        <v>2427</v>
      </c>
      <c r="F92" s="1063" t="s">
        <v>2427</v>
      </c>
      <c r="G92" s="1063" t="s">
        <v>2427</v>
      </c>
      <c r="H92" s="1063" t="s">
        <v>2427</v>
      </c>
      <c r="I92" s="1063" t="s">
        <v>2427</v>
      </c>
      <c r="J92" s="1063" t="s">
        <v>2427</v>
      </c>
      <c r="K92" s="1041" t="s">
        <v>16</v>
      </c>
      <c r="L92" s="1040" t="s">
        <v>187</v>
      </c>
      <c r="M92" s="1282"/>
      <c r="N92" s="1282"/>
      <c r="O92" s="1058"/>
    </row>
    <row r="93" spans="1:15">
      <c r="A93" s="1046">
        <v>88</v>
      </c>
      <c r="B93" s="1045" t="s">
        <v>188</v>
      </c>
      <c r="C93" s="1867" t="s">
        <v>11600</v>
      </c>
      <c r="D93" s="1527"/>
      <c r="E93" s="1527"/>
      <c r="F93" s="1527"/>
      <c r="G93" s="1527"/>
      <c r="H93" s="1527"/>
      <c r="I93" s="1527"/>
      <c r="J93" s="1882"/>
      <c r="K93" s="1041" t="s">
        <v>16</v>
      </c>
      <c r="L93" s="1040" t="s">
        <v>188</v>
      </c>
      <c r="M93" s="1282"/>
      <c r="N93" s="1282"/>
      <c r="O93" s="1058"/>
    </row>
    <row r="94" spans="1:15">
      <c r="A94" s="1046">
        <v>89</v>
      </c>
      <c r="B94" s="1045" t="s">
        <v>189</v>
      </c>
      <c r="C94" s="1867" t="s">
        <v>11601</v>
      </c>
      <c r="D94" s="1527"/>
      <c r="E94" s="1527"/>
      <c r="F94" s="1527"/>
      <c r="G94" s="1527"/>
      <c r="H94" s="1527"/>
      <c r="I94" s="1527"/>
      <c r="J94" s="1882"/>
      <c r="K94" s="1041" t="s">
        <v>16</v>
      </c>
      <c r="L94" s="1040" t="s">
        <v>189</v>
      </c>
      <c r="M94" s="1282"/>
      <c r="N94" s="1282"/>
      <c r="O94" s="1058"/>
    </row>
    <row r="95" spans="1:15" ht="13.5">
      <c r="A95" s="1046">
        <v>90</v>
      </c>
      <c r="B95" s="1045" t="s">
        <v>190</v>
      </c>
      <c r="C95" s="1867" t="s">
        <v>11602</v>
      </c>
      <c r="D95" s="1527"/>
      <c r="E95" s="1527"/>
      <c r="F95" s="1527"/>
      <c r="G95" s="1527"/>
      <c r="H95" s="1527"/>
      <c r="I95" s="1527"/>
      <c r="J95" s="1882"/>
      <c r="K95" s="1041" t="s">
        <v>16</v>
      </c>
      <c r="L95" s="1040" t="s">
        <v>190</v>
      </c>
      <c r="M95" s="1283" t="s">
        <v>13359</v>
      </c>
      <c r="N95" s="1283" t="s">
        <v>13359</v>
      </c>
      <c r="O95" s="1240" t="s">
        <v>13575</v>
      </c>
    </row>
    <row r="96" spans="1:15" ht="13.5">
      <c r="A96" s="1046">
        <v>91</v>
      </c>
      <c r="B96" s="1045" t="s">
        <v>191</v>
      </c>
      <c r="C96" s="1039" t="s">
        <v>13</v>
      </c>
      <c r="D96" s="1063" t="s">
        <v>2427</v>
      </c>
      <c r="E96" s="1063" t="s">
        <v>2427</v>
      </c>
      <c r="F96" s="1063" t="s">
        <v>2427</v>
      </c>
      <c r="G96" s="1063" t="s">
        <v>2427</v>
      </c>
      <c r="H96" s="1063" t="s">
        <v>2427</v>
      </c>
      <c r="I96" s="1527" t="s">
        <v>11603</v>
      </c>
      <c r="J96" s="1882"/>
      <c r="K96" s="1041" t="s">
        <v>16</v>
      </c>
      <c r="L96" s="1040" t="s">
        <v>191</v>
      </c>
      <c r="M96" s="1283" t="s">
        <v>13366</v>
      </c>
      <c r="N96" s="1283" t="s">
        <v>13366</v>
      </c>
      <c r="O96" s="1240" t="s">
        <v>13575</v>
      </c>
    </row>
    <row r="97" spans="1:24">
      <c r="A97" s="1046">
        <v>92</v>
      </c>
      <c r="B97" s="1037" t="s">
        <v>192</v>
      </c>
      <c r="C97" s="1867" t="s">
        <v>11604</v>
      </c>
      <c r="D97" s="1527"/>
      <c r="E97" s="1527"/>
      <c r="F97" s="1527"/>
      <c r="G97" s="1527"/>
      <c r="H97" s="1527"/>
      <c r="I97" s="1527"/>
      <c r="J97" s="1882"/>
      <c r="K97" s="1041" t="s">
        <v>6990</v>
      </c>
      <c r="L97" s="1040" t="s">
        <v>192</v>
      </c>
      <c r="M97" s="1282"/>
      <c r="N97" s="1281"/>
      <c r="O97" s="1058"/>
    </row>
    <row r="98" spans="1:24" ht="13.5">
      <c r="A98" s="1046">
        <v>93</v>
      </c>
      <c r="B98" s="1037" t="s">
        <v>193</v>
      </c>
      <c r="C98" s="1867" t="s">
        <v>11605</v>
      </c>
      <c r="D98" s="1527"/>
      <c r="E98" s="1527"/>
      <c r="F98" s="1527"/>
      <c r="G98" s="1527"/>
      <c r="H98" s="1527"/>
      <c r="I98" s="1527"/>
      <c r="J98" s="1882"/>
      <c r="K98" s="1041" t="s">
        <v>16</v>
      </c>
      <c r="L98" s="1040" t="s">
        <v>193</v>
      </c>
      <c r="M98" s="1283" t="s">
        <v>13371</v>
      </c>
      <c r="N98" s="1295" t="str">
        <f>IF(TimingFormat!$C$118=800,"63","53")</f>
        <v>53</v>
      </c>
      <c r="O98" s="1240" t="s">
        <v>13575</v>
      </c>
      <c r="X98" s="56" t="s">
        <v>13493</v>
      </c>
    </row>
    <row r="99" spans="1:24" ht="13.5">
      <c r="A99" s="1046">
        <v>94</v>
      </c>
      <c r="B99" s="1037" t="s">
        <v>194</v>
      </c>
      <c r="C99" s="1867" t="s">
        <v>11606</v>
      </c>
      <c r="D99" s="1527"/>
      <c r="E99" s="1527"/>
      <c r="F99" s="1527"/>
      <c r="G99" s="1527"/>
      <c r="H99" s="1527"/>
      <c r="I99" s="1527"/>
      <c r="J99" s="1882"/>
      <c r="K99" s="1041" t="s">
        <v>16</v>
      </c>
      <c r="L99" s="1040" t="s">
        <v>194</v>
      </c>
      <c r="M99" s="1295" t="str">
        <f>P99</f>
        <v>0E</v>
      </c>
      <c r="N99" s="1295" t="str">
        <f>Q99</f>
        <v>0E</v>
      </c>
      <c r="O99" s="1240" t="s">
        <v>13575</v>
      </c>
      <c r="P99" s="56" t="str">
        <f>BIN2HEX(HEX2BIN(P43-1)&amp;"0",2)</f>
        <v>0E</v>
      </c>
      <c r="Q99" s="56" t="str">
        <f>BIN2HEX(HEX2BIN(Q43-1)&amp;"0",2)</f>
        <v>0E</v>
      </c>
    </row>
    <row r="100" spans="1:24">
      <c r="A100" s="1046">
        <v>95</v>
      </c>
      <c r="B100" s="1037" t="s">
        <v>195</v>
      </c>
      <c r="C100" s="1039" t="s">
        <v>13</v>
      </c>
      <c r="D100" s="1063" t="s">
        <v>2427</v>
      </c>
      <c r="E100" s="1063" t="s">
        <v>2427</v>
      </c>
      <c r="F100" s="1063" t="s">
        <v>2427</v>
      </c>
      <c r="G100" s="1063" t="s">
        <v>2427</v>
      </c>
      <c r="H100" s="1063" t="s">
        <v>2427</v>
      </c>
      <c r="I100" s="1063" t="s">
        <v>2427</v>
      </c>
      <c r="J100" s="1063" t="s">
        <v>2427</v>
      </c>
      <c r="K100" s="1041" t="s">
        <v>16</v>
      </c>
      <c r="L100" s="1040" t="s">
        <v>195</v>
      </c>
      <c r="M100" s="1282"/>
      <c r="N100" s="1282"/>
      <c r="O100" s="1058"/>
    </row>
    <row r="101" spans="1:24" ht="13.5">
      <c r="A101" s="1046">
        <v>96</v>
      </c>
      <c r="B101" s="1045" t="s">
        <v>196</v>
      </c>
      <c r="C101" s="1867" t="s">
        <v>11607</v>
      </c>
      <c r="D101" s="1527"/>
      <c r="E101" s="1527"/>
      <c r="F101" s="1527"/>
      <c r="G101" s="1527"/>
      <c r="H101" s="1527"/>
      <c r="I101" s="1527"/>
      <c r="J101" s="1882"/>
      <c r="K101" s="1041" t="s">
        <v>16</v>
      </c>
      <c r="L101" s="1040" t="s">
        <v>196</v>
      </c>
      <c r="M101" s="1252" t="str">
        <f>BIN2HEX(P101&amp;Q101&amp;R101&amp;S101&amp;T101&amp;U101&amp;V101&amp;W101,2)</f>
        <v>46</v>
      </c>
      <c r="N101" s="1252" t="str">
        <f>BIN2HEX(P101&amp;Q101&amp;R101&amp;S101&amp;T101&amp;U101&amp;V101&amp;W101,2)</f>
        <v>46</v>
      </c>
      <c r="O101" s="1240" t="s">
        <v>13575</v>
      </c>
      <c r="P101" s="1058">
        <v>0</v>
      </c>
      <c r="Q101" s="1058">
        <f>IF(TimingFormat!$C$116="None",0,IF(TimingFormat!$C$116="75 ohm",0,IF(TimingFormat!$C$116="150 ohm",1,IF(TimingFormat!$C$116="50 ohm",1,"NA"))))</f>
        <v>1</v>
      </c>
      <c r="R101" s="1058">
        <v>0</v>
      </c>
      <c r="S101" s="56">
        <v>0</v>
      </c>
      <c r="T101" s="56">
        <v>0</v>
      </c>
      <c r="U101" s="1058">
        <f>IF(TimingFormat!$C$116="None",0,IF(TimingFormat!$C$116="75 ohm",1,IF(TimingFormat!$C$116="150 ohm",0,IF(TimingFormat!$C$116="50 ohm",1,"NA"))))</f>
        <v>1</v>
      </c>
      <c r="V101" s="56">
        <f>IF(TimingFormat!$C$117="Full strength",0,1)</f>
        <v>1</v>
      </c>
      <c r="W101" s="56">
        <v>0</v>
      </c>
    </row>
    <row r="102" spans="1:24">
      <c r="A102" s="1046">
        <v>97</v>
      </c>
      <c r="B102" s="1045" t="s">
        <v>202</v>
      </c>
      <c r="C102" s="1867" t="s">
        <v>11608</v>
      </c>
      <c r="D102" s="1527"/>
      <c r="E102" s="1527"/>
      <c r="F102" s="1527"/>
      <c r="G102" s="1527"/>
      <c r="H102" s="1527"/>
      <c r="I102" s="1527"/>
      <c r="J102" s="1882"/>
      <c r="K102" s="1041" t="s">
        <v>16</v>
      </c>
      <c r="L102" s="1040" t="s">
        <v>202</v>
      </c>
      <c r="M102" s="1282"/>
      <c r="N102" s="1282"/>
      <c r="O102" s="1058"/>
    </row>
    <row r="103" spans="1:24">
      <c r="A103" s="1046">
        <v>98</v>
      </c>
      <c r="B103" s="1045" t="s">
        <v>211</v>
      </c>
      <c r="C103" s="1867" t="s">
        <v>11609</v>
      </c>
      <c r="D103" s="1527"/>
      <c r="E103" s="1527"/>
      <c r="F103" s="1527"/>
      <c r="G103" s="1527"/>
      <c r="H103" s="1527"/>
      <c r="I103" s="1527"/>
      <c r="J103" s="1882"/>
      <c r="K103" s="1041" t="s">
        <v>16</v>
      </c>
      <c r="L103" s="1040" t="s">
        <v>211</v>
      </c>
      <c r="M103" s="1282"/>
      <c r="N103" s="1282"/>
      <c r="O103" s="1058"/>
    </row>
    <row r="104" spans="1:24">
      <c r="A104" s="1046">
        <v>99</v>
      </c>
      <c r="B104" s="1045" t="s">
        <v>220</v>
      </c>
      <c r="C104" s="1867" t="s">
        <v>11610</v>
      </c>
      <c r="D104" s="1527"/>
      <c r="E104" s="1527"/>
      <c r="F104" s="1527"/>
      <c r="G104" s="1527"/>
      <c r="H104" s="1527"/>
      <c r="I104" s="1527"/>
      <c r="J104" s="1882"/>
      <c r="K104" s="1041" t="s">
        <v>16</v>
      </c>
      <c r="L104" s="1040" t="s">
        <v>220</v>
      </c>
      <c r="M104" s="1282"/>
      <c r="N104" s="1282"/>
      <c r="O104" s="1058"/>
    </row>
    <row r="105" spans="1:24">
      <c r="A105" s="1046">
        <v>100</v>
      </c>
      <c r="B105" s="1037" t="s">
        <v>229</v>
      </c>
      <c r="C105" s="1867" t="s">
        <v>11611</v>
      </c>
      <c r="D105" s="1527"/>
      <c r="E105" s="1527"/>
      <c r="F105" s="1527"/>
      <c r="G105" s="1527"/>
      <c r="H105" s="1527"/>
      <c r="I105" s="1527"/>
      <c r="J105" s="1882"/>
      <c r="K105" s="1041" t="s">
        <v>16</v>
      </c>
      <c r="L105" s="1040" t="s">
        <v>229</v>
      </c>
      <c r="M105" s="1282"/>
      <c r="N105" s="1282"/>
      <c r="O105" s="1058"/>
    </row>
    <row r="106" spans="1:24">
      <c r="A106" s="1046">
        <v>101</v>
      </c>
      <c r="B106" s="1037" t="s">
        <v>238</v>
      </c>
      <c r="C106" s="1867" t="s">
        <v>11612</v>
      </c>
      <c r="D106" s="1527"/>
      <c r="E106" s="1527"/>
      <c r="F106" s="1527"/>
      <c r="G106" s="1527"/>
      <c r="H106" s="1527"/>
      <c r="I106" s="1527"/>
      <c r="J106" s="1882"/>
      <c r="K106" s="1041" t="s">
        <v>16</v>
      </c>
      <c r="L106" s="1040" t="s">
        <v>238</v>
      </c>
      <c r="M106" s="1282"/>
      <c r="N106" s="1282"/>
      <c r="O106" s="1058"/>
    </row>
    <row r="107" spans="1:24">
      <c r="A107" s="1046">
        <v>102</v>
      </c>
      <c r="B107" s="1037" t="s">
        <v>247</v>
      </c>
      <c r="C107" s="1867" t="s">
        <v>11613</v>
      </c>
      <c r="D107" s="1527"/>
      <c r="E107" s="1527"/>
      <c r="F107" s="1527"/>
      <c r="G107" s="1527"/>
      <c r="H107" s="1527"/>
      <c r="I107" s="1527"/>
      <c r="J107" s="1882"/>
      <c r="K107" s="1041" t="s">
        <v>16</v>
      </c>
      <c r="L107" s="1040" t="s">
        <v>247</v>
      </c>
      <c r="M107" s="1282"/>
      <c r="N107" s="1282"/>
      <c r="O107" s="1058"/>
    </row>
    <row r="108" spans="1:24">
      <c r="A108" s="1046">
        <v>103</v>
      </c>
      <c r="B108" s="1037" t="s">
        <v>256</v>
      </c>
      <c r="C108" s="1867" t="s">
        <v>11614</v>
      </c>
      <c r="D108" s="1527"/>
      <c r="E108" s="1527"/>
      <c r="F108" s="1527"/>
      <c r="G108" s="1527"/>
      <c r="H108" s="1527"/>
      <c r="I108" s="1527"/>
      <c r="J108" s="1882"/>
      <c r="K108" s="1041" t="s">
        <v>16</v>
      </c>
      <c r="L108" s="1040" t="s">
        <v>256</v>
      </c>
      <c r="M108" s="1282"/>
      <c r="N108" s="1282"/>
      <c r="O108" s="1058"/>
    </row>
    <row r="109" spans="1:24">
      <c r="A109" s="1046">
        <v>104</v>
      </c>
      <c r="B109" s="1045" t="s">
        <v>260</v>
      </c>
      <c r="C109" s="1039" t="s">
        <v>13</v>
      </c>
      <c r="D109" s="1063" t="s">
        <v>2427</v>
      </c>
      <c r="E109" s="1063" t="s">
        <v>2427</v>
      </c>
      <c r="F109" s="1063" t="s">
        <v>2427</v>
      </c>
      <c r="G109" s="1063" t="s">
        <v>2427</v>
      </c>
      <c r="H109" s="1063" t="s">
        <v>2427</v>
      </c>
      <c r="I109" s="1063" t="s">
        <v>2427</v>
      </c>
      <c r="J109" s="1036" t="s">
        <v>11615</v>
      </c>
      <c r="K109" s="1041" t="s">
        <v>7321</v>
      </c>
      <c r="L109" s="1040" t="s">
        <v>260</v>
      </c>
      <c r="M109" s="1282"/>
      <c r="N109" s="1281"/>
      <c r="O109" s="1058"/>
    </row>
    <row r="110" spans="1:24">
      <c r="A110" s="1046">
        <v>105</v>
      </c>
      <c r="B110" s="1045" t="s">
        <v>262</v>
      </c>
      <c r="C110" s="1039" t="s">
        <v>13</v>
      </c>
      <c r="D110" s="1063" t="s">
        <v>2427</v>
      </c>
      <c r="E110" s="1063" t="s">
        <v>2427</v>
      </c>
      <c r="F110" s="1063" t="s">
        <v>2427</v>
      </c>
      <c r="G110" s="1063" t="s">
        <v>2427</v>
      </c>
      <c r="H110" s="1063" t="s">
        <v>2427</v>
      </c>
      <c r="I110" s="1527" t="s">
        <v>11616</v>
      </c>
      <c r="J110" s="1882"/>
      <c r="K110" s="1041" t="s">
        <v>6990</v>
      </c>
      <c r="L110" s="1040" t="s">
        <v>262</v>
      </c>
      <c r="M110" s="1282"/>
      <c r="N110" s="1281"/>
      <c r="O110" s="1058"/>
    </row>
    <row r="111" spans="1:24">
      <c r="A111" s="1046">
        <v>106</v>
      </c>
      <c r="B111" s="1045" t="s">
        <v>263</v>
      </c>
      <c r="C111" s="1039" t="s">
        <v>13</v>
      </c>
      <c r="D111" s="1063" t="s">
        <v>2427</v>
      </c>
      <c r="E111" s="1527" t="s">
        <v>11617</v>
      </c>
      <c r="F111" s="1527"/>
      <c r="G111" s="1527"/>
      <c r="H111" s="1527"/>
      <c r="I111" s="1527"/>
      <c r="J111" s="1882"/>
      <c r="K111" s="1041" t="s">
        <v>16</v>
      </c>
      <c r="L111" s="1040" t="s">
        <v>263</v>
      </c>
      <c r="M111" s="1282"/>
      <c r="N111" s="1282"/>
      <c r="O111" s="1058"/>
    </row>
    <row r="112" spans="1:24" ht="13.5">
      <c r="A112" s="1046">
        <v>107</v>
      </c>
      <c r="B112" s="1045" t="s">
        <v>264</v>
      </c>
      <c r="C112" s="1039" t="s">
        <v>13</v>
      </c>
      <c r="D112" s="1063" t="s">
        <v>2427</v>
      </c>
      <c r="E112" s="1063" t="s">
        <v>2427</v>
      </c>
      <c r="F112" s="1063" t="s">
        <v>2427</v>
      </c>
      <c r="G112" s="1063" t="s">
        <v>2427</v>
      </c>
      <c r="H112" s="1063" t="s">
        <v>2427</v>
      </c>
      <c r="I112" s="1063" t="s">
        <v>2427</v>
      </c>
      <c r="J112" s="1036" t="s">
        <v>11618</v>
      </c>
      <c r="K112" s="1041" t="s">
        <v>16</v>
      </c>
      <c r="L112" s="1040" t="s">
        <v>264</v>
      </c>
      <c r="M112" s="1283" t="s">
        <v>13367</v>
      </c>
      <c r="N112" s="1283" t="s">
        <v>13367</v>
      </c>
      <c r="O112" s="1240" t="s">
        <v>13575</v>
      </c>
    </row>
    <row r="113" spans="1:15" ht="13.5">
      <c r="A113" s="1046">
        <v>108</v>
      </c>
      <c r="B113" s="1037" t="s">
        <v>266</v>
      </c>
      <c r="C113" s="1039" t="s">
        <v>13</v>
      </c>
      <c r="D113" s="1063" t="s">
        <v>2427</v>
      </c>
      <c r="E113" s="1063" t="s">
        <v>2427</v>
      </c>
      <c r="F113" s="1063" t="s">
        <v>2427</v>
      </c>
      <c r="G113" s="1063" t="s">
        <v>2427</v>
      </c>
      <c r="H113" s="1063" t="s">
        <v>2427</v>
      </c>
      <c r="I113" s="1063" t="s">
        <v>2427</v>
      </c>
      <c r="J113" s="1036" t="s">
        <v>11619</v>
      </c>
      <c r="K113" s="1041" t="s">
        <v>16</v>
      </c>
      <c r="L113" s="1040" t="s">
        <v>266</v>
      </c>
      <c r="M113" s="1283" t="s">
        <v>13367</v>
      </c>
      <c r="N113" s="1283" t="s">
        <v>13367</v>
      </c>
      <c r="O113" s="1240" t="s">
        <v>13575</v>
      </c>
    </row>
    <row r="114" spans="1:15">
      <c r="A114" s="1046">
        <v>109</v>
      </c>
      <c r="B114" s="1037" t="s">
        <v>268</v>
      </c>
      <c r="C114" s="1039" t="s">
        <v>13</v>
      </c>
      <c r="D114" s="1063" t="s">
        <v>2427</v>
      </c>
      <c r="E114" s="1063" t="s">
        <v>2427</v>
      </c>
      <c r="F114" s="1063" t="s">
        <v>2427</v>
      </c>
      <c r="G114" s="1063" t="s">
        <v>2427</v>
      </c>
      <c r="H114" s="1063" t="s">
        <v>2427</v>
      </c>
      <c r="I114" s="1063" t="s">
        <v>2427</v>
      </c>
      <c r="J114" s="1063" t="s">
        <v>2427</v>
      </c>
      <c r="K114" s="1041" t="s">
        <v>16</v>
      </c>
      <c r="L114" s="1040" t="s">
        <v>268</v>
      </c>
      <c r="M114" s="1282"/>
      <c r="N114" s="1282"/>
      <c r="O114" s="1058"/>
    </row>
    <row r="115" spans="1:15">
      <c r="A115" s="1046">
        <v>110</v>
      </c>
      <c r="B115" s="1037" t="s">
        <v>269</v>
      </c>
      <c r="C115" s="1039" t="s">
        <v>13</v>
      </c>
      <c r="D115" s="1063" t="s">
        <v>2427</v>
      </c>
      <c r="E115" s="1063" t="s">
        <v>2427</v>
      </c>
      <c r="F115" s="1063" t="s">
        <v>2427</v>
      </c>
      <c r="G115" s="1063" t="s">
        <v>2427</v>
      </c>
      <c r="H115" s="1063" t="s">
        <v>2427</v>
      </c>
      <c r="I115" s="1063" t="s">
        <v>2427</v>
      </c>
      <c r="J115" s="1063" t="s">
        <v>2427</v>
      </c>
      <c r="K115" s="1041" t="s">
        <v>16</v>
      </c>
      <c r="L115" s="1040" t="s">
        <v>269</v>
      </c>
      <c r="M115" s="1282"/>
      <c r="N115" s="1282"/>
      <c r="O115" s="1058"/>
    </row>
    <row r="116" spans="1:15">
      <c r="A116" s="1046">
        <v>111</v>
      </c>
      <c r="B116" s="1037" t="s">
        <v>271</v>
      </c>
      <c r="C116" s="1039" t="s">
        <v>13</v>
      </c>
      <c r="D116" s="1063" t="s">
        <v>2427</v>
      </c>
      <c r="E116" s="1063" t="s">
        <v>2427</v>
      </c>
      <c r="F116" s="1063" t="s">
        <v>2427</v>
      </c>
      <c r="G116" s="1063" t="s">
        <v>2427</v>
      </c>
      <c r="H116" s="1063" t="s">
        <v>2427</v>
      </c>
      <c r="I116" s="1063" t="s">
        <v>2427</v>
      </c>
      <c r="J116" s="1063" t="s">
        <v>2427</v>
      </c>
      <c r="K116" s="1041" t="s">
        <v>16</v>
      </c>
      <c r="L116" s="1040" t="s">
        <v>271</v>
      </c>
      <c r="M116" s="1282"/>
      <c r="N116" s="1282"/>
      <c r="O116" s="1058"/>
    </row>
    <row r="117" spans="1:15">
      <c r="A117" s="1046">
        <v>112</v>
      </c>
      <c r="B117" s="1045" t="s">
        <v>273</v>
      </c>
      <c r="C117" s="1867" t="s">
        <v>11620</v>
      </c>
      <c r="D117" s="1527"/>
      <c r="E117" s="1527"/>
      <c r="F117" s="1527"/>
      <c r="G117" s="1527"/>
      <c r="H117" s="1527"/>
      <c r="I117" s="1527"/>
      <c r="J117" s="1882"/>
      <c r="K117" s="1041" t="s">
        <v>16</v>
      </c>
      <c r="L117" s="1040" t="s">
        <v>273</v>
      </c>
      <c r="M117" s="1282"/>
      <c r="N117" s="1282"/>
      <c r="O117" s="1058"/>
    </row>
    <row r="118" spans="1:15">
      <c r="A118" s="1046">
        <v>113</v>
      </c>
      <c r="B118" s="1045" t="s">
        <v>275</v>
      </c>
      <c r="C118" s="1867" t="s">
        <v>11621</v>
      </c>
      <c r="D118" s="1527"/>
      <c r="E118" s="1527"/>
      <c r="F118" s="1527"/>
      <c r="G118" s="1527"/>
      <c r="H118" s="1527"/>
      <c r="I118" s="1527"/>
      <c r="J118" s="1882"/>
      <c r="K118" s="1041" t="s">
        <v>16</v>
      </c>
      <c r="L118" s="1040" t="s">
        <v>275</v>
      </c>
      <c r="M118" s="1282"/>
      <c r="N118" s="1282"/>
      <c r="O118" s="1058"/>
    </row>
    <row r="119" spans="1:15">
      <c r="A119" s="1046">
        <v>114</v>
      </c>
      <c r="B119" s="1045" t="s">
        <v>277</v>
      </c>
      <c r="C119" s="1867" t="s">
        <v>11622</v>
      </c>
      <c r="D119" s="1527"/>
      <c r="E119" s="1527"/>
      <c r="F119" s="1527"/>
      <c r="G119" s="1527"/>
      <c r="H119" s="1527"/>
      <c r="I119" s="1527"/>
      <c r="J119" s="1882"/>
      <c r="K119" s="1041" t="s">
        <v>16</v>
      </c>
      <c r="L119" s="1040" t="s">
        <v>277</v>
      </c>
      <c r="M119" s="1282"/>
      <c r="N119" s="1282"/>
      <c r="O119" s="1058"/>
    </row>
    <row r="120" spans="1:15">
      <c r="A120" s="1046">
        <v>115</v>
      </c>
      <c r="B120" s="1045" t="s">
        <v>279</v>
      </c>
      <c r="C120" s="1867" t="s">
        <v>11623</v>
      </c>
      <c r="D120" s="1527"/>
      <c r="E120" s="1527"/>
      <c r="F120" s="1527"/>
      <c r="G120" s="1527"/>
      <c r="H120" s="1527"/>
      <c r="I120" s="1527"/>
      <c r="J120" s="1882"/>
      <c r="K120" s="1041" t="s">
        <v>16</v>
      </c>
      <c r="L120" s="1040" t="s">
        <v>279</v>
      </c>
      <c r="M120" s="1282"/>
      <c r="N120" s="1282"/>
      <c r="O120" s="1058"/>
    </row>
    <row r="121" spans="1:15">
      <c r="A121" s="1046">
        <v>116</v>
      </c>
      <c r="B121" s="1037" t="s">
        <v>281</v>
      </c>
      <c r="C121" s="1867" t="s">
        <v>11624</v>
      </c>
      <c r="D121" s="1527"/>
      <c r="E121" s="1527"/>
      <c r="F121" s="1527"/>
      <c r="G121" s="1527"/>
      <c r="H121" s="1527"/>
      <c r="I121" s="1527"/>
      <c r="J121" s="1882"/>
      <c r="K121" s="1041" t="s">
        <v>16</v>
      </c>
      <c r="L121" s="1040" t="s">
        <v>281</v>
      </c>
      <c r="M121" s="1282"/>
      <c r="N121" s="1282"/>
      <c r="O121" s="1058"/>
    </row>
    <row r="122" spans="1:15">
      <c r="A122" s="1046">
        <v>117</v>
      </c>
      <c r="B122" s="1037" t="s">
        <v>283</v>
      </c>
      <c r="C122" s="1867" t="s">
        <v>11625</v>
      </c>
      <c r="D122" s="1527"/>
      <c r="E122" s="1527"/>
      <c r="F122" s="1527"/>
      <c r="G122" s="1527"/>
      <c r="H122" s="1527"/>
      <c r="I122" s="1527"/>
      <c r="J122" s="1882"/>
      <c r="K122" s="1041" t="s">
        <v>16</v>
      </c>
      <c r="L122" s="1040" t="s">
        <v>283</v>
      </c>
      <c r="M122" s="1282"/>
      <c r="N122" s="1282"/>
      <c r="O122" s="1058"/>
    </row>
    <row r="123" spans="1:15">
      <c r="A123" s="1046">
        <v>118</v>
      </c>
      <c r="B123" s="1037" t="s">
        <v>285</v>
      </c>
      <c r="C123" s="1867" t="s">
        <v>11626</v>
      </c>
      <c r="D123" s="1527"/>
      <c r="E123" s="1527"/>
      <c r="F123" s="1527"/>
      <c r="G123" s="1527"/>
      <c r="H123" s="1527"/>
      <c r="I123" s="1527"/>
      <c r="J123" s="1882"/>
      <c r="K123" s="1041" t="s">
        <v>16</v>
      </c>
      <c r="L123" s="1040" t="s">
        <v>285</v>
      </c>
      <c r="M123" s="1282"/>
      <c r="N123" s="1282"/>
      <c r="O123" s="1058"/>
    </row>
    <row r="124" spans="1:15">
      <c r="A124" s="1046">
        <v>119</v>
      </c>
      <c r="B124" s="1037" t="s">
        <v>287</v>
      </c>
      <c r="C124" s="1867" t="s">
        <v>11627</v>
      </c>
      <c r="D124" s="1527"/>
      <c r="E124" s="1527"/>
      <c r="F124" s="1527"/>
      <c r="G124" s="1527"/>
      <c r="H124" s="1527"/>
      <c r="I124" s="1527"/>
      <c r="J124" s="1882"/>
      <c r="K124" s="1041" t="s">
        <v>16</v>
      </c>
      <c r="L124" s="1040" t="s">
        <v>287</v>
      </c>
      <c r="M124" s="1282"/>
      <c r="N124" s="1282"/>
      <c r="O124" s="1058"/>
    </row>
    <row r="125" spans="1:15">
      <c r="A125" s="1046">
        <v>120</v>
      </c>
      <c r="B125" s="1045" t="s">
        <v>289</v>
      </c>
      <c r="C125" s="1867" t="s">
        <v>11628</v>
      </c>
      <c r="D125" s="1527"/>
      <c r="E125" s="1527"/>
      <c r="F125" s="1527"/>
      <c r="G125" s="1527"/>
      <c r="H125" s="1527"/>
      <c r="I125" s="1527"/>
      <c r="J125" s="1882"/>
      <c r="K125" s="1041" t="s">
        <v>16</v>
      </c>
      <c r="L125" s="1040" t="s">
        <v>289</v>
      </c>
      <c r="M125" s="1282"/>
      <c r="N125" s="1282"/>
      <c r="O125" s="1058"/>
    </row>
    <row r="126" spans="1:15">
      <c r="A126" s="1046">
        <v>121</v>
      </c>
      <c r="B126" s="1045" t="s">
        <v>291</v>
      </c>
      <c r="C126" s="1867" t="s">
        <v>11629</v>
      </c>
      <c r="D126" s="1527"/>
      <c r="E126" s="1527"/>
      <c r="F126" s="1527"/>
      <c r="G126" s="1527"/>
      <c r="H126" s="1527"/>
      <c r="I126" s="1527"/>
      <c r="J126" s="1882"/>
      <c r="K126" s="1041" t="s">
        <v>16</v>
      </c>
      <c r="L126" s="1040" t="s">
        <v>291</v>
      </c>
      <c r="M126" s="1282"/>
      <c r="N126" s="1282"/>
      <c r="O126" s="1058"/>
    </row>
    <row r="127" spans="1:15">
      <c r="A127" s="1046">
        <v>122</v>
      </c>
      <c r="B127" s="1045" t="s">
        <v>293</v>
      </c>
      <c r="C127" s="1867" t="s">
        <v>11630</v>
      </c>
      <c r="D127" s="1527"/>
      <c r="E127" s="1527"/>
      <c r="F127" s="1527"/>
      <c r="G127" s="1527"/>
      <c r="H127" s="1527"/>
      <c r="I127" s="1527"/>
      <c r="J127" s="1882"/>
      <c r="K127" s="1041" t="s">
        <v>16</v>
      </c>
      <c r="L127" s="1040" t="s">
        <v>293</v>
      </c>
      <c r="M127" s="1282"/>
      <c r="N127" s="1282"/>
      <c r="O127" s="1058"/>
    </row>
    <row r="128" spans="1:15">
      <c r="A128" s="1046">
        <v>123</v>
      </c>
      <c r="B128" s="1045" t="s">
        <v>295</v>
      </c>
      <c r="C128" s="1867" t="s">
        <v>11631</v>
      </c>
      <c r="D128" s="1527"/>
      <c r="E128" s="1527"/>
      <c r="F128" s="1527"/>
      <c r="G128" s="1527"/>
      <c r="H128" s="1527"/>
      <c r="I128" s="1527"/>
      <c r="J128" s="1882"/>
      <c r="K128" s="1041" t="s">
        <v>16</v>
      </c>
      <c r="L128" s="1040" t="s">
        <v>295</v>
      </c>
      <c r="M128" s="1282"/>
      <c r="N128" s="1282"/>
      <c r="O128" s="1058"/>
    </row>
    <row r="129" spans="1:15" ht="13.5">
      <c r="A129" s="1046">
        <v>124</v>
      </c>
      <c r="B129" s="1037" t="s">
        <v>297</v>
      </c>
      <c r="C129" s="1039" t="s">
        <v>13</v>
      </c>
      <c r="D129" s="1063" t="s">
        <v>2427</v>
      </c>
      <c r="E129" s="1063" t="s">
        <v>2427</v>
      </c>
      <c r="F129" s="1063" t="s">
        <v>2427</v>
      </c>
      <c r="G129" s="1063" t="s">
        <v>2427</v>
      </c>
      <c r="H129" s="1063" t="s">
        <v>2427</v>
      </c>
      <c r="I129" s="1527" t="s">
        <v>11632</v>
      </c>
      <c r="J129" s="1882"/>
      <c r="K129" s="1041" t="s">
        <v>16</v>
      </c>
      <c r="L129" s="1040" t="s">
        <v>297</v>
      </c>
      <c r="M129" s="1283" t="s">
        <v>13367</v>
      </c>
      <c r="N129" s="1283" t="s">
        <v>13367</v>
      </c>
      <c r="O129" s="1240" t="s">
        <v>13575</v>
      </c>
    </row>
    <row r="130" spans="1:15" ht="13.5">
      <c r="A130" s="1046">
        <v>125</v>
      </c>
      <c r="B130" s="1037" t="s">
        <v>299</v>
      </c>
      <c r="C130" s="1039" t="s">
        <v>13</v>
      </c>
      <c r="D130" s="1063" t="s">
        <v>2427</v>
      </c>
      <c r="E130" s="1063" t="s">
        <v>2427</v>
      </c>
      <c r="F130" s="1063" t="s">
        <v>2427</v>
      </c>
      <c r="G130" s="1063" t="s">
        <v>2427</v>
      </c>
      <c r="H130" s="1527" t="s">
        <v>11633</v>
      </c>
      <c r="I130" s="1527"/>
      <c r="J130" s="1882"/>
      <c r="K130" s="1041" t="s">
        <v>16</v>
      </c>
      <c r="L130" s="1040" t="s">
        <v>299</v>
      </c>
      <c r="M130" s="1295" t="str">
        <f>IF(TimingFormat!$C$113="128M","04",IF(TimingFormat!$C$113="256M","03",IF(TimingFormat!$C$113="512M","03","EER")))</f>
        <v>04</v>
      </c>
      <c r="N130" s="1295" t="str">
        <f>IF(TimingFormat!$C$113="128M","04",IF(TimingFormat!$C$113="256M","03",IF(TimingFormat!$C$113="512M","03","EER")))</f>
        <v>04</v>
      </c>
      <c r="O130" s="1240" t="s">
        <v>13575</v>
      </c>
    </row>
    <row r="131" spans="1:15" ht="13.5">
      <c r="A131" s="1046">
        <v>126</v>
      </c>
      <c r="B131" s="1037" t="s">
        <v>301</v>
      </c>
      <c r="C131" s="1039" t="s">
        <v>13</v>
      </c>
      <c r="D131" s="1063" t="s">
        <v>2427</v>
      </c>
      <c r="E131" s="1063" t="s">
        <v>2427</v>
      </c>
      <c r="F131" s="1063" t="s">
        <v>2427</v>
      </c>
      <c r="G131" s="1063" t="s">
        <v>2427</v>
      </c>
      <c r="H131" s="1527" t="s">
        <v>11634</v>
      </c>
      <c r="I131" s="1527"/>
      <c r="J131" s="1882"/>
      <c r="K131" s="1041" t="s">
        <v>16</v>
      </c>
      <c r="L131" s="1040" t="s">
        <v>301</v>
      </c>
      <c r="M131" s="1295" t="str">
        <f>IF(TimingFormat!$C$113="128M","02",IF(TimingFormat!$C$113="256M","02",IF(TimingFormat!$C$113="512M","01","EER")))</f>
        <v>02</v>
      </c>
      <c r="N131" s="1295" t="str">
        <f>IF(TimingFormat!$C$113="128M","02",IF(TimingFormat!$C$113="256M","02",IF(TimingFormat!$C$113="512M","01","EER")))</f>
        <v>02</v>
      </c>
      <c r="O131" s="1240" t="s">
        <v>13575</v>
      </c>
    </row>
    <row r="132" spans="1:15" ht="13.5">
      <c r="A132" s="1046">
        <v>127</v>
      </c>
      <c r="B132" s="1037" t="s">
        <v>303</v>
      </c>
      <c r="C132" s="1039" t="s">
        <v>13</v>
      </c>
      <c r="D132" s="1063" t="s">
        <v>2427</v>
      </c>
      <c r="E132" s="1063" t="s">
        <v>2427</v>
      </c>
      <c r="F132" s="1063" t="s">
        <v>2427</v>
      </c>
      <c r="G132" s="1527" t="s">
        <v>11635</v>
      </c>
      <c r="H132" s="1527"/>
      <c r="I132" s="1527"/>
      <c r="J132" s="1882"/>
      <c r="K132" s="1041" t="s">
        <v>2402</v>
      </c>
      <c r="L132" s="1040" t="s">
        <v>303</v>
      </c>
      <c r="M132" s="1283" t="s">
        <v>2402</v>
      </c>
      <c r="N132" s="1283" t="s">
        <v>2402</v>
      </c>
      <c r="O132" s="1240" t="s">
        <v>13575</v>
      </c>
    </row>
    <row r="133" spans="1:15" ht="13.5">
      <c r="A133" s="1046">
        <v>128</v>
      </c>
      <c r="B133" s="1045" t="s">
        <v>305</v>
      </c>
      <c r="C133" s="1867" t="s">
        <v>11636</v>
      </c>
      <c r="D133" s="1527"/>
      <c r="E133" s="1527"/>
      <c r="F133" s="1527"/>
      <c r="G133" s="1527"/>
      <c r="H133" s="1527"/>
      <c r="I133" s="1527"/>
      <c r="J133" s="1882"/>
      <c r="K133" s="1041" t="s">
        <v>16</v>
      </c>
      <c r="L133" s="1040" t="s">
        <v>305</v>
      </c>
      <c r="M133" s="1283" t="s">
        <v>267</v>
      </c>
      <c r="N133" s="1283" t="s">
        <v>267</v>
      </c>
      <c r="O133" s="1240" t="s">
        <v>13575</v>
      </c>
    </row>
    <row r="134" spans="1:15" ht="13.5">
      <c r="A134" s="1046">
        <v>129</v>
      </c>
      <c r="B134" s="1045" t="s">
        <v>306</v>
      </c>
      <c r="C134" s="1867" t="s">
        <v>11637</v>
      </c>
      <c r="D134" s="1527"/>
      <c r="E134" s="1527"/>
      <c r="F134" s="1527"/>
      <c r="G134" s="1527"/>
      <c r="H134" s="1527"/>
      <c r="I134" s="1527"/>
      <c r="J134" s="1882"/>
      <c r="K134" s="1041" t="s">
        <v>16</v>
      </c>
      <c r="L134" s="1040" t="s">
        <v>306</v>
      </c>
      <c r="M134" s="1283" t="s">
        <v>267</v>
      </c>
      <c r="N134" s="1283" t="s">
        <v>267</v>
      </c>
      <c r="O134" s="1240" t="s">
        <v>13575</v>
      </c>
    </row>
    <row r="135" spans="1:15" ht="13.5">
      <c r="A135" s="1046">
        <v>130</v>
      </c>
      <c r="B135" s="1045" t="s">
        <v>307</v>
      </c>
      <c r="C135" s="1039" t="s">
        <v>13</v>
      </c>
      <c r="D135" s="1063" t="s">
        <v>2427</v>
      </c>
      <c r="E135" s="1063" t="s">
        <v>2427</v>
      </c>
      <c r="F135" s="1063" t="s">
        <v>2427</v>
      </c>
      <c r="G135" s="1063" t="s">
        <v>2427</v>
      </c>
      <c r="H135" s="1063" t="s">
        <v>2427</v>
      </c>
      <c r="I135" s="1063" t="s">
        <v>2427</v>
      </c>
      <c r="J135" s="1036" t="s">
        <v>11638</v>
      </c>
      <c r="K135" s="1041" t="s">
        <v>16</v>
      </c>
      <c r="L135" s="1040" t="s">
        <v>307</v>
      </c>
      <c r="M135" s="1283" t="s">
        <v>819</v>
      </c>
      <c r="N135" s="1283" t="s">
        <v>819</v>
      </c>
      <c r="O135" s="1240" t="s">
        <v>13575</v>
      </c>
    </row>
    <row r="136" spans="1:15" ht="13.5">
      <c r="A136" s="1046">
        <v>131</v>
      </c>
      <c r="B136" s="1045" t="s">
        <v>308</v>
      </c>
      <c r="C136" s="1039" t="s">
        <v>13</v>
      </c>
      <c r="D136" s="1063" t="s">
        <v>2427</v>
      </c>
      <c r="E136" s="1063" t="s">
        <v>2427</v>
      </c>
      <c r="F136" s="1063" t="s">
        <v>2427</v>
      </c>
      <c r="G136" s="1063" t="s">
        <v>2427</v>
      </c>
      <c r="H136" s="1063" t="s">
        <v>2427</v>
      </c>
      <c r="I136" s="1063" t="s">
        <v>2427</v>
      </c>
      <c r="J136" s="1036" t="s">
        <v>11639</v>
      </c>
      <c r="K136" s="1041" t="s">
        <v>16</v>
      </c>
      <c r="L136" s="1040" t="s">
        <v>308</v>
      </c>
      <c r="M136" s="1283" t="s">
        <v>819</v>
      </c>
      <c r="N136" s="1283" t="s">
        <v>819</v>
      </c>
      <c r="O136" s="1240" t="s">
        <v>13575</v>
      </c>
    </row>
    <row r="137" spans="1:15" ht="13.5">
      <c r="A137" s="1046">
        <v>132</v>
      </c>
      <c r="B137" s="1037" t="s">
        <v>309</v>
      </c>
      <c r="C137" s="1039" t="s">
        <v>13</v>
      </c>
      <c r="D137" s="1063" t="s">
        <v>2427</v>
      </c>
      <c r="E137" s="1063" t="s">
        <v>2427</v>
      </c>
      <c r="F137" s="1063" t="s">
        <v>2427</v>
      </c>
      <c r="G137" s="1063" t="s">
        <v>2427</v>
      </c>
      <c r="H137" s="1063" t="s">
        <v>2427</v>
      </c>
      <c r="I137" s="1063" t="s">
        <v>2427</v>
      </c>
      <c r="J137" s="1036" t="s">
        <v>11640</v>
      </c>
      <c r="K137" s="1041" t="s">
        <v>16</v>
      </c>
      <c r="L137" s="1040" t="s">
        <v>309</v>
      </c>
      <c r="M137" s="1283" t="s">
        <v>819</v>
      </c>
      <c r="N137" s="1283" t="s">
        <v>819</v>
      </c>
      <c r="O137" s="1240" t="s">
        <v>13575</v>
      </c>
    </row>
    <row r="138" spans="1:15" ht="13.5">
      <c r="A138" s="1046">
        <v>133</v>
      </c>
      <c r="B138" s="1037" t="s">
        <v>312</v>
      </c>
      <c r="C138" s="1039" t="s">
        <v>13</v>
      </c>
      <c r="D138" s="1063" t="s">
        <v>2427</v>
      </c>
      <c r="E138" s="1063" t="s">
        <v>2427</v>
      </c>
      <c r="F138" s="1063" t="s">
        <v>2427</v>
      </c>
      <c r="G138" s="1063" t="s">
        <v>2427</v>
      </c>
      <c r="H138" s="1063" t="s">
        <v>2427</v>
      </c>
      <c r="I138" s="1063" t="s">
        <v>2427</v>
      </c>
      <c r="J138" s="1036" t="s">
        <v>11641</v>
      </c>
      <c r="K138" s="1041" t="s">
        <v>16</v>
      </c>
      <c r="L138" s="1040" t="s">
        <v>312</v>
      </c>
      <c r="M138" s="1283" t="s">
        <v>819</v>
      </c>
      <c r="N138" s="1283" t="s">
        <v>819</v>
      </c>
      <c r="O138" s="1240" t="s">
        <v>13575</v>
      </c>
    </row>
    <row r="139" spans="1:15" ht="13.5">
      <c r="A139" s="1046">
        <v>134</v>
      </c>
      <c r="B139" s="1037" t="s">
        <v>313</v>
      </c>
      <c r="C139" s="1039" t="s">
        <v>13</v>
      </c>
      <c r="D139" s="1063" t="s">
        <v>2427</v>
      </c>
      <c r="E139" s="1063" t="s">
        <v>2427</v>
      </c>
      <c r="F139" s="1063" t="s">
        <v>2427</v>
      </c>
      <c r="G139" s="1063" t="s">
        <v>2427</v>
      </c>
      <c r="H139" s="1063" t="s">
        <v>2427</v>
      </c>
      <c r="I139" s="1063" t="s">
        <v>2427</v>
      </c>
      <c r="J139" s="1036" t="s">
        <v>11642</v>
      </c>
      <c r="K139" s="1041" t="s">
        <v>16</v>
      </c>
      <c r="L139" s="1040" t="s">
        <v>313</v>
      </c>
      <c r="M139" s="1283" t="s">
        <v>819</v>
      </c>
      <c r="N139" s="1283" t="s">
        <v>819</v>
      </c>
      <c r="O139" s="1240" t="s">
        <v>13575</v>
      </c>
    </row>
    <row r="140" spans="1:15" ht="13.5">
      <c r="A140" s="1046">
        <v>135</v>
      </c>
      <c r="B140" s="1037" t="s">
        <v>314</v>
      </c>
      <c r="C140" s="1039" t="s">
        <v>13</v>
      </c>
      <c r="D140" s="1063" t="s">
        <v>2427</v>
      </c>
      <c r="E140" s="1063" t="s">
        <v>2427</v>
      </c>
      <c r="F140" s="1063" t="s">
        <v>2427</v>
      </c>
      <c r="G140" s="1063" t="s">
        <v>2427</v>
      </c>
      <c r="H140" s="1063" t="s">
        <v>2427</v>
      </c>
      <c r="I140" s="1063" t="s">
        <v>2427</v>
      </c>
      <c r="J140" s="1036" t="s">
        <v>11643</v>
      </c>
      <c r="K140" s="1041" t="s">
        <v>16</v>
      </c>
      <c r="L140" s="1040" t="s">
        <v>314</v>
      </c>
      <c r="M140" s="1283" t="s">
        <v>819</v>
      </c>
      <c r="N140" s="1283" t="s">
        <v>819</v>
      </c>
      <c r="O140" s="1240" t="s">
        <v>13575</v>
      </c>
    </row>
    <row r="141" spans="1:15" ht="13.5">
      <c r="A141" s="1046">
        <v>136</v>
      </c>
      <c r="B141" s="1045" t="s">
        <v>315</v>
      </c>
      <c r="C141" s="1039" t="s">
        <v>13</v>
      </c>
      <c r="D141" s="1063" t="s">
        <v>2427</v>
      </c>
      <c r="E141" s="1063" t="s">
        <v>2427</v>
      </c>
      <c r="F141" s="1063" t="s">
        <v>2427</v>
      </c>
      <c r="G141" s="1063" t="s">
        <v>2427</v>
      </c>
      <c r="H141" s="1063" t="s">
        <v>2427</v>
      </c>
      <c r="I141" s="1527" t="s">
        <v>11644</v>
      </c>
      <c r="J141" s="1882"/>
      <c r="K141" s="1041" t="s">
        <v>16</v>
      </c>
      <c r="L141" s="1040" t="s">
        <v>315</v>
      </c>
      <c r="M141" s="1283" t="s">
        <v>819</v>
      </c>
      <c r="N141" s="1283" t="s">
        <v>819</v>
      </c>
      <c r="O141" s="1240" t="s">
        <v>13575</v>
      </c>
    </row>
    <row r="142" spans="1:15" ht="13.5">
      <c r="A142" s="1046">
        <v>137</v>
      </c>
      <c r="B142" s="1045" t="s">
        <v>319</v>
      </c>
      <c r="C142" s="1039" t="s">
        <v>13</v>
      </c>
      <c r="D142" s="1063" t="s">
        <v>2427</v>
      </c>
      <c r="E142" s="1063" t="s">
        <v>2427</v>
      </c>
      <c r="F142" s="1063" t="s">
        <v>2427</v>
      </c>
      <c r="G142" s="1527" t="s">
        <v>11645</v>
      </c>
      <c r="H142" s="1527"/>
      <c r="I142" s="1527"/>
      <c r="J142" s="1882"/>
      <c r="K142" s="1041" t="s">
        <v>16</v>
      </c>
      <c r="L142" s="1040" t="s">
        <v>319</v>
      </c>
      <c r="M142" s="1283" t="s">
        <v>7387</v>
      </c>
      <c r="N142" s="1283" t="s">
        <v>7387</v>
      </c>
      <c r="O142" s="1240" t="s">
        <v>13575</v>
      </c>
    </row>
    <row r="143" spans="1:15" ht="13.5">
      <c r="A143" s="1046">
        <v>138</v>
      </c>
      <c r="B143" s="1045" t="s">
        <v>320</v>
      </c>
      <c r="C143" s="1039" t="s">
        <v>13</v>
      </c>
      <c r="D143" s="1063" t="s">
        <v>2427</v>
      </c>
      <c r="E143" s="1063" t="s">
        <v>2427</v>
      </c>
      <c r="F143" s="1063" t="s">
        <v>2427</v>
      </c>
      <c r="G143" s="1063" t="s">
        <v>2427</v>
      </c>
      <c r="H143" s="1063" t="s">
        <v>2427</v>
      </c>
      <c r="I143" s="1063" t="s">
        <v>2427</v>
      </c>
      <c r="J143" s="1036" t="s">
        <v>11646</v>
      </c>
      <c r="K143" s="1041" t="s">
        <v>16</v>
      </c>
      <c r="L143" s="1040" t="s">
        <v>320</v>
      </c>
      <c r="M143" s="1283" t="s">
        <v>819</v>
      </c>
      <c r="N143" s="1283" t="s">
        <v>819</v>
      </c>
      <c r="O143" s="1240" t="s">
        <v>13575</v>
      </c>
    </row>
    <row r="144" spans="1:15">
      <c r="A144" s="1046">
        <v>139</v>
      </c>
      <c r="B144" s="1045" t="s">
        <v>321</v>
      </c>
      <c r="C144" s="1039" t="s">
        <v>13</v>
      </c>
      <c r="D144" s="1063" t="s">
        <v>2427</v>
      </c>
      <c r="E144" s="1063" t="s">
        <v>2427</v>
      </c>
      <c r="F144" s="1063" t="s">
        <v>2427</v>
      </c>
      <c r="G144" s="1063" t="s">
        <v>2427</v>
      </c>
      <c r="H144" s="1063" t="s">
        <v>2427</v>
      </c>
      <c r="I144" s="1063" t="s">
        <v>2427</v>
      </c>
      <c r="J144" s="1036" t="s">
        <v>11647</v>
      </c>
      <c r="K144" s="1041" t="s">
        <v>16</v>
      </c>
      <c r="L144" s="1040" t="s">
        <v>321</v>
      </c>
      <c r="M144" s="1282"/>
      <c r="N144" s="1282"/>
      <c r="O144" s="1058"/>
    </row>
    <row r="145" spans="1:15">
      <c r="A145" s="1046">
        <v>140</v>
      </c>
      <c r="B145" s="1037" t="s">
        <v>322</v>
      </c>
      <c r="C145" s="1039" t="s">
        <v>13</v>
      </c>
      <c r="D145" s="1063" t="s">
        <v>2427</v>
      </c>
      <c r="E145" s="1063" t="s">
        <v>2427</v>
      </c>
      <c r="F145" s="1063" t="s">
        <v>2427</v>
      </c>
      <c r="G145" s="1063" t="s">
        <v>2427</v>
      </c>
      <c r="H145" s="1063" t="s">
        <v>2427</v>
      </c>
      <c r="I145" s="1063" t="s">
        <v>2427</v>
      </c>
      <c r="J145" s="1036" t="s">
        <v>11648</v>
      </c>
      <c r="K145" s="1041" t="s">
        <v>16</v>
      </c>
      <c r="L145" s="1040" t="s">
        <v>322</v>
      </c>
      <c r="M145" s="1283"/>
      <c r="N145" s="1283"/>
      <c r="O145" s="1058"/>
    </row>
    <row r="146" spans="1:15" ht="13.5">
      <c r="A146" s="1046">
        <v>141</v>
      </c>
      <c r="B146" s="1037" t="s">
        <v>323</v>
      </c>
      <c r="C146" s="1039" t="s">
        <v>13</v>
      </c>
      <c r="D146" s="1063" t="s">
        <v>2427</v>
      </c>
      <c r="E146" s="1063" t="s">
        <v>2427</v>
      </c>
      <c r="F146" s="1063" t="s">
        <v>2427</v>
      </c>
      <c r="G146" s="1063" t="s">
        <v>2427</v>
      </c>
      <c r="H146" s="1063" t="s">
        <v>2427</v>
      </c>
      <c r="I146" s="1063" t="s">
        <v>2427</v>
      </c>
      <c r="J146" s="1036" t="s">
        <v>11649</v>
      </c>
      <c r="K146" s="1041" t="s">
        <v>16</v>
      </c>
      <c r="L146" s="1040" t="s">
        <v>323</v>
      </c>
      <c r="M146" s="1283" t="s">
        <v>819</v>
      </c>
      <c r="N146" s="1283" t="s">
        <v>819</v>
      </c>
      <c r="O146" s="1240" t="s">
        <v>13575</v>
      </c>
    </row>
    <row r="147" spans="1:15">
      <c r="A147" s="1046">
        <v>142</v>
      </c>
      <c r="B147" s="1037" t="s">
        <v>324</v>
      </c>
      <c r="C147" s="1039" t="s">
        <v>13</v>
      </c>
      <c r="D147" s="1063" t="s">
        <v>2427</v>
      </c>
      <c r="E147" s="1063" t="s">
        <v>2427</v>
      </c>
      <c r="F147" s="1063" t="s">
        <v>2427</v>
      </c>
      <c r="G147" s="1527" t="s">
        <v>11650</v>
      </c>
      <c r="H147" s="1527"/>
      <c r="I147" s="1527"/>
      <c r="J147" s="1882"/>
      <c r="K147" s="1041" t="s">
        <v>16</v>
      </c>
      <c r="L147" s="1040" t="s">
        <v>324</v>
      </c>
      <c r="M147" s="1283"/>
      <c r="N147" s="1283"/>
      <c r="O147" s="1058"/>
    </row>
    <row r="148" spans="1:15" ht="13.5">
      <c r="A148" s="1046">
        <v>143</v>
      </c>
      <c r="B148" s="1037" t="s">
        <v>325</v>
      </c>
      <c r="C148" s="1039" t="s">
        <v>13</v>
      </c>
      <c r="D148" s="1063" t="s">
        <v>2427</v>
      </c>
      <c r="E148" s="1063" t="s">
        <v>2427</v>
      </c>
      <c r="F148" s="1063" t="s">
        <v>2427</v>
      </c>
      <c r="G148" s="1063" t="s">
        <v>2427</v>
      </c>
      <c r="H148" s="1063" t="s">
        <v>2427</v>
      </c>
      <c r="I148" s="1063" t="s">
        <v>2427</v>
      </c>
      <c r="J148" s="1036" t="s">
        <v>13497</v>
      </c>
      <c r="K148" s="1041" t="s">
        <v>16</v>
      </c>
      <c r="L148" s="1040" t="s">
        <v>325</v>
      </c>
      <c r="M148" s="1296" t="s">
        <v>12993</v>
      </c>
      <c r="N148" s="1296" t="s">
        <v>13499</v>
      </c>
      <c r="O148" s="1240" t="s">
        <v>13575</v>
      </c>
    </row>
    <row r="149" spans="1:15">
      <c r="A149" s="1046">
        <v>144</v>
      </c>
      <c r="B149" s="1045" t="s">
        <v>326</v>
      </c>
      <c r="C149" s="1039" t="s">
        <v>13</v>
      </c>
      <c r="D149" s="1063" t="s">
        <v>2427</v>
      </c>
      <c r="E149" s="1063" t="s">
        <v>2427</v>
      </c>
      <c r="F149" s="1063" t="s">
        <v>2427</v>
      </c>
      <c r="G149" s="1063" t="s">
        <v>2427</v>
      </c>
      <c r="H149" s="1063" t="s">
        <v>2427</v>
      </c>
      <c r="I149" s="1063" t="s">
        <v>2427</v>
      </c>
      <c r="J149" s="1036" t="s">
        <v>11652</v>
      </c>
      <c r="K149" s="1041" t="s">
        <v>6990</v>
      </c>
      <c r="L149" s="1040" t="s">
        <v>326</v>
      </c>
      <c r="M149" s="1282"/>
      <c r="N149" s="1281"/>
      <c r="O149" s="1058"/>
    </row>
    <row r="150" spans="1:15">
      <c r="A150" s="1046">
        <v>145</v>
      </c>
      <c r="B150" s="1045" t="s">
        <v>328</v>
      </c>
      <c r="C150" s="1039" t="s">
        <v>13</v>
      </c>
      <c r="D150" s="1063" t="s">
        <v>2427</v>
      </c>
      <c r="E150" s="1063" t="s">
        <v>2427</v>
      </c>
      <c r="F150" s="1063" t="s">
        <v>2427</v>
      </c>
      <c r="G150" s="1063" t="s">
        <v>2427</v>
      </c>
      <c r="H150" s="1063" t="s">
        <v>2427</v>
      </c>
      <c r="I150" s="1063" t="s">
        <v>2427</v>
      </c>
      <c r="J150" s="1036" t="s">
        <v>11653</v>
      </c>
      <c r="K150" s="1041" t="s">
        <v>7321</v>
      </c>
      <c r="L150" s="1040" t="s">
        <v>328</v>
      </c>
      <c r="M150" s="1282"/>
      <c r="N150" s="1281"/>
      <c r="O150" s="1058"/>
    </row>
    <row r="151" spans="1:15" ht="13.5">
      <c r="A151" s="1046">
        <v>146</v>
      </c>
      <c r="B151" s="1045" t="s">
        <v>330</v>
      </c>
      <c r="C151" s="1039" t="s">
        <v>13</v>
      </c>
      <c r="D151" s="1063" t="s">
        <v>2427</v>
      </c>
      <c r="E151" s="1063" t="s">
        <v>2427</v>
      </c>
      <c r="F151" s="1063" t="s">
        <v>2427</v>
      </c>
      <c r="G151" s="1063" t="s">
        <v>2427</v>
      </c>
      <c r="H151" s="1063" t="s">
        <v>2427</v>
      </c>
      <c r="I151" s="1063" t="s">
        <v>2427</v>
      </c>
      <c r="J151" s="1036" t="s">
        <v>11654</v>
      </c>
      <c r="K151" s="1041" t="s">
        <v>16</v>
      </c>
      <c r="L151" s="1040" t="s">
        <v>330</v>
      </c>
      <c r="M151" s="1283" t="s">
        <v>819</v>
      </c>
      <c r="N151" s="1283" t="s">
        <v>819</v>
      </c>
      <c r="O151" s="1240" t="s">
        <v>13575</v>
      </c>
    </row>
    <row r="152" spans="1:15">
      <c r="A152" s="1046">
        <v>147</v>
      </c>
      <c r="B152" s="1045" t="s">
        <v>331</v>
      </c>
      <c r="C152" s="1039" t="s">
        <v>13</v>
      </c>
      <c r="D152" s="1063" t="s">
        <v>2427</v>
      </c>
      <c r="E152" s="1063" t="s">
        <v>2427</v>
      </c>
      <c r="F152" s="1063" t="s">
        <v>2427</v>
      </c>
      <c r="G152" s="1063" t="s">
        <v>2427</v>
      </c>
      <c r="H152" s="1063" t="s">
        <v>2427</v>
      </c>
      <c r="I152" s="1063" t="s">
        <v>2427</v>
      </c>
      <c r="J152" s="1063" t="s">
        <v>2427</v>
      </c>
      <c r="K152" s="1041" t="s">
        <v>16</v>
      </c>
      <c r="L152" s="1040" t="s">
        <v>331</v>
      </c>
      <c r="M152" s="1282"/>
      <c r="N152" s="1282"/>
      <c r="O152" s="1058"/>
    </row>
    <row r="153" spans="1:15">
      <c r="A153" s="1046">
        <v>148</v>
      </c>
      <c r="B153" s="1037" t="s">
        <v>332</v>
      </c>
      <c r="C153" s="1867" t="s">
        <v>11655</v>
      </c>
      <c r="D153" s="1527"/>
      <c r="E153" s="1527"/>
      <c r="F153" s="1527"/>
      <c r="G153" s="1527"/>
      <c r="H153" s="1527"/>
      <c r="I153" s="1527"/>
      <c r="J153" s="1882"/>
      <c r="K153" s="1041" t="s">
        <v>6990</v>
      </c>
      <c r="L153" s="1040" t="s">
        <v>332</v>
      </c>
      <c r="M153" s="1282"/>
      <c r="N153" s="1281"/>
      <c r="O153" s="1058"/>
    </row>
    <row r="154" spans="1:15">
      <c r="A154" s="1046">
        <v>149</v>
      </c>
      <c r="B154" s="1037" t="s">
        <v>333</v>
      </c>
      <c r="C154" s="1039" t="s">
        <v>13</v>
      </c>
      <c r="D154" s="1063" t="s">
        <v>2427</v>
      </c>
      <c r="E154" s="1063" t="s">
        <v>2427</v>
      </c>
      <c r="F154" s="1527" t="s">
        <v>11656</v>
      </c>
      <c r="G154" s="1527"/>
      <c r="H154" s="1527"/>
      <c r="I154" s="1527"/>
      <c r="J154" s="1882"/>
      <c r="K154" s="1041" t="s">
        <v>6990</v>
      </c>
      <c r="L154" s="1040" t="s">
        <v>333</v>
      </c>
      <c r="M154" s="1282"/>
      <c r="N154" s="1281"/>
      <c r="O154" s="1058"/>
    </row>
    <row r="155" spans="1:15">
      <c r="A155" s="1046">
        <v>150</v>
      </c>
      <c r="B155" s="1037" t="s">
        <v>334</v>
      </c>
      <c r="C155" s="1867" t="s">
        <v>11657</v>
      </c>
      <c r="D155" s="1527"/>
      <c r="E155" s="1527"/>
      <c r="F155" s="1527"/>
      <c r="G155" s="1527"/>
      <c r="H155" s="1527"/>
      <c r="I155" s="1527"/>
      <c r="J155" s="1882"/>
      <c r="K155" s="1041" t="s">
        <v>7321</v>
      </c>
      <c r="L155" s="1040" t="s">
        <v>334</v>
      </c>
      <c r="M155" s="1282"/>
      <c r="N155" s="1281"/>
      <c r="O155" s="1058"/>
    </row>
    <row r="156" spans="1:15">
      <c r="A156" s="1046">
        <v>151</v>
      </c>
      <c r="B156" s="1037" t="s">
        <v>335</v>
      </c>
      <c r="C156" s="1039" t="s">
        <v>13</v>
      </c>
      <c r="D156" s="1063" t="s">
        <v>2427</v>
      </c>
      <c r="E156" s="1063" t="s">
        <v>2427</v>
      </c>
      <c r="F156" s="1063" t="s">
        <v>2427</v>
      </c>
      <c r="G156" s="1527" t="s">
        <v>11658</v>
      </c>
      <c r="H156" s="1527"/>
      <c r="I156" s="1527"/>
      <c r="J156" s="1882"/>
      <c r="K156" s="1041" t="s">
        <v>7321</v>
      </c>
      <c r="L156" s="1040" t="s">
        <v>335</v>
      </c>
      <c r="M156" s="1282"/>
      <c r="N156" s="1281"/>
      <c r="O156" s="1058"/>
    </row>
    <row r="157" spans="1:15">
      <c r="A157" s="1046">
        <v>152</v>
      </c>
      <c r="B157" s="1045" t="s">
        <v>336</v>
      </c>
      <c r="C157" s="1867" t="s">
        <v>11659</v>
      </c>
      <c r="D157" s="1527"/>
      <c r="E157" s="1527"/>
      <c r="F157" s="1527"/>
      <c r="G157" s="1527"/>
      <c r="H157" s="1527"/>
      <c r="I157" s="1527"/>
      <c r="J157" s="1882"/>
      <c r="K157" s="1041" t="s">
        <v>16</v>
      </c>
      <c r="L157" s="1040" t="s">
        <v>336</v>
      </c>
      <c r="M157" s="1282"/>
      <c r="N157" s="1282"/>
      <c r="O157" s="1058"/>
    </row>
    <row r="158" spans="1:15">
      <c r="A158" s="1046">
        <v>153</v>
      </c>
      <c r="B158" s="1045" t="s">
        <v>337</v>
      </c>
      <c r="C158" s="1039" t="s">
        <v>13</v>
      </c>
      <c r="D158" s="1063" t="s">
        <v>2427</v>
      </c>
      <c r="E158" s="1063" t="s">
        <v>2427</v>
      </c>
      <c r="F158" s="1527" t="s">
        <v>11660</v>
      </c>
      <c r="G158" s="1527"/>
      <c r="H158" s="1527"/>
      <c r="I158" s="1527"/>
      <c r="J158" s="1882"/>
      <c r="K158" s="1041" t="s">
        <v>16</v>
      </c>
      <c r="L158" s="1040" t="s">
        <v>337</v>
      </c>
      <c r="M158" s="1282"/>
      <c r="N158" s="1282"/>
      <c r="O158" s="1058"/>
    </row>
    <row r="159" spans="1:15">
      <c r="A159" s="1046">
        <v>154</v>
      </c>
      <c r="B159" s="1045" t="s">
        <v>338</v>
      </c>
      <c r="C159" s="1039" t="s">
        <v>13</v>
      </c>
      <c r="D159" s="1063" t="s">
        <v>2427</v>
      </c>
      <c r="E159" s="1063" t="s">
        <v>2427</v>
      </c>
      <c r="F159" s="1063" t="s">
        <v>2427</v>
      </c>
      <c r="G159" s="1063" t="s">
        <v>2427</v>
      </c>
      <c r="H159" s="1063" t="s">
        <v>2427</v>
      </c>
      <c r="I159" s="1063" t="s">
        <v>2427</v>
      </c>
      <c r="J159" s="1063" t="s">
        <v>2427</v>
      </c>
      <c r="K159" s="1041" t="s">
        <v>16</v>
      </c>
      <c r="L159" s="1040" t="s">
        <v>338</v>
      </c>
      <c r="M159" s="1282"/>
      <c r="N159" s="1282"/>
      <c r="O159" s="1058"/>
    </row>
    <row r="160" spans="1:15">
      <c r="A160" s="1046">
        <v>155</v>
      </c>
      <c r="B160" s="1045" t="s">
        <v>339</v>
      </c>
      <c r="C160" s="1039" t="s">
        <v>13</v>
      </c>
      <c r="D160" s="1063" t="s">
        <v>2427</v>
      </c>
      <c r="E160" s="1063" t="s">
        <v>2427</v>
      </c>
      <c r="F160" s="1063" t="s">
        <v>2427</v>
      </c>
      <c r="G160" s="1063" t="s">
        <v>2427</v>
      </c>
      <c r="H160" s="1063" t="s">
        <v>2427</v>
      </c>
      <c r="I160" s="1063" t="s">
        <v>2427</v>
      </c>
      <c r="J160" s="1063" t="s">
        <v>2427</v>
      </c>
      <c r="K160" s="1041" t="s">
        <v>16</v>
      </c>
      <c r="L160" s="1040" t="s">
        <v>339</v>
      </c>
      <c r="M160" s="1282"/>
      <c r="N160" s="1282"/>
      <c r="O160" s="1058"/>
    </row>
    <row r="161" spans="1:15">
      <c r="A161" s="1046">
        <v>156</v>
      </c>
      <c r="B161" s="1037" t="s">
        <v>340</v>
      </c>
      <c r="C161" s="1867" t="s">
        <v>11661</v>
      </c>
      <c r="D161" s="1527"/>
      <c r="E161" s="1527"/>
      <c r="F161" s="1527"/>
      <c r="G161" s="1527"/>
      <c r="H161" s="1527"/>
      <c r="I161" s="1527"/>
      <c r="J161" s="1882"/>
      <c r="K161" s="1041" t="s">
        <v>6990</v>
      </c>
      <c r="L161" s="1040" t="s">
        <v>340</v>
      </c>
      <c r="M161" s="1282"/>
      <c r="N161" s="1281"/>
      <c r="O161" s="1058"/>
    </row>
    <row r="162" spans="1:15">
      <c r="A162" s="1046">
        <v>157</v>
      </c>
      <c r="B162" s="1037" t="s">
        <v>341</v>
      </c>
      <c r="C162" s="1867" t="s">
        <v>11662</v>
      </c>
      <c r="D162" s="1527"/>
      <c r="E162" s="1527"/>
      <c r="F162" s="1527"/>
      <c r="G162" s="1527"/>
      <c r="H162" s="1527"/>
      <c r="I162" s="1527"/>
      <c r="J162" s="1882"/>
      <c r="K162" s="1041" t="s">
        <v>6990</v>
      </c>
      <c r="L162" s="1040" t="s">
        <v>341</v>
      </c>
      <c r="M162" s="1282"/>
      <c r="N162" s="1281"/>
      <c r="O162" s="1058"/>
    </row>
    <row r="163" spans="1:15">
      <c r="A163" s="1046">
        <v>158</v>
      </c>
      <c r="B163" s="1037" t="s">
        <v>342</v>
      </c>
      <c r="C163" s="1867" t="s">
        <v>11663</v>
      </c>
      <c r="D163" s="1527"/>
      <c r="E163" s="1527"/>
      <c r="F163" s="1527"/>
      <c r="G163" s="1527"/>
      <c r="H163" s="1527"/>
      <c r="I163" s="1527"/>
      <c r="J163" s="1882"/>
      <c r="K163" s="1041" t="s">
        <v>6990</v>
      </c>
      <c r="L163" s="1040" t="s">
        <v>342</v>
      </c>
      <c r="M163" s="1282"/>
      <c r="N163" s="1281"/>
      <c r="O163" s="1058"/>
    </row>
    <row r="164" spans="1:15">
      <c r="A164" s="1046">
        <v>159</v>
      </c>
      <c r="B164" s="1037" t="s">
        <v>343</v>
      </c>
      <c r="C164" s="1867" t="s">
        <v>11664</v>
      </c>
      <c r="D164" s="1527"/>
      <c r="E164" s="1527"/>
      <c r="F164" s="1527"/>
      <c r="G164" s="1527"/>
      <c r="H164" s="1527"/>
      <c r="I164" s="1527"/>
      <c r="J164" s="1882"/>
      <c r="K164" s="1041" t="s">
        <v>6990</v>
      </c>
      <c r="L164" s="1040" t="s">
        <v>343</v>
      </c>
      <c r="M164" s="1282"/>
      <c r="N164" s="1281"/>
      <c r="O164" s="1058"/>
    </row>
    <row r="165" spans="1:15">
      <c r="A165" s="1046">
        <v>160</v>
      </c>
      <c r="B165" s="1045" t="s">
        <v>344</v>
      </c>
      <c r="C165" s="1867" t="s">
        <v>11665</v>
      </c>
      <c r="D165" s="1527"/>
      <c r="E165" s="1527"/>
      <c r="F165" s="1527"/>
      <c r="G165" s="1527"/>
      <c r="H165" s="1527"/>
      <c r="I165" s="1527"/>
      <c r="J165" s="1882"/>
      <c r="K165" s="1041" t="s">
        <v>6990</v>
      </c>
      <c r="L165" s="1040" t="s">
        <v>344</v>
      </c>
      <c r="M165" s="1282"/>
      <c r="N165" s="1281"/>
      <c r="O165" s="1058"/>
    </row>
    <row r="166" spans="1:15">
      <c r="A166" s="1046">
        <v>161</v>
      </c>
      <c r="B166" s="1045" t="s">
        <v>351</v>
      </c>
      <c r="C166" s="1039" t="s">
        <v>13</v>
      </c>
      <c r="D166" s="1063" t="s">
        <v>2427</v>
      </c>
      <c r="E166" s="1527" t="s">
        <v>11666</v>
      </c>
      <c r="F166" s="1527"/>
      <c r="G166" s="1527"/>
      <c r="H166" s="1527"/>
      <c r="I166" s="1527"/>
      <c r="J166" s="1882"/>
      <c r="K166" s="1041" t="s">
        <v>6990</v>
      </c>
      <c r="L166" s="1040" t="s">
        <v>351</v>
      </c>
      <c r="M166" s="1282"/>
      <c r="N166" s="1281"/>
      <c r="O166" s="1058"/>
    </row>
    <row r="167" spans="1:15">
      <c r="A167" s="1046">
        <v>162</v>
      </c>
      <c r="B167" s="1045" t="s">
        <v>352</v>
      </c>
      <c r="C167" s="1039" t="s">
        <v>13</v>
      </c>
      <c r="D167" s="1063" t="s">
        <v>2427</v>
      </c>
      <c r="E167" s="1063" t="s">
        <v>2427</v>
      </c>
      <c r="F167" s="1063" t="s">
        <v>2427</v>
      </c>
      <c r="G167" s="1527" t="s">
        <v>11667</v>
      </c>
      <c r="H167" s="1527"/>
      <c r="I167" s="1527"/>
      <c r="J167" s="1882"/>
      <c r="K167" s="1041" t="s">
        <v>6990</v>
      </c>
      <c r="L167" s="1040" t="s">
        <v>352</v>
      </c>
      <c r="M167" s="1282"/>
      <c r="N167" s="1281"/>
      <c r="O167" s="1058"/>
    </row>
    <row r="168" spans="1:15">
      <c r="A168" s="1046">
        <v>163</v>
      </c>
      <c r="B168" s="1045" t="s">
        <v>353</v>
      </c>
      <c r="C168" s="1039" t="s">
        <v>13</v>
      </c>
      <c r="D168" s="1063" t="s">
        <v>2427</v>
      </c>
      <c r="E168" s="1063" t="s">
        <v>2427</v>
      </c>
      <c r="F168" s="1063" t="s">
        <v>2427</v>
      </c>
      <c r="G168" s="1063" t="s">
        <v>2427</v>
      </c>
      <c r="H168" s="1063" t="s">
        <v>2427</v>
      </c>
      <c r="I168" s="1063" t="s">
        <v>2427</v>
      </c>
      <c r="J168" s="1063" t="s">
        <v>2427</v>
      </c>
      <c r="K168" s="1041" t="s">
        <v>16</v>
      </c>
      <c r="L168" s="1040" t="s">
        <v>353</v>
      </c>
      <c r="M168" s="1282"/>
      <c r="N168" s="1282"/>
      <c r="O168" s="1058"/>
    </row>
    <row r="169" spans="1:15">
      <c r="A169" s="1046">
        <v>164</v>
      </c>
      <c r="B169" s="1037" t="s">
        <v>354</v>
      </c>
      <c r="C169" s="1867" t="s">
        <v>11668</v>
      </c>
      <c r="D169" s="1527"/>
      <c r="E169" s="1527"/>
      <c r="F169" s="1527"/>
      <c r="G169" s="1527"/>
      <c r="H169" s="1527"/>
      <c r="I169" s="1527"/>
      <c r="J169" s="1882"/>
      <c r="K169" s="1041" t="s">
        <v>6990</v>
      </c>
      <c r="L169" s="1040" t="s">
        <v>354</v>
      </c>
      <c r="M169" s="1282"/>
      <c r="N169" s="1281"/>
      <c r="O169" s="1058"/>
    </row>
    <row r="170" spans="1:15">
      <c r="A170" s="1046">
        <v>165</v>
      </c>
      <c r="B170" s="1037" t="s">
        <v>355</v>
      </c>
      <c r="C170" s="1867" t="s">
        <v>11669</v>
      </c>
      <c r="D170" s="1527"/>
      <c r="E170" s="1527"/>
      <c r="F170" s="1527"/>
      <c r="G170" s="1527"/>
      <c r="H170" s="1527"/>
      <c r="I170" s="1527"/>
      <c r="J170" s="1882"/>
      <c r="K170" s="1041" t="s">
        <v>6990</v>
      </c>
      <c r="L170" s="1040" t="s">
        <v>355</v>
      </c>
      <c r="M170" s="1282"/>
      <c r="N170" s="1281"/>
      <c r="O170" s="1058"/>
    </row>
    <row r="171" spans="1:15">
      <c r="A171" s="1046">
        <v>166</v>
      </c>
      <c r="B171" s="1037" t="s">
        <v>356</v>
      </c>
      <c r="C171" s="1867" t="s">
        <v>11670</v>
      </c>
      <c r="D171" s="1527"/>
      <c r="E171" s="1527"/>
      <c r="F171" s="1527"/>
      <c r="G171" s="1527"/>
      <c r="H171" s="1527"/>
      <c r="I171" s="1527"/>
      <c r="J171" s="1882"/>
      <c r="K171" s="1041" t="s">
        <v>6990</v>
      </c>
      <c r="L171" s="1040" t="s">
        <v>356</v>
      </c>
      <c r="M171" s="1282"/>
      <c r="N171" s="1281"/>
      <c r="O171" s="1058"/>
    </row>
    <row r="172" spans="1:15">
      <c r="A172" s="1046">
        <v>167</v>
      </c>
      <c r="B172" s="1037" t="s">
        <v>357</v>
      </c>
      <c r="C172" s="1867" t="s">
        <v>11671</v>
      </c>
      <c r="D172" s="1527"/>
      <c r="E172" s="1527"/>
      <c r="F172" s="1527"/>
      <c r="G172" s="1527"/>
      <c r="H172" s="1527"/>
      <c r="I172" s="1527"/>
      <c r="J172" s="1882"/>
      <c r="K172" s="1041" t="s">
        <v>6990</v>
      </c>
      <c r="L172" s="1040" t="s">
        <v>357</v>
      </c>
      <c r="M172" s="1282"/>
      <c r="N172" s="1281"/>
      <c r="O172" s="1058"/>
    </row>
    <row r="173" spans="1:15">
      <c r="A173" s="1046">
        <v>168</v>
      </c>
      <c r="B173" s="1045" t="s">
        <v>358</v>
      </c>
      <c r="C173" s="1867" t="s">
        <v>11672</v>
      </c>
      <c r="D173" s="1527"/>
      <c r="E173" s="1527"/>
      <c r="F173" s="1527"/>
      <c r="G173" s="1527"/>
      <c r="H173" s="1527"/>
      <c r="I173" s="1527"/>
      <c r="J173" s="1882"/>
      <c r="K173" s="1041" t="s">
        <v>6990</v>
      </c>
      <c r="L173" s="1040" t="s">
        <v>358</v>
      </c>
      <c r="M173" s="1282"/>
      <c r="N173" s="1281"/>
      <c r="O173" s="1058"/>
    </row>
    <row r="174" spans="1:15">
      <c r="A174" s="1046">
        <v>169</v>
      </c>
      <c r="B174" s="1045" t="s">
        <v>359</v>
      </c>
      <c r="C174" s="1867" t="s">
        <v>11673</v>
      </c>
      <c r="D174" s="1527"/>
      <c r="E174" s="1527"/>
      <c r="F174" s="1527"/>
      <c r="G174" s="1527"/>
      <c r="H174" s="1527"/>
      <c r="I174" s="1527"/>
      <c r="J174" s="1882"/>
      <c r="K174" s="1041" t="s">
        <v>6990</v>
      </c>
      <c r="L174" s="1040" t="s">
        <v>359</v>
      </c>
      <c r="M174" s="1282"/>
      <c r="N174" s="1281"/>
      <c r="O174" s="1058"/>
    </row>
    <row r="175" spans="1:15">
      <c r="A175" s="1046">
        <v>170</v>
      </c>
      <c r="B175" s="1045" t="s">
        <v>360</v>
      </c>
      <c r="C175" s="1867" t="s">
        <v>11674</v>
      </c>
      <c r="D175" s="1527"/>
      <c r="E175" s="1527"/>
      <c r="F175" s="1527"/>
      <c r="G175" s="1527"/>
      <c r="H175" s="1527"/>
      <c r="I175" s="1527"/>
      <c r="J175" s="1882"/>
      <c r="K175" s="1041" t="s">
        <v>6990</v>
      </c>
      <c r="L175" s="1040" t="s">
        <v>360</v>
      </c>
      <c r="M175" s="1282"/>
      <c r="N175" s="1281"/>
      <c r="O175" s="1058"/>
    </row>
    <row r="176" spans="1:15">
      <c r="A176" s="1046">
        <v>171</v>
      </c>
      <c r="B176" s="1045" t="s">
        <v>361</v>
      </c>
      <c r="C176" s="1867" t="s">
        <v>11675</v>
      </c>
      <c r="D176" s="1527"/>
      <c r="E176" s="1527"/>
      <c r="F176" s="1527"/>
      <c r="G176" s="1527"/>
      <c r="H176" s="1527"/>
      <c r="I176" s="1527"/>
      <c r="J176" s="1882"/>
      <c r="K176" s="1041" t="s">
        <v>6990</v>
      </c>
      <c r="L176" s="1040" t="s">
        <v>361</v>
      </c>
      <c r="M176" s="1282"/>
      <c r="N176" s="1281"/>
      <c r="O176" s="1058"/>
    </row>
    <row r="177" spans="1:15">
      <c r="A177" s="1046">
        <v>172</v>
      </c>
      <c r="B177" s="1037" t="s">
        <v>362</v>
      </c>
      <c r="C177" s="1867" t="s">
        <v>11676</v>
      </c>
      <c r="D177" s="1527"/>
      <c r="E177" s="1527"/>
      <c r="F177" s="1527"/>
      <c r="G177" s="1527"/>
      <c r="H177" s="1527"/>
      <c r="I177" s="1527"/>
      <c r="J177" s="1882"/>
      <c r="K177" s="1041" t="s">
        <v>6990</v>
      </c>
      <c r="L177" s="1040" t="s">
        <v>362</v>
      </c>
      <c r="M177" s="1282"/>
      <c r="N177" s="1281"/>
      <c r="O177" s="1058"/>
    </row>
    <row r="178" spans="1:15">
      <c r="A178" s="1046">
        <v>173</v>
      </c>
      <c r="B178" s="1037" t="s">
        <v>363</v>
      </c>
      <c r="C178" s="1867" t="s">
        <v>11677</v>
      </c>
      <c r="D178" s="1527"/>
      <c r="E178" s="1527"/>
      <c r="F178" s="1527"/>
      <c r="G178" s="1527"/>
      <c r="H178" s="1527"/>
      <c r="I178" s="1527"/>
      <c r="J178" s="1882"/>
      <c r="K178" s="1041" t="s">
        <v>6990</v>
      </c>
      <c r="L178" s="1040" t="s">
        <v>363</v>
      </c>
      <c r="M178" s="1282"/>
      <c r="N178" s="1281"/>
      <c r="O178" s="1058"/>
    </row>
    <row r="179" spans="1:15">
      <c r="A179" s="1046">
        <v>174</v>
      </c>
      <c r="B179" s="1037" t="s">
        <v>364</v>
      </c>
      <c r="C179" s="1867" t="s">
        <v>11678</v>
      </c>
      <c r="D179" s="1527"/>
      <c r="E179" s="1527"/>
      <c r="F179" s="1527"/>
      <c r="G179" s="1527"/>
      <c r="H179" s="1527"/>
      <c r="I179" s="1527"/>
      <c r="J179" s="1882"/>
      <c r="K179" s="1041" t="s">
        <v>6990</v>
      </c>
      <c r="L179" s="1040" t="s">
        <v>364</v>
      </c>
      <c r="M179" s="1282"/>
      <c r="N179" s="1281"/>
      <c r="O179" s="1058"/>
    </row>
    <row r="180" spans="1:15">
      <c r="A180" s="1046">
        <v>175</v>
      </c>
      <c r="B180" s="1037" t="s">
        <v>365</v>
      </c>
      <c r="C180" s="1867" t="s">
        <v>11679</v>
      </c>
      <c r="D180" s="1527"/>
      <c r="E180" s="1527"/>
      <c r="F180" s="1527"/>
      <c r="G180" s="1527"/>
      <c r="H180" s="1527"/>
      <c r="I180" s="1527"/>
      <c r="J180" s="1882"/>
      <c r="K180" s="1041" t="s">
        <v>6990</v>
      </c>
      <c r="L180" s="1040" t="s">
        <v>365</v>
      </c>
      <c r="M180" s="1282"/>
      <c r="N180" s="1281"/>
      <c r="O180" s="1058"/>
    </row>
    <row r="181" spans="1:15">
      <c r="A181" s="1046">
        <v>176</v>
      </c>
      <c r="B181" s="1045" t="s">
        <v>366</v>
      </c>
      <c r="C181" s="1867" t="s">
        <v>11680</v>
      </c>
      <c r="D181" s="1527"/>
      <c r="E181" s="1527"/>
      <c r="F181" s="1527"/>
      <c r="G181" s="1527"/>
      <c r="H181" s="1527"/>
      <c r="I181" s="1527"/>
      <c r="J181" s="1882"/>
      <c r="K181" s="1041" t="s">
        <v>6990</v>
      </c>
      <c r="L181" s="1040" t="s">
        <v>366</v>
      </c>
      <c r="M181" s="1282"/>
      <c r="N181" s="1281"/>
      <c r="O181" s="1058"/>
    </row>
    <row r="182" spans="1:15">
      <c r="A182" s="1046">
        <v>177</v>
      </c>
      <c r="B182" s="1045" t="s">
        <v>367</v>
      </c>
      <c r="C182" s="1867" t="s">
        <v>11681</v>
      </c>
      <c r="D182" s="1527"/>
      <c r="E182" s="1527"/>
      <c r="F182" s="1527"/>
      <c r="G182" s="1527"/>
      <c r="H182" s="1527"/>
      <c r="I182" s="1527"/>
      <c r="J182" s="1882"/>
      <c r="K182" s="1041" t="s">
        <v>6990</v>
      </c>
      <c r="L182" s="1040" t="s">
        <v>367</v>
      </c>
      <c r="M182" s="1282"/>
      <c r="N182" s="1281"/>
      <c r="O182" s="1058"/>
    </row>
    <row r="183" spans="1:15">
      <c r="A183" s="1046">
        <v>178</v>
      </c>
      <c r="B183" s="1045" t="s">
        <v>368</v>
      </c>
      <c r="C183" s="1867" t="s">
        <v>11682</v>
      </c>
      <c r="D183" s="1527"/>
      <c r="E183" s="1527"/>
      <c r="F183" s="1527"/>
      <c r="G183" s="1527"/>
      <c r="H183" s="1527"/>
      <c r="I183" s="1527"/>
      <c r="J183" s="1882"/>
      <c r="K183" s="1041" t="s">
        <v>6990</v>
      </c>
      <c r="L183" s="1040" t="s">
        <v>368</v>
      </c>
      <c r="M183" s="1282"/>
      <c r="N183" s="1281"/>
      <c r="O183" s="1058"/>
    </row>
    <row r="184" spans="1:15">
      <c r="A184" s="1046">
        <v>179</v>
      </c>
      <c r="B184" s="1045" t="s">
        <v>369</v>
      </c>
      <c r="C184" s="1867" t="s">
        <v>11683</v>
      </c>
      <c r="D184" s="1527"/>
      <c r="E184" s="1527"/>
      <c r="F184" s="1527"/>
      <c r="G184" s="1527"/>
      <c r="H184" s="1527"/>
      <c r="I184" s="1527"/>
      <c r="J184" s="1882"/>
      <c r="K184" s="1041" t="s">
        <v>6990</v>
      </c>
      <c r="L184" s="1040" t="s">
        <v>369</v>
      </c>
      <c r="M184" s="1282"/>
      <c r="N184" s="1281"/>
      <c r="O184" s="1058"/>
    </row>
    <row r="185" spans="1:15">
      <c r="A185" s="1046">
        <v>180</v>
      </c>
      <c r="B185" s="1037" t="s">
        <v>370</v>
      </c>
      <c r="C185" s="1867" t="s">
        <v>11684</v>
      </c>
      <c r="D185" s="1527"/>
      <c r="E185" s="1527"/>
      <c r="F185" s="1527"/>
      <c r="G185" s="1527"/>
      <c r="H185" s="1527"/>
      <c r="I185" s="1527"/>
      <c r="J185" s="1882"/>
      <c r="K185" s="1041" t="s">
        <v>6990</v>
      </c>
      <c r="L185" s="1040" t="s">
        <v>370</v>
      </c>
      <c r="M185" s="1282"/>
      <c r="N185" s="1281"/>
      <c r="O185" s="1058"/>
    </row>
    <row r="186" spans="1:15">
      <c r="A186" s="1046">
        <v>181</v>
      </c>
      <c r="B186" s="1037" t="s">
        <v>371</v>
      </c>
      <c r="C186" s="1867" t="s">
        <v>11685</v>
      </c>
      <c r="D186" s="1527"/>
      <c r="E186" s="1527"/>
      <c r="F186" s="1527"/>
      <c r="G186" s="1527"/>
      <c r="H186" s="1527"/>
      <c r="I186" s="1527"/>
      <c r="J186" s="1882"/>
      <c r="K186" s="1041" t="s">
        <v>6990</v>
      </c>
      <c r="L186" s="1040" t="s">
        <v>371</v>
      </c>
      <c r="M186" s="1282"/>
      <c r="N186" s="1281"/>
      <c r="O186" s="1058"/>
    </row>
    <row r="187" spans="1:15">
      <c r="A187" s="1046">
        <v>182</v>
      </c>
      <c r="B187" s="1037" t="s">
        <v>372</v>
      </c>
      <c r="C187" s="1867" t="s">
        <v>11686</v>
      </c>
      <c r="D187" s="1527"/>
      <c r="E187" s="1527"/>
      <c r="F187" s="1527"/>
      <c r="G187" s="1527"/>
      <c r="H187" s="1527"/>
      <c r="I187" s="1527"/>
      <c r="J187" s="1882"/>
      <c r="K187" s="1041" t="s">
        <v>6990</v>
      </c>
      <c r="L187" s="1040" t="s">
        <v>372</v>
      </c>
      <c r="M187" s="1282"/>
      <c r="N187" s="1281"/>
      <c r="O187" s="1058"/>
    </row>
    <row r="188" spans="1:15">
      <c r="A188" s="1046">
        <v>183</v>
      </c>
      <c r="B188" s="1037" t="s">
        <v>373</v>
      </c>
      <c r="C188" s="1867" t="s">
        <v>11687</v>
      </c>
      <c r="D188" s="1527"/>
      <c r="E188" s="1527"/>
      <c r="F188" s="1527"/>
      <c r="G188" s="1527"/>
      <c r="H188" s="1527"/>
      <c r="I188" s="1527"/>
      <c r="J188" s="1882"/>
      <c r="K188" s="1041" t="s">
        <v>6990</v>
      </c>
      <c r="L188" s="1040" t="s">
        <v>373</v>
      </c>
      <c r="M188" s="1282"/>
      <c r="N188" s="1281"/>
      <c r="O188" s="1058"/>
    </row>
    <row r="189" spans="1:15">
      <c r="A189" s="1046">
        <v>184</v>
      </c>
      <c r="B189" s="1045" t="s">
        <v>374</v>
      </c>
      <c r="C189" s="1867" t="s">
        <v>11688</v>
      </c>
      <c r="D189" s="1527"/>
      <c r="E189" s="1527"/>
      <c r="F189" s="1527"/>
      <c r="G189" s="1527"/>
      <c r="H189" s="1527"/>
      <c r="I189" s="1527"/>
      <c r="J189" s="1882"/>
      <c r="K189" s="1041" t="s">
        <v>6990</v>
      </c>
      <c r="L189" s="1040" t="s">
        <v>374</v>
      </c>
      <c r="M189" s="1282"/>
      <c r="N189" s="1281"/>
      <c r="O189" s="1058"/>
    </row>
    <row r="190" spans="1:15">
      <c r="A190" s="1046">
        <v>185</v>
      </c>
      <c r="B190" s="1045" t="s">
        <v>375</v>
      </c>
      <c r="C190" s="1867" t="s">
        <v>11689</v>
      </c>
      <c r="D190" s="1527"/>
      <c r="E190" s="1527"/>
      <c r="F190" s="1527"/>
      <c r="G190" s="1527"/>
      <c r="H190" s="1527"/>
      <c r="I190" s="1527"/>
      <c r="J190" s="1882"/>
      <c r="K190" s="1041" t="s">
        <v>6990</v>
      </c>
      <c r="L190" s="1040" t="s">
        <v>375</v>
      </c>
      <c r="M190" s="1282"/>
      <c r="N190" s="1281"/>
      <c r="O190" s="1058"/>
    </row>
    <row r="191" spans="1:15">
      <c r="A191" s="1046">
        <v>186</v>
      </c>
      <c r="B191" s="1045" t="s">
        <v>376</v>
      </c>
      <c r="C191" s="1867" t="s">
        <v>11690</v>
      </c>
      <c r="D191" s="1527"/>
      <c r="E191" s="1527"/>
      <c r="F191" s="1527"/>
      <c r="G191" s="1527"/>
      <c r="H191" s="1527"/>
      <c r="I191" s="1527"/>
      <c r="J191" s="1882"/>
      <c r="K191" s="1041" t="s">
        <v>6990</v>
      </c>
      <c r="L191" s="1040" t="s">
        <v>376</v>
      </c>
      <c r="M191" s="1282"/>
      <c r="N191" s="1281"/>
      <c r="O191" s="1058"/>
    </row>
    <row r="192" spans="1:15">
      <c r="A192" s="1046">
        <v>187</v>
      </c>
      <c r="B192" s="1045" t="s">
        <v>377</v>
      </c>
      <c r="C192" s="1867" t="s">
        <v>11691</v>
      </c>
      <c r="D192" s="1527"/>
      <c r="E192" s="1527"/>
      <c r="F192" s="1527"/>
      <c r="G192" s="1527"/>
      <c r="H192" s="1527"/>
      <c r="I192" s="1527"/>
      <c r="J192" s="1882"/>
      <c r="K192" s="1041" t="s">
        <v>6990</v>
      </c>
      <c r="L192" s="1040" t="s">
        <v>377</v>
      </c>
      <c r="M192" s="1282"/>
      <c r="N192" s="1281"/>
      <c r="O192" s="1058"/>
    </row>
    <row r="193" spans="1:15">
      <c r="A193" s="1046">
        <v>188</v>
      </c>
      <c r="B193" s="1037" t="s">
        <v>378</v>
      </c>
      <c r="C193" s="1867" t="s">
        <v>11692</v>
      </c>
      <c r="D193" s="1527"/>
      <c r="E193" s="1527"/>
      <c r="F193" s="1527"/>
      <c r="G193" s="1527"/>
      <c r="H193" s="1527"/>
      <c r="I193" s="1527"/>
      <c r="J193" s="1882"/>
      <c r="K193" s="1041" t="s">
        <v>6990</v>
      </c>
      <c r="L193" s="1040" t="s">
        <v>378</v>
      </c>
      <c r="M193" s="1282"/>
      <c r="N193" s="1281"/>
      <c r="O193" s="1058"/>
    </row>
    <row r="194" spans="1:15">
      <c r="A194" s="1046">
        <v>189</v>
      </c>
      <c r="B194" s="1037" t="s">
        <v>379</v>
      </c>
      <c r="C194" s="1867" t="s">
        <v>11693</v>
      </c>
      <c r="D194" s="1527"/>
      <c r="E194" s="1527"/>
      <c r="F194" s="1527"/>
      <c r="G194" s="1527"/>
      <c r="H194" s="1527"/>
      <c r="I194" s="1527"/>
      <c r="J194" s="1882"/>
      <c r="K194" s="1041" t="s">
        <v>6990</v>
      </c>
      <c r="L194" s="1040" t="s">
        <v>379</v>
      </c>
      <c r="M194" s="1282"/>
      <c r="N194" s="1281"/>
      <c r="O194" s="1058"/>
    </row>
    <row r="195" spans="1:15">
      <c r="A195" s="1046">
        <v>190</v>
      </c>
      <c r="B195" s="1037" t="s">
        <v>380</v>
      </c>
      <c r="C195" s="1867" t="s">
        <v>11694</v>
      </c>
      <c r="D195" s="1527"/>
      <c r="E195" s="1527"/>
      <c r="F195" s="1527"/>
      <c r="G195" s="1527"/>
      <c r="H195" s="1527"/>
      <c r="I195" s="1527"/>
      <c r="J195" s="1882"/>
      <c r="K195" s="1041" t="s">
        <v>6990</v>
      </c>
      <c r="L195" s="1040" t="s">
        <v>380</v>
      </c>
      <c r="M195" s="1282"/>
      <c r="N195" s="1281"/>
      <c r="O195" s="1058"/>
    </row>
    <row r="196" spans="1:15">
      <c r="A196" s="1046">
        <v>191</v>
      </c>
      <c r="B196" s="1037" t="s">
        <v>381</v>
      </c>
      <c r="C196" s="1867" t="s">
        <v>11695</v>
      </c>
      <c r="D196" s="1527"/>
      <c r="E196" s="1527"/>
      <c r="F196" s="1527"/>
      <c r="G196" s="1527"/>
      <c r="H196" s="1527"/>
      <c r="I196" s="1527"/>
      <c r="J196" s="1882"/>
      <c r="K196" s="1041" t="s">
        <v>6990</v>
      </c>
      <c r="L196" s="1040" t="s">
        <v>381</v>
      </c>
      <c r="M196" s="1282"/>
      <c r="N196" s="1281"/>
      <c r="O196" s="1058"/>
    </row>
    <row r="197" spans="1:15">
      <c r="A197" s="1046">
        <v>192</v>
      </c>
      <c r="B197" s="1045" t="s">
        <v>382</v>
      </c>
      <c r="C197" s="1867" t="s">
        <v>11696</v>
      </c>
      <c r="D197" s="1527"/>
      <c r="E197" s="1527"/>
      <c r="F197" s="1527"/>
      <c r="G197" s="1527"/>
      <c r="H197" s="1527"/>
      <c r="I197" s="1527"/>
      <c r="J197" s="1882"/>
      <c r="K197" s="1041" t="s">
        <v>6990</v>
      </c>
      <c r="L197" s="1040" t="s">
        <v>382</v>
      </c>
      <c r="M197" s="1282"/>
      <c r="N197" s="1281"/>
      <c r="O197" s="1058"/>
    </row>
    <row r="198" spans="1:15">
      <c r="A198" s="1046">
        <v>193</v>
      </c>
      <c r="B198" s="1045" t="s">
        <v>383</v>
      </c>
      <c r="C198" s="1867" t="s">
        <v>11697</v>
      </c>
      <c r="D198" s="1527"/>
      <c r="E198" s="1527"/>
      <c r="F198" s="1527"/>
      <c r="G198" s="1527"/>
      <c r="H198" s="1527"/>
      <c r="I198" s="1527"/>
      <c r="J198" s="1882"/>
      <c r="K198" s="1041" t="s">
        <v>6990</v>
      </c>
      <c r="L198" s="1040" t="s">
        <v>383</v>
      </c>
      <c r="M198" s="1282"/>
      <c r="N198" s="1281"/>
      <c r="O198" s="1058"/>
    </row>
    <row r="199" spans="1:15">
      <c r="A199" s="1046">
        <v>194</v>
      </c>
      <c r="B199" s="1045" t="s">
        <v>384</v>
      </c>
      <c r="C199" s="1867" t="s">
        <v>11698</v>
      </c>
      <c r="D199" s="1527"/>
      <c r="E199" s="1527"/>
      <c r="F199" s="1527"/>
      <c r="G199" s="1527"/>
      <c r="H199" s="1527"/>
      <c r="I199" s="1527"/>
      <c r="J199" s="1882"/>
      <c r="K199" s="1041" t="s">
        <v>6990</v>
      </c>
      <c r="L199" s="1040" t="s">
        <v>384</v>
      </c>
      <c r="M199" s="1282"/>
      <c r="N199" s="1281"/>
      <c r="O199" s="1058"/>
    </row>
    <row r="200" spans="1:15">
      <c r="A200" s="1046">
        <v>195</v>
      </c>
      <c r="B200" s="1045" t="s">
        <v>385</v>
      </c>
      <c r="C200" s="1867" t="s">
        <v>11699</v>
      </c>
      <c r="D200" s="1527"/>
      <c r="E200" s="1527"/>
      <c r="F200" s="1527"/>
      <c r="G200" s="1527"/>
      <c r="H200" s="1527"/>
      <c r="I200" s="1527"/>
      <c r="J200" s="1882"/>
      <c r="K200" s="1041" t="s">
        <v>6990</v>
      </c>
      <c r="L200" s="1040" t="s">
        <v>385</v>
      </c>
      <c r="M200" s="1282"/>
      <c r="N200" s="1281"/>
      <c r="O200" s="1058"/>
    </row>
    <row r="201" spans="1:15">
      <c r="A201" s="1046">
        <v>196</v>
      </c>
      <c r="B201" s="1037" t="s">
        <v>386</v>
      </c>
      <c r="C201" s="1867" t="s">
        <v>11700</v>
      </c>
      <c r="D201" s="1527"/>
      <c r="E201" s="1527"/>
      <c r="F201" s="1527"/>
      <c r="G201" s="1527"/>
      <c r="H201" s="1527"/>
      <c r="I201" s="1527"/>
      <c r="J201" s="1882"/>
      <c r="K201" s="1041" t="s">
        <v>6990</v>
      </c>
      <c r="L201" s="1040" t="s">
        <v>386</v>
      </c>
      <c r="M201" s="1282"/>
      <c r="N201" s="1281"/>
      <c r="O201" s="1058"/>
    </row>
    <row r="202" spans="1:15">
      <c r="A202" s="1046">
        <v>197</v>
      </c>
      <c r="B202" s="1037" t="s">
        <v>387</v>
      </c>
      <c r="C202" s="1867" t="s">
        <v>11701</v>
      </c>
      <c r="D202" s="1527"/>
      <c r="E202" s="1527"/>
      <c r="F202" s="1527"/>
      <c r="G202" s="1527"/>
      <c r="H202" s="1527"/>
      <c r="I202" s="1527"/>
      <c r="J202" s="1882"/>
      <c r="K202" s="1041" t="s">
        <v>6990</v>
      </c>
      <c r="L202" s="1040" t="s">
        <v>387</v>
      </c>
      <c r="M202" s="1282"/>
      <c r="N202" s="1281"/>
      <c r="O202" s="1058"/>
    </row>
    <row r="203" spans="1:15">
      <c r="A203" s="1046">
        <v>198</v>
      </c>
      <c r="B203" s="1037" t="s">
        <v>388</v>
      </c>
      <c r="C203" s="1867" t="s">
        <v>11702</v>
      </c>
      <c r="D203" s="1527"/>
      <c r="E203" s="1527"/>
      <c r="F203" s="1527"/>
      <c r="G203" s="1527"/>
      <c r="H203" s="1527"/>
      <c r="I203" s="1527"/>
      <c r="J203" s="1882"/>
      <c r="K203" s="1041" t="s">
        <v>6990</v>
      </c>
      <c r="L203" s="1040" t="s">
        <v>388</v>
      </c>
      <c r="M203" s="1282"/>
      <c r="N203" s="1281"/>
      <c r="O203" s="1058"/>
    </row>
    <row r="204" spans="1:15">
      <c r="A204" s="1046">
        <v>199</v>
      </c>
      <c r="B204" s="1037" t="s">
        <v>389</v>
      </c>
      <c r="C204" s="1867" t="s">
        <v>11703</v>
      </c>
      <c r="D204" s="1527"/>
      <c r="E204" s="1527"/>
      <c r="F204" s="1527"/>
      <c r="G204" s="1527"/>
      <c r="H204" s="1527"/>
      <c r="I204" s="1527"/>
      <c r="J204" s="1882"/>
      <c r="K204" s="1041" t="s">
        <v>6990</v>
      </c>
      <c r="L204" s="1040" t="s">
        <v>389</v>
      </c>
      <c r="M204" s="1282"/>
      <c r="N204" s="1281"/>
      <c r="O204" s="1058"/>
    </row>
    <row r="205" spans="1:15">
      <c r="A205" s="1046">
        <v>200</v>
      </c>
      <c r="B205" s="1045" t="s">
        <v>390</v>
      </c>
      <c r="C205" s="1867" t="s">
        <v>11704</v>
      </c>
      <c r="D205" s="1527"/>
      <c r="E205" s="1527"/>
      <c r="F205" s="1527"/>
      <c r="G205" s="1527"/>
      <c r="H205" s="1527"/>
      <c r="I205" s="1527"/>
      <c r="J205" s="1882"/>
      <c r="K205" s="1041" t="s">
        <v>6990</v>
      </c>
      <c r="L205" s="1040" t="s">
        <v>390</v>
      </c>
      <c r="M205" s="1282"/>
      <c r="N205" s="1281"/>
      <c r="O205" s="1058"/>
    </row>
    <row r="206" spans="1:15">
      <c r="A206" s="1046">
        <v>201</v>
      </c>
      <c r="B206" s="1045" t="s">
        <v>391</v>
      </c>
      <c r="C206" s="1867" t="s">
        <v>11705</v>
      </c>
      <c r="D206" s="1527"/>
      <c r="E206" s="1527"/>
      <c r="F206" s="1527"/>
      <c r="G206" s="1527"/>
      <c r="H206" s="1527"/>
      <c r="I206" s="1527"/>
      <c r="J206" s="1882"/>
      <c r="K206" s="1041" t="s">
        <v>6990</v>
      </c>
      <c r="L206" s="1040" t="s">
        <v>391</v>
      </c>
      <c r="M206" s="1282"/>
      <c r="N206" s="1281"/>
      <c r="O206" s="1058"/>
    </row>
    <row r="207" spans="1:15">
      <c r="A207" s="1046">
        <v>202</v>
      </c>
      <c r="B207" s="1045" t="s">
        <v>392</v>
      </c>
      <c r="C207" s="1867" t="s">
        <v>11706</v>
      </c>
      <c r="D207" s="1527"/>
      <c r="E207" s="1527"/>
      <c r="F207" s="1527"/>
      <c r="G207" s="1527"/>
      <c r="H207" s="1527"/>
      <c r="I207" s="1527"/>
      <c r="J207" s="1882"/>
      <c r="K207" s="1041" t="s">
        <v>6990</v>
      </c>
      <c r="L207" s="1040" t="s">
        <v>392</v>
      </c>
      <c r="M207" s="1282"/>
      <c r="N207" s="1281"/>
      <c r="O207" s="1058"/>
    </row>
    <row r="208" spans="1:15">
      <c r="A208" s="1046">
        <v>203</v>
      </c>
      <c r="B208" s="1045" t="s">
        <v>393</v>
      </c>
      <c r="C208" s="1867" t="s">
        <v>11707</v>
      </c>
      <c r="D208" s="1527"/>
      <c r="E208" s="1527"/>
      <c r="F208" s="1527"/>
      <c r="G208" s="1527"/>
      <c r="H208" s="1527"/>
      <c r="I208" s="1527"/>
      <c r="J208" s="1882"/>
      <c r="K208" s="1041" t="s">
        <v>6990</v>
      </c>
      <c r="L208" s="1040" t="s">
        <v>393</v>
      </c>
      <c r="M208" s="1282"/>
      <c r="N208" s="1281"/>
      <c r="O208" s="1058"/>
    </row>
    <row r="209" spans="1:15">
      <c r="A209" s="1046">
        <v>204</v>
      </c>
      <c r="B209" s="1037" t="s">
        <v>394</v>
      </c>
      <c r="C209" s="1039" t="s">
        <v>13</v>
      </c>
      <c r="D209" s="1063" t="s">
        <v>2427</v>
      </c>
      <c r="E209" s="1063" t="s">
        <v>2427</v>
      </c>
      <c r="F209" s="1063" t="s">
        <v>2427</v>
      </c>
      <c r="G209" s="1527" t="s">
        <v>11708</v>
      </c>
      <c r="H209" s="1527"/>
      <c r="I209" s="1527"/>
      <c r="J209" s="1882"/>
      <c r="K209" s="1041" t="s">
        <v>6990</v>
      </c>
      <c r="L209" s="1040" t="s">
        <v>394</v>
      </c>
      <c r="M209" s="1282"/>
      <c r="N209" s="1281"/>
      <c r="O209" s="1058"/>
    </row>
    <row r="210" spans="1:15">
      <c r="A210" s="1046">
        <v>205</v>
      </c>
      <c r="B210" s="1037" t="s">
        <v>395</v>
      </c>
      <c r="C210" s="1039" t="s">
        <v>13</v>
      </c>
      <c r="D210" s="1063" t="s">
        <v>2427</v>
      </c>
      <c r="E210" s="1063" t="s">
        <v>2427</v>
      </c>
      <c r="F210" s="1063" t="s">
        <v>2427</v>
      </c>
      <c r="G210" s="1063" t="s">
        <v>2427</v>
      </c>
      <c r="H210" s="1063" t="s">
        <v>2427</v>
      </c>
      <c r="I210" s="1527" t="s">
        <v>11709</v>
      </c>
      <c r="J210" s="1882"/>
      <c r="K210" s="1041" t="s">
        <v>6990</v>
      </c>
      <c r="L210" s="1040" t="s">
        <v>395</v>
      </c>
      <c r="M210" s="1282"/>
      <c r="N210" s="1281"/>
      <c r="O210" s="1058"/>
    </row>
    <row r="211" spans="1:15" ht="13.5">
      <c r="A211" s="1046">
        <v>206</v>
      </c>
      <c r="B211" s="1037" t="s">
        <v>396</v>
      </c>
      <c r="C211" s="1039" t="s">
        <v>13</v>
      </c>
      <c r="D211" s="1063" t="s">
        <v>2427</v>
      </c>
      <c r="E211" s="1063" t="s">
        <v>2427</v>
      </c>
      <c r="F211" s="1063" t="s">
        <v>2427</v>
      </c>
      <c r="G211" s="1527" t="s">
        <v>11710</v>
      </c>
      <c r="H211" s="1527"/>
      <c r="I211" s="1527"/>
      <c r="J211" s="1882"/>
      <c r="K211" s="1041" t="s">
        <v>16</v>
      </c>
      <c r="L211" s="1040" t="s">
        <v>396</v>
      </c>
      <c r="M211" s="1283" t="s">
        <v>13361</v>
      </c>
      <c r="N211" s="1283" t="s">
        <v>13361</v>
      </c>
      <c r="O211" s="1240" t="s">
        <v>13575</v>
      </c>
    </row>
    <row r="212" spans="1:15" ht="13.5">
      <c r="A212" s="1046">
        <v>207</v>
      </c>
      <c r="B212" s="1037" t="s">
        <v>397</v>
      </c>
      <c r="C212" s="1039" t="s">
        <v>13</v>
      </c>
      <c r="D212" s="1063" t="s">
        <v>2427</v>
      </c>
      <c r="E212" s="1063" t="s">
        <v>2427</v>
      </c>
      <c r="F212" s="1063" t="s">
        <v>2427</v>
      </c>
      <c r="G212" s="1527" t="s">
        <v>11711</v>
      </c>
      <c r="H212" s="1527"/>
      <c r="I212" s="1527"/>
      <c r="J212" s="1882"/>
      <c r="K212" s="1041" t="s">
        <v>16</v>
      </c>
      <c r="L212" s="1040" t="s">
        <v>397</v>
      </c>
      <c r="M212" s="1283" t="s">
        <v>13478</v>
      </c>
      <c r="N212" s="1283" t="s">
        <v>12994</v>
      </c>
      <c r="O212" s="1240" t="s">
        <v>13575</v>
      </c>
    </row>
    <row r="213" spans="1:15" ht="13.5">
      <c r="A213" s="1046">
        <v>208</v>
      </c>
      <c r="B213" s="1045" t="s">
        <v>398</v>
      </c>
      <c r="C213" s="1039" t="s">
        <v>13</v>
      </c>
      <c r="D213" s="1063" t="s">
        <v>2427</v>
      </c>
      <c r="E213" s="1063" t="s">
        <v>2427</v>
      </c>
      <c r="F213" s="1063" t="s">
        <v>2427</v>
      </c>
      <c r="G213" s="1063" t="s">
        <v>2427</v>
      </c>
      <c r="H213" s="1063" t="s">
        <v>2427</v>
      </c>
      <c r="I213" s="1063" t="s">
        <v>2427</v>
      </c>
      <c r="J213" s="1036" t="s">
        <v>11712</v>
      </c>
      <c r="K213" s="1041" t="s">
        <v>16</v>
      </c>
      <c r="L213" s="1040" t="s">
        <v>398</v>
      </c>
      <c r="M213" s="1283" t="s">
        <v>13367</v>
      </c>
      <c r="N213" s="1283" t="s">
        <v>13367</v>
      </c>
      <c r="O213" s="1240" t="s">
        <v>13575</v>
      </c>
    </row>
    <row r="214" spans="1:15">
      <c r="A214" s="1046">
        <v>209</v>
      </c>
      <c r="B214" s="1045" t="s">
        <v>399</v>
      </c>
      <c r="C214" s="1039" t="s">
        <v>13</v>
      </c>
      <c r="D214" s="1063" t="s">
        <v>2427</v>
      </c>
      <c r="E214" s="1063" t="s">
        <v>2427</v>
      </c>
      <c r="F214" s="1063" t="s">
        <v>2427</v>
      </c>
      <c r="G214" s="1527" t="s">
        <v>11713</v>
      </c>
      <c r="H214" s="1527"/>
      <c r="I214" s="1527"/>
      <c r="J214" s="1882"/>
      <c r="K214" s="1041" t="s">
        <v>16</v>
      </c>
      <c r="L214" s="1040" t="s">
        <v>399</v>
      </c>
      <c r="M214" s="1282"/>
      <c r="N214" s="1282"/>
      <c r="O214" s="1058"/>
    </row>
    <row r="215" spans="1:15">
      <c r="A215" s="1046">
        <v>210</v>
      </c>
      <c r="B215" s="1045" t="s">
        <v>400</v>
      </c>
      <c r="C215" s="1039" t="s">
        <v>13</v>
      </c>
      <c r="D215" s="1063" t="s">
        <v>2427</v>
      </c>
      <c r="E215" s="1063" t="s">
        <v>2427</v>
      </c>
      <c r="F215" s="1063" t="s">
        <v>2427</v>
      </c>
      <c r="G215" s="1527" t="s">
        <v>11714</v>
      </c>
      <c r="H215" s="1527"/>
      <c r="I215" s="1527"/>
      <c r="J215" s="1882"/>
      <c r="K215" s="1041" t="s">
        <v>16</v>
      </c>
      <c r="L215" s="1040" t="s">
        <v>400</v>
      </c>
      <c r="M215" s="1282"/>
      <c r="N215" s="1282"/>
      <c r="O215" s="1058"/>
    </row>
    <row r="216" spans="1:15">
      <c r="A216" s="1046">
        <v>211</v>
      </c>
      <c r="B216" s="1045" t="s">
        <v>401</v>
      </c>
      <c r="C216" s="1039" t="s">
        <v>13</v>
      </c>
      <c r="D216" s="1063" t="s">
        <v>2427</v>
      </c>
      <c r="E216" s="1063" t="s">
        <v>2427</v>
      </c>
      <c r="F216" s="1063" t="s">
        <v>2427</v>
      </c>
      <c r="G216" s="1063" t="s">
        <v>2427</v>
      </c>
      <c r="H216" s="1527" t="s">
        <v>11715</v>
      </c>
      <c r="I216" s="1527"/>
      <c r="J216" s="1882"/>
      <c r="K216" s="1041" t="s">
        <v>16</v>
      </c>
      <c r="L216" s="1040" t="s">
        <v>401</v>
      </c>
      <c r="M216" s="1282"/>
      <c r="N216" s="1282"/>
      <c r="O216" s="1058"/>
    </row>
    <row r="217" spans="1:15">
      <c r="A217" s="1046">
        <v>212</v>
      </c>
      <c r="B217" s="1037" t="s">
        <v>402</v>
      </c>
      <c r="C217" s="1039" t="s">
        <v>13</v>
      </c>
      <c r="D217" s="1063" t="s">
        <v>2427</v>
      </c>
      <c r="E217" s="1063" t="s">
        <v>2427</v>
      </c>
      <c r="F217" s="1063" t="s">
        <v>2427</v>
      </c>
      <c r="G217" s="1063" t="s">
        <v>2427</v>
      </c>
      <c r="H217" s="1527" t="s">
        <v>11716</v>
      </c>
      <c r="I217" s="1527"/>
      <c r="J217" s="1882"/>
      <c r="K217" s="1041" t="s">
        <v>1168</v>
      </c>
      <c r="L217" s="1040" t="s">
        <v>402</v>
      </c>
      <c r="M217" s="1282"/>
      <c r="N217" s="1282"/>
      <c r="O217" s="1058"/>
    </row>
    <row r="218" spans="1:15">
      <c r="A218" s="1046">
        <v>213</v>
      </c>
      <c r="B218" s="1037" t="s">
        <v>403</v>
      </c>
      <c r="C218" s="1039" t="s">
        <v>13</v>
      </c>
      <c r="D218" s="1063" t="s">
        <v>2427</v>
      </c>
      <c r="E218" s="1063" t="s">
        <v>2427</v>
      </c>
      <c r="F218" s="1063" t="s">
        <v>2427</v>
      </c>
      <c r="G218" s="1063" t="s">
        <v>2427</v>
      </c>
      <c r="H218" s="1527" t="s">
        <v>11717</v>
      </c>
      <c r="I218" s="1527"/>
      <c r="J218" s="1882"/>
      <c r="K218" s="1041" t="s">
        <v>16</v>
      </c>
      <c r="L218" s="1040" t="s">
        <v>403</v>
      </c>
      <c r="M218" s="1282"/>
      <c r="N218" s="1282"/>
      <c r="O218" s="1058"/>
    </row>
    <row r="219" spans="1:15">
      <c r="A219" s="1046">
        <v>214</v>
      </c>
      <c r="B219" s="1037" t="s">
        <v>404</v>
      </c>
      <c r="C219" s="1039" t="s">
        <v>13</v>
      </c>
      <c r="D219" s="1063" t="s">
        <v>2427</v>
      </c>
      <c r="E219" s="1063" t="s">
        <v>2427</v>
      </c>
      <c r="F219" s="1063" t="s">
        <v>2427</v>
      </c>
      <c r="G219" s="1063" t="s">
        <v>2427</v>
      </c>
      <c r="H219" s="1527" t="s">
        <v>11718</v>
      </c>
      <c r="I219" s="1527"/>
      <c r="J219" s="1882"/>
      <c r="K219" s="1041" t="s">
        <v>16</v>
      </c>
      <c r="L219" s="1040" t="s">
        <v>404</v>
      </c>
      <c r="M219" s="1282"/>
      <c r="N219" s="1282"/>
      <c r="O219" s="1058"/>
    </row>
    <row r="220" spans="1:15">
      <c r="A220" s="1046">
        <v>215</v>
      </c>
      <c r="B220" s="1037" t="s">
        <v>405</v>
      </c>
      <c r="C220" s="1039" t="s">
        <v>13</v>
      </c>
      <c r="D220" s="1063" t="s">
        <v>2427</v>
      </c>
      <c r="E220" s="1063" t="s">
        <v>2427</v>
      </c>
      <c r="F220" s="1527" t="s">
        <v>11719</v>
      </c>
      <c r="G220" s="1527"/>
      <c r="H220" s="1527"/>
      <c r="I220" s="1527"/>
      <c r="J220" s="1882"/>
      <c r="K220" s="1041" t="s">
        <v>16</v>
      </c>
      <c r="L220" s="1040" t="s">
        <v>405</v>
      </c>
      <c r="M220" s="1282"/>
      <c r="N220" s="1282"/>
      <c r="O220" s="1058"/>
    </row>
    <row r="221" spans="1:15">
      <c r="A221" s="1046">
        <v>216</v>
      </c>
      <c r="B221" s="1045" t="s">
        <v>406</v>
      </c>
      <c r="C221" s="1039" t="s">
        <v>13</v>
      </c>
      <c r="D221" s="1063" t="s">
        <v>2427</v>
      </c>
      <c r="E221" s="1063" t="s">
        <v>2427</v>
      </c>
      <c r="F221" s="1527" t="s">
        <v>11720</v>
      </c>
      <c r="G221" s="1527"/>
      <c r="H221" s="1527"/>
      <c r="I221" s="1527"/>
      <c r="J221" s="1882"/>
      <c r="K221" s="1041" t="s">
        <v>16</v>
      </c>
      <c r="L221" s="1040" t="s">
        <v>406</v>
      </c>
      <c r="M221" s="1282"/>
      <c r="N221" s="1282"/>
      <c r="O221" s="1058"/>
    </row>
    <row r="222" spans="1:15" ht="13.5">
      <c r="A222" s="1046">
        <v>217</v>
      </c>
      <c r="B222" s="1045" t="s">
        <v>407</v>
      </c>
      <c r="C222" s="1039" t="s">
        <v>13</v>
      </c>
      <c r="D222" s="1063" t="s">
        <v>2427</v>
      </c>
      <c r="E222" s="1063" t="s">
        <v>2427</v>
      </c>
      <c r="F222" s="1063" t="s">
        <v>2427</v>
      </c>
      <c r="G222" s="1063" t="s">
        <v>2427</v>
      </c>
      <c r="H222" s="1527" t="s">
        <v>11721</v>
      </c>
      <c r="I222" s="1527"/>
      <c r="J222" s="1882"/>
      <c r="K222" s="1041" t="s">
        <v>16</v>
      </c>
      <c r="L222" s="1040" t="s">
        <v>407</v>
      </c>
      <c r="M222" s="1283" t="s">
        <v>13358</v>
      </c>
      <c r="N222" s="1283" t="s">
        <v>13358</v>
      </c>
      <c r="O222" s="1240" t="s">
        <v>13575</v>
      </c>
    </row>
    <row r="223" spans="1:15" ht="13.5">
      <c r="A223" s="1046">
        <v>218</v>
      </c>
      <c r="B223" s="1045" t="s">
        <v>408</v>
      </c>
      <c r="C223" s="1039" t="s">
        <v>13</v>
      </c>
      <c r="D223" s="1063" t="s">
        <v>2427</v>
      </c>
      <c r="E223" s="1063" t="s">
        <v>2427</v>
      </c>
      <c r="F223" s="1063" t="s">
        <v>2427</v>
      </c>
      <c r="G223" s="1063" t="s">
        <v>2427</v>
      </c>
      <c r="H223" s="1527" t="s">
        <v>11722</v>
      </c>
      <c r="I223" s="1527"/>
      <c r="J223" s="1882"/>
      <c r="K223" s="1041" t="s">
        <v>16</v>
      </c>
      <c r="L223" s="1040" t="s">
        <v>408</v>
      </c>
      <c r="M223" s="1283" t="s">
        <v>13358</v>
      </c>
      <c r="N223" s="1283" t="s">
        <v>13358</v>
      </c>
      <c r="O223" s="1240" t="s">
        <v>13575</v>
      </c>
    </row>
    <row r="224" spans="1:15" ht="13.5">
      <c r="A224" s="1046">
        <v>219</v>
      </c>
      <c r="B224" s="1045" t="s">
        <v>409</v>
      </c>
      <c r="C224" s="1039" t="s">
        <v>13</v>
      </c>
      <c r="D224" s="1063" t="s">
        <v>2427</v>
      </c>
      <c r="E224" s="1063" t="s">
        <v>2427</v>
      </c>
      <c r="F224" s="1063" t="s">
        <v>2427</v>
      </c>
      <c r="G224" s="1063" t="s">
        <v>2427</v>
      </c>
      <c r="H224" s="1063" t="s">
        <v>2427</v>
      </c>
      <c r="I224" s="1527" t="s">
        <v>11723</v>
      </c>
      <c r="J224" s="1882"/>
      <c r="K224" s="1041" t="s">
        <v>16</v>
      </c>
      <c r="L224" s="1040" t="s">
        <v>409</v>
      </c>
      <c r="M224" s="1283" t="s">
        <v>13361</v>
      </c>
      <c r="N224" s="1283" t="s">
        <v>13361</v>
      </c>
      <c r="O224" s="1240" t="s">
        <v>13575</v>
      </c>
    </row>
    <row r="225" spans="1:15">
      <c r="A225" s="1046">
        <v>220</v>
      </c>
      <c r="B225" s="1037" t="s">
        <v>410</v>
      </c>
      <c r="C225" s="1039" t="s">
        <v>13</v>
      </c>
      <c r="D225" s="1063" t="s">
        <v>2427</v>
      </c>
      <c r="E225" s="1063" t="s">
        <v>2427</v>
      </c>
      <c r="F225" s="1063" t="s">
        <v>2427</v>
      </c>
      <c r="G225" s="1063" t="s">
        <v>2427</v>
      </c>
      <c r="H225" s="1063" t="s">
        <v>2427</v>
      </c>
      <c r="I225" s="1063" t="s">
        <v>2427</v>
      </c>
      <c r="J225" s="1036" t="s">
        <v>11724</v>
      </c>
      <c r="K225" s="1041" t="s">
        <v>6990</v>
      </c>
      <c r="L225" s="1040" t="s">
        <v>410</v>
      </c>
      <c r="M225" s="1282"/>
      <c r="N225" s="1281"/>
      <c r="O225" s="1058"/>
    </row>
    <row r="226" spans="1:15">
      <c r="A226" s="1046">
        <v>221</v>
      </c>
      <c r="B226" s="1037" t="s">
        <v>411</v>
      </c>
      <c r="C226" s="1867" t="s">
        <v>11725</v>
      </c>
      <c r="D226" s="1527"/>
      <c r="E226" s="1527"/>
      <c r="F226" s="1527"/>
      <c r="G226" s="1527"/>
      <c r="H226" s="1527"/>
      <c r="I226" s="1527"/>
      <c r="J226" s="1882"/>
      <c r="K226" s="1041" t="s">
        <v>16</v>
      </c>
      <c r="L226" s="1040" t="s">
        <v>411</v>
      </c>
      <c r="M226" s="1282"/>
      <c r="N226" s="1282"/>
      <c r="O226" s="1058"/>
    </row>
    <row r="227" spans="1:15">
      <c r="A227" s="1046">
        <v>222</v>
      </c>
      <c r="B227" s="1037" t="s">
        <v>412</v>
      </c>
      <c r="C227" s="1867" t="s">
        <v>11726</v>
      </c>
      <c r="D227" s="1527"/>
      <c r="E227" s="1527"/>
      <c r="F227" s="1527"/>
      <c r="G227" s="1527"/>
      <c r="H227" s="1527"/>
      <c r="I227" s="1527"/>
      <c r="J227" s="1882"/>
      <c r="K227" s="1041" t="s">
        <v>16</v>
      </c>
      <c r="L227" s="1040" t="s">
        <v>412</v>
      </c>
      <c r="M227" s="1282"/>
      <c r="N227" s="1282"/>
      <c r="O227" s="1058"/>
    </row>
    <row r="228" spans="1:15">
      <c r="A228" s="1046">
        <v>223</v>
      </c>
      <c r="B228" s="1037" t="s">
        <v>413</v>
      </c>
      <c r="C228" s="1867" t="s">
        <v>11727</v>
      </c>
      <c r="D228" s="1527"/>
      <c r="E228" s="1527"/>
      <c r="F228" s="1527"/>
      <c r="G228" s="1527"/>
      <c r="H228" s="1527"/>
      <c r="I228" s="1527"/>
      <c r="J228" s="1882"/>
      <c r="K228" s="1041" t="s">
        <v>16</v>
      </c>
      <c r="L228" s="1040" t="s">
        <v>413</v>
      </c>
      <c r="M228" s="1282"/>
      <c r="N228" s="1282"/>
      <c r="O228" s="1058"/>
    </row>
    <row r="229" spans="1:15">
      <c r="A229" s="1046">
        <v>224</v>
      </c>
      <c r="B229" s="1045" t="s">
        <v>414</v>
      </c>
      <c r="C229" s="1039" t="s">
        <v>13</v>
      </c>
      <c r="D229" s="1063" t="s">
        <v>2427</v>
      </c>
      <c r="E229" s="1063" t="s">
        <v>2427</v>
      </c>
      <c r="F229" s="1527" t="s">
        <v>11728</v>
      </c>
      <c r="G229" s="1527"/>
      <c r="H229" s="1527"/>
      <c r="I229" s="1527"/>
      <c r="J229" s="1882"/>
      <c r="K229" s="1041" t="s">
        <v>6990</v>
      </c>
      <c r="L229" s="1040" t="s">
        <v>414</v>
      </c>
      <c r="M229" s="1282"/>
      <c r="N229" s="1282"/>
      <c r="O229" s="1058"/>
    </row>
    <row r="230" spans="1:15">
      <c r="A230" s="1046">
        <v>225</v>
      </c>
      <c r="B230" s="1045" t="s">
        <v>415</v>
      </c>
      <c r="C230" s="1039" t="s">
        <v>13</v>
      </c>
      <c r="D230" s="1527" t="s">
        <v>11729</v>
      </c>
      <c r="E230" s="1527"/>
      <c r="F230" s="1527"/>
      <c r="G230" s="1527"/>
      <c r="H230" s="1527"/>
      <c r="I230" s="1527"/>
      <c r="J230" s="1882"/>
      <c r="K230" s="1041" t="s">
        <v>16</v>
      </c>
      <c r="L230" s="1040" t="s">
        <v>415</v>
      </c>
      <c r="M230" s="1282"/>
      <c r="N230" s="1282"/>
      <c r="O230" s="1058"/>
    </row>
    <row r="231" spans="1:15" ht="13.5">
      <c r="A231" s="1046">
        <v>226</v>
      </c>
      <c r="B231" s="1045" t="s">
        <v>416</v>
      </c>
      <c r="C231" s="1039" t="s">
        <v>13</v>
      </c>
      <c r="D231" s="1063" t="s">
        <v>2427</v>
      </c>
      <c r="E231" s="1063" t="s">
        <v>2427</v>
      </c>
      <c r="F231" s="1063" t="s">
        <v>2427</v>
      </c>
      <c r="G231" s="1527" t="s">
        <v>11730</v>
      </c>
      <c r="H231" s="1527"/>
      <c r="I231" s="1527"/>
      <c r="J231" s="1882"/>
      <c r="K231" s="1041" t="s">
        <v>1539</v>
      </c>
      <c r="L231" s="1040" t="s">
        <v>416</v>
      </c>
      <c r="M231" s="1283" t="s">
        <v>13372</v>
      </c>
      <c r="N231" s="1283" t="s">
        <v>13372</v>
      </c>
      <c r="O231" s="1240" t="s">
        <v>13575</v>
      </c>
    </row>
    <row r="232" spans="1:15">
      <c r="A232" s="1046">
        <v>227</v>
      </c>
      <c r="B232" s="1045" t="s">
        <v>417</v>
      </c>
      <c r="C232" s="1039" t="s">
        <v>13</v>
      </c>
      <c r="D232" s="1063" t="s">
        <v>2427</v>
      </c>
      <c r="E232" s="1063" t="s">
        <v>2427</v>
      </c>
      <c r="F232" s="1527" t="s">
        <v>11731</v>
      </c>
      <c r="G232" s="1527"/>
      <c r="H232" s="1527"/>
      <c r="I232" s="1527"/>
      <c r="J232" s="1882"/>
      <c r="K232" s="1041" t="s">
        <v>6990</v>
      </c>
      <c r="L232" s="1040" t="s">
        <v>417</v>
      </c>
      <c r="M232" s="1282"/>
      <c r="N232" s="1282"/>
      <c r="O232" s="1058"/>
    </row>
    <row r="233" spans="1:15">
      <c r="A233" s="1046">
        <v>228</v>
      </c>
      <c r="B233" s="1037" t="s">
        <v>418</v>
      </c>
      <c r="C233" s="1039" t="s">
        <v>13</v>
      </c>
      <c r="D233" s="1063" t="s">
        <v>2427</v>
      </c>
      <c r="E233" s="1063" t="s">
        <v>2427</v>
      </c>
      <c r="F233" s="1063" t="s">
        <v>2427</v>
      </c>
      <c r="G233" s="1063" t="s">
        <v>2427</v>
      </c>
      <c r="H233" s="1063" t="s">
        <v>2427</v>
      </c>
      <c r="I233" s="1063" t="s">
        <v>2427</v>
      </c>
      <c r="J233" s="1036" t="s">
        <v>11732</v>
      </c>
      <c r="K233" s="1041" t="s">
        <v>16</v>
      </c>
      <c r="L233" s="1040" t="s">
        <v>418</v>
      </c>
      <c r="M233" s="1282"/>
      <c r="N233" s="1282"/>
      <c r="O233" s="1058"/>
    </row>
    <row r="234" spans="1:15">
      <c r="A234" s="1046">
        <v>229</v>
      </c>
      <c r="B234" s="1037" t="s">
        <v>419</v>
      </c>
      <c r="C234" s="1039" t="s">
        <v>13</v>
      </c>
      <c r="D234" s="1063" t="s">
        <v>2427</v>
      </c>
      <c r="E234" s="1063" t="s">
        <v>2427</v>
      </c>
      <c r="F234" s="1063" t="s">
        <v>2427</v>
      </c>
      <c r="G234" s="1527" t="s">
        <v>11733</v>
      </c>
      <c r="H234" s="1527"/>
      <c r="I234" s="1527"/>
      <c r="J234" s="1882"/>
      <c r="K234" s="1041" t="s">
        <v>6990</v>
      </c>
      <c r="L234" s="1040" t="s">
        <v>419</v>
      </c>
      <c r="M234" s="1283"/>
      <c r="N234" s="1283"/>
      <c r="O234" s="1058"/>
    </row>
    <row r="235" spans="1:15">
      <c r="A235" s="1046">
        <v>230</v>
      </c>
      <c r="B235" s="1037" t="s">
        <v>420</v>
      </c>
      <c r="C235" s="1867" t="s">
        <v>11734</v>
      </c>
      <c r="D235" s="1527"/>
      <c r="E235" s="1527"/>
      <c r="F235" s="1527"/>
      <c r="G235" s="1527"/>
      <c r="H235" s="1527"/>
      <c r="I235" s="1527"/>
      <c r="J235" s="1882"/>
      <c r="K235" s="1041" t="s">
        <v>6990</v>
      </c>
      <c r="L235" s="1040" t="s">
        <v>420</v>
      </c>
      <c r="M235" s="1283"/>
      <c r="N235" s="1283"/>
      <c r="O235" s="1058"/>
    </row>
    <row r="236" spans="1:15" ht="13.5">
      <c r="A236" s="1046">
        <v>231</v>
      </c>
      <c r="B236" s="1037" t="s">
        <v>421</v>
      </c>
      <c r="C236" s="1039" t="s">
        <v>13</v>
      </c>
      <c r="D236" s="1063" t="s">
        <v>2427</v>
      </c>
      <c r="E236" s="1527" t="s">
        <v>11735</v>
      </c>
      <c r="F236" s="1527"/>
      <c r="G236" s="1527"/>
      <c r="H236" s="1527"/>
      <c r="I236" s="1527"/>
      <c r="J236" s="1882"/>
      <c r="K236" s="1041" t="s">
        <v>16</v>
      </c>
      <c r="L236" s="1040" t="s">
        <v>421</v>
      </c>
      <c r="M236" s="1283" t="s">
        <v>13373</v>
      </c>
      <c r="N236" s="1283" t="s">
        <v>13373</v>
      </c>
      <c r="O236" s="1240" t="s">
        <v>13575</v>
      </c>
    </row>
    <row r="237" spans="1:15">
      <c r="A237" s="1046">
        <v>232</v>
      </c>
      <c r="B237" s="1045" t="s">
        <v>422</v>
      </c>
      <c r="C237" s="1867" t="s">
        <v>11736</v>
      </c>
      <c r="D237" s="1527"/>
      <c r="E237" s="1527"/>
      <c r="F237" s="1527"/>
      <c r="G237" s="1527"/>
      <c r="H237" s="1527"/>
      <c r="I237" s="1527"/>
      <c r="J237" s="1882"/>
      <c r="K237" s="1041" t="s">
        <v>16</v>
      </c>
      <c r="L237" s="1040" t="s">
        <v>422</v>
      </c>
      <c r="M237" s="1282"/>
      <c r="N237" s="1282"/>
      <c r="O237" s="1058"/>
    </row>
    <row r="238" spans="1:15" ht="13.5">
      <c r="A238" s="1046">
        <v>233</v>
      </c>
      <c r="B238" s="1045" t="s">
        <v>423</v>
      </c>
      <c r="C238" s="1867" t="s">
        <v>11737</v>
      </c>
      <c r="D238" s="1527"/>
      <c r="E238" s="1527"/>
      <c r="F238" s="1527"/>
      <c r="G238" s="1527"/>
      <c r="H238" s="1527"/>
      <c r="I238" s="1527"/>
      <c r="J238" s="1882"/>
      <c r="K238" s="1041" t="s">
        <v>16</v>
      </c>
      <c r="L238" s="1040" t="s">
        <v>423</v>
      </c>
      <c r="M238" s="1283" t="s">
        <v>13359</v>
      </c>
      <c r="N238" s="1283" t="s">
        <v>13359</v>
      </c>
      <c r="O238" s="1240" t="s">
        <v>13575</v>
      </c>
    </row>
    <row r="239" spans="1:15">
      <c r="A239" s="1046">
        <v>234</v>
      </c>
      <c r="B239" s="1045" t="s">
        <v>424</v>
      </c>
      <c r="C239" s="1867" t="s">
        <v>11738</v>
      </c>
      <c r="D239" s="1527"/>
      <c r="E239" s="1527"/>
      <c r="F239" s="1527"/>
      <c r="G239" s="1527"/>
      <c r="H239" s="1527"/>
      <c r="I239" s="1527"/>
      <c r="J239" s="1882"/>
      <c r="K239" s="1041" t="s">
        <v>16</v>
      </c>
      <c r="L239" s="1040" t="s">
        <v>424</v>
      </c>
      <c r="M239" s="1282"/>
      <c r="N239" s="1282"/>
      <c r="O239" s="1058"/>
    </row>
    <row r="240" spans="1:15" ht="13.5">
      <c r="A240" s="1046">
        <v>235</v>
      </c>
      <c r="B240" s="1045" t="s">
        <v>425</v>
      </c>
      <c r="C240" s="1867" t="s">
        <v>11739</v>
      </c>
      <c r="D240" s="1527"/>
      <c r="E240" s="1527"/>
      <c r="F240" s="1527"/>
      <c r="G240" s="1527"/>
      <c r="H240" s="1527"/>
      <c r="I240" s="1527"/>
      <c r="J240" s="1882"/>
      <c r="K240" s="1041" t="s">
        <v>16</v>
      </c>
      <c r="L240" s="1040" t="s">
        <v>425</v>
      </c>
      <c r="M240" s="1283" t="s">
        <v>13359</v>
      </c>
      <c r="N240" s="1283" t="s">
        <v>13359</v>
      </c>
      <c r="O240" s="1240" t="s">
        <v>13575</v>
      </c>
    </row>
    <row r="241" spans="1:15">
      <c r="A241" s="1046">
        <v>236</v>
      </c>
      <c r="B241" s="1037" t="s">
        <v>426</v>
      </c>
      <c r="C241" s="1867" t="s">
        <v>11740</v>
      </c>
      <c r="D241" s="1527"/>
      <c r="E241" s="1527"/>
      <c r="F241" s="1527"/>
      <c r="G241" s="1527"/>
      <c r="H241" s="1527"/>
      <c r="I241" s="1527"/>
      <c r="J241" s="1882"/>
      <c r="K241" s="1041" t="s">
        <v>16</v>
      </c>
      <c r="L241" s="1040" t="s">
        <v>426</v>
      </c>
      <c r="M241" s="1282"/>
      <c r="N241" s="1282"/>
      <c r="O241" s="1058"/>
    </row>
    <row r="242" spans="1:15" ht="13.5">
      <c r="A242" s="1046">
        <v>237</v>
      </c>
      <c r="B242" s="1037" t="s">
        <v>427</v>
      </c>
      <c r="C242" s="1867" t="s">
        <v>11741</v>
      </c>
      <c r="D242" s="1527"/>
      <c r="E242" s="1527"/>
      <c r="F242" s="1527"/>
      <c r="G242" s="1527"/>
      <c r="H242" s="1527"/>
      <c r="I242" s="1527"/>
      <c r="J242" s="1882"/>
      <c r="K242" s="1041" t="s">
        <v>16</v>
      </c>
      <c r="L242" s="1040" t="s">
        <v>427</v>
      </c>
      <c r="M242" s="1283" t="s">
        <v>13359</v>
      </c>
      <c r="N242" s="1283" t="s">
        <v>13359</v>
      </c>
      <c r="O242" s="1240" t="s">
        <v>13575</v>
      </c>
    </row>
    <row r="243" spans="1:15">
      <c r="A243" s="1046">
        <v>238</v>
      </c>
      <c r="B243" s="1037" t="s">
        <v>428</v>
      </c>
      <c r="C243" s="1867" t="s">
        <v>11742</v>
      </c>
      <c r="D243" s="1527"/>
      <c r="E243" s="1527"/>
      <c r="F243" s="1527"/>
      <c r="G243" s="1527"/>
      <c r="H243" s="1527"/>
      <c r="I243" s="1527"/>
      <c r="J243" s="1882"/>
      <c r="K243" s="1041" t="s">
        <v>16</v>
      </c>
      <c r="L243" s="1040" t="s">
        <v>428</v>
      </c>
      <c r="M243" s="1282"/>
      <c r="N243" s="1282"/>
      <c r="O243" s="1058"/>
    </row>
    <row r="244" spans="1:15" ht="13.5">
      <c r="A244" s="1046">
        <v>239</v>
      </c>
      <c r="B244" s="1037" t="s">
        <v>429</v>
      </c>
      <c r="C244" s="1867" t="s">
        <v>11743</v>
      </c>
      <c r="D244" s="1527"/>
      <c r="E244" s="1527"/>
      <c r="F244" s="1527"/>
      <c r="G244" s="1527"/>
      <c r="H244" s="1527"/>
      <c r="I244" s="1527"/>
      <c r="J244" s="1882"/>
      <c r="K244" s="1041" t="s">
        <v>16</v>
      </c>
      <c r="L244" s="1040" t="s">
        <v>429</v>
      </c>
      <c r="M244" s="1283" t="s">
        <v>13359</v>
      </c>
      <c r="N244" s="1283" t="s">
        <v>13359</v>
      </c>
      <c r="O244" s="1240" t="s">
        <v>13575</v>
      </c>
    </row>
    <row r="245" spans="1:15" ht="13.5">
      <c r="A245" s="1046">
        <v>240</v>
      </c>
      <c r="B245" s="1045" t="s">
        <v>430</v>
      </c>
      <c r="C245" s="1867" t="s">
        <v>11744</v>
      </c>
      <c r="D245" s="1527"/>
      <c r="E245" s="1527"/>
      <c r="F245" s="1527"/>
      <c r="G245" s="1527"/>
      <c r="H245" s="1527"/>
      <c r="I245" s="1527"/>
      <c r="J245" s="1882"/>
      <c r="K245" s="1041" t="s">
        <v>16</v>
      </c>
      <c r="L245" s="1040" t="s">
        <v>430</v>
      </c>
      <c r="M245" s="1283" t="s">
        <v>13362</v>
      </c>
      <c r="N245" s="1283" t="s">
        <v>13362</v>
      </c>
      <c r="O245" s="1240" t="s">
        <v>13575</v>
      </c>
    </row>
    <row r="246" spans="1:15" ht="13.5">
      <c r="A246" s="1046">
        <v>241</v>
      </c>
      <c r="B246" s="1045" t="s">
        <v>431</v>
      </c>
      <c r="C246" s="1039" t="s">
        <v>13</v>
      </c>
      <c r="D246" s="1063" t="s">
        <v>2427</v>
      </c>
      <c r="E246" s="1527" t="s">
        <v>11745</v>
      </c>
      <c r="F246" s="1527"/>
      <c r="G246" s="1527"/>
      <c r="H246" s="1527"/>
      <c r="I246" s="1527"/>
      <c r="J246" s="1882"/>
      <c r="K246" s="1041" t="s">
        <v>16</v>
      </c>
      <c r="L246" s="1040" t="s">
        <v>431</v>
      </c>
      <c r="M246" s="1283" t="s">
        <v>13373</v>
      </c>
      <c r="N246" s="1283" t="s">
        <v>13373</v>
      </c>
      <c r="O246" s="1240" t="s">
        <v>13575</v>
      </c>
    </row>
    <row r="247" spans="1:15">
      <c r="A247" s="1046">
        <v>242</v>
      </c>
      <c r="B247" s="1045" t="s">
        <v>432</v>
      </c>
      <c r="C247" s="1039" t="s">
        <v>13</v>
      </c>
      <c r="D247" s="1063" t="s">
        <v>2427</v>
      </c>
      <c r="E247" s="1063" t="s">
        <v>2427</v>
      </c>
      <c r="F247" s="1063" t="s">
        <v>2427</v>
      </c>
      <c r="G247" s="1063" t="s">
        <v>2427</v>
      </c>
      <c r="H247" s="1063" t="s">
        <v>2427</v>
      </c>
      <c r="I247" s="1063" t="s">
        <v>2427</v>
      </c>
      <c r="J247" s="1063" t="s">
        <v>2427</v>
      </c>
      <c r="K247" s="1041" t="s">
        <v>16</v>
      </c>
      <c r="L247" s="1040" t="s">
        <v>432</v>
      </c>
      <c r="M247" s="1282"/>
      <c r="N247" s="1282"/>
      <c r="O247" s="1058"/>
    </row>
    <row r="248" spans="1:15">
      <c r="A248" s="1046">
        <v>243</v>
      </c>
      <c r="B248" s="1045" t="s">
        <v>433</v>
      </c>
      <c r="C248" s="1039" t="s">
        <v>13</v>
      </c>
      <c r="D248" s="1063" t="s">
        <v>2427</v>
      </c>
      <c r="E248" s="1063" t="s">
        <v>2427</v>
      </c>
      <c r="F248" s="1063" t="s">
        <v>2427</v>
      </c>
      <c r="G248" s="1063" t="s">
        <v>2427</v>
      </c>
      <c r="H248" s="1063" t="s">
        <v>2427</v>
      </c>
      <c r="I248" s="1063" t="s">
        <v>2427</v>
      </c>
      <c r="J248" s="1063" t="s">
        <v>2427</v>
      </c>
      <c r="K248" s="1041" t="s">
        <v>16</v>
      </c>
      <c r="L248" s="1040" t="s">
        <v>433</v>
      </c>
      <c r="M248" s="1282"/>
      <c r="N248" s="1282"/>
      <c r="O248" s="1058"/>
    </row>
    <row r="249" spans="1:15" ht="13.5">
      <c r="A249" s="1046">
        <v>244</v>
      </c>
      <c r="B249" s="1037" t="s">
        <v>434</v>
      </c>
      <c r="C249" s="1867" t="s">
        <v>11746</v>
      </c>
      <c r="D249" s="1527"/>
      <c r="E249" s="1527"/>
      <c r="F249" s="1527"/>
      <c r="G249" s="1527"/>
      <c r="H249" s="1527"/>
      <c r="I249" s="1527"/>
      <c r="J249" s="1882"/>
      <c r="K249" s="1041" t="s">
        <v>16</v>
      </c>
      <c r="L249" s="1040" t="s">
        <v>434</v>
      </c>
      <c r="M249" s="1283" t="s">
        <v>13374</v>
      </c>
      <c r="N249" s="1283" t="s">
        <v>13374</v>
      </c>
      <c r="O249" s="1240" t="s">
        <v>13575</v>
      </c>
    </row>
    <row r="250" spans="1:15" ht="13.5">
      <c r="A250" s="1046">
        <v>245</v>
      </c>
      <c r="B250" s="1037" t="s">
        <v>435</v>
      </c>
      <c r="C250" s="1867" t="s">
        <v>11747</v>
      </c>
      <c r="D250" s="1527"/>
      <c r="E250" s="1527"/>
      <c r="F250" s="1527"/>
      <c r="G250" s="1527"/>
      <c r="H250" s="1527"/>
      <c r="I250" s="1527"/>
      <c r="J250" s="1882"/>
      <c r="K250" s="1041" t="s">
        <v>16</v>
      </c>
      <c r="L250" s="1040" t="s">
        <v>435</v>
      </c>
      <c r="M250" s="1283" t="s">
        <v>13375</v>
      </c>
      <c r="N250" s="1283" t="s">
        <v>13375</v>
      </c>
      <c r="O250" s="1240" t="s">
        <v>13575</v>
      </c>
    </row>
    <row r="251" spans="1:15">
      <c r="A251" s="1046">
        <v>246</v>
      </c>
      <c r="B251" s="1037" t="s">
        <v>436</v>
      </c>
      <c r="C251" s="1867" t="s">
        <v>11748</v>
      </c>
      <c r="D251" s="1527"/>
      <c r="E251" s="1527"/>
      <c r="F251" s="1527"/>
      <c r="G251" s="1527"/>
      <c r="H251" s="1527"/>
      <c r="I251" s="1527"/>
      <c r="J251" s="1882"/>
      <c r="K251" s="1041" t="s">
        <v>16</v>
      </c>
      <c r="L251" s="1040" t="s">
        <v>436</v>
      </c>
      <c r="M251" s="1282"/>
      <c r="N251" s="1282"/>
      <c r="O251" s="1058"/>
    </row>
    <row r="252" spans="1:15">
      <c r="A252" s="1046">
        <v>247</v>
      </c>
      <c r="B252" s="1037" t="s">
        <v>437</v>
      </c>
      <c r="C252" s="1867" t="s">
        <v>11749</v>
      </c>
      <c r="D252" s="1527"/>
      <c r="E252" s="1527"/>
      <c r="F252" s="1527"/>
      <c r="G252" s="1527"/>
      <c r="H252" s="1527"/>
      <c r="I252" s="1527"/>
      <c r="J252" s="1882"/>
      <c r="K252" s="1041" t="s">
        <v>16</v>
      </c>
      <c r="L252" s="1040" t="s">
        <v>437</v>
      </c>
      <c r="M252" s="1282"/>
      <c r="N252" s="1282"/>
      <c r="O252" s="1058"/>
    </row>
    <row r="253" spans="1:15" ht="13.5">
      <c r="A253" s="1046">
        <v>248</v>
      </c>
      <c r="B253" s="1045" t="s">
        <v>438</v>
      </c>
      <c r="C253" s="1039" t="s">
        <v>13</v>
      </c>
      <c r="D253" s="1063" t="s">
        <v>2427</v>
      </c>
      <c r="E253" s="1063" t="s">
        <v>2427</v>
      </c>
      <c r="F253" s="1063" t="s">
        <v>2427</v>
      </c>
      <c r="G253" s="1527" t="s">
        <v>13498</v>
      </c>
      <c r="H253" s="1527"/>
      <c r="I253" s="1527"/>
      <c r="J253" s="1882"/>
      <c r="K253" s="1041" t="s">
        <v>16</v>
      </c>
      <c r="L253" s="1040" t="s">
        <v>438</v>
      </c>
      <c r="M253" s="1283" t="s">
        <v>13363</v>
      </c>
      <c r="N253" s="1295" t="str">
        <f>IF(LEFT(N$98,1)="6","05",IF(LEFT(N$98,1)="5","05","ERR"))</f>
        <v>05</v>
      </c>
      <c r="O253" s="1240" t="s">
        <v>13575</v>
      </c>
    </row>
    <row r="254" spans="1:15" ht="13.5">
      <c r="A254" s="1046">
        <v>249</v>
      </c>
      <c r="B254" s="1045" t="s">
        <v>439</v>
      </c>
      <c r="C254" s="1039" t="s">
        <v>13</v>
      </c>
      <c r="D254" s="1063" t="s">
        <v>2427</v>
      </c>
      <c r="E254" s="1063" t="s">
        <v>2427</v>
      </c>
      <c r="F254" s="1063" t="s">
        <v>2427</v>
      </c>
      <c r="G254" s="1527" t="s">
        <v>11750</v>
      </c>
      <c r="H254" s="1527"/>
      <c r="I254" s="1527"/>
      <c r="J254" s="1882"/>
      <c r="K254" s="1041" t="s">
        <v>16</v>
      </c>
      <c r="L254" s="1040" t="s">
        <v>439</v>
      </c>
      <c r="M254" s="1283" t="s">
        <v>13363</v>
      </c>
      <c r="N254" s="1295" t="str">
        <f>IF(LEFT(N$98,1)="6","05",IF(LEFT(N$98,1)="5","04","ERR"))</f>
        <v>04</v>
      </c>
      <c r="O254" s="1240" t="s">
        <v>13575</v>
      </c>
    </row>
    <row r="255" spans="1:15" ht="13.5">
      <c r="A255" s="1046">
        <v>250</v>
      </c>
      <c r="B255" s="1045" t="s">
        <v>440</v>
      </c>
      <c r="C255" s="1039" t="s">
        <v>13</v>
      </c>
      <c r="D255" s="1063" t="s">
        <v>2427</v>
      </c>
      <c r="E255" s="1063" t="s">
        <v>2427</v>
      </c>
      <c r="F255" s="1063" t="s">
        <v>2427</v>
      </c>
      <c r="G255" s="1527" t="s">
        <v>11751</v>
      </c>
      <c r="H255" s="1527"/>
      <c r="I255" s="1527"/>
      <c r="J255" s="1882"/>
      <c r="K255" s="1041" t="s">
        <v>1168</v>
      </c>
      <c r="L255" s="1040" t="s">
        <v>440</v>
      </c>
      <c r="M255" s="1283" t="s">
        <v>13359</v>
      </c>
      <c r="N255" s="1283" t="s">
        <v>13359</v>
      </c>
      <c r="O255" s="1240" t="s">
        <v>13575</v>
      </c>
    </row>
    <row r="256" spans="1:15" ht="13.5">
      <c r="A256" s="1046">
        <v>251</v>
      </c>
      <c r="B256" s="1045" t="s">
        <v>441</v>
      </c>
      <c r="C256" s="1039" t="s">
        <v>13</v>
      </c>
      <c r="D256" s="1063" t="s">
        <v>2427</v>
      </c>
      <c r="E256" s="1063" t="s">
        <v>2427</v>
      </c>
      <c r="F256" s="1063" t="s">
        <v>2427</v>
      </c>
      <c r="G256" s="1527" t="s">
        <v>11752</v>
      </c>
      <c r="H256" s="1527"/>
      <c r="I256" s="1527"/>
      <c r="J256" s="1882"/>
      <c r="K256" s="1041" t="s">
        <v>16</v>
      </c>
      <c r="L256" s="1040" t="s">
        <v>441</v>
      </c>
      <c r="M256" s="1283" t="s">
        <v>13367</v>
      </c>
      <c r="N256" s="1283" t="s">
        <v>13367</v>
      </c>
      <c r="O256" s="1240" t="s">
        <v>13575</v>
      </c>
    </row>
    <row r="257" spans="1:15" ht="13.5">
      <c r="A257" s="1046">
        <v>252</v>
      </c>
      <c r="B257" s="1037" t="s">
        <v>442</v>
      </c>
      <c r="C257" s="1039" t="s">
        <v>13</v>
      </c>
      <c r="D257" s="1063" t="s">
        <v>2427</v>
      </c>
      <c r="E257" s="1063" t="s">
        <v>2427</v>
      </c>
      <c r="F257" s="1063" t="s">
        <v>2427</v>
      </c>
      <c r="G257" s="1527" t="s">
        <v>11753</v>
      </c>
      <c r="H257" s="1527"/>
      <c r="I257" s="1527"/>
      <c r="J257" s="1882"/>
      <c r="K257" s="1041" t="s">
        <v>16</v>
      </c>
      <c r="L257" s="1040" t="s">
        <v>442</v>
      </c>
      <c r="M257" s="1283" t="s">
        <v>13366</v>
      </c>
      <c r="N257" s="1283" t="s">
        <v>13366</v>
      </c>
      <c r="O257" s="1240" t="s">
        <v>13575</v>
      </c>
    </row>
    <row r="258" spans="1:15" ht="13.5">
      <c r="A258" s="1046">
        <v>253</v>
      </c>
      <c r="B258" s="1037" t="s">
        <v>443</v>
      </c>
      <c r="C258" s="1039" t="s">
        <v>13</v>
      </c>
      <c r="D258" s="1063" t="s">
        <v>2427</v>
      </c>
      <c r="E258" s="1063" t="s">
        <v>2427</v>
      </c>
      <c r="F258" s="1063" t="s">
        <v>2427</v>
      </c>
      <c r="G258" s="1063" t="s">
        <v>2427</v>
      </c>
      <c r="H258" s="1063" t="s">
        <v>2427</v>
      </c>
      <c r="I258" s="1063" t="s">
        <v>2427</v>
      </c>
      <c r="J258" s="1036" t="s">
        <v>11754</v>
      </c>
      <c r="K258" s="1041" t="s">
        <v>16</v>
      </c>
      <c r="L258" s="1040" t="s">
        <v>443</v>
      </c>
      <c r="M258" s="1283" t="s">
        <v>13367</v>
      </c>
      <c r="N258" s="1283" t="s">
        <v>13367</v>
      </c>
      <c r="O258" s="1240" t="s">
        <v>13575</v>
      </c>
    </row>
    <row r="259" spans="1:15">
      <c r="A259" s="1046">
        <v>254</v>
      </c>
      <c r="B259" s="1037" t="s">
        <v>444</v>
      </c>
      <c r="C259" s="1039" t="s">
        <v>13</v>
      </c>
      <c r="D259" s="1063" t="s">
        <v>2427</v>
      </c>
      <c r="E259" s="1063" t="s">
        <v>2427</v>
      </c>
      <c r="F259" s="1063" t="s">
        <v>2427</v>
      </c>
      <c r="G259" s="1063" t="s">
        <v>2427</v>
      </c>
      <c r="H259" s="1063" t="s">
        <v>2427</v>
      </c>
      <c r="I259" s="1063" t="s">
        <v>2427</v>
      </c>
      <c r="J259" s="1063" t="s">
        <v>2427</v>
      </c>
      <c r="K259" s="1041" t="s">
        <v>16</v>
      </c>
      <c r="L259" s="1040" t="s">
        <v>444</v>
      </c>
      <c r="M259" s="1282"/>
      <c r="N259" s="1282"/>
      <c r="O259" s="1058"/>
    </row>
    <row r="260" spans="1:15">
      <c r="A260" s="1046">
        <v>255</v>
      </c>
      <c r="B260" s="1037" t="s">
        <v>445</v>
      </c>
      <c r="C260" s="1039" t="s">
        <v>13</v>
      </c>
      <c r="D260" s="1063" t="s">
        <v>2427</v>
      </c>
      <c r="E260" s="1063" t="s">
        <v>2427</v>
      </c>
      <c r="F260" s="1063" t="s">
        <v>2427</v>
      </c>
      <c r="G260" s="1063" t="s">
        <v>2427</v>
      </c>
      <c r="H260" s="1063" t="s">
        <v>2427</v>
      </c>
      <c r="I260" s="1063" t="s">
        <v>2427</v>
      </c>
      <c r="J260" s="1063" t="s">
        <v>2427</v>
      </c>
      <c r="K260" s="1041" t="s">
        <v>16</v>
      </c>
      <c r="L260" s="1040" t="s">
        <v>445</v>
      </c>
      <c r="M260" s="1282"/>
      <c r="N260" s="1282"/>
      <c r="O260" s="1058"/>
    </row>
    <row r="261" spans="1:15" ht="13.5">
      <c r="A261" s="1046">
        <v>256</v>
      </c>
      <c r="B261" s="1045" t="s">
        <v>446</v>
      </c>
      <c r="C261" s="1883" t="s">
        <v>11755</v>
      </c>
      <c r="D261" s="1884"/>
      <c r="E261" s="1884"/>
      <c r="F261" s="1884"/>
      <c r="G261" s="1884"/>
      <c r="H261" s="1884"/>
      <c r="I261" s="1884"/>
      <c r="J261" s="1885"/>
      <c r="K261" s="1041" t="s">
        <v>16</v>
      </c>
      <c r="L261" s="1040" t="s">
        <v>446</v>
      </c>
      <c r="M261" s="1283" t="s">
        <v>13365</v>
      </c>
      <c r="N261" s="1283" t="s">
        <v>13365</v>
      </c>
      <c r="O261" s="1240" t="s">
        <v>13575</v>
      </c>
    </row>
    <row r="262" spans="1:15" ht="13.5">
      <c r="A262" s="1046">
        <v>257</v>
      </c>
      <c r="B262" s="1045" t="s">
        <v>447</v>
      </c>
      <c r="C262" s="1883" t="s">
        <v>11756</v>
      </c>
      <c r="D262" s="1884"/>
      <c r="E262" s="1884"/>
      <c r="F262" s="1884"/>
      <c r="G262" s="1884"/>
      <c r="H262" s="1884"/>
      <c r="I262" s="1884"/>
      <c r="J262" s="1885"/>
      <c r="K262" s="1041" t="s">
        <v>16</v>
      </c>
      <c r="L262" s="1040" t="s">
        <v>447</v>
      </c>
      <c r="M262" s="1283" t="s">
        <v>13358</v>
      </c>
      <c r="N262" s="1283" t="s">
        <v>13358</v>
      </c>
      <c r="O262" s="1240" t="s">
        <v>13575</v>
      </c>
    </row>
    <row r="263" spans="1:15" ht="13.5">
      <c r="A263" s="1046">
        <v>258</v>
      </c>
      <c r="B263" s="1045" t="s">
        <v>448</v>
      </c>
      <c r="C263" s="1883" t="s">
        <v>11757</v>
      </c>
      <c r="D263" s="1884"/>
      <c r="E263" s="1884"/>
      <c r="F263" s="1884"/>
      <c r="G263" s="1884"/>
      <c r="H263" s="1884"/>
      <c r="I263" s="1884"/>
      <c r="J263" s="1885"/>
      <c r="K263" s="1041" t="s">
        <v>16</v>
      </c>
      <c r="L263" s="1040" t="s">
        <v>448</v>
      </c>
      <c r="M263" s="1283" t="s">
        <v>13365</v>
      </c>
      <c r="N263" s="1283" t="s">
        <v>13365</v>
      </c>
      <c r="O263" s="1240" t="s">
        <v>13575</v>
      </c>
    </row>
    <row r="264" spans="1:15" ht="13.5">
      <c r="A264" s="1046">
        <v>259</v>
      </c>
      <c r="B264" s="1045" t="s">
        <v>449</v>
      </c>
      <c r="C264" s="1883" t="s">
        <v>11758</v>
      </c>
      <c r="D264" s="1884"/>
      <c r="E264" s="1884"/>
      <c r="F264" s="1884"/>
      <c r="G264" s="1884"/>
      <c r="H264" s="1884"/>
      <c r="I264" s="1884"/>
      <c r="J264" s="1885"/>
      <c r="K264" s="1041" t="s">
        <v>16</v>
      </c>
      <c r="L264" s="1040" t="s">
        <v>449</v>
      </c>
      <c r="M264" s="1283" t="s">
        <v>13358</v>
      </c>
      <c r="N264" s="1283" t="s">
        <v>13358</v>
      </c>
      <c r="O264" s="1240" t="s">
        <v>13575</v>
      </c>
    </row>
    <row r="265" spans="1:15" ht="13.5">
      <c r="A265" s="1046">
        <v>260</v>
      </c>
      <c r="B265" s="1037" t="s">
        <v>450</v>
      </c>
      <c r="C265" s="1883" t="s">
        <v>11759</v>
      </c>
      <c r="D265" s="1884"/>
      <c r="E265" s="1884"/>
      <c r="F265" s="1884"/>
      <c r="G265" s="1884"/>
      <c r="H265" s="1884"/>
      <c r="I265" s="1884"/>
      <c r="J265" s="1885"/>
      <c r="K265" s="1041" t="s">
        <v>16</v>
      </c>
      <c r="L265" s="1040" t="s">
        <v>450</v>
      </c>
      <c r="M265" s="1283" t="s">
        <v>13358</v>
      </c>
      <c r="N265" s="1283" t="s">
        <v>13358</v>
      </c>
      <c r="O265" s="1240" t="s">
        <v>13575</v>
      </c>
    </row>
    <row r="266" spans="1:15" ht="13.5">
      <c r="A266" s="1046">
        <v>261</v>
      </c>
      <c r="B266" s="1037" t="s">
        <v>451</v>
      </c>
      <c r="C266" s="1883" t="s">
        <v>11760</v>
      </c>
      <c r="D266" s="1884"/>
      <c r="E266" s="1884"/>
      <c r="F266" s="1884"/>
      <c r="G266" s="1884"/>
      <c r="H266" s="1884"/>
      <c r="I266" s="1884"/>
      <c r="J266" s="1885"/>
      <c r="K266" s="1041" t="s">
        <v>16</v>
      </c>
      <c r="L266" s="1040" t="s">
        <v>451</v>
      </c>
      <c r="M266" s="1283" t="s">
        <v>13358</v>
      </c>
      <c r="N266" s="1283" t="s">
        <v>13358</v>
      </c>
      <c r="O266" s="1240" t="s">
        <v>13575</v>
      </c>
    </row>
    <row r="267" spans="1:15" ht="13.5">
      <c r="A267" s="1046">
        <v>262</v>
      </c>
      <c r="B267" s="1037" t="s">
        <v>452</v>
      </c>
      <c r="C267" s="1883" t="s">
        <v>11761</v>
      </c>
      <c r="D267" s="1884"/>
      <c r="E267" s="1884"/>
      <c r="F267" s="1884"/>
      <c r="G267" s="1884"/>
      <c r="H267" s="1884"/>
      <c r="I267" s="1884"/>
      <c r="J267" s="1885"/>
      <c r="K267" s="1041" t="s">
        <v>16</v>
      </c>
      <c r="L267" s="1040" t="s">
        <v>452</v>
      </c>
      <c r="M267" s="1283" t="s">
        <v>13358</v>
      </c>
      <c r="N267" s="1283" t="s">
        <v>13358</v>
      </c>
      <c r="O267" s="1240" t="s">
        <v>13575</v>
      </c>
    </row>
    <row r="268" spans="1:15" ht="13.5">
      <c r="A268" s="1046">
        <v>263</v>
      </c>
      <c r="B268" s="1037" t="s">
        <v>453</v>
      </c>
      <c r="C268" s="1883" t="s">
        <v>11762</v>
      </c>
      <c r="D268" s="1884"/>
      <c r="E268" s="1884"/>
      <c r="F268" s="1884"/>
      <c r="G268" s="1884"/>
      <c r="H268" s="1884"/>
      <c r="I268" s="1884"/>
      <c r="J268" s="1885"/>
      <c r="K268" s="1041" t="s">
        <v>16</v>
      </c>
      <c r="L268" s="1040" t="s">
        <v>453</v>
      </c>
      <c r="M268" s="1283" t="s">
        <v>13358</v>
      </c>
      <c r="N268" s="1283" t="s">
        <v>13358</v>
      </c>
      <c r="O268" s="1240" t="s">
        <v>13575</v>
      </c>
    </row>
    <row r="269" spans="1:15" ht="13.5">
      <c r="A269" s="1046">
        <v>264</v>
      </c>
      <c r="B269" s="1045" t="s">
        <v>454</v>
      </c>
      <c r="C269" s="1883" t="s">
        <v>11763</v>
      </c>
      <c r="D269" s="1884"/>
      <c r="E269" s="1884"/>
      <c r="F269" s="1884"/>
      <c r="G269" s="1884"/>
      <c r="H269" s="1884"/>
      <c r="I269" s="1884"/>
      <c r="J269" s="1885"/>
      <c r="K269" s="1041" t="s">
        <v>16</v>
      </c>
      <c r="L269" s="1040" t="s">
        <v>454</v>
      </c>
      <c r="M269" s="1283" t="s">
        <v>13377</v>
      </c>
      <c r="N269" s="1283" t="s">
        <v>13377</v>
      </c>
      <c r="O269" s="1240" t="s">
        <v>13575</v>
      </c>
    </row>
    <row r="270" spans="1:15">
      <c r="A270" s="1046">
        <v>265</v>
      </c>
      <c r="B270" s="1045" t="s">
        <v>455</v>
      </c>
      <c r="C270" s="1883" t="s">
        <v>11764</v>
      </c>
      <c r="D270" s="1884"/>
      <c r="E270" s="1884"/>
      <c r="F270" s="1884"/>
      <c r="G270" s="1884"/>
      <c r="H270" s="1884"/>
      <c r="I270" s="1884"/>
      <c r="J270" s="1885"/>
      <c r="K270" s="1041" t="s">
        <v>16</v>
      </c>
      <c r="L270" s="1040" t="s">
        <v>455</v>
      </c>
      <c r="M270" s="1282"/>
      <c r="N270" s="1282"/>
      <c r="O270" s="1058"/>
    </row>
    <row r="271" spans="1:15" ht="13.5">
      <c r="A271" s="1046">
        <v>266</v>
      </c>
      <c r="B271" s="1045" t="s">
        <v>456</v>
      </c>
      <c r="C271" s="1883" t="s">
        <v>11765</v>
      </c>
      <c r="D271" s="1884"/>
      <c r="E271" s="1884"/>
      <c r="F271" s="1884"/>
      <c r="G271" s="1884"/>
      <c r="H271" s="1884"/>
      <c r="I271" s="1884"/>
      <c r="J271" s="1885"/>
      <c r="K271" s="1041" t="s">
        <v>16</v>
      </c>
      <c r="L271" s="1040" t="s">
        <v>456</v>
      </c>
      <c r="M271" s="1283" t="s">
        <v>13378</v>
      </c>
      <c r="N271" s="1283" t="s">
        <v>13378</v>
      </c>
      <c r="O271" s="1240" t="s">
        <v>13575</v>
      </c>
    </row>
    <row r="272" spans="1:15" ht="13.5">
      <c r="A272" s="1046">
        <v>267</v>
      </c>
      <c r="B272" s="1045" t="s">
        <v>457</v>
      </c>
      <c r="C272" s="1883" t="s">
        <v>11766</v>
      </c>
      <c r="D272" s="1884"/>
      <c r="E272" s="1884"/>
      <c r="F272" s="1884"/>
      <c r="G272" s="1884"/>
      <c r="H272" s="1884"/>
      <c r="I272" s="1884"/>
      <c r="J272" s="1885"/>
      <c r="K272" s="1041" t="s">
        <v>16</v>
      </c>
      <c r="L272" s="1040" t="s">
        <v>457</v>
      </c>
      <c r="M272" s="1283" t="s">
        <v>13379</v>
      </c>
      <c r="N272" s="1283" t="s">
        <v>13379</v>
      </c>
      <c r="O272" s="1240" t="s">
        <v>13575</v>
      </c>
    </row>
    <row r="273" spans="1:15" ht="13.5">
      <c r="A273" s="1046">
        <v>268</v>
      </c>
      <c r="B273" s="1037" t="s">
        <v>458</v>
      </c>
      <c r="C273" s="1883" t="s">
        <v>11767</v>
      </c>
      <c r="D273" s="1884"/>
      <c r="E273" s="1884"/>
      <c r="F273" s="1884"/>
      <c r="G273" s="1884"/>
      <c r="H273" s="1884"/>
      <c r="I273" s="1884"/>
      <c r="J273" s="1885"/>
      <c r="K273" s="1041" t="s">
        <v>16</v>
      </c>
      <c r="L273" s="1040" t="s">
        <v>458</v>
      </c>
      <c r="M273" s="1283" t="s">
        <v>13474</v>
      </c>
      <c r="N273" s="1283" t="s">
        <v>13475</v>
      </c>
      <c r="O273" s="1240" t="s">
        <v>13575</v>
      </c>
    </row>
    <row r="274" spans="1:15">
      <c r="A274" s="1046">
        <v>269</v>
      </c>
      <c r="B274" s="1037" t="s">
        <v>459</v>
      </c>
      <c r="C274" s="1883" t="s">
        <v>11768</v>
      </c>
      <c r="D274" s="1884"/>
      <c r="E274" s="1884"/>
      <c r="F274" s="1884"/>
      <c r="G274" s="1884"/>
      <c r="H274" s="1884"/>
      <c r="I274" s="1884"/>
      <c r="J274" s="1885"/>
      <c r="K274" s="1041" t="s">
        <v>16</v>
      </c>
      <c r="L274" s="1040" t="s">
        <v>459</v>
      </c>
      <c r="M274" s="1282"/>
      <c r="N274" s="1282"/>
      <c r="O274" s="1058"/>
    </row>
    <row r="275" spans="1:15" ht="13.5">
      <c r="A275" s="1046">
        <v>270</v>
      </c>
      <c r="B275" s="1037" t="s">
        <v>460</v>
      </c>
      <c r="C275" s="1883" t="s">
        <v>11769</v>
      </c>
      <c r="D275" s="1884"/>
      <c r="E275" s="1884"/>
      <c r="F275" s="1884"/>
      <c r="G275" s="1884"/>
      <c r="H275" s="1884"/>
      <c r="I275" s="1884"/>
      <c r="J275" s="1885"/>
      <c r="K275" s="1041" t="s">
        <v>16</v>
      </c>
      <c r="L275" s="1040" t="s">
        <v>460</v>
      </c>
      <c r="M275" s="1283" t="s">
        <v>13380</v>
      </c>
      <c r="N275" s="1283" t="s">
        <v>13380</v>
      </c>
      <c r="O275" s="1240" t="s">
        <v>13575</v>
      </c>
    </row>
    <row r="276" spans="1:15">
      <c r="A276" s="1046">
        <v>271</v>
      </c>
      <c r="B276" s="1037" t="s">
        <v>461</v>
      </c>
      <c r="C276" s="1883" t="s">
        <v>11770</v>
      </c>
      <c r="D276" s="1884"/>
      <c r="E276" s="1884"/>
      <c r="F276" s="1884"/>
      <c r="G276" s="1884"/>
      <c r="H276" s="1884"/>
      <c r="I276" s="1884"/>
      <c r="J276" s="1885"/>
      <c r="K276" s="1041" t="s">
        <v>16</v>
      </c>
      <c r="L276" s="1040" t="s">
        <v>461</v>
      </c>
      <c r="M276" s="1282"/>
      <c r="N276" s="1282"/>
      <c r="O276" s="1058"/>
    </row>
    <row r="277" spans="1:15" ht="13.5">
      <c r="A277" s="1046">
        <v>272</v>
      </c>
      <c r="B277" s="1045" t="s">
        <v>462</v>
      </c>
      <c r="C277" s="1883" t="s">
        <v>11771</v>
      </c>
      <c r="D277" s="1884"/>
      <c r="E277" s="1884"/>
      <c r="F277" s="1884"/>
      <c r="G277" s="1884"/>
      <c r="H277" s="1884"/>
      <c r="I277" s="1884"/>
      <c r="J277" s="1885"/>
      <c r="K277" s="1041" t="s">
        <v>16</v>
      </c>
      <c r="L277" s="1040" t="s">
        <v>462</v>
      </c>
      <c r="M277" s="1283" t="s">
        <v>13381</v>
      </c>
      <c r="N277" s="1283" t="s">
        <v>13381</v>
      </c>
      <c r="O277" s="1240" t="s">
        <v>13575</v>
      </c>
    </row>
    <row r="278" spans="1:15" ht="13.5">
      <c r="A278" s="1046">
        <v>273</v>
      </c>
      <c r="B278" s="1045" t="s">
        <v>463</v>
      </c>
      <c r="C278" s="1883" t="s">
        <v>11772</v>
      </c>
      <c r="D278" s="1884"/>
      <c r="E278" s="1884"/>
      <c r="F278" s="1884"/>
      <c r="G278" s="1884"/>
      <c r="H278" s="1884"/>
      <c r="I278" s="1884"/>
      <c r="J278" s="1885"/>
      <c r="K278" s="1041" t="s">
        <v>16</v>
      </c>
      <c r="L278" s="1040" t="s">
        <v>463</v>
      </c>
      <c r="M278" s="1283" t="s">
        <v>13382</v>
      </c>
      <c r="N278" s="1283" t="s">
        <v>13382</v>
      </c>
      <c r="O278" s="1240" t="s">
        <v>13575</v>
      </c>
    </row>
    <row r="279" spans="1:15" ht="13.5">
      <c r="A279" s="1046">
        <v>274</v>
      </c>
      <c r="B279" s="1045" t="s">
        <v>464</v>
      </c>
      <c r="C279" s="1883" t="s">
        <v>11773</v>
      </c>
      <c r="D279" s="1884"/>
      <c r="E279" s="1884"/>
      <c r="F279" s="1884"/>
      <c r="G279" s="1884"/>
      <c r="H279" s="1884"/>
      <c r="I279" s="1884"/>
      <c r="J279" s="1885"/>
      <c r="K279" s="1041" t="s">
        <v>16</v>
      </c>
      <c r="L279" s="1040" t="s">
        <v>464</v>
      </c>
      <c r="M279" s="1283" t="s">
        <v>13379</v>
      </c>
      <c r="N279" s="1283" t="s">
        <v>13379</v>
      </c>
      <c r="O279" s="1240" t="s">
        <v>13575</v>
      </c>
    </row>
    <row r="280" spans="1:15" ht="13.5">
      <c r="A280" s="1046">
        <v>275</v>
      </c>
      <c r="B280" s="1045" t="s">
        <v>465</v>
      </c>
      <c r="C280" s="1883" t="s">
        <v>11774</v>
      </c>
      <c r="D280" s="1884"/>
      <c r="E280" s="1884"/>
      <c r="F280" s="1884"/>
      <c r="G280" s="1884"/>
      <c r="H280" s="1884"/>
      <c r="I280" s="1884"/>
      <c r="J280" s="1885"/>
      <c r="K280" s="1041" t="s">
        <v>16</v>
      </c>
      <c r="L280" s="1040" t="s">
        <v>465</v>
      </c>
      <c r="M280" s="1283" t="s">
        <v>13379</v>
      </c>
      <c r="N280" s="1283" t="s">
        <v>13379</v>
      </c>
      <c r="O280" s="1240" t="s">
        <v>13575</v>
      </c>
    </row>
    <row r="281" spans="1:15">
      <c r="A281" s="1046">
        <v>276</v>
      </c>
      <c r="B281" s="1037" t="s">
        <v>466</v>
      </c>
      <c r="C281" s="1883" t="s">
        <v>11775</v>
      </c>
      <c r="D281" s="1884"/>
      <c r="E281" s="1884"/>
      <c r="F281" s="1884"/>
      <c r="G281" s="1884"/>
      <c r="H281" s="1884"/>
      <c r="I281" s="1884"/>
      <c r="J281" s="1885"/>
      <c r="K281" s="1041" t="s">
        <v>6990</v>
      </c>
      <c r="L281" s="1040" t="s">
        <v>466</v>
      </c>
      <c r="M281" s="1282"/>
      <c r="N281" s="1282"/>
      <c r="O281" s="1058"/>
    </row>
    <row r="282" spans="1:15">
      <c r="A282" s="1046">
        <v>277</v>
      </c>
      <c r="B282" s="1037" t="s">
        <v>467</v>
      </c>
      <c r="C282" s="1883" t="s">
        <v>11776</v>
      </c>
      <c r="D282" s="1884"/>
      <c r="E282" s="1884"/>
      <c r="F282" s="1884"/>
      <c r="G282" s="1884"/>
      <c r="H282" s="1884"/>
      <c r="I282" s="1884"/>
      <c r="J282" s="1885"/>
      <c r="K282" s="1041" t="s">
        <v>6990</v>
      </c>
      <c r="L282" s="1040" t="s">
        <v>467</v>
      </c>
      <c r="M282" s="1282"/>
      <c r="N282" s="1282"/>
      <c r="O282" s="1058"/>
    </row>
    <row r="283" spans="1:15">
      <c r="A283" s="1046">
        <v>278</v>
      </c>
      <c r="B283" s="1037" t="s">
        <v>468</v>
      </c>
      <c r="C283" s="1883" t="s">
        <v>11777</v>
      </c>
      <c r="D283" s="1884"/>
      <c r="E283" s="1884"/>
      <c r="F283" s="1884"/>
      <c r="G283" s="1884"/>
      <c r="H283" s="1884"/>
      <c r="I283" s="1884"/>
      <c r="J283" s="1885"/>
      <c r="K283" s="1041" t="s">
        <v>6990</v>
      </c>
      <c r="L283" s="1040" t="s">
        <v>468</v>
      </c>
      <c r="M283" s="1282"/>
      <c r="N283" s="1282"/>
      <c r="O283" s="1058"/>
    </row>
    <row r="284" spans="1:15">
      <c r="A284" s="1046">
        <v>279</v>
      </c>
      <c r="B284" s="1037" t="s">
        <v>469</v>
      </c>
      <c r="C284" s="1883" t="s">
        <v>11778</v>
      </c>
      <c r="D284" s="1884"/>
      <c r="E284" s="1884"/>
      <c r="F284" s="1884"/>
      <c r="G284" s="1884"/>
      <c r="H284" s="1884"/>
      <c r="I284" s="1884"/>
      <c r="J284" s="1885"/>
      <c r="K284" s="1041" t="s">
        <v>6990</v>
      </c>
      <c r="L284" s="1040" t="s">
        <v>469</v>
      </c>
      <c r="M284" s="1282"/>
      <c r="N284" s="1282"/>
      <c r="O284" s="1058"/>
    </row>
    <row r="285" spans="1:15">
      <c r="A285" s="1046">
        <v>280</v>
      </c>
      <c r="B285" s="1045" t="s">
        <v>470</v>
      </c>
      <c r="C285" s="1883" t="s">
        <v>11779</v>
      </c>
      <c r="D285" s="1884"/>
      <c r="E285" s="1884"/>
      <c r="F285" s="1884"/>
      <c r="G285" s="1884"/>
      <c r="H285" s="1884"/>
      <c r="I285" s="1884"/>
      <c r="J285" s="1885"/>
      <c r="K285" s="1041" t="s">
        <v>6990</v>
      </c>
      <c r="L285" s="1040" t="s">
        <v>470</v>
      </c>
      <c r="M285" s="1282"/>
      <c r="N285" s="1282"/>
      <c r="O285" s="1058"/>
    </row>
    <row r="286" spans="1:15">
      <c r="A286" s="1046">
        <v>281</v>
      </c>
      <c r="B286" s="1045" t="s">
        <v>471</v>
      </c>
      <c r="C286" s="1883" t="s">
        <v>11780</v>
      </c>
      <c r="D286" s="1884"/>
      <c r="E286" s="1884"/>
      <c r="F286" s="1884"/>
      <c r="G286" s="1884"/>
      <c r="H286" s="1884"/>
      <c r="I286" s="1884"/>
      <c r="J286" s="1885"/>
      <c r="K286" s="1041" t="s">
        <v>6990</v>
      </c>
      <c r="L286" s="1040" t="s">
        <v>471</v>
      </c>
      <c r="M286" s="1282"/>
      <c r="N286" s="1282"/>
      <c r="O286" s="1058"/>
    </row>
    <row r="287" spans="1:15">
      <c r="A287" s="1046">
        <v>282</v>
      </c>
      <c r="B287" s="1045" t="s">
        <v>472</v>
      </c>
      <c r="C287" s="1883" t="s">
        <v>11781</v>
      </c>
      <c r="D287" s="1884"/>
      <c r="E287" s="1884"/>
      <c r="F287" s="1884"/>
      <c r="G287" s="1884"/>
      <c r="H287" s="1884"/>
      <c r="I287" s="1884"/>
      <c r="J287" s="1885"/>
      <c r="K287" s="1041" t="s">
        <v>6990</v>
      </c>
      <c r="L287" s="1040" t="s">
        <v>472</v>
      </c>
      <c r="M287" s="1282"/>
      <c r="N287" s="1282"/>
      <c r="O287" s="1058"/>
    </row>
    <row r="288" spans="1:15">
      <c r="A288" s="1046">
        <v>283</v>
      </c>
      <c r="B288" s="1045" t="s">
        <v>473</v>
      </c>
      <c r="C288" s="1883" t="s">
        <v>11782</v>
      </c>
      <c r="D288" s="1884"/>
      <c r="E288" s="1884"/>
      <c r="F288" s="1884"/>
      <c r="G288" s="1884"/>
      <c r="H288" s="1884"/>
      <c r="I288" s="1884"/>
      <c r="J288" s="1885"/>
      <c r="K288" s="1041" t="s">
        <v>6990</v>
      </c>
      <c r="L288" s="1040" t="s">
        <v>473</v>
      </c>
      <c r="M288" s="1282"/>
      <c r="N288" s="1282"/>
      <c r="O288" s="1058"/>
    </row>
    <row r="289" spans="1:15">
      <c r="A289" s="1046">
        <v>284</v>
      </c>
      <c r="B289" s="1037" t="s">
        <v>474</v>
      </c>
      <c r="C289" s="1883" t="s">
        <v>11783</v>
      </c>
      <c r="D289" s="1884"/>
      <c r="E289" s="1884"/>
      <c r="F289" s="1884"/>
      <c r="G289" s="1884"/>
      <c r="H289" s="1884"/>
      <c r="I289" s="1884"/>
      <c r="J289" s="1885"/>
      <c r="K289" s="1041" t="s">
        <v>6990</v>
      </c>
      <c r="L289" s="1040" t="s">
        <v>474</v>
      </c>
      <c r="M289" s="1282"/>
      <c r="N289" s="1282"/>
      <c r="O289" s="1058"/>
    </row>
    <row r="290" spans="1:15">
      <c r="A290" s="1046">
        <v>285</v>
      </c>
      <c r="B290" s="1037" t="s">
        <v>475</v>
      </c>
      <c r="C290" s="1883" t="s">
        <v>11784</v>
      </c>
      <c r="D290" s="1884"/>
      <c r="E290" s="1884"/>
      <c r="F290" s="1884"/>
      <c r="G290" s="1884"/>
      <c r="H290" s="1884"/>
      <c r="I290" s="1884"/>
      <c r="J290" s="1885"/>
      <c r="K290" s="1041" t="s">
        <v>6990</v>
      </c>
      <c r="L290" s="1040" t="s">
        <v>475</v>
      </c>
      <c r="M290" s="1282"/>
      <c r="N290" s="1282"/>
      <c r="O290" s="1058"/>
    </row>
    <row r="291" spans="1:15">
      <c r="A291" s="1046">
        <v>286</v>
      </c>
      <c r="B291" s="1037" t="s">
        <v>476</v>
      </c>
      <c r="C291" s="1883" t="s">
        <v>11785</v>
      </c>
      <c r="D291" s="1884"/>
      <c r="E291" s="1884"/>
      <c r="F291" s="1884"/>
      <c r="G291" s="1884"/>
      <c r="H291" s="1884"/>
      <c r="I291" s="1884"/>
      <c r="J291" s="1885"/>
      <c r="K291" s="1041" t="s">
        <v>6990</v>
      </c>
      <c r="L291" s="1040" t="s">
        <v>476</v>
      </c>
      <c r="M291" s="1282"/>
      <c r="N291" s="1282"/>
      <c r="O291" s="1058"/>
    </row>
    <row r="292" spans="1:15">
      <c r="A292" s="1046">
        <v>287</v>
      </c>
      <c r="B292" s="1037" t="s">
        <v>477</v>
      </c>
      <c r="C292" s="1883" t="s">
        <v>11786</v>
      </c>
      <c r="D292" s="1884"/>
      <c r="E292" s="1884"/>
      <c r="F292" s="1884"/>
      <c r="G292" s="1884"/>
      <c r="H292" s="1884"/>
      <c r="I292" s="1884"/>
      <c r="J292" s="1885"/>
      <c r="K292" s="1041" t="s">
        <v>6990</v>
      </c>
      <c r="L292" s="1040" t="s">
        <v>477</v>
      </c>
      <c r="M292" s="1282"/>
      <c r="N292" s="1282"/>
      <c r="O292" s="1058"/>
    </row>
    <row r="293" spans="1:15" ht="13.5">
      <c r="A293" s="1046">
        <v>288</v>
      </c>
      <c r="B293" s="1045" t="s">
        <v>478</v>
      </c>
      <c r="C293" s="1883" t="s">
        <v>11787</v>
      </c>
      <c r="D293" s="1884"/>
      <c r="E293" s="1884"/>
      <c r="F293" s="1884"/>
      <c r="G293" s="1884"/>
      <c r="H293" s="1884"/>
      <c r="I293" s="1884"/>
      <c r="J293" s="1885"/>
      <c r="K293" s="1041" t="s">
        <v>16</v>
      </c>
      <c r="L293" s="1040" t="s">
        <v>478</v>
      </c>
      <c r="M293" s="1283" t="s">
        <v>13359</v>
      </c>
      <c r="N293" s="1283" t="s">
        <v>13359</v>
      </c>
      <c r="O293" s="1240" t="s">
        <v>13575</v>
      </c>
    </row>
    <row r="294" spans="1:15" ht="13.5">
      <c r="A294" s="1046">
        <v>289</v>
      </c>
      <c r="B294" s="1045" t="s">
        <v>479</v>
      </c>
      <c r="C294" s="1883" t="s">
        <v>11788</v>
      </c>
      <c r="D294" s="1884"/>
      <c r="E294" s="1884"/>
      <c r="F294" s="1884"/>
      <c r="G294" s="1884"/>
      <c r="H294" s="1884"/>
      <c r="I294" s="1884"/>
      <c r="J294" s="1885"/>
      <c r="K294" s="1041" t="s">
        <v>16</v>
      </c>
      <c r="L294" s="1040" t="s">
        <v>479</v>
      </c>
      <c r="M294" s="1283" t="s">
        <v>858</v>
      </c>
      <c r="N294" s="1283" t="s">
        <v>858</v>
      </c>
      <c r="O294" s="1240" t="s">
        <v>13575</v>
      </c>
    </row>
    <row r="295" spans="1:15" ht="13.5">
      <c r="A295" s="1046">
        <v>290</v>
      </c>
      <c r="B295" s="1045" t="s">
        <v>480</v>
      </c>
      <c r="C295" s="1883" t="s">
        <v>11789</v>
      </c>
      <c r="D295" s="1884"/>
      <c r="E295" s="1884"/>
      <c r="F295" s="1884"/>
      <c r="G295" s="1884"/>
      <c r="H295" s="1884"/>
      <c r="I295" s="1884"/>
      <c r="J295" s="1885"/>
      <c r="K295" s="1041" t="s">
        <v>16</v>
      </c>
      <c r="L295" s="1040" t="s">
        <v>480</v>
      </c>
      <c r="M295" s="1283" t="s">
        <v>1168</v>
      </c>
      <c r="N295" s="1283" t="s">
        <v>1168</v>
      </c>
      <c r="O295" s="1240" t="s">
        <v>13575</v>
      </c>
    </row>
    <row r="296" spans="1:15" ht="13.5">
      <c r="A296" s="1046">
        <v>291</v>
      </c>
      <c r="B296" s="1045" t="s">
        <v>481</v>
      </c>
      <c r="C296" s="1883" t="s">
        <v>11790</v>
      </c>
      <c r="D296" s="1884"/>
      <c r="E296" s="1884"/>
      <c r="F296" s="1884"/>
      <c r="G296" s="1884"/>
      <c r="H296" s="1884"/>
      <c r="I296" s="1884"/>
      <c r="J296" s="1885"/>
      <c r="K296" s="1041" t="s">
        <v>16</v>
      </c>
      <c r="L296" s="1040" t="s">
        <v>481</v>
      </c>
      <c r="M296" s="1283" t="s">
        <v>858</v>
      </c>
      <c r="N296" s="1283" t="s">
        <v>858</v>
      </c>
      <c r="O296" s="1240" t="s">
        <v>13575</v>
      </c>
    </row>
    <row r="297" spans="1:15" ht="13.5">
      <c r="A297" s="1046">
        <v>292</v>
      </c>
      <c r="B297" s="1037" t="s">
        <v>482</v>
      </c>
      <c r="C297" s="1883" t="s">
        <v>11791</v>
      </c>
      <c r="D297" s="1884"/>
      <c r="E297" s="1884"/>
      <c r="F297" s="1884"/>
      <c r="G297" s="1884"/>
      <c r="H297" s="1884"/>
      <c r="I297" s="1884"/>
      <c r="J297" s="1885"/>
      <c r="K297" s="1041" t="s">
        <v>16</v>
      </c>
      <c r="L297" s="1040" t="s">
        <v>482</v>
      </c>
      <c r="M297" s="1283" t="s">
        <v>858</v>
      </c>
      <c r="N297" s="1283" t="s">
        <v>858</v>
      </c>
      <c r="O297" s="1240" t="s">
        <v>13575</v>
      </c>
    </row>
    <row r="298" spans="1:15" ht="13.5">
      <c r="A298" s="1046">
        <v>293</v>
      </c>
      <c r="B298" s="1037" t="s">
        <v>483</v>
      </c>
      <c r="C298" s="1883" t="s">
        <v>11792</v>
      </c>
      <c r="D298" s="1884"/>
      <c r="E298" s="1884"/>
      <c r="F298" s="1884"/>
      <c r="G298" s="1884"/>
      <c r="H298" s="1884"/>
      <c r="I298" s="1884"/>
      <c r="J298" s="1885"/>
      <c r="K298" s="1041" t="s">
        <v>16</v>
      </c>
      <c r="L298" s="1040" t="s">
        <v>483</v>
      </c>
      <c r="M298" s="1283" t="s">
        <v>858</v>
      </c>
      <c r="N298" s="1283" t="s">
        <v>858</v>
      </c>
      <c r="O298" s="1240" t="s">
        <v>13575</v>
      </c>
    </row>
    <row r="299" spans="1:15" ht="13.5">
      <c r="A299" s="1046">
        <v>294</v>
      </c>
      <c r="B299" s="1037" t="s">
        <v>484</v>
      </c>
      <c r="C299" s="1883" t="s">
        <v>11793</v>
      </c>
      <c r="D299" s="1884"/>
      <c r="E299" s="1884"/>
      <c r="F299" s="1884"/>
      <c r="G299" s="1884"/>
      <c r="H299" s="1884"/>
      <c r="I299" s="1884"/>
      <c r="J299" s="1885"/>
      <c r="K299" s="1041" t="s">
        <v>16</v>
      </c>
      <c r="L299" s="1040" t="s">
        <v>484</v>
      </c>
      <c r="M299" s="1283" t="s">
        <v>858</v>
      </c>
      <c r="N299" s="1283" t="s">
        <v>858</v>
      </c>
      <c r="O299" s="1240" t="s">
        <v>13575</v>
      </c>
    </row>
    <row r="300" spans="1:15" ht="13.5">
      <c r="A300" s="1046">
        <v>295</v>
      </c>
      <c r="B300" s="1037" t="s">
        <v>485</v>
      </c>
      <c r="C300" s="1883" t="s">
        <v>11794</v>
      </c>
      <c r="D300" s="1884"/>
      <c r="E300" s="1884"/>
      <c r="F300" s="1884"/>
      <c r="G300" s="1884"/>
      <c r="H300" s="1884"/>
      <c r="I300" s="1884"/>
      <c r="J300" s="1885"/>
      <c r="K300" s="1041" t="s">
        <v>16</v>
      </c>
      <c r="L300" s="1040" t="s">
        <v>485</v>
      </c>
      <c r="M300" s="1283" t="s">
        <v>858</v>
      </c>
      <c r="N300" s="1283" t="s">
        <v>858</v>
      </c>
      <c r="O300" s="1240" t="s">
        <v>13575</v>
      </c>
    </row>
    <row r="301" spans="1:15" ht="13.5">
      <c r="A301" s="1046">
        <v>296</v>
      </c>
      <c r="B301" s="1045" t="s">
        <v>486</v>
      </c>
      <c r="C301" s="1883" t="s">
        <v>11795</v>
      </c>
      <c r="D301" s="1884"/>
      <c r="E301" s="1884"/>
      <c r="F301" s="1884"/>
      <c r="G301" s="1884"/>
      <c r="H301" s="1884"/>
      <c r="I301" s="1884"/>
      <c r="J301" s="1885"/>
      <c r="K301" s="1041" t="s">
        <v>16</v>
      </c>
      <c r="L301" s="1040" t="s">
        <v>486</v>
      </c>
      <c r="M301" s="1283" t="s">
        <v>13047</v>
      </c>
      <c r="N301" s="1283" t="s">
        <v>13047</v>
      </c>
      <c r="O301" s="1240" t="s">
        <v>13575</v>
      </c>
    </row>
    <row r="302" spans="1:15">
      <c r="A302" s="1046">
        <v>297</v>
      </c>
      <c r="B302" s="1045" t="s">
        <v>487</v>
      </c>
      <c r="C302" s="1883" t="s">
        <v>11796</v>
      </c>
      <c r="D302" s="1884"/>
      <c r="E302" s="1884"/>
      <c r="F302" s="1884"/>
      <c r="G302" s="1884"/>
      <c r="H302" s="1884"/>
      <c r="I302" s="1884"/>
      <c r="J302" s="1885"/>
      <c r="K302" s="1041" t="s">
        <v>16</v>
      </c>
      <c r="L302" s="1040" t="s">
        <v>487</v>
      </c>
      <c r="O302" s="1058"/>
    </row>
    <row r="303" spans="1:15" ht="13.5">
      <c r="A303" s="1046">
        <v>298</v>
      </c>
      <c r="B303" s="1045" t="s">
        <v>488</v>
      </c>
      <c r="C303" s="1883" t="s">
        <v>11797</v>
      </c>
      <c r="D303" s="1884"/>
      <c r="E303" s="1884"/>
      <c r="F303" s="1884"/>
      <c r="G303" s="1884"/>
      <c r="H303" s="1884"/>
      <c r="I303" s="1884"/>
      <c r="J303" s="1885"/>
      <c r="K303" s="1041" t="s">
        <v>16</v>
      </c>
      <c r="L303" s="1040" t="s">
        <v>488</v>
      </c>
      <c r="M303" s="1283" t="s">
        <v>13016</v>
      </c>
      <c r="N303" s="1283" t="s">
        <v>13016</v>
      </c>
      <c r="O303" s="1240" t="s">
        <v>13575</v>
      </c>
    </row>
    <row r="304" spans="1:15" ht="13.5">
      <c r="A304" s="1046">
        <v>299</v>
      </c>
      <c r="B304" s="1045" t="s">
        <v>489</v>
      </c>
      <c r="C304" s="1883" t="s">
        <v>11798</v>
      </c>
      <c r="D304" s="1884"/>
      <c r="E304" s="1884"/>
      <c r="F304" s="1884"/>
      <c r="G304" s="1884"/>
      <c r="H304" s="1884"/>
      <c r="I304" s="1884"/>
      <c r="J304" s="1885"/>
      <c r="K304" s="1041" t="s">
        <v>16</v>
      </c>
      <c r="L304" s="1040" t="s">
        <v>489</v>
      </c>
      <c r="M304" s="1283" t="s">
        <v>5921</v>
      </c>
      <c r="N304" s="1283" t="s">
        <v>5921</v>
      </c>
      <c r="O304" s="1240" t="s">
        <v>13575</v>
      </c>
    </row>
    <row r="305" spans="1:15" ht="13.5">
      <c r="A305" s="1046">
        <v>300</v>
      </c>
      <c r="B305" s="1037" t="s">
        <v>490</v>
      </c>
      <c r="C305" s="1883" t="s">
        <v>11799</v>
      </c>
      <c r="D305" s="1884"/>
      <c r="E305" s="1884"/>
      <c r="F305" s="1884"/>
      <c r="G305" s="1884"/>
      <c r="H305" s="1884"/>
      <c r="I305" s="1884"/>
      <c r="J305" s="1885"/>
      <c r="K305" s="1041" t="s">
        <v>16</v>
      </c>
      <c r="L305" s="1040" t="s">
        <v>490</v>
      </c>
      <c r="M305" s="1283" t="s">
        <v>13476</v>
      </c>
      <c r="N305" s="1283" t="s">
        <v>13477</v>
      </c>
      <c r="O305" s="1240" t="s">
        <v>13575</v>
      </c>
    </row>
    <row r="306" spans="1:15">
      <c r="A306" s="1046">
        <v>301</v>
      </c>
      <c r="B306" s="1037" t="s">
        <v>491</v>
      </c>
      <c r="C306" s="1883" t="s">
        <v>11800</v>
      </c>
      <c r="D306" s="1884"/>
      <c r="E306" s="1884"/>
      <c r="F306" s="1884"/>
      <c r="G306" s="1884"/>
      <c r="H306" s="1884"/>
      <c r="I306" s="1884"/>
      <c r="J306" s="1885"/>
      <c r="K306" s="1041" t="s">
        <v>16</v>
      </c>
      <c r="L306" s="1040" t="s">
        <v>491</v>
      </c>
      <c r="M306" s="1282"/>
      <c r="N306" s="1282"/>
      <c r="O306" s="1058"/>
    </row>
    <row r="307" spans="1:15" ht="13.5">
      <c r="A307" s="1046">
        <v>302</v>
      </c>
      <c r="B307" s="1037" t="s">
        <v>492</v>
      </c>
      <c r="C307" s="1883" t="s">
        <v>11801</v>
      </c>
      <c r="D307" s="1884"/>
      <c r="E307" s="1884"/>
      <c r="F307" s="1884"/>
      <c r="G307" s="1884"/>
      <c r="H307" s="1884"/>
      <c r="I307" s="1884"/>
      <c r="J307" s="1885"/>
      <c r="K307" s="1041" t="s">
        <v>16</v>
      </c>
      <c r="L307" s="1040" t="s">
        <v>492</v>
      </c>
      <c r="M307" s="1283" t="s">
        <v>13380</v>
      </c>
      <c r="N307" s="1283" t="s">
        <v>13380</v>
      </c>
      <c r="O307" s="1240" t="s">
        <v>13575</v>
      </c>
    </row>
    <row r="308" spans="1:15">
      <c r="A308" s="1046">
        <v>303</v>
      </c>
      <c r="B308" s="1037" t="s">
        <v>493</v>
      </c>
      <c r="C308" s="1883" t="s">
        <v>11802</v>
      </c>
      <c r="D308" s="1884"/>
      <c r="E308" s="1884"/>
      <c r="F308" s="1884"/>
      <c r="G308" s="1884"/>
      <c r="H308" s="1884"/>
      <c r="I308" s="1884"/>
      <c r="J308" s="1885"/>
      <c r="K308" s="1041" t="s">
        <v>16</v>
      </c>
      <c r="L308" s="1040" t="s">
        <v>493</v>
      </c>
      <c r="M308" s="1282"/>
      <c r="N308" s="1282"/>
      <c r="O308" s="1058"/>
    </row>
    <row r="309" spans="1:15" ht="13.5">
      <c r="A309" s="1046">
        <v>304</v>
      </c>
      <c r="B309" s="1045" t="s">
        <v>494</v>
      </c>
      <c r="C309" s="1883" t="s">
        <v>11803</v>
      </c>
      <c r="D309" s="1884"/>
      <c r="E309" s="1884"/>
      <c r="F309" s="1884"/>
      <c r="G309" s="1884"/>
      <c r="H309" s="1884"/>
      <c r="I309" s="1884"/>
      <c r="J309" s="1885"/>
      <c r="K309" s="1041" t="s">
        <v>16</v>
      </c>
      <c r="L309" s="1040" t="s">
        <v>494</v>
      </c>
      <c r="M309" s="1283" t="s">
        <v>13381</v>
      </c>
      <c r="N309" s="1283" t="s">
        <v>13381</v>
      </c>
      <c r="O309" s="1240" t="s">
        <v>13575</v>
      </c>
    </row>
    <row r="310" spans="1:15" ht="13.5">
      <c r="A310" s="1046">
        <v>305</v>
      </c>
      <c r="B310" s="1045" t="s">
        <v>495</v>
      </c>
      <c r="C310" s="1883" t="s">
        <v>11804</v>
      </c>
      <c r="D310" s="1884"/>
      <c r="E310" s="1884"/>
      <c r="F310" s="1884"/>
      <c r="G310" s="1884"/>
      <c r="H310" s="1884"/>
      <c r="I310" s="1884"/>
      <c r="J310" s="1885"/>
      <c r="K310" s="1041" t="s">
        <v>16</v>
      </c>
      <c r="L310" s="1040" t="s">
        <v>495</v>
      </c>
      <c r="M310" s="1283" t="s">
        <v>13383</v>
      </c>
      <c r="N310" s="1283" t="s">
        <v>13383</v>
      </c>
      <c r="O310" s="1240" t="s">
        <v>13575</v>
      </c>
    </row>
    <row r="311" spans="1:15" ht="13.5">
      <c r="A311" s="1046">
        <v>306</v>
      </c>
      <c r="B311" s="1045" t="s">
        <v>496</v>
      </c>
      <c r="C311" s="1883" t="s">
        <v>11805</v>
      </c>
      <c r="D311" s="1884"/>
      <c r="E311" s="1884"/>
      <c r="F311" s="1884"/>
      <c r="G311" s="1884"/>
      <c r="H311" s="1884"/>
      <c r="I311" s="1884"/>
      <c r="J311" s="1885"/>
      <c r="K311" s="1041" t="s">
        <v>16</v>
      </c>
      <c r="L311" s="1040" t="s">
        <v>496</v>
      </c>
      <c r="M311" s="1283" t="s">
        <v>13384</v>
      </c>
      <c r="N311" s="1283" t="s">
        <v>13384</v>
      </c>
      <c r="O311" s="1240" t="s">
        <v>13575</v>
      </c>
    </row>
    <row r="312" spans="1:15" ht="13.5">
      <c r="A312" s="1046">
        <v>307</v>
      </c>
      <c r="B312" s="1045" t="s">
        <v>497</v>
      </c>
      <c r="C312" s="1883" t="s">
        <v>11806</v>
      </c>
      <c r="D312" s="1884"/>
      <c r="E312" s="1884"/>
      <c r="F312" s="1884"/>
      <c r="G312" s="1884"/>
      <c r="H312" s="1884"/>
      <c r="I312" s="1884"/>
      <c r="J312" s="1885"/>
      <c r="K312" s="1041" t="s">
        <v>16</v>
      </c>
      <c r="L312" s="1040" t="s">
        <v>497</v>
      </c>
      <c r="M312" s="1283" t="s">
        <v>13384</v>
      </c>
      <c r="N312" s="1283" t="s">
        <v>13384</v>
      </c>
      <c r="O312" s="1240" t="s">
        <v>13575</v>
      </c>
    </row>
    <row r="313" spans="1:15">
      <c r="A313" s="1046">
        <v>308</v>
      </c>
      <c r="B313" s="1037" t="s">
        <v>498</v>
      </c>
      <c r="C313" s="1883" t="s">
        <v>11807</v>
      </c>
      <c r="D313" s="1884"/>
      <c r="E313" s="1884"/>
      <c r="F313" s="1884"/>
      <c r="G313" s="1884"/>
      <c r="H313" s="1884"/>
      <c r="I313" s="1884"/>
      <c r="J313" s="1885"/>
      <c r="K313" s="1041" t="s">
        <v>6990</v>
      </c>
      <c r="L313" s="1040" t="s">
        <v>498</v>
      </c>
      <c r="M313" s="1282"/>
      <c r="N313" s="1282"/>
      <c r="O313" s="1058"/>
    </row>
    <row r="314" spans="1:15">
      <c r="A314" s="1046">
        <v>309</v>
      </c>
      <c r="B314" s="1037" t="s">
        <v>499</v>
      </c>
      <c r="C314" s="1883" t="s">
        <v>11808</v>
      </c>
      <c r="D314" s="1884"/>
      <c r="E314" s="1884"/>
      <c r="F314" s="1884"/>
      <c r="G314" s="1884"/>
      <c r="H314" s="1884"/>
      <c r="I314" s="1884"/>
      <c r="J314" s="1885"/>
      <c r="K314" s="1041" t="s">
        <v>6990</v>
      </c>
      <c r="L314" s="1040" t="s">
        <v>499</v>
      </c>
      <c r="M314" s="1282"/>
      <c r="N314" s="1282"/>
      <c r="O314" s="1058"/>
    </row>
    <row r="315" spans="1:15">
      <c r="A315" s="1046">
        <v>310</v>
      </c>
      <c r="B315" s="1037" t="s">
        <v>500</v>
      </c>
      <c r="C315" s="1883" t="s">
        <v>11809</v>
      </c>
      <c r="D315" s="1884"/>
      <c r="E315" s="1884"/>
      <c r="F315" s="1884"/>
      <c r="G315" s="1884"/>
      <c r="H315" s="1884"/>
      <c r="I315" s="1884"/>
      <c r="J315" s="1885"/>
      <c r="K315" s="1041" t="s">
        <v>6990</v>
      </c>
      <c r="L315" s="1040" t="s">
        <v>500</v>
      </c>
      <c r="M315" s="1282"/>
      <c r="N315" s="1282"/>
      <c r="O315" s="1058"/>
    </row>
    <row r="316" spans="1:15">
      <c r="A316" s="1046">
        <v>311</v>
      </c>
      <c r="B316" s="1037" t="s">
        <v>501</v>
      </c>
      <c r="C316" s="1883" t="s">
        <v>11810</v>
      </c>
      <c r="D316" s="1884"/>
      <c r="E316" s="1884"/>
      <c r="F316" s="1884"/>
      <c r="G316" s="1884"/>
      <c r="H316" s="1884"/>
      <c r="I316" s="1884"/>
      <c r="J316" s="1885"/>
      <c r="K316" s="1041" t="s">
        <v>6990</v>
      </c>
      <c r="L316" s="1040" t="s">
        <v>501</v>
      </c>
      <c r="M316" s="1282"/>
      <c r="N316" s="1282"/>
      <c r="O316" s="1058"/>
    </row>
    <row r="317" spans="1:15">
      <c r="A317" s="1046">
        <v>312</v>
      </c>
      <c r="B317" s="1045" t="s">
        <v>502</v>
      </c>
      <c r="C317" s="1883" t="s">
        <v>11811</v>
      </c>
      <c r="D317" s="1884"/>
      <c r="E317" s="1884"/>
      <c r="F317" s="1884"/>
      <c r="G317" s="1884"/>
      <c r="H317" s="1884"/>
      <c r="I317" s="1884"/>
      <c r="J317" s="1885"/>
      <c r="K317" s="1041" t="s">
        <v>6990</v>
      </c>
      <c r="L317" s="1040" t="s">
        <v>502</v>
      </c>
      <c r="M317" s="1282"/>
      <c r="N317" s="1282"/>
      <c r="O317" s="1058"/>
    </row>
    <row r="318" spans="1:15">
      <c r="A318" s="1046">
        <v>313</v>
      </c>
      <c r="B318" s="1045" t="s">
        <v>503</v>
      </c>
      <c r="C318" s="1883" t="s">
        <v>11812</v>
      </c>
      <c r="D318" s="1884"/>
      <c r="E318" s="1884"/>
      <c r="F318" s="1884"/>
      <c r="G318" s="1884"/>
      <c r="H318" s="1884"/>
      <c r="I318" s="1884"/>
      <c r="J318" s="1885"/>
      <c r="K318" s="1041" t="s">
        <v>6990</v>
      </c>
      <c r="L318" s="1040" t="s">
        <v>503</v>
      </c>
      <c r="M318" s="1282"/>
      <c r="N318" s="1282"/>
      <c r="O318" s="1058"/>
    </row>
    <row r="319" spans="1:15">
      <c r="A319" s="1046">
        <v>314</v>
      </c>
      <c r="B319" s="1045" t="s">
        <v>504</v>
      </c>
      <c r="C319" s="1883" t="s">
        <v>11813</v>
      </c>
      <c r="D319" s="1884"/>
      <c r="E319" s="1884"/>
      <c r="F319" s="1884"/>
      <c r="G319" s="1884"/>
      <c r="H319" s="1884"/>
      <c r="I319" s="1884"/>
      <c r="J319" s="1885"/>
      <c r="K319" s="1041" t="s">
        <v>6990</v>
      </c>
      <c r="L319" s="1040" t="s">
        <v>504</v>
      </c>
      <c r="M319" s="1282"/>
      <c r="N319" s="1282"/>
      <c r="O319" s="1058"/>
    </row>
    <row r="320" spans="1:15">
      <c r="A320" s="1046">
        <v>315</v>
      </c>
      <c r="B320" s="1045" t="s">
        <v>505</v>
      </c>
      <c r="C320" s="1883" t="s">
        <v>11814</v>
      </c>
      <c r="D320" s="1884"/>
      <c r="E320" s="1884"/>
      <c r="F320" s="1884"/>
      <c r="G320" s="1884"/>
      <c r="H320" s="1884"/>
      <c r="I320" s="1884"/>
      <c r="J320" s="1885"/>
      <c r="K320" s="1041" t="s">
        <v>6990</v>
      </c>
      <c r="L320" s="1040" t="s">
        <v>505</v>
      </c>
      <c r="M320" s="1282"/>
      <c r="N320" s="1282"/>
      <c r="O320" s="1058"/>
    </row>
    <row r="321" spans="1:15">
      <c r="A321" s="1046">
        <v>316</v>
      </c>
      <c r="B321" s="1037" t="s">
        <v>506</v>
      </c>
      <c r="C321" s="1883" t="s">
        <v>11815</v>
      </c>
      <c r="D321" s="1884"/>
      <c r="E321" s="1884"/>
      <c r="F321" s="1884"/>
      <c r="G321" s="1884"/>
      <c r="H321" s="1884"/>
      <c r="I321" s="1884"/>
      <c r="J321" s="1885"/>
      <c r="K321" s="1041" t="s">
        <v>6990</v>
      </c>
      <c r="L321" s="1040" t="s">
        <v>506</v>
      </c>
      <c r="M321" s="1282"/>
      <c r="N321" s="1282"/>
      <c r="O321" s="1058"/>
    </row>
    <row r="322" spans="1:15">
      <c r="A322" s="1046">
        <v>317</v>
      </c>
      <c r="B322" s="1037" t="s">
        <v>507</v>
      </c>
      <c r="C322" s="1883" t="s">
        <v>11816</v>
      </c>
      <c r="D322" s="1884"/>
      <c r="E322" s="1884"/>
      <c r="F322" s="1884"/>
      <c r="G322" s="1884"/>
      <c r="H322" s="1884"/>
      <c r="I322" s="1884"/>
      <c r="J322" s="1885"/>
      <c r="K322" s="1041" t="s">
        <v>6990</v>
      </c>
      <c r="L322" s="1040" t="s">
        <v>507</v>
      </c>
      <c r="M322" s="1282"/>
      <c r="N322" s="1282"/>
      <c r="O322" s="1058"/>
    </row>
    <row r="323" spans="1:15">
      <c r="A323" s="1046">
        <v>318</v>
      </c>
      <c r="B323" s="1037" t="s">
        <v>508</v>
      </c>
      <c r="C323" s="1883" t="s">
        <v>11817</v>
      </c>
      <c r="D323" s="1884"/>
      <c r="E323" s="1884"/>
      <c r="F323" s="1884"/>
      <c r="G323" s="1884"/>
      <c r="H323" s="1884"/>
      <c r="I323" s="1884"/>
      <c r="J323" s="1885"/>
      <c r="K323" s="1041" t="s">
        <v>6990</v>
      </c>
      <c r="L323" s="1040" t="s">
        <v>508</v>
      </c>
      <c r="M323" s="1282"/>
      <c r="N323" s="1282"/>
      <c r="O323" s="1058"/>
    </row>
    <row r="324" spans="1:15">
      <c r="A324" s="1046">
        <v>319</v>
      </c>
      <c r="B324" s="1037" t="s">
        <v>509</v>
      </c>
      <c r="C324" s="1883" t="s">
        <v>11818</v>
      </c>
      <c r="D324" s="1884"/>
      <c r="E324" s="1884"/>
      <c r="F324" s="1884"/>
      <c r="G324" s="1884"/>
      <c r="H324" s="1884"/>
      <c r="I324" s="1884"/>
      <c r="J324" s="1885"/>
      <c r="K324" s="1041" t="s">
        <v>6990</v>
      </c>
      <c r="L324" s="1040" t="s">
        <v>509</v>
      </c>
      <c r="M324" s="1282"/>
      <c r="N324" s="1282"/>
      <c r="O324" s="1058"/>
    </row>
    <row r="325" spans="1:15">
      <c r="A325" s="1046">
        <v>320</v>
      </c>
      <c r="B325" s="1045" t="s">
        <v>510</v>
      </c>
      <c r="C325" s="1883" t="s">
        <v>11819</v>
      </c>
      <c r="D325" s="1884"/>
      <c r="E325" s="1884"/>
      <c r="F325" s="1884"/>
      <c r="G325" s="1884"/>
      <c r="H325" s="1884"/>
      <c r="I325" s="1884"/>
      <c r="J325" s="1885"/>
      <c r="K325" s="1041" t="s">
        <v>6990</v>
      </c>
      <c r="L325" s="1040" t="s">
        <v>510</v>
      </c>
      <c r="M325" s="1282"/>
      <c r="N325" s="1282"/>
      <c r="O325" s="1058"/>
    </row>
    <row r="326" spans="1:15">
      <c r="A326" s="1046">
        <v>321</v>
      </c>
      <c r="B326" s="1045" t="s">
        <v>511</v>
      </c>
      <c r="C326" s="1883" t="s">
        <v>11820</v>
      </c>
      <c r="D326" s="1884"/>
      <c r="E326" s="1884"/>
      <c r="F326" s="1884"/>
      <c r="G326" s="1884"/>
      <c r="H326" s="1884"/>
      <c r="I326" s="1884"/>
      <c r="J326" s="1885"/>
      <c r="K326" s="1041" t="s">
        <v>6990</v>
      </c>
      <c r="L326" s="1040" t="s">
        <v>511</v>
      </c>
      <c r="M326" s="1282"/>
      <c r="N326" s="1282"/>
      <c r="O326" s="1058"/>
    </row>
    <row r="327" spans="1:15">
      <c r="A327" s="1046">
        <v>322</v>
      </c>
      <c r="B327" s="1045" t="s">
        <v>512</v>
      </c>
      <c r="C327" s="1883" t="s">
        <v>11821</v>
      </c>
      <c r="D327" s="1884"/>
      <c r="E327" s="1884"/>
      <c r="F327" s="1884"/>
      <c r="G327" s="1884"/>
      <c r="H327" s="1884"/>
      <c r="I327" s="1884"/>
      <c r="J327" s="1885"/>
      <c r="K327" s="1041" t="s">
        <v>6990</v>
      </c>
      <c r="L327" s="1040" t="s">
        <v>512</v>
      </c>
      <c r="M327" s="1282"/>
      <c r="N327" s="1282"/>
      <c r="O327" s="1058"/>
    </row>
    <row r="328" spans="1:15">
      <c r="A328" s="1046">
        <v>323</v>
      </c>
      <c r="B328" s="1045" t="s">
        <v>513</v>
      </c>
      <c r="C328" s="1883" t="s">
        <v>11822</v>
      </c>
      <c r="D328" s="1884"/>
      <c r="E328" s="1884"/>
      <c r="F328" s="1884"/>
      <c r="G328" s="1884"/>
      <c r="H328" s="1884"/>
      <c r="I328" s="1884"/>
      <c r="J328" s="1885"/>
      <c r="K328" s="1041" t="s">
        <v>6990</v>
      </c>
      <c r="L328" s="1040" t="s">
        <v>513</v>
      </c>
      <c r="M328" s="1282"/>
      <c r="N328" s="1282"/>
      <c r="O328" s="1058"/>
    </row>
    <row r="329" spans="1:15">
      <c r="A329" s="1046">
        <v>324</v>
      </c>
      <c r="B329" s="1037" t="s">
        <v>514</v>
      </c>
      <c r="C329" s="1883" t="s">
        <v>11823</v>
      </c>
      <c r="D329" s="1884"/>
      <c r="E329" s="1884"/>
      <c r="F329" s="1884"/>
      <c r="G329" s="1884"/>
      <c r="H329" s="1884"/>
      <c r="I329" s="1884"/>
      <c r="J329" s="1885"/>
      <c r="K329" s="1041" t="s">
        <v>6990</v>
      </c>
      <c r="L329" s="1040" t="s">
        <v>514</v>
      </c>
      <c r="M329" s="1282"/>
      <c r="N329" s="1282"/>
      <c r="O329" s="1058"/>
    </row>
    <row r="330" spans="1:15">
      <c r="A330" s="1046">
        <v>325</v>
      </c>
      <c r="B330" s="1037" t="s">
        <v>515</v>
      </c>
      <c r="C330" s="1883" t="s">
        <v>11824</v>
      </c>
      <c r="D330" s="1884"/>
      <c r="E330" s="1884"/>
      <c r="F330" s="1884"/>
      <c r="G330" s="1884"/>
      <c r="H330" s="1884"/>
      <c r="I330" s="1884"/>
      <c r="J330" s="1885"/>
      <c r="K330" s="1041" t="s">
        <v>6990</v>
      </c>
      <c r="L330" s="1040" t="s">
        <v>515</v>
      </c>
      <c r="M330" s="1282"/>
      <c r="N330" s="1282"/>
      <c r="O330" s="1058"/>
    </row>
    <row r="331" spans="1:15">
      <c r="A331" s="1046">
        <v>326</v>
      </c>
      <c r="B331" s="1037" t="s">
        <v>516</v>
      </c>
      <c r="C331" s="1883" t="s">
        <v>11825</v>
      </c>
      <c r="D331" s="1884"/>
      <c r="E331" s="1884"/>
      <c r="F331" s="1884"/>
      <c r="G331" s="1884"/>
      <c r="H331" s="1884"/>
      <c r="I331" s="1884"/>
      <c r="J331" s="1885"/>
      <c r="K331" s="1041" t="s">
        <v>6990</v>
      </c>
      <c r="L331" s="1040" t="s">
        <v>516</v>
      </c>
      <c r="M331" s="1282"/>
      <c r="N331" s="1282"/>
      <c r="O331" s="1058"/>
    </row>
    <row r="332" spans="1:15">
      <c r="A332" s="1046">
        <v>327</v>
      </c>
      <c r="B332" s="1037" t="s">
        <v>517</v>
      </c>
      <c r="C332" s="1883" t="s">
        <v>11826</v>
      </c>
      <c r="D332" s="1884"/>
      <c r="E332" s="1884"/>
      <c r="F332" s="1884"/>
      <c r="G332" s="1884"/>
      <c r="H332" s="1884"/>
      <c r="I332" s="1884"/>
      <c r="J332" s="1885"/>
      <c r="K332" s="1041" t="s">
        <v>6990</v>
      </c>
      <c r="L332" s="1040" t="s">
        <v>517</v>
      </c>
      <c r="M332" s="1282"/>
      <c r="N332" s="1282"/>
      <c r="O332" s="1058"/>
    </row>
    <row r="333" spans="1:15">
      <c r="A333" s="1046">
        <v>328</v>
      </c>
      <c r="B333" s="1045" t="s">
        <v>518</v>
      </c>
      <c r="C333" s="1883" t="s">
        <v>11827</v>
      </c>
      <c r="D333" s="1884"/>
      <c r="E333" s="1884"/>
      <c r="F333" s="1884"/>
      <c r="G333" s="1884"/>
      <c r="H333" s="1884"/>
      <c r="I333" s="1884"/>
      <c r="J333" s="1885"/>
      <c r="K333" s="1041" t="s">
        <v>6990</v>
      </c>
      <c r="L333" s="1040" t="s">
        <v>518</v>
      </c>
      <c r="M333" s="1282"/>
      <c r="N333" s="1282"/>
      <c r="O333" s="1058"/>
    </row>
    <row r="334" spans="1:15">
      <c r="A334" s="1046">
        <v>329</v>
      </c>
      <c r="B334" s="1045" t="s">
        <v>519</v>
      </c>
      <c r="C334" s="1883" t="s">
        <v>11828</v>
      </c>
      <c r="D334" s="1884"/>
      <c r="E334" s="1884"/>
      <c r="F334" s="1884"/>
      <c r="G334" s="1884"/>
      <c r="H334" s="1884"/>
      <c r="I334" s="1884"/>
      <c r="J334" s="1885"/>
      <c r="K334" s="1041" t="s">
        <v>6990</v>
      </c>
      <c r="L334" s="1040" t="s">
        <v>519</v>
      </c>
      <c r="M334" s="1282"/>
      <c r="N334" s="1282"/>
      <c r="O334" s="1058"/>
    </row>
    <row r="335" spans="1:15">
      <c r="A335" s="1046">
        <v>330</v>
      </c>
      <c r="B335" s="1045" t="s">
        <v>520</v>
      </c>
      <c r="C335" s="1883" t="s">
        <v>11829</v>
      </c>
      <c r="D335" s="1884"/>
      <c r="E335" s="1884"/>
      <c r="F335" s="1884"/>
      <c r="G335" s="1884"/>
      <c r="H335" s="1884"/>
      <c r="I335" s="1884"/>
      <c r="J335" s="1885"/>
      <c r="K335" s="1041" t="s">
        <v>6990</v>
      </c>
      <c r="L335" s="1040" t="s">
        <v>520</v>
      </c>
      <c r="M335" s="1282"/>
      <c r="N335" s="1282"/>
      <c r="O335" s="1058"/>
    </row>
    <row r="336" spans="1:15">
      <c r="A336" s="1046">
        <v>331</v>
      </c>
      <c r="B336" s="1045" t="s">
        <v>521</v>
      </c>
      <c r="C336" s="1883" t="s">
        <v>11830</v>
      </c>
      <c r="D336" s="1884"/>
      <c r="E336" s="1884"/>
      <c r="F336" s="1884"/>
      <c r="G336" s="1884"/>
      <c r="H336" s="1884"/>
      <c r="I336" s="1884"/>
      <c r="J336" s="1885"/>
      <c r="K336" s="1041" t="s">
        <v>6990</v>
      </c>
      <c r="L336" s="1040" t="s">
        <v>521</v>
      </c>
      <c r="M336" s="1282"/>
      <c r="N336" s="1282"/>
      <c r="O336" s="1058"/>
    </row>
    <row r="337" spans="1:15">
      <c r="A337" s="1046">
        <v>332</v>
      </c>
      <c r="B337" s="1037" t="s">
        <v>522</v>
      </c>
      <c r="C337" s="1883" t="s">
        <v>11831</v>
      </c>
      <c r="D337" s="1884"/>
      <c r="E337" s="1884"/>
      <c r="F337" s="1884"/>
      <c r="G337" s="1884"/>
      <c r="H337" s="1884"/>
      <c r="I337" s="1884"/>
      <c r="J337" s="1885"/>
      <c r="K337" s="1041" t="s">
        <v>6990</v>
      </c>
      <c r="L337" s="1040" t="s">
        <v>522</v>
      </c>
      <c r="M337" s="1282"/>
      <c r="N337" s="1282"/>
      <c r="O337" s="1058"/>
    </row>
    <row r="338" spans="1:15">
      <c r="A338" s="1046">
        <v>333</v>
      </c>
      <c r="B338" s="1037" t="s">
        <v>523</v>
      </c>
      <c r="C338" s="1883" t="s">
        <v>11832</v>
      </c>
      <c r="D338" s="1884"/>
      <c r="E338" s="1884"/>
      <c r="F338" s="1884"/>
      <c r="G338" s="1884"/>
      <c r="H338" s="1884"/>
      <c r="I338" s="1884"/>
      <c r="J338" s="1885"/>
      <c r="K338" s="1041" t="s">
        <v>6990</v>
      </c>
      <c r="L338" s="1040" t="s">
        <v>523</v>
      </c>
      <c r="M338" s="1282"/>
      <c r="N338" s="1282"/>
      <c r="O338" s="1058"/>
    </row>
    <row r="339" spans="1:15">
      <c r="A339" s="1046">
        <v>334</v>
      </c>
      <c r="B339" s="1037" t="s">
        <v>524</v>
      </c>
      <c r="C339" s="1883" t="s">
        <v>11833</v>
      </c>
      <c r="D339" s="1884"/>
      <c r="E339" s="1884"/>
      <c r="F339" s="1884"/>
      <c r="G339" s="1884"/>
      <c r="H339" s="1884"/>
      <c r="I339" s="1884"/>
      <c r="J339" s="1885"/>
      <c r="K339" s="1041" t="s">
        <v>6990</v>
      </c>
      <c r="L339" s="1040" t="s">
        <v>524</v>
      </c>
      <c r="M339" s="1282"/>
      <c r="N339" s="1282"/>
      <c r="O339" s="1058"/>
    </row>
    <row r="340" spans="1:15">
      <c r="A340" s="1046">
        <v>335</v>
      </c>
      <c r="B340" s="1037" t="s">
        <v>525</v>
      </c>
      <c r="C340" s="1883" t="s">
        <v>11834</v>
      </c>
      <c r="D340" s="1884"/>
      <c r="E340" s="1884"/>
      <c r="F340" s="1884"/>
      <c r="G340" s="1884"/>
      <c r="H340" s="1884"/>
      <c r="I340" s="1884"/>
      <c r="J340" s="1885"/>
      <c r="K340" s="1041" t="s">
        <v>6990</v>
      </c>
      <c r="L340" s="1040" t="s">
        <v>525</v>
      </c>
      <c r="M340" s="1282"/>
      <c r="N340" s="1282"/>
      <c r="O340" s="1058"/>
    </row>
    <row r="341" spans="1:15">
      <c r="A341" s="1046">
        <v>336</v>
      </c>
      <c r="B341" s="1045" t="s">
        <v>526</v>
      </c>
      <c r="C341" s="1883" t="s">
        <v>11835</v>
      </c>
      <c r="D341" s="1884"/>
      <c r="E341" s="1884"/>
      <c r="F341" s="1884"/>
      <c r="G341" s="1884"/>
      <c r="H341" s="1884"/>
      <c r="I341" s="1884"/>
      <c r="J341" s="1885"/>
      <c r="K341" s="1041" t="s">
        <v>6990</v>
      </c>
      <c r="L341" s="1040" t="s">
        <v>526</v>
      </c>
      <c r="M341" s="1282"/>
      <c r="N341" s="1282"/>
      <c r="O341" s="1058"/>
    </row>
    <row r="342" spans="1:15">
      <c r="A342" s="1046">
        <v>337</v>
      </c>
      <c r="B342" s="1045" t="s">
        <v>527</v>
      </c>
      <c r="C342" s="1883" t="s">
        <v>11836</v>
      </c>
      <c r="D342" s="1884"/>
      <c r="E342" s="1884"/>
      <c r="F342" s="1884"/>
      <c r="G342" s="1884"/>
      <c r="H342" s="1884"/>
      <c r="I342" s="1884"/>
      <c r="J342" s="1885"/>
      <c r="K342" s="1041" t="s">
        <v>6990</v>
      </c>
      <c r="L342" s="1040" t="s">
        <v>527</v>
      </c>
      <c r="M342" s="1282"/>
      <c r="N342" s="1282"/>
      <c r="O342" s="1058"/>
    </row>
    <row r="343" spans="1:15">
      <c r="A343" s="1046">
        <v>338</v>
      </c>
      <c r="B343" s="1045" t="s">
        <v>528</v>
      </c>
      <c r="C343" s="1883" t="s">
        <v>11837</v>
      </c>
      <c r="D343" s="1884"/>
      <c r="E343" s="1884"/>
      <c r="F343" s="1884"/>
      <c r="G343" s="1884"/>
      <c r="H343" s="1884"/>
      <c r="I343" s="1884"/>
      <c r="J343" s="1885"/>
      <c r="K343" s="1041" t="s">
        <v>6990</v>
      </c>
      <c r="L343" s="1040" t="s">
        <v>528</v>
      </c>
      <c r="M343" s="1282"/>
      <c r="N343" s="1282"/>
      <c r="O343" s="1058"/>
    </row>
    <row r="344" spans="1:15">
      <c r="A344" s="1046">
        <v>339</v>
      </c>
      <c r="B344" s="1045" t="s">
        <v>529</v>
      </c>
      <c r="C344" s="1883" t="s">
        <v>11838</v>
      </c>
      <c r="D344" s="1884"/>
      <c r="E344" s="1884"/>
      <c r="F344" s="1884"/>
      <c r="G344" s="1884"/>
      <c r="H344" s="1884"/>
      <c r="I344" s="1884"/>
      <c r="J344" s="1885"/>
      <c r="K344" s="1041" t="s">
        <v>6990</v>
      </c>
      <c r="L344" s="1040" t="s">
        <v>529</v>
      </c>
      <c r="M344" s="1282"/>
      <c r="N344" s="1282"/>
      <c r="O344" s="1058"/>
    </row>
    <row r="345" spans="1:15">
      <c r="A345" s="1046">
        <v>340</v>
      </c>
      <c r="B345" s="1037" t="s">
        <v>530</v>
      </c>
      <c r="C345" s="1883" t="s">
        <v>11839</v>
      </c>
      <c r="D345" s="1884"/>
      <c r="E345" s="1884"/>
      <c r="F345" s="1884"/>
      <c r="G345" s="1884"/>
      <c r="H345" s="1884"/>
      <c r="I345" s="1884"/>
      <c r="J345" s="1885"/>
      <c r="K345" s="1041" t="s">
        <v>6990</v>
      </c>
      <c r="L345" s="1040" t="s">
        <v>530</v>
      </c>
      <c r="M345" s="1282"/>
      <c r="N345" s="1282"/>
      <c r="O345" s="1058"/>
    </row>
    <row r="346" spans="1:15">
      <c r="A346" s="1046">
        <v>341</v>
      </c>
      <c r="B346" s="1037" t="s">
        <v>531</v>
      </c>
      <c r="C346" s="1883" t="s">
        <v>11840</v>
      </c>
      <c r="D346" s="1884"/>
      <c r="E346" s="1884"/>
      <c r="F346" s="1884"/>
      <c r="G346" s="1884"/>
      <c r="H346" s="1884"/>
      <c r="I346" s="1884"/>
      <c r="J346" s="1885"/>
      <c r="K346" s="1041" t="s">
        <v>6990</v>
      </c>
      <c r="L346" s="1040" t="s">
        <v>531</v>
      </c>
      <c r="M346" s="1282"/>
      <c r="N346" s="1282"/>
      <c r="O346" s="1058"/>
    </row>
    <row r="347" spans="1:15">
      <c r="A347" s="1046">
        <v>342</v>
      </c>
      <c r="B347" s="1037" t="s">
        <v>532</v>
      </c>
      <c r="C347" s="1883" t="s">
        <v>11841</v>
      </c>
      <c r="D347" s="1884"/>
      <c r="E347" s="1884"/>
      <c r="F347" s="1884"/>
      <c r="G347" s="1884"/>
      <c r="H347" s="1884"/>
      <c r="I347" s="1884"/>
      <c r="J347" s="1885"/>
      <c r="K347" s="1041" t="s">
        <v>6990</v>
      </c>
      <c r="L347" s="1040" t="s">
        <v>532</v>
      </c>
      <c r="M347" s="1282"/>
      <c r="N347" s="1282"/>
      <c r="O347" s="1058"/>
    </row>
    <row r="348" spans="1:15">
      <c r="A348" s="1046">
        <v>343</v>
      </c>
      <c r="B348" s="1037" t="s">
        <v>533</v>
      </c>
      <c r="C348" s="1883" t="s">
        <v>11842</v>
      </c>
      <c r="D348" s="1884"/>
      <c r="E348" s="1884"/>
      <c r="F348" s="1884"/>
      <c r="G348" s="1884"/>
      <c r="H348" s="1884"/>
      <c r="I348" s="1884"/>
      <c r="J348" s="1885"/>
      <c r="K348" s="1041" t="s">
        <v>6990</v>
      </c>
      <c r="L348" s="1040" t="s">
        <v>533</v>
      </c>
      <c r="M348" s="1282"/>
      <c r="N348" s="1282"/>
      <c r="O348" s="1058"/>
    </row>
    <row r="349" spans="1:15">
      <c r="A349" s="1046">
        <v>344</v>
      </c>
      <c r="B349" s="1045" t="s">
        <v>534</v>
      </c>
      <c r="C349" s="1883" t="s">
        <v>11843</v>
      </c>
      <c r="D349" s="1884"/>
      <c r="E349" s="1884"/>
      <c r="F349" s="1884"/>
      <c r="G349" s="1884"/>
      <c r="H349" s="1884"/>
      <c r="I349" s="1884"/>
      <c r="J349" s="1885"/>
      <c r="K349" s="1041" t="s">
        <v>6990</v>
      </c>
      <c r="L349" s="1040" t="s">
        <v>534</v>
      </c>
      <c r="M349" s="1282"/>
      <c r="N349" s="1282"/>
      <c r="O349" s="1058"/>
    </row>
    <row r="350" spans="1:15">
      <c r="A350" s="1046">
        <v>345</v>
      </c>
      <c r="B350" s="1045" t="s">
        <v>535</v>
      </c>
      <c r="C350" s="1883" t="s">
        <v>11844</v>
      </c>
      <c r="D350" s="1884"/>
      <c r="E350" s="1884"/>
      <c r="F350" s="1884"/>
      <c r="G350" s="1884"/>
      <c r="H350" s="1884"/>
      <c r="I350" s="1884"/>
      <c r="J350" s="1885"/>
      <c r="K350" s="1041" t="s">
        <v>6990</v>
      </c>
      <c r="L350" s="1040" t="s">
        <v>535</v>
      </c>
      <c r="M350" s="1282"/>
      <c r="N350" s="1282"/>
      <c r="O350" s="1058"/>
    </row>
    <row r="351" spans="1:15">
      <c r="A351" s="1046">
        <v>346</v>
      </c>
      <c r="B351" s="1045" t="s">
        <v>536</v>
      </c>
      <c r="C351" s="1883" t="s">
        <v>11845</v>
      </c>
      <c r="D351" s="1884"/>
      <c r="E351" s="1884"/>
      <c r="F351" s="1884"/>
      <c r="G351" s="1884"/>
      <c r="H351" s="1884"/>
      <c r="I351" s="1884"/>
      <c r="J351" s="1885"/>
      <c r="K351" s="1041" t="s">
        <v>6990</v>
      </c>
      <c r="L351" s="1040" t="s">
        <v>536</v>
      </c>
      <c r="M351" s="1282"/>
      <c r="N351" s="1282"/>
      <c r="O351" s="1058"/>
    </row>
    <row r="352" spans="1:15">
      <c r="A352" s="1046">
        <v>347</v>
      </c>
      <c r="B352" s="1045" t="s">
        <v>537</v>
      </c>
      <c r="C352" s="1883" t="s">
        <v>11846</v>
      </c>
      <c r="D352" s="1884"/>
      <c r="E352" s="1884"/>
      <c r="F352" s="1884"/>
      <c r="G352" s="1884"/>
      <c r="H352" s="1884"/>
      <c r="I352" s="1884"/>
      <c r="J352" s="1885"/>
      <c r="K352" s="1041" t="s">
        <v>6990</v>
      </c>
      <c r="L352" s="1040" t="s">
        <v>537</v>
      </c>
      <c r="M352" s="1282"/>
      <c r="N352" s="1282"/>
      <c r="O352" s="1058"/>
    </row>
    <row r="353" spans="1:15">
      <c r="A353" s="1046">
        <v>348</v>
      </c>
      <c r="B353" s="1037" t="s">
        <v>538</v>
      </c>
      <c r="C353" s="1883" t="s">
        <v>11847</v>
      </c>
      <c r="D353" s="1884"/>
      <c r="E353" s="1884"/>
      <c r="F353" s="1884"/>
      <c r="G353" s="1884"/>
      <c r="H353" s="1884"/>
      <c r="I353" s="1884"/>
      <c r="J353" s="1885"/>
      <c r="K353" s="1041" t="s">
        <v>6990</v>
      </c>
      <c r="L353" s="1040" t="s">
        <v>538</v>
      </c>
      <c r="M353" s="1282"/>
      <c r="N353" s="1282"/>
      <c r="O353" s="1058"/>
    </row>
    <row r="354" spans="1:15">
      <c r="A354" s="1046">
        <v>349</v>
      </c>
      <c r="B354" s="1037" t="s">
        <v>539</v>
      </c>
      <c r="C354" s="1883" t="s">
        <v>11848</v>
      </c>
      <c r="D354" s="1884"/>
      <c r="E354" s="1884"/>
      <c r="F354" s="1884"/>
      <c r="G354" s="1884"/>
      <c r="H354" s="1884"/>
      <c r="I354" s="1884"/>
      <c r="J354" s="1885"/>
      <c r="K354" s="1041" t="s">
        <v>6990</v>
      </c>
      <c r="L354" s="1040" t="s">
        <v>539</v>
      </c>
      <c r="M354" s="1282"/>
      <c r="N354" s="1282"/>
      <c r="O354" s="1058"/>
    </row>
    <row r="355" spans="1:15">
      <c r="A355" s="1046">
        <v>350</v>
      </c>
      <c r="B355" s="1037" t="s">
        <v>540</v>
      </c>
      <c r="C355" s="1883" t="s">
        <v>11849</v>
      </c>
      <c r="D355" s="1884"/>
      <c r="E355" s="1884"/>
      <c r="F355" s="1884"/>
      <c r="G355" s="1884"/>
      <c r="H355" s="1884"/>
      <c r="I355" s="1884"/>
      <c r="J355" s="1885"/>
      <c r="K355" s="1041" t="s">
        <v>6990</v>
      </c>
      <c r="L355" s="1040" t="s">
        <v>540</v>
      </c>
      <c r="M355" s="1282"/>
      <c r="N355" s="1282"/>
      <c r="O355" s="1058"/>
    </row>
    <row r="356" spans="1:15">
      <c r="A356" s="1046">
        <v>351</v>
      </c>
      <c r="B356" s="1037" t="s">
        <v>541</v>
      </c>
      <c r="C356" s="1883" t="s">
        <v>11850</v>
      </c>
      <c r="D356" s="1884"/>
      <c r="E356" s="1884"/>
      <c r="F356" s="1884"/>
      <c r="G356" s="1884"/>
      <c r="H356" s="1884"/>
      <c r="I356" s="1884"/>
      <c r="J356" s="1885"/>
      <c r="K356" s="1041" t="s">
        <v>6990</v>
      </c>
      <c r="L356" s="1040" t="s">
        <v>541</v>
      </c>
      <c r="M356" s="1282"/>
      <c r="N356" s="1282"/>
      <c r="O356" s="1058"/>
    </row>
    <row r="357" spans="1:15">
      <c r="A357" s="1046">
        <v>352</v>
      </c>
      <c r="B357" s="1045" t="s">
        <v>542</v>
      </c>
      <c r="C357" s="1883" t="s">
        <v>11851</v>
      </c>
      <c r="D357" s="1884"/>
      <c r="E357" s="1884"/>
      <c r="F357" s="1884"/>
      <c r="G357" s="1884"/>
      <c r="H357" s="1884"/>
      <c r="I357" s="1884"/>
      <c r="J357" s="1885"/>
      <c r="K357" s="1041" t="s">
        <v>6990</v>
      </c>
      <c r="L357" s="1040" t="s">
        <v>542</v>
      </c>
      <c r="M357" s="1282"/>
      <c r="N357" s="1282"/>
      <c r="O357" s="1058"/>
    </row>
    <row r="358" spans="1:15">
      <c r="A358" s="1046">
        <v>353</v>
      </c>
      <c r="B358" s="1045" t="s">
        <v>543</v>
      </c>
      <c r="C358" s="1883" t="s">
        <v>11852</v>
      </c>
      <c r="D358" s="1884"/>
      <c r="E358" s="1884"/>
      <c r="F358" s="1884"/>
      <c r="G358" s="1884"/>
      <c r="H358" s="1884"/>
      <c r="I358" s="1884"/>
      <c r="J358" s="1885"/>
      <c r="K358" s="1041" t="s">
        <v>6990</v>
      </c>
      <c r="L358" s="1040" t="s">
        <v>543</v>
      </c>
      <c r="M358" s="1282"/>
      <c r="N358" s="1282"/>
      <c r="O358" s="1058"/>
    </row>
    <row r="359" spans="1:15">
      <c r="A359" s="1046">
        <v>354</v>
      </c>
      <c r="B359" s="1045" t="s">
        <v>544</v>
      </c>
      <c r="C359" s="1883" t="s">
        <v>11853</v>
      </c>
      <c r="D359" s="1884"/>
      <c r="E359" s="1884"/>
      <c r="F359" s="1884"/>
      <c r="G359" s="1884"/>
      <c r="H359" s="1884"/>
      <c r="I359" s="1884"/>
      <c r="J359" s="1885"/>
      <c r="K359" s="1041" t="s">
        <v>6990</v>
      </c>
      <c r="L359" s="1040" t="s">
        <v>544</v>
      </c>
      <c r="M359" s="1282"/>
      <c r="N359" s="1282"/>
      <c r="O359" s="1058"/>
    </row>
    <row r="360" spans="1:15">
      <c r="A360" s="1046">
        <v>355</v>
      </c>
      <c r="B360" s="1045" t="s">
        <v>545</v>
      </c>
      <c r="C360" s="1883" t="s">
        <v>11854</v>
      </c>
      <c r="D360" s="1884"/>
      <c r="E360" s="1884"/>
      <c r="F360" s="1884"/>
      <c r="G360" s="1884"/>
      <c r="H360" s="1884"/>
      <c r="I360" s="1884"/>
      <c r="J360" s="1885"/>
      <c r="K360" s="1041" t="s">
        <v>6990</v>
      </c>
      <c r="L360" s="1040" t="s">
        <v>545</v>
      </c>
      <c r="M360" s="1282"/>
      <c r="N360" s="1282"/>
      <c r="O360" s="1058"/>
    </row>
    <row r="361" spans="1:15">
      <c r="A361" s="1046">
        <v>356</v>
      </c>
      <c r="B361" s="1037" t="s">
        <v>546</v>
      </c>
      <c r="C361" s="1883" t="s">
        <v>11855</v>
      </c>
      <c r="D361" s="1884"/>
      <c r="E361" s="1884"/>
      <c r="F361" s="1884"/>
      <c r="G361" s="1884"/>
      <c r="H361" s="1884"/>
      <c r="I361" s="1884"/>
      <c r="J361" s="1885"/>
      <c r="K361" s="1041" t="s">
        <v>6990</v>
      </c>
      <c r="L361" s="1040" t="s">
        <v>546</v>
      </c>
      <c r="M361" s="1282"/>
      <c r="N361" s="1282"/>
      <c r="O361" s="1058"/>
    </row>
    <row r="362" spans="1:15">
      <c r="A362" s="1046">
        <v>357</v>
      </c>
      <c r="B362" s="1037" t="s">
        <v>547</v>
      </c>
      <c r="C362" s="1883" t="s">
        <v>11856</v>
      </c>
      <c r="D362" s="1884"/>
      <c r="E362" s="1884"/>
      <c r="F362" s="1884"/>
      <c r="G362" s="1884"/>
      <c r="H362" s="1884"/>
      <c r="I362" s="1884"/>
      <c r="J362" s="1885"/>
      <c r="K362" s="1041" t="s">
        <v>6990</v>
      </c>
      <c r="L362" s="1040" t="s">
        <v>547</v>
      </c>
      <c r="M362" s="1282"/>
      <c r="N362" s="1282"/>
      <c r="O362" s="1058"/>
    </row>
    <row r="363" spans="1:15">
      <c r="A363" s="1046">
        <v>358</v>
      </c>
      <c r="B363" s="1037" t="s">
        <v>548</v>
      </c>
      <c r="C363" s="1883" t="s">
        <v>11857</v>
      </c>
      <c r="D363" s="1884"/>
      <c r="E363" s="1884"/>
      <c r="F363" s="1884"/>
      <c r="G363" s="1884"/>
      <c r="H363" s="1884"/>
      <c r="I363" s="1884"/>
      <c r="J363" s="1885"/>
      <c r="K363" s="1041" t="s">
        <v>6990</v>
      </c>
      <c r="L363" s="1040" t="s">
        <v>548</v>
      </c>
      <c r="M363" s="1282"/>
      <c r="N363" s="1282"/>
      <c r="O363" s="1058"/>
    </row>
    <row r="364" spans="1:15">
      <c r="A364" s="1046">
        <v>359</v>
      </c>
      <c r="B364" s="1037" t="s">
        <v>549</v>
      </c>
      <c r="C364" s="1883" t="s">
        <v>11858</v>
      </c>
      <c r="D364" s="1884"/>
      <c r="E364" s="1884"/>
      <c r="F364" s="1884"/>
      <c r="G364" s="1884"/>
      <c r="H364" s="1884"/>
      <c r="I364" s="1884"/>
      <c r="J364" s="1885"/>
      <c r="K364" s="1041" t="s">
        <v>6990</v>
      </c>
      <c r="L364" s="1040" t="s">
        <v>549</v>
      </c>
      <c r="M364" s="1282"/>
      <c r="N364" s="1282"/>
      <c r="O364" s="1058"/>
    </row>
    <row r="365" spans="1:15">
      <c r="A365" s="1046">
        <v>360</v>
      </c>
      <c r="B365" s="1045" t="s">
        <v>550</v>
      </c>
      <c r="C365" s="1883" t="s">
        <v>11859</v>
      </c>
      <c r="D365" s="1884"/>
      <c r="E365" s="1884"/>
      <c r="F365" s="1884"/>
      <c r="G365" s="1884"/>
      <c r="H365" s="1884"/>
      <c r="I365" s="1884"/>
      <c r="J365" s="1885"/>
      <c r="K365" s="1041" t="s">
        <v>6990</v>
      </c>
      <c r="L365" s="1040" t="s">
        <v>550</v>
      </c>
      <c r="M365" s="1282"/>
      <c r="N365" s="1282"/>
      <c r="O365" s="1058"/>
    </row>
    <row r="366" spans="1:15">
      <c r="A366" s="1046">
        <v>361</v>
      </c>
      <c r="B366" s="1045" t="s">
        <v>551</v>
      </c>
      <c r="C366" s="1883" t="s">
        <v>11860</v>
      </c>
      <c r="D366" s="1884"/>
      <c r="E366" s="1884"/>
      <c r="F366" s="1884"/>
      <c r="G366" s="1884"/>
      <c r="H366" s="1884"/>
      <c r="I366" s="1884"/>
      <c r="J366" s="1885"/>
      <c r="K366" s="1041" t="s">
        <v>6990</v>
      </c>
      <c r="L366" s="1040" t="s">
        <v>551</v>
      </c>
      <c r="M366" s="1282"/>
      <c r="N366" s="1282"/>
      <c r="O366" s="1058"/>
    </row>
    <row r="367" spans="1:15">
      <c r="A367" s="1046">
        <v>362</v>
      </c>
      <c r="B367" s="1045" t="s">
        <v>552</v>
      </c>
      <c r="C367" s="1883" t="s">
        <v>11861</v>
      </c>
      <c r="D367" s="1884"/>
      <c r="E367" s="1884"/>
      <c r="F367" s="1884"/>
      <c r="G367" s="1884"/>
      <c r="H367" s="1884"/>
      <c r="I367" s="1884"/>
      <c r="J367" s="1885"/>
      <c r="K367" s="1041" t="s">
        <v>6990</v>
      </c>
      <c r="L367" s="1040" t="s">
        <v>552</v>
      </c>
      <c r="M367" s="1282"/>
      <c r="N367" s="1282"/>
      <c r="O367" s="1058"/>
    </row>
    <row r="368" spans="1:15">
      <c r="A368" s="1046">
        <v>363</v>
      </c>
      <c r="B368" s="1045" t="s">
        <v>553</v>
      </c>
      <c r="C368" s="1883" t="s">
        <v>11862</v>
      </c>
      <c r="D368" s="1884"/>
      <c r="E368" s="1884"/>
      <c r="F368" s="1884"/>
      <c r="G368" s="1884"/>
      <c r="H368" s="1884"/>
      <c r="I368" s="1884"/>
      <c r="J368" s="1885"/>
      <c r="K368" s="1041" t="s">
        <v>6990</v>
      </c>
      <c r="L368" s="1040" t="s">
        <v>553</v>
      </c>
      <c r="M368" s="1282"/>
      <c r="N368" s="1282"/>
      <c r="O368" s="1058"/>
    </row>
    <row r="369" spans="1:15">
      <c r="A369" s="1046">
        <v>364</v>
      </c>
      <c r="B369" s="1037" t="s">
        <v>554</v>
      </c>
      <c r="C369" s="1883" t="s">
        <v>11863</v>
      </c>
      <c r="D369" s="1884"/>
      <c r="E369" s="1884"/>
      <c r="F369" s="1884"/>
      <c r="G369" s="1884"/>
      <c r="H369" s="1884"/>
      <c r="I369" s="1884"/>
      <c r="J369" s="1885"/>
      <c r="K369" s="1041" t="s">
        <v>6990</v>
      </c>
      <c r="L369" s="1040" t="s">
        <v>554</v>
      </c>
      <c r="M369" s="1282"/>
      <c r="N369" s="1282"/>
      <c r="O369" s="1058"/>
    </row>
    <row r="370" spans="1:15">
      <c r="A370" s="1046">
        <v>365</v>
      </c>
      <c r="B370" s="1037" t="s">
        <v>555</v>
      </c>
      <c r="C370" s="1883" t="s">
        <v>11864</v>
      </c>
      <c r="D370" s="1884"/>
      <c r="E370" s="1884"/>
      <c r="F370" s="1884"/>
      <c r="G370" s="1884"/>
      <c r="H370" s="1884"/>
      <c r="I370" s="1884"/>
      <c r="J370" s="1885"/>
      <c r="K370" s="1041" t="s">
        <v>6990</v>
      </c>
      <c r="L370" s="1040" t="s">
        <v>555</v>
      </c>
      <c r="M370" s="1282"/>
      <c r="N370" s="1282"/>
      <c r="O370" s="1058"/>
    </row>
    <row r="371" spans="1:15">
      <c r="A371" s="1046">
        <v>366</v>
      </c>
      <c r="B371" s="1037" t="s">
        <v>556</v>
      </c>
      <c r="C371" s="1883" t="s">
        <v>11865</v>
      </c>
      <c r="D371" s="1884"/>
      <c r="E371" s="1884"/>
      <c r="F371" s="1884"/>
      <c r="G371" s="1884"/>
      <c r="H371" s="1884"/>
      <c r="I371" s="1884"/>
      <c r="J371" s="1885"/>
      <c r="K371" s="1041" t="s">
        <v>6990</v>
      </c>
      <c r="L371" s="1040" t="s">
        <v>556</v>
      </c>
      <c r="M371" s="1282"/>
      <c r="N371" s="1282"/>
      <c r="O371" s="1058"/>
    </row>
    <row r="372" spans="1:15">
      <c r="A372" s="1046">
        <v>367</v>
      </c>
      <c r="B372" s="1037" t="s">
        <v>557</v>
      </c>
      <c r="C372" s="1883" t="s">
        <v>11866</v>
      </c>
      <c r="D372" s="1884"/>
      <c r="E372" s="1884"/>
      <c r="F372" s="1884"/>
      <c r="G372" s="1884"/>
      <c r="H372" s="1884"/>
      <c r="I372" s="1884"/>
      <c r="J372" s="1885"/>
      <c r="K372" s="1041" t="s">
        <v>6990</v>
      </c>
      <c r="L372" s="1040" t="s">
        <v>557</v>
      </c>
      <c r="M372" s="1282"/>
      <c r="N372" s="1282"/>
      <c r="O372" s="1058"/>
    </row>
    <row r="373" spans="1:15">
      <c r="A373" s="1046">
        <v>368</v>
      </c>
      <c r="B373" s="1045" t="s">
        <v>558</v>
      </c>
      <c r="C373" s="1883" t="s">
        <v>11867</v>
      </c>
      <c r="D373" s="1884"/>
      <c r="E373" s="1884"/>
      <c r="F373" s="1884"/>
      <c r="G373" s="1884"/>
      <c r="H373" s="1884"/>
      <c r="I373" s="1884"/>
      <c r="J373" s="1885"/>
      <c r="K373" s="1041" t="s">
        <v>6990</v>
      </c>
      <c r="L373" s="1040" t="s">
        <v>558</v>
      </c>
      <c r="M373" s="1282"/>
      <c r="N373" s="1282"/>
      <c r="O373" s="1058"/>
    </row>
    <row r="374" spans="1:15">
      <c r="A374" s="1046">
        <v>369</v>
      </c>
      <c r="B374" s="1045" t="s">
        <v>559</v>
      </c>
      <c r="C374" s="1883" t="s">
        <v>11868</v>
      </c>
      <c r="D374" s="1884"/>
      <c r="E374" s="1884"/>
      <c r="F374" s="1884"/>
      <c r="G374" s="1884"/>
      <c r="H374" s="1884"/>
      <c r="I374" s="1884"/>
      <c r="J374" s="1885"/>
      <c r="K374" s="1041" t="s">
        <v>6990</v>
      </c>
      <c r="L374" s="1040" t="s">
        <v>559</v>
      </c>
      <c r="M374" s="1282"/>
      <c r="N374" s="1282"/>
      <c r="O374" s="1058"/>
    </row>
    <row r="375" spans="1:15">
      <c r="A375" s="1046">
        <v>370</v>
      </c>
      <c r="B375" s="1045" t="s">
        <v>560</v>
      </c>
      <c r="C375" s="1883" t="s">
        <v>11869</v>
      </c>
      <c r="D375" s="1884"/>
      <c r="E375" s="1884"/>
      <c r="F375" s="1884"/>
      <c r="G375" s="1884"/>
      <c r="H375" s="1884"/>
      <c r="I375" s="1884"/>
      <c r="J375" s="1885"/>
      <c r="K375" s="1041" t="s">
        <v>6990</v>
      </c>
      <c r="L375" s="1040" t="s">
        <v>560</v>
      </c>
      <c r="M375" s="1282"/>
      <c r="N375" s="1282"/>
      <c r="O375" s="1058"/>
    </row>
    <row r="376" spans="1:15">
      <c r="A376" s="1046">
        <v>371</v>
      </c>
      <c r="B376" s="1045" t="s">
        <v>561</v>
      </c>
      <c r="C376" s="1883" t="s">
        <v>11870</v>
      </c>
      <c r="D376" s="1884"/>
      <c r="E376" s="1884"/>
      <c r="F376" s="1884"/>
      <c r="G376" s="1884"/>
      <c r="H376" s="1884"/>
      <c r="I376" s="1884"/>
      <c r="J376" s="1885"/>
      <c r="K376" s="1041" t="s">
        <v>6990</v>
      </c>
      <c r="L376" s="1040" t="s">
        <v>561</v>
      </c>
      <c r="M376" s="1282"/>
      <c r="N376" s="1282"/>
      <c r="O376" s="1058"/>
    </row>
    <row r="377" spans="1:15">
      <c r="A377" s="1046">
        <v>372</v>
      </c>
      <c r="B377" s="1037" t="s">
        <v>562</v>
      </c>
      <c r="C377" s="1883" t="s">
        <v>11871</v>
      </c>
      <c r="D377" s="1884"/>
      <c r="E377" s="1884"/>
      <c r="F377" s="1884"/>
      <c r="G377" s="1884"/>
      <c r="H377" s="1884"/>
      <c r="I377" s="1884"/>
      <c r="J377" s="1885"/>
      <c r="K377" s="1041" t="s">
        <v>6990</v>
      </c>
      <c r="L377" s="1040" t="s">
        <v>562</v>
      </c>
      <c r="M377" s="1282"/>
      <c r="N377" s="1282"/>
      <c r="O377" s="1058"/>
    </row>
    <row r="378" spans="1:15">
      <c r="A378" s="1046">
        <v>373</v>
      </c>
      <c r="B378" s="1037" t="s">
        <v>563</v>
      </c>
      <c r="C378" s="1883" t="s">
        <v>11872</v>
      </c>
      <c r="D378" s="1884"/>
      <c r="E378" s="1884"/>
      <c r="F378" s="1884"/>
      <c r="G378" s="1884"/>
      <c r="H378" s="1884"/>
      <c r="I378" s="1884"/>
      <c r="J378" s="1885"/>
      <c r="K378" s="1041" t="s">
        <v>6990</v>
      </c>
      <c r="L378" s="1040" t="s">
        <v>563</v>
      </c>
      <c r="M378" s="1282"/>
      <c r="N378" s="1282"/>
      <c r="O378" s="1058"/>
    </row>
    <row r="379" spans="1:15">
      <c r="A379" s="1046">
        <v>374</v>
      </c>
      <c r="B379" s="1037" t="s">
        <v>564</v>
      </c>
      <c r="C379" s="1883" t="s">
        <v>11873</v>
      </c>
      <c r="D379" s="1884"/>
      <c r="E379" s="1884"/>
      <c r="F379" s="1884"/>
      <c r="G379" s="1884"/>
      <c r="H379" s="1884"/>
      <c r="I379" s="1884"/>
      <c r="J379" s="1885"/>
      <c r="K379" s="1041" t="s">
        <v>6990</v>
      </c>
      <c r="L379" s="1040" t="s">
        <v>564</v>
      </c>
      <c r="M379" s="1282"/>
      <c r="N379" s="1282"/>
      <c r="O379" s="1058"/>
    </row>
    <row r="380" spans="1:15">
      <c r="A380" s="1046">
        <v>375</v>
      </c>
      <c r="B380" s="1037" t="s">
        <v>565</v>
      </c>
      <c r="C380" s="1883" t="s">
        <v>11874</v>
      </c>
      <c r="D380" s="1884"/>
      <c r="E380" s="1884"/>
      <c r="F380" s="1884"/>
      <c r="G380" s="1884"/>
      <c r="H380" s="1884"/>
      <c r="I380" s="1884"/>
      <c r="J380" s="1885"/>
      <c r="K380" s="1041" t="s">
        <v>6990</v>
      </c>
      <c r="L380" s="1040" t="s">
        <v>565</v>
      </c>
      <c r="M380" s="1282"/>
      <c r="N380" s="1282"/>
      <c r="O380" s="1058"/>
    </row>
    <row r="381" spans="1:15">
      <c r="A381" s="1046">
        <v>376</v>
      </c>
      <c r="B381" s="1045" t="s">
        <v>566</v>
      </c>
      <c r="C381" s="1883" t="s">
        <v>11875</v>
      </c>
      <c r="D381" s="1884"/>
      <c r="E381" s="1884"/>
      <c r="F381" s="1884"/>
      <c r="G381" s="1884"/>
      <c r="H381" s="1884"/>
      <c r="I381" s="1884"/>
      <c r="J381" s="1885"/>
      <c r="K381" s="1041" t="s">
        <v>6990</v>
      </c>
      <c r="L381" s="1040" t="s">
        <v>566</v>
      </c>
      <c r="M381" s="1282"/>
      <c r="N381" s="1282"/>
      <c r="O381" s="1058"/>
    </row>
    <row r="382" spans="1:15">
      <c r="A382" s="1046">
        <v>377</v>
      </c>
      <c r="B382" s="1045" t="s">
        <v>567</v>
      </c>
      <c r="C382" s="1883" t="s">
        <v>11876</v>
      </c>
      <c r="D382" s="1884"/>
      <c r="E382" s="1884"/>
      <c r="F382" s="1884"/>
      <c r="G382" s="1884"/>
      <c r="H382" s="1884"/>
      <c r="I382" s="1884"/>
      <c r="J382" s="1885"/>
      <c r="K382" s="1041" t="s">
        <v>6990</v>
      </c>
      <c r="L382" s="1040" t="s">
        <v>567</v>
      </c>
      <c r="M382" s="1282"/>
      <c r="N382" s="1282"/>
      <c r="O382" s="1058"/>
    </row>
    <row r="383" spans="1:15">
      <c r="A383" s="1046">
        <v>378</v>
      </c>
      <c r="B383" s="1045" t="s">
        <v>568</v>
      </c>
      <c r="C383" s="1883" t="s">
        <v>11877</v>
      </c>
      <c r="D383" s="1884"/>
      <c r="E383" s="1884"/>
      <c r="F383" s="1884"/>
      <c r="G383" s="1884"/>
      <c r="H383" s="1884"/>
      <c r="I383" s="1884"/>
      <c r="J383" s="1885"/>
      <c r="K383" s="1041" t="s">
        <v>6990</v>
      </c>
      <c r="L383" s="1040" t="s">
        <v>568</v>
      </c>
      <c r="M383" s="1282"/>
      <c r="N383" s="1282"/>
      <c r="O383" s="1058"/>
    </row>
    <row r="384" spans="1:15">
      <c r="A384" s="1046">
        <v>379</v>
      </c>
      <c r="B384" s="1045" t="s">
        <v>569</v>
      </c>
      <c r="C384" s="1883" t="s">
        <v>11878</v>
      </c>
      <c r="D384" s="1884"/>
      <c r="E384" s="1884"/>
      <c r="F384" s="1884"/>
      <c r="G384" s="1884"/>
      <c r="H384" s="1884"/>
      <c r="I384" s="1884"/>
      <c r="J384" s="1885"/>
      <c r="K384" s="1041" t="s">
        <v>6990</v>
      </c>
      <c r="L384" s="1040" t="s">
        <v>569</v>
      </c>
      <c r="M384" s="1282"/>
      <c r="N384" s="1282"/>
      <c r="O384" s="1058"/>
    </row>
    <row r="385" spans="1:15">
      <c r="A385" s="1046">
        <v>380</v>
      </c>
      <c r="B385" s="1037" t="s">
        <v>570</v>
      </c>
      <c r="C385" s="1883" t="s">
        <v>11879</v>
      </c>
      <c r="D385" s="1884"/>
      <c r="E385" s="1884"/>
      <c r="F385" s="1884"/>
      <c r="G385" s="1884"/>
      <c r="H385" s="1884"/>
      <c r="I385" s="1884"/>
      <c r="J385" s="1885"/>
      <c r="K385" s="1041" t="s">
        <v>6990</v>
      </c>
      <c r="L385" s="1040" t="s">
        <v>570</v>
      </c>
      <c r="M385" s="1282"/>
      <c r="N385" s="1282"/>
      <c r="O385" s="1058"/>
    </row>
    <row r="386" spans="1:15">
      <c r="A386" s="1046">
        <v>381</v>
      </c>
      <c r="B386" s="1037" t="s">
        <v>571</v>
      </c>
      <c r="C386" s="1883" t="s">
        <v>11880</v>
      </c>
      <c r="D386" s="1884"/>
      <c r="E386" s="1884"/>
      <c r="F386" s="1884"/>
      <c r="G386" s="1884"/>
      <c r="H386" s="1884"/>
      <c r="I386" s="1884"/>
      <c r="J386" s="1885"/>
      <c r="K386" s="1041" t="s">
        <v>6990</v>
      </c>
      <c r="L386" s="1040" t="s">
        <v>571</v>
      </c>
      <c r="M386" s="1282"/>
      <c r="N386" s="1282"/>
      <c r="O386" s="1058"/>
    </row>
    <row r="387" spans="1:15">
      <c r="A387" s="1046">
        <v>382</v>
      </c>
      <c r="B387" s="1037" t="s">
        <v>572</v>
      </c>
      <c r="C387" s="1883" t="s">
        <v>11881</v>
      </c>
      <c r="D387" s="1884"/>
      <c r="E387" s="1884"/>
      <c r="F387" s="1884"/>
      <c r="G387" s="1884"/>
      <c r="H387" s="1884"/>
      <c r="I387" s="1884"/>
      <c r="J387" s="1885"/>
      <c r="K387" s="1041" t="s">
        <v>6990</v>
      </c>
      <c r="L387" s="1040" t="s">
        <v>572</v>
      </c>
      <c r="M387" s="1282"/>
      <c r="N387" s="1282"/>
      <c r="O387" s="1058"/>
    </row>
    <row r="388" spans="1:15">
      <c r="A388" s="1046">
        <v>383</v>
      </c>
      <c r="B388" s="1037" t="s">
        <v>573</v>
      </c>
      <c r="C388" s="1883" t="s">
        <v>11882</v>
      </c>
      <c r="D388" s="1884"/>
      <c r="E388" s="1884"/>
      <c r="F388" s="1884"/>
      <c r="G388" s="1884"/>
      <c r="H388" s="1884"/>
      <c r="I388" s="1884"/>
      <c r="J388" s="1885"/>
      <c r="K388" s="1041" t="s">
        <v>6990</v>
      </c>
      <c r="L388" s="1040" t="s">
        <v>573</v>
      </c>
      <c r="M388" s="1282"/>
      <c r="N388" s="1282"/>
      <c r="O388" s="1058"/>
    </row>
    <row r="389" spans="1:15" ht="13.5">
      <c r="A389" s="1046">
        <v>384</v>
      </c>
      <c r="B389" s="1045" t="s">
        <v>574</v>
      </c>
      <c r="C389" s="1883" t="s">
        <v>11883</v>
      </c>
      <c r="D389" s="1884"/>
      <c r="E389" s="1884"/>
      <c r="F389" s="1884"/>
      <c r="G389" s="1884"/>
      <c r="H389" s="1884"/>
      <c r="I389" s="1884"/>
      <c r="J389" s="1885"/>
      <c r="K389" s="1041" t="s">
        <v>16</v>
      </c>
      <c r="L389" s="1040" t="s">
        <v>574</v>
      </c>
      <c r="M389" s="1283" t="s">
        <v>13363</v>
      </c>
      <c r="N389" s="1283" t="s">
        <v>13363</v>
      </c>
      <c r="O389" s="1240" t="s">
        <v>13575</v>
      </c>
    </row>
    <row r="390" spans="1:15" ht="13.5">
      <c r="A390" s="1046">
        <v>385</v>
      </c>
      <c r="B390" s="1045" t="s">
        <v>575</v>
      </c>
      <c r="C390" s="1883" t="s">
        <v>11884</v>
      </c>
      <c r="D390" s="1884"/>
      <c r="E390" s="1884"/>
      <c r="F390" s="1884"/>
      <c r="G390" s="1884"/>
      <c r="H390" s="1884"/>
      <c r="I390" s="1884"/>
      <c r="J390" s="1885"/>
      <c r="K390" s="1041" t="s">
        <v>16</v>
      </c>
      <c r="L390" s="1040" t="s">
        <v>575</v>
      </c>
      <c r="M390" s="1283" t="s">
        <v>13376</v>
      </c>
      <c r="N390" s="1283" t="s">
        <v>13376</v>
      </c>
      <c r="O390" s="1240" t="s">
        <v>13575</v>
      </c>
    </row>
    <row r="391" spans="1:15">
      <c r="A391" s="1046">
        <v>386</v>
      </c>
      <c r="B391" s="1045" t="s">
        <v>576</v>
      </c>
      <c r="C391" s="1883" t="s">
        <v>11885</v>
      </c>
      <c r="D391" s="1884"/>
      <c r="E391" s="1884"/>
      <c r="F391" s="1884"/>
      <c r="G391" s="1884"/>
      <c r="H391" s="1884"/>
      <c r="I391" s="1884"/>
      <c r="J391" s="1885"/>
      <c r="K391" s="1041" t="s">
        <v>16</v>
      </c>
      <c r="L391" s="1040" t="s">
        <v>576</v>
      </c>
      <c r="M391" s="1282"/>
      <c r="N391" s="1282"/>
      <c r="O391" s="1058"/>
    </row>
    <row r="392" spans="1:15">
      <c r="A392" s="1046">
        <v>387</v>
      </c>
      <c r="B392" s="1045" t="s">
        <v>577</v>
      </c>
      <c r="C392" s="1883" t="s">
        <v>11886</v>
      </c>
      <c r="D392" s="1884"/>
      <c r="E392" s="1884"/>
      <c r="F392" s="1884"/>
      <c r="G392" s="1884"/>
      <c r="H392" s="1884"/>
      <c r="I392" s="1884"/>
      <c r="J392" s="1885"/>
      <c r="K392" s="1041" t="s">
        <v>16</v>
      </c>
      <c r="L392" s="1040" t="s">
        <v>577</v>
      </c>
      <c r="M392" s="1282"/>
      <c r="N392" s="1282"/>
      <c r="O392" s="1058"/>
    </row>
    <row r="393" spans="1:15">
      <c r="A393" s="1046">
        <v>388</v>
      </c>
      <c r="B393" s="1037" t="s">
        <v>578</v>
      </c>
      <c r="C393" s="1883" t="s">
        <v>11887</v>
      </c>
      <c r="D393" s="1884"/>
      <c r="E393" s="1884"/>
      <c r="F393" s="1884"/>
      <c r="G393" s="1884"/>
      <c r="H393" s="1884"/>
      <c r="I393" s="1884"/>
      <c r="J393" s="1885"/>
      <c r="K393" s="1041" t="s">
        <v>16</v>
      </c>
      <c r="L393" s="1040" t="s">
        <v>578</v>
      </c>
      <c r="M393" s="1282"/>
      <c r="N393" s="1282"/>
      <c r="O393" s="1058"/>
    </row>
    <row r="394" spans="1:15" ht="13.5">
      <c r="A394" s="1046">
        <v>389</v>
      </c>
      <c r="B394" s="1037" t="s">
        <v>579</v>
      </c>
      <c r="C394" s="1883" t="s">
        <v>11888</v>
      </c>
      <c r="D394" s="1884"/>
      <c r="E394" s="1884"/>
      <c r="F394" s="1884"/>
      <c r="G394" s="1884"/>
      <c r="H394" s="1884"/>
      <c r="I394" s="1884"/>
      <c r="J394" s="1885"/>
      <c r="K394" s="1041" t="s">
        <v>16</v>
      </c>
      <c r="L394" s="1040" t="s">
        <v>579</v>
      </c>
      <c r="M394" s="1295" t="str">
        <f>IF(TimingFormat!$C$114="None","00",IF(TimingFormat!$C$114="150 ohm","03",IF(TimingFormat!$C$114="75 ohm","05",IF(TimingFormat!$C$114="50 ohm","07"))))</f>
        <v>07</v>
      </c>
      <c r="N394" s="1295" t="str">
        <f>IF(TimingFormat!$C$114="None","00",IF(TimingFormat!$C$114="150 ohm","03",IF(TimingFormat!$C$114="75 ohm","05",IF(TimingFormat!$C$114="50 ohm","07"))))</f>
        <v>07</v>
      </c>
      <c r="O394" s="1240" t="s">
        <v>13575</v>
      </c>
    </row>
    <row r="395" spans="1:15" ht="13.5">
      <c r="A395" s="1046">
        <v>390</v>
      </c>
      <c r="B395" s="1037" t="s">
        <v>580</v>
      </c>
      <c r="C395" s="1883" t="s">
        <v>11889</v>
      </c>
      <c r="D395" s="1884"/>
      <c r="E395" s="1884"/>
      <c r="F395" s="1884"/>
      <c r="G395" s="1884"/>
      <c r="H395" s="1884"/>
      <c r="I395" s="1884"/>
      <c r="J395" s="1885"/>
      <c r="K395" s="1041" t="s">
        <v>16</v>
      </c>
      <c r="L395" s="1040" t="s">
        <v>580</v>
      </c>
      <c r="M395" s="1295" t="str">
        <f>IF(TimingFormat!$C$114="None","00",IF(TimingFormat!$C$114="150 ohm","03",IF(TimingFormat!$C$114="75 ohm","05",IF(TimingFormat!$C$114="50 ohm","07"))))</f>
        <v>07</v>
      </c>
      <c r="N395" s="1295" t="str">
        <f>IF(TimingFormat!$C$114="None","00",IF(TimingFormat!$C$114="150 ohm","03",IF(TimingFormat!$C$114="75 ohm","05",IF(TimingFormat!$C$114="50 ohm","07"))))</f>
        <v>07</v>
      </c>
      <c r="O395" s="1240" t="s">
        <v>13575</v>
      </c>
    </row>
    <row r="396" spans="1:15">
      <c r="A396" s="1046">
        <v>391</v>
      </c>
      <c r="B396" s="1037" t="s">
        <v>581</v>
      </c>
      <c r="C396" s="1883" t="s">
        <v>11890</v>
      </c>
      <c r="D396" s="1884"/>
      <c r="E396" s="1884"/>
      <c r="F396" s="1884"/>
      <c r="G396" s="1884"/>
      <c r="H396" s="1884"/>
      <c r="I396" s="1884"/>
      <c r="J396" s="1885"/>
      <c r="K396" s="1041" t="s">
        <v>16</v>
      </c>
      <c r="L396" s="1040" t="s">
        <v>581</v>
      </c>
      <c r="M396" s="1283"/>
      <c r="N396" s="1282"/>
      <c r="O396" s="1058"/>
    </row>
    <row r="397" spans="1:15" ht="13.5">
      <c r="A397" s="1046">
        <v>392</v>
      </c>
      <c r="B397" s="1045" t="s">
        <v>582</v>
      </c>
      <c r="C397" s="1883" t="s">
        <v>11891</v>
      </c>
      <c r="D397" s="1884"/>
      <c r="E397" s="1884"/>
      <c r="F397" s="1884"/>
      <c r="G397" s="1884"/>
      <c r="H397" s="1884"/>
      <c r="I397" s="1884"/>
      <c r="J397" s="1885"/>
      <c r="K397" s="1041" t="s">
        <v>819</v>
      </c>
      <c r="L397" s="1040" t="s">
        <v>582</v>
      </c>
      <c r="M397" s="1283" t="s">
        <v>13358</v>
      </c>
      <c r="N397" s="1283" t="s">
        <v>13358</v>
      </c>
      <c r="O397" s="1240" t="s">
        <v>13575</v>
      </c>
    </row>
    <row r="398" spans="1:15">
      <c r="A398" s="1046">
        <v>393</v>
      </c>
      <c r="B398" s="1045" t="s">
        <v>583</v>
      </c>
      <c r="C398" s="1883" t="s">
        <v>11892</v>
      </c>
      <c r="D398" s="1884"/>
      <c r="E398" s="1884"/>
      <c r="F398" s="1884"/>
      <c r="G398" s="1884"/>
      <c r="H398" s="1884"/>
      <c r="I398" s="1884"/>
      <c r="J398" s="1885"/>
      <c r="K398" s="1041" t="s">
        <v>16</v>
      </c>
      <c r="L398" s="1040" t="s">
        <v>583</v>
      </c>
      <c r="M398" s="1283"/>
      <c r="N398" s="1283"/>
      <c r="O398" s="1058"/>
    </row>
    <row r="399" spans="1:15" ht="13.5">
      <c r="A399" s="1046">
        <v>394</v>
      </c>
      <c r="B399" s="1045" t="s">
        <v>584</v>
      </c>
      <c r="C399" s="1883" t="s">
        <v>11893</v>
      </c>
      <c r="D399" s="1884"/>
      <c r="E399" s="1884"/>
      <c r="F399" s="1884"/>
      <c r="G399" s="1884"/>
      <c r="H399" s="1884"/>
      <c r="I399" s="1884"/>
      <c r="J399" s="1885"/>
      <c r="K399" s="1041" t="s">
        <v>819</v>
      </c>
      <c r="L399" s="1040" t="s">
        <v>584</v>
      </c>
      <c r="M399" s="1283" t="s">
        <v>13363</v>
      </c>
      <c r="N399" s="1283" t="s">
        <v>13363</v>
      </c>
      <c r="O399" s="1240" t="s">
        <v>13575</v>
      </c>
    </row>
    <row r="400" spans="1:15">
      <c r="A400" s="1046">
        <v>395</v>
      </c>
      <c r="B400" s="1045" t="s">
        <v>585</v>
      </c>
      <c r="C400" s="1883" t="s">
        <v>11894</v>
      </c>
      <c r="D400" s="1884"/>
      <c r="E400" s="1884"/>
      <c r="F400" s="1884"/>
      <c r="G400" s="1884"/>
      <c r="H400" s="1884"/>
      <c r="I400" s="1884"/>
      <c r="J400" s="1885"/>
      <c r="K400" s="1041" t="s">
        <v>16</v>
      </c>
      <c r="L400" s="1040" t="s">
        <v>585</v>
      </c>
      <c r="M400" s="1283"/>
      <c r="N400" s="1282"/>
      <c r="O400" s="1058"/>
    </row>
    <row r="401" spans="1:15" ht="13.5">
      <c r="A401" s="1046">
        <v>396</v>
      </c>
      <c r="B401" s="1037" t="s">
        <v>586</v>
      </c>
      <c r="C401" s="1883" t="s">
        <v>11895</v>
      </c>
      <c r="D401" s="1884"/>
      <c r="E401" s="1884"/>
      <c r="F401" s="1884"/>
      <c r="G401" s="1884"/>
      <c r="H401" s="1884"/>
      <c r="I401" s="1884"/>
      <c r="J401" s="1885"/>
      <c r="K401" s="1041" t="s">
        <v>819</v>
      </c>
      <c r="L401" s="1040" t="s">
        <v>586</v>
      </c>
      <c r="M401" s="1282" t="str">
        <f>IF(TimingFormat!$C$115="Full","00","04")</f>
        <v>04</v>
      </c>
      <c r="N401" s="1282" t="str">
        <f>IF(TimingFormat!$C$115="Full","00","04")</f>
        <v>04</v>
      </c>
      <c r="O401" s="1240" t="s">
        <v>13575</v>
      </c>
    </row>
    <row r="402" spans="1:15">
      <c r="A402" s="1046">
        <v>397</v>
      </c>
      <c r="B402" s="1037" t="s">
        <v>587</v>
      </c>
      <c r="C402" s="1883" t="s">
        <v>11896</v>
      </c>
      <c r="D402" s="1884"/>
      <c r="E402" s="1884"/>
      <c r="F402" s="1884"/>
      <c r="G402" s="1884"/>
      <c r="H402" s="1884"/>
      <c r="I402" s="1884"/>
      <c r="J402" s="1885"/>
      <c r="K402" s="1041" t="s">
        <v>16</v>
      </c>
      <c r="L402" s="1040" t="s">
        <v>587</v>
      </c>
      <c r="M402" s="1283"/>
      <c r="N402" s="1283"/>
    </row>
    <row r="403" spans="1:15" ht="13.5">
      <c r="A403" s="1046">
        <v>398</v>
      </c>
      <c r="B403" s="1037" t="s">
        <v>588</v>
      </c>
      <c r="C403" s="1883" t="s">
        <v>11897</v>
      </c>
      <c r="D403" s="1884"/>
      <c r="E403" s="1884"/>
      <c r="F403" s="1884"/>
      <c r="G403" s="1884"/>
      <c r="H403" s="1884"/>
      <c r="I403" s="1884"/>
      <c r="J403" s="1885"/>
      <c r="K403" s="1041" t="s">
        <v>819</v>
      </c>
      <c r="L403" s="1040" t="s">
        <v>588</v>
      </c>
      <c r="M403" s="1282" t="str">
        <f>IF(TimingFormat!$C$115="Full","00","04")</f>
        <v>04</v>
      </c>
      <c r="N403" s="1282" t="str">
        <f>IF(TimingFormat!$C$115="Full","00","04")</f>
        <v>04</v>
      </c>
      <c r="O403" s="1240" t="s">
        <v>13575</v>
      </c>
    </row>
    <row r="404" spans="1:15">
      <c r="A404" s="1046">
        <v>399</v>
      </c>
      <c r="B404" s="1037" t="s">
        <v>589</v>
      </c>
      <c r="C404" s="1883" t="s">
        <v>11898</v>
      </c>
      <c r="D404" s="1884"/>
      <c r="E404" s="1884"/>
      <c r="F404" s="1884"/>
      <c r="G404" s="1884"/>
      <c r="H404" s="1884"/>
      <c r="I404" s="1884"/>
      <c r="J404" s="1885"/>
      <c r="K404" s="1041" t="s">
        <v>16</v>
      </c>
      <c r="L404" s="1040" t="s">
        <v>589</v>
      </c>
      <c r="M404" s="1283"/>
      <c r="N404" s="1283"/>
      <c r="O404" s="1058"/>
    </row>
    <row r="405" spans="1:15" ht="13.5">
      <c r="A405" s="1046">
        <v>400</v>
      </c>
      <c r="B405" s="1045" t="s">
        <v>590</v>
      </c>
      <c r="C405" s="1883" t="s">
        <v>11899</v>
      </c>
      <c r="D405" s="1884"/>
      <c r="E405" s="1884"/>
      <c r="F405" s="1884"/>
      <c r="G405" s="1884"/>
      <c r="H405" s="1884"/>
      <c r="I405" s="1884"/>
      <c r="J405" s="1885"/>
      <c r="K405" s="1041" t="s">
        <v>819</v>
      </c>
      <c r="L405" s="1040" t="s">
        <v>590</v>
      </c>
      <c r="M405" s="1282" t="str">
        <f>IF(TimingFormat!$C$115="Full","00","04")</f>
        <v>04</v>
      </c>
      <c r="N405" s="1282" t="str">
        <f>IF(TimingFormat!$C$115="Full","00","04")</f>
        <v>04</v>
      </c>
      <c r="O405" s="1240" t="s">
        <v>13575</v>
      </c>
    </row>
    <row r="406" spans="1:15">
      <c r="A406" s="1046">
        <v>401</v>
      </c>
      <c r="B406" s="1045" t="s">
        <v>591</v>
      </c>
      <c r="C406" s="1883" t="s">
        <v>11900</v>
      </c>
      <c r="D406" s="1884"/>
      <c r="E406" s="1884"/>
      <c r="F406" s="1884"/>
      <c r="G406" s="1884"/>
      <c r="H406" s="1884"/>
      <c r="I406" s="1884"/>
      <c r="J406" s="1885"/>
      <c r="K406" s="1041" t="s">
        <v>16</v>
      </c>
      <c r="L406" s="1040" t="s">
        <v>591</v>
      </c>
      <c r="M406" s="1283"/>
      <c r="N406" s="1283"/>
    </row>
    <row r="407" spans="1:15" ht="13.5">
      <c r="A407" s="1046">
        <v>402</v>
      </c>
      <c r="B407" s="1045" t="s">
        <v>592</v>
      </c>
      <c r="C407" s="1883" t="s">
        <v>11901</v>
      </c>
      <c r="D407" s="1884"/>
      <c r="E407" s="1884"/>
      <c r="F407" s="1884"/>
      <c r="G407" s="1884"/>
      <c r="H407" s="1884"/>
      <c r="I407" s="1884"/>
      <c r="J407" s="1885"/>
      <c r="K407" s="1041" t="s">
        <v>819</v>
      </c>
      <c r="L407" s="1040" t="s">
        <v>592</v>
      </c>
      <c r="M407" s="1282" t="str">
        <f>IF(TimingFormat!$C$115="Full","00","04")</f>
        <v>04</v>
      </c>
      <c r="N407" s="1282" t="str">
        <f>IF(TimingFormat!$C$115="Full","00","04")</f>
        <v>04</v>
      </c>
      <c r="O407" s="1240" t="s">
        <v>13575</v>
      </c>
    </row>
    <row r="408" spans="1:15">
      <c r="A408" s="1046">
        <v>403</v>
      </c>
      <c r="B408" s="1045" t="s">
        <v>593</v>
      </c>
      <c r="C408" s="1883" t="s">
        <v>11902</v>
      </c>
      <c r="D408" s="1884"/>
      <c r="E408" s="1884"/>
      <c r="F408" s="1884"/>
      <c r="G408" s="1884"/>
      <c r="H408" s="1884"/>
      <c r="I408" s="1884"/>
      <c r="J408" s="1885"/>
      <c r="K408" s="1041" t="s">
        <v>16</v>
      </c>
      <c r="L408" s="1040" t="s">
        <v>593</v>
      </c>
      <c r="M408" s="1282"/>
      <c r="N408" s="1282"/>
      <c r="O408" s="1058"/>
    </row>
    <row r="409" spans="1:15">
      <c r="A409" s="1046">
        <v>404</v>
      </c>
      <c r="B409" s="1037" t="s">
        <v>594</v>
      </c>
      <c r="C409" s="1883" t="s">
        <v>11903</v>
      </c>
      <c r="D409" s="1884"/>
      <c r="E409" s="1884"/>
      <c r="F409" s="1884"/>
      <c r="G409" s="1884"/>
      <c r="H409" s="1884"/>
      <c r="I409" s="1884"/>
      <c r="J409" s="1885"/>
      <c r="K409" s="1041" t="s">
        <v>16</v>
      </c>
      <c r="L409" s="1040" t="s">
        <v>594</v>
      </c>
      <c r="M409" s="1282"/>
      <c r="N409" s="1282"/>
      <c r="O409" s="1058"/>
    </row>
    <row r="410" spans="1:15">
      <c r="A410" s="1046">
        <v>405</v>
      </c>
      <c r="B410" s="1037" t="s">
        <v>595</v>
      </c>
      <c r="C410" s="1883" t="s">
        <v>11904</v>
      </c>
      <c r="D410" s="1884"/>
      <c r="E410" s="1884"/>
      <c r="F410" s="1884"/>
      <c r="G410" s="1884"/>
      <c r="H410" s="1884"/>
      <c r="I410" s="1884"/>
      <c r="J410" s="1885"/>
      <c r="K410" s="1041" t="s">
        <v>16</v>
      </c>
      <c r="L410" s="1040" t="s">
        <v>595</v>
      </c>
      <c r="M410" s="1282"/>
      <c r="N410" s="1282"/>
      <c r="O410" s="1058"/>
    </row>
    <row r="411" spans="1:15">
      <c r="A411" s="1046">
        <v>406</v>
      </c>
      <c r="B411" s="1037" t="s">
        <v>596</v>
      </c>
      <c r="C411" s="1883" t="s">
        <v>11905</v>
      </c>
      <c r="D411" s="1884"/>
      <c r="E411" s="1884"/>
      <c r="F411" s="1884"/>
      <c r="G411" s="1884"/>
      <c r="H411" s="1884"/>
      <c r="I411" s="1884"/>
      <c r="J411" s="1885"/>
      <c r="K411" s="1041" t="s">
        <v>16</v>
      </c>
      <c r="L411" s="1040" t="s">
        <v>596</v>
      </c>
      <c r="M411" s="1282"/>
      <c r="N411" s="1282"/>
      <c r="O411" s="1058"/>
    </row>
    <row r="412" spans="1:15">
      <c r="A412" s="1046">
        <v>407</v>
      </c>
      <c r="B412" s="1037" t="s">
        <v>597</v>
      </c>
      <c r="C412" s="1883" t="s">
        <v>11906</v>
      </c>
      <c r="D412" s="1884"/>
      <c r="E412" s="1884"/>
      <c r="F412" s="1884"/>
      <c r="G412" s="1884"/>
      <c r="H412" s="1884"/>
      <c r="I412" s="1884"/>
      <c r="J412" s="1885"/>
      <c r="K412" s="1041" t="s">
        <v>16</v>
      </c>
      <c r="L412" s="1040" t="s">
        <v>597</v>
      </c>
      <c r="M412" s="1282"/>
      <c r="N412" s="1282"/>
      <c r="O412" s="1058"/>
    </row>
    <row r="413" spans="1:15">
      <c r="A413" s="1046">
        <v>408</v>
      </c>
      <c r="B413" s="1045" t="s">
        <v>598</v>
      </c>
      <c r="C413" s="1883" t="s">
        <v>11907</v>
      </c>
      <c r="D413" s="1884"/>
      <c r="E413" s="1884"/>
      <c r="F413" s="1884"/>
      <c r="G413" s="1884"/>
      <c r="H413" s="1884"/>
      <c r="I413" s="1884"/>
      <c r="J413" s="1885"/>
      <c r="K413" s="1041" t="s">
        <v>16</v>
      </c>
      <c r="L413" s="1040" t="s">
        <v>598</v>
      </c>
      <c r="M413" s="1282"/>
      <c r="N413" s="1282"/>
      <c r="O413" s="1058"/>
    </row>
    <row r="414" spans="1:15">
      <c r="A414" s="1046">
        <v>409</v>
      </c>
      <c r="B414" s="1045" t="s">
        <v>599</v>
      </c>
      <c r="C414" s="1883" t="s">
        <v>11908</v>
      </c>
      <c r="D414" s="1884"/>
      <c r="E414" s="1884"/>
      <c r="F414" s="1884"/>
      <c r="G414" s="1884"/>
      <c r="H414" s="1884"/>
      <c r="I414" s="1884"/>
      <c r="J414" s="1885"/>
      <c r="K414" s="1041" t="s">
        <v>16</v>
      </c>
      <c r="L414" s="1040" t="s">
        <v>599</v>
      </c>
      <c r="M414" s="1282"/>
      <c r="N414" s="1282"/>
      <c r="O414" s="1058"/>
    </row>
    <row r="415" spans="1:15">
      <c r="A415" s="1046">
        <v>410</v>
      </c>
      <c r="B415" s="1045" t="s">
        <v>600</v>
      </c>
      <c r="C415" s="1883" t="s">
        <v>11909</v>
      </c>
      <c r="D415" s="1884"/>
      <c r="E415" s="1884"/>
      <c r="F415" s="1884"/>
      <c r="G415" s="1884"/>
      <c r="H415" s="1884"/>
      <c r="I415" s="1884"/>
      <c r="J415" s="1885"/>
      <c r="K415" s="1041" t="s">
        <v>16</v>
      </c>
      <c r="L415" s="1040" t="s">
        <v>600</v>
      </c>
      <c r="M415" s="1282"/>
      <c r="N415" s="1282"/>
      <c r="O415" s="1058"/>
    </row>
    <row r="416" spans="1:15">
      <c r="A416" s="1046">
        <v>411</v>
      </c>
      <c r="B416" s="1045" t="s">
        <v>601</v>
      </c>
      <c r="C416" s="1883" t="s">
        <v>11910</v>
      </c>
      <c r="D416" s="1884"/>
      <c r="E416" s="1884"/>
      <c r="F416" s="1884"/>
      <c r="G416" s="1884"/>
      <c r="H416" s="1884"/>
      <c r="I416" s="1884"/>
      <c r="J416" s="1885"/>
      <c r="K416" s="1041" t="s">
        <v>16</v>
      </c>
      <c r="L416" s="1040" t="s">
        <v>601</v>
      </c>
      <c r="M416" s="1282"/>
      <c r="N416" s="1282"/>
      <c r="O416" s="1058"/>
    </row>
    <row r="417" spans="1:15">
      <c r="A417" s="1046">
        <v>412</v>
      </c>
      <c r="B417" s="1037" t="s">
        <v>602</v>
      </c>
      <c r="C417" s="1901" t="s">
        <v>13</v>
      </c>
      <c r="D417" s="1902"/>
      <c r="E417" s="1902"/>
      <c r="F417" s="1902"/>
      <c r="G417" s="1902"/>
      <c r="H417" s="1902"/>
      <c r="I417" s="1902"/>
      <c r="J417" s="1903"/>
      <c r="K417" s="1041" t="s">
        <v>16</v>
      </c>
      <c r="L417" s="1040" t="s">
        <v>602</v>
      </c>
      <c r="M417" s="1282"/>
      <c r="N417" s="1281"/>
      <c r="O417" s="1058"/>
    </row>
    <row r="418" spans="1:15">
      <c r="A418" s="1046">
        <v>413</v>
      </c>
      <c r="B418" s="1037" t="s">
        <v>603</v>
      </c>
      <c r="C418" s="1901" t="s">
        <v>13</v>
      </c>
      <c r="D418" s="1902"/>
      <c r="E418" s="1902"/>
      <c r="F418" s="1902"/>
      <c r="G418" s="1902"/>
      <c r="H418" s="1902"/>
      <c r="I418" s="1902"/>
      <c r="J418" s="1903"/>
      <c r="K418" s="1041" t="s">
        <v>16</v>
      </c>
      <c r="L418" s="1040" t="s">
        <v>603</v>
      </c>
      <c r="M418" s="1282"/>
      <c r="N418" s="1282"/>
      <c r="O418" s="1058"/>
    </row>
    <row r="419" spans="1:15">
      <c r="A419" s="1046">
        <v>414</v>
      </c>
      <c r="B419" s="1037" t="s">
        <v>604</v>
      </c>
      <c r="C419" s="1901" t="s">
        <v>13</v>
      </c>
      <c r="D419" s="1902"/>
      <c r="E419" s="1902"/>
      <c r="F419" s="1902"/>
      <c r="G419" s="1902"/>
      <c r="H419" s="1902"/>
      <c r="I419" s="1902"/>
      <c r="J419" s="1903"/>
      <c r="K419" s="1041" t="s">
        <v>16</v>
      </c>
      <c r="L419" s="1040" t="s">
        <v>604</v>
      </c>
      <c r="M419" s="1282"/>
      <c r="N419" s="1282"/>
      <c r="O419" s="1058"/>
    </row>
    <row r="420" spans="1:15">
      <c r="A420" s="1046">
        <v>415</v>
      </c>
      <c r="B420" s="1037" t="s">
        <v>605</v>
      </c>
      <c r="C420" s="1901" t="s">
        <v>13</v>
      </c>
      <c r="D420" s="1902"/>
      <c r="E420" s="1902"/>
      <c r="F420" s="1902"/>
      <c r="G420" s="1902"/>
      <c r="H420" s="1902"/>
      <c r="I420" s="1902"/>
      <c r="J420" s="1903"/>
      <c r="K420" s="1041" t="s">
        <v>16</v>
      </c>
      <c r="L420" s="1040" t="s">
        <v>605</v>
      </c>
      <c r="M420" s="1282"/>
      <c r="N420" s="1282"/>
      <c r="O420" s="1058"/>
    </row>
    <row r="421" spans="1:15">
      <c r="A421" s="1046">
        <v>416</v>
      </c>
      <c r="B421" s="1045" t="s">
        <v>606</v>
      </c>
      <c r="C421" s="1883" t="s">
        <v>11883</v>
      </c>
      <c r="D421" s="1884"/>
      <c r="E421" s="1884"/>
      <c r="F421" s="1884"/>
      <c r="G421" s="1884"/>
      <c r="H421" s="1884"/>
      <c r="I421" s="1884"/>
      <c r="J421" s="1885"/>
      <c r="K421" s="1041" t="s">
        <v>16</v>
      </c>
      <c r="L421" s="1040" t="s">
        <v>606</v>
      </c>
      <c r="M421" s="1282"/>
      <c r="N421" s="1281"/>
      <c r="O421" s="1058"/>
    </row>
    <row r="422" spans="1:15">
      <c r="A422" s="1046">
        <v>417</v>
      </c>
      <c r="B422" s="1045" t="s">
        <v>607</v>
      </c>
      <c r="C422" s="1883" t="s">
        <v>11884</v>
      </c>
      <c r="D422" s="1884"/>
      <c r="E422" s="1884"/>
      <c r="F422" s="1884"/>
      <c r="G422" s="1884"/>
      <c r="H422" s="1884"/>
      <c r="I422" s="1884"/>
      <c r="J422" s="1885"/>
      <c r="K422" s="1041" t="s">
        <v>16</v>
      </c>
      <c r="L422" s="1040" t="s">
        <v>607</v>
      </c>
      <c r="M422" s="1282"/>
      <c r="N422" s="1281"/>
      <c r="O422" s="1058"/>
    </row>
    <row r="423" spans="1:15">
      <c r="A423" s="1046">
        <v>418</v>
      </c>
      <c r="B423" s="1045" t="s">
        <v>608</v>
      </c>
      <c r="C423" s="1883" t="s">
        <v>11885</v>
      </c>
      <c r="D423" s="1884"/>
      <c r="E423" s="1884"/>
      <c r="F423" s="1884"/>
      <c r="G423" s="1884"/>
      <c r="H423" s="1884"/>
      <c r="I423" s="1884"/>
      <c r="J423" s="1885"/>
      <c r="K423" s="1041" t="s">
        <v>16</v>
      </c>
      <c r="L423" s="1040" t="s">
        <v>608</v>
      </c>
      <c r="M423" s="1282"/>
      <c r="N423" s="1281"/>
      <c r="O423" s="1058"/>
    </row>
    <row r="424" spans="1:15">
      <c r="A424" s="1046">
        <v>419</v>
      </c>
      <c r="B424" s="1045" t="s">
        <v>609</v>
      </c>
      <c r="C424" s="1883" t="s">
        <v>11886</v>
      </c>
      <c r="D424" s="1884"/>
      <c r="E424" s="1884"/>
      <c r="F424" s="1884"/>
      <c r="G424" s="1884"/>
      <c r="H424" s="1884"/>
      <c r="I424" s="1884"/>
      <c r="J424" s="1885"/>
      <c r="K424" s="1041" t="s">
        <v>16</v>
      </c>
      <c r="L424" s="1040" t="s">
        <v>609</v>
      </c>
      <c r="M424" s="1282"/>
      <c r="N424" s="1281"/>
      <c r="O424" s="1058"/>
    </row>
    <row r="425" spans="1:15">
      <c r="A425" s="1046">
        <v>420</v>
      </c>
      <c r="B425" s="1037" t="s">
        <v>610</v>
      </c>
      <c r="C425" s="1883" t="s">
        <v>11887</v>
      </c>
      <c r="D425" s="1884"/>
      <c r="E425" s="1884"/>
      <c r="F425" s="1884"/>
      <c r="G425" s="1884"/>
      <c r="H425" s="1884"/>
      <c r="I425" s="1884"/>
      <c r="J425" s="1885"/>
      <c r="K425" s="1041" t="s">
        <v>16</v>
      </c>
      <c r="L425" s="1040" t="s">
        <v>610</v>
      </c>
      <c r="M425" s="1282"/>
      <c r="N425" s="1281"/>
      <c r="O425" s="1058"/>
    </row>
    <row r="426" spans="1:15">
      <c r="A426" s="1046">
        <v>421</v>
      </c>
      <c r="B426" s="1037" t="s">
        <v>611</v>
      </c>
      <c r="C426" s="1883" t="s">
        <v>11888</v>
      </c>
      <c r="D426" s="1884"/>
      <c r="E426" s="1884"/>
      <c r="F426" s="1884"/>
      <c r="G426" s="1884"/>
      <c r="H426" s="1884"/>
      <c r="I426" s="1884"/>
      <c r="J426" s="1885"/>
      <c r="K426" s="1041" t="s">
        <v>16</v>
      </c>
      <c r="L426" s="1040" t="s">
        <v>611</v>
      </c>
      <c r="M426" s="1282"/>
      <c r="N426" s="1281"/>
      <c r="O426" s="1058"/>
    </row>
    <row r="427" spans="1:15">
      <c r="A427" s="1046">
        <v>422</v>
      </c>
      <c r="B427" s="1037" t="s">
        <v>612</v>
      </c>
      <c r="C427" s="1883" t="s">
        <v>11889</v>
      </c>
      <c r="D427" s="1884"/>
      <c r="E427" s="1884"/>
      <c r="F427" s="1884"/>
      <c r="G427" s="1884"/>
      <c r="H427" s="1884"/>
      <c r="I427" s="1884"/>
      <c r="J427" s="1885"/>
      <c r="K427" s="1041" t="s">
        <v>16</v>
      </c>
      <c r="L427" s="1040" t="s">
        <v>612</v>
      </c>
      <c r="M427" s="1282"/>
      <c r="N427" s="1281"/>
      <c r="O427" s="1058"/>
    </row>
    <row r="428" spans="1:15">
      <c r="A428" s="1046">
        <v>423</v>
      </c>
      <c r="B428" s="1037" t="s">
        <v>613</v>
      </c>
      <c r="C428" s="1883" t="s">
        <v>11890</v>
      </c>
      <c r="D428" s="1884"/>
      <c r="E428" s="1884"/>
      <c r="F428" s="1884"/>
      <c r="G428" s="1884"/>
      <c r="H428" s="1884"/>
      <c r="I428" s="1884"/>
      <c r="J428" s="1885"/>
      <c r="K428" s="1041" t="s">
        <v>16</v>
      </c>
      <c r="L428" s="1040" t="s">
        <v>613</v>
      </c>
      <c r="M428" s="1282"/>
      <c r="N428" s="1281"/>
      <c r="O428" s="1058"/>
    </row>
    <row r="429" spans="1:15">
      <c r="A429" s="1046">
        <v>424</v>
      </c>
      <c r="B429" s="1045" t="s">
        <v>614</v>
      </c>
      <c r="C429" s="1883" t="s">
        <v>11891</v>
      </c>
      <c r="D429" s="1884"/>
      <c r="E429" s="1884"/>
      <c r="F429" s="1884"/>
      <c r="G429" s="1884"/>
      <c r="H429" s="1884"/>
      <c r="I429" s="1884"/>
      <c r="J429" s="1885"/>
      <c r="K429" s="1041" t="s">
        <v>819</v>
      </c>
      <c r="L429" s="1040" t="s">
        <v>614</v>
      </c>
      <c r="M429" s="1282"/>
      <c r="N429" s="1281"/>
      <c r="O429" s="1058"/>
    </row>
    <row r="430" spans="1:15">
      <c r="A430" s="1046">
        <v>425</v>
      </c>
      <c r="B430" s="1045" t="s">
        <v>615</v>
      </c>
      <c r="C430" s="1883" t="s">
        <v>11892</v>
      </c>
      <c r="D430" s="1884"/>
      <c r="E430" s="1884"/>
      <c r="F430" s="1884"/>
      <c r="G430" s="1884"/>
      <c r="H430" s="1884"/>
      <c r="I430" s="1884"/>
      <c r="J430" s="1885"/>
      <c r="K430" s="1041" t="s">
        <v>16</v>
      </c>
      <c r="L430" s="1040" t="s">
        <v>615</v>
      </c>
      <c r="M430" s="1282"/>
      <c r="N430" s="1281"/>
      <c r="O430" s="1058"/>
    </row>
    <row r="431" spans="1:15">
      <c r="A431" s="1046">
        <v>426</v>
      </c>
      <c r="B431" s="1045" t="s">
        <v>616</v>
      </c>
      <c r="C431" s="1883" t="s">
        <v>11893</v>
      </c>
      <c r="D431" s="1884"/>
      <c r="E431" s="1884"/>
      <c r="F431" s="1884"/>
      <c r="G431" s="1884"/>
      <c r="H431" s="1884"/>
      <c r="I431" s="1884"/>
      <c r="J431" s="1885"/>
      <c r="K431" s="1041" t="s">
        <v>819</v>
      </c>
      <c r="L431" s="1040" t="s">
        <v>616</v>
      </c>
      <c r="M431" s="1282"/>
      <c r="N431" s="1281"/>
      <c r="O431" s="1058"/>
    </row>
    <row r="432" spans="1:15">
      <c r="A432" s="1046">
        <v>427</v>
      </c>
      <c r="B432" s="1045" t="s">
        <v>617</v>
      </c>
      <c r="C432" s="1883" t="s">
        <v>11894</v>
      </c>
      <c r="D432" s="1884"/>
      <c r="E432" s="1884"/>
      <c r="F432" s="1884"/>
      <c r="G432" s="1884"/>
      <c r="H432" s="1884"/>
      <c r="I432" s="1884"/>
      <c r="J432" s="1885"/>
      <c r="K432" s="1041" t="s">
        <v>16</v>
      </c>
      <c r="L432" s="1040" t="s">
        <v>617</v>
      </c>
      <c r="M432" s="1282"/>
      <c r="N432" s="1281"/>
      <c r="O432" s="1058"/>
    </row>
    <row r="433" spans="1:15">
      <c r="A433" s="1046">
        <v>428</v>
      </c>
      <c r="B433" s="1037" t="s">
        <v>618</v>
      </c>
      <c r="C433" s="1883" t="s">
        <v>11895</v>
      </c>
      <c r="D433" s="1884"/>
      <c r="E433" s="1884"/>
      <c r="F433" s="1884"/>
      <c r="G433" s="1884"/>
      <c r="H433" s="1884"/>
      <c r="I433" s="1884"/>
      <c r="J433" s="1885"/>
      <c r="K433" s="1041" t="s">
        <v>819</v>
      </c>
      <c r="L433" s="1040" t="s">
        <v>618</v>
      </c>
      <c r="M433" s="1282"/>
      <c r="N433" s="1281"/>
      <c r="O433" s="1058"/>
    </row>
    <row r="434" spans="1:15">
      <c r="A434" s="1046">
        <v>429</v>
      </c>
      <c r="B434" s="1037" t="s">
        <v>619</v>
      </c>
      <c r="C434" s="1883" t="s">
        <v>11896</v>
      </c>
      <c r="D434" s="1884"/>
      <c r="E434" s="1884"/>
      <c r="F434" s="1884"/>
      <c r="G434" s="1884"/>
      <c r="H434" s="1884"/>
      <c r="I434" s="1884"/>
      <c r="J434" s="1885"/>
      <c r="K434" s="1041" t="s">
        <v>16</v>
      </c>
      <c r="L434" s="1040" t="s">
        <v>619</v>
      </c>
      <c r="M434" s="1282"/>
      <c r="N434" s="1281"/>
      <c r="O434" s="1058"/>
    </row>
    <row r="435" spans="1:15">
      <c r="A435" s="1046">
        <v>430</v>
      </c>
      <c r="B435" s="1037" t="s">
        <v>620</v>
      </c>
      <c r="C435" s="1883" t="s">
        <v>11897</v>
      </c>
      <c r="D435" s="1884"/>
      <c r="E435" s="1884"/>
      <c r="F435" s="1884"/>
      <c r="G435" s="1884"/>
      <c r="H435" s="1884"/>
      <c r="I435" s="1884"/>
      <c r="J435" s="1885"/>
      <c r="K435" s="1041" t="s">
        <v>819</v>
      </c>
      <c r="L435" s="1040" t="s">
        <v>620</v>
      </c>
      <c r="M435" s="1282"/>
      <c r="N435" s="1281"/>
      <c r="O435" s="1058"/>
    </row>
    <row r="436" spans="1:15">
      <c r="A436" s="1046">
        <v>431</v>
      </c>
      <c r="B436" s="1037" t="s">
        <v>621</v>
      </c>
      <c r="C436" s="1883" t="s">
        <v>11898</v>
      </c>
      <c r="D436" s="1884"/>
      <c r="E436" s="1884"/>
      <c r="F436" s="1884"/>
      <c r="G436" s="1884"/>
      <c r="H436" s="1884"/>
      <c r="I436" s="1884"/>
      <c r="J436" s="1885"/>
      <c r="K436" s="1041" t="s">
        <v>16</v>
      </c>
      <c r="L436" s="1040" t="s">
        <v>621</v>
      </c>
      <c r="M436" s="1282"/>
      <c r="N436" s="1281"/>
      <c r="O436" s="1058"/>
    </row>
    <row r="437" spans="1:15">
      <c r="A437" s="1046">
        <v>432</v>
      </c>
      <c r="B437" s="1045" t="s">
        <v>622</v>
      </c>
      <c r="C437" s="1883" t="s">
        <v>11899</v>
      </c>
      <c r="D437" s="1884"/>
      <c r="E437" s="1884"/>
      <c r="F437" s="1884"/>
      <c r="G437" s="1884"/>
      <c r="H437" s="1884"/>
      <c r="I437" s="1884"/>
      <c r="J437" s="1885"/>
      <c r="K437" s="1041" t="s">
        <v>819</v>
      </c>
      <c r="L437" s="1040" t="s">
        <v>622</v>
      </c>
      <c r="M437" s="1282"/>
      <c r="N437" s="1281"/>
      <c r="O437" s="1058"/>
    </row>
    <row r="438" spans="1:15">
      <c r="A438" s="1046">
        <v>433</v>
      </c>
      <c r="B438" s="1045" t="s">
        <v>623</v>
      </c>
      <c r="C438" s="1883" t="s">
        <v>11900</v>
      </c>
      <c r="D438" s="1884"/>
      <c r="E438" s="1884"/>
      <c r="F438" s="1884"/>
      <c r="G438" s="1884"/>
      <c r="H438" s="1884"/>
      <c r="I438" s="1884"/>
      <c r="J438" s="1885"/>
      <c r="K438" s="1041" t="s">
        <v>16</v>
      </c>
      <c r="L438" s="1040" t="s">
        <v>623</v>
      </c>
      <c r="M438" s="1282"/>
      <c r="N438" s="1281"/>
      <c r="O438" s="1058"/>
    </row>
    <row r="439" spans="1:15">
      <c r="A439" s="1046">
        <v>434</v>
      </c>
      <c r="B439" s="1045" t="s">
        <v>624</v>
      </c>
      <c r="C439" s="1883" t="s">
        <v>11901</v>
      </c>
      <c r="D439" s="1884"/>
      <c r="E439" s="1884"/>
      <c r="F439" s="1884"/>
      <c r="G439" s="1884"/>
      <c r="H439" s="1884"/>
      <c r="I439" s="1884"/>
      <c r="J439" s="1885"/>
      <c r="K439" s="1041" t="s">
        <v>819</v>
      </c>
      <c r="L439" s="1040" t="s">
        <v>624</v>
      </c>
      <c r="M439" s="1282"/>
      <c r="N439" s="1281"/>
      <c r="O439" s="1058"/>
    </row>
    <row r="440" spans="1:15">
      <c r="A440" s="1046">
        <v>435</v>
      </c>
      <c r="B440" s="1045" t="s">
        <v>625</v>
      </c>
      <c r="C440" s="1883" t="s">
        <v>11902</v>
      </c>
      <c r="D440" s="1884"/>
      <c r="E440" s="1884"/>
      <c r="F440" s="1884"/>
      <c r="G440" s="1884"/>
      <c r="H440" s="1884"/>
      <c r="I440" s="1884"/>
      <c r="J440" s="1885"/>
      <c r="K440" s="1041" t="s">
        <v>16</v>
      </c>
      <c r="L440" s="1040" t="s">
        <v>625</v>
      </c>
      <c r="M440" s="1282"/>
      <c r="N440" s="1281"/>
      <c r="O440" s="1058"/>
    </row>
    <row r="441" spans="1:15">
      <c r="A441" s="1046">
        <v>436</v>
      </c>
      <c r="B441" s="1037" t="s">
        <v>626</v>
      </c>
      <c r="C441" s="1883" t="s">
        <v>11903</v>
      </c>
      <c r="D441" s="1884"/>
      <c r="E441" s="1884"/>
      <c r="F441" s="1884"/>
      <c r="G441" s="1884"/>
      <c r="H441" s="1884"/>
      <c r="I441" s="1884"/>
      <c r="J441" s="1885"/>
      <c r="K441" s="1041" t="s">
        <v>16</v>
      </c>
      <c r="L441" s="1040" t="s">
        <v>626</v>
      </c>
      <c r="M441" s="1282"/>
      <c r="N441" s="1281"/>
      <c r="O441" s="1058"/>
    </row>
    <row r="442" spans="1:15">
      <c r="A442" s="1046">
        <v>437</v>
      </c>
      <c r="B442" s="1037" t="s">
        <v>627</v>
      </c>
      <c r="C442" s="1883" t="s">
        <v>11904</v>
      </c>
      <c r="D442" s="1884"/>
      <c r="E442" s="1884"/>
      <c r="F442" s="1884"/>
      <c r="G442" s="1884"/>
      <c r="H442" s="1884"/>
      <c r="I442" s="1884"/>
      <c r="J442" s="1885"/>
      <c r="K442" s="1041" t="s">
        <v>16</v>
      </c>
      <c r="L442" s="1040" t="s">
        <v>627</v>
      </c>
      <c r="M442" s="1282"/>
      <c r="N442" s="1281"/>
      <c r="O442" s="1058"/>
    </row>
    <row r="443" spans="1:15">
      <c r="A443" s="1046">
        <v>438</v>
      </c>
      <c r="B443" s="1037" t="s">
        <v>628</v>
      </c>
      <c r="C443" s="1883" t="s">
        <v>11905</v>
      </c>
      <c r="D443" s="1884"/>
      <c r="E443" s="1884"/>
      <c r="F443" s="1884"/>
      <c r="G443" s="1884"/>
      <c r="H443" s="1884"/>
      <c r="I443" s="1884"/>
      <c r="J443" s="1885"/>
      <c r="K443" s="1041" t="s">
        <v>16</v>
      </c>
      <c r="L443" s="1040" t="s">
        <v>628</v>
      </c>
      <c r="M443" s="1282"/>
      <c r="N443" s="1281"/>
      <c r="O443" s="1058"/>
    </row>
    <row r="444" spans="1:15">
      <c r="A444" s="1046">
        <v>439</v>
      </c>
      <c r="B444" s="1037" t="s">
        <v>629</v>
      </c>
      <c r="C444" s="1883" t="s">
        <v>11906</v>
      </c>
      <c r="D444" s="1884"/>
      <c r="E444" s="1884"/>
      <c r="F444" s="1884"/>
      <c r="G444" s="1884"/>
      <c r="H444" s="1884"/>
      <c r="I444" s="1884"/>
      <c r="J444" s="1885"/>
      <c r="K444" s="1041" t="s">
        <v>16</v>
      </c>
      <c r="L444" s="1040" t="s">
        <v>629</v>
      </c>
      <c r="M444" s="1282"/>
      <c r="N444" s="1281"/>
      <c r="O444" s="1058"/>
    </row>
    <row r="445" spans="1:15">
      <c r="A445" s="1046">
        <v>440</v>
      </c>
      <c r="B445" s="1045" t="s">
        <v>630</v>
      </c>
      <c r="C445" s="1883" t="s">
        <v>11907</v>
      </c>
      <c r="D445" s="1884"/>
      <c r="E445" s="1884"/>
      <c r="F445" s="1884"/>
      <c r="G445" s="1884"/>
      <c r="H445" s="1884"/>
      <c r="I445" s="1884"/>
      <c r="J445" s="1885"/>
      <c r="K445" s="1041" t="s">
        <v>16</v>
      </c>
      <c r="L445" s="1040" t="s">
        <v>630</v>
      </c>
      <c r="M445" s="1282"/>
      <c r="N445" s="1281"/>
      <c r="O445" s="1058"/>
    </row>
    <row r="446" spans="1:15">
      <c r="A446" s="1046">
        <v>441</v>
      </c>
      <c r="B446" s="1045" t="s">
        <v>631</v>
      </c>
      <c r="C446" s="1883" t="s">
        <v>11908</v>
      </c>
      <c r="D446" s="1884"/>
      <c r="E446" s="1884"/>
      <c r="F446" s="1884"/>
      <c r="G446" s="1884"/>
      <c r="H446" s="1884"/>
      <c r="I446" s="1884"/>
      <c r="J446" s="1885"/>
      <c r="K446" s="1041" t="s">
        <v>16</v>
      </c>
      <c r="L446" s="1040" t="s">
        <v>631</v>
      </c>
      <c r="M446" s="1282"/>
      <c r="N446" s="1281"/>
      <c r="O446" s="1058"/>
    </row>
    <row r="447" spans="1:15">
      <c r="A447" s="1046">
        <v>442</v>
      </c>
      <c r="B447" s="1045" t="s">
        <v>632</v>
      </c>
      <c r="C447" s="1883" t="s">
        <v>11909</v>
      </c>
      <c r="D447" s="1884"/>
      <c r="E447" s="1884"/>
      <c r="F447" s="1884"/>
      <c r="G447" s="1884"/>
      <c r="H447" s="1884"/>
      <c r="I447" s="1884"/>
      <c r="J447" s="1885"/>
      <c r="K447" s="1041" t="s">
        <v>16</v>
      </c>
      <c r="L447" s="1040" t="s">
        <v>632</v>
      </c>
      <c r="M447" s="1282"/>
      <c r="N447" s="1281"/>
      <c r="O447" s="1058"/>
    </row>
    <row r="448" spans="1:15">
      <c r="A448" s="1046">
        <v>443</v>
      </c>
      <c r="B448" s="1045" t="s">
        <v>633</v>
      </c>
      <c r="C448" s="1883" t="s">
        <v>11910</v>
      </c>
      <c r="D448" s="1884"/>
      <c r="E448" s="1884"/>
      <c r="F448" s="1884"/>
      <c r="G448" s="1884"/>
      <c r="H448" s="1884"/>
      <c r="I448" s="1884"/>
      <c r="J448" s="1885"/>
      <c r="K448" s="1041" t="s">
        <v>16</v>
      </c>
      <c r="L448" s="1040" t="s">
        <v>633</v>
      </c>
      <c r="M448" s="1282"/>
      <c r="N448" s="1281"/>
      <c r="O448" s="1058"/>
    </row>
    <row r="449" spans="1:15">
      <c r="A449" s="1046">
        <v>444</v>
      </c>
      <c r="B449" s="1037" t="s">
        <v>634</v>
      </c>
      <c r="C449" s="1039" t="s">
        <v>13</v>
      </c>
      <c r="D449" s="1063" t="s">
        <v>2427</v>
      </c>
      <c r="E449" s="1063" t="s">
        <v>2427</v>
      </c>
      <c r="F449" s="1063" t="s">
        <v>2427</v>
      </c>
      <c r="G449" s="1063" t="s">
        <v>2427</v>
      </c>
      <c r="H449" s="1063" t="s">
        <v>2427</v>
      </c>
      <c r="I449" s="1063" t="s">
        <v>2427</v>
      </c>
      <c r="J449" s="1063" t="s">
        <v>2427</v>
      </c>
      <c r="K449" s="1041" t="s">
        <v>16</v>
      </c>
      <c r="L449" s="1040" t="s">
        <v>634</v>
      </c>
      <c r="M449" s="1282"/>
      <c r="N449" s="1282"/>
      <c r="O449" s="1058"/>
    </row>
    <row r="450" spans="1:15">
      <c r="A450" s="1046">
        <v>445</v>
      </c>
      <c r="B450" s="1037" t="s">
        <v>635</v>
      </c>
      <c r="C450" s="1039" t="s">
        <v>13</v>
      </c>
      <c r="D450" s="1063" t="s">
        <v>2427</v>
      </c>
      <c r="E450" s="1063" t="s">
        <v>2427</v>
      </c>
      <c r="F450" s="1063" t="s">
        <v>2427</v>
      </c>
      <c r="G450" s="1063" t="s">
        <v>2427</v>
      </c>
      <c r="H450" s="1063" t="s">
        <v>2427</v>
      </c>
      <c r="I450" s="1063" t="s">
        <v>2427</v>
      </c>
      <c r="J450" s="1063" t="s">
        <v>2427</v>
      </c>
      <c r="K450" s="1041" t="s">
        <v>16</v>
      </c>
      <c r="L450" s="1040" t="s">
        <v>635</v>
      </c>
      <c r="M450" s="1282"/>
      <c r="N450" s="1282"/>
      <c r="O450" s="1058"/>
    </row>
    <row r="451" spans="1:15">
      <c r="A451" s="1046">
        <v>446</v>
      </c>
      <c r="B451" s="1037" t="s">
        <v>636</v>
      </c>
      <c r="C451" s="1039" t="s">
        <v>13</v>
      </c>
      <c r="D451" s="1063" t="s">
        <v>2427</v>
      </c>
      <c r="E451" s="1063" t="s">
        <v>2427</v>
      </c>
      <c r="F451" s="1063" t="s">
        <v>2427</v>
      </c>
      <c r="G451" s="1063" t="s">
        <v>2427</v>
      </c>
      <c r="H451" s="1063" t="s">
        <v>2427</v>
      </c>
      <c r="I451" s="1063" t="s">
        <v>2427</v>
      </c>
      <c r="J451" s="1063" t="s">
        <v>2427</v>
      </c>
      <c r="K451" s="1041" t="s">
        <v>16</v>
      </c>
      <c r="L451" s="1040" t="s">
        <v>636</v>
      </c>
      <c r="M451" s="1282"/>
      <c r="N451" s="1282"/>
      <c r="O451" s="1058"/>
    </row>
    <row r="452" spans="1:15">
      <c r="A452" s="1046">
        <v>447</v>
      </c>
      <c r="B452" s="1037" t="s">
        <v>637</v>
      </c>
      <c r="C452" s="1039" t="s">
        <v>13</v>
      </c>
      <c r="D452" s="1063" t="s">
        <v>2427</v>
      </c>
      <c r="E452" s="1063" t="s">
        <v>2427</v>
      </c>
      <c r="F452" s="1063" t="s">
        <v>2427</v>
      </c>
      <c r="G452" s="1063" t="s">
        <v>2427</v>
      </c>
      <c r="H452" s="1063" t="s">
        <v>2427</v>
      </c>
      <c r="I452" s="1063" t="s">
        <v>2427</v>
      </c>
      <c r="J452" s="1063" t="s">
        <v>2427</v>
      </c>
      <c r="K452" s="1041" t="s">
        <v>16</v>
      </c>
      <c r="L452" s="1040" t="s">
        <v>637</v>
      </c>
      <c r="M452" s="1282"/>
      <c r="N452" s="1282"/>
      <c r="O452" s="1058"/>
    </row>
    <row r="453" spans="1:15">
      <c r="A453" s="1046">
        <v>448</v>
      </c>
      <c r="B453" s="1045" t="s">
        <v>638</v>
      </c>
      <c r="C453" s="1883" t="s">
        <v>11883</v>
      </c>
      <c r="D453" s="1884"/>
      <c r="E453" s="1884"/>
      <c r="F453" s="1884"/>
      <c r="G453" s="1884"/>
      <c r="H453" s="1884"/>
      <c r="I453" s="1884"/>
      <c r="J453" s="1885"/>
      <c r="K453" s="1041" t="s">
        <v>16</v>
      </c>
      <c r="L453" s="1040" t="s">
        <v>638</v>
      </c>
      <c r="M453" s="1282"/>
      <c r="N453" s="1281"/>
      <c r="O453" s="1058"/>
    </row>
    <row r="454" spans="1:15">
      <c r="A454" s="1046">
        <v>449</v>
      </c>
      <c r="B454" s="1045" t="s">
        <v>639</v>
      </c>
      <c r="C454" s="1883" t="s">
        <v>11884</v>
      </c>
      <c r="D454" s="1884"/>
      <c r="E454" s="1884"/>
      <c r="F454" s="1884"/>
      <c r="G454" s="1884"/>
      <c r="H454" s="1884"/>
      <c r="I454" s="1884"/>
      <c r="J454" s="1885"/>
      <c r="K454" s="1041" t="s">
        <v>16</v>
      </c>
      <c r="L454" s="1040" t="s">
        <v>639</v>
      </c>
      <c r="M454" s="1282"/>
      <c r="N454" s="1281"/>
      <c r="O454" s="1058"/>
    </row>
    <row r="455" spans="1:15">
      <c r="A455" s="1046">
        <v>450</v>
      </c>
      <c r="B455" s="1045" t="s">
        <v>640</v>
      </c>
      <c r="C455" s="1883" t="s">
        <v>11885</v>
      </c>
      <c r="D455" s="1884"/>
      <c r="E455" s="1884"/>
      <c r="F455" s="1884"/>
      <c r="G455" s="1884"/>
      <c r="H455" s="1884"/>
      <c r="I455" s="1884"/>
      <c r="J455" s="1885"/>
      <c r="K455" s="1041" t="s">
        <v>16</v>
      </c>
      <c r="L455" s="1040" t="s">
        <v>640</v>
      </c>
      <c r="M455" s="1282"/>
      <c r="N455" s="1281"/>
      <c r="O455" s="1058"/>
    </row>
    <row r="456" spans="1:15">
      <c r="A456" s="1046">
        <v>451</v>
      </c>
      <c r="B456" s="1045" t="s">
        <v>641</v>
      </c>
      <c r="C456" s="1883" t="s">
        <v>11886</v>
      </c>
      <c r="D456" s="1884"/>
      <c r="E456" s="1884"/>
      <c r="F456" s="1884"/>
      <c r="G456" s="1884"/>
      <c r="H456" s="1884"/>
      <c r="I456" s="1884"/>
      <c r="J456" s="1885"/>
      <c r="K456" s="1041" t="s">
        <v>16</v>
      </c>
      <c r="L456" s="1040" t="s">
        <v>641</v>
      </c>
      <c r="M456" s="1282"/>
      <c r="N456" s="1281"/>
      <c r="O456" s="1058"/>
    </row>
    <row r="457" spans="1:15">
      <c r="A457" s="1046">
        <v>452</v>
      </c>
      <c r="B457" s="1037" t="s">
        <v>642</v>
      </c>
      <c r="C457" s="1883" t="s">
        <v>11887</v>
      </c>
      <c r="D457" s="1884"/>
      <c r="E457" s="1884"/>
      <c r="F457" s="1884"/>
      <c r="G457" s="1884"/>
      <c r="H457" s="1884"/>
      <c r="I457" s="1884"/>
      <c r="J457" s="1885"/>
      <c r="K457" s="1041" t="s">
        <v>16</v>
      </c>
      <c r="L457" s="1040" t="s">
        <v>642</v>
      </c>
      <c r="M457" s="1282"/>
      <c r="N457" s="1281"/>
      <c r="O457" s="1058"/>
    </row>
    <row r="458" spans="1:15">
      <c r="A458" s="1046">
        <v>453</v>
      </c>
      <c r="B458" s="1037" t="s">
        <v>643</v>
      </c>
      <c r="C458" s="1883" t="s">
        <v>11888</v>
      </c>
      <c r="D458" s="1884"/>
      <c r="E458" s="1884"/>
      <c r="F458" s="1884"/>
      <c r="G458" s="1884"/>
      <c r="H458" s="1884"/>
      <c r="I458" s="1884"/>
      <c r="J458" s="1885"/>
      <c r="K458" s="1041" t="s">
        <v>16</v>
      </c>
      <c r="L458" s="1040" t="s">
        <v>643</v>
      </c>
      <c r="M458" s="1282"/>
      <c r="N458" s="1281"/>
      <c r="O458" s="1058"/>
    </row>
    <row r="459" spans="1:15">
      <c r="A459" s="1046">
        <v>454</v>
      </c>
      <c r="B459" s="1037" t="s">
        <v>644</v>
      </c>
      <c r="C459" s="1883" t="s">
        <v>11889</v>
      </c>
      <c r="D459" s="1884"/>
      <c r="E459" s="1884"/>
      <c r="F459" s="1884"/>
      <c r="G459" s="1884"/>
      <c r="H459" s="1884"/>
      <c r="I459" s="1884"/>
      <c r="J459" s="1885"/>
      <c r="K459" s="1041" t="s">
        <v>16</v>
      </c>
      <c r="L459" s="1040" t="s">
        <v>644</v>
      </c>
      <c r="M459" s="1282"/>
      <c r="N459" s="1281"/>
      <c r="O459" s="1058"/>
    </row>
    <row r="460" spans="1:15">
      <c r="A460" s="1046">
        <v>455</v>
      </c>
      <c r="B460" s="1037" t="s">
        <v>645</v>
      </c>
      <c r="C460" s="1883" t="s">
        <v>11890</v>
      </c>
      <c r="D460" s="1884"/>
      <c r="E460" s="1884"/>
      <c r="F460" s="1884"/>
      <c r="G460" s="1884"/>
      <c r="H460" s="1884"/>
      <c r="I460" s="1884"/>
      <c r="J460" s="1885"/>
      <c r="K460" s="1041" t="s">
        <v>16</v>
      </c>
      <c r="L460" s="1040" t="s">
        <v>645</v>
      </c>
      <c r="M460" s="1282"/>
      <c r="N460" s="1281"/>
      <c r="O460" s="1058"/>
    </row>
    <row r="461" spans="1:15">
      <c r="A461" s="1046">
        <v>456</v>
      </c>
      <c r="B461" s="1045" t="s">
        <v>646</v>
      </c>
      <c r="C461" s="1883" t="s">
        <v>11891</v>
      </c>
      <c r="D461" s="1884"/>
      <c r="E461" s="1884"/>
      <c r="F461" s="1884"/>
      <c r="G461" s="1884"/>
      <c r="H461" s="1884"/>
      <c r="I461" s="1884"/>
      <c r="J461" s="1885"/>
      <c r="K461" s="1041" t="s">
        <v>819</v>
      </c>
      <c r="L461" s="1040" t="s">
        <v>646</v>
      </c>
      <c r="M461" s="1282"/>
      <c r="N461" s="1281"/>
      <c r="O461" s="1058"/>
    </row>
    <row r="462" spans="1:15">
      <c r="A462" s="1046">
        <v>457</v>
      </c>
      <c r="B462" s="1045" t="s">
        <v>647</v>
      </c>
      <c r="C462" s="1883" t="s">
        <v>11892</v>
      </c>
      <c r="D462" s="1884"/>
      <c r="E462" s="1884"/>
      <c r="F462" s="1884"/>
      <c r="G462" s="1884"/>
      <c r="H462" s="1884"/>
      <c r="I462" s="1884"/>
      <c r="J462" s="1885"/>
      <c r="K462" s="1041" t="s">
        <v>16</v>
      </c>
      <c r="L462" s="1040" t="s">
        <v>647</v>
      </c>
      <c r="M462" s="1282"/>
      <c r="N462" s="1281"/>
      <c r="O462" s="1058"/>
    </row>
    <row r="463" spans="1:15">
      <c r="A463" s="1046">
        <v>458</v>
      </c>
      <c r="B463" s="1045" t="s">
        <v>648</v>
      </c>
      <c r="C463" s="1883" t="s">
        <v>11893</v>
      </c>
      <c r="D463" s="1884"/>
      <c r="E463" s="1884"/>
      <c r="F463" s="1884"/>
      <c r="G463" s="1884"/>
      <c r="H463" s="1884"/>
      <c r="I463" s="1884"/>
      <c r="J463" s="1885"/>
      <c r="K463" s="1041" t="s">
        <v>819</v>
      </c>
      <c r="L463" s="1040" t="s">
        <v>648</v>
      </c>
      <c r="M463" s="1282"/>
      <c r="N463" s="1281"/>
      <c r="O463" s="1058"/>
    </row>
    <row r="464" spans="1:15">
      <c r="A464" s="1046">
        <v>459</v>
      </c>
      <c r="B464" s="1045" t="s">
        <v>649</v>
      </c>
      <c r="C464" s="1883" t="s">
        <v>11894</v>
      </c>
      <c r="D464" s="1884"/>
      <c r="E464" s="1884"/>
      <c r="F464" s="1884"/>
      <c r="G464" s="1884"/>
      <c r="H464" s="1884"/>
      <c r="I464" s="1884"/>
      <c r="J464" s="1885"/>
      <c r="K464" s="1041" t="s">
        <v>16</v>
      </c>
      <c r="L464" s="1040" t="s">
        <v>649</v>
      </c>
      <c r="M464" s="1282"/>
      <c r="N464" s="1281"/>
      <c r="O464" s="1058"/>
    </row>
    <row r="465" spans="1:15">
      <c r="A465" s="1046">
        <v>460</v>
      </c>
      <c r="B465" s="1037" t="s">
        <v>650</v>
      </c>
      <c r="C465" s="1883" t="s">
        <v>11895</v>
      </c>
      <c r="D465" s="1884"/>
      <c r="E465" s="1884"/>
      <c r="F465" s="1884"/>
      <c r="G465" s="1884"/>
      <c r="H465" s="1884"/>
      <c r="I465" s="1884"/>
      <c r="J465" s="1885"/>
      <c r="K465" s="1041" t="s">
        <v>819</v>
      </c>
      <c r="L465" s="1040" t="s">
        <v>650</v>
      </c>
      <c r="M465" s="1282"/>
      <c r="N465" s="1281"/>
      <c r="O465" s="1058"/>
    </row>
    <row r="466" spans="1:15">
      <c r="A466" s="1046">
        <v>461</v>
      </c>
      <c r="B466" s="1037" t="s">
        <v>651</v>
      </c>
      <c r="C466" s="1883" t="s">
        <v>11896</v>
      </c>
      <c r="D466" s="1884"/>
      <c r="E466" s="1884"/>
      <c r="F466" s="1884"/>
      <c r="G466" s="1884"/>
      <c r="H466" s="1884"/>
      <c r="I466" s="1884"/>
      <c r="J466" s="1885"/>
      <c r="K466" s="1041" t="s">
        <v>16</v>
      </c>
      <c r="L466" s="1040" t="s">
        <v>651</v>
      </c>
      <c r="M466" s="1282"/>
      <c r="N466" s="1281"/>
      <c r="O466" s="1058"/>
    </row>
    <row r="467" spans="1:15">
      <c r="A467" s="1046">
        <v>462</v>
      </c>
      <c r="B467" s="1037" t="s">
        <v>652</v>
      </c>
      <c r="C467" s="1883" t="s">
        <v>11897</v>
      </c>
      <c r="D467" s="1884"/>
      <c r="E467" s="1884"/>
      <c r="F467" s="1884"/>
      <c r="G467" s="1884"/>
      <c r="H467" s="1884"/>
      <c r="I467" s="1884"/>
      <c r="J467" s="1885"/>
      <c r="K467" s="1041" t="s">
        <v>819</v>
      </c>
      <c r="L467" s="1040" t="s">
        <v>652</v>
      </c>
      <c r="M467" s="1282"/>
      <c r="N467" s="1281"/>
      <c r="O467" s="1058"/>
    </row>
    <row r="468" spans="1:15">
      <c r="A468" s="1046">
        <v>463</v>
      </c>
      <c r="B468" s="1037" t="s">
        <v>653</v>
      </c>
      <c r="C468" s="1883" t="s">
        <v>11898</v>
      </c>
      <c r="D468" s="1884"/>
      <c r="E468" s="1884"/>
      <c r="F468" s="1884"/>
      <c r="G468" s="1884"/>
      <c r="H468" s="1884"/>
      <c r="I468" s="1884"/>
      <c r="J468" s="1885"/>
      <c r="K468" s="1041" t="s">
        <v>16</v>
      </c>
      <c r="L468" s="1040" t="s">
        <v>653</v>
      </c>
      <c r="M468" s="1282"/>
      <c r="N468" s="1281"/>
      <c r="O468" s="1058"/>
    </row>
    <row r="469" spans="1:15">
      <c r="A469" s="1046">
        <v>464</v>
      </c>
      <c r="B469" s="1045" t="s">
        <v>654</v>
      </c>
      <c r="C469" s="1883" t="s">
        <v>11899</v>
      </c>
      <c r="D469" s="1884"/>
      <c r="E469" s="1884"/>
      <c r="F469" s="1884"/>
      <c r="G469" s="1884"/>
      <c r="H469" s="1884"/>
      <c r="I469" s="1884"/>
      <c r="J469" s="1885"/>
      <c r="K469" s="1041" t="s">
        <v>819</v>
      </c>
      <c r="L469" s="1040" t="s">
        <v>654</v>
      </c>
      <c r="M469" s="1282"/>
      <c r="N469" s="1281"/>
      <c r="O469" s="1058"/>
    </row>
    <row r="470" spans="1:15">
      <c r="A470" s="1046">
        <v>465</v>
      </c>
      <c r="B470" s="1045" t="s">
        <v>655</v>
      </c>
      <c r="C470" s="1883" t="s">
        <v>11900</v>
      </c>
      <c r="D470" s="1884"/>
      <c r="E470" s="1884"/>
      <c r="F470" s="1884"/>
      <c r="G470" s="1884"/>
      <c r="H470" s="1884"/>
      <c r="I470" s="1884"/>
      <c r="J470" s="1885"/>
      <c r="K470" s="1041" t="s">
        <v>16</v>
      </c>
      <c r="L470" s="1040" t="s">
        <v>655</v>
      </c>
      <c r="M470" s="1282"/>
      <c r="N470" s="1281"/>
      <c r="O470" s="1058"/>
    </row>
    <row r="471" spans="1:15">
      <c r="A471" s="1046">
        <v>466</v>
      </c>
      <c r="B471" s="1045" t="s">
        <v>656</v>
      </c>
      <c r="C471" s="1883" t="s">
        <v>11901</v>
      </c>
      <c r="D471" s="1884"/>
      <c r="E471" s="1884"/>
      <c r="F471" s="1884"/>
      <c r="G471" s="1884"/>
      <c r="H471" s="1884"/>
      <c r="I471" s="1884"/>
      <c r="J471" s="1885"/>
      <c r="K471" s="1041" t="s">
        <v>819</v>
      </c>
      <c r="L471" s="1040" t="s">
        <v>656</v>
      </c>
      <c r="M471" s="1282"/>
      <c r="N471" s="1281"/>
      <c r="O471" s="1058"/>
    </row>
    <row r="472" spans="1:15">
      <c r="A472" s="1046">
        <v>467</v>
      </c>
      <c r="B472" s="1045" t="s">
        <v>657</v>
      </c>
      <c r="C472" s="1883" t="s">
        <v>11902</v>
      </c>
      <c r="D472" s="1884"/>
      <c r="E472" s="1884"/>
      <c r="F472" s="1884"/>
      <c r="G472" s="1884"/>
      <c r="H472" s="1884"/>
      <c r="I472" s="1884"/>
      <c r="J472" s="1885"/>
      <c r="K472" s="1041" t="s">
        <v>16</v>
      </c>
      <c r="L472" s="1040" t="s">
        <v>657</v>
      </c>
      <c r="M472" s="1282"/>
      <c r="N472" s="1281"/>
      <c r="O472" s="1058"/>
    </row>
    <row r="473" spans="1:15">
      <c r="A473" s="1046">
        <v>468</v>
      </c>
      <c r="B473" s="1037" t="s">
        <v>658</v>
      </c>
      <c r="C473" s="1883" t="s">
        <v>11903</v>
      </c>
      <c r="D473" s="1884"/>
      <c r="E473" s="1884"/>
      <c r="F473" s="1884"/>
      <c r="G473" s="1884"/>
      <c r="H473" s="1884"/>
      <c r="I473" s="1884"/>
      <c r="J473" s="1885"/>
      <c r="K473" s="1041" t="s">
        <v>16</v>
      </c>
      <c r="L473" s="1040" t="s">
        <v>658</v>
      </c>
      <c r="M473" s="1282"/>
      <c r="N473" s="1281"/>
      <c r="O473" s="1058"/>
    </row>
    <row r="474" spans="1:15">
      <c r="A474" s="1046">
        <v>469</v>
      </c>
      <c r="B474" s="1037" t="s">
        <v>659</v>
      </c>
      <c r="C474" s="1883" t="s">
        <v>11904</v>
      </c>
      <c r="D474" s="1884"/>
      <c r="E474" s="1884"/>
      <c r="F474" s="1884"/>
      <c r="G474" s="1884"/>
      <c r="H474" s="1884"/>
      <c r="I474" s="1884"/>
      <c r="J474" s="1885"/>
      <c r="K474" s="1041" t="s">
        <v>16</v>
      </c>
      <c r="L474" s="1040" t="s">
        <v>659</v>
      </c>
      <c r="M474" s="1282"/>
      <c r="N474" s="1281"/>
      <c r="O474" s="1058"/>
    </row>
    <row r="475" spans="1:15">
      <c r="A475" s="1046">
        <v>470</v>
      </c>
      <c r="B475" s="1037" t="s">
        <v>660</v>
      </c>
      <c r="C475" s="1883" t="s">
        <v>11905</v>
      </c>
      <c r="D475" s="1884"/>
      <c r="E475" s="1884"/>
      <c r="F475" s="1884"/>
      <c r="G475" s="1884"/>
      <c r="H475" s="1884"/>
      <c r="I475" s="1884"/>
      <c r="J475" s="1885"/>
      <c r="K475" s="1041" t="s">
        <v>16</v>
      </c>
      <c r="L475" s="1040" t="s">
        <v>660</v>
      </c>
      <c r="M475" s="1282"/>
      <c r="N475" s="1281"/>
      <c r="O475" s="1058"/>
    </row>
    <row r="476" spans="1:15">
      <c r="A476" s="1046">
        <v>471</v>
      </c>
      <c r="B476" s="1037" t="s">
        <v>661</v>
      </c>
      <c r="C476" s="1883" t="s">
        <v>11906</v>
      </c>
      <c r="D476" s="1884"/>
      <c r="E476" s="1884"/>
      <c r="F476" s="1884"/>
      <c r="G476" s="1884"/>
      <c r="H476" s="1884"/>
      <c r="I476" s="1884"/>
      <c r="J476" s="1885"/>
      <c r="K476" s="1041" t="s">
        <v>16</v>
      </c>
      <c r="L476" s="1040" t="s">
        <v>661</v>
      </c>
      <c r="M476" s="1282"/>
      <c r="N476" s="1281"/>
      <c r="O476" s="1058"/>
    </row>
    <row r="477" spans="1:15">
      <c r="A477" s="1046">
        <v>472</v>
      </c>
      <c r="B477" s="1045" t="s">
        <v>662</v>
      </c>
      <c r="C477" s="1883" t="s">
        <v>11907</v>
      </c>
      <c r="D477" s="1884"/>
      <c r="E477" s="1884"/>
      <c r="F477" s="1884"/>
      <c r="G477" s="1884"/>
      <c r="H477" s="1884"/>
      <c r="I477" s="1884"/>
      <c r="J477" s="1885"/>
      <c r="K477" s="1041" t="s">
        <v>16</v>
      </c>
      <c r="L477" s="1040" t="s">
        <v>662</v>
      </c>
      <c r="M477" s="1282"/>
      <c r="N477" s="1281"/>
      <c r="O477" s="1058"/>
    </row>
    <row r="478" spans="1:15">
      <c r="A478" s="1046">
        <v>473</v>
      </c>
      <c r="B478" s="1045" t="s">
        <v>663</v>
      </c>
      <c r="C478" s="1883" t="s">
        <v>11908</v>
      </c>
      <c r="D478" s="1884"/>
      <c r="E478" s="1884"/>
      <c r="F478" s="1884"/>
      <c r="G478" s="1884"/>
      <c r="H478" s="1884"/>
      <c r="I478" s="1884"/>
      <c r="J478" s="1885"/>
      <c r="K478" s="1041" t="s">
        <v>16</v>
      </c>
      <c r="L478" s="1040" t="s">
        <v>663</v>
      </c>
      <c r="M478" s="1282"/>
      <c r="N478" s="1281"/>
      <c r="O478" s="1058"/>
    </row>
    <row r="479" spans="1:15">
      <c r="A479" s="1046">
        <v>474</v>
      </c>
      <c r="B479" s="1045" t="s">
        <v>664</v>
      </c>
      <c r="C479" s="1883" t="s">
        <v>11909</v>
      </c>
      <c r="D479" s="1884"/>
      <c r="E479" s="1884"/>
      <c r="F479" s="1884"/>
      <c r="G479" s="1884"/>
      <c r="H479" s="1884"/>
      <c r="I479" s="1884"/>
      <c r="J479" s="1885"/>
      <c r="K479" s="1041" t="s">
        <v>16</v>
      </c>
      <c r="L479" s="1040" t="s">
        <v>664</v>
      </c>
      <c r="M479" s="1282"/>
      <c r="N479" s="1281"/>
      <c r="O479" s="1058"/>
    </row>
    <row r="480" spans="1:15">
      <c r="A480" s="1046">
        <v>475</v>
      </c>
      <c r="B480" s="1045" t="s">
        <v>665</v>
      </c>
      <c r="C480" s="1883" t="s">
        <v>11910</v>
      </c>
      <c r="D480" s="1884"/>
      <c r="E480" s="1884"/>
      <c r="F480" s="1884"/>
      <c r="G480" s="1884"/>
      <c r="H480" s="1884"/>
      <c r="I480" s="1884"/>
      <c r="J480" s="1885"/>
      <c r="K480" s="1041" t="s">
        <v>16</v>
      </c>
      <c r="L480" s="1040" t="s">
        <v>665</v>
      </c>
      <c r="M480" s="1282"/>
      <c r="N480" s="1281"/>
      <c r="O480" s="1058"/>
    </row>
    <row r="481" spans="1:15">
      <c r="A481" s="1046">
        <v>476</v>
      </c>
      <c r="B481" s="1037" t="s">
        <v>666</v>
      </c>
      <c r="C481" s="1039" t="s">
        <v>13</v>
      </c>
      <c r="D481" s="1063" t="s">
        <v>2427</v>
      </c>
      <c r="E481" s="1063" t="s">
        <v>2427</v>
      </c>
      <c r="F481" s="1063" t="s">
        <v>2427</v>
      </c>
      <c r="G481" s="1063" t="s">
        <v>2427</v>
      </c>
      <c r="H481" s="1063" t="s">
        <v>2427</v>
      </c>
      <c r="I481" s="1063" t="s">
        <v>2427</v>
      </c>
      <c r="J481" s="1063" t="s">
        <v>2427</v>
      </c>
      <c r="K481" s="1041" t="s">
        <v>16</v>
      </c>
      <c r="L481" s="1040" t="s">
        <v>666</v>
      </c>
      <c r="M481" s="1282"/>
      <c r="N481" s="1282"/>
      <c r="O481" s="1058"/>
    </row>
    <row r="482" spans="1:15">
      <c r="A482" s="1046">
        <v>477</v>
      </c>
      <c r="B482" s="1037" t="s">
        <v>667</v>
      </c>
      <c r="C482" s="1039" t="s">
        <v>13</v>
      </c>
      <c r="D482" s="1063" t="s">
        <v>2427</v>
      </c>
      <c r="E482" s="1063" t="s">
        <v>2427</v>
      </c>
      <c r="F482" s="1063" t="s">
        <v>2427</v>
      </c>
      <c r="G482" s="1063" t="s">
        <v>2427</v>
      </c>
      <c r="H482" s="1063" t="s">
        <v>2427</v>
      </c>
      <c r="I482" s="1063" t="s">
        <v>2427</v>
      </c>
      <c r="J482" s="1063" t="s">
        <v>2427</v>
      </c>
      <c r="K482" s="1041" t="s">
        <v>16</v>
      </c>
      <c r="L482" s="1040" t="s">
        <v>667</v>
      </c>
      <c r="M482" s="1282"/>
      <c r="N482" s="1282"/>
      <c r="O482" s="1058"/>
    </row>
    <row r="483" spans="1:15">
      <c r="A483" s="1046">
        <v>478</v>
      </c>
      <c r="B483" s="1037" t="s">
        <v>668</v>
      </c>
      <c r="C483" s="1039" t="s">
        <v>13</v>
      </c>
      <c r="D483" s="1063" t="s">
        <v>2427</v>
      </c>
      <c r="E483" s="1063" t="s">
        <v>2427</v>
      </c>
      <c r="F483" s="1063" t="s">
        <v>2427</v>
      </c>
      <c r="G483" s="1063" t="s">
        <v>2427</v>
      </c>
      <c r="H483" s="1063" t="s">
        <v>2427</v>
      </c>
      <c r="I483" s="1063" t="s">
        <v>2427</v>
      </c>
      <c r="J483" s="1063" t="s">
        <v>2427</v>
      </c>
      <c r="K483" s="1041" t="s">
        <v>16</v>
      </c>
      <c r="L483" s="1040" t="s">
        <v>668</v>
      </c>
      <c r="M483" s="1282"/>
      <c r="N483" s="1282"/>
      <c r="O483" s="1058"/>
    </row>
    <row r="484" spans="1:15">
      <c r="A484" s="1046">
        <v>479</v>
      </c>
      <c r="B484" s="1037" t="s">
        <v>669</v>
      </c>
      <c r="C484" s="1039" t="s">
        <v>13</v>
      </c>
      <c r="D484" s="1063" t="s">
        <v>2427</v>
      </c>
      <c r="E484" s="1063" t="s">
        <v>2427</v>
      </c>
      <c r="F484" s="1063" t="s">
        <v>2427</v>
      </c>
      <c r="G484" s="1063" t="s">
        <v>2427</v>
      </c>
      <c r="H484" s="1063" t="s">
        <v>2427</v>
      </c>
      <c r="I484" s="1063" t="s">
        <v>2427</v>
      </c>
      <c r="J484" s="1063" t="s">
        <v>2427</v>
      </c>
      <c r="K484" s="1041" t="s">
        <v>16</v>
      </c>
      <c r="L484" s="1040" t="s">
        <v>669</v>
      </c>
      <c r="M484" s="1282"/>
      <c r="N484" s="1282"/>
      <c r="O484" s="1058"/>
    </row>
    <row r="485" spans="1:15">
      <c r="A485" s="1046">
        <v>480</v>
      </c>
      <c r="B485" s="1045" t="s">
        <v>670</v>
      </c>
      <c r="C485" s="1883" t="s">
        <v>11883</v>
      </c>
      <c r="D485" s="1884"/>
      <c r="E485" s="1884"/>
      <c r="F485" s="1884"/>
      <c r="G485" s="1884"/>
      <c r="H485" s="1884"/>
      <c r="I485" s="1884"/>
      <c r="J485" s="1885"/>
      <c r="K485" s="1041" t="s">
        <v>16</v>
      </c>
      <c r="L485" s="1040" t="s">
        <v>670</v>
      </c>
      <c r="M485" s="1282"/>
      <c r="N485" s="1281"/>
      <c r="O485" s="1058"/>
    </row>
    <row r="486" spans="1:15">
      <c r="A486" s="1046">
        <v>481</v>
      </c>
      <c r="B486" s="1045" t="s">
        <v>671</v>
      </c>
      <c r="C486" s="1883" t="s">
        <v>11884</v>
      </c>
      <c r="D486" s="1884"/>
      <c r="E486" s="1884"/>
      <c r="F486" s="1884"/>
      <c r="G486" s="1884"/>
      <c r="H486" s="1884"/>
      <c r="I486" s="1884"/>
      <c r="J486" s="1885"/>
      <c r="K486" s="1041" t="s">
        <v>16</v>
      </c>
      <c r="L486" s="1040" t="s">
        <v>671</v>
      </c>
      <c r="M486" s="1282"/>
      <c r="N486" s="1281"/>
      <c r="O486" s="1058"/>
    </row>
    <row r="487" spans="1:15">
      <c r="A487" s="1046">
        <v>482</v>
      </c>
      <c r="B487" s="1045" t="s">
        <v>672</v>
      </c>
      <c r="C487" s="1883" t="s">
        <v>11885</v>
      </c>
      <c r="D487" s="1884"/>
      <c r="E487" s="1884"/>
      <c r="F487" s="1884"/>
      <c r="G487" s="1884"/>
      <c r="H487" s="1884"/>
      <c r="I487" s="1884"/>
      <c r="J487" s="1885"/>
      <c r="K487" s="1041" t="s">
        <v>16</v>
      </c>
      <c r="L487" s="1040" t="s">
        <v>672</v>
      </c>
      <c r="M487" s="1282"/>
      <c r="N487" s="1281"/>
      <c r="O487" s="1058"/>
    </row>
    <row r="488" spans="1:15">
      <c r="A488" s="1046">
        <v>483</v>
      </c>
      <c r="B488" s="1045" t="s">
        <v>673</v>
      </c>
      <c r="C488" s="1883" t="s">
        <v>11886</v>
      </c>
      <c r="D488" s="1884"/>
      <c r="E488" s="1884"/>
      <c r="F488" s="1884"/>
      <c r="G488" s="1884"/>
      <c r="H488" s="1884"/>
      <c r="I488" s="1884"/>
      <c r="J488" s="1885"/>
      <c r="K488" s="1041" t="s">
        <v>16</v>
      </c>
      <c r="L488" s="1040" t="s">
        <v>673</v>
      </c>
      <c r="M488" s="1282"/>
      <c r="N488" s="1281"/>
      <c r="O488" s="1058"/>
    </row>
    <row r="489" spans="1:15">
      <c r="A489" s="1046">
        <v>484</v>
      </c>
      <c r="B489" s="1037" t="s">
        <v>674</v>
      </c>
      <c r="C489" s="1883" t="s">
        <v>11887</v>
      </c>
      <c r="D489" s="1884"/>
      <c r="E489" s="1884"/>
      <c r="F489" s="1884"/>
      <c r="G489" s="1884"/>
      <c r="H489" s="1884"/>
      <c r="I489" s="1884"/>
      <c r="J489" s="1885"/>
      <c r="K489" s="1041" t="s">
        <v>16</v>
      </c>
      <c r="L489" s="1040" t="s">
        <v>674</v>
      </c>
      <c r="M489" s="1282"/>
      <c r="N489" s="1281"/>
      <c r="O489" s="1058"/>
    </row>
    <row r="490" spans="1:15">
      <c r="A490" s="1046">
        <v>485</v>
      </c>
      <c r="B490" s="1037" t="s">
        <v>675</v>
      </c>
      <c r="C490" s="1883" t="s">
        <v>11888</v>
      </c>
      <c r="D490" s="1884"/>
      <c r="E490" s="1884"/>
      <c r="F490" s="1884"/>
      <c r="G490" s="1884"/>
      <c r="H490" s="1884"/>
      <c r="I490" s="1884"/>
      <c r="J490" s="1885"/>
      <c r="K490" s="1041" t="s">
        <v>16</v>
      </c>
      <c r="L490" s="1040" t="s">
        <v>675</v>
      </c>
      <c r="M490" s="1282"/>
      <c r="N490" s="1281"/>
      <c r="O490" s="1058"/>
    </row>
    <row r="491" spans="1:15">
      <c r="A491" s="1046">
        <v>486</v>
      </c>
      <c r="B491" s="1037" t="s">
        <v>676</v>
      </c>
      <c r="C491" s="1883" t="s">
        <v>11889</v>
      </c>
      <c r="D491" s="1884"/>
      <c r="E491" s="1884"/>
      <c r="F491" s="1884"/>
      <c r="G491" s="1884"/>
      <c r="H491" s="1884"/>
      <c r="I491" s="1884"/>
      <c r="J491" s="1885"/>
      <c r="K491" s="1041" t="s">
        <v>16</v>
      </c>
      <c r="L491" s="1040" t="s">
        <v>676</v>
      </c>
      <c r="M491" s="1282"/>
      <c r="N491" s="1281"/>
      <c r="O491" s="1058"/>
    </row>
    <row r="492" spans="1:15">
      <c r="A492" s="1046">
        <v>487</v>
      </c>
      <c r="B492" s="1037" t="s">
        <v>677</v>
      </c>
      <c r="C492" s="1883" t="s">
        <v>11890</v>
      </c>
      <c r="D492" s="1884"/>
      <c r="E492" s="1884"/>
      <c r="F492" s="1884"/>
      <c r="G492" s="1884"/>
      <c r="H492" s="1884"/>
      <c r="I492" s="1884"/>
      <c r="J492" s="1885"/>
      <c r="K492" s="1041" t="s">
        <v>16</v>
      </c>
      <c r="L492" s="1040" t="s">
        <v>677</v>
      </c>
      <c r="M492" s="1282"/>
      <c r="N492" s="1281"/>
      <c r="O492" s="1058"/>
    </row>
    <row r="493" spans="1:15">
      <c r="A493" s="1046">
        <v>488</v>
      </c>
      <c r="B493" s="1045" t="s">
        <v>678</v>
      </c>
      <c r="C493" s="1883" t="s">
        <v>11891</v>
      </c>
      <c r="D493" s="1884"/>
      <c r="E493" s="1884"/>
      <c r="F493" s="1884"/>
      <c r="G493" s="1884"/>
      <c r="H493" s="1884"/>
      <c r="I493" s="1884"/>
      <c r="J493" s="1885"/>
      <c r="K493" s="1041" t="s">
        <v>819</v>
      </c>
      <c r="L493" s="1040" t="s">
        <v>678</v>
      </c>
      <c r="M493" s="1282"/>
      <c r="N493" s="1281"/>
      <c r="O493" s="1058"/>
    </row>
    <row r="494" spans="1:15">
      <c r="A494" s="1046">
        <v>489</v>
      </c>
      <c r="B494" s="1045" t="s">
        <v>679</v>
      </c>
      <c r="C494" s="1883" t="s">
        <v>11892</v>
      </c>
      <c r="D494" s="1884"/>
      <c r="E494" s="1884"/>
      <c r="F494" s="1884"/>
      <c r="G494" s="1884"/>
      <c r="H494" s="1884"/>
      <c r="I494" s="1884"/>
      <c r="J494" s="1885"/>
      <c r="K494" s="1041" t="s">
        <v>16</v>
      </c>
      <c r="L494" s="1040" t="s">
        <v>679</v>
      </c>
      <c r="M494" s="1282"/>
      <c r="N494" s="1281"/>
      <c r="O494" s="1058"/>
    </row>
    <row r="495" spans="1:15">
      <c r="A495" s="1046">
        <v>490</v>
      </c>
      <c r="B495" s="1045" t="s">
        <v>680</v>
      </c>
      <c r="C495" s="1883" t="s">
        <v>11893</v>
      </c>
      <c r="D495" s="1884"/>
      <c r="E495" s="1884"/>
      <c r="F495" s="1884"/>
      <c r="G495" s="1884"/>
      <c r="H495" s="1884"/>
      <c r="I495" s="1884"/>
      <c r="J495" s="1885"/>
      <c r="K495" s="1041" t="s">
        <v>819</v>
      </c>
      <c r="L495" s="1040" t="s">
        <v>680</v>
      </c>
      <c r="M495" s="1282"/>
      <c r="N495" s="1281"/>
      <c r="O495" s="1058"/>
    </row>
    <row r="496" spans="1:15">
      <c r="A496" s="1046">
        <v>491</v>
      </c>
      <c r="B496" s="1045" t="s">
        <v>681</v>
      </c>
      <c r="C496" s="1883" t="s">
        <v>11894</v>
      </c>
      <c r="D496" s="1884"/>
      <c r="E496" s="1884"/>
      <c r="F496" s="1884"/>
      <c r="G496" s="1884"/>
      <c r="H496" s="1884"/>
      <c r="I496" s="1884"/>
      <c r="J496" s="1885"/>
      <c r="K496" s="1041" t="s">
        <v>16</v>
      </c>
      <c r="L496" s="1040" t="s">
        <v>681</v>
      </c>
      <c r="M496" s="1282"/>
      <c r="N496" s="1281"/>
      <c r="O496" s="1058"/>
    </row>
    <row r="497" spans="1:15">
      <c r="A497" s="1046">
        <v>492</v>
      </c>
      <c r="B497" s="1037" t="s">
        <v>682</v>
      </c>
      <c r="C497" s="1883" t="s">
        <v>11895</v>
      </c>
      <c r="D497" s="1884"/>
      <c r="E497" s="1884"/>
      <c r="F497" s="1884"/>
      <c r="G497" s="1884"/>
      <c r="H497" s="1884"/>
      <c r="I497" s="1884"/>
      <c r="J497" s="1885"/>
      <c r="K497" s="1041" t="s">
        <v>819</v>
      </c>
      <c r="L497" s="1040" t="s">
        <v>682</v>
      </c>
      <c r="M497" s="1282"/>
      <c r="N497" s="1281"/>
      <c r="O497" s="1058"/>
    </row>
    <row r="498" spans="1:15">
      <c r="A498" s="1046">
        <v>493</v>
      </c>
      <c r="B498" s="1037" t="s">
        <v>683</v>
      </c>
      <c r="C498" s="1883" t="s">
        <v>11896</v>
      </c>
      <c r="D498" s="1884"/>
      <c r="E498" s="1884"/>
      <c r="F498" s="1884"/>
      <c r="G498" s="1884"/>
      <c r="H498" s="1884"/>
      <c r="I498" s="1884"/>
      <c r="J498" s="1885"/>
      <c r="K498" s="1041" t="s">
        <v>16</v>
      </c>
      <c r="L498" s="1040" t="s">
        <v>683</v>
      </c>
      <c r="M498" s="1282"/>
      <c r="N498" s="1281"/>
      <c r="O498" s="1058"/>
    </row>
    <row r="499" spans="1:15">
      <c r="A499" s="1046">
        <v>494</v>
      </c>
      <c r="B499" s="1037" t="s">
        <v>684</v>
      </c>
      <c r="C499" s="1883" t="s">
        <v>11897</v>
      </c>
      <c r="D499" s="1884"/>
      <c r="E499" s="1884"/>
      <c r="F499" s="1884"/>
      <c r="G499" s="1884"/>
      <c r="H499" s="1884"/>
      <c r="I499" s="1884"/>
      <c r="J499" s="1885"/>
      <c r="K499" s="1041" t="s">
        <v>819</v>
      </c>
      <c r="L499" s="1040" t="s">
        <v>684</v>
      </c>
      <c r="M499" s="1282"/>
      <c r="N499" s="1281"/>
      <c r="O499" s="1058"/>
    </row>
    <row r="500" spans="1:15">
      <c r="A500" s="1046">
        <v>495</v>
      </c>
      <c r="B500" s="1037" t="s">
        <v>685</v>
      </c>
      <c r="C500" s="1883" t="s">
        <v>11898</v>
      </c>
      <c r="D500" s="1884"/>
      <c r="E500" s="1884"/>
      <c r="F500" s="1884"/>
      <c r="G500" s="1884"/>
      <c r="H500" s="1884"/>
      <c r="I500" s="1884"/>
      <c r="J500" s="1885"/>
      <c r="K500" s="1041" t="s">
        <v>16</v>
      </c>
      <c r="L500" s="1040" t="s">
        <v>685</v>
      </c>
      <c r="M500" s="1282"/>
      <c r="N500" s="1281"/>
      <c r="O500" s="1058"/>
    </row>
    <row r="501" spans="1:15">
      <c r="A501" s="1046">
        <v>496</v>
      </c>
      <c r="B501" s="1045" t="s">
        <v>686</v>
      </c>
      <c r="C501" s="1883" t="s">
        <v>11899</v>
      </c>
      <c r="D501" s="1884"/>
      <c r="E501" s="1884"/>
      <c r="F501" s="1884"/>
      <c r="G501" s="1884"/>
      <c r="H501" s="1884"/>
      <c r="I501" s="1884"/>
      <c r="J501" s="1885"/>
      <c r="K501" s="1041" t="s">
        <v>819</v>
      </c>
      <c r="L501" s="1040" t="s">
        <v>686</v>
      </c>
      <c r="M501" s="1282"/>
      <c r="N501" s="1281"/>
      <c r="O501" s="1058"/>
    </row>
    <row r="502" spans="1:15">
      <c r="A502" s="1046">
        <v>497</v>
      </c>
      <c r="B502" s="1045" t="s">
        <v>687</v>
      </c>
      <c r="C502" s="1883" t="s">
        <v>11900</v>
      </c>
      <c r="D502" s="1884"/>
      <c r="E502" s="1884"/>
      <c r="F502" s="1884"/>
      <c r="G502" s="1884"/>
      <c r="H502" s="1884"/>
      <c r="I502" s="1884"/>
      <c r="J502" s="1885"/>
      <c r="K502" s="1041" t="s">
        <v>16</v>
      </c>
      <c r="L502" s="1040" t="s">
        <v>687</v>
      </c>
      <c r="M502" s="1282"/>
      <c r="N502" s="1281"/>
      <c r="O502" s="1058"/>
    </row>
    <row r="503" spans="1:15">
      <c r="A503" s="1046">
        <v>498</v>
      </c>
      <c r="B503" s="1045" t="s">
        <v>688</v>
      </c>
      <c r="C503" s="1883" t="s">
        <v>11901</v>
      </c>
      <c r="D503" s="1884"/>
      <c r="E503" s="1884"/>
      <c r="F503" s="1884"/>
      <c r="G503" s="1884"/>
      <c r="H503" s="1884"/>
      <c r="I503" s="1884"/>
      <c r="J503" s="1885"/>
      <c r="K503" s="1041" t="s">
        <v>819</v>
      </c>
      <c r="L503" s="1040" t="s">
        <v>688</v>
      </c>
      <c r="M503" s="1282"/>
      <c r="N503" s="1281"/>
      <c r="O503" s="1058"/>
    </row>
    <row r="504" spans="1:15">
      <c r="A504" s="1046">
        <v>499</v>
      </c>
      <c r="B504" s="1045" t="s">
        <v>689</v>
      </c>
      <c r="C504" s="1883" t="s">
        <v>11902</v>
      </c>
      <c r="D504" s="1884"/>
      <c r="E504" s="1884"/>
      <c r="F504" s="1884"/>
      <c r="G504" s="1884"/>
      <c r="H504" s="1884"/>
      <c r="I504" s="1884"/>
      <c r="J504" s="1885"/>
      <c r="K504" s="1041" t="s">
        <v>16</v>
      </c>
      <c r="L504" s="1040" t="s">
        <v>689</v>
      </c>
      <c r="M504" s="1282"/>
      <c r="N504" s="1281"/>
      <c r="O504" s="1058"/>
    </row>
    <row r="505" spans="1:15">
      <c r="A505" s="1046">
        <v>500</v>
      </c>
      <c r="B505" s="1037" t="s">
        <v>690</v>
      </c>
      <c r="C505" s="1883" t="s">
        <v>11903</v>
      </c>
      <c r="D505" s="1884"/>
      <c r="E505" s="1884"/>
      <c r="F505" s="1884"/>
      <c r="G505" s="1884"/>
      <c r="H505" s="1884"/>
      <c r="I505" s="1884"/>
      <c r="J505" s="1885"/>
      <c r="K505" s="1041" t="s">
        <v>16</v>
      </c>
      <c r="L505" s="1040" t="s">
        <v>690</v>
      </c>
      <c r="M505" s="1282"/>
      <c r="N505" s="1281"/>
      <c r="O505" s="1058"/>
    </row>
    <row r="506" spans="1:15">
      <c r="A506" s="1046">
        <v>501</v>
      </c>
      <c r="B506" s="1037" t="s">
        <v>691</v>
      </c>
      <c r="C506" s="1883" t="s">
        <v>11904</v>
      </c>
      <c r="D506" s="1884"/>
      <c r="E506" s="1884"/>
      <c r="F506" s="1884"/>
      <c r="G506" s="1884"/>
      <c r="H506" s="1884"/>
      <c r="I506" s="1884"/>
      <c r="J506" s="1885"/>
      <c r="K506" s="1041" t="s">
        <v>16</v>
      </c>
      <c r="L506" s="1040" t="s">
        <v>691</v>
      </c>
      <c r="M506" s="1282"/>
      <c r="N506" s="1281"/>
      <c r="O506" s="1058"/>
    </row>
    <row r="507" spans="1:15">
      <c r="A507" s="1046">
        <v>502</v>
      </c>
      <c r="B507" s="1037" t="s">
        <v>692</v>
      </c>
      <c r="C507" s="1883" t="s">
        <v>11905</v>
      </c>
      <c r="D507" s="1884"/>
      <c r="E507" s="1884"/>
      <c r="F507" s="1884"/>
      <c r="G507" s="1884"/>
      <c r="H507" s="1884"/>
      <c r="I507" s="1884"/>
      <c r="J507" s="1885"/>
      <c r="K507" s="1041" t="s">
        <v>16</v>
      </c>
      <c r="L507" s="1040" t="s">
        <v>692</v>
      </c>
      <c r="M507" s="1282"/>
      <c r="N507" s="1281"/>
      <c r="O507" s="1058"/>
    </row>
    <row r="508" spans="1:15">
      <c r="A508" s="1046">
        <v>503</v>
      </c>
      <c r="B508" s="1037" t="s">
        <v>693</v>
      </c>
      <c r="C508" s="1883" t="s">
        <v>11906</v>
      </c>
      <c r="D508" s="1884"/>
      <c r="E508" s="1884"/>
      <c r="F508" s="1884"/>
      <c r="G508" s="1884"/>
      <c r="H508" s="1884"/>
      <c r="I508" s="1884"/>
      <c r="J508" s="1885"/>
      <c r="K508" s="1041" t="s">
        <v>16</v>
      </c>
      <c r="L508" s="1040" t="s">
        <v>693</v>
      </c>
      <c r="M508" s="1282"/>
      <c r="N508" s="1281"/>
      <c r="O508" s="1058"/>
    </row>
    <row r="509" spans="1:15">
      <c r="A509" s="1046">
        <v>504</v>
      </c>
      <c r="B509" s="1045" t="s">
        <v>694</v>
      </c>
      <c r="C509" s="1883" t="s">
        <v>11907</v>
      </c>
      <c r="D509" s="1884"/>
      <c r="E509" s="1884"/>
      <c r="F509" s="1884"/>
      <c r="G509" s="1884"/>
      <c r="H509" s="1884"/>
      <c r="I509" s="1884"/>
      <c r="J509" s="1885"/>
      <c r="K509" s="1041" t="s">
        <v>16</v>
      </c>
      <c r="L509" s="1040" t="s">
        <v>694</v>
      </c>
      <c r="M509" s="1282"/>
      <c r="N509" s="1281"/>
      <c r="O509" s="1058"/>
    </row>
    <row r="510" spans="1:15">
      <c r="A510" s="1046">
        <v>505</v>
      </c>
      <c r="B510" s="1045" t="s">
        <v>695</v>
      </c>
      <c r="C510" s="1883" t="s">
        <v>11908</v>
      </c>
      <c r="D510" s="1884"/>
      <c r="E510" s="1884"/>
      <c r="F510" s="1884"/>
      <c r="G510" s="1884"/>
      <c r="H510" s="1884"/>
      <c r="I510" s="1884"/>
      <c r="J510" s="1885"/>
      <c r="K510" s="1041" t="s">
        <v>16</v>
      </c>
      <c r="L510" s="1040" t="s">
        <v>695</v>
      </c>
      <c r="M510" s="1282"/>
      <c r="N510" s="1281"/>
      <c r="O510" s="1058"/>
    </row>
    <row r="511" spans="1:15">
      <c r="A511" s="1046">
        <v>506</v>
      </c>
      <c r="B511" s="1045" t="s">
        <v>696</v>
      </c>
      <c r="C511" s="1883" t="s">
        <v>11909</v>
      </c>
      <c r="D511" s="1884"/>
      <c r="E511" s="1884"/>
      <c r="F511" s="1884"/>
      <c r="G511" s="1884"/>
      <c r="H511" s="1884"/>
      <c r="I511" s="1884"/>
      <c r="J511" s="1885"/>
      <c r="K511" s="1041" t="s">
        <v>16</v>
      </c>
      <c r="L511" s="1040" t="s">
        <v>696</v>
      </c>
      <c r="M511" s="1282"/>
      <c r="N511" s="1281"/>
      <c r="O511" s="1058"/>
    </row>
    <row r="512" spans="1:15">
      <c r="A512" s="1046">
        <v>507</v>
      </c>
      <c r="B512" s="1045" t="s">
        <v>697</v>
      </c>
      <c r="C512" s="1883" t="s">
        <v>11910</v>
      </c>
      <c r="D512" s="1884"/>
      <c r="E512" s="1884"/>
      <c r="F512" s="1884"/>
      <c r="G512" s="1884"/>
      <c r="H512" s="1884"/>
      <c r="I512" s="1884"/>
      <c r="J512" s="1885"/>
      <c r="K512" s="1041" t="s">
        <v>16</v>
      </c>
      <c r="L512" s="1040" t="s">
        <v>697</v>
      </c>
      <c r="M512" s="1282"/>
      <c r="N512" s="1281"/>
      <c r="O512" s="1058"/>
    </row>
    <row r="513" spans="1:15">
      <c r="A513" s="1046">
        <v>508</v>
      </c>
      <c r="B513" s="1037" t="s">
        <v>698</v>
      </c>
      <c r="C513" s="1039" t="s">
        <v>13</v>
      </c>
      <c r="D513" s="1063" t="s">
        <v>2427</v>
      </c>
      <c r="E513" s="1063" t="s">
        <v>2427</v>
      </c>
      <c r="F513" s="1063" t="s">
        <v>2427</v>
      </c>
      <c r="G513" s="1063" t="s">
        <v>2427</v>
      </c>
      <c r="H513" s="1063" t="s">
        <v>2427</v>
      </c>
      <c r="I513" s="1063" t="s">
        <v>2427</v>
      </c>
      <c r="J513" s="1063" t="s">
        <v>2427</v>
      </c>
      <c r="K513" s="1041" t="s">
        <v>16</v>
      </c>
      <c r="L513" s="1040" t="s">
        <v>698</v>
      </c>
      <c r="M513" s="1282"/>
      <c r="N513" s="1282"/>
      <c r="O513" s="1058"/>
    </row>
    <row r="514" spans="1:15">
      <c r="A514" s="1046">
        <v>509</v>
      </c>
      <c r="B514" s="1037" t="s">
        <v>699</v>
      </c>
      <c r="C514" s="1039" t="s">
        <v>13</v>
      </c>
      <c r="D514" s="1063" t="s">
        <v>2427</v>
      </c>
      <c r="E514" s="1063" t="s">
        <v>2427</v>
      </c>
      <c r="F514" s="1063" t="s">
        <v>2427</v>
      </c>
      <c r="G514" s="1063" t="s">
        <v>2427</v>
      </c>
      <c r="H514" s="1063" t="s">
        <v>2427</v>
      </c>
      <c r="I514" s="1063" t="s">
        <v>2427</v>
      </c>
      <c r="J514" s="1063" t="s">
        <v>2427</v>
      </c>
      <c r="K514" s="1041" t="s">
        <v>16</v>
      </c>
      <c r="L514" s="1040" t="s">
        <v>699</v>
      </c>
      <c r="M514" s="1282"/>
      <c r="N514" s="1282"/>
      <c r="O514" s="1058"/>
    </row>
    <row r="515" spans="1:15">
      <c r="A515" s="1046">
        <v>510</v>
      </c>
      <c r="B515" s="1037" t="s">
        <v>700</v>
      </c>
      <c r="C515" s="1039" t="s">
        <v>13</v>
      </c>
      <c r="D515" s="1063" t="s">
        <v>2427</v>
      </c>
      <c r="E515" s="1063" t="s">
        <v>2427</v>
      </c>
      <c r="F515" s="1063" t="s">
        <v>2427</v>
      </c>
      <c r="G515" s="1063" t="s">
        <v>2427</v>
      </c>
      <c r="H515" s="1063" t="s">
        <v>2427</v>
      </c>
      <c r="I515" s="1063" t="s">
        <v>2427</v>
      </c>
      <c r="J515" s="1063" t="s">
        <v>2427</v>
      </c>
      <c r="K515" s="1041" t="s">
        <v>16</v>
      </c>
      <c r="L515" s="1040" t="s">
        <v>700</v>
      </c>
      <c r="M515" s="1282"/>
      <c r="N515" s="1282"/>
      <c r="O515" s="1058"/>
    </row>
    <row r="516" spans="1:15">
      <c r="A516" s="1046">
        <v>511</v>
      </c>
      <c r="B516" s="1037" t="s">
        <v>701</v>
      </c>
      <c r="C516" s="1039" t="s">
        <v>13</v>
      </c>
      <c r="D516" s="1063" t="s">
        <v>2427</v>
      </c>
      <c r="E516" s="1063" t="s">
        <v>2427</v>
      </c>
      <c r="F516" s="1063" t="s">
        <v>2427</v>
      </c>
      <c r="G516" s="1063" t="s">
        <v>2427</v>
      </c>
      <c r="H516" s="1063" t="s">
        <v>2427</v>
      </c>
      <c r="I516" s="1063" t="s">
        <v>2427</v>
      </c>
      <c r="J516" s="1063" t="s">
        <v>2427</v>
      </c>
      <c r="K516" s="1041" t="s">
        <v>16</v>
      </c>
      <c r="L516" s="1040" t="s">
        <v>701</v>
      </c>
      <c r="M516" s="1282"/>
      <c r="N516" s="1282"/>
      <c r="O516" s="1058"/>
    </row>
    <row r="517" spans="1:15">
      <c r="A517" s="1046">
        <v>512</v>
      </c>
      <c r="B517" s="1045" t="s">
        <v>3492</v>
      </c>
      <c r="C517" s="1883" t="s">
        <v>11911</v>
      </c>
      <c r="D517" s="1884"/>
      <c r="E517" s="1884"/>
      <c r="F517" s="1884"/>
      <c r="G517" s="1884"/>
      <c r="H517" s="1884"/>
      <c r="I517" s="1884"/>
      <c r="J517" s="1885"/>
      <c r="K517" s="1033" t="s">
        <v>6990</v>
      </c>
      <c r="L517" s="1040" t="s">
        <v>3492</v>
      </c>
      <c r="M517" s="1282"/>
      <c r="N517" s="1282"/>
      <c r="O517" s="1058"/>
    </row>
    <row r="518" spans="1:15">
      <c r="A518" s="1046">
        <v>513</v>
      </c>
      <c r="B518" s="1045" t="s">
        <v>3494</v>
      </c>
      <c r="C518" s="1883" t="s">
        <v>11912</v>
      </c>
      <c r="D518" s="1884"/>
      <c r="E518" s="1884"/>
      <c r="F518" s="1884"/>
      <c r="G518" s="1884"/>
      <c r="H518" s="1884"/>
      <c r="I518" s="1884"/>
      <c r="J518" s="1885"/>
      <c r="K518" s="1033" t="s">
        <v>6990</v>
      </c>
      <c r="L518" s="1040" t="s">
        <v>3494</v>
      </c>
      <c r="M518" s="1282"/>
      <c r="N518" s="1282"/>
      <c r="O518" s="1058"/>
    </row>
    <row r="519" spans="1:15">
      <c r="A519" s="1046">
        <v>514</v>
      </c>
      <c r="B519" s="1045" t="s">
        <v>3496</v>
      </c>
      <c r="C519" s="1883" t="s">
        <v>11913</v>
      </c>
      <c r="D519" s="1884"/>
      <c r="E519" s="1884"/>
      <c r="F519" s="1884"/>
      <c r="G519" s="1884"/>
      <c r="H519" s="1884"/>
      <c r="I519" s="1884"/>
      <c r="J519" s="1885"/>
      <c r="K519" s="1033" t="s">
        <v>6990</v>
      </c>
      <c r="L519" s="1040" t="s">
        <v>3496</v>
      </c>
      <c r="M519" s="1282"/>
      <c r="N519" s="1282"/>
      <c r="O519" s="1058"/>
    </row>
    <row r="520" spans="1:15">
      <c r="A520" s="1046">
        <v>515</v>
      </c>
      <c r="B520" s="1045" t="s">
        <v>3498</v>
      </c>
      <c r="C520" s="1883" t="s">
        <v>11914</v>
      </c>
      <c r="D520" s="1884"/>
      <c r="E520" s="1884"/>
      <c r="F520" s="1884"/>
      <c r="G520" s="1884"/>
      <c r="H520" s="1884"/>
      <c r="I520" s="1884"/>
      <c r="J520" s="1885"/>
      <c r="K520" s="1033" t="s">
        <v>6990</v>
      </c>
      <c r="L520" s="1040" t="s">
        <v>3498</v>
      </c>
      <c r="M520" s="1282"/>
      <c r="N520" s="1282"/>
      <c r="O520" s="1058"/>
    </row>
    <row r="521" spans="1:15">
      <c r="A521" s="1046">
        <v>516</v>
      </c>
      <c r="B521" s="1037" t="s">
        <v>3500</v>
      </c>
      <c r="C521" s="1883" t="s">
        <v>11915</v>
      </c>
      <c r="D521" s="1884"/>
      <c r="E521" s="1884"/>
      <c r="F521" s="1884"/>
      <c r="G521" s="1884"/>
      <c r="H521" s="1884"/>
      <c r="I521" s="1884"/>
      <c r="J521" s="1885"/>
      <c r="K521" s="1033" t="s">
        <v>6990</v>
      </c>
      <c r="L521" s="1040" t="s">
        <v>3500</v>
      </c>
      <c r="M521" s="1282"/>
      <c r="N521" s="1282"/>
      <c r="O521" s="1058"/>
    </row>
    <row r="522" spans="1:15">
      <c r="A522" s="1046">
        <v>517</v>
      </c>
      <c r="B522" s="1037" t="s">
        <v>3502</v>
      </c>
      <c r="C522" s="1883" t="s">
        <v>11916</v>
      </c>
      <c r="D522" s="1884"/>
      <c r="E522" s="1884"/>
      <c r="F522" s="1884"/>
      <c r="G522" s="1884"/>
      <c r="H522" s="1884"/>
      <c r="I522" s="1884"/>
      <c r="J522" s="1885"/>
      <c r="K522" s="1033" t="s">
        <v>6990</v>
      </c>
      <c r="L522" s="1040" t="s">
        <v>3502</v>
      </c>
      <c r="M522" s="1282"/>
      <c r="N522" s="1282"/>
      <c r="O522" s="1058"/>
    </row>
    <row r="523" spans="1:15">
      <c r="A523" s="1046">
        <v>518</v>
      </c>
      <c r="B523" s="1037" t="s">
        <v>3504</v>
      </c>
      <c r="C523" s="1883" t="s">
        <v>11917</v>
      </c>
      <c r="D523" s="1884"/>
      <c r="E523" s="1884"/>
      <c r="F523" s="1884"/>
      <c r="G523" s="1884"/>
      <c r="H523" s="1884"/>
      <c r="I523" s="1884"/>
      <c r="J523" s="1885"/>
      <c r="K523" s="1033" t="s">
        <v>6990</v>
      </c>
      <c r="L523" s="1040" t="s">
        <v>3504</v>
      </c>
      <c r="M523" s="1282"/>
      <c r="N523" s="1282"/>
      <c r="O523" s="1058"/>
    </row>
    <row r="524" spans="1:15">
      <c r="A524" s="1046">
        <v>519</v>
      </c>
      <c r="B524" s="1037" t="s">
        <v>3506</v>
      </c>
      <c r="C524" s="1883" t="s">
        <v>11918</v>
      </c>
      <c r="D524" s="1884"/>
      <c r="E524" s="1884"/>
      <c r="F524" s="1884"/>
      <c r="G524" s="1884"/>
      <c r="H524" s="1884"/>
      <c r="I524" s="1884"/>
      <c r="J524" s="1885"/>
      <c r="K524" s="1033" t="s">
        <v>6990</v>
      </c>
      <c r="L524" s="1040" t="s">
        <v>3506</v>
      </c>
      <c r="M524" s="1282"/>
      <c r="N524" s="1282"/>
      <c r="O524" s="1058"/>
    </row>
    <row r="525" spans="1:15">
      <c r="A525" s="1046">
        <v>520</v>
      </c>
      <c r="B525" s="1045" t="s">
        <v>3508</v>
      </c>
      <c r="C525" s="1883" t="s">
        <v>11919</v>
      </c>
      <c r="D525" s="1884"/>
      <c r="E525" s="1884"/>
      <c r="F525" s="1884"/>
      <c r="G525" s="1884"/>
      <c r="H525" s="1884"/>
      <c r="I525" s="1884"/>
      <c r="J525" s="1885"/>
      <c r="K525" s="1033" t="s">
        <v>6990</v>
      </c>
      <c r="L525" s="1040" t="s">
        <v>3508</v>
      </c>
      <c r="M525" s="1282"/>
      <c r="N525" s="1282"/>
      <c r="O525" s="1058"/>
    </row>
    <row r="526" spans="1:15">
      <c r="A526" s="1046">
        <v>521</v>
      </c>
      <c r="B526" s="1045" t="s">
        <v>3510</v>
      </c>
      <c r="C526" s="1883" t="s">
        <v>11920</v>
      </c>
      <c r="D526" s="1884"/>
      <c r="E526" s="1884"/>
      <c r="F526" s="1884"/>
      <c r="G526" s="1884"/>
      <c r="H526" s="1884"/>
      <c r="I526" s="1884"/>
      <c r="J526" s="1885"/>
      <c r="K526" s="1033" t="s">
        <v>6990</v>
      </c>
      <c r="L526" s="1040" t="s">
        <v>3510</v>
      </c>
      <c r="M526" s="1282"/>
      <c r="N526" s="1282"/>
      <c r="O526" s="1058"/>
    </row>
    <row r="527" spans="1:15">
      <c r="A527" s="1046">
        <v>522</v>
      </c>
      <c r="B527" s="1045" t="s">
        <v>3512</v>
      </c>
      <c r="C527" s="1883" t="s">
        <v>11921</v>
      </c>
      <c r="D527" s="1884"/>
      <c r="E527" s="1884"/>
      <c r="F527" s="1884"/>
      <c r="G527" s="1884"/>
      <c r="H527" s="1884"/>
      <c r="I527" s="1884"/>
      <c r="J527" s="1885"/>
      <c r="K527" s="1033" t="s">
        <v>6990</v>
      </c>
      <c r="L527" s="1040" t="s">
        <v>3512</v>
      </c>
      <c r="M527" s="1282"/>
      <c r="N527" s="1282"/>
      <c r="O527" s="1058"/>
    </row>
    <row r="528" spans="1:15">
      <c r="A528" s="1046">
        <v>523</v>
      </c>
      <c r="B528" s="1045" t="s">
        <v>3514</v>
      </c>
      <c r="C528" s="1883" t="s">
        <v>11922</v>
      </c>
      <c r="D528" s="1884"/>
      <c r="E528" s="1884"/>
      <c r="F528" s="1884"/>
      <c r="G528" s="1884"/>
      <c r="H528" s="1884"/>
      <c r="I528" s="1884"/>
      <c r="J528" s="1885"/>
      <c r="K528" s="1033" t="s">
        <v>6990</v>
      </c>
      <c r="L528" s="1040" t="s">
        <v>3514</v>
      </c>
      <c r="M528" s="1282"/>
      <c r="N528" s="1282"/>
      <c r="O528" s="1058"/>
    </row>
    <row r="529" spans="1:15">
      <c r="A529" s="1046">
        <v>524</v>
      </c>
      <c r="B529" s="1037" t="s">
        <v>3516</v>
      </c>
      <c r="C529" s="1883" t="s">
        <v>11923</v>
      </c>
      <c r="D529" s="1884"/>
      <c r="E529" s="1884"/>
      <c r="F529" s="1884"/>
      <c r="G529" s="1884"/>
      <c r="H529" s="1884"/>
      <c r="I529" s="1884"/>
      <c r="J529" s="1885"/>
      <c r="K529" s="1033" t="s">
        <v>6990</v>
      </c>
      <c r="L529" s="1040" t="s">
        <v>3516</v>
      </c>
      <c r="M529" s="1282"/>
      <c r="N529" s="1282"/>
      <c r="O529" s="1058"/>
    </row>
    <row r="530" spans="1:15">
      <c r="A530" s="1046">
        <v>525</v>
      </c>
      <c r="B530" s="1037" t="s">
        <v>3518</v>
      </c>
      <c r="C530" s="1883" t="s">
        <v>11924</v>
      </c>
      <c r="D530" s="1884"/>
      <c r="E530" s="1884"/>
      <c r="F530" s="1884"/>
      <c r="G530" s="1884"/>
      <c r="H530" s="1884"/>
      <c r="I530" s="1884"/>
      <c r="J530" s="1885"/>
      <c r="K530" s="1033" t="s">
        <v>6990</v>
      </c>
      <c r="L530" s="1040" t="s">
        <v>3518</v>
      </c>
      <c r="M530" s="1282"/>
      <c r="N530" s="1282"/>
      <c r="O530" s="1058"/>
    </row>
    <row r="531" spans="1:15">
      <c r="A531" s="1046">
        <v>526</v>
      </c>
      <c r="B531" s="1037" t="s">
        <v>3520</v>
      </c>
      <c r="C531" s="1883" t="s">
        <v>11925</v>
      </c>
      <c r="D531" s="1884"/>
      <c r="E531" s="1884"/>
      <c r="F531" s="1884"/>
      <c r="G531" s="1884"/>
      <c r="H531" s="1884"/>
      <c r="I531" s="1884"/>
      <c r="J531" s="1885"/>
      <c r="K531" s="1033" t="s">
        <v>6990</v>
      </c>
      <c r="L531" s="1040" t="s">
        <v>3520</v>
      </c>
      <c r="M531" s="1282"/>
      <c r="N531" s="1282"/>
      <c r="O531" s="1058"/>
    </row>
    <row r="532" spans="1:15">
      <c r="A532" s="1046">
        <v>527</v>
      </c>
      <c r="B532" s="1037" t="s">
        <v>3522</v>
      </c>
      <c r="C532" s="1883" t="s">
        <v>11926</v>
      </c>
      <c r="D532" s="1884"/>
      <c r="E532" s="1884"/>
      <c r="F532" s="1884"/>
      <c r="G532" s="1884"/>
      <c r="H532" s="1884"/>
      <c r="I532" s="1884"/>
      <c r="J532" s="1885"/>
      <c r="K532" s="1033" t="s">
        <v>6990</v>
      </c>
      <c r="L532" s="1040" t="s">
        <v>3522</v>
      </c>
      <c r="M532" s="1282"/>
      <c r="N532" s="1282"/>
      <c r="O532" s="1058"/>
    </row>
    <row r="533" spans="1:15">
      <c r="A533" s="1046">
        <v>528</v>
      </c>
      <c r="B533" s="1045" t="s">
        <v>3524</v>
      </c>
      <c r="C533" s="1883" t="s">
        <v>11927</v>
      </c>
      <c r="D533" s="1884"/>
      <c r="E533" s="1884"/>
      <c r="F533" s="1884"/>
      <c r="G533" s="1884"/>
      <c r="H533" s="1884"/>
      <c r="I533" s="1884"/>
      <c r="J533" s="1885"/>
      <c r="K533" s="1033" t="s">
        <v>6990</v>
      </c>
      <c r="L533" s="1040" t="s">
        <v>3524</v>
      </c>
      <c r="M533" s="1282"/>
      <c r="N533" s="1282"/>
      <c r="O533" s="1058"/>
    </row>
    <row r="534" spans="1:15">
      <c r="A534" s="1046">
        <v>529</v>
      </c>
      <c r="B534" s="1045" t="s">
        <v>3526</v>
      </c>
      <c r="C534" s="1883" t="s">
        <v>11928</v>
      </c>
      <c r="D534" s="1884"/>
      <c r="E534" s="1884"/>
      <c r="F534" s="1884"/>
      <c r="G534" s="1884"/>
      <c r="H534" s="1884"/>
      <c r="I534" s="1884"/>
      <c r="J534" s="1885"/>
      <c r="K534" s="1033" t="s">
        <v>6990</v>
      </c>
      <c r="L534" s="1040" t="s">
        <v>3526</v>
      </c>
      <c r="M534" s="1282"/>
      <c r="N534" s="1282"/>
      <c r="O534" s="1058"/>
    </row>
    <row r="535" spans="1:15">
      <c r="A535" s="1046">
        <v>530</v>
      </c>
      <c r="B535" s="1045" t="s">
        <v>3528</v>
      </c>
      <c r="C535" s="1883" t="s">
        <v>11929</v>
      </c>
      <c r="D535" s="1884"/>
      <c r="E535" s="1884"/>
      <c r="F535" s="1884"/>
      <c r="G535" s="1884"/>
      <c r="H535" s="1884"/>
      <c r="I535" s="1884"/>
      <c r="J535" s="1885"/>
      <c r="K535" s="1033" t="s">
        <v>6990</v>
      </c>
      <c r="L535" s="1040" t="s">
        <v>3528</v>
      </c>
      <c r="M535" s="1282"/>
      <c r="N535" s="1282"/>
      <c r="O535" s="1058"/>
    </row>
    <row r="536" spans="1:15">
      <c r="A536" s="1046">
        <v>531</v>
      </c>
      <c r="B536" s="1045" t="s">
        <v>3530</v>
      </c>
      <c r="C536" s="1883" t="s">
        <v>11930</v>
      </c>
      <c r="D536" s="1884"/>
      <c r="E536" s="1884"/>
      <c r="F536" s="1884"/>
      <c r="G536" s="1884"/>
      <c r="H536" s="1884"/>
      <c r="I536" s="1884"/>
      <c r="J536" s="1885"/>
      <c r="K536" s="1033" t="s">
        <v>6990</v>
      </c>
      <c r="L536" s="1040" t="s">
        <v>3530</v>
      </c>
      <c r="M536" s="1282"/>
      <c r="N536" s="1282"/>
      <c r="O536" s="1058"/>
    </row>
    <row r="537" spans="1:15">
      <c r="A537" s="1046">
        <v>532</v>
      </c>
      <c r="B537" s="1037" t="s">
        <v>3532</v>
      </c>
      <c r="C537" s="1883" t="s">
        <v>11931</v>
      </c>
      <c r="D537" s="1884"/>
      <c r="E537" s="1884"/>
      <c r="F537" s="1884"/>
      <c r="G537" s="1884"/>
      <c r="H537" s="1884"/>
      <c r="I537" s="1884"/>
      <c r="J537" s="1885"/>
      <c r="K537" s="1033" t="s">
        <v>6990</v>
      </c>
      <c r="L537" s="1040" t="s">
        <v>3532</v>
      </c>
      <c r="M537" s="1282"/>
      <c r="N537" s="1282"/>
      <c r="O537" s="1058"/>
    </row>
    <row r="538" spans="1:15">
      <c r="A538" s="1046">
        <v>533</v>
      </c>
      <c r="B538" s="1037" t="s">
        <v>3534</v>
      </c>
      <c r="C538" s="1883" t="s">
        <v>11932</v>
      </c>
      <c r="D538" s="1884"/>
      <c r="E538" s="1884"/>
      <c r="F538" s="1884"/>
      <c r="G538" s="1884"/>
      <c r="H538" s="1884"/>
      <c r="I538" s="1884"/>
      <c r="J538" s="1885"/>
      <c r="K538" s="1033" t="s">
        <v>6990</v>
      </c>
      <c r="L538" s="1040" t="s">
        <v>3534</v>
      </c>
      <c r="M538" s="1282"/>
      <c r="N538" s="1282"/>
      <c r="O538" s="1058"/>
    </row>
    <row r="539" spans="1:15">
      <c r="A539" s="1046">
        <v>534</v>
      </c>
      <c r="B539" s="1037" t="s">
        <v>3536</v>
      </c>
      <c r="C539" s="1883" t="s">
        <v>11933</v>
      </c>
      <c r="D539" s="1884"/>
      <c r="E539" s="1884"/>
      <c r="F539" s="1884"/>
      <c r="G539" s="1884"/>
      <c r="H539" s="1884"/>
      <c r="I539" s="1884"/>
      <c r="J539" s="1885"/>
      <c r="K539" s="1033" t="s">
        <v>6990</v>
      </c>
      <c r="L539" s="1040" t="s">
        <v>3536</v>
      </c>
      <c r="M539" s="1282"/>
      <c r="N539" s="1282"/>
      <c r="O539" s="1058"/>
    </row>
    <row r="540" spans="1:15">
      <c r="A540" s="1046">
        <v>535</v>
      </c>
      <c r="B540" s="1037" t="s">
        <v>3538</v>
      </c>
      <c r="C540" s="1883" t="s">
        <v>11934</v>
      </c>
      <c r="D540" s="1884"/>
      <c r="E540" s="1884"/>
      <c r="F540" s="1884"/>
      <c r="G540" s="1884"/>
      <c r="H540" s="1884"/>
      <c r="I540" s="1884"/>
      <c r="J540" s="1885"/>
      <c r="K540" s="1033" t="s">
        <v>6990</v>
      </c>
      <c r="L540" s="1040" t="s">
        <v>3538</v>
      </c>
      <c r="M540" s="1282"/>
      <c r="N540" s="1282"/>
      <c r="O540" s="1058"/>
    </row>
    <row r="541" spans="1:15">
      <c r="A541" s="1046">
        <v>536</v>
      </c>
      <c r="B541" s="1045" t="s">
        <v>3540</v>
      </c>
      <c r="C541" s="1883" t="s">
        <v>11935</v>
      </c>
      <c r="D541" s="1884"/>
      <c r="E541" s="1884"/>
      <c r="F541" s="1884"/>
      <c r="G541" s="1884"/>
      <c r="H541" s="1884"/>
      <c r="I541" s="1884"/>
      <c r="J541" s="1885"/>
      <c r="K541" s="1033" t="s">
        <v>6990</v>
      </c>
      <c r="L541" s="1040" t="s">
        <v>3540</v>
      </c>
      <c r="M541" s="1282"/>
      <c r="N541" s="1282"/>
      <c r="O541" s="1058"/>
    </row>
    <row r="542" spans="1:15">
      <c r="A542" s="1046">
        <v>537</v>
      </c>
      <c r="B542" s="1045" t="s">
        <v>3542</v>
      </c>
      <c r="C542" s="1883" t="s">
        <v>11936</v>
      </c>
      <c r="D542" s="1884"/>
      <c r="E542" s="1884"/>
      <c r="F542" s="1884"/>
      <c r="G542" s="1884"/>
      <c r="H542" s="1884"/>
      <c r="I542" s="1884"/>
      <c r="J542" s="1885"/>
      <c r="K542" s="1033" t="s">
        <v>6990</v>
      </c>
      <c r="L542" s="1040" t="s">
        <v>3542</v>
      </c>
      <c r="M542" s="1282"/>
      <c r="N542" s="1282"/>
      <c r="O542" s="1058"/>
    </row>
    <row r="543" spans="1:15">
      <c r="A543" s="1046">
        <v>538</v>
      </c>
      <c r="B543" s="1045" t="s">
        <v>3544</v>
      </c>
      <c r="C543" s="1883" t="s">
        <v>11937</v>
      </c>
      <c r="D543" s="1884"/>
      <c r="E543" s="1884"/>
      <c r="F543" s="1884"/>
      <c r="G543" s="1884"/>
      <c r="H543" s="1884"/>
      <c r="I543" s="1884"/>
      <c r="J543" s="1885"/>
      <c r="K543" s="1033" t="s">
        <v>6990</v>
      </c>
      <c r="L543" s="1040" t="s">
        <v>3544</v>
      </c>
      <c r="M543" s="1282"/>
      <c r="N543" s="1282"/>
      <c r="O543" s="1058"/>
    </row>
    <row r="544" spans="1:15">
      <c r="A544" s="1046">
        <v>539</v>
      </c>
      <c r="B544" s="1045" t="s">
        <v>3546</v>
      </c>
      <c r="C544" s="1883" t="s">
        <v>11938</v>
      </c>
      <c r="D544" s="1884"/>
      <c r="E544" s="1884"/>
      <c r="F544" s="1884"/>
      <c r="G544" s="1884"/>
      <c r="H544" s="1884"/>
      <c r="I544" s="1884"/>
      <c r="J544" s="1885"/>
      <c r="K544" s="1033" t="s">
        <v>6990</v>
      </c>
      <c r="L544" s="1040" t="s">
        <v>3546</v>
      </c>
      <c r="M544" s="1282"/>
      <c r="N544" s="1282"/>
      <c r="O544" s="1058"/>
    </row>
    <row r="545" spans="1:15">
      <c r="A545" s="1046">
        <v>540</v>
      </c>
      <c r="B545" s="1037" t="s">
        <v>3548</v>
      </c>
      <c r="C545" s="1883" t="s">
        <v>11939</v>
      </c>
      <c r="D545" s="1884"/>
      <c r="E545" s="1884"/>
      <c r="F545" s="1884"/>
      <c r="G545" s="1884"/>
      <c r="H545" s="1884"/>
      <c r="I545" s="1884"/>
      <c r="J545" s="1885"/>
      <c r="K545" s="1033" t="s">
        <v>6990</v>
      </c>
      <c r="L545" s="1040" t="s">
        <v>3548</v>
      </c>
      <c r="M545" s="1282"/>
      <c r="N545" s="1282"/>
      <c r="O545" s="1058"/>
    </row>
    <row r="546" spans="1:15">
      <c r="A546" s="1046">
        <v>541</v>
      </c>
      <c r="B546" s="1037" t="s">
        <v>3550</v>
      </c>
      <c r="C546" s="1883" t="s">
        <v>11940</v>
      </c>
      <c r="D546" s="1884"/>
      <c r="E546" s="1884"/>
      <c r="F546" s="1884"/>
      <c r="G546" s="1884"/>
      <c r="H546" s="1884"/>
      <c r="I546" s="1884"/>
      <c r="J546" s="1885"/>
      <c r="K546" s="1033" t="s">
        <v>6990</v>
      </c>
      <c r="L546" s="1040" t="s">
        <v>3550</v>
      </c>
      <c r="M546" s="1282"/>
      <c r="N546" s="1282"/>
      <c r="O546" s="1058"/>
    </row>
    <row r="547" spans="1:15">
      <c r="A547" s="1046">
        <v>542</v>
      </c>
      <c r="B547" s="1037" t="s">
        <v>3552</v>
      </c>
      <c r="C547" s="1883" t="s">
        <v>11941</v>
      </c>
      <c r="D547" s="1884"/>
      <c r="E547" s="1884"/>
      <c r="F547" s="1884"/>
      <c r="G547" s="1884"/>
      <c r="H547" s="1884"/>
      <c r="I547" s="1884"/>
      <c r="J547" s="1885"/>
      <c r="K547" s="1033" t="s">
        <v>6990</v>
      </c>
      <c r="L547" s="1040" t="s">
        <v>3552</v>
      </c>
      <c r="M547" s="1282"/>
      <c r="N547" s="1282"/>
      <c r="O547" s="1058"/>
    </row>
    <row r="548" spans="1:15">
      <c r="A548" s="1046">
        <v>543</v>
      </c>
      <c r="B548" s="1037" t="s">
        <v>3554</v>
      </c>
      <c r="C548" s="1883" t="s">
        <v>11942</v>
      </c>
      <c r="D548" s="1884"/>
      <c r="E548" s="1884"/>
      <c r="F548" s="1884"/>
      <c r="G548" s="1884"/>
      <c r="H548" s="1884"/>
      <c r="I548" s="1884"/>
      <c r="J548" s="1885"/>
      <c r="K548" s="1033" t="s">
        <v>6990</v>
      </c>
      <c r="L548" s="1040" t="s">
        <v>3554</v>
      </c>
      <c r="M548" s="1282"/>
      <c r="N548" s="1282"/>
      <c r="O548" s="1058"/>
    </row>
    <row r="549" spans="1:15">
      <c r="A549" s="1046">
        <v>544</v>
      </c>
      <c r="B549" s="1045" t="s">
        <v>3556</v>
      </c>
      <c r="C549" s="1883" t="s">
        <v>11943</v>
      </c>
      <c r="D549" s="1884"/>
      <c r="E549" s="1884"/>
      <c r="F549" s="1884"/>
      <c r="G549" s="1884"/>
      <c r="H549" s="1884"/>
      <c r="I549" s="1884"/>
      <c r="J549" s="1885"/>
      <c r="K549" s="1033" t="s">
        <v>6990</v>
      </c>
      <c r="L549" s="1040" t="s">
        <v>3556</v>
      </c>
      <c r="M549" s="1282"/>
      <c r="N549" s="1282"/>
      <c r="O549" s="1058"/>
    </row>
    <row r="550" spans="1:15">
      <c r="A550" s="1046">
        <v>545</v>
      </c>
      <c r="B550" s="1045" t="s">
        <v>3558</v>
      </c>
      <c r="C550" s="1883" t="s">
        <v>11944</v>
      </c>
      <c r="D550" s="1884"/>
      <c r="E550" s="1884"/>
      <c r="F550" s="1884"/>
      <c r="G550" s="1884"/>
      <c r="H550" s="1884"/>
      <c r="I550" s="1884"/>
      <c r="J550" s="1885"/>
      <c r="K550" s="1033" t="s">
        <v>6990</v>
      </c>
      <c r="L550" s="1040" t="s">
        <v>3558</v>
      </c>
      <c r="M550" s="1282"/>
      <c r="N550" s="1282"/>
      <c r="O550" s="1058"/>
    </row>
    <row r="551" spans="1:15">
      <c r="A551" s="1046">
        <v>546</v>
      </c>
      <c r="B551" s="1045" t="s">
        <v>3560</v>
      </c>
      <c r="C551" s="1883" t="s">
        <v>11945</v>
      </c>
      <c r="D551" s="1884"/>
      <c r="E551" s="1884"/>
      <c r="F551" s="1884"/>
      <c r="G551" s="1884"/>
      <c r="H551" s="1884"/>
      <c r="I551" s="1884"/>
      <c r="J551" s="1885"/>
      <c r="K551" s="1033" t="s">
        <v>6990</v>
      </c>
      <c r="L551" s="1040" t="s">
        <v>3560</v>
      </c>
      <c r="M551" s="1282"/>
      <c r="N551" s="1282"/>
      <c r="O551" s="1058"/>
    </row>
    <row r="552" spans="1:15">
      <c r="A552" s="1046">
        <v>547</v>
      </c>
      <c r="B552" s="1045" t="s">
        <v>3562</v>
      </c>
      <c r="C552" s="1883" t="s">
        <v>11946</v>
      </c>
      <c r="D552" s="1884"/>
      <c r="E552" s="1884"/>
      <c r="F552" s="1884"/>
      <c r="G552" s="1884"/>
      <c r="H552" s="1884"/>
      <c r="I552" s="1884"/>
      <c r="J552" s="1885"/>
      <c r="K552" s="1033" t="s">
        <v>6990</v>
      </c>
      <c r="L552" s="1040" t="s">
        <v>3562</v>
      </c>
      <c r="M552" s="1282"/>
      <c r="N552" s="1282"/>
      <c r="O552" s="1058"/>
    </row>
    <row r="553" spans="1:15">
      <c r="A553" s="1046">
        <v>548</v>
      </c>
      <c r="B553" s="1037" t="s">
        <v>3564</v>
      </c>
      <c r="C553" s="1883" t="s">
        <v>11947</v>
      </c>
      <c r="D553" s="1884"/>
      <c r="E553" s="1884"/>
      <c r="F553" s="1884"/>
      <c r="G553" s="1884"/>
      <c r="H553" s="1884"/>
      <c r="I553" s="1884"/>
      <c r="J553" s="1885"/>
      <c r="K553" s="1033" t="s">
        <v>6990</v>
      </c>
      <c r="L553" s="1040" t="s">
        <v>3564</v>
      </c>
      <c r="M553" s="1282"/>
      <c r="N553" s="1282"/>
      <c r="O553" s="1058"/>
    </row>
    <row r="554" spans="1:15">
      <c r="A554" s="1046">
        <v>549</v>
      </c>
      <c r="B554" s="1037" t="s">
        <v>3566</v>
      </c>
      <c r="C554" s="1883" t="s">
        <v>11948</v>
      </c>
      <c r="D554" s="1884"/>
      <c r="E554" s="1884"/>
      <c r="F554" s="1884"/>
      <c r="G554" s="1884"/>
      <c r="H554" s="1884"/>
      <c r="I554" s="1884"/>
      <c r="J554" s="1885"/>
      <c r="K554" s="1033" t="s">
        <v>6990</v>
      </c>
      <c r="L554" s="1040" t="s">
        <v>3566</v>
      </c>
      <c r="M554" s="1282"/>
      <c r="N554" s="1282"/>
      <c r="O554" s="1058"/>
    </row>
    <row r="555" spans="1:15">
      <c r="A555" s="1046">
        <v>550</v>
      </c>
      <c r="B555" s="1037" t="s">
        <v>3568</v>
      </c>
      <c r="C555" s="1883" t="s">
        <v>11949</v>
      </c>
      <c r="D555" s="1884"/>
      <c r="E555" s="1884"/>
      <c r="F555" s="1884"/>
      <c r="G555" s="1884"/>
      <c r="H555" s="1884"/>
      <c r="I555" s="1884"/>
      <c r="J555" s="1885"/>
      <c r="K555" s="1033" t="s">
        <v>6990</v>
      </c>
      <c r="L555" s="1040" t="s">
        <v>3568</v>
      </c>
      <c r="M555" s="1282"/>
      <c r="N555" s="1282"/>
      <c r="O555" s="1058"/>
    </row>
    <row r="556" spans="1:15">
      <c r="A556" s="1046">
        <v>551</v>
      </c>
      <c r="B556" s="1037" t="s">
        <v>3570</v>
      </c>
      <c r="C556" s="1883" t="s">
        <v>11950</v>
      </c>
      <c r="D556" s="1884"/>
      <c r="E556" s="1884"/>
      <c r="F556" s="1884"/>
      <c r="G556" s="1884"/>
      <c r="H556" s="1884"/>
      <c r="I556" s="1884"/>
      <c r="J556" s="1885"/>
      <c r="K556" s="1033" t="s">
        <v>6990</v>
      </c>
      <c r="L556" s="1040" t="s">
        <v>3570</v>
      </c>
      <c r="M556" s="1282"/>
      <c r="N556" s="1282"/>
      <c r="O556" s="1058"/>
    </row>
    <row r="557" spans="1:15">
      <c r="A557" s="1046">
        <v>552</v>
      </c>
      <c r="B557" s="1045" t="s">
        <v>3572</v>
      </c>
      <c r="C557" s="1883" t="s">
        <v>11951</v>
      </c>
      <c r="D557" s="1884"/>
      <c r="E557" s="1884"/>
      <c r="F557" s="1884"/>
      <c r="G557" s="1884"/>
      <c r="H557" s="1884"/>
      <c r="I557" s="1884"/>
      <c r="J557" s="1885"/>
      <c r="K557" s="1033" t="s">
        <v>6990</v>
      </c>
      <c r="L557" s="1040" t="s">
        <v>3572</v>
      </c>
      <c r="M557" s="1282"/>
      <c r="N557" s="1282"/>
      <c r="O557" s="1058"/>
    </row>
    <row r="558" spans="1:15">
      <c r="A558" s="1046">
        <v>553</v>
      </c>
      <c r="B558" s="1045" t="s">
        <v>3574</v>
      </c>
      <c r="C558" s="1883" t="s">
        <v>11952</v>
      </c>
      <c r="D558" s="1884"/>
      <c r="E558" s="1884"/>
      <c r="F558" s="1884"/>
      <c r="G558" s="1884"/>
      <c r="H558" s="1884"/>
      <c r="I558" s="1884"/>
      <c r="J558" s="1885"/>
      <c r="K558" s="1033" t="s">
        <v>6990</v>
      </c>
      <c r="L558" s="1040" t="s">
        <v>3574</v>
      </c>
      <c r="M558" s="1282"/>
      <c r="N558" s="1282"/>
      <c r="O558" s="1058"/>
    </row>
    <row r="559" spans="1:15">
      <c r="A559" s="1046">
        <v>554</v>
      </c>
      <c r="B559" s="1045" t="s">
        <v>3576</v>
      </c>
      <c r="C559" s="1883" t="s">
        <v>11953</v>
      </c>
      <c r="D559" s="1884"/>
      <c r="E559" s="1884"/>
      <c r="F559" s="1884"/>
      <c r="G559" s="1884"/>
      <c r="H559" s="1884"/>
      <c r="I559" s="1884"/>
      <c r="J559" s="1885"/>
      <c r="K559" s="1033" t="s">
        <v>6990</v>
      </c>
      <c r="L559" s="1040" t="s">
        <v>3576</v>
      </c>
      <c r="M559" s="1282"/>
      <c r="N559" s="1282"/>
      <c r="O559" s="1058"/>
    </row>
    <row r="560" spans="1:15">
      <c r="A560" s="1046">
        <v>555</v>
      </c>
      <c r="B560" s="1045" t="s">
        <v>3578</v>
      </c>
      <c r="C560" s="1883" t="s">
        <v>11954</v>
      </c>
      <c r="D560" s="1884"/>
      <c r="E560" s="1884"/>
      <c r="F560" s="1884"/>
      <c r="G560" s="1884"/>
      <c r="H560" s="1884"/>
      <c r="I560" s="1884"/>
      <c r="J560" s="1885"/>
      <c r="K560" s="1033" t="s">
        <v>6990</v>
      </c>
      <c r="L560" s="1040" t="s">
        <v>3578</v>
      </c>
      <c r="M560" s="1282"/>
      <c r="N560" s="1282"/>
      <c r="O560" s="1058"/>
    </row>
    <row r="561" spans="1:15">
      <c r="A561" s="1046">
        <v>556</v>
      </c>
      <c r="B561" s="1037" t="s">
        <v>3580</v>
      </c>
      <c r="C561" s="1883" t="s">
        <v>11955</v>
      </c>
      <c r="D561" s="1884"/>
      <c r="E561" s="1884"/>
      <c r="F561" s="1884"/>
      <c r="G561" s="1884"/>
      <c r="H561" s="1884"/>
      <c r="I561" s="1884"/>
      <c r="J561" s="1885"/>
      <c r="K561" s="1033" t="s">
        <v>6990</v>
      </c>
      <c r="L561" s="1040" t="s">
        <v>3580</v>
      </c>
      <c r="M561" s="1282"/>
      <c r="N561" s="1282"/>
      <c r="O561" s="1058"/>
    </row>
    <row r="562" spans="1:15">
      <c r="A562" s="1046">
        <v>557</v>
      </c>
      <c r="B562" s="1037" t="s">
        <v>3582</v>
      </c>
      <c r="C562" s="1883" t="s">
        <v>11956</v>
      </c>
      <c r="D562" s="1884"/>
      <c r="E562" s="1884"/>
      <c r="F562" s="1884"/>
      <c r="G562" s="1884"/>
      <c r="H562" s="1884"/>
      <c r="I562" s="1884"/>
      <c r="J562" s="1885"/>
      <c r="K562" s="1033" t="s">
        <v>6990</v>
      </c>
      <c r="L562" s="1040" t="s">
        <v>3582</v>
      </c>
      <c r="M562" s="1282"/>
      <c r="N562" s="1282"/>
      <c r="O562" s="1058"/>
    </row>
    <row r="563" spans="1:15">
      <c r="A563" s="1046">
        <v>558</v>
      </c>
      <c r="B563" s="1037" t="s">
        <v>3584</v>
      </c>
      <c r="C563" s="1883" t="s">
        <v>11957</v>
      </c>
      <c r="D563" s="1884"/>
      <c r="E563" s="1884"/>
      <c r="F563" s="1884"/>
      <c r="G563" s="1884"/>
      <c r="H563" s="1884"/>
      <c r="I563" s="1884"/>
      <c r="J563" s="1885"/>
      <c r="K563" s="1033" t="s">
        <v>6990</v>
      </c>
      <c r="L563" s="1040" t="s">
        <v>3584</v>
      </c>
      <c r="M563" s="1282"/>
      <c r="N563" s="1282"/>
      <c r="O563" s="1058"/>
    </row>
    <row r="564" spans="1:15">
      <c r="A564" s="1046">
        <v>559</v>
      </c>
      <c r="B564" s="1037" t="s">
        <v>3586</v>
      </c>
      <c r="C564" s="1883" t="s">
        <v>11958</v>
      </c>
      <c r="D564" s="1884"/>
      <c r="E564" s="1884"/>
      <c r="F564" s="1884"/>
      <c r="G564" s="1884"/>
      <c r="H564" s="1884"/>
      <c r="I564" s="1884"/>
      <c r="J564" s="1885"/>
      <c r="K564" s="1033" t="s">
        <v>6990</v>
      </c>
      <c r="L564" s="1040" t="s">
        <v>3586</v>
      </c>
      <c r="M564" s="1282"/>
      <c r="N564" s="1282"/>
      <c r="O564" s="1058"/>
    </row>
    <row r="565" spans="1:15">
      <c r="A565" s="1046">
        <v>560</v>
      </c>
      <c r="B565" s="1045" t="s">
        <v>3588</v>
      </c>
      <c r="C565" s="1883" t="s">
        <v>11959</v>
      </c>
      <c r="D565" s="1884"/>
      <c r="E565" s="1884"/>
      <c r="F565" s="1884"/>
      <c r="G565" s="1884"/>
      <c r="H565" s="1884"/>
      <c r="I565" s="1884"/>
      <c r="J565" s="1885"/>
      <c r="K565" s="1033" t="s">
        <v>6990</v>
      </c>
      <c r="L565" s="1040" t="s">
        <v>3588</v>
      </c>
      <c r="M565" s="1282"/>
      <c r="N565" s="1282"/>
      <c r="O565" s="1058"/>
    </row>
    <row r="566" spans="1:15">
      <c r="A566" s="1046">
        <v>561</v>
      </c>
      <c r="B566" s="1045" t="s">
        <v>3590</v>
      </c>
      <c r="C566" s="1883" t="s">
        <v>11960</v>
      </c>
      <c r="D566" s="1884"/>
      <c r="E566" s="1884"/>
      <c r="F566" s="1884"/>
      <c r="G566" s="1884"/>
      <c r="H566" s="1884"/>
      <c r="I566" s="1884"/>
      <c r="J566" s="1885"/>
      <c r="K566" s="1033" t="s">
        <v>6990</v>
      </c>
      <c r="L566" s="1040" t="s">
        <v>3590</v>
      </c>
      <c r="M566" s="1282"/>
      <c r="N566" s="1282"/>
      <c r="O566" s="1058"/>
    </row>
    <row r="567" spans="1:15">
      <c r="A567" s="1046">
        <v>562</v>
      </c>
      <c r="B567" s="1045" t="s">
        <v>3592</v>
      </c>
      <c r="C567" s="1883" t="s">
        <v>11961</v>
      </c>
      <c r="D567" s="1884"/>
      <c r="E567" s="1884"/>
      <c r="F567" s="1884"/>
      <c r="G567" s="1884"/>
      <c r="H567" s="1884"/>
      <c r="I567" s="1884"/>
      <c r="J567" s="1885"/>
      <c r="K567" s="1033" t="s">
        <v>6990</v>
      </c>
      <c r="L567" s="1040" t="s">
        <v>3592</v>
      </c>
      <c r="M567" s="1282"/>
      <c r="N567" s="1282"/>
      <c r="O567" s="1058"/>
    </row>
    <row r="568" spans="1:15">
      <c r="A568" s="1046">
        <v>563</v>
      </c>
      <c r="B568" s="1045" t="s">
        <v>3594</v>
      </c>
      <c r="C568" s="1883" t="s">
        <v>11962</v>
      </c>
      <c r="D568" s="1884"/>
      <c r="E568" s="1884"/>
      <c r="F568" s="1884"/>
      <c r="G568" s="1884"/>
      <c r="H568" s="1884"/>
      <c r="I568" s="1884"/>
      <c r="J568" s="1885"/>
      <c r="K568" s="1033" t="s">
        <v>6990</v>
      </c>
      <c r="L568" s="1040" t="s">
        <v>3594</v>
      </c>
      <c r="M568" s="1282"/>
      <c r="N568" s="1282"/>
      <c r="O568" s="1058"/>
    </row>
    <row r="569" spans="1:15">
      <c r="A569" s="1046">
        <v>564</v>
      </c>
      <c r="B569" s="1037" t="s">
        <v>3596</v>
      </c>
      <c r="C569" s="1883" t="s">
        <v>11963</v>
      </c>
      <c r="D569" s="1884"/>
      <c r="E569" s="1884"/>
      <c r="F569" s="1884"/>
      <c r="G569" s="1884"/>
      <c r="H569" s="1884"/>
      <c r="I569" s="1884"/>
      <c r="J569" s="1885"/>
      <c r="K569" s="1033" t="s">
        <v>6990</v>
      </c>
      <c r="L569" s="1040" t="s">
        <v>3596</v>
      </c>
      <c r="M569" s="1282"/>
      <c r="N569" s="1282"/>
      <c r="O569" s="1058"/>
    </row>
    <row r="570" spans="1:15">
      <c r="A570" s="1046">
        <v>565</v>
      </c>
      <c r="B570" s="1037" t="s">
        <v>3598</v>
      </c>
      <c r="C570" s="1883" t="s">
        <v>11964</v>
      </c>
      <c r="D570" s="1884"/>
      <c r="E570" s="1884"/>
      <c r="F570" s="1884"/>
      <c r="G570" s="1884"/>
      <c r="H570" s="1884"/>
      <c r="I570" s="1884"/>
      <c r="J570" s="1885"/>
      <c r="K570" s="1033" t="s">
        <v>6990</v>
      </c>
      <c r="L570" s="1040" t="s">
        <v>3598</v>
      </c>
      <c r="M570" s="1282"/>
      <c r="N570" s="1282"/>
      <c r="O570" s="1058"/>
    </row>
    <row r="571" spans="1:15">
      <c r="A571" s="1046">
        <v>566</v>
      </c>
      <c r="B571" s="1037" t="s">
        <v>3600</v>
      </c>
      <c r="C571" s="1883" t="s">
        <v>11965</v>
      </c>
      <c r="D571" s="1884"/>
      <c r="E571" s="1884"/>
      <c r="F571" s="1884"/>
      <c r="G571" s="1884"/>
      <c r="H571" s="1884"/>
      <c r="I571" s="1884"/>
      <c r="J571" s="1885"/>
      <c r="K571" s="1033" t="s">
        <v>6990</v>
      </c>
      <c r="L571" s="1040" t="s">
        <v>3600</v>
      </c>
      <c r="M571" s="1282"/>
      <c r="N571" s="1282"/>
      <c r="O571" s="1058"/>
    </row>
    <row r="572" spans="1:15">
      <c r="A572" s="1046">
        <v>567</v>
      </c>
      <c r="B572" s="1037" t="s">
        <v>3602</v>
      </c>
      <c r="C572" s="1883" t="s">
        <v>11966</v>
      </c>
      <c r="D572" s="1884"/>
      <c r="E572" s="1884"/>
      <c r="F572" s="1884"/>
      <c r="G572" s="1884"/>
      <c r="H572" s="1884"/>
      <c r="I572" s="1884"/>
      <c r="J572" s="1885"/>
      <c r="K572" s="1033" t="s">
        <v>6990</v>
      </c>
      <c r="L572" s="1040" t="s">
        <v>3602</v>
      </c>
      <c r="M572" s="1282"/>
      <c r="N572" s="1282"/>
      <c r="O572" s="1058"/>
    </row>
    <row r="573" spans="1:15">
      <c r="A573" s="1046">
        <v>568</v>
      </c>
      <c r="B573" s="1045" t="s">
        <v>3604</v>
      </c>
      <c r="C573" s="1883" t="s">
        <v>11967</v>
      </c>
      <c r="D573" s="1884"/>
      <c r="E573" s="1884"/>
      <c r="F573" s="1884"/>
      <c r="G573" s="1884"/>
      <c r="H573" s="1884"/>
      <c r="I573" s="1884"/>
      <c r="J573" s="1885"/>
      <c r="K573" s="1033" t="s">
        <v>6990</v>
      </c>
      <c r="L573" s="1040" t="s">
        <v>3604</v>
      </c>
      <c r="M573" s="1282"/>
      <c r="N573" s="1282"/>
      <c r="O573" s="1058"/>
    </row>
    <row r="574" spans="1:15">
      <c r="A574" s="1046">
        <v>569</v>
      </c>
      <c r="B574" s="1045" t="s">
        <v>3606</v>
      </c>
      <c r="C574" s="1883" t="s">
        <v>11968</v>
      </c>
      <c r="D574" s="1884"/>
      <c r="E574" s="1884"/>
      <c r="F574" s="1884"/>
      <c r="G574" s="1884"/>
      <c r="H574" s="1884"/>
      <c r="I574" s="1884"/>
      <c r="J574" s="1885"/>
      <c r="K574" s="1033" t="s">
        <v>6990</v>
      </c>
      <c r="L574" s="1040" t="s">
        <v>3606</v>
      </c>
      <c r="M574" s="1282"/>
      <c r="N574" s="1282"/>
      <c r="O574" s="1058"/>
    </row>
    <row r="575" spans="1:15">
      <c r="A575" s="1046">
        <v>570</v>
      </c>
      <c r="B575" s="1045" t="s">
        <v>3608</v>
      </c>
      <c r="C575" s="1883" t="s">
        <v>11969</v>
      </c>
      <c r="D575" s="1884"/>
      <c r="E575" s="1884"/>
      <c r="F575" s="1884"/>
      <c r="G575" s="1884"/>
      <c r="H575" s="1884"/>
      <c r="I575" s="1884"/>
      <c r="J575" s="1885"/>
      <c r="K575" s="1033" t="s">
        <v>6990</v>
      </c>
      <c r="L575" s="1040" t="s">
        <v>3608</v>
      </c>
      <c r="M575" s="1282"/>
      <c r="N575" s="1282"/>
      <c r="O575" s="1058"/>
    </row>
    <row r="576" spans="1:15">
      <c r="A576" s="1046">
        <v>571</v>
      </c>
      <c r="B576" s="1045" t="s">
        <v>3610</v>
      </c>
      <c r="C576" s="1883" t="s">
        <v>11970</v>
      </c>
      <c r="D576" s="1884"/>
      <c r="E576" s="1884"/>
      <c r="F576" s="1884"/>
      <c r="G576" s="1884"/>
      <c r="H576" s="1884"/>
      <c r="I576" s="1884"/>
      <c r="J576" s="1885"/>
      <c r="K576" s="1033" t="s">
        <v>6990</v>
      </c>
      <c r="L576" s="1040" t="s">
        <v>3610</v>
      </c>
      <c r="M576" s="1282"/>
      <c r="N576" s="1282"/>
      <c r="O576" s="1058"/>
    </row>
    <row r="577" spans="1:15">
      <c r="A577" s="1046">
        <v>572</v>
      </c>
      <c r="B577" s="1037" t="s">
        <v>3612</v>
      </c>
      <c r="C577" s="1883" t="s">
        <v>11971</v>
      </c>
      <c r="D577" s="1884"/>
      <c r="E577" s="1884"/>
      <c r="F577" s="1884"/>
      <c r="G577" s="1884"/>
      <c r="H577" s="1884"/>
      <c r="I577" s="1884"/>
      <c r="J577" s="1885"/>
      <c r="K577" s="1033" t="s">
        <v>6990</v>
      </c>
      <c r="L577" s="1040" t="s">
        <v>3612</v>
      </c>
      <c r="M577" s="1282"/>
      <c r="N577" s="1282"/>
      <c r="O577" s="1058"/>
    </row>
    <row r="578" spans="1:15">
      <c r="A578" s="1046">
        <v>573</v>
      </c>
      <c r="B578" s="1037" t="s">
        <v>3614</v>
      </c>
      <c r="C578" s="1883" t="s">
        <v>11972</v>
      </c>
      <c r="D578" s="1884"/>
      <c r="E578" s="1884"/>
      <c r="F578" s="1884"/>
      <c r="G578" s="1884"/>
      <c r="H578" s="1884"/>
      <c r="I578" s="1884"/>
      <c r="J578" s="1885"/>
      <c r="K578" s="1033" t="s">
        <v>6990</v>
      </c>
      <c r="L578" s="1040" t="s">
        <v>3614</v>
      </c>
      <c r="M578" s="1282"/>
      <c r="N578" s="1282"/>
      <c r="O578" s="1058"/>
    </row>
    <row r="579" spans="1:15">
      <c r="A579" s="1046">
        <v>574</v>
      </c>
      <c r="B579" s="1037" t="s">
        <v>3616</v>
      </c>
      <c r="C579" s="1883" t="s">
        <v>11973</v>
      </c>
      <c r="D579" s="1884"/>
      <c r="E579" s="1884"/>
      <c r="F579" s="1884"/>
      <c r="G579" s="1884"/>
      <c r="H579" s="1884"/>
      <c r="I579" s="1884"/>
      <c r="J579" s="1885"/>
      <c r="K579" s="1033" t="s">
        <v>6990</v>
      </c>
      <c r="L579" s="1040" t="s">
        <v>3616</v>
      </c>
      <c r="M579" s="1282"/>
      <c r="N579" s="1282"/>
      <c r="O579" s="1058"/>
    </row>
    <row r="580" spans="1:15">
      <c r="A580" s="1046">
        <v>575</v>
      </c>
      <c r="B580" s="1037" t="s">
        <v>3618</v>
      </c>
      <c r="C580" s="1883" t="s">
        <v>11974</v>
      </c>
      <c r="D580" s="1884"/>
      <c r="E580" s="1884"/>
      <c r="F580" s="1884"/>
      <c r="G580" s="1884"/>
      <c r="H580" s="1884"/>
      <c r="I580" s="1884"/>
      <c r="J580" s="1885"/>
      <c r="K580" s="1033" t="s">
        <v>6990</v>
      </c>
      <c r="L580" s="1040" t="s">
        <v>3618</v>
      </c>
      <c r="M580" s="1282"/>
      <c r="N580" s="1282"/>
      <c r="O580" s="1058"/>
    </row>
    <row r="581" spans="1:15">
      <c r="A581" s="1046">
        <v>576</v>
      </c>
      <c r="B581" s="1045" t="s">
        <v>3620</v>
      </c>
      <c r="C581" s="1883" t="s">
        <v>11975</v>
      </c>
      <c r="D581" s="1884"/>
      <c r="E581" s="1884"/>
      <c r="F581" s="1884"/>
      <c r="G581" s="1884"/>
      <c r="H581" s="1884"/>
      <c r="I581" s="1884"/>
      <c r="J581" s="1885"/>
      <c r="K581" s="1033" t="s">
        <v>6990</v>
      </c>
      <c r="L581" s="1040" t="s">
        <v>3620</v>
      </c>
      <c r="M581" s="1282"/>
      <c r="N581" s="1282"/>
      <c r="O581" s="1058"/>
    </row>
    <row r="582" spans="1:15">
      <c r="A582" s="1046">
        <v>577</v>
      </c>
      <c r="B582" s="1045" t="s">
        <v>3622</v>
      </c>
      <c r="C582" s="1883" t="s">
        <v>11976</v>
      </c>
      <c r="D582" s="1884"/>
      <c r="E582" s="1884"/>
      <c r="F582" s="1884"/>
      <c r="G582" s="1884"/>
      <c r="H582" s="1884"/>
      <c r="I582" s="1884"/>
      <c r="J582" s="1885"/>
      <c r="K582" s="1033" t="s">
        <v>6990</v>
      </c>
      <c r="L582" s="1040" t="s">
        <v>3622</v>
      </c>
      <c r="M582" s="1282"/>
      <c r="N582" s="1282"/>
      <c r="O582" s="1058"/>
    </row>
    <row r="583" spans="1:15">
      <c r="A583" s="1046">
        <v>578</v>
      </c>
      <c r="B583" s="1045" t="s">
        <v>3624</v>
      </c>
      <c r="C583" s="1883" t="s">
        <v>11977</v>
      </c>
      <c r="D583" s="1884"/>
      <c r="E583" s="1884"/>
      <c r="F583" s="1884"/>
      <c r="G583" s="1884"/>
      <c r="H583" s="1884"/>
      <c r="I583" s="1884"/>
      <c r="J583" s="1885"/>
      <c r="K583" s="1033" t="s">
        <v>6990</v>
      </c>
      <c r="L583" s="1040" t="s">
        <v>3624</v>
      </c>
      <c r="M583" s="1282"/>
      <c r="N583" s="1282"/>
      <c r="O583" s="1058"/>
    </row>
    <row r="584" spans="1:15">
      <c r="A584" s="1046">
        <v>579</v>
      </c>
      <c r="B584" s="1045" t="s">
        <v>3626</v>
      </c>
      <c r="C584" s="1883" t="s">
        <v>11978</v>
      </c>
      <c r="D584" s="1884"/>
      <c r="E584" s="1884"/>
      <c r="F584" s="1884"/>
      <c r="G584" s="1884"/>
      <c r="H584" s="1884"/>
      <c r="I584" s="1884"/>
      <c r="J584" s="1885"/>
      <c r="K584" s="1033" t="s">
        <v>6990</v>
      </c>
      <c r="L584" s="1040" t="s">
        <v>3626</v>
      </c>
      <c r="M584" s="1282"/>
      <c r="N584" s="1282"/>
      <c r="O584" s="1058"/>
    </row>
    <row r="585" spans="1:15">
      <c r="A585" s="1046">
        <v>580</v>
      </c>
      <c r="B585" s="1037" t="s">
        <v>3628</v>
      </c>
      <c r="C585" s="1883" t="s">
        <v>11979</v>
      </c>
      <c r="D585" s="1884"/>
      <c r="E585" s="1884"/>
      <c r="F585" s="1884"/>
      <c r="G585" s="1884"/>
      <c r="H585" s="1884"/>
      <c r="I585" s="1884"/>
      <c r="J585" s="1885"/>
      <c r="K585" s="1033" t="s">
        <v>6990</v>
      </c>
      <c r="L585" s="1040" t="s">
        <v>3628</v>
      </c>
      <c r="M585" s="1282"/>
      <c r="N585" s="1282"/>
      <c r="O585" s="1058"/>
    </row>
    <row r="586" spans="1:15">
      <c r="A586" s="1046">
        <v>581</v>
      </c>
      <c r="B586" s="1037" t="s">
        <v>3630</v>
      </c>
      <c r="C586" s="1883" t="s">
        <v>11980</v>
      </c>
      <c r="D586" s="1884"/>
      <c r="E586" s="1884"/>
      <c r="F586" s="1884"/>
      <c r="G586" s="1884"/>
      <c r="H586" s="1884"/>
      <c r="I586" s="1884"/>
      <c r="J586" s="1885"/>
      <c r="K586" s="1033" t="s">
        <v>6990</v>
      </c>
      <c r="L586" s="1040" t="s">
        <v>3630</v>
      </c>
      <c r="M586" s="1282"/>
      <c r="N586" s="1282"/>
      <c r="O586" s="1058"/>
    </row>
    <row r="587" spans="1:15">
      <c r="A587" s="1046">
        <v>582</v>
      </c>
      <c r="B587" s="1037" t="s">
        <v>3632</v>
      </c>
      <c r="C587" s="1883" t="s">
        <v>11981</v>
      </c>
      <c r="D587" s="1884"/>
      <c r="E587" s="1884"/>
      <c r="F587" s="1884"/>
      <c r="G587" s="1884"/>
      <c r="H587" s="1884"/>
      <c r="I587" s="1884"/>
      <c r="J587" s="1885"/>
      <c r="K587" s="1033" t="s">
        <v>6990</v>
      </c>
      <c r="L587" s="1040" t="s">
        <v>3632</v>
      </c>
      <c r="M587" s="1282"/>
      <c r="N587" s="1282"/>
      <c r="O587" s="1058"/>
    </row>
    <row r="588" spans="1:15">
      <c r="A588" s="1046">
        <v>583</v>
      </c>
      <c r="B588" s="1037" t="s">
        <v>3634</v>
      </c>
      <c r="C588" s="1883" t="s">
        <v>11982</v>
      </c>
      <c r="D588" s="1884"/>
      <c r="E588" s="1884"/>
      <c r="F588" s="1884"/>
      <c r="G588" s="1884"/>
      <c r="H588" s="1884"/>
      <c r="I588" s="1884"/>
      <c r="J588" s="1885"/>
      <c r="K588" s="1033" t="s">
        <v>6990</v>
      </c>
      <c r="L588" s="1040" t="s">
        <v>3634</v>
      </c>
      <c r="M588" s="1282"/>
      <c r="N588" s="1282"/>
      <c r="O588" s="1058"/>
    </row>
    <row r="589" spans="1:15">
      <c r="A589" s="1046">
        <v>584</v>
      </c>
      <c r="B589" s="1045" t="s">
        <v>3636</v>
      </c>
      <c r="C589" s="1883" t="s">
        <v>11983</v>
      </c>
      <c r="D589" s="1884"/>
      <c r="E589" s="1884"/>
      <c r="F589" s="1884"/>
      <c r="G589" s="1884"/>
      <c r="H589" s="1884"/>
      <c r="I589" s="1884"/>
      <c r="J589" s="1885"/>
      <c r="K589" s="1033" t="s">
        <v>6990</v>
      </c>
      <c r="L589" s="1040" t="s">
        <v>3636</v>
      </c>
      <c r="M589" s="1282"/>
      <c r="N589" s="1282"/>
      <c r="O589" s="1058"/>
    </row>
    <row r="590" spans="1:15">
      <c r="A590" s="1046">
        <v>585</v>
      </c>
      <c r="B590" s="1045" t="s">
        <v>3638</v>
      </c>
      <c r="C590" s="1883" t="s">
        <v>11984</v>
      </c>
      <c r="D590" s="1884"/>
      <c r="E590" s="1884"/>
      <c r="F590" s="1884"/>
      <c r="G590" s="1884"/>
      <c r="H590" s="1884"/>
      <c r="I590" s="1884"/>
      <c r="J590" s="1885"/>
      <c r="K590" s="1033" t="s">
        <v>6990</v>
      </c>
      <c r="L590" s="1040" t="s">
        <v>3638</v>
      </c>
      <c r="M590" s="1282"/>
      <c r="N590" s="1282"/>
      <c r="O590" s="1058"/>
    </row>
    <row r="591" spans="1:15">
      <c r="A591" s="1046">
        <v>586</v>
      </c>
      <c r="B591" s="1045" t="s">
        <v>3640</v>
      </c>
      <c r="C591" s="1883" t="s">
        <v>11985</v>
      </c>
      <c r="D591" s="1884"/>
      <c r="E591" s="1884"/>
      <c r="F591" s="1884"/>
      <c r="G591" s="1884"/>
      <c r="H591" s="1884"/>
      <c r="I591" s="1884"/>
      <c r="J591" s="1885"/>
      <c r="K591" s="1033" t="s">
        <v>6990</v>
      </c>
      <c r="L591" s="1040" t="s">
        <v>3640</v>
      </c>
      <c r="M591" s="1282"/>
      <c r="N591" s="1282"/>
      <c r="O591" s="1058"/>
    </row>
    <row r="592" spans="1:15">
      <c r="A592" s="1046">
        <v>587</v>
      </c>
      <c r="B592" s="1045" t="s">
        <v>3642</v>
      </c>
      <c r="C592" s="1883" t="s">
        <v>11986</v>
      </c>
      <c r="D592" s="1884"/>
      <c r="E592" s="1884"/>
      <c r="F592" s="1884"/>
      <c r="G592" s="1884"/>
      <c r="H592" s="1884"/>
      <c r="I592" s="1884"/>
      <c r="J592" s="1885"/>
      <c r="K592" s="1033" t="s">
        <v>6990</v>
      </c>
      <c r="L592" s="1040" t="s">
        <v>3642</v>
      </c>
      <c r="M592" s="1282"/>
      <c r="N592" s="1282"/>
      <c r="O592" s="1058"/>
    </row>
    <row r="593" spans="1:15">
      <c r="A593" s="1046">
        <v>588</v>
      </c>
      <c r="B593" s="1037" t="s">
        <v>3644</v>
      </c>
      <c r="C593" s="1883" t="s">
        <v>11987</v>
      </c>
      <c r="D593" s="1884"/>
      <c r="E593" s="1884"/>
      <c r="F593" s="1884"/>
      <c r="G593" s="1884"/>
      <c r="H593" s="1884"/>
      <c r="I593" s="1884"/>
      <c r="J593" s="1885"/>
      <c r="K593" s="1033" t="s">
        <v>6990</v>
      </c>
      <c r="L593" s="1040" t="s">
        <v>3644</v>
      </c>
      <c r="M593" s="1282"/>
      <c r="N593" s="1282"/>
      <c r="O593" s="1058"/>
    </row>
    <row r="594" spans="1:15">
      <c r="A594" s="1046">
        <v>589</v>
      </c>
      <c r="B594" s="1037" t="s">
        <v>3646</v>
      </c>
      <c r="C594" s="1883" t="s">
        <v>11988</v>
      </c>
      <c r="D594" s="1884"/>
      <c r="E594" s="1884"/>
      <c r="F594" s="1884"/>
      <c r="G594" s="1884"/>
      <c r="H594" s="1884"/>
      <c r="I594" s="1884"/>
      <c r="J594" s="1885"/>
      <c r="K594" s="1033" t="s">
        <v>6990</v>
      </c>
      <c r="L594" s="1040" t="s">
        <v>3646</v>
      </c>
      <c r="M594" s="1282"/>
      <c r="N594" s="1282"/>
      <c r="O594" s="1058"/>
    </row>
    <row r="595" spans="1:15">
      <c r="A595" s="1046">
        <v>590</v>
      </c>
      <c r="B595" s="1037" t="s">
        <v>3648</v>
      </c>
      <c r="C595" s="1883" t="s">
        <v>11989</v>
      </c>
      <c r="D595" s="1884"/>
      <c r="E595" s="1884"/>
      <c r="F595" s="1884"/>
      <c r="G595" s="1884"/>
      <c r="H595" s="1884"/>
      <c r="I595" s="1884"/>
      <c r="J595" s="1885"/>
      <c r="K595" s="1033" t="s">
        <v>6990</v>
      </c>
      <c r="L595" s="1040" t="s">
        <v>3648</v>
      </c>
      <c r="M595" s="1282"/>
      <c r="N595" s="1282"/>
      <c r="O595" s="1058"/>
    </row>
    <row r="596" spans="1:15">
      <c r="A596" s="1046">
        <v>591</v>
      </c>
      <c r="B596" s="1037" t="s">
        <v>3650</v>
      </c>
      <c r="C596" s="1883" t="s">
        <v>11990</v>
      </c>
      <c r="D596" s="1884"/>
      <c r="E596" s="1884"/>
      <c r="F596" s="1884"/>
      <c r="G596" s="1884"/>
      <c r="H596" s="1884"/>
      <c r="I596" s="1884"/>
      <c r="J596" s="1885"/>
      <c r="K596" s="1033" t="s">
        <v>6990</v>
      </c>
      <c r="L596" s="1040" t="s">
        <v>3650</v>
      </c>
      <c r="M596" s="1282"/>
      <c r="N596" s="1282"/>
      <c r="O596" s="1058"/>
    </row>
    <row r="597" spans="1:15">
      <c r="A597" s="1046">
        <v>592</v>
      </c>
      <c r="B597" s="1045" t="s">
        <v>3652</v>
      </c>
      <c r="C597" s="1883" t="s">
        <v>11991</v>
      </c>
      <c r="D597" s="1884"/>
      <c r="E597" s="1884"/>
      <c r="F597" s="1884"/>
      <c r="G597" s="1884"/>
      <c r="H597" s="1884"/>
      <c r="I597" s="1884"/>
      <c r="J597" s="1885"/>
      <c r="K597" s="1033" t="s">
        <v>6990</v>
      </c>
      <c r="L597" s="1040" t="s">
        <v>3652</v>
      </c>
      <c r="M597" s="1282"/>
      <c r="N597" s="1282"/>
      <c r="O597" s="1058"/>
    </row>
    <row r="598" spans="1:15">
      <c r="A598" s="1046">
        <v>593</v>
      </c>
      <c r="B598" s="1045" t="s">
        <v>3654</v>
      </c>
      <c r="C598" s="1883" t="s">
        <v>11992</v>
      </c>
      <c r="D598" s="1884"/>
      <c r="E598" s="1884"/>
      <c r="F598" s="1884"/>
      <c r="G598" s="1884"/>
      <c r="H598" s="1884"/>
      <c r="I598" s="1884"/>
      <c r="J598" s="1885"/>
      <c r="K598" s="1033" t="s">
        <v>6990</v>
      </c>
      <c r="L598" s="1040" t="s">
        <v>3654</v>
      </c>
      <c r="M598" s="1282"/>
      <c r="N598" s="1282"/>
      <c r="O598" s="1058"/>
    </row>
    <row r="599" spans="1:15">
      <c r="A599" s="1046">
        <v>594</v>
      </c>
      <c r="B599" s="1045" t="s">
        <v>3656</v>
      </c>
      <c r="C599" s="1883" t="s">
        <v>11993</v>
      </c>
      <c r="D599" s="1884"/>
      <c r="E599" s="1884"/>
      <c r="F599" s="1884"/>
      <c r="G599" s="1884"/>
      <c r="H599" s="1884"/>
      <c r="I599" s="1884"/>
      <c r="J599" s="1885"/>
      <c r="K599" s="1033" t="s">
        <v>6990</v>
      </c>
      <c r="L599" s="1040" t="s">
        <v>3656</v>
      </c>
      <c r="M599" s="1282"/>
      <c r="N599" s="1282"/>
      <c r="O599" s="1058"/>
    </row>
    <row r="600" spans="1:15">
      <c r="A600" s="1046">
        <v>595</v>
      </c>
      <c r="B600" s="1045" t="s">
        <v>3658</v>
      </c>
      <c r="C600" s="1883" t="s">
        <v>11994</v>
      </c>
      <c r="D600" s="1884"/>
      <c r="E600" s="1884"/>
      <c r="F600" s="1884"/>
      <c r="G600" s="1884"/>
      <c r="H600" s="1884"/>
      <c r="I600" s="1884"/>
      <c r="J600" s="1885"/>
      <c r="K600" s="1033" t="s">
        <v>6990</v>
      </c>
      <c r="L600" s="1040" t="s">
        <v>3658</v>
      </c>
      <c r="M600" s="1282"/>
      <c r="N600" s="1282"/>
      <c r="O600" s="1058"/>
    </row>
    <row r="601" spans="1:15">
      <c r="A601" s="1046">
        <v>596</v>
      </c>
      <c r="B601" s="1037" t="s">
        <v>3660</v>
      </c>
      <c r="C601" s="1883" t="s">
        <v>11995</v>
      </c>
      <c r="D601" s="1884"/>
      <c r="E601" s="1884"/>
      <c r="F601" s="1884"/>
      <c r="G601" s="1884"/>
      <c r="H601" s="1884"/>
      <c r="I601" s="1884"/>
      <c r="J601" s="1885"/>
      <c r="K601" s="1033" t="s">
        <v>6990</v>
      </c>
      <c r="L601" s="1040" t="s">
        <v>3660</v>
      </c>
      <c r="M601" s="1282"/>
      <c r="N601" s="1282"/>
      <c r="O601" s="1058"/>
    </row>
    <row r="602" spans="1:15">
      <c r="A602" s="1046">
        <v>597</v>
      </c>
      <c r="B602" s="1037" t="s">
        <v>3662</v>
      </c>
      <c r="C602" s="1883" t="s">
        <v>11996</v>
      </c>
      <c r="D602" s="1884"/>
      <c r="E602" s="1884"/>
      <c r="F602" s="1884"/>
      <c r="G602" s="1884"/>
      <c r="H602" s="1884"/>
      <c r="I602" s="1884"/>
      <c r="J602" s="1885"/>
      <c r="K602" s="1033" t="s">
        <v>6990</v>
      </c>
      <c r="L602" s="1040" t="s">
        <v>3662</v>
      </c>
      <c r="M602" s="1282"/>
      <c r="N602" s="1282"/>
      <c r="O602" s="1058"/>
    </row>
    <row r="603" spans="1:15">
      <c r="A603" s="1046">
        <v>598</v>
      </c>
      <c r="B603" s="1037" t="s">
        <v>3664</v>
      </c>
      <c r="C603" s="1883" t="s">
        <v>11997</v>
      </c>
      <c r="D603" s="1884"/>
      <c r="E603" s="1884"/>
      <c r="F603" s="1884"/>
      <c r="G603" s="1884"/>
      <c r="H603" s="1884"/>
      <c r="I603" s="1884"/>
      <c r="J603" s="1885"/>
      <c r="K603" s="1033" t="s">
        <v>6990</v>
      </c>
      <c r="L603" s="1040" t="s">
        <v>3664</v>
      </c>
      <c r="M603" s="1282"/>
      <c r="N603" s="1282"/>
      <c r="O603" s="1058"/>
    </row>
    <row r="604" spans="1:15">
      <c r="A604" s="1046">
        <v>599</v>
      </c>
      <c r="B604" s="1037" t="s">
        <v>3666</v>
      </c>
      <c r="C604" s="1883" t="s">
        <v>11998</v>
      </c>
      <c r="D604" s="1884"/>
      <c r="E604" s="1884"/>
      <c r="F604" s="1884"/>
      <c r="G604" s="1884"/>
      <c r="H604" s="1884"/>
      <c r="I604" s="1884"/>
      <c r="J604" s="1885"/>
      <c r="K604" s="1033" t="s">
        <v>6990</v>
      </c>
      <c r="L604" s="1040" t="s">
        <v>3666</v>
      </c>
      <c r="M604" s="1282"/>
      <c r="N604" s="1282"/>
      <c r="O604" s="1058"/>
    </row>
    <row r="605" spans="1:15">
      <c r="A605" s="1046">
        <v>600</v>
      </c>
      <c r="B605" s="1045" t="s">
        <v>3668</v>
      </c>
      <c r="C605" s="1883" t="s">
        <v>11999</v>
      </c>
      <c r="D605" s="1884"/>
      <c r="E605" s="1884"/>
      <c r="F605" s="1884"/>
      <c r="G605" s="1884"/>
      <c r="H605" s="1884"/>
      <c r="I605" s="1884"/>
      <c r="J605" s="1885"/>
      <c r="K605" s="1033" t="s">
        <v>6990</v>
      </c>
      <c r="L605" s="1040" t="s">
        <v>3668</v>
      </c>
      <c r="M605" s="1282"/>
      <c r="N605" s="1282"/>
      <c r="O605" s="1058"/>
    </row>
    <row r="606" spans="1:15">
      <c r="A606" s="1046">
        <v>601</v>
      </c>
      <c r="B606" s="1045" t="s">
        <v>3670</v>
      </c>
      <c r="C606" s="1883" t="s">
        <v>12000</v>
      </c>
      <c r="D606" s="1884"/>
      <c r="E606" s="1884"/>
      <c r="F606" s="1884"/>
      <c r="G606" s="1884"/>
      <c r="H606" s="1884"/>
      <c r="I606" s="1884"/>
      <c r="J606" s="1885"/>
      <c r="K606" s="1033" t="s">
        <v>6990</v>
      </c>
      <c r="L606" s="1040" t="s">
        <v>3670</v>
      </c>
      <c r="M606" s="1282"/>
      <c r="N606" s="1282"/>
      <c r="O606" s="1058"/>
    </row>
    <row r="607" spans="1:15">
      <c r="A607" s="1046">
        <v>602</v>
      </c>
      <c r="B607" s="1045" t="s">
        <v>3672</v>
      </c>
      <c r="C607" s="1883" t="s">
        <v>12001</v>
      </c>
      <c r="D607" s="1884"/>
      <c r="E607" s="1884"/>
      <c r="F607" s="1884"/>
      <c r="G607" s="1884"/>
      <c r="H607" s="1884"/>
      <c r="I607" s="1884"/>
      <c r="J607" s="1885"/>
      <c r="K607" s="1033" t="s">
        <v>6990</v>
      </c>
      <c r="L607" s="1040" t="s">
        <v>3672</v>
      </c>
      <c r="M607" s="1282"/>
      <c r="N607" s="1282"/>
      <c r="O607" s="1058"/>
    </row>
    <row r="608" spans="1:15">
      <c r="A608" s="1046">
        <v>603</v>
      </c>
      <c r="B608" s="1045" t="s">
        <v>3674</v>
      </c>
      <c r="C608" s="1883" t="s">
        <v>12002</v>
      </c>
      <c r="D608" s="1884"/>
      <c r="E608" s="1884"/>
      <c r="F608" s="1884"/>
      <c r="G608" s="1884"/>
      <c r="H608" s="1884"/>
      <c r="I608" s="1884"/>
      <c r="J608" s="1885"/>
      <c r="K608" s="1033" t="s">
        <v>6990</v>
      </c>
      <c r="L608" s="1040" t="s">
        <v>3674</v>
      </c>
      <c r="M608" s="1282"/>
      <c r="N608" s="1282"/>
      <c r="O608" s="1058"/>
    </row>
    <row r="609" spans="1:15">
      <c r="A609" s="1046">
        <v>604</v>
      </c>
      <c r="B609" s="1037" t="s">
        <v>3676</v>
      </c>
      <c r="C609" s="1883" t="s">
        <v>12003</v>
      </c>
      <c r="D609" s="1884"/>
      <c r="E609" s="1884"/>
      <c r="F609" s="1884"/>
      <c r="G609" s="1884"/>
      <c r="H609" s="1884"/>
      <c r="I609" s="1884"/>
      <c r="J609" s="1885"/>
      <c r="K609" s="1033" t="s">
        <v>6990</v>
      </c>
      <c r="L609" s="1040" t="s">
        <v>3676</v>
      </c>
      <c r="M609" s="1282"/>
      <c r="N609" s="1282"/>
      <c r="O609" s="1058"/>
    </row>
    <row r="610" spans="1:15">
      <c r="A610" s="1046">
        <v>605</v>
      </c>
      <c r="B610" s="1037" t="s">
        <v>3678</v>
      </c>
      <c r="C610" s="1883" t="s">
        <v>12004</v>
      </c>
      <c r="D610" s="1884"/>
      <c r="E610" s="1884"/>
      <c r="F610" s="1884"/>
      <c r="G610" s="1884"/>
      <c r="H610" s="1884"/>
      <c r="I610" s="1884"/>
      <c r="J610" s="1885"/>
      <c r="K610" s="1033" t="s">
        <v>6990</v>
      </c>
      <c r="L610" s="1040" t="s">
        <v>3678</v>
      </c>
      <c r="M610" s="1282"/>
      <c r="N610" s="1282"/>
      <c r="O610" s="1058"/>
    </row>
    <row r="611" spans="1:15">
      <c r="A611" s="1046">
        <v>606</v>
      </c>
      <c r="B611" s="1037" t="s">
        <v>3680</v>
      </c>
      <c r="C611" s="1883" t="s">
        <v>12005</v>
      </c>
      <c r="D611" s="1884"/>
      <c r="E611" s="1884"/>
      <c r="F611" s="1884"/>
      <c r="G611" s="1884"/>
      <c r="H611" s="1884"/>
      <c r="I611" s="1884"/>
      <c r="J611" s="1885"/>
      <c r="K611" s="1033" t="s">
        <v>6990</v>
      </c>
      <c r="L611" s="1040" t="s">
        <v>3680</v>
      </c>
      <c r="M611" s="1282"/>
      <c r="N611" s="1282"/>
      <c r="O611" s="1058"/>
    </row>
    <row r="612" spans="1:15">
      <c r="A612" s="1046">
        <v>607</v>
      </c>
      <c r="B612" s="1037" t="s">
        <v>3682</v>
      </c>
      <c r="C612" s="1883" t="s">
        <v>12006</v>
      </c>
      <c r="D612" s="1884"/>
      <c r="E612" s="1884"/>
      <c r="F612" s="1884"/>
      <c r="G612" s="1884"/>
      <c r="H612" s="1884"/>
      <c r="I612" s="1884"/>
      <c r="J612" s="1885"/>
      <c r="K612" s="1033" t="s">
        <v>6990</v>
      </c>
      <c r="L612" s="1040" t="s">
        <v>3682</v>
      </c>
      <c r="M612" s="1282"/>
      <c r="N612" s="1282"/>
      <c r="O612" s="1058"/>
    </row>
    <row r="613" spans="1:15">
      <c r="A613" s="1046">
        <v>608</v>
      </c>
      <c r="B613" s="1045" t="s">
        <v>3684</v>
      </c>
      <c r="C613" s="1883" t="s">
        <v>12007</v>
      </c>
      <c r="D613" s="1884"/>
      <c r="E613" s="1884"/>
      <c r="F613" s="1884"/>
      <c r="G613" s="1884"/>
      <c r="H613" s="1884"/>
      <c r="I613" s="1884"/>
      <c r="J613" s="1885"/>
      <c r="K613" s="1033" t="s">
        <v>6990</v>
      </c>
      <c r="L613" s="1040" t="s">
        <v>3684</v>
      </c>
      <c r="M613" s="1282"/>
      <c r="N613" s="1282"/>
      <c r="O613" s="1058"/>
    </row>
    <row r="614" spans="1:15">
      <c r="A614" s="1046">
        <v>609</v>
      </c>
      <c r="B614" s="1045" t="s">
        <v>3686</v>
      </c>
      <c r="C614" s="1883" t="s">
        <v>12008</v>
      </c>
      <c r="D614" s="1884"/>
      <c r="E614" s="1884"/>
      <c r="F614" s="1884"/>
      <c r="G614" s="1884"/>
      <c r="H614" s="1884"/>
      <c r="I614" s="1884"/>
      <c r="J614" s="1885"/>
      <c r="K614" s="1033" t="s">
        <v>6990</v>
      </c>
      <c r="L614" s="1040" t="s">
        <v>3686</v>
      </c>
      <c r="M614" s="1282"/>
      <c r="N614" s="1282"/>
      <c r="O614" s="1058"/>
    </row>
    <row r="615" spans="1:15">
      <c r="A615" s="1046">
        <v>610</v>
      </c>
      <c r="B615" s="1045" t="s">
        <v>3688</v>
      </c>
      <c r="C615" s="1883" t="s">
        <v>12009</v>
      </c>
      <c r="D615" s="1884"/>
      <c r="E615" s="1884"/>
      <c r="F615" s="1884"/>
      <c r="G615" s="1884"/>
      <c r="H615" s="1884"/>
      <c r="I615" s="1884"/>
      <c r="J615" s="1885"/>
      <c r="K615" s="1033" t="s">
        <v>6990</v>
      </c>
      <c r="L615" s="1040" t="s">
        <v>3688</v>
      </c>
      <c r="M615" s="1282"/>
      <c r="N615" s="1282"/>
      <c r="O615" s="1058"/>
    </row>
    <row r="616" spans="1:15">
      <c r="A616" s="1046">
        <v>611</v>
      </c>
      <c r="B616" s="1045" t="s">
        <v>3690</v>
      </c>
      <c r="C616" s="1883" t="s">
        <v>12010</v>
      </c>
      <c r="D616" s="1884"/>
      <c r="E616" s="1884"/>
      <c r="F616" s="1884"/>
      <c r="G616" s="1884"/>
      <c r="H616" s="1884"/>
      <c r="I616" s="1884"/>
      <c r="J616" s="1885"/>
      <c r="K616" s="1033" t="s">
        <v>6990</v>
      </c>
      <c r="L616" s="1040" t="s">
        <v>3690</v>
      </c>
      <c r="M616" s="1282"/>
      <c r="N616" s="1282"/>
      <c r="O616" s="1058"/>
    </row>
    <row r="617" spans="1:15">
      <c r="A617" s="1046">
        <v>612</v>
      </c>
      <c r="B617" s="1037" t="s">
        <v>3692</v>
      </c>
      <c r="C617" s="1883" t="s">
        <v>12011</v>
      </c>
      <c r="D617" s="1884"/>
      <c r="E617" s="1884"/>
      <c r="F617" s="1884"/>
      <c r="G617" s="1884"/>
      <c r="H617" s="1884"/>
      <c r="I617" s="1884"/>
      <c r="J617" s="1885"/>
      <c r="K617" s="1033" t="s">
        <v>6990</v>
      </c>
      <c r="L617" s="1040" t="s">
        <v>3692</v>
      </c>
      <c r="M617" s="1282"/>
      <c r="N617" s="1282"/>
      <c r="O617" s="1058"/>
    </row>
    <row r="618" spans="1:15">
      <c r="A618" s="1046">
        <v>613</v>
      </c>
      <c r="B618" s="1037" t="s">
        <v>3694</v>
      </c>
      <c r="C618" s="1883" t="s">
        <v>12012</v>
      </c>
      <c r="D618" s="1884"/>
      <c r="E618" s="1884"/>
      <c r="F618" s="1884"/>
      <c r="G618" s="1884"/>
      <c r="H618" s="1884"/>
      <c r="I618" s="1884"/>
      <c r="J618" s="1885"/>
      <c r="K618" s="1033" t="s">
        <v>6990</v>
      </c>
      <c r="L618" s="1040" t="s">
        <v>3694</v>
      </c>
      <c r="M618" s="1282"/>
      <c r="N618" s="1282"/>
      <c r="O618" s="1058"/>
    </row>
    <row r="619" spans="1:15">
      <c r="A619" s="1046">
        <v>614</v>
      </c>
      <c r="B619" s="1037" t="s">
        <v>3696</v>
      </c>
      <c r="C619" s="1883" t="s">
        <v>12013</v>
      </c>
      <c r="D619" s="1884"/>
      <c r="E619" s="1884"/>
      <c r="F619" s="1884"/>
      <c r="G619" s="1884"/>
      <c r="H619" s="1884"/>
      <c r="I619" s="1884"/>
      <c r="J619" s="1885"/>
      <c r="K619" s="1033" t="s">
        <v>6990</v>
      </c>
      <c r="L619" s="1040" t="s">
        <v>3696</v>
      </c>
      <c r="M619" s="1282"/>
      <c r="N619" s="1282"/>
      <c r="O619" s="1058"/>
    </row>
    <row r="620" spans="1:15">
      <c r="A620" s="1046">
        <v>615</v>
      </c>
      <c r="B620" s="1037" t="s">
        <v>3698</v>
      </c>
      <c r="C620" s="1883" t="s">
        <v>12014</v>
      </c>
      <c r="D620" s="1884"/>
      <c r="E620" s="1884"/>
      <c r="F620" s="1884"/>
      <c r="G620" s="1884"/>
      <c r="H620" s="1884"/>
      <c r="I620" s="1884"/>
      <c r="J620" s="1885"/>
      <c r="K620" s="1033" t="s">
        <v>6990</v>
      </c>
      <c r="L620" s="1040" t="s">
        <v>3698</v>
      </c>
      <c r="M620" s="1282"/>
      <c r="N620" s="1282"/>
      <c r="O620" s="1058"/>
    </row>
    <row r="621" spans="1:15">
      <c r="A621" s="1046">
        <v>616</v>
      </c>
      <c r="B621" s="1045" t="s">
        <v>3700</v>
      </c>
      <c r="C621" s="1883" t="s">
        <v>12015</v>
      </c>
      <c r="D621" s="1884"/>
      <c r="E621" s="1884"/>
      <c r="F621" s="1884"/>
      <c r="G621" s="1884"/>
      <c r="H621" s="1884"/>
      <c r="I621" s="1884"/>
      <c r="J621" s="1885"/>
      <c r="K621" s="1033" t="s">
        <v>6990</v>
      </c>
      <c r="L621" s="1040" t="s">
        <v>3700</v>
      </c>
      <c r="M621" s="1282"/>
      <c r="N621" s="1282"/>
      <c r="O621" s="1058"/>
    </row>
    <row r="622" spans="1:15">
      <c r="A622" s="1046">
        <v>617</v>
      </c>
      <c r="B622" s="1045" t="s">
        <v>3702</v>
      </c>
      <c r="C622" s="1883" t="s">
        <v>12016</v>
      </c>
      <c r="D622" s="1884"/>
      <c r="E622" s="1884"/>
      <c r="F622" s="1884"/>
      <c r="G622" s="1884"/>
      <c r="H622" s="1884"/>
      <c r="I622" s="1884"/>
      <c r="J622" s="1885"/>
      <c r="K622" s="1033" t="s">
        <v>6990</v>
      </c>
      <c r="L622" s="1040" t="s">
        <v>3702</v>
      </c>
      <c r="M622" s="1282"/>
      <c r="N622" s="1282"/>
      <c r="O622" s="1058"/>
    </row>
    <row r="623" spans="1:15">
      <c r="A623" s="1046">
        <v>618</v>
      </c>
      <c r="B623" s="1045" t="s">
        <v>3704</v>
      </c>
      <c r="C623" s="1883" t="s">
        <v>12017</v>
      </c>
      <c r="D623" s="1884"/>
      <c r="E623" s="1884"/>
      <c r="F623" s="1884"/>
      <c r="G623" s="1884"/>
      <c r="H623" s="1884"/>
      <c r="I623" s="1884"/>
      <c r="J623" s="1885"/>
      <c r="K623" s="1033" t="s">
        <v>6990</v>
      </c>
      <c r="L623" s="1040" t="s">
        <v>3704</v>
      </c>
      <c r="M623" s="1282"/>
      <c r="N623" s="1282"/>
      <c r="O623" s="1058"/>
    </row>
    <row r="624" spans="1:15">
      <c r="A624" s="1046">
        <v>619</v>
      </c>
      <c r="B624" s="1045" t="s">
        <v>3706</v>
      </c>
      <c r="C624" s="1883" t="s">
        <v>12018</v>
      </c>
      <c r="D624" s="1884"/>
      <c r="E624" s="1884"/>
      <c r="F624" s="1884"/>
      <c r="G624" s="1884"/>
      <c r="H624" s="1884"/>
      <c r="I624" s="1884"/>
      <c r="J624" s="1885"/>
      <c r="K624" s="1033" t="s">
        <v>6990</v>
      </c>
      <c r="L624" s="1040" t="s">
        <v>3706</v>
      </c>
      <c r="M624" s="1282"/>
      <c r="N624" s="1282"/>
      <c r="O624" s="1058"/>
    </row>
    <row r="625" spans="1:15">
      <c r="A625" s="1046">
        <v>620</v>
      </c>
      <c r="B625" s="1037" t="s">
        <v>3708</v>
      </c>
      <c r="C625" s="1883" t="s">
        <v>12019</v>
      </c>
      <c r="D625" s="1884"/>
      <c r="E625" s="1884"/>
      <c r="F625" s="1884"/>
      <c r="G625" s="1884"/>
      <c r="H625" s="1884"/>
      <c r="I625" s="1884"/>
      <c r="J625" s="1885"/>
      <c r="K625" s="1033" t="s">
        <v>6990</v>
      </c>
      <c r="L625" s="1040" t="s">
        <v>3708</v>
      </c>
      <c r="M625" s="1282"/>
      <c r="N625" s="1282"/>
      <c r="O625" s="1058"/>
    </row>
    <row r="626" spans="1:15">
      <c r="A626" s="1046">
        <v>621</v>
      </c>
      <c r="B626" s="1037" t="s">
        <v>3710</v>
      </c>
      <c r="C626" s="1883" t="s">
        <v>12020</v>
      </c>
      <c r="D626" s="1884"/>
      <c r="E626" s="1884"/>
      <c r="F626" s="1884"/>
      <c r="G626" s="1884"/>
      <c r="H626" s="1884"/>
      <c r="I626" s="1884"/>
      <c r="J626" s="1885"/>
      <c r="K626" s="1033" t="s">
        <v>6990</v>
      </c>
      <c r="L626" s="1040" t="s">
        <v>3710</v>
      </c>
      <c r="M626" s="1282"/>
      <c r="N626" s="1282"/>
      <c r="O626" s="1058"/>
    </row>
    <row r="627" spans="1:15">
      <c r="A627" s="1046">
        <v>622</v>
      </c>
      <c r="B627" s="1037" t="s">
        <v>3712</v>
      </c>
      <c r="C627" s="1883" t="s">
        <v>12021</v>
      </c>
      <c r="D627" s="1884"/>
      <c r="E627" s="1884"/>
      <c r="F627" s="1884"/>
      <c r="G627" s="1884"/>
      <c r="H627" s="1884"/>
      <c r="I627" s="1884"/>
      <c r="J627" s="1885"/>
      <c r="K627" s="1033" t="s">
        <v>6990</v>
      </c>
      <c r="L627" s="1040" t="s">
        <v>3712</v>
      </c>
      <c r="M627" s="1282"/>
      <c r="N627" s="1282"/>
      <c r="O627" s="1058"/>
    </row>
    <row r="628" spans="1:15">
      <c r="A628" s="1046">
        <v>623</v>
      </c>
      <c r="B628" s="1037" t="s">
        <v>3714</v>
      </c>
      <c r="C628" s="1883" t="s">
        <v>12022</v>
      </c>
      <c r="D628" s="1884"/>
      <c r="E628" s="1884"/>
      <c r="F628" s="1884"/>
      <c r="G628" s="1884"/>
      <c r="H628" s="1884"/>
      <c r="I628" s="1884"/>
      <c r="J628" s="1885"/>
      <c r="K628" s="1033" t="s">
        <v>6990</v>
      </c>
      <c r="L628" s="1040" t="s">
        <v>3714</v>
      </c>
      <c r="M628" s="1282"/>
      <c r="N628" s="1282"/>
      <c r="O628" s="1058"/>
    </row>
    <row r="629" spans="1:15">
      <c r="A629" s="1046">
        <v>624</v>
      </c>
      <c r="B629" s="1045" t="s">
        <v>3716</v>
      </c>
      <c r="C629" s="1883" t="s">
        <v>12023</v>
      </c>
      <c r="D629" s="1884"/>
      <c r="E629" s="1884"/>
      <c r="F629" s="1884"/>
      <c r="G629" s="1884"/>
      <c r="H629" s="1884"/>
      <c r="I629" s="1884"/>
      <c r="J629" s="1885"/>
      <c r="K629" s="1033" t="s">
        <v>6990</v>
      </c>
      <c r="L629" s="1040" t="s">
        <v>3716</v>
      </c>
      <c r="M629" s="1282"/>
      <c r="N629" s="1282"/>
      <c r="O629" s="1058"/>
    </row>
    <row r="630" spans="1:15">
      <c r="A630" s="1046">
        <v>625</v>
      </c>
      <c r="B630" s="1045" t="s">
        <v>3718</v>
      </c>
      <c r="C630" s="1883" t="s">
        <v>12024</v>
      </c>
      <c r="D630" s="1884"/>
      <c r="E630" s="1884"/>
      <c r="F630" s="1884"/>
      <c r="G630" s="1884"/>
      <c r="H630" s="1884"/>
      <c r="I630" s="1884"/>
      <c r="J630" s="1885"/>
      <c r="K630" s="1033" t="s">
        <v>6990</v>
      </c>
      <c r="L630" s="1040" t="s">
        <v>3718</v>
      </c>
      <c r="M630" s="1282"/>
      <c r="N630" s="1282"/>
      <c r="O630" s="1058"/>
    </row>
    <row r="631" spans="1:15">
      <c r="A631" s="1046">
        <v>626</v>
      </c>
      <c r="B631" s="1045" t="s">
        <v>3720</v>
      </c>
      <c r="C631" s="1883" t="s">
        <v>12025</v>
      </c>
      <c r="D631" s="1884"/>
      <c r="E631" s="1884"/>
      <c r="F631" s="1884"/>
      <c r="G631" s="1884"/>
      <c r="H631" s="1884"/>
      <c r="I631" s="1884"/>
      <c r="J631" s="1885"/>
      <c r="K631" s="1033" t="s">
        <v>6990</v>
      </c>
      <c r="L631" s="1040" t="s">
        <v>3720</v>
      </c>
      <c r="M631" s="1282"/>
      <c r="N631" s="1282"/>
      <c r="O631" s="1058"/>
    </row>
    <row r="632" spans="1:15">
      <c r="A632" s="1046">
        <v>627</v>
      </c>
      <c r="B632" s="1045" t="s">
        <v>3722</v>
      </c>
      <c r="C632" s="1883" t="s">
        <v>12026</v>
      </c>
      <c r="D632" s="1884"/>
      <c r="E632" s="1884"/>
      <c r="F632" s="1884"/>
      <c r="G632" s="1884"/>
      <c r="H632" s="1884"/>
      <c r="I632" s="1884"/>
      <c r="J632" s="1885"/>
      <c r="K632" s="1033" t="s">
        <v>6990</v>
      </c>
      <c r="L632" s="1040" t="s">
        <v>3722</v>
      </c>
      <c r="M632" s="1282"/>
      <c r="N632" s="1282"/>
      <c r="O632" s="1058"/>
    </row>
    <row r="633" spans="1:15">
      <c r="A633" s="1046">
        <v>628</v>
      </c>
      <c r="B633" s="1037" t="s">
        <v>3724</v>
      </c>
      <c r="C633" s="1883" t="s">
        <v>12027</v>
      </c>
      <c r="D633" s="1884"/>
      <c r="E633" s="1884"/>
      <c r="F633" s="1884"/>
      <c r="G633" s="1884"/>
      <c r="H633" s="1884"/>
      <c r="I633" s="1884"/>
      <c r="J633" s="1885"/>
      <c r="K633" s="1033" t="s">
        <v>6990</v>
      </c>
      <c r="L633" s="1040" t="s">
        <v>3724</v>
      </c>
      <c r="M633" s="1282"/>
      <c r="N633" s="1282"/>
      <c r="O633" s="1058"/>
    </row>
    <row r="634" spans="1:15">
      <c r="A634" s="1046">
        <v>629</v>
      </c>
      <c r="B634" s="1037" t="s">
        <v>3726</v>
      </c>
      <c r="C634" s="1883" t="s">
        <v>12028</v>
      </c>
      <c r="D634" s="1884"/>
      <c r="E634" s="1884"/>
      <c r="F634" s="1884"/>
      <c r="G634" s="1884"/>
      <c r="H634" s="1884"/>
      <c r="I634" s="1884"/>
      <c r="J634" s="1885"/>
      <c r="K634" s="1033" t="s">
        <v>6990</v>
      </c>
      <c r="L634" s="1040" t="s">
        <v>3726</v>
      </c>
      <c r="M634" s="1282"/>
      <c r="N634" s="1282"/>
      <c r="O634" s="1058"/>
    </row>
    <row r="635" spans="1:15">
      <c r="A635" s="1046">
        <v>630</v>
      </c>
      <c r="B635" s="1037" t="s">
        <v>3728</v>
      </c>
      <c r="C635" s="1883" t="s">
        <v>12029</v>
      </c>
      <c r="D635" s="1884"/>
      <c r="E635" s="1884"/>
      <c r="F635" s="1884"/>
      <c r="G635" s="1884"/>
      <c r="H635" s="1884"/>
      <c r="I635" s="1884"/>
      <c r="J635" s="1885"/>
      <c r="K635" s="1033" t="s">
        <v>6990</v>
      </c>
      <c r="L635" s="1040" t="s">
        <v>3728</v>
      </c>
      <c r="M635" s="1282"/>
      <c r="N635" s="1282"/>
      <c r="O635" s="1058"/>
    </row>
    <row r="636" spans="1:15">
      <c r="A636" s="1046">
        <v>631</v>
      </c>
      <c r="B636" s="1037" t="s">
        <v>3730</v>
      </c>
      <c r="C636" s="1883" t="s">
        <v>12030</v>
      </c>
      <c r="D636" s="1884"/>
      <c r="E636" s="1884"/>
      <c r="F636" s="1884"/>
      <c r="G636" s="1884"/>
      <c r="H636" s="1884"/>
      <c r="I636" s="1884"/>
      <c r="J636" s="1885"/>
      <c r="K636" s="1033" t="s">
        <v>6990</v>
      </c>
      <c r="L636" s="1040" t="s">
        <v>3730</v>
      </c>
      <c r="M636" s="1282"/>
      <c r="N636" s="1282"/>
      <c r="O636" s="1058"/>
    </row>
    <row r="637" spans="1:15">
      <c r="A637" s="1046">
        <v>632</v>
      </c>
      <c r="B637" s="1045" t="s">
        <v>3732</v>
      </c>
      <c r="C637" s="1883" t="s">
        <v>12031</v>
      </c>
      <c r="D637" s="1884"/>
      <c r="E637" s="1884"/>
      <c r="F637" s="1884"/>
      <c r="G637" s="1884"/>
      <c r="H637" s="1884"/>
      <c r="I637" s="1884"/>
      <c r="J637" s="1885"/>
      <c r="K637" s="1033" t="s">
        <v>6990</v>
      </c>
      <c r="L637" s="1040" t="s">
        <v>3732</v>
      </c>
      <c r="M637" s="1282"/>
      <c r="N637" s="1282"/>
      <c r="O637" s="1058"/>
    </row>
    <row r="638" spans="1:15">
      <c r="A638" s="1046">
        <v>633</v>
      </c>
      <c r="B638" s="1045" t="s">
        <v>3734</v>
      </c>
      <c r="C638" s="1883" t="s">
        <v>12032</v>
      </c>
      <c r="D638" s="1884"/>
      <c r="E638" s="1884"/>
      <c r="F638" s="1884"/>
      <c r="G638" s="1884"/>
      <c r="H638" s="1884"/>
      <c r="I638" s="1884"/>
      <c r="J638" s="1885"/>
      <c r="K638" s="1033" t="s">
        <v>6990</v>
      </c>
      <c r="L638" s="1040" t="s">
        <v>3734</v>
      </c>
      <c r="M638" s="1282"/>
      <c r="N638" s="1282"/>
      <c r="O638" s="1058"/>
    </row>
    <row r="639" spans="1:15">
      <c r="A639" s="1046">
        <v>634</v>
      </c>
      <c r="B639" s="1045" t="s">
        <v>3736</v>
      </c>
      <c r="C639" s="1883" t="s">
        <v>12033</v>
      </c>
      <c r="D639" s="1884"/>
      <c r="E639" s="1884"/>
      <c r="F639" s="1884"/>
      <c r="G639" s="1884"/>
      <c r="H639" s="1884"/>
      <c r="I639" s="1884"/>
      <c r="J639" s="1885"/>
      <c r="K639" s="1033" t="s">
        <v>6990</v>
      </c>
      <c r="L639" s="1040" t="s">
        <v>3736</v>
      </c>
      <c r="M639" s="1282"/>
      <c r="N639" s="1282"/>
      <c r="O639" s="1058"/>
    </row>
    <row r="640" spans="1:15">
      <c r="A640" s="1046">
        <v>635</v>
      </c>
      <c r="B640" s="1045" t="s">
        <v>3738</v>
      </c>
      <c r="C640" s="1883" t="s">
        <v>12034</v>
      </c>
      <c r="D640" s="1884"/>
      <c r="E640" s="1884"/>
      <c r="F640" s="1884"/>
      <c r="G640" s="1884"/>
      <c r="H640" s="1884"/>
      <c r="I640" s="1884"/>
      <c r="J640" s="1885"/>
      <c r="K640" s="1033" t="s">
        <v>6990</v>
      </c>
      <c r="L640" s="1040" t="s">
        <v>3738</v>
      </c>
      <c r="M640" s="1282"/>
      <c r="N640" s="1282"/>
      <c r="O640" s="1058"/>
    </row>
    <row r="641" spans="1:15">
      <c r="A641" s="1046">
        <v>636</v>
      </c>
      <c r="B641" s="1037" t="s">
        <v>3740</v>
      </c>
      <c r="C641" s="1883" t="s">
        <v>12035</v>
      </c>
      <c r="D641" s="1884"/>
      <c r="E641" s="1884"/>
      <c r="F641" s="1884"/>
      <c r="G641" s="1884"/>
      <c r="H641" s="1884"/>
      <c r="I641" s="1884"/>
      <c r="J641" s="1885"/>
      <c r="K641" s="1033" t="s">
        <v>6990</v>
      </c>
      <c r="L641" s="1040" t="s">
        <v>3740</v>
      </c>
      <c r="M641" s="1282"/>
      <c r="N641" s="1282"/>
      <c r="O641" s="1058"/>
    </row>
    <row r="642" spans="1:15">
      <c r="A642" s="1046">
        <v>637</v>
      </c>
      <c r="B642" s="1037" t="s">
        <v>3742</v>
      </c>
      <c r="C642" s="1883" t="s">
        <v>12036</v>
      </c>
      <c r="D642" s="1884"/>
      <c r="E642" s="1884"/>
      <c r="F642" s="1884"/>
      <c r="G642" s="1884"/>
      <c r="H642" s="1884"/>
      <c r="I642" s="1884"/>
      <c r="J642" s="1885"/>
      <c r="K642" s="1033" t="s">
        <v>6990</v>
      </c>
      <c r="L642" s="1040" t="s">
        <v>3742</v>
      </c>
      <c r="M642" s="1282"/>
      <c r="N642" s="1282"/>
      <c r="O642" s="1058"/>
    </row>
    <row r="643" spans="1:15">
      <c r="A643" s="1046">
        <v>638</v>
      </c>
      <c r="B643" s="1037" t="s">
        <v>3744</v>
      </c>
      <c r="C643" s="1883" t="s">
        <v>12037</v>
      </c>
      <c r="D643" s="1884"/>
      <c r="E643" s="1884"/>
      <c r="F643" s="1884"/>
      <c r="G643" s="1884"/>
      <c r="H643" s="1884"/>
      <c r="I643" s="1884"/>
      <c r="J643" s="1885"/>
      <c r="K643" s="1033" t="s">
        <v>6990</v>
      </c>
      <c r="L643" s="1040" t="s">
        <v>3744</v>
      </c>
      <c r="M643" s="1282"/>
      <c r="N643" s="1282"/>
      <c r="O643" s="1058"/>
    </row>
    <row r="644" spans="1:15">
      <c r="A644" s="1046">
        <v>639</v>
      </c>
      <c r="B644" s="1037" t="s">
        <v>3746</v>
      </c>
      <c r="C644" s="1883" t="s">
        <v>12038</v>
      </c>
      <c r="D644" s="1884"/>
      <c r="E644" s="1884"/>
      <c r="F644" s="1884"/>
      <c r="G644" s="1884"/>
      <c r="H644" s="1884"/>
      <c r="I644" s="1884"/>
      <c r="J644" s="1885"/>
      <c r="K644" s="1033" t="s">
        <v>6990</v>
      </c>
      <c r="L644" s="1040" t="s">
        <v>3746</v>
      </c>
      <c r="M644" s="1282"/>
      <c r="N644" s="1282"/>
      <c r="O644" s="1058"/>
    </row>
    <row r="645" spans="1:15">
      <c r="A645" s="1046">
        <v>640</v>
      </c>
      <c r="B645" s="1045" t="s">
        <v>3748</v>
      </c>
      <c r="C645" s="1883" t="s">
        <v>12039</v>
      </c>
      <c r="D645" s="1884"/>
      <c r="E645" s="1884"/>
      <c r="F645" s="1884"/>
      <c r="G645" s="1884"/>
      <c r="H645" s="1884"/>
      <c r="I645" s="1884"/>
      <c r="J645" s="1885"/>
      <c r="K645" s="1033" t="s">
        <v>6990</v>
      </c>
      <c r="L645" s="1040" t="s">
        <v>3748</v>
      </c>
      <c r="M645" s="1282"/>
      <c r="N645" s="1282"/>
      <c r="O645" s="1058"/>
    </row>
    <row r="646" spans="1:15">
      <c r="A646" s="1046">
        <v>641</v>
      </c>
      <c r="B646" s="1045" t="s">
        <v>3750</v>
      </c>
      <c r="C646" s="1883" t="s">
        <v>12040</v>
      </c>
      <c r="D646" s="1884"/>
      <c r="E646" s="1884"/>
      <c r="F646" s="1884"/>
      <c r="G646" s="1884"/>
      <c r="H646" s="1884"/>
      <c r="I646" s="1884"/>
      <c r="J646" s="1885"/>
      <c r="K646" s="1033" t="s">
        <v>6990</v>
      </c>
      <c r="L646" s="1040" t="s">
        <v>3750</v>
      </c>
      <c r="M646" s="1282"/>
      <c r="N646" s="1282"/>
      <c r="O646" s="1058"/>
    </row>
    <row r="647" spans="1:15">
      <c r="A647" s="1046">
        <v>642</v>
      </c>
      <c r="B647" s="1045" t="s">
        <v>3752</v>
      </c>
      <c r="C647" s="1883" t="s">
        <v>12041</v>
      </c>
      <c r="D647" s="1884"/>
      <c r="E647" s="1884"/>
      <c r="F647" s="1884"/>
      <c r="G647" s="1884"/>
      <c r="H647" s="1884"/>
      <c r="I647" s="1884"/>
      <c r="J647" s="1885"/>
      <c r="K647" s="1033" t="s">
        <v>6990</v>
      </c>
      <c r="L647" s="1040" t="s">
        <v>3752</v>
      </c>
      <c r="M647" s="1282"/>
      <c r="N647" s="1282"/>
      <c r="O647" s="1058"/>
    </row>
    <row r="648" spans="1:15">
      <c r="A648" s="1046">
        <v>643</v>
      </c>
      <c r="B648" s="1045" t="s">
        <v>3754</v>
      </c>
      <c r="C648" s="1883" t="s">
        <v>12042</v>
      </c>
      <c r="D648" s="1884"/>
      <c r="E648" s="1884"/>
      <c r="F648" s="1884"/>
      <c r="G648" s="1884"/>
      <c r="H648" s="1884"/>
      <c r="I648" s="1884"/>
      <c r="J648" s="1885"/>
      <c r="K648" s="1033" t="s">
        <v>6990</v>
      </c>
      <c r="L648" s="1040" t="s">
        <v>3754</v>
      </c>
      <c r="M648" s="1282"/>
      <c r="N648" s="1282"/>
      <c r="O648" s="1058"/>
    </row>
    <row r="649" spans="1:15">
      <c r="A649" s="1046">
        <v>644</v>
      </c>
      <c r="B649" s="1037" t="s">
        <v>3756</v>
      </c>
      <c r="C649" s="1883" t="s">
        <v>12043</v>
      </c>
      <c r="D649" s="1884"/>
      <c r="E649" s="1884"/>
      <c r="F649" s="1884"/>
      <c r="G649" s="1884"/>
      <c r="H649" s="1884"/>
      <c r="I649" s="1884"/>
      <c r="J649" s="1885"/>
      <c r="K649" s="1033" t="s">
        <v>6990</v>
      </c>
      <c r="L649" s="1040" t="s">
        <v>3756</v>
      </c>
      <c r="M649" s="1282"/>
      <c r="N649" s="1282"/>
      <c r="O649" s="1058"/>
    </row>
    <row r="650" spans="1:15">
      <c r="A650" s="1046">
        <v>645</v>
      </c>
      <c r="B650" s="1037" t="s">
        <v>3758</v>
      </c>
      <c r="C650" s="1883" t="s">
        <v>12044</v>
      </c>
      <c r="D650" s="1884"/>
      <c r="E650" s="1884"/>
      <c r="F650" s="1884"/>
      <c r="G650" s="1884"/>
      <c r="H650" s="1884"/>
      <c r="I650" s="1884"/>
      <c r="J650" s="1885"/>
      <c r="K650" s="1033" t="s">
        <v>6990</v>
      </c>
      <c r="L650" s="1040" t="s">
        <v>3758</v>
      </c>
      <c r="M650" s="1282"/>
      <c r="N650" s="1282"/>
      <c r="O650" s="1058"/>
    </row>
    <row r="651" spans="1:15">
      <c r="A651" s="1046">
        <v>646</v>
      </c>
      <c r="B651" s="1037" t="s">
        <v>3760</v>
      </c>
      <c r="C651" s="1883" t="s">
        <v>12045</v>
      </c>
      <c r="D651" s="1884"/>
      <c r="E651" s="1884"/>
      <c r="F651" s="1884"/>
      <c r="G651" s="1884"/>
      <c r="H651" s="1884"/>
      <c r="I651" s="1884"/>
      <c r="J651" s="1885"/>
      <c r="K651" s="1033" t="s">
        <v>6990</v>
      </c>
      <c r="L651" s="1040" t="s">
        <v>3760</v>
      </c>
      <c r="M651" s="1282"/>
      <c r="N651" s="1282"/>
      <c r="O651" s="1058"/>
    </row>
    <row r="652" spans="1:15">
      <c r="A652" s="1046">
        <v>647</v>
      </c>
      <c r="B652" s="1037" t="s">
        <v>3762</v>
      </c>
      <c r="C652" s="1883" t="s">
        <v>12046</v>
      </c>
      <c r="D652" s="1884"/>
      <c r="E652" s="1884"/>
      <c r="F652" s="1884"/>
      <c r="G652" s="1884"/>
      <c r="H652" s="1884"/>
      <c r="I652" s="1884"/>
      <c r="J652" s="1885"/>
      <c r="K652" s="1033" t="s">
        <v>6990</v>
      </c>
      <c r="L652" s="1040" t="s">
        <v>3762</v>
      </c>
      <c r="M652" s="1282"/>
      <c r="N652" s="1282"/>
      <c r="O652" s="1058"/>
    </row>
    <row r="653" spans="1:15">
      <c r="A653" s="1046">
        <v>648</v>
      </c>
      <c r="B653" s="1045" t="s">
        <v>3764</v>
      </c>
      <c r="C653" s="1883" t="s">
        <v>12047</v>
      </c>
      <c r="D653" s="1884"/>
      <c r="E653" s="1884"/>
      <c r="F653" s="1884"/>
      <c r="G653" s="1884"/>
      <c r="H653" s="1884"/>
      <c r="I653" s="1884"/>
      <c r="J653" s="1885"/>
      <c r="K653" s="1033" t="s">
        <v>6990</v>
      </c>
      <c r="L653" s="1040" t="s">
        <v>3764</v>
      </c>
      <c r="M653" s="1282"/>
      <c r="N653" s="1282"/>
      <c r="O653" s="1058"/>
    </row>
    <row r="654" spans="1:15">
      <c r="A654" s="1046">
        <v>649</v>
      </c>
      <c r="B654" s="1045" t="s">
        <v>3766</v>
      </c>
      <c r="C654" s="1883" t="s">
        <v>12048</v>
      </c>
      <c r="D654" s="1884"/>
      <c r="E654" s="1884"/>
      <c r="F654" s="1884"/>
      <c r="G654" s="1884"/>
      <c r="H654" s="1884"/>
      <c r="I654" s="1884"/>
      <c r="J654" s="1885"/>
      <c r="K654" s="1033" t="s">
        <v>6990</v>
      </c>
      <c r="L654" s="1040" t="s">
        <v>3766</v>
      </c>
      <c r="M654" s="1282"/>
      <c r="N654" s="1282"/>
      <c r="O654" s="1058"/>
    </row>
    <row r="655" spans="1:15">
      <c r="A655" s="1046">
        <v>650</v>
      </c>
      <c r="B655" s="1045" t="s">
        <v>3768</v>
      </c>
      <c r="C655" s="1883" t="s">
        <v>12049</v>
      </c>
      <c r="D655" s="1884"/>
      <c r="E655" s="1884"/>
      <c r="F655" s="1884"/>
      <c r="G655" s="1884"/>
      <c r="H655" s="1884"/>
      <c r="I655" s="1884"/>
      <c r="J655" s="1885"/>
      <c r="K655" s="1033" t="s">
        <v>6990</v>
      </c>
      <c r="L655" s="1040" t="s">
        <v>3768</v>
      </c>
      <c r="M655" s="1282"/>
      <c r="N655" s="1282"/>
      <c r="O655" s="1058"/>
    </row>
    <row r="656" spans="1:15">
      <c r="A656" s="1046">
        <v>651</v>
      </c>
      <c r="B656" s="1045" t="s">
        <v>3770</v>
      </c>
      <c r="C656" s="1883" t="s">
        <v>12050</v>
      </c>
      <c r="D656" s="1884"/>
      <c r="E656" s="1884"/>
      <c r="F656" s="1884"/>
      <c r="G656" s="1884"/>
      <c r="H656" s="1884"/>
      <c r="I656" s="1884"/>
      <c r="J656" s="1885"/>
      <c r="K656" s="1033" t="s">
        <v>6990</v>
      </c>
      <c r="L656" s="1040" t="s">
        <v>3770</v>
      </c>
      <c r="M656" s="1282"/>
      <c r="N656" s="1282"/>
      <c r="O656" s="1058"/>
    </row>
    <row r="657" spans="1:15">
      <c r="A657" s="1046">
        <v>652</v>
      </c>
      <c r="B657" s="1037" t="s">
        <v>3772</v>
      </c>
      <c r="C657" s="1883" t="s">
        <v>12051</v>
      </c>
      <c r="D657" s="1884"/>
      <c r="E657" s="1884"/>
      <c r="F657" s="1884"/>
      <c r="G657" s="1884"/>
      <c r="H657" s="1884"/>
      <c r="I657" s="1884"/>
      <c r="J657" s="1885"/>
      <c r="K657" s="1033" t="s">
        <v>6990</v>
      </c>
      <c r="L657" s="1040" t="s">
        <v>3772</v>
      </c>
      <c r="M657" s="1282"/>
      <c r="N657" s="1282"/>
      <c r="O657" s="1058"/>
    </row>
    <row r="658" spans="1:15">
      <c r="A658" s="1046">
        <v>653</v>
      </c>
      <c r="B658" s="1037" t="s">
        <v>3774</v>
      </c>
      <c r="C658" s="1883" t="s">
        <v>12052</v>
      </c>
      <c r="D658" s="1884"/>
      <c r="E658" s="1884"/>
      <c r="F658" s="1884"/>
      <c r="G658" s="1884"/>
      <c r="H658" s="1884"/>
      <c r="I658" s="1884"/>
      <c r="J658" s="1885"/>
      <c r="K658" s="1033" t="s">
        <v>6990</v>
      </c>
      <c r="L658" s="1040" t="s">
        <v>3774</v>
      </c>
      <c r="M658" s="1282"/>
      <c r="N658" s="1282"/>
      <c r="O658" s="1058"/>
    </row>
    <row r="659" spans="1:15">
      <c r="A659" s="1046">
        <v>654</v>
      </c>
      <c r="B659" s="1037" t="s">
        <v>3776</v>
      </c>
      <c r="C659" s="1883" t="s">
        <v>12053</v>
      </c>
      <c r="D659" s="1884"/>
      <c r="E659" s="1884"/>
      <c r="F659" s="1884"/>
      <c r="G659" s="1884"/>
      <c r="H659" s="1884"/>
      <c r="I659" s="1884"/>
      <c r="J659" s="1885"/>
      <c r="K659" s="1033" t="s">
        <v>6990</v>
      </c>
      <c r="L659" s="1040" t="s">
        <v>3776</v>
      </c>
      <c r="M659" s="1282"/>
      <c r="N659" s="1282"/>
      <c r="O659" s="1058"/>
    </row>
    <row r="660" spans="1:15">
      <c r="A660" s="1046">
        <v>655</v>
      </c>
      <c r="B660" s="1037" t="s">
        <v>3778</v>
      </c>
      <c r="C660" s="1883" t="s">
        <v>12054</v>
      </c>
      <c r="D660" s="1884"/>
      <c r="E660" s="1884"/>
      <c r="F660" s="1884"/>
      <c r="G660" s="1884"/>
      <c r="H660" s="1884"/>
      <c r="I660" s="1884"/>
      <c r="J660" s="1885"/>
      <c r="K660" s="1033" t="s">
        <v>6990</v>
      </c>
      <c r="L660" s="1040" t="s">
        <v>3778</v>
      </c>
      <c r="M660" s="1282"/>
      <c r="N660" s="1282"/>
      <c r="O660" s="1058"/>
    </row>
    <row r="661" spans="1:15">
      <c r="A661" s="1046">
        <v>656</v>
      </c>
      <c r="B661" s="1045" t="s">
        <v>3780</v>
      </c>
      <c r="C661" s="1883" t="s">
        <v>12055</v>
      </c>
      <c r="D661" s="1884"/>
      <c r="E661" s="1884"/>
      <c r="F661" s="1884"/>
      <c r="G661" s="1884"/>
      <c r="H661" s="1884"/>
      <c r="I661" s="1884"/>
      <c r="J661" s="1885"/>
      <c r="K661" s="1033" t="s">
        <v>6990</v>
      </c>
      <c r="L661" s="1040" t="s">
        <v>3780</v>
      </c>
      <c r="M661" s="1282"/>
      <c r="N661" s="1282"/>
      <c r="O661" s="1058"/>
    </row>
    <row r="662" spans="1:15">
      <c r="A662" s="1046">
        <v>657</v>
      </c>
      <c r="B662" s="1045" t="s">
        <v>3782</v>
      </c>
      <c r="C662" s="1883" t="s">
        <v>12056</v>
      </c>
      <c r="D662" s="1884"/>
      <c r="E662" s="1884"/>
      <c r="F662" s="1884"/>
      <c r="G662" s="1884"/>
      <c r="H662" s="1884"/>
      <c r="I662" s="1884"/>
      <c r="J662" s="1885"/>
      <c r="K662" s="1033" t="s">
        <v>6990</v>
      </c>
      <c r="L662" s="1040" t="s">
        <v>3782</v>
      </c>
      <c r="M662" s="1282"/>
      <c r="N662" s="1282"/>
      <c r="O662" s="1058"/>
    </row>
    <row r="663" spans="1:15">
      <c r="A663" s="1046">
        <v>658</v>
      </c>
      <c r="B663" s="1045" t="s">
        <v>3784</v>
      </c>
      <c r="C663" s="1883" t="s">
        <v>12057</v>
      </c>
      <c r="D663" s="1884"/>
      <c r="E663" s="1884"/>
      <c r="F663" s="1884"/>
      <c r="G663" s="1884"/>
      <c r="H663" s="1884"/>
      <c r="I663" s="1884"/>
      <c r="J663" s="1885"/>
      <c r="K663" s="1033" t="s">
        <v>6990</v>
      </c>
      <c r="L663" s="1040" t="s">
        <v>3784</v>
      </c>
      <c r="M663" s="1282"/>
      <c r="N663" s="1282"/>
      <c r="O663" s="1058"/>
    </row>
    <row r="664" spans="1:15">
      <c r="A664" s="1046">
        <v>659</v>
      </c>
      <c r="B664" s="1045" t="s">
        <v>3786</v>
      </c>
      <c r="C664" s="1883" t="s">
        <v>12058</v>
      </c>
      <c r="D664" s="1884"/>
      <c r="E664" s="1884"/>
      <c r="F664" s="1884"/>
      <c r="G664" s="1884"/>
      <c r="H664" s="1884"/>
      <c r="I664" s="1884"/>
      <c r="J664" s="1885"/>
      <c r="K664" s="1033" t="s">
        <v>6990</v>
      </c>
      <c r="L664" s="1040" t="s">
        <v>3786</v>
      </c>
      <c r="M664" s="1282"/>
      <c r="N664" s="1282"/>
      <c r="O664" s="1058"/>
    </row>
    <row r="665" spans="1:15">
      <c r="A665" s="1046">
        <v>660</v>
      </c>
      <c r="B665" s="1037" t="s">
        <v>3788</v>
      </c>
      <c r="C665" s="1883" t="s">
        <v>12059</v>
      </c>
      <c r="D665" s="1884"/>
      <c r="E665" s="1884"/>
      <c r="F665" s="1884"/>
      <c r="G665" s="1884"/>
      <c r="H665" s="1884"/>
      <c r="I665" s="1884"/>
      <c r="J665" s="1885"/>
      <c r="K665" s="1033" t="s">
        <v>6990</v>
      </c>
      <c r="L665" s="1040" t="s">
        <v>3788</v>
      </c>
      <c r="M665" s="1282"/>
      <c r="N665" s="1282"/>
      <c r="O665" s="1058"/>
    </row>
    <row r="666" spans="1:15">
      <c r="A666" s="1046">
        <v>661</v>
      </c>
      <c r="B666" s="1037" t="s">
        <v>3790</v>
      </c>
      <c r="C666" s="1883" t="s">
        <v>12060</v>
      </c>
      <c r="D666" s="1884"/>
      <c r="E666" s="1884"/>
      <c r="F666" s="1884"/>
      <c r="G666" s="1884"/>
      <c r="H666" s="1884"/>
      <c r="I666" s="1884"/>
      <c r="J666" s="1885"/>
      <c r="K666" s="1033" t="s">
        <v>6990</v>
      </c>
      <c r="L666" s="1040" t="s">
        <v>3790</v>
      </c>
      <c r="M666" s="1282"/>
      <c r="N666" s="1282"/>
      <c r="O666" s="1058"/>
    </row>
    <row r="667" spans="1:15">
      <c r="A667" s="1046">
        <v>662</v>
      </c>
      <c r="B667" s="1037" t="s">
        <v>3792</v>
      </c>
      <c r="C667" s="1883" t="s">
        <v>12061</v>
      </c>
      <c r="D667" s="1884"/>
      <c r="E667" s="1884"/>
      <c r="F667" s="1884"/>
      <c r="G667" s="1884"/>
      <c r="H667" s="1884"/>
      <c r="I667" s="1884"/>
      <c r="J667" s="1885"/>
      <c r="K667" s="1033" t="s">
        <v>6990</v>
      </c>
      <c r="L667" s="1040" t="s">
        <v>3792</v>
      </c>
      <c r="M667" s="1282"/>
      <c r="N667" s="1282"/>
      <c r="O667" s="1058"/>
    </row>
    <row r="668" spans="1:15">
      <c r="A668" s="1046">
        <v>663</v>
      </c>
      <c r="B668" s="1037" t="s">
        <v>3794</v>
      </c>
      <c r="C668" s="1883" t="s">
        <v>12062</v>
      </c>
      <c r="D668" s="1884"/>
      <c r="E668" s="1884"/>
      <c r="F668" s="1884"/>
      <c r="G668" s="1884"/>
      <c r="H668" s="1884"/>
      <c r="I668" s="1884"/>
      <c r="J668" s="1885"/>
      <c r="K668" s="1033" t="s">
        <v>6990</v>
      </c>
      <c r="L668" s="1040" t="s">
        <v>3794</v>
      </c>
      <c r="M668" s="1282"/>
      <c r="N668" s="1282"/>
      <c r="O668" s="1058"/>
    </row>
    <row r="669" spans="1:15">
      <c r="A669" s="1046">
        <v>664</v>
      </c>
      <c r="B669" s="1045" t="s">
        <v>3796</v>
      </c>
      <c r="C669" s="1883" t="s">
        <v>12063</v>
      </c>
      <c r="D669" s="1884"/>
      <c r="E669" s="1884"/>
      <c r="F669" s="1884"/>
      <c r="G669" s="1884"/>
      <c r="H669" s="1884"/>
      <c r="I669" s="1884"/>
      <c r="J669" s="1885"/>
      <c r="K669" s="1033" t="s">
        <v>6990</v>
      </c>
      <c r="L669" s="1040" t="s">
        <v>3796</v>
      </c>
      <c r="M669" s="1282"/>
      <c r="N669" s="1282"/>
      <c r="O669" s="1058"/>
    </row>
    <row r="670" spans="1:15">
      <c r="A670" s="1046">
        <v>665</v>
      </c>
      <c r="B670" s="1045" t="s">
        <v>3798</v>
      </c>
      <c r="C670" s="1883" t="s">
        <v>12064</v>
      </c>
      <c r="D670" s="1884"/>
      <c r="E670" s="1884"/>
      <c r="F670" s="1884"/>
      <c r="G670" s="1884"/>
      <c r="H670" s="1884"/>
      <c r="I670" s="1884"/>
      <c r="J670" s="1885"/>
      <c r="K670" s="1033" t="s">
        <v>6990</v>
      </c>
      <c r="L670" s="1040" t="s">
        <v>3798</v>
      </c>
      <c r="M670" s="1282"/>
      <c r="N670" s="1282"/>
      <c r="O670" s="1058"/>
    </row>
    <row r="671" spans="1:15">
      <c r="A671" s="1046">
        <v>666</v>
      </c>
      <c r="B671" s="1045" t="s">
        <v>3800</v>
      </c>
      <c r="C671" s="1883" t="s">
        <v>12065</v>
      </c>
      <c r="D671" s="1884"/>
      <c r="E671" s="1884"/>
      <c r="F671" s="1884"/>
      <c r="G671" s="1884"/>
      <c r="H671" s="1884"/>
      <c r="I671" s="1884"/>
      <c r="J671" s="1885"/>
      <c r="K671" s="1033" t="s">
        <v>6990</v>
      </c>
      <c r="L671" s="1040" t="s">
        <v>3800</v>
      </c>
      <c r="M671" s="1282"/>
      <c r="N671" s="1282"/>
      <c r="O671" s="1058"/>
    </row>
    <row r="672" spans="1:15">
      <c r="A672" s="1046">
        <v>667</v>
      </c>
      <c r="B672" s="1045" t="s">
        <v>3802</v>
      </c>
      <c r="C672" s="1883" t="s">
        <v>12066</v>
      </c>
      <c r="D672" s="1884"/>
      <c r="E672" s="1884"/>
      <c r="F672" s="1884"/>
      <c r="G672" s="1884"/>
      <c r="H672" s="1884"/>
      <c r="I672" s="1884"/>
      <c r="J672" s="1885"/>
      <c r="K672" s="1033" t="s">
        <v>6990</v>
      </c>
      <c r="L672" s="1040" t="s">
        <v>3802</v>
      </c>
      <c r="M672" s="1282"/>
      <c r="N672" s="1282"/>
      <c r="O672" s="1058"/>
    </row>
    <row r="673" spans="1:15">
      <c r="A673" s="1046">
        <v>668</v>
      </c>
      <c r="B673" s="1037" t="s">
        <v>3804</v>
      </c>
      <c r="C673" s="1883" t="s">
        <v>12067</v>
      </c>
      <c r="D673" s="1884"/>
      <c r="E673" s="1884"/>
      <c r="F673" s="1884"/>
      <c r="G673" s="1884"/>
      <c r="H673" s="1884"/>
      <c r="I673" s="1884"/>
      <c r="J673" s="1885"/>
      <c r="K673" s="1033" t="s">
        <v>6990</v>
      </c>
      <c r="L673" s="1040" t="s">
        <v>3804</v>
      </c>
      <c r="M673" s="1282"/>
      <c r="N673" s="1282"/>
      <c r="O673" s="1058"/>
    </row>
    <row r="674" spans="1:15">
      <c r="A674" s="1046">
        <v>669</v>
      </c>
      <c r="B674" s="1037" t="s">
        <v>3806</v>
      </c>
      <c r="C674" s="1883" t="s">
        <v>12068</v>
      </c>
      <c r="D674" s="1884"/>
      <c r="E674" s="1884"/>
      <c r="F674" s="1884"/>
      <c r="G674" s="1884"/>
      <c r="H674" s="1884"/>
      <c r="I674" s="1884"/>
      <c r="J674" s="1885"/>
      <c r="K674" s="1033" t="s">
        <v>6990</v>
      </c>
      <c r="L674" s="1040" t="s">
        <v>3806</v>
      </c>
      <c r="M674" s="1282"/>
      <c r="N674" s="1282"/>
      <c r="O674" s="1058"/>
    </row>
    <row r="675" spans="1:15">
      <c r="A675" s="1046">
        <v>670</v>
      </c>
      <c r="B675" s="1037" t="s">
        <v>3808</v>
      </c>
      <c r="C675" s="1883" t="s">
        <v>12069</v>
      </c>
      <c r="D675" s="1884"/>
      <c r="E675" s="1884"/>
      <c r="F675" s="1884"/>
      <c r="G675" s="1884"/>
      <c r="H675" s="1884"/>
      <c r="I675" s="1884"/>
      <c r="J675" s="1885"/>
      <c r="K675" s="1033" t="s">
        <v>6990</v>
      </c>
      <c r="L675" s="1040" t="s">
        <v>3808</v>
      </c>
      <c r="M675" s="1282"/>
      <c r="N675" s="1282"/>
      <c r="O675" s="1058"/>
    </row>
    <row r="676" spans="1:15">
      <c r="A676" s="1046">
        <v>671</v>
      </c>
      <c r="B676" s="1037" t="s">
        <v>3810</v>
      </c>
      <c r="C676" s="1883" t="s">
        <v>12070</v>
      </c>
      <c r="D676" s="1884"/>
      <c r="E676" s="1884"/>
      <c r="F676" s="1884"/>
      <c r="G676" s="1884"/>
      <c r="H676" s="1884"/>
      <c r="I676" s="1884"/>
      <c r="J676" s="1885"/>
      <c r="K676" s="1033" t="s">
        <v>6990</v>
      </c>
      <c r="L676" s="1040" t="s">
        <v>3810</v>
      </c>
      <c r="M676" s="1282"/>
      <c r="N676" s="1282"/>
      <c r="O676" s="1058"/>
    </row>
    <row r="677" spans="1:15">
      <c r="A677" s="1046">
        <v>672</v>
      </c>
      <c r="B677" s="1045" t="s">
        <v>3812</v>
      </c>
      <c r="C677" s="1883" t="s">
        <v>12071</v>
      </c>
      <c r="D677" s="1884"/>
      <c r="E677" s="1884"/>
      <c r="F677" s="1884"/>
      <c r="G677" s="1884"/>
      <c r="H677" s="1884"/>
      <c r="I677" s="1884"/>
      <c r="J677" s="1885"/>
      <c r="K677" s="1033" t="s">
        <v>6990</v>
      </c>
      <c r="L677" s="1040" t="s">
        <v>3812</v>
      </c>
      <c r="M677" s="1282"/>
      <c r="N677" s="1282"/>
      <c r="O677" s="1058"/>
    </row>
    <row r="678" spans="1:15">
      <c r="A678" s="1046">
        <v>673</v>
      </c>
      <c r="B678" s="1045" t="s">
        <v>3814</v>
      </c>
      <c r="C678" s="1883" t="s">
        <v>12072</v>
      </c>
      <c r="D678" s="1884"/>
      <c r="E678" s="1884"/>
      <c r="F678" s="1884"/>
      <c r="G678" s="1884"/>
      <c r="H678" s="1884"/>
      <c r="I678" s="1884"/>
      <c r="J678" s="1885"/>
      <c r="K678" s="1033" t="s">
        <v>6990</v>
      </c>
      <c r="L678" s="1040" t="s">
        <v>3814</v>
      </c>
      <c r="M678" s="1282"/>
      <c r="N678" s="1282"/>
      <c r="O678" s="1058"/>
    </row>
    <row r="679" spans="1:15">
      <c r="A679" s="1046">
        <v>674</v>
      </c>
      <c r="B679" s="1045" t="s">
        <v>3816</v>
      </c>
      <c r="C679" s="1883" t="s">
        <v>12073</v>
      </c>
      <c r="D679" s="1884"/>
      <c r="E679" s="1884"/>
      <c r="F679" s="1884"/>
      <c r="G679" s="1884"/>
      <c r="H679" s="1884"/>
      <c r="I679" s="1884"/>
      <c r="J679" s="1885"/>
      <c r="K679" s="1033" t="s">
        <v>6990</v>
      </c>
      <c r="L679" s="1040" t="s">
        <v>3816</v>
      </c>
      <c r="M679" s="1282"/>
      <c r="N679" s="1282"/>
      <c r="O679" s="1058"/>
    </row>
    <row r="680" spans="1:15">
      <c r="A680" s="1046">
        <v>675</v>
      </c>
      <c r="B680" s="1045" t="s">
        <v>3818</v>
      </c>
      <c r="C680" s="1883" t="s">
        <v>12074</v>
      </c>
      <c r="D680" s="1884"/>
      <c r="E680" s="1884"/>
      <c r="F680" s="1884"/>
      <c r="G680" s="1884"/>
      <c r="H680" s="1884"/>
      <c r="I680" s="1884"/>
      <c r="J680" s="1885"/>
      <c r="K680" s="1033" t="s">
        <v>6990</v>
      </c>
      <c r="L680" s="1040" t="s">
        <v>3818</v>
      </c>
      <c r="M680" s="1282"/>
      <c r="N680" s="1282"/>
      <c r="O680" s="1058"/>
    </row>
    <row r="681" spans="1:15">
      <c r="A681" s="1046">
        <v>676</v>
      </c>
      <c r="B681" s="1037" t="s">
        <v>3820</v>
      </c>
      <c r="C681" s="1883" t="s">
        <v>12075</v>
      </c>
      <c r="D681" s="1884"/>
      <c r="E681" s="1884"/>
      <c r="F681" s="1884"/>
      <c r="G681" s="1884"/>
      <c r="H681" s="1884"/>
      <c r="I681" s="1884"/>
      <c r="J681" s="1885"/>
      <c r="K681" s="1033" t="s">
        <v>6990</v>
      </c>
      <c r="L681" s="1040" t="s">
        <v>3820</v>
      </c>
      <c r="M681" s="1282"/>
      <c r="N681" s="1282"/>
      <c r="O681" s="1058"/>
    </row>
    <row r="682" spans="1:15">
      <c r="A682" s="1046">
        <v>677</v>
      </c>
      <c r="B682" s="1037" t="s">
        <v>3822</v>
      </c>
      <c r="C682" s="1883" t="s">
        <v>12076</v>
      </c>
      <c r="D682" s="1884"/>
      <c r="E682" s="1884"/>
      <c r="F682" s="1884"/>
      <c r="G682" s="1884"/>
      <c r="H682" s="1884"/>
      <c r="I682" s="1884"/>
      <c r="J682" s="1885"/>
      <c r="K682" s="1033" t="s">
        <v>6990</v>
      </c>
      <c r="L682" s="1040" t="s">
        <v>3822</v>
      </c>
      <c r="M682" s="1282"/>
      <c r="N682" s="1282"/>
      <c r="O682" s="1058"/>
    </row>
    <row r="683" spans="1:15">
      <c r="A683" s="1046">
        <v>678</v>
      </c>
      <c r="B683" s="1037" t="s">
        <v>3824</v>
      </c>
      <c r="C683" s="1883" t="s">
        <v>12077</v>
      </c>
      <c r="D683" s="1884"/>
      <c r="E683" s="1884"/>
      <c r="F683" s="1884"/>
      <c r="G683" s="1884"/>
      <c r="H683" s="1884"/>
      <c r="I683" s="1884"/>
      <c r="J683" s="1885"/>
      <c r="K683" s="1033" t="s">
        <v>6990</v>
      </c>
      <c r="L683" s="1040" t="s">
        <v>3824</v>
      </c>
      <c r="M683" s="1282"/>
      <c r="N683" s="1282"/>
      <c r="O683" s="1058"/>
    </row>
    <row r="684" spans="1:15">
      <c r="A684" s="1046">
        <v>679</v>
      </c>
      <c r="B684" s="1037" t="s">
        <v>3826</v>
      </c>
      <c r="C684" s="1883" t="s">
        <v>12078</v>
      </c>
      <c r="D684" s="1884"/>
      <c r="E684" s="1884"/>
      <c r="F684" s="1884"/>
      <c r="G684" s="1884"/>
      <c r="H684" s="1884"/>
      <c r="I684" s="1884"/>
      <c r="J684" s="1885"/>
      <c r="K684" s="1033" t="s">
        <v>6990</v>
      </c>
      <c r="L684" s="1040" t="s">
        <v>3826</v>
      </c>
      <c r="M684" s="1282"/>
      <c r="N684" s="1282"/>
      <c r="O684" s="1058"/>
    </row>
    <row r="685" spans="1:15">
      <c r="A685" s="1046">
        <v>680</v>
      </c>
      <c r="B685" s="1045" t="s">
        <v>3828</v>
      </c>
      <c r="C685" s="1883" t="s">
        <v>12079</v>
      </c>
      <c r="D685" s="1884"/>
      <c r="E685" s="1884"/>
      <c r="F685" s="1884"/>
      <c r="G685" s="1884"/>
      <c r="H685" s="1884"/>
      <c r="I685" s="1884"/>
      <c r="J685" s="1885"/>
      <c r="K685" s="1033" t="s">
        <v>6990</v>
      </c>
      <c r="L685" s="1040" t="s">
        <v>3828</v>
      </c>
      <c r="M685" s="1282"/>
      <c r="N685" s="1282"/>
      <c r="O685" s="1058"/>
    </row>
    <row r="686" spans="1:15">
      <c r="A686" s="1046">
        <v>681</v>
      </c>
      <c r="B686" s="1045" t="s">
        <v>3830</v>
      </c>
      <c r="C686" s="1883" t="s">
        <v>12080</v>
      </c>
      <c r="D686" s="1884"/>
      <c r="E686" s="1884"/>
      <c r="F686" s="1884"/>
      <c r="G686" s="1884"/>
      <c r="H686" s="1884"/>
      <c r="I686" s="1884"/>
      <c r="J686" s="1885"/>
      <c r="K686" s="1033" t="s">
        <v>6990</v>
      </c>
      <c r="L686" s="1040" t="s">
        <v>3830</v>
      </c>
      <c r="M686" s="1282"/>
      <c r="N686" s="1282"/>
      <c r="O686" s="1058"/>
    </row>
    <row r="687" spans="1:15">
      <c r="A687" s="1046">
        <v>682</v>
      </c>
      <c r="B687" s="1045" t="s">
        <v>3832</v>
      </c>
      <c r="C687" s="1883" t="s">
        <v>12081</v>
      </c>
      <c r="D687" s="1884"/>
      <c r="E687" s="1884"/>
      <c r="F687" s="1884"/>
      <c r="G687" s="1884"/>
      <c r="H687" s="1884"/>
      <c r="I687" s="1884"/>
      <c r="J687" s="1885"/>
      <c r="K687" s="1033" t="s">
        <v>6990</v>
      </c>
      <c r="L687" s="1040" t="s">
        <v>3832</v>
      </c>
      <c r="M687" s="1282"/>
      <c r="N687" s="1282"/>
      <c r="O687" s="1058"/>
    </row>
    <row r="688" spans="1:15">
      <c r="A688" s="1046">
        <v>683</v>
      </c>
      <c r="B688" s="1045" t="s">
        <v>3834</v>
      </c>
      <c r="C688" s="1883" t="s">
        <v>12082</v>
      </c>
      <c r="D688" s="1884"/>
      <c r="E688" s="1884"/>
      <c r="F688" s="1884"/>
      <c r="G688" s="1884"/>
      <c r="H688" s="1884"/>
      <c r="I688" s="1884"/>
      <c r="J688" s="1885"/>
      <c r="K688" s="1033" t="s">
        <v>6990</v>
      </c>
      <c r="L688" s="1040" t="s">
        <v>3834</v>
      </c>
      <c r="M688" s="1282"/>
      <c r="N688" s="1282"/>
      <c r="O688" s="1058"/>
    </row>
    <row r="689" spans="1:15">
      <c r="A689" s="1046">
        <v>684</v>
      </c>
      <c r="B689" s="1037" t="s">
        <v>3836</v>
      </c>
      <c r="C689" s="1883" t="s">
        <v>12083</v>
      </c>
      <c r="D689" s="1884"/>
      <c r="E689" s="1884"/>
      <c r="F689" s="1884"/>
      <c r="G689" s="1884"/>
      <c r="H689" s="1884"/>
      <c r="I689" s="1884"/>
      <c r="J689" s="1885"/>
      <c r="K689" s="1033" t="s">
        <v>6990</v>
      </c>
      <c r="L689" s="1040" t="s">
        <v>3836</v>
      </c>
      <c r="M689" s="1282"/>
      <c r="N689" s="1282"/>
      <c r="O689" s="1058"/>
    </row>
    <row r="690" spans="1:15">
      <c r="A690" s="1046">
        <v>685</v>
      </c>
      <c r="B690" s="1037" t="s">
        <v>3838</v>
      </c>
      <c r="C690" s="1883" t="s">
        <v>12084</v>
      </c>
      <c r="D690" s="1884"/>
      <c r="E690" s="1884"/>
      <c r="F690" s="1884"/>
      <c r="G690" s="1884"/>
      <c r="H690" s="1884"/>
      <c r="I690" s="1884"/>
      <c r="J690" s="1885"/>
      <c r="K690" s="1033" t="s">
        <v>6990</v>
      </c>
      <c r="L690" s="1040" t="s">
        <v>3838</v>
      </c>
      <c r="M690" s="1282"/>
      <c r="N690" s="1282"/>
      <c r="O690" s="1058"/>
    </row>
    <row r="691" spans="1:15">
      <c r="A691" s="1046">
        <v>686</v>
      </c>
      <c r="B691" s="1037" t="s">
        <v>3840</v>
      </c>
      <c r="C691" s="1883" t="s">
        <v>12085</v>
      </c>
      <c r="D691" s="1884"/>
      <c r="E691" s="1884"/>
      <c r="F691" s="1884"/>
      <c r="G691" s="1884"/>
      <c r="H691" s="1884"/>
      <c r="I691" s="1884"/>
      <c r="J691" s="1885"/>
      <c r="K691" s="1033" t="s">
        <v>6990</v>
      </c>
      <c r="L691" s="1040" t="s">
        <v>3840</v>
      </c>
      <c r="M691" s="1282"/>
      <c r="N691" s="1282"/>
      <c r="O691" s="1058"/>
    </row>
    <row r="692" spans="1:15">
      <c r="A692" s="1046">
        <v>687</v>
      </c>
      <c r="B692" s="1037" t="s">
        <v>3842</v>
      </c>
      <c r="C692" s="1883" t="s">
        <v>12086</v>
      </c>
      <c r="D692" s="1884"/>
      <c r="E692" s="1884"/>
      <c r="F692" s="1884"/>
      <c r="G692" s="1884"/>
      <c r="H692" s="1884"/>
      <c r="I692" s="1884"/>
      <c r="J692" s="1885"/>
      <c r="K692" s="1033" t="s">
        <v>6990</v>
      </c>
      <c r="L692" s="1040" t="s">
        <v>3842</v>
      </c>
      <c r="M692" s="1282"/>
      <c r="N692" s="1282"/>
      <c r="O692" s="1058"/>
    </row>
    <row r="693" spans="1:15">
      <c r="A693" s="1046">
        <v>688</v>
      </c>
      <c r="B693" s="1045" t="s">
        <v>3844</v>
      </c>
      <c r="C693" s="1883" t="s">
        <v>12087</v>
      </c>
      <c r="D693" s="1884"/>
      <c r="E693" s="1884"/>
      <c r="F693" s="1884"/>
      <c r="G693" s="1884"/>
      <c r="H693" s="1884"/>
      <c r="I693" s="1884"/>
      <c r="J693" s="1885"/>
      <c r="K693" s="1033" t="s">
        <v>6990</v>
      </c>
      <c r="L693" s="1040" t="s">
        <v>3844</v>
      </c>
      <c r="M693" s="1282"/>
      <c r="N693" s="1282"/>
      <c r="O693" s="1058"/>
    </row>
    <row r="694" spans="1:15">
      <c r="A694" s="1046">
        <v>689</v>
      </c>
      <c r="B694" s="1045" t="s">
        <v>3846</v>
      </c>
      <c r="C694" s="1883" t="s">
        <v>12088</v>
      </c>
      <c r="D694" s="1884"/>
      <c r="E694" s="1884"/>
      <c r="F694" s="1884"/>
      <c r="G694" s="1884"/>
      <c r="H694" s="1884"/>
      <c r="I694" s="1884"/>
      <c r="J694" s="1885"/>
      <c r="K694" s="1033" t="s">
        <v>6990</v>
      </c>
      <c r="L694" s="1040" t="s">
        <v>3846</v>
      </c>
      <c r="M694" s="1282"/>
      <c r="N694" s="1282"/>
      <c r="O694" s="1058"/>
    </row>
    <row r="695" spans="1:15">
      <c r="A695" s="1046">
        <v>690</v>
      </c>
      <c r="B695" s="1045" t="s">
        <v>3848</v>
      </c>
      <c r="C695" s="1883" t="s">
        <v>12089</v>
      </c>
      <c r="D695" s="1884"/>
      <c r="E695" s="1884"/>
      <c r="F695" s="1884"/>
      <c r="G695" s="1884"/>
      <c r="H695" s="1884"/>
      <c r="I695" s="1884"/>
      <c r="J695" s="1885"/>
      <c r="K695" s="1033" t="s">
        <v>6990</v>
      </c>
      <c r="L695" s="1040" t="s">
        <v>3848</v>
      </c>
      <c r="M695" s="1282"/>
      <c r="N695" s="1282"/>
      <c r="O695" s="1058"/>
    </row>
    <row r="696" spans="1:15">
      <c r="A696" s="1046">
        <v>691</v>
      </c>
      <c r="B696" s="1045" t="s">
        <v>3850</v>
      </c>
      <c r="C696" s="1883" t="s">
        <v>12090</v>
      </c>
      <c r="D696" s="1884"/>
      <c r="E696" s="1884"/>
      <c r="F696" s="1884"/>
      <c r="G696" s="1884"/>
      <c r="H696" s="1884"/>
      <c r="I696" s="1884"/>
      <c r="J696" s="1885"/>
      <c r="K696" s="1033" t="s">
        <v>6990</v>
      </c>
      <c r="L696" s="1040" t="s">
        <v>3850</v>
      </c>
      <c r="M696" s="1282"/>
      <c r="N696" s="1282"/>
      <c r="O696" s="1058"/>
    </row>
    <row r="697" spans="1:15">
      <c r="A697" s="1046">
        <v>692</v>
      </c>
      <c r="B697" s="1037" t="s">
        <v>3852</v>
      </c>
      <c r="C697" s="1883" t="s">
        <v>12091</v>
      </c>
      <c r="D697" s="1884"/>
      <c r="E697" s="1884"/>
      <c r="F697" s="1884"/>
      <c r="G697" s="1884"/>
      <c r="H697" s="1884"/>
      <c r="I697" s="1884"/>
      <c r="J697" s="1885"/>
      <c r="K697" s="1033" t="s">
        <v>6990</v>
      </c>
      <c r="L697" s="1040" t="s">
        <v>3852</v>
      </c>
      <c r="M697" s="1282"/>
      <c r="N697" s="1282"/>
      <c r="O697" s="1058"/>
    </row>
    <row r="698" spans="1:15">
      <c r="A698" s="1046">
        <v>693</v>
      </c>
      <c r="B698" s="1037" t="s">
        <v>3854</v>
      </c>
      <c r="C698" s="1883" t="s">
        <v>12092</v>
      </c>
      <c r="D698" s="1884"/>
      <c r="E698" s="1884"/>
      <c r="F698" s="1884"/>
      <c r="G698" s="1884"/>
      <c r="H698" s="1884"/>
      <c r="I698" s="1884"/>
      <c r="J698" s="1885"/>
      <c r="K698" s="1033" t="s">
        <v>6990</v>
      </c>
      <c r="L698" s="1040" t="s">
        <v>3854</v>
      </c>
      <c r="M698" s="1282"/>
      <c r="N698" s="1282"/>
      <c r="O698" s="1058"/>
    </row>
    <row r="699" spans="1:15">
      <c r="A699" s="1046">
        <v>694</v>
      </c>
      <c r="B699" s="1037" t="s">
        <v>3856</v>
      </c>
      <c r="C699" s="1883" t="s">
        <v>12093</v>
      </c>
      <c r="D699" s="1884"/>
      <c r="E699" s="1884"/>
      <c r="F699" s="1884"/>
      <c r="G699" s="1884"/>
      <c r="H699" s="1884"/>
      <c r="I699" s="1884"/>
      <c r="J699" s="1885"/>
      <c r="K699" s="1033" t="s">
        <v>6990</v>
      </c>
      <c r="L699" s="1040" t="s">
        <v>3856</v>
      </c>
      <c r="M699" s="1282"/>
      <c r="N699" s="1282"/>
      <c r="O699" s="1058"/>
    </row>
    <row r="700" spans="1:15">
      <c r="A700" s="1046">
        <v>695</v>
      </c>
      <c r="B700" s="1037" t="s">
        <v>3858</v>
      </c>
      <c r="C700" s="1883" t="s">
        <v>12094</v>
      </c>
      <c r="D700" s="1884"/>
      <c r="E700" s="1884"/>
      <c r="F700" s="1884"/>
      <c r="G700" s="1884"/>
      <c r="H700" s="1884"/>
      <c r="I700" s="1884"/>
      <c r="J700" s="1885"/>
      <c r="K700" s="1033" t="s">
        <v>6990</v>
      </c>
      <c r="L700" s="1040" t="s">
        <v>3858</v>
      </c>
      <c r="M700" s="1282"/>
      <c r="N700" s="1282"/>
      <c r="O700" s="1058"/>
    </row>
    <row r="701" spans="1:15">
      <c r="A701" s="1046">
        <v>696</v>
      </c>
      <c r="B701" s="1045" t="s">
        <v>3860</v>
      </c>
      <c r="C701" s="1883" t="s">
        <v>12095</v>
      </c>
      <c r="D701" s="1884"/>
      <c r="E701" s="1884"/>
      <c r="F701" s="1884"/>
      <c r="G701" s="1884"/>
      <c r="H701" s="1884"/>
      <c r="I701" s="1884"/>
      <c r="J701" s="1885"/>
      <c r="K701" s="1033" t="s">
        <v>6990</v>
      </c>
      <c r="L701" s="1040" t="s">
        <v>3860</v>
      </c>
      <c r="M701" s="1282"/>
      <c r="N701" s="1282"/>
      <c r="O701" s="1058"/>
    </row>
    <row r="702" spans="1:15">
      <c r="A702" s="1046">
        <v>697</v>
      </c>
      <c r="B702" s="1045" t="s">
        <v>3862</v>
      </c>
      <c r="C702" s="1883" t="s">
        <v>12096</v>
      </c>
      <c r="D702" s="1884"/>
      <c r="E702" s="1884"/>
      <c r="F702" s="1884"/>
      <c r="G702" s="1884"/>
      <c r="H702" s="1884"/>
      <c r="I702" s="1884"/>
      <c r="J702" s="1885"/>
      <c r="K702" s="1033" t="s">
        <v>6990</v>
      </c>
      <c r="L702" s="1040" t="s">
        <v>3862</v>
      </c>
      <c r="M702" s="1282"/>
      <c r="N702" s="1282"/>
      <c r="O702" s="1058"/>
    </row>
    <row r="703" spans="1:15">
      <c r="A703" s="1046">
        <v>698</v>
      </c>
      <c r="B703" s="1045" t="s">
        <v>3864</v>
      </c>
      <c r="C703" s="1883" t="s">
        <v>12097</v>
      </c>
      <c r="D703" s="1884"/>
      <c r="E703" s="1884"/>
      <c r="F703" s="1884"/>
      <c r="G703" s="1884"/>
      <c r="H703" s="1884"/>
      <c r="I703" s="1884"/>
      <c r="J703" s="1885"/>
      <c r="K703" s="1033" t="s">
        <v>6990</v>
      </c>
      <c r="L703" s="1040" t="s">
        <v>3864</v>
      </c>
      <c r="M703" s="1282"/>
      <c r="N703" s="1282"/>
      <c r="O703" s="1058"/>
    </row>
    <row r="704" spans="1:15">
      <c r="A704" s="1046">
        <v>699</v>
      </c>
      <c r="B704" s="1045" t="s">
        <v>3866</v>
      </c>
      <c r="C704" s="1883" t="s">
        <v>12098</v>
      </c>
      <c r="D704" s="1884"/>
      <c r="E704" s="1884"/>
      <c r="F704" s="1884"/>
      <c r="G704" s="1884"/>
      <c r="H704" s="1884"/>
      <c r="I704" s="1884"/>
      <c r="J704" s="1885"/>
      <c r="K704" s="1033" t="s">
        <v>6990</v>
      </c>
      <c r="L704" s="1040" t="s">
        <v>3866</v>
      </c>
      <c r="M704" s="1282"/>
      <c r="N704" s="1282"/>
      <c r="O704" s="1058"/>
    </row>
    <row r="705" spans="1:15">
      <c r="A705" s="1046">
        <v>700</v>
      </c>
      <c r="B705" s="1037" t="s">
        <v>3868</v>
      </c>
      <c r="C705" s="1883" t="s">
        <v>12099</v>
      </c>
      <c r="D705" s="1884"/>
      <c r="E705" s="1884"/>
      <c r="F705" s="1884"/>
      <c r="G705" s="1884"/>
      <c r="H705" s="1884"/>
      <c r="I705" s="1884"/>
      <c r="J705" s="1885"/>
      <c r="K705" s="1033" t="s">
        <v>6990</v>
      </c>
      <c r="L705" s="1040" t="s">
        <v>3868</v>
      </c>
      <c r="M705" s="1282"/>
      <c r="N705" s="1282"/>
      <c r="O705" s="1058"/>
    </row>
    <row r="706" spans="1:15">
      <c r="A706" s="1046">
        <v>701</v>
      </c>
      <c r="B706" s="1037" t="s">
        <v>3870</v>
      </c>
      <c r="C706" s="1883" t="s">
        <v>12100</v>
      </c>
      <c r="D706" s="1884"/>
      <c r="E706" s="1884"/>
      <c r="F706" s="1884"/>
      <c r="G706" s="1884"/>
      <c r="H706" s="1884"/>
      <c r="I706" s="1884"/>
      <c r="J706" s="1885"/>
      <c r="K706" s="1033" t="s">
        <v>6990</v>
      </c>
      <c r="L706" s="1040" t="s">
        <v>3870</v>
      </c>
      <c r="M706" s="1282"/>
      <c r="N706" s="1282"/>
      <c r="O706" s="1058"/>
    </row>
    <row r="707" spans="1:15">
      <c r="A707" s="1046">
        <v>702</v>
      </c>
      <c r="B707" s="1037" t="s">
        <v>3872</v>
      </c>
      <c r="C707" s="1883" t="s">
        <v>12101</v>
      </c>
      <c r="D707" s="1884"/>
      <c r="E707" s="1884"/>
      <c r="F707" s="1884"/>
      <c r="G707" s="1884"/>
      <c r="H707" s="1884"/>
      <c r="I707" s="1884"/>
      <c r="J707" s="1885"/>
      <c r="K707" s="1033" t="s">
        <v>6990</v>
      </c>
      <c r="L707" s="1040" t="s">
        <v>3872</v>
      </c>
      <c r="M707" s="1282"/>
      <c r="N707" s="1282"/>
      <c r="O707" s="1058"/>
    </row>
    <row r="708" spans="1:15">
      <c r="A708" s="1046">
        <v>703</v>
      </c>
      <c r="B708" s="1037" t="s">
        <v>3874</v>
      </c>
      <c r="C708" s="1883" t="s">
        <v>12102</v>
      </c>
      <c r="D708" s="1884"/>
      <c r="E708" s="1884"/>
      <c r="F708" s="1884"/>
      <c r="G708" s="1884"/>
      <c r="H708" s="1884"/>
      <c r="I708" s="1884"/>
      <c r="J708" s="1885"/>
      <c r="K708" s="1033" t="s">
        <v>6990</v>
      </c>
      <c r="L708" s="1040" t="s">
        <v>3874</v>
      </c>
      <c r="M708" s="1282"/>
      <c r="N708" s="1282"/>
      <c r="O708" s="1058"/>
    </row>
    <row r="709" spans="1:15">
      <c r="A709" s="1046">
        <v>704</v>
      </c>
      <c r="B709" s="1045" t="s">
        <v>3876</v>
      </c>
      <c r="C709" s="1883" t="s">
        <v>12103</v>
      </c>
      <c r="D709" s="1884"/>
      <c r="E709" s="1884"/>
      <c r="F709" s="1884"/>
      <c r="G709" s="1884"/>
      <c r="H709" s="1884"/>
      <c r="I709" s="1884"/>
      <c r="J709" s="1885"/>
      <c r="K709" s="1033" t="s">
        <v>6990</v>
      </c>
      <c r="L709" s="1040" t="s">
        <v>3876</v>
      </c>
      <c r="M709" s="1282"/>
      <c r="N709" s="1282"/>
      <c r="O709" s="1058"/>
    </row>
    <row r="710" spans="1:15">
      <c r="A710" s="1046">
        <v>705</v>
      </c>
      <c r="B710" s="1045" t="s">
        <v>3878</v>
      </c>
      <c r="C710" s="1883" t="s">
        <v>12104</v>
      </c>
      <c r="D710" s="1884"/>
      <c r="E710" s="1884"/>
      <c r="F710" s="1884"/>
      <c r="G710" s="1884"/>
      <c r="H710" s="1884"/>
      <c r="I710" s="1884"/>
      <c r="J710" s="1885"/>
      <c r="K710" s="1033" t="s">
        <v>6990</v>
      </c>
      <c r="L710" s="1040" t="s">
        <v>3878</v>
      </c>
      <c r="M710" s="1282"/>
      <c r="N710" s="1282"/>
      <c r="O710" s="1058"/>
    </row>
    <row r="711" spans="1:15">
      <c r="A711" s="1046">
        <v>706</v>
      </c>
      <c r="B711" s="1045" t="s">
        <v>3880</v>
      </c>
      <c r="C711" s="1883" t="s">
        <v>12105</v>
      </c>
      <c r="D711" s="1884"/>
      <c r="E711" s="1884"/>
      <c r="F711" s="1884"/>
      <c r="G711" s="1884"/>
      <c r="H711" s="1884"/>
      <c r="I711" s="1884"/>
      <c r="J711" s="1885"/>
      <c r="K711" s="1033" t="s">
        <v>6990</v>
      </c>
      <c r="L711" s="1040" t="s">
        <v>3880</v>
      </c>
      <c r="M711" s="1282"/>
      <c r="N711" s="1282"/>
      <c r="O711" s="1058"/>
    </row>
    <row r="712" spans="1:15">
      <c r="A712" s="1046">
        <v>707</v>
      </c>
      <c r="B712" s="1045" t="s">
        <v>3882</v>
      </c>
      <c r="C712" s="1883" t="s">
        <v>12106</v>
      </c>
      <c r="D712" s="1884"/>
      <c r="E712" s="1884"/>
      <c r="F712" s="1884"/>
      <c r="G712" s="1884"/>
      <c r="H712" s="1884"/>
      <c r="I712" s="1884"/>
      <c r="J712" s="1885"/>
      <c r="K712" s="1033" t="s">
        <v>6990</v>
      </c>
      <c r="L712" s="1040" t="s">
        <v>3882</v>
      </c>
      <c r="M712" s="1282"/>
      <c r="N712" s="1282"/>
      <c r="O712" s="1058"/>
    </row>
    <row r="713" spans="1:15">
      <c r="A713" s="1046">
        <v>708</v>
      </c>
      <c r="B713" s="1037" t="s">
        <v>3884</v>
      </c>
      <c r="C713" s="1883" t="s">
        <v>12107</v>
      </c>
      <c r="D713" s="1884"/>
      <c r="E713" s="1884"/>
      <c r="F713" s="1884"/>
      <c r="G713" s="1884"/>
      <c r="H713" s="1884"/>
      <c r="I713" s="1884"/>
      <c r="J713" s="1885"/>
      <c r="K713" s="1033" t="s">
        <v>6990</v>
      </c>
      <c r="L713" s="1040" t="s">
        <v>3884</v>
      </c>
      <c r="M713" s="1282"/>
      <c r="N713" s="1282"/>
      <c r="O713" s="1058"/>
    </row>
    <row r="714" spans="1:15">
      <c r="A714" s="1046">
        <v>709</v>
      </c>
      <c r="B714" s="1037" t="s">
        <v>3886</v>
      </c>
      <c r="C714" s="1883" t="s">
        <v>12108</v>
      </c>
      <c r="D714" s="1884"/>
      <c r="E714" s="1884"/>
      <c r="F714" s="1884"/>
      <c r="G714" s="1884"/>
      <c r="H714" s="1884"/>
      <c r="I714" s="1884"/>
      <c r="J714" s="1885"/>
      <c r="K714" s="1033" t="s">
        <v>6990</v>
      </c>
      <c r="L714" s="1040" t="s">
        <v>3886</v>
      </c>
      <c r="M714" s="1282"/>
      <c r="N714" s="1282"/>
      <c r="O714" s="1058"/>
    </row>
    <row r="715" spans="1:15">
      <c r="A715" s="1046">
        <v>710</v>
      </c>
      <c r="B715" s="1037" t="s">
        <v>3888</v>
      </c>
      <c r="C715" s="1883" t="s">
        <v>12109</v>
      </c>
      <c r="D715" s="1884"/>
      <c r="E715" s="1884"/>
      <c r="F715" s="1884"/>
      <c r="G715" s="1884"/>
      <c r="H715" s="1884"/>
      <c r="I715" s="1884"/>
      <c r="J715" s="1885"/>
      <c r="K715" s="1033" t="s">
        <v>6990</v>
      </c>
      <c r="L715" s="1040" t="s">
        <v>3888</v>
      </c>
      <c r="M715" s="1282"/>
      <c r="N715" s="1282"/>
      <c r="O715" s="1058"/>
    </row>
    <row r="716" spans="1:15">
      <c r="A716" s="1046">
        <v>711</v>
      </c>
      <c r="B716" s="1037" t="s">
        <v>3890</v>
      </c>
      <c r="C716" s="1883" t="s">
        <v>12110</v>
      </c>
      <c r="D716" s="1884"/>
      <c r="E716" s="1884"/>
      <c r="F716" s="1884"/>
      <c r="G716" s="1884"/>
      <c r="H716" s="1884"/>
      <c r="I716" s="1884"/>
      <c r="J716" s="1885"/>
      <c r="K716" s="1033" t="s">
        <v>6990</v>
      </c>
      <c r="L716" s="1040" t="s">
        <v>3890</v>
      </c>
      <c r="M716" s="1282"/>
      <c r="N716" s="1282"/>
      <c r="O716" s="1058"/>
    </row>
    <row r="717" spans="1:15">
      <c r="A717" s="1046">
        <v>712</v>
      </c>
      <c r="B717" s="1045" t="s">
        <v>3892</v>
      </c>
      <c r="C717" s="1883" t="s">
        <v>12111</v>
      </c>
      <c r="D717" s="1884"/>
      <c r="E717" s="1884"/>
      <c r="F717" s="1884"/>
      <c r="G717" s="1884"/>
      <c r="H717" s="1884"/>
      <c r="I717" s="1884"/>
      <c r="J717" s="1885"/>
      <c r="K717" s="1033" t="s">
        <v>6990</v>
      </c>
      <c r="L717" s="1040" t="s">
        <v>3892</v>
      </c>
      <c r="M717" s="1282"/>
      <c r="N717" s="1282"/>
      <c r="O717" s="1058"/>
    </row>
    <row r="718" spans="1:15">
      <c r="A718" s="1046">
        <v>713</v>
      </c>
      <c r="B718" s="1045" t="s">
        <v>3894</v>
      </c>
      <c r="C718" s="1883" t="s">
        <v>12112</v>
      </c>
      <c r="D718" s="1884"/>
      <c r="E718" s="1884"/>
      <c r="F718" s="1884"/>
      <c r="G718" s="1884"/>
      <c r="H718" s="1884"/>
      <c r="I718" s="1884"/>
      <c r="J718" s="1885"/>
      <c r="K718" s="1033" t="s">
        <v>6990</v>
      </c>
      <c r="L718" s="1040" t="s">
        <v>3894</v>
      </c>
      <c r="M718" s="1282"/>
      <c r="N718" s="1282"/>
      <c r="O718" s="1058"/>
    </row>
    <row r="719" spans="1:15">
      <c r="A719" s="1046">
        <v>714</v>
      </c>
      <c r="B719" s="1045" t="s">
        <v>3896</v>
      </c>
      <c r="C719" s="1883" t="s">
        <v>12113</v>
      </c>
      <c r="D719" s="1884"/>
      <c r="E719" s="1884"/>
      <c r="F719" s="1884"/>
      <c r="G719" s="1884"/>
      <c r="H719" s="1884"/>
      <c r="I719" s="1884"/>
      <c r="J719" s="1885"/>
      <c r="K719" s="1033" t="s">
        <v>6990</v>
      </c>
      <c r="L719" s="1040" t="s">
        <v>3896</v>
      </c>
      <c r="M719" s="1282"/>
      <c r="N719" s="1282"/>
      <c r="O719" s="1058"/>
    </row>
    <row r="720" spans="1:15">
      <c r="A720" s="1046">
        <v>715</v>
      </c>
      <c r="B720" s="1045" t="s">
        <v>3898</v>
      </c>
      <c r="C720" s="1883" t="s">
        <v>12114</v>
      </c>
      <c r="D720" s="1884"/>
      <c r="E720" s="1884"/>
      <c r="F720" s="1884"/>
      <c r="G720" s="1884"/>
      <c r="H720" s="1884"/>
      <c r="I720" s="1884"/>
      <c r="J720" s="1885"/>
      <c r="K720" s="1033" t="s">
        <v>6990</v>
      </c>
      <c r="L720" s="1040" t="s">
        <v>3898</v>
      </c>
      <c r="M720" s="1282"/>
      <c r="N720" s="1282"/>
      <c r="O720" s="1058"/>
    </row>
    <row r="721" spans="1:15">
      <c r="A721" s="1046">
        <v>716</v>
      </c>
      <c r="B721" s="1037" t="s">
        <v>3900</v>
      </c>
      <c r="C721" s="1883" t="s">
        <v>12115</v>
      </c>
      <c r="D721" s="1884"/>
      <c r="E721" s="1884"/>
      <c r="F721" s="1884"/>
      <c r="G721" s="1884"/>
      <c r="H721" s="1884"/>
      <c r="I721" s="1884"/>
      <c r="J721" s="1885"/>
      <c r="K721" s="1033" t="s">
        <v>6990</v>
      </c>
      <c r="L721" s="1040" t="s">
        <v>3900</v>
      </c>
      <c r="M721" s="1282"/>
      <c r="N721" s="1282"/>
      <c r="O721" s="1058"/>
    </row>
    <row r="722" spans="1:15">
      <c r="A722" s="1046">
        <v>717</v>
      </c>
      <c r="B722" s="1037" t="s">
        <v>3902</v>
      </c>
      <c r="C722" s="1883" t="s">
        <v>12116</v>
      </c>
      <c r="D722" s="1884"/>
      <c r="E722" s="1884"/>
      <c r="F722" s="1884"/>
      <c r="G722" s="1884"/>
      <c r="H722" s="1884"/>
      <c r="I722" s="1884"/>
      <c r="J722" s="1885"/>
      <c r="K722" s="1033" t="s">
        <v>6990</v>
      </c>
      <c r="L722" s="1040" t="s">
        <v>3902</v>
      </c>
      <c r="M722" s="1282"/>
      <c r="N722" s="1282"/>
      <c r="O722" s="1058"/>
    </row>
    <row r="723" spans="1:15">
      <c r="A723" s="1046">
        <v>718</v>
      </c>
      <c r="B723" s="1037" t="s">
        <v>3904</v>
      </c>
      <c r="C723" s="1883" t="s">
        <v>12117</v>
      </c>
      <c r="D723" s="1884"/>
      <c r="E723" s="1884"/>
      <c r="F723" s="1884"/>
      <c r="G723" s="1884"/>
      <c r="H723" s="1884"/>
      <c r="I723" s="1884"/>
      <c r="J723" s="1885"/>
      <c r="K723" s="1033" t="s">
        <v>6990</v>
      </c>
      <c r="L723" s="1040" t="s">
        <v>3904</v>
      </c>
      <c r="M723" s="1282"/>
      <c r="N723" s="1282"/>
      <c r="O723" s="1058"/>
    </row>
    <row r="724" spans="1:15">
      <c r="A724" s="1046">
        <v>719</v>
      </c>
      <c r="B724" s="1037" t="s">
        <v>3906</v>
      </c>
      <c r="C724" s="1883" t="s">
        <v>12118</v>
      </c>
      <c r="D724" s="1884"/>
      <c r="E724" s="1884"/>
      <c r="F724" s="1884"/>
      <c r="G724" s="1884"/>
      <c r="H724" s="1884"/>
      <c r="I724" s="1884"/>
      <c r="J724" s="1885"/>
      <c r="K724" s="1033" t="s">
        <v>6990</v>
      </c>
      <c r="L724" s="1040" t="s">
        <v>3906</v>
      </c>
      <c r="M724" s="1282"/>
      <c r="N724" s="1282"/>
      <c r="O724" s="1058"/>
    </row>
    <row r="725" spans="1:15">
      <c r="A725" s="1046">
        <v>720</v>
      </c>
      <c r="B725" s="1045" t="s">
        <v>3908</v>
      </c>
      <c r="C725" s="1883" t="s">
        <v>12119</v>
      </c>
      <c r="D725" s="1884"/>
      <c r="E725" s="1884"/>
      <c r="F725" s="1884"/>
      <c r="G725" s="1884"/>
      <c r="H725" s="1884"/>
      <c r="I725" s="1884"/>
      <c r="J725" s="1885"/>
      <c r="K725" s="1033" t="s">
        <v>6990</v>
      </c>
      <c r="L725" s="1040" t="s">
        <v>3908</v>
      </c>
      <c r="M725" s="1282"/>
      <c r="N725" s="1282"/>
      <c r="O725" s="1058"/>
    </row>
    <row r="726" spans="1:15">
      <c r="A726" s="1046">
        <v>721</v>
      </c>
      <c r="B726" s="1045" t="s">
        <v>3910</v>
      </c>
      <c r="C726" s="1883" t="s">
        <v>12120</v>
      </c>
      <c r="D726" s="1884"/>
      <c r="E726" s="1884"/>
      <c r="F726" s="1884"/>
      <c r="G726" s="1884"/>
      <c r="H726" s="1884"/>
      <c r="I726" s="1884"/>
      <c r="J726" s="1885"/>
      <c r="K726" s="1033" t="s">
        <v>6990</v>
      </c>
      <c r="L726" s="1040" t="s">
        <v>3910</v>
      </c>
      <c r="M726" s="1282"/>
      <c r="N726" s="1282"/>
      <c r="O726" s="1058"/>
    </row>
    <row r="727" spans="1:15">
      <c r="A727" s="1046">
        <v>722</v>
      </c>
      <c r="B727" s="1045" t="s">
        <v>3912</v>
      </c>
      <c r="C727" s="1883" t="s">
        <v>12121</v>
      </c>
      <c r="D727" s="1884"/>
      <c r="E727" s="1884"/>
      <c r="F727" s="1884"/>
      <c r="G727" s="1884"/>
      <c r="H727" s="1884"/>
      <c r="I727" s="1884"/>
      <c r="J727" s="1885"/>
      <c r="K727" s="1033" t="s">
        <v>6990</v>
      </c>
      <c r="L727" s="1040" t="s">
        <v>3912</v>
      </c>
      <c r="M727" s="1282"/>
      <c r="N727" s="1282"/>
      <c r="O727" s="1058"/>
    </row>
    <row r="728" spans="1:15">
      <c r="A728" s="1046">
        <v>723</v>
      </c>
      <c r="B728" s="1045" t="s">
        <v>3914</v>
      </c>
      <c r="C728" s="1883" t="s">
        <v>12122</v>
      </c>
      <c r="D728" s="1884"/>
      <c r="E728" s="1884"/>
      <c r="F728" s="1884"/>
      <c r="G728" s="1884"/>
      <c r="H728" s="1884"/>
      <c r="I728" s="1884"/>
      <c r="J728" s="1885"/>
      <c r="K728" s="1033" t="s">
        <v>6990</v>
      </c>
      <c r="L728" s="1040" t="s">
        <v>3914</v>
      </c>
      <c r="M728" s="1282"/>
      <c r="N728" s="1282"/>
      <c r="O728" s="1058"/>
    </row>
    <row r="729" spans="1:15">
      <c r="A729" s="1046">
        <v>724</v>
      </c>
      <c r="B729" s="1037" t="s">
        <v>3916</v>
      </c>
      <c r="C729" s="1883" t="s">
        <v>12123</v>
      </c>
      <c r="D729" s="1884"/>
      <c r="E729" s="1884"/>
      <c r="F729" s="1884"/>
      <c r="G729" s="1884"/>
      <c r="H729" s="1884"/>
      <c r="I729" s="1884"/>
      <c r="J729" s="1885"/>
      <c r="K729" s="1033" t="s">
        <v>6990</v>
      </c>
      <c r="L729" s="1040" t="s">
        <v>3916</v>
      </c>
      <c r="M729" s="1282"/>
      <c r="N729" s="1282"/>
      <c r="O729" s="1058"/>
    </row>
    <row r="730" spans="1:15">
      <c r="A730" s="1046">
        <v>725</v>
      </c>
      <c r="B730" s="1037" t="s">
        <v>3918</v>
      </c>
      <c r="C730" s="1883" t="s">
        <v>12124</v>
      </c>
      <c r="D730" s="1884"/>
      <c r="E730" s="1884"/>
      <c r="F730" s="1884"/>
      <c r="G730" s="1884"/>
      <c r="H730" s="1884"/>
      <c r="I730" s="1884"/>
      <c r="J730" s="1885"/>
      <c r="K730" s="1033" t="s">
        <v>6990</v>
      </c>
      <c r="L730" s="1040" t="s">
        <v>3918</v>
      </c>
      <c r="M730" s="1282"/>
      <c r="N730" s="1282"/>
      <c r="O730" s="1058"/>
    </row>
    <row r="731" spans="1:15">
      <c r="A731" s="1046">
        <v>726</v>
      </c>
      <c r="B731" s="1037" t="s">
        <v>3920</v>
      </c>
      <c r="C731" s="1883" t="s">
        <v>12125</v>
      </c>
      <c r="D731" s="1884"/>
      <c r="E731" s="1884"/>
      <c r="F731" s="1884"/>
      <c r="G731" s="1884"/>
      <c r="H731" s="1884"/>
      <c r="I731" s="1884"/>
      <c r="J731" s="1885"/>
      <c r="K731" s="1033" t="s">
        <v>6990</v>
      </c>
      <c r="L731" s="1040" t="s">
        <v>3920</v>
      </c>
      <c r="M731" s="1282"/>
      <c r="N731" s="1282"/>
      <c r="O731" s="1058"/>
    </row>
    <row r="732" spans="1:15">
      <c r="A732" s="1046">
        <v>727</v>
      </c>
      <c r="B732" s="1037" t="s">
        <v>3922</v>
      </c>
      <c r="C732" s="1883" t="s">
        <v>12126</v>
      </c>
      <c r="D732" s="1884"/>
      <c r="E732" s="1884"/>
      <c r="F732" s="1884"/>
      <c r="G732" s="1884"/>
      <c r="H732" s="1884"/>
      <c r="I732" s="1884"/>
      <c r="J732" s="1885"/>
      <c r="K732" s="1033" t="s">
        <v>6990</v>
      </c>
      <c r="L732" s="1040" t="s">
        <v>3922</v>
      </c>
      <c r="M732" s="1282"/>
      <c r="N732" s="1282"/>
      <c r="O732" s="1058"/>
    </row>
    <row r="733" spans="1:15">
      <c r="A733" s="1046">
        <v>728</v>
      </c>
      <c r="B733" s="1045" t="s">
        <v>3924</v>
      </c>
      <c r="C733" s="1883" t="s">
        <v>12127</v>
      </c>
      <c r="D733" s="1884"/>
      <c r="E733" s="1884"/>
      <c r="F733" s="1884"/>
      <c r="G733" s="1884"/>
      <c r="H733" s="1884"/>
      <c r="I733" s="1884"/>
      <c r="J733" s="1885"/>
      <c r="K733" s="1033" t="s">
        <v>6990</v>
      </c>
      <c r="L733" s="1040" t="s">
        <v>3924</v>
      </c>
      <c r="M733" s="1282"/>
      <c r="N733" s="1282"/>
      <c r="O733" s="1058"/>
    </row>
    <row r="734" spans="1:15">
      <c r="A734" s="1046">
        <v>729</v>
      </c>
      <c r="B734" s="1045" t="s">
        <v>3926</v>
      </c>
      <c r="C734" s="1883" t="s">
        <v>12128</v>
      </c>
      <c r="D734" s="1884"/>
      <c r="E734" s="1884"/>
      <c r="F734" s="1884"/>
      <c r="G734" s="1884"/>
      <c r="H734" s="1884"/>
      <c r="I734" s="1884"/>
      <c r="J734" s="1885"/>
      <c r="K734" s="1033" t="s">
        <v>6990</v>
      </c>
      <c r="L734" s="1040" t="s">
        <v>3926</v>
      </c>
      <c r="M734" s="1282"/>
      <c r="N734" s="1282"/>
      <c r="O734" s="1058"/>
    </row>
    <row r="735" spans="1:15">
      <c r="A735" s="1046">
        <v>730</v>
      </c>
      <c r="B735" s="1045" t="s">
        <v>3928</v>
      </c>
      <c r="C735" s="1883" t="s">
        <v>12129</v>
      </c>
      <c r="D735" s="1884"/>
      <c r="E735" s="1884"/>
      <c r="F735" s="1884"/>
      <c r="G735" s="1884"/>
      <c r="H735" s="1884"/>
      <c r="I735" s="1884"/>
      <c r="J735" s="1885"/>
      <c r="K735" s="1033" t="s">
        <v>6990</v>
      </c>
      <c r="L735" s="1040" t="s">
        <v>3928</v>
      </c>
      <c r="M735" s="1282"/>
      <c r="N735" s="1282"/>
      <c r="O735" s="1058"/>
    </row>
    <row r="736" spans="1:15">
      <c r="A736" s="1046">
        <v>731</v>
      </c>
      <c r="B736" s="1045" t="s">
        <v>3930</v>
      </c>
      <c r="C736" s="1883" t="s">
        <v>12130</v>
      </c>
      <c r="D736" s="1884"/>
      <c r="E736" s="1884"/>
      <c r="F736" s="1884"/>
      <c r="G736" s="1884"/>
      <c r="H736" s="1884"/>
      <c r="I736" s="1884"/>
      <c r="J736" s="1885"/>
      <c r="K736" s="1033" t="s">
        <v>6990</v>
      </c>
      <c r="L736" s="1040" t="s">
        <v>3930</v>
      </c>
      <c r="M736" s="1282"/>
      <c r="N736" s="1282"/>
      <c r="O736" s="1058"/>
    </row>
    <row r="737" spans="1:15">
      <c r="A737" s="1046">
        <v>732</v>
      </c>
      <c r="B737" s="1037" t="s">
        <v>3932</v>
      </c>
      <c r="C737" s="1883" t="s">
        <v>12131</v>
      </c>
      <c r="D737" s="1884"/>
      <c r="E737" s="1884"/>
      <c r="F737" s="1884"/>
      <c r="G737" s="1884"/>
      <c r="H737" s="1884"/>
      <c r="I737" s="1884"/>
      <c r="J737" s="1885"/>
      <c r="K737" s="1033" t="s">
        <v>6990</v>
      </c>
      <c r="L737" s="1040" t="s">
        <v>3932</v>
      </c>
      <c r="M737" s="1282"/>
      <c r="N737" s="1282"/>
      <c r="O737" s="1058"/>
    </row>
    <row r="738" spans="1:15">
      <c r="A738" s="1046">
        <v>733</v>
      </c>
      <c r="B738" s="1037" t="s">
        <v>3934</v>
      </c>
      <c r="C738" s="1883" t="s">
        <v>12132</v>
      </c>
      <c r="D738" s="1884"/>
      <c r="E738" s="1884"/>
      <c r="F738" s="1884"/>
      <c r="G738" s="1884"/>
      <c r="H738" s="1884"/>
      <c r="I738" s="1884"/>
      <c r="J738" s="1885"/>
      <c r="K738" s="1033" t="s">
        <v>6990</v>
      </c>
      <c r="L738" s="1040" t="s">
        <v>3934</v>
      </c>
      <c r="M738" s="1282"/>
      <c r="N738" s="1282"/>
      <c r="O738" s="1058"/>
    </row>
    <row r="739" spans="1:15">
      <c r="A739" s="1046">
        <v>734</v>
      </c>
      <c r="B739" s="1037" t="s">
        <v>3936</v>
      </c>
      <c r="C739" s="1883" t="s">
        <v>12133</v>
      </c>
      <c r="D739" s="1884"/>
      <c r="E739" s="1884"/>
      <c r="F739" s="1884"/>
      <c r="G739" s="1884"/>
      <c r="H739" s="1884"/>
      <c r="I739" s="1884"/>
      <c r="J739" s="1885"/>
      <c r="K739" s="1033" t="s">
        <v>6990</v>
      </c>
      <c r="L739" s="1040" t="s">
        <v>3936</v>
      </c>
      <c r="M739" s="1282"/>
      <c r="N739" s="1282"/>
      <c r="O739" s="1058"/>
    </row>
    <row r="740" spans="1:15">
      <c r="A740" s="1046">
        <v>735</v>
      </c>
      <c r="B740" s="1037" t="s">
        <v>3938</v>
      </c>
      <c r="C740" s="1883" t="s">
        <v>12134</v>
      </c>
      <c r="D740" s="1884"/>
      <c r="E740" s="1884"/>
      <c r="F740" s="1884"/>
      <c r="G740" s="1884"/>
      <c r="H740" s="1884"/>
      <c r="I740" s="1884"/>
      <c r="J740" s="1885"/>
      <c r="K740" s="1033" t="s">
        <v>6990</v>
      </c>
      <c r="L740" s="1040" t="s">
        <v>3938</v>
      </c>
      <c r="M740" s="1282"/>
      <c r="N740" s="1282"/>
      <c r="O740" s="1058"/>
    </row>
    <row r="741" spans="1:15">
      <c r="A741" s="1046">
        <v>736</v>
      </c>
      <c r="B741" s="1045" t="s">
        <v>3940</v>
      </c>
      <c r="C741" s="1883" t="s">
        <v>12135</v>
      </c>
      <c r="D741" s="1884"/>
      <c r="E741" s="1884"/>
      <c r="F741" s="1884"/>
      <c r="G741" s="1884"/>
      <c r="H741" s="1884"/>
      <c r="I741" s="1884"/>
      <c r="J741" s="1885"/>
      <c r="K741" s="1033" t="s">
        <v>6990</v>
      </c>
      <c r="L741" s="1040" t="s">
        <v>3940</v>
      </c>
      <c r="M741" s="1282"/>
      <c r="N741" s="1282"/>
      <c r="O741" s="1058"/>
    </row>
    <row r="742" spans="1:15">
      <c r="A742" s="1046">
        <v>737</v>
      </c>
      <c r="B742" s="1045" t="s">
        <v>3942</v>
      </c>
      <c r="C742" s="1883" t="s">
        <v>12136</v>
      </c>
      <c r="D742" s="1884"/>
      <c r="E742" s="1884"/>
      <c r="F742" s="1884"/>
      <c r="G742" s="1884"/>
      <c r="H742" s="1884"/>
      <c r="I742" s="1884"/>
      <c r="J742" s="1885"/>
      <c r="K742" s="1033" t="s">
        <v>6990</v>
      </c>
      <c r="L742" s="1040" t="s">
        <v>3942</v>
      </c>
      <c r="M742" s="1282"/>
      <c r="N742" s="1282"/>
      <c r="O742" s="1058"/>
    </row>
    <row r="743" spans="1:15">
      <c r="A743" s="1046">
        <v>738</v>
      </c>
      <c r="B743" s="1045" t="s">
        <v>3944</v>
      </c>
      <c r="C743" s="1883" t="s">
        <v>12137</v>
      </c>
      <c r="D743" s="1884"/>
      <c r="E743" s="1884"/>
      <c r="F743" s="1884"/>
      <c r="G743" s="1884"/>
      <c r="H743" s="1884"/>
      <c r="I743" s="1884"/>
      <c r="J743" s="1885"/>
      <c r="K743" s="1033" t="s">
        <v>6990</v>
      </c>
      <c r="L743" s="1040" t="s">
        <v>3944</v>
      </c>
      <c r="M743" s="1282"/>
      <c r="N743" s="1282"/>
      <c r="O743" s="1058"/>
    </row>
    <row r="744" spans="1:15">
      <c r="A744" s="1046">
        <v>739</v>
      </c>
      <c r="B744" s="1045" t="s">
        <v>3946</v>
      </c>
      <c r="C744" s="1883" t="s">
        <v>12138</v>
      </c>
      <c r="D744" s="1884"/>
      <c r="E744" s="1884"/>
      <c r="F744" s="1884"/>
      <c r="G744" s="1884"/>
      <c r="H744" s="1884"/>
      <c r="I744" s="1884"/>
      <c r="J744" s="1885"/>
      <c r="K744" s="1033" t="s">
        <v>6990</v>
      </c>
      <c r="L744" s="1040" t="s">
        <v>3946</v>
      </c>
      <c r="M744" s="1282"/>
      <c r="N744" s="1282"/>
      <c r="O744" s="1058"/>
    </row>
    <row r="745" spans="1:15">
      <c r="A745" s="1046">
        <v>740</v>
      </c>
      <c r="B745" s="1037" t="s">
        <v>3948</v>
      </c>
      <c r="C745" s="1883" t="s">
        <v>12139</v>
      </c>
      <c r="D745" s="1884"/>
      <c r="E745" s="1884"/>
      <c r="F745" s="1884"/>
      <c r="G745" s="1884"/>
      <c r="H745" s="1884"/>
      <c r="I745" s="1884"/>
      <c r="J745" s="1885"/>
      <c r="K745" s="1033" t="s">
        <v>6990</v>
      </c>
      <c r="L745" s="1040" t="s">
        <v>3948</v>
      </c>
      <c r="M745" s="1282"/>
      <c r="N745" s="1282"/>
      <c r="O745" s="1058"/>
    </row>
    <row r="746" spans="1:15">
      <c r="A746" s="1046">
        <v>741</v>
      </c>
      <c r="B746" s="1037" t="s">
        <v>3950</v>
      </c>
      <c r="C746" s="1883" t="s">
        <v>12140</v>
      </c>
      <c r="D746" s="1884"/>
      <c r="E746" s="1884"/>
      <c r="F746" s="1884"/>
      <c r="G746" s="1884"/>
      <c r="H746" s="1884"/>
      <c r="I746" s="1884"/>
      <c r="J746" s="1885"/>
      <c r="K746" s="1033" t="s">
        <v>6990</v>
      </c>
      <c r="L746" s="1040" t="s">
        <v>3950</v>
      </c>
      <c r="M746" s="1282"/>
      <c r="N746" s="1282"/>
      <c r="O746" s="1058"/>
    </row>
    <row r="747" spans="1:15">
      <c r="A747" s="1046">
        <v>742</v>
      </c>
      <c r="B747" s="1037" t="s">
        <v>3952</v>
      </c>
      <c r="C747" s="1883" t="s">
        <v>12141</v>
      </c>
      <c r="D747" s="1884"/>
      <c r="E747" s="1884"/>
      <c r="F747" s="1884"/>
      <c r="G747" s="1884"/>
      <c r="H747" s="1884"/>
      <c r="I747" s="1884"/>
      <c r="J747" s="1885"/>
      <c r="K747" s="1033" t="s">
        <v>6990</v>
      </c>
      <c r="L747" s="1040" t="s">
        <v>3952</v>
      </c>
      <c r="M747" s="1282"/>
      <c r="N747" s="1282"/>
      <c r="O747" s="1058"/>
    </row>
    <row r="748" spans="1:15">
      <c r="A748" s="1046">
        <v>743</v>
      </c>
      <c r="B748" s="1037" t="s">
        <v>3954</v>
      </c>
      <c r="C748" s="1883" t="s">
        <v>12142</v>
      </c>
      <c r="D748" s="1884"/>
      <c r="E748" s="1884"/>
      <c r="F748" s="1884"/>
      <c r="G748" s="1884"/>
      <c r="H748" s="1884"/>
      <c r="I748" s="1884"/>
      <c r="J748" s="1885"/>
      <c r="K748" s="1033" t="s">
        <v>6990</v>
      </c>
      <c r="L748" s="1040" t="s">
        <v>3954</v>
      </c>
      <c r="M748" s="1282"/>
      <c r="N748" s="1282"/>
      <c r="O748" s="1058"/>
    </row>
    <row r="749" spans="1:15">
      <c r="A749" s="1046">
        <v>744</v>
      </c>
      <c r="B749" s="1045" t="s">
        <v>3956</v>
      </c>
      <c r="C749" s="1883" t="s">
        <v>12143</v>
      </c>
      <c r="D749" s="1884"/>
      <c r="E749" s="1884"/>
      <c r="F749" s="1884"/>
      <c r="G749" s="1884"/>
      <c r="H749" s="1884"/>
      <c r="I749" s="1884"/>
      <c r="J749" s="1885"/>
      <c r="K749" s="1033" t="s">
        <v>6990</v>
      </c>
      <c r="L749" s="1040" t="s">
        <v>3956</v>
      </c>
      <c r="M749" s="1282"/>
      <c r="N749" s="1282"/>
      <c r="O749" s="1058"/>
    </row>
    <row r="750" spans="1:15">
      <c r="A750" s="1046">
        <v>745</v>
      </c>
      <c r="B750" s="1045" t="s">
        <v>3958</v>
      </c>
      <c r="C750" s="1883" t="s">
        <v>12144</v>
      </c>
      <c r="D750" s="1884"/>
      <c r="E750" s="1884"/>
      <c r="F750" s="1884"/>
      <c r="G750" s="1884"/>
      <c r="H750" s="1884"/>
      <c r="I750" s="1884"/>
      <c r="J750" s="1885"/>
      <c r="K750" s="1033" t="s">
        <v>6990</v>
      </c>
      <c r="L750" s="1040" t="s">
        <v>3958</v>
      </c>
      <c r="M750" s="1282"/>
      <c r="N750" s="1282"/>
      <c r="O750" s="1058"/>
    </row>
    <row r="751" spans="1:15">
      <c r="A751" s="1046">
        <v>746</v>
      </c>
      <c r="B751" s="1045" t="s">
        <v>3960</v>
      </c>
      <c r="C751" s="1883" t="s">
        <v>12145</v>
      </c>
      <c r="D751" s="1884"/>
      <c r="E751" s="1884"/>
      <c r="F751" s="1884"/>
      <c r="G751" s="1884"/>
      <c r="H751" s="1884"/>
      <c r="I751" s="1884"/>
      <c r="J751" s="1885"/>
      <c r="K751" s="1033" t="s">
        <v>6990</v>
      </c>
      <c r="L751" s="1040" t="s">
        <v>3960</v>
      </c>
      <c r="M751" s="1282"/>
      <c r="N751" s="1282"/>
      <c r="O751" s="1058"/>
    </row>
    <row r="752" spans="1:15">
      <c r="A752" s="1046">
        <v>747</v>
      </c>
      <c r="B752" s="1045" t="s">
        <v>3962</v>
      </c>
      <c r="C752" s="1883" t="s">
        <v>12146</v>
      </c>
      <c r="D752" s="1884"/>
      <c r="E752" s="1884"/>
      <c r="F752" s="1884"/>
      <c r="G752" s="1884"/>
      <c r="H752" s="1884"/>
      <c r="I752" s="1884"/>
      <c r="J752" s="1885"/>
      <c r="K752" s="1033" t="s">
        <v>6990</v>
      </c>
      <c r="L752" s="1040" t="s">
        <v>3962</v>
      </c>
      <c r="M752" s="1282"/>
      <c r="N752" s="1282"/>
      <c r="O752" s="1058"/>
    </row>
    <row r="753" spans="1:15">
      <c r="A753" s="1046">
        <v>748</v>
      </c>
      <c r="B753" s="1037" t="s">
        <v>3964</v>
      </c>
      <c r="C753" s="1883" t="s">
        <v>12147</v>
      </c>
      <c r="D753" s="1884"/>
      <c r="E753" s="1884"/>
      <c r="F753" s="1884"/>
      <c r="G753" s="1884"/>
      <c r="H753" s="1884"/>
      <c r="I753" s="1884"/>
      <c r="J753" s="1885"/>
      <c r="K753" s="1033" t="s">
        <v>6990</v>
      </c>
      <c r="L753" s="1040" t="s">
        <v>3964</v>
      </c>
      <c r="M753" s="1282"/>
      <c r="N753" s="1282"/>
      <c r="O753" s="1058"/>
    </row>
    <row r="754" spans="1:15">
      <c r="A754" s="1046">
        <v>749</v>
      </c>
      <c r="B754" s="1037" t="s">
        <v>3966</v>
      </c>
      <c r="C754" s="1883" t="s">
        <v>12148</v>
      </c>
      <c r="D754" s="1884"/>
      <c r="E754" s="1884"/>
      <c r="F754" s="1884"/>
      <c r="G754" s="1884"/>
      <c r="H754" s="1884"/>
      <c r="I754" s="1884"/>
      <c r="J754" s="1885"/>
      <c r="K754" s="1033" t="s">
        <v>6990</v>
      </c>
      <c r="L754" s="1040" t="s">
        <v>3966</v>
      </c>
      <c r="M754" s="1282"/>
      <c r="N754" s="1282"/>
      <c r="O754" s="1058"/>
    </row>
    <row r="755" spans="1:15">
      <c r="A755" s="1046">
        <v>750</v>
      </c>
      <c r="B755" s="1037" t="s">
        <v>3968</v>
      </c>
      <c r="C755" s="1883" t="s">
        <v>12149</v>
      </c>
      <c r="D755" s="1884"/>
      <c r="E755" s="1884"/>
      <c r="F755" s="1884"/>
      <c r="G755" s="1884"/>
      <c r="H755" s="1884"/>
      <c r="I755" s="1884"/>
      <c r="J755" s="1885"/>
      <c r="K755" s="1033" t="s">
        <v>6990</v>
      </c>
      <c r="L755" s="1040" t="s">
        <v>3968</v>
      </c>
      <c r="M755" s="1282"/>
      <c r="N755" s="1282"/>
      <c r="O755" s="1058"/>
    </row>
    <row r="756" spans="1:15">
      <c r="A756" s="1046">
        <v>751</v>
      </c>
      <c r="B756" s="1037" t="s">
        <v>3970</v>
      </c>
      <c r="C756" s="1883" t="s">
        <v>12150</v>
      </c>
      <c r="D756" s="1884"/>
      <c r="E756" s="1884"/>
      <c r="F756" s="1884"/>
      <c r="G756" s="1884"/>
      <c r="H756" s="1884"/>
      <c r="I756" s="1884"/>
      <c r="J756" s="1885"/>
      <c r="K756" s="1033" t="s">
        <v>6990</v>
      </c>
      <c r="L756" s="1040" t="s">
        <v>3970</v>
      </c>
      <c r="M756" s="1282"/>
      <c r="N756" s="1282"/>
      <c r="O756" s="1058"/>
    </row>
    <row r="757" spans="1:15">
      <c r="A757" s="1046">
        <v>752</v>
      </c>
      <c r="B757" s="1045" t="s">
        <v>3972</v>
      </c>
      <c r="C757" s="1883" t="s">
        <v>12151</v>
      </c>
      <c r="D757" s="1884"/>
      <c r="E757" s="1884"/>
      <c r="F757" s="1884"/>
      <c r="G757" s="1884"/>
      <c r="H757" s="1884"/>
      <c r="I757" s="1884"/>
      <c r="J757" s="1885"/>
      <c r="K757" s="1033" t="s">
        <v>6990</v>
      </c>
      <c r="L757" s="1040" t="s">
        <v>3972</v>
      </c>
      <c r="M757" s="1282"/>
      <c r="N757" s="1282"/>
      <c r="O757" s="1058"/>
    </row>
    <row r="758" spans="1:15">
      <c r="A758" s="1046">
        <v>753</v>
      </c>
      <c r="B758" s="1045" t="s">
        <v>3974</v>
      </c>
      <c r="C758" s="1883" t="s">
        <v>12152</v>
      </c>
      <c r="D758" s="1884"/>
      <c r="E758" s="1884"/>
      <c r="F758" s="1884"/>
      <c r="G758" s="1884"/>
      <c r="H758" s="1884"/>
      <c r="I758" s="1884"/>
      <c r="J758" s="1885"/>
      <c r="K758" s="1033" t="s">
        <v>6990</v>
      </c>
      <c r="L758" s="1040" t="s">
        <v>3974</v>
      </c>
      <c r="M758" s="1282"/>
      <c r="N758" s="1282"/>
      <c r="O758" s="1058"/>
    </row>
    <row r="759" spans="1:15">
      <c r="A759" s="1046">
        <v>754</v>
      </c>
      <c r="B759" s="1045" t="s">
        <v>3976</v>
      </c>
      <c r="C759" s="1883" t="s">
        <v>12153</v>
      </c>
      <c r="D759" s="1884"/>
      <c r="E759" s="1884"/>
      <c r="F759" s="1884"/>
      <c r="G759" s="1884"/>
      <c r="H759" s="1884"/>
      <c r="I759" s="1884"/>
      <c r="J759" s="1885"/>
      <c r="K759" s="1033" t="s">
        <v>6990</v>
      </c>
      <c r="L759" s="1040" t="s">
        <v>3976</v>
      </c>
      <c r="M759" s="1282"/>
      <c r="N759" s="1282"/>
      <c r="O759" s="1058"/>
    </row>
    <row r="760" spans="1:15">
      <c r="A760" s="1046">
        <v>755</v>
      </c>
      <c r="B760" s="1045" t="s">
        <v>3978</v>
      </c>
      <c r="C760" s="1883" t="s">
        <v>12154</v>
      </c>
      <c r="D760" s="1884"/>
      <c r="E760" s="1884"/>
      <c r="F760" s="1884"/>
      <c r="G760" s="1884"/>
      <c r="H760" s="1884"/>
      <c r="I760" s="1884"/>
      <c r="J760" s="1885"/>
      <c r="K760" s="1033" t="s">
        <v>6990</v>
      </c>
      <c r="L760" s="1040" t="s">
        <v>3978</v>
      </c>
      <c r="M760" s="1282"/>
      <c r="N760" s="1282"/>
      <c r="O760" s="1058"/>
    </row>
    <row r="761" spans="1:15">
      <c r="A761" s="1046">
        <v>756</v>
      </c>
      <c r="B761" s="1037" t="s">
        <v>3980</v>
      </c>
      <c r="C761" s="1883" t="s">
        <v>12155</v>
      </c>
      <c r="D761" s="1884"/>
      <c r="E761" s="1884"/>
      <c r="F761" s="1884"/>
      <c r="G761" s="1884"/>
      <c r="H761" s="1884"/>
      <c r="I761" s="1884"/>
      <c r="J761" s="1885"/>
      <c r="K761" s="1033" t="s">
        <v>6990</v>
      </c>
      <c r="L761" s="1040" t="s">
        <v>3980</v>
      </c>
      <c r="M761" s="1282"/>
      <c r="N761" s="1282"/>
      <c r="O761" s="1058"/>
    </row>
    <row r="762" spans="1:15">
      <c r="A762" s="1046">
        <v>757</v>
      </c>
      <c r="B762" s="1037" t="s">
        <v>3982</v>
      </c>
      <c r="C762" s="1883" t="s">
        <v>12156</v>
      </c>
      <c r="D762" s="1884"/>
      <c r="E762" s="1884"/>
      <c r="F762" s="1884"/>
      <c r="G762" s="1884"/>
      <c r="H762" s="1884"/>
      <c r="I762" s="1884"/>
      <c r="J762" s="1885"/>
      <c r="K762" s="1033" t="s">
        <v>6990</v>
      </c>
      <c r="L762" s="1040" t="s">
        <v>3982</v>
      </c>
      <c r="M762" s="1282"/>
      <c r="N762" s="1282"/>
      <c r="O762" s="1058"/>
    </row>
    <row r="763" spans="1:15">
      <c r="A763" s="1046">
        <v>758</v>
      </c>
      <c r="B763" s="1037" t="s">
        <v>3984</v>
      </c>
      <c r="C763" s="1883" t="s">
        <v>12157</v>
      </c>
      <c r="D763" s="1884"/>
      <c r="E763" s="1884"/>
      <c r="F763" s="1884"/>
      <c r="G763" s="1884"/>
      <c r="H763" s="1884"/>
      <c r="I763" s="1884"/>
      <c r="J763" s="1885"/>
      <c r="K763" s="1033" t="s">
        <v>6990</v>
      </c>
      <c r="L763" s="1040" t="s">
        <v>3984</v>
      </c>
      <c r="M763" s="1282"/>
      <c r="N763" s="1282"/>
      <c r="O763" s="1058"/>
    </row>
    <row r="764" spans="1:15">
      <c r="A764" s="1046">
        <v>759</v>
      </c>
      <c r="B764" s="1037" t="s">
        <v>3986</v>
      </c>
      <c r="C764" s="1883" t="s">
        <v>12158</v>
      </c>
      <c r="D764" s="1884"/>
      <c r="E764" s="1884"/>
      <c r="F764" s="1884"/>
      <c r="G764" s="1884"/>
      <c r="H764" s="1884"/>
      <c r="I764" s="1884"/>
      <c r="J764" s="1885"/>
      <c r="K764" s="1033" t="s">
        <v>6990</v>
      </c>
      <c r="L764" s="1040" t="s">
        <v>3986</v>
      </c>
      <c r="M764" s="1282"/>
      <c r="N764" s="1282"/>
      <c r="O764" s="1058"/>
    </row>
    <row r="765" spans="1:15">
      <c r="A765" s="1046">
        <v>760</v>
      </c>
      <c r="B765" s="1045" t="s">
        <v>3988</v>
      </c>
      <c r="C765" s="1883" t="s">
        <v>12159</v>
      </c>
      <c r="D765" s="1884"/>
      <c r="E765" s="1884"/>
      <c r="F765" s="1884"/>
      <c r="G765" s="1884"/>
      <c r="H765" s="1884"/>
      <c r="I765" s="1884"/>
      <c r="J765" s="1885"/>
      <c r="K765" s="1033" t="s">
        <v>6990</v>
      </c>
      <c r="L765" s="1040" t="s">
        <v>3988</v>
      </c>
      <c r="M765" s="1282"/>
      <c r="N765" s="1282"/>
      <c r="O765" s="1058"/>
    </row>
    <row r="766" spans="1:15">
      <c r="A766" s="1046">
        <v>761</v>
      </c>
      <c r="B766" s="1045" t="s">
        <v>3990</v>
      </c>
      <c r="C766" s="1883" t="s">
        <v>12160</v>
      </c>
      <c r="D766" s="1884"/>
      <c r="E766" s="1884"/>
      <c r="F766" s="1884"/>
      <c r="G766" s="1884"/>
      <c r="H766" s="1884"/>
      <c r="I766" s="1884"/>
      <c r="J766" s="1885"/>
      <c r="K766" s="1033" t="s">
        <v>6990</v>
      </c>
      <c r="L766" s="1040" t="s">
        <v>3990</v>
      </c>
      <c r="M766" s="1282"/>
      <c r="N766" s="1282"/>
      <c r="O766" s="1058"/>
    </row>
    <row r="767" spans="1:15">
      <c r="A767" s="1046">
        <v>762</v>
      </c>
      <c r="B767" s="1045" t="s">
        <v>3992</v>
      </c>
      <c r="C767" s="1883" t="s">
        <v>12161</v>
      </c>
      <c r="D767" s="1884"/>
      <c r="E767" s="1884"/>
      <c r="F767" s="1884"/>
      <c r="G767" s="1884"/>
      <c r="H767" s="1884"/>
      <c r="I767" s="1884"/>
      <c r="J767" s="1885"/>
      <c r="K767" s="1033" t="s">
        <v>6990</v>
      </c>
      <c r="L767" s="1040" t="s">
        <v>3992</v>
      </c>
      <c r="M767" s="1282"/>
      <c r="N767" s="1282"/>
      <c r="O767" s="1058"/>
    </row>
    <row r="768" spans="1:15">
      <c r="A768" s="1046">
        <v>763</v>
      </c>
      <c r="B768" s="1045" t="s">
        <v>3994</v>
      </c>
      <c r="C768" s="1883" t="s">
        <v>12162</v>
      </c>
      <c r="D768" s="1884"/>
      <c r="E768" s="1884"/>
      <c r="F768" s="1884"/>
      <c r="G768" s="1884"/>
      <c r="H768" s="1884"/>
      <c r="I768" s="1884"/>
      <c r="J768" s="1885"/>
      <c r="K768" s="1033" t="s">
        <v>6990</v>
      </c>
      <c r="L768" s="1040" t="s">
        <v>3994</v>
      </c>
      <c r="M768" s="1282"/>
      <c r="N768" s="1282"/>
      <c r="O768" s="1058"/>
    </row>
    <row r="769" spans="1:15">
      <c r="A769" s="1046">
        <v>764</v>
      </c>
      <c r="B769" s="1037" t="s">
        <v>3996</v>
      </c>
      <c r="C769" s="1883" t="s">
        <v>12163</v>
      </c>
      <c r="D769" s="1884"/>
      <c r="E769" s="1884"/>
      <c r="F769" s="1884"/>
      <c r="G769" s="1884"/>
      <c r="H769" s="1884"/>
      <c r="I769" s="1884"/>
      <c r="J769" s="1885"/>
      <c r="K769" s="1033" t="s">
        <v>6990</v>
      </c>
      <c r="L769" s="1040" t="s">
        <v>3996</v>
      </c>
      <c r="M769" s="1282"/>
      <c r="N769" s="1282"/>
      <c r="O769" s="1058"/>
    </row>
    <row r="770" spans="1:15">
      <c r="A770" s="1046">
        <v>765</v>
      </c>
      <c r="B770" s="1037" t="s">
        <v>3998</v>
      </c>
      <c r="C770" s="1883" t="s">
        <v>12164</v>
      </c>
      <c r="D770" s="1884"/>
      <c r="E770" s="1884"/>
      <c r="F770" s="1884"/>
      <c r="G770" s="1884"/>
      <c r="H770" s="1884"/>
      <c r="I770" s="1884"/>
      <c r="J770" s="1885"/>
      <c r="K770" s="1033" t="s">
        <v>6990</v>
      </c>
      <c r="L770" s="1040" t="s">
        <v>3998</v>
      </c>
      <c r="M770" s="1282"/>
      <c r="N770" s="1282"/>
      <c r="O770" s="1058"/>
    </row>
    <row r="771" spans="1:15">
      <c r="A771" s="1046">
        <v>766</v>
      </c>
      <c r="B771" s="1037" t="s">
        <v>4000</v>
      </c>
      <c r="C771" s="1883" t="s">
        <v>12165</v>
      </c>
      <c r="D771" s="1884"/>
      <c r="E771" s="1884"/>
      <c r="F771" s="1884"/>
      <c r="G771" s="1884"/>
      <c r="H771" s="1884"/>
      <c r="I771" s="1884"/>
      <c r="J771" s="1885"/>
      <c r="K771" s="1033" t="s">
        <v>6990</v>
      </c>
      <c r="L771" s="1040" t="s">
        <v>4000</v>
      </c>
      <c r="M771" s="1282"/>
      <c r="N771" s="1282"/>
      <c r="O771" s="1058"/>
    </row>
    <row r="772" spans="1:15">
      <c r="A772" s="1046">
        <v>767</v>
      </c>
      <c r="B772" s="1037" t="s">
        <v>4002</v>
      </c>
      <c r="C772" s="1883" t="s">
        <v>12166</v>
      </c>
      <c r="D772" s="1884"/>
      <c r="E772" s="1884"/>
      <c r="F772" s="1884"/>
      <c r="G772" s="1884"/>
      <c r="H772" s="1884"/>
      <c r="I772" s="1884"/>
      <c r="J772" s="1885"/>
      <c r="K772" s="1033" t="s">
        <v>6990</v>
      </c>
      <c r="L772" s="1040" t="s">
        <v>4002</v>
      </c>
      <c r="M772" s="1282"/>
      <c r="N772" s="1282"/>
      <c r="O772" s="1058"/>
    </row>
    <row r="773" spans="1:15">
      <c r="A773" s="1046">
        <v>768</v>
      </c>
      <c r="B773" s="1045" t="s">
        <v>4004</v>
      </c>
      <c r="C773" s="1883" t="s">
        <v>12167</v>
      </c>
      <c r="D773" s="1884"/>
      <c r="E773" s="1884"/>
      <c r="F773" s="1884"/>
      <c r="G773" s="1884"/>
      <c r="H773" s="1884"/>
      <c r="I773" s="1884"/>
      <c r="J773" s="1885"/>
      <c r="K773" s="1041" t="s">
        <v>7321</v>
      </c>
      <c r="L773" s="1040" t="s">
        <v>4004</v>
      </c>
      <c r="M773" s="1282"/>
      <c r="N773" s="1281"/>
      <c r="O773" s="1058"/>
    </row>
    <row r="774" spans="1:15">
      <c r="A774" s="1046">
        <v>769</v>
      </c>
      <c r="B774" s="1045" t="s">
        <v>4006</v>
      </c>
      <c r="C774" s="1883" t="s">
        <v>12168</v>
      </c>
      <c r="D774" s="1884"/>
      <c r="E774" s="1884"/>
      <c r="F774" s="1884"/>
      <c r="G774" s="1884"/>
      <c r="H774" s="1884"/>
      <c r="I774" s="1884"/>
      <c r="J774" s="1885"/>
      <c r="K774" s="1041" t="s">
        <v>7321</v>
      </c>
      <c r="L774" s="1040" t="s">
        <v>4006</v>
      </c>
      <c r="M774" s="1282"/>
      <c r="N774" s="1281"/>
      <c r="O774" s="1058"/>
    </row>
    <row r="775" spans="1:15">
      <c r="A775" s="1046">
        <v>770</v>
      </c>
      <c r="B775" s="1045" t="s">
        <v>4008</v>
      </c>
      <c r="C775" s="1883" t="s">
        <v>12169</v>
      </c>
      <c r="D775" s="1884"/>
      <c r="E775" s="1884"/>
      <c r="F775" s="1884"/>
      <c r="G775" s="1884"/>
      <c r="H775" s="1884"/>
      <c r="I775" s="1884"/>
      <c r="J775" s="1885"/>
      <c r="K775" s="1041" t="s">
        <v>7321</v>
      </c>
      <c r="L775" s="1040" t="s">
        <v>4008</v>
      </c>
      <c r="M775" s="1282"/>
      <c r="N775" s="1281"/>
      <c r="O775" s="1058"/>
    </row>
    <row r="776" spans="1:15">
      <c r="A776" s="1046">
        <v>771</v>
      </c>
      <c r="B776" s="1045" t="s">
        <v>4010</v>
      </c>
      <c r="C776" s="1883" t="s">
        <v>12170</v>
      </c>
      <c r="D776" s="1884"/>
      <c r="E776" s="1884"/>
      <c r="F776" s="1884"/>
      <c r="G776" s="1884"/>
      <c r="H776" s="1884"/>
      <c r="I776" s="1884"/>
      <c r="J776" s="1885"/>
      <c r="K776" s="1041" t="s">
        <v>7321</v>
      </c>
      <c r="L776" s="1040" t="s">
        <v>4010</v>
      </c>
      <c r="M776" s="1282"/>
      <c r="N776" s="1281"/>
      <c r="O776" s="1058"/>
    </row>
    <row r="777" spans="1:15">
      <c r="A777" s="1046">
        <v>772</v>
      </c>
      <c r="B777" s="1037" t="s">
        <v>4012</v>
      </c>
      <c r="C777" s="1883" t="s">
        <v>12171</v>
      </c>
      <c r="D777" s="1884"/>
      <c r="E777" s="1884"/>
      <c r="F777" s="1884"/>
      <c r="G777" s="1884"/>
      <c r="H777" s="1884"/>
      <c r="I777" s="1884"/>
      <c r="J777" s="1885"/>
      <c r="K777" s="1041" t="s">
        <v>7321</v>
      </c>
      <c r="L777" s="1040" t="s">
        <v>4012</v>
      </c>
      <c r="M777" s="1282"/>
      <c r="N777" s="1281"/>
      <c r="O777" s="1058"/>
    </row>
    <row r="778" spans="1:15">
      <c r="A778" s="1046">
        <v>773</v>
      </c>
      <c r="B778" s="1037" t="s">
        <v>4014</v>
      </c>
      <c r="C778" s="1883" t="s">
        <v>12172</v>
      </c>
      <c r="D778" s="1884"/>
      <c r="E778" s="1884"/>
      <c r="F778" s="1884"/>
      <c r="G778" s="1884"/>
      <c r="H778" s="1884"/>
      <c r="I778" s="1884"/>
      <c r="J778" s="1885"/>
      <c r="K778" s="1041" t="s">
        <v>7321</v>
      </c>
      <c r="L778" s="1040" t="s">
        <v>4014</v>
      </c>
      <c r="M778" s="1282"/>
      <c r="N778" s="1281"/>
      <c r="O778" s="1058"/>
    </row>
    <row r="779" spans="1:15">
      <c r="A779" s="1046">
        <v>774</v>
      </c>
      <c r="B779" s="1037" t="s">
        <v>4016</v>
      </c>
      <c r="C779" s="1883" t="s">
        <v>12173</v>
      </c>
      <c r="D779" s="1884"/>
      <c r="E779" s="1884"/>
      <c r="F779" s="1884"/>
      <c r="G779" s="1884"/>
      <c r="H779" s="1884"/>
      <c r="I779" s="1884"/>
      <c r="J779" s="1885"/>
      <c r="K779" s="1041" t="s">
        <v>7321</v>
      </c>
      <c r="L779" s="1040" t="s">
        <v>4016</v>
      </c>
      <c r="M779" s="1282"/>
      <c r="N779" s="1281"/>
      <c r="O779" s="1058"/>
    </row>
    <row r="780" spans="1:15">
      <c r="A780" s="1046">
        <v>775</v>
      </c>
      <c r="B780" s="1037" t="s">
        <v>4018</v>
      </c>
      <c r="C780" s="1883" t="s">
        <v>12174</v>
      </c>
      <c r="D780" s="1884"/>
      <c r="E780" s="1884"/>
      <c r="F780" s="1884"/>
      <c r="G780" s="1884"/>
      <c r="H780" s="1884"/>
      <c r="I780" s="1884"/>
      <c r="J780" s="1885"/>
      <c r="K780" s="1041" t="s">
        <v>7321</v>
      </c>
      <c r="L780" s="1040" t="s">
        <v>4018</v>
      </c>
      <c r="M780" s="1282"/>
      <c r="N780" s="1281"/>
      <c r="O780" s="1058"/>
    </row>
    <row r="781" spans="1:15">
      <c r="A781" s="1046">
        <v>776</v>
      </c>
      <c r="B781" s="1045" t="s">
        <v>4020</v>
      </c>
      <c r="C781" s="1883" t="s">
        <v>12175</v>
      </c>
      <c r="D781" s="1884"/>
      <c r="E781" s="1884"/>
      <c r="F781" s="1884"/>
      <c r="G781" s="1884"/>
      <c r="H781" s="1884"/>
      <c r="I781" s="1884"/>
      <c r="J781" s="1885"/>
      <c r="K781" s="1041" t="s">
        <v>7321</v>
      </c>
      <c r="L781" s="1040" t="s">
        <v>4020</v>
      </c>
      <c r="M781" s="1282"/>
      <c r="N781" s="1281"/>
      <c r="O781" s="1058"/>
    </row>
    <row r="782" spans="1:15">
      <c r="A782" s="1046">
        <v>777</v>
      </c>
      <c r="B782" s="1045" t="s">
        <v>4022</v>
      </c>
      <c r="C782" s="1883" t="s">
        <v>12176</v>
      </c>
      <c r="D782" s="1884"/>
      <c r="E782" s="1884"/>
      <c r="F782" s="1884"/>
      <c r="G782" s="1884"/>
      <c r="H782" s="1884"/>
      <c r="I782" s="1884"/>
      <c r="J782" s="1885"/>
      <c r="K782" s="1041" t="s">
        <v>7321</v>
      </c>
      <c r="L782" s="1040" t="s">
        <v>4022</v>
      </c>
      <c r="M782" s="1282"/>
      <c r="N782" s="1281"/>
      <c r="O782" s="1058"/>
    </row>
    <row r="783" spans="1:15">
      <c r="A783" s="1046">
        <v>778</v>
      </c>
      <c r="B783" s="1045" t="s">
        <v>4024</v>
      </c>
      <c r="C783" s="1883" t="s">
        <v>12177</v>
      </c>
      <c r="D783" s="1884"/>
      <c r="E783" s="1884"/>
      <c r="F783" s="1884"/>
      <c r="G783" s="1884"/>
      <c r="H783" s="1884"/>
      <c r="I783" s="1884"/>
      <c r="J783" s="1885"/>
      <c r="K783" s="1041" t="s">
        <v>7321</v>
      </c>
      <c r="L783" s="1040" t="s">
        <v>4024</v>
      </c>
      <c r="M783" s="1282"/>
      <c r="N783" s="1281"/>
      <c r="O783" s="1058"/>
    </row>
    <row r="784" spans="1:15">
      <c r="A784" s="1046">
        <v>779</v>
      </c>
      <c r="B784" s="1045" t="s">
        <v>4026</v>
      </c>
      <c r="C784" s="1883" t="s">
        <v>12178</v>
      </c>
      <c r="D784" s="1884"/>
      <c r="E784" s="1884"/>
      <c r="F784" s="1884"/>
      <c r="G784" s="1884"/>
      <c r="H784" s="1884"/>
      <c r="I784" s="1884"/>
      <c r="J784" s="1885"/>
      <c r="K784" s="1041" t="s">
        <v>7321</v>
      </c>
      <c r="L784" s="1040" t="s">
        <v>4026</v>
      </c>
      <c r="M784" s="1282"/>
      <c r="N784" s="1281"/>
      <c r="O784" s="1058"/>
    </row>
    <row r="785" spans="1:15">
      <c r="A785" s="1046">
        <v>780</v>
      </c>
      <c r="B785" s="1037" t="s">
        <v>4028</v>
      </c>
      <c r="C785" s="1883" t="s">
        <v>12179</v>
      </c>
      <c r="D785" s="1884"/>
      <c r="E785" s="1884"/>
      <c r="F785" s="1884"/>
      <c r="G785" s="1884"/>
      <c r="H785" s="1884"/>
      <c r="I785" s="1884"/>
      <c r="J785" s="1885"/>
      <c r="K785" s="1041" t="s">
        <v>7321</v>
      </c>
      <c r="L785" s="1040" t="s">
        <v>4028</v>
      </c>
      <c r="M785" s="1282"/>
      <c r="N785" s="1281"/>
      <c r="O785" s="1058"/>
    </row>
    <row r="786" spans="1:15">
      <c r="A786" s="1046">
        <v>781</v>
      </c>
      <c r="B786" s="1037" t="s">
        <v>4030</v>
      </c>
      <c r="C786" s="1883" t="s">
        <v>12180</v>
      </c>
      <c r="D786" s="1884"/>
      <c r="E786" s="1884"/>
      <c r="F786" s="1884"/>
      <c r="G786" s="1884"/>
      <c r="H786" s="1884"/>
      <c r="I786" s="1884"/>
      <c r="J786" s="1885"/>
      <c r="K786" s="1041" t="s">
        <v>7321</v>
      </c>
      <c r="L786" s="1040" t="s">
        <v>4030</v>
      </c>
      <c r="M786" s="1282"/>
      <c r="N786" s="1281"/>
      <c r="O786" s="1058"/>
    </row>
    <row r="787" spans="1:15">
      <c r="A787" s="1046">
        <v>782</v>
      </c>
      <c r="B787" s="1037" t="s">
        <v>4032</v>
      </c>
      <c r="C787" s="1883" t="s">
        <v>12181</v>
      </c>
      <c r="D787" s="1884"/>
      <c r="E787" s="1884"/>
      <c r="F787" s="1884"/>
      <c r="G787" s="1884"/>
      <c r="H787" s="1884"/>
      <c r="I787" s="1884"/>
      <c r="J787" s="1885"/>
      <c r="K787" s="1041" t="s">
        <v>7321</v>
      </c>
      <c r="L787" s="1040" t="s">
        <v>4032</v>
      </c>
      <c r="M787" s="1282"/>
      <c r="N787" s="1281"/>
      <c r="O787" s="1058"/>
    </row>
    <row r="788" spans="1:15">
      <c r="A788" s="1046">
        <v>783</v>
      </c>
      <c r="B788" s="1037" t="s">
        <v>4034</v>
      </c>
      <c r="C788" s="1883" t="s">
        <v>12182</v>
      </c>
      <c r="D788" s="1884"/>
      <c r="E788" s="1884"/>
      <c r="F788" s="1884"/>
      <c r="G788" s="1884"/>
      <c r="H788" s="1884"/>
      <c r="I788" s="1884"/>
      <c r="J788" s="1885"/>
      <c r="K788" s="1041" t="s">
        <v>7321</v>
      </c>
      <c r="L788" s="1040" t="s">
        <v>4034</v>
      </c>
      <c r="M788" s="1282"/>
      <c r="N788" s="1281"/>
      <c r="O788" s="1058"/>
    </row>
    <row r="789" spans="1:15">
      <c r="A789" s="1046">
        <v>784</v>
      </c>
      <c r="B789" s="1045" t="s">
        <v>4036</v>
      </c>
      <c r="C789" s="1883" t="s">
        <v>12183</v>
      </c>
      <c r="D789" s="1884"/>
      <c r="E789" s="1884"/>
      <c r="F789" s="1884"/>
      <c r="G789" s="1884"/>
      <c r="H789" s="1884"/>
      <c r="I789" s="1884"/>
      <c r="J789" s="1885"/>
      <c r="K789" s="1041" t="s">
        <v>7321</v>
      </c>
      <c r="L789" s="1040" t="s">
        <v>4036</v>
      </c>
      <c r="M789" s="1282"/>
      <c r="N789" s="1281"/>
      <c r="O789" s="1058"/>
    </row>
    <row r="790" spans="1:15">
      <c r="A790" s="1046">
        <v>785</v>
      </c>
      <c r="B790" s="1045" t="s">
        <v>4038</v>
      </c>
      <c r="C790" s="1883" t="s">
        <v>12184</v>
      </c>
      <c r="D790" s="1884"/>
      <c r="E790" s="1884"/>
      <c r="F790" s="1884"/>
      <c r="G790" s="1884"/>
      <c r="H790" s="1884"/>
      <c r="I790" s="1884"/>
      <c r="J790" s="1885"/>
      <c r="K790" s="1041" t="s">
        <v>7321</v>
      </c>
      <c r="L790" s="1040" t="s">
        <v>4038</v>
      </c>
      <c r="M790" s="1282"/>
      <c r="N790" s="1281"/>
      <c r="O790" s="1058"/>
    </row>
    <row r="791" spans="1:15">
      <c r="A791" s="1046">
        <v>786</v>
      </c>
      <c r="B791" s="1045" t="s">
        <v>4040</v>
      </c>
      <c r="C791" s="1883" t="s">
        <v>12185</v>
      </c>
      <c r="D791" s="1884"/>
      <c r="E791" s="1884"/>
      <c r="F791" s="1884"/>
      <c r="G791" s="1884"/>
      <c r="H791" s="1884"/>
      <c r="I791" s="1884"/>
      <c r="J791" s="1885"/>
      <c r="K791" s="1041" t="s">
        <v>7321</v>
      </c>
      <c r="L791" s="1040" t="s">
        <v>4040</v>
      </c>
      <c r="M791" s="1282"/>
      <c r="N791" s="1281"/>
      <c r="O791" s="1058"/>
    </row>
    <row r="792" spans="1:15">
      <c r="A792" s="1046">
        <v>787</v>
      </c>
      <c r="B792" s="1045" t="s">
        <v>4042</v>
      </c>
      <c r="C792" s="1883" t="s">
        <v>12186</v>
      </c>
      <c r="D792" s="1884"/>
      <c r="E792" s="1884"/>
      <c r="F792" s="1884"/>
      <c r="G792" s="1884"/>
      <c r="H792" s="1884"/>
      <c r="I792" s="1884"/>
      <c r="J792" s="1885"/>
      <c r="K792" s="1041" t="s">
        <v>7321</v>
      </c>
      <c r="L792" s="1040" t="s">
        <v>4042</v>
      </c>
      <c r="M792" s="1282"/>
      <c r="N792" s="1281"/>
      <c r="O792" s="1058"/>
    </row>
    <row r="793" spans="1:15">
      <c r="A793" s="1046">
        <v>788</v>
      </c>
      <c r="B793" s="1037" t="s">
        <v>4044</v>
      </c>
      <c r="C793" s="1890" t="s">
        <v>6884</v>
      </c>
      <c r="D793" s="1526"/>
      <c r="E793" s="1526"/>
      <c r="F793" s="1526"/>
      <c r="G793" s="1031" t="s">
        <v>12187</v>
      </c>
      <c r="H793" s="1031" t="s">
        <v>12188</v>
      </c>
      <c r="I793" s="1031" t="s">
        <v>12189</v>
      </c>
      <c r="J793" s="1036" t="s">
        <v>12190</v>
      </c>
      <c r="K793" s="1041" t="s">
        <v>858</v>
      </c>
      <c r="L793" s="1040" t="s">
        <v>4044</v>
      </c>
      <c r="M793" s="1282"/>
      <c r="N793" s="1282"/>
      <c r="O793" s="1058"/>
    </row>
    <row r="794" spans="1:15">
      <c r="A794" s="1046">
        <v>789</v>
      </c>
      <c r="B794" s="1037" t="s">
        <v>4046</v>
      </c>
      <c r="C794" s="1890" t="s">
        <v>6884</v>
      </c>
      <c r="D794" s="1526"/>
      <c r="E794" s="1526"/>
      <c r="F794" s="1526"/>
      <c r="G794" s="1526"/>
      <c r="H794" s="1526"/>
      <c r="I794" s="1526"/>
      <c r="J794" s="1891"/>
      <c r="K794" s="1041" t="s">
        <v>16</v>
      </c>
      <c r="L794" s="1040" t="s">
        <v>4046</v>
      </c>
      <c r="M794" s="1282"/>
      <c r="N794" s="1282"/>
      <c r="O794" s="1058"/>
    </row>
    <row r="795" spans="1:15">
      <c r="A795" s="1046">
        <v>790</v>
      </c>
      <c r="B795" s="1037" t="s">
        <v>4048</v>
      </c>
      <c r="C795" s="1527" t="s">
        <v>12191</v>
      </c>
      <c r="D795" s="1527"/>
      <c r="E795" s="1527"/>
      <c r="F795" s="1886"/>
      <c r="G795" s="1031" t="s">
        <v>12192</v>
      </c>
      <c r="H795" s="1031" t="s">
        <v>12193</v>
      </c>
      <c r="I795" s="1031" t="s">
        <v>12194</v>
      </c>
      <c r="J795" s="1036" t="s">
        <v>12195</v>
      </c>
      <c r="K795" s="1041" t="s">
        <v>16</v>
      </c>
      <c r="L795" s="1040" t="s">
        <v>4048</v>
      </c>
      <c r="M795" s="1282"/>
      <c r="N795" s="1282"/>
      <c r="O795" s="1056"/>
    </row>
    <row r="796" spans="1:15" ht="13.5">
      <c r="A796" s="1046">
        <v>791</v>
      </c>
      <c r="B796" s="1037" t="s">
        <v>4050</v>
      </c>
      <c r="C796" s="1890" t="s">
        <v>6884</v>
      </c>
      <c r="D796" s="1526"/>
      <c r="E796" s="1526"/>
      <c r="F796" s="1031" t="s">
        <v>12196</v>
      </c>
      <c r="G796" s="1526" t="s">
        <v>6884</v>
      </c>
      <c r="H796" s="1526"/>
      <c r="I796" s="1527" t="s">
        <v>12197</v>
      </c>
      <c r="J796" s="1882"/>
      <c r="K796" s="1041" t="s">
        <v>16</v>
      </c>
      <c r="L796" s="1040" t="s">
        <v>4050</v>
      </c>
      <c r="M796" s="1283" t="s">
        <v>13361</v>
      </c>
      <c r="N796" s="1283" t="s">
        <v>13361</v>
      </c>
      <c r="O796" s="1240" t="s">
        <v>13575</v>
      </c>
    </row>
    <row r="797" spans="1:15">
      <c r="A797" s="1046">
        <v>792</v>
      </c>
      <c r="B797" s="1045" t="s">
        <v>4052</v>
      </c>
      <c r="C797" s="1039" t="s">
        <v>13</v>
      </c>
      <c r="D797" s="1063" t="s">
        <v>2427</v>
      </c>
      <c r="E797" s="1063" t="s">
        <v>2427</v>
      </c>
      <c r="F797" s="1063" t="s">
        <v>2427</v>
      </c>
      <c r="G797" s="1063" t="s">
        <v>2427</v>
      </c>
      <c r="H797" s="1063" t="s">
        <v>2427</v>
      </c>
      <c r="I797" s="1063" t="s">
        <v>2427</v>
      </c>
      <c r="J797" s="1063" t="s">
        <v>2427</v>
      </c>
      <c r="K797" s="1041" t="s">
        <v>16</v>
      </c>
      <c r="L797" s="1040" t="s">
        <v>4052</v>
      </c>
      <c r="M797" s="1282"/>
      <c r="N797" s="1282"/>
      <c r="O797" s="1058"/>
    </row>
    <row r="798" spans="1:15">
      <c r="A798" s="1046">
        <v>793</v>
      </c>
      <c r="B798" s="1045" t="s">
        <v>4054</v>
      </c>
      <c r="C798" s="1039" t="s">
        <v>13</v>
      </c>
      <c r="D798" s="1063" t="s">
        <v>2427</v>
      </c>
      <c r="E798" s="1063" t="s">
        <v>2427</v>
      </c>
      <c r="F798" s="1063" t="s">
        <v>2427</v>
      </c>
      <c r="G798" s="1063" t="s">
        <v>2427</v>
      </c>
      <c r="H798" s="1063" t="s">
        <v>2427</v>
      </c>
      <c r="I798" s="1063" t="s">
        <v>2427</v>
      </c>
      <c r="J798" s="1063" t="s">
        <v>2427</v>
      </c>
      <c r="K798" s="1041" t="s">
        <v>16</v>
      </c>
      <c r="L798" s="1040" t="s">
        <v>4054</v>
      </c>
      <c r="M798" s="1282"/>
      <c r="N798" s="1282"/>
      <c r="O798" s="1058"/>
    </row>
    <row r="799" spans="1:15">
      <c r="A799" s="1046">
        <v>794</v>
      </c>
      <c r="B799" s="1045" t="s">
        <v>4056</v>
      </c>
      <c r="C799" s="1039" t="s">
        <v>13</v>
      </c>
      <c r="D799" s="1063" t="s">
        <v>2427</v>
      </c>
      <c r="E799" s="1063" t="s">
        <v>2427</v>
      </c>
      <c r="F799" s="1063" t="s">
        <v>2427</v>
      </c>
      <c r="G799" s="1063" t="s">
        <v>2427</v>
      </c>
      <c r="H799" s="1063" t="s">
        <v>2427</v>
      </c>
      <c r="I799" s="1063" t="s">
        <v>2427</v>
      </c>
      <c r="J799" s="1063" t="s">
        <v>2427</v>
      </c>
      <c r="K799" s="1041" t="s">
        <v>16</v>
      </c>
      <c r="L799" s="1040" t="s">
        <v>4056</v>
      </c>
      <c r="M799" s="1282"/>
      <c r="N799" s="1282"/>
      <c r="O799" s="1058"/>
    </row>
    <row r="800" spans="1:15">
      <c r="A800" s="1046">
        <v>795</v>
      </c>
      <c r="B800" s="1045" t="s">
        <v>4058</v>
      </c>
      <c r="C800" s="1039" t="s">
        <v>13</v>
      </c>
      <c r="D800" s="1063" t="s">
        <v>2427</v>
      </c>
      <c r="E800" s="1063" t="s">
        <v>2427</v>
      </c>
      <c r="F800" s="1063" t="s">
        <v>2427</v>
      </c>
      <c r="G800" s="1063" t="s">
        <v>2427</v>
      </c>
      <c r="H800" s="1063" t="s">
        <v>2427</v>
      </c>
      <c r="I800" s="1063" t="s">
        <v>2427</v>
      </c>
      <c r="J800" s="1063" t="s">
        <v>2427</v>
      </c>
      <c r="K800" s="1041" t="s">
        <v>16</v>
      </c>
      <c r="L800" s="1040" t="s">
        <v>4058</v>
      </c>
      <c r="M800" s="1282"/>
      <c r="N800" s="1282"/>
      <c r="O800" s="1058"/>
    </row>
    <row r="801" spans="1:15">
      <c r="A801" s="1046">
        <v>796</v>
      </c>
      <c r="B801" s="1037" t="s">
        <v>4060</v>
      </c>
      <c r="C801" s="1039" t="s">
        <v>13</v>
      </c>
      <c r="D801" s="1063" t="s">
        <v>2427</v>
      </c>
      <c r="E801" s="1063" t="s">
        <v>2427</v>
      </c>
      <c r="F801" s="1063" t="s">
        <v>2427</v>
      </c>
      <c r="G801" s="1063" t="s">
        <v>2427</v>
      </c>
      <c r="H801" s="1063" t="s">
        <v>2427</v>
      </c>
      <c r="I801" s="1063" t="s">
        <v>2427</v>
      </c>
      <c r="J801" s="1063" t="s">
        <v>2427</v>
      </c>
      <c r="K801" s="1041" t="s">
        <v>16</v>
      </c>
      <c r="L801" s="1040" t="s">
        <v>4060</v>
      </c>
      <c r="M801" s="1282"/>
      <c r="N801" s="1282"/>
      <c r="O801" s="1058"/>
    </row>
    <row r="802" spans="1:15">
      <c r="A802" s="1046">
        <v>797</v>
      </c>
      <c r="B802" s="1037" t="s">
        <v>4062</v>
      </c>
      <c r="C802" s="1039" t="s">
        <v>13</v>
      </c>
      <c r="D802" s="1063" t="s">
        <v>2427</v>
      </c>
      <c r="E802" s="1063" t="s">
        <v>2427</v>
      </c>
      <c r="F802" s="1063" t="s">
        <v>2427</v>
      </c>
      <c r="G802" s="1063" t="s">
        <v>2427</v>
      </c>
      <c r="H802" s="1063" t="s">
        <v>2427</v>
      </c>
      <c r="I802" s="1063" t="s">
        <v>2427</v>
      </c>
      <c r="J802" s="1063" t="s">
        <v>2427</v>
      </c>
      <c r="K802" s="1041" t="s">
        <v>16</v>
      </c>
      <c r="L802" s="1040" t="s">
        <v>4062</v>
      </c>
      <c r="M802" s="1282"/>
      <c r="N802" s="1282"/>
      <c r="O802" s="1058"/>
    </row>
    <row r="803" spans="1:15">
      <c r="A803" s="1046">
        <v>798</v>
      </c>
      <c r="B803" s="1037" t="s">
        <v>4064</v>
      </c>
      <c r="C803" s="1039" t="s">
        <v>13</v>
      </c>
      <c r="D803" s="1063" t="s">
        <v>2427</v>
      </c>
      <c r="E803" s="1063" t="s">
        <v>2427</v>
      </c>
      <c r="F803" s="1063" t="s">
        <v>2427</v>
      </c>
      <c r="G803" s="1063" t="s">
        <v>2427</v>
      </c>
      <c r="H803" s="1063" t="s">
        <v>2427</v>
      </c>
      <c r="I803" s="1063" t="s">
        <v>2427</v>
      </c>
      <c r="J803" s="1063" t="s">
        <v>2427</v>
      </c>
      <c r="K803" s="1041" t="s">
        <v>16</v>
      </c>
      <c r="L803" s="1040" t="s">
        <v>4064</v>
      </c>
      <c r="M803" s="1282"/>
      <c r="N803" s="1282"/>
      <c r="O803" s="1058"/>
    </row>
    <row r="804" spans="1:15">
      <c r="A804" s="1046">
        <v>799</v>
      </c>
      <c r="B804" s="1037" t="s">
        <v>4066</v>
      </c>
      <c r="C804" s="1039" t="s">
        <v>13</v>
      </c>
      <c r="D804" s="1063" t="s">
        <v>2427</v>
      </c>
      <c r="E804" s="1063" t="s">
        <v>2427</v>
      </c>
      <c r="F804" s="1063" t="s">
        <v>2427</v>
      </c>
      <c r="G804" s="1063" t="s">
        <v>2427</v>
      </c>
      <c r="H804" s="1063" t="s">
        <v>2427</v>
      </c>
      <c r="I804" s="1063" t="s">
        <v>2427</v>
      </c>
      <c r="J804" s="1063" t="s">
        <v>2427</v>
      </c>
      <c r="K804" s="1041" t="s">
        <v>16</v>
      </c>
      <c r="L804" s="1040" t="s">
        <v>4066</v>
      </c>
      <c r="M804" s="1282"/>
      <c r="N804" s="1282"/>
      <c r="O804" s="1058"/>
    </row>
    <row r="805" spans="1:15">
      <c r="A805" s="1046">
        <v>800</v>
      </c>
      <c r="B805" s="1045" t="s">
        <v>4068</v>
      </c>
      <c r="C805" s="1039" t="s">
        <v>13</v>
      </c>
      <c r="D805" s="1063" t="s">
        <v>2427</v>
      </c>
      <c r="E805" s="1063" t="s">
        <v>2427</v>
      </c>
      <c r="F805" s="1063" t="s">
        <v>2427</v>
      </c>
      <c r="G805" s="1063" t="s">
        <v>2427</v>
      </c>
      <c r="H805" s="1063" t="s">
        <v>2427</v>
      </c>
      <c r="I805" s="1063" t="s">
        <v>2427</v>
      </c>
      <c r="J805" s="1063" t="s">
        <v>2427</v>
      </c>
      <c r="K805" s="1041" t="s">
        <v>16</v>
      </c>
      <c r="L805" s="1040" t="s">
        <v>4068</v>
      </c>
      <c r="M805" s="1282"/>
      <c r="N805" s="1282"/>
      <c r="O805" s="1058"/>
    </row>
    <row r="806" spans="1:15">
      <c r="A806" s="1046">
        <v>801</v>
      </c>
      <c r="B806" s="1045" t="s">
        <v>4070</v>
      </c>
      <c r="C806" s="1039" t="s">
        <v>13</v>
      </c>
      <c r="D806" s="1063" t="s">
        <v>2427</v>
      </c>
      <c r="E806" s="1063" t="s">
        <v>2427</v>
      </c>
      <c r="F806" s="1063" t="s">
        <v>2427</v>
      </c>
      <c r="G806" s="1063" t="s">
        <v>2427</v>
      </c>
      <c r="H806" s="1063" t="s">
        <v>2427</v>
      </c>
      <c r="I806" s="1063" t="s">
        <v>2427</v>
      </c>
      <c r="J806" s="1063" t="s">
        <v>2427</v>
      </c>
      <c r="K806" s="1041" t="s">
        <v>16</v>
      </c>
      <c r="L806" s="1040" t="s">
        <v>4070</v>
      </c>
      <c r="M806" s="1282"/>
      <c r="N806" s="1282"/>
      <c r="O806" s="1058"/>
    </row>
    <row r="807" spans="1:15">
      <c r="A807" s="1046">
        <v>802</v>
      </c>
      <c r="B807" s="1045" t="s">
        <v>4072</v>
      </c>
      <c r="C807" s="1039" t="s">
        <v>13</v>
      </c>
      <c r="D807" s="1063" t="s">
        <v>2427</v>
      </c>
      <c r="E807" s="1063" t="s">
        <v>2427</v>
      </c>
      <c r="F807" s="1063" t="s">
        <v>2427</v>
      </c>
      <c r="G807" s="1063" t="s">
        <v>2427</v>
      </c>
      <c r="H807" s="1063" t="s">
        <v>2427</v>
      </c>
      <c r="I807" s="1063" t="s">
        <v>2427</v>
      </c>
      <c r="J807" s="1063" t="s">
        <v>2427</v>
      </c>
      <c r="K807" s="1041" t="s">
        <v>16</v>
      </c>
      <c r="L807" s="1040" t="s">
        <v>4072</v>
      </c>
      <c r="M807" s="1282"/>
      <c r="N807" s="1282"/>
      <c r="O807" s="1058"/>
    </row>
    <row r="808" spans="1:15">
      <c r="A808" s="1046">
        <v>803</v>
      </c>
      <c r="B808" s="1045" t="s">
        <v>4074</v>
      </c>
      <c r="C808" s="1039" t="s">
        <v>13</v>
      </c>
      <c r="D808" s="1063" t="s">
        <v>2427</v>
      </c>
      <c r="E808" s="1063" t="s">
        <v>2427</v>
      </c>
      <c r="F808" s="1063" t="s">
        <v>2427</v>
      </c>
      <c r="G808" s="1063" t="s">
        <v>2427</v>
      </c>
      <c r="H808" s="1063" t="s">
        <v>2427</v>
      </c>
      <c r="I808" s="1063" t="s">
        <v>2427</v>
      </c>
      <c r="J808" s="1063" t="s">
        <v>2427</v>
      </c>
      <c r="K808" s="1041" t="s">
        <v>16</v>
      </c>
      <c r="L808" s="1040" t="s">
        <v>4074</v>
      </c>
      <c r="M808" s="1282"/>
      <c r="N808" s="1282"/>
      <c r="O808" s="1058"/>
    </row>
    <row r="809" spans="1:15">
      <c r="A809" s="1046">
        <v>804</v>
      </c>
      <c r="B809" s="1037" t="s">
        <v>4076</v>
      </c>
      <c r="C809" s="1039" t="s">
        <v>13</v>
      </c>
      <c r="D809" s="1063" t="s">
        <v>2427</v>
      </c>
      <c r="E809" s="1063" t="s">
        <v>2427</v>
      </c>
      <c r="F809" s="1063" t="s">
        <v>2427</v>
      </c>
      <c r="G809" s="1063" t="s">
        <v>2427</v>
      </c>
      <c r="H809" s="1063" t="s">
        <v>2427</v>
      </c>
      <c r="I809" s="1063" t="s">
        <v>2427</v>
      </c>
      <c r="J809" s="1063" t="s">
        <v>2427</v>
      </c>
      <c r="K809" s="1041" t="s">
        <v>16</v>
      </c>
      <c r="L809" s="1040" t="s">
        <v>4076</v>
      </c>
      <c r="M809" s="1282"/>
      <c r="N809" s="1282"/>
      <c r="O809" s="1058"/>
    </row>
    <row r="810" spans="1:15">
      <c r="A810" s="1046">
        <v>805</v>
      </c>
      <c r="B810" s="1037" t="s">
        <v>4078</v>
      </c>
      <c r="C810" s="1039" t="s">
        <v>13</v>
      </c>
      <c r="D810" s="1063" t="s">
        <v>2427</v>
      </c>
      <c r="E810" s="1063" t="s">
        <v>2427</v>
      </c>
      <c r="F810" s="1063" t="s">
        <v>2427</v>
      </c>
      <c r="G810" s="1063" t="s">
        <v>2427</v>
      </c>
      <c r="H810" s="1063" t="s">
        <v>2427</v>
      </c>
      <c r="I810" s="1063" t="s">
        <v>2427</v>
      </c>
      <c r="J810" s="1063" t="s">
        <v>2427</v>
      </c>
      <c r="K810" s="1041" t="s">
        <v>16</v>
      </c>
      <c r="L810" s="1040" t="s">
        <v>4078</v>
      </c>
      <c r="M810" s="1282"/>
      <c r="N810" s="1282"/>
      <c r="O810" s="1058"/>
    </row>
    <row r="811" spans="1:15">
      <c r="A811" s="1046">
        <v>806</v>
      </c>
      <c r="B811" s="1037" t="s">
        <v>4080</v>
      </c>
      <c r="C811" s="1039" t="s">
        <v>13</v>
      </c>
      <c r="D811" s="1063" t="s">
        <v>2427</v>
      </c>
      <c r="E811" s="1063" t="s">
        <v>2427</v>
      </c>
      <c r="F811" s="1063" t="s">
        <v>2427</v>
      </c>
      <c r="G811" s="1063" t="s">
        <v>2427</v>
      </c>
      <c r="H811" s="1063" t="s">
        <v>2427</v>
      </c>
      <c r="I811" s="1063" t="s">
        <v>2427</v>
      </c>
      <c r="J811" s="1063" t="s">
        <v>2427</v>
      </c>
      <c r="K811" s="1041" t="s">
        <v>16</v>
      </c>
      <c r="L811" s="1040" t="s">
        <v>4080</v>
      </c>
      <c r="M811" s="1282"/>
      <c r="N811" s="1282"/>
      <c r="O811" s="1058"/>
    </row>
    <row r="812" spans="1:15">
      <c r="A812" s="1046">
        <v>807</v>
      </c>
      <c r="B812" s="1037" t="s">
        <v>4082</v>
      </c>
      <c r="C812" s="1039" t="s">
        <v>13</v>
      </c>
      <c r="D812" s="1063" t="s">
        <v>2427</v>
      </c>
      <c r="E812" s="1063" t="s">
        <v>2427</v>
      </c>
      <c r="F812" s="1063" t="s">
        <v>2427</v>
      </c>
      <c r="G812" s="1063" t="s">
        <v>2427</v>
      </c>
      <c r="H812" s="1063" t="s">
        <v>2427</v>
      </c>
      <c r="I812" s="1063" t="s">
        <v>2427</v>
      </c>
      <c r="J812" s="1063" t="s">
        <v>2427</v>
      </c>
      <c r="K812" s="1041" t="s">
        <v>16</v>
      </c>
      <c r="L812" s="1040" t="s">
        <v>4082</v>
      </c>
      <c r="M812" s="1282"/>
      <c r="N812" s="1282"/>
      <c r="O812" s="1058"/>
    </row>
    <row r="813" spans="1:15">
      <c r="A813" s="1046">
        <v>808</v>
      </c>
      <c r="B813" s="1045" t="s">
        <v>4084</v>
      </c>
      <c r="C813" s="1039" t="s">
        <v>13</v>
      </c>
      <c r="D813" s="1063" t="s">
        <v>2427</v>
      </c>
      <c r="E813" s="1063" t="s">
        <v>2427</v>
      </c>
      <c r="F813" s="1063" t="s">
        <v>2427</v>
      </c>
      <c r="G813" s="1063" t="s">
        <v>2427</v>
      </c>
      <c r="H813" s="1063" t="s">
        <v>2427</v>
      </c>
      <c r="I813" s="1063" t="s">
        <v>2427</v>
      </c>
      <c r="J813" s="1063" t="s">
        <v>2427</v>
      </c>
      <c r="K813" s="1041" t="s">
        <v>16</v>
      </c>
      <c r="L813" s="1040" t="s">
        <v>4084</v>
      </c>
      <c r="M813" s="1282"/>
      <c r="N813" s="1282"/>
      <c r="O813" s="1058"/>
    </row>
    <row r="814" spans="1:15">
      <c r="A814" s="1046">
        <v>809</v>
      </c>
      <c r="B814" s="1045" t="s">
        <v>4086</v>
      </c>
      <c r="C814" s="1039" t="s">
        <v>13</v>
      </c>
      <c r="D814" s="1063" t="s">
        <v>2427</v>
      </c>
      <c r="E814" s="1063" t="s">
        <v>2427</v>
      </c>
      <c r="F814" s="1063" t="s">
        <v>2427</v>
      </c>
      <c r="G814" s="1063" t="s">
        <v>2427</v>
      </c>
      <c r="H814" s="1063" t="s">
        <v>2427</v>
      </c>
      <c r="I814" s="1063" t="s">
        <v>2427</v>
      </c>
      <c r="J814" s="1063" t="s">
        <v>2427</v>
      </c>
      <c r="K814" s="1041" t="s">
        <v>16</v>
      </c>
      <c r="L814" s="1040" t="s">
        <v>4086</v>
      </c>
      <c r="M814" s="1282"/>
      <c r="N814" s="1282"/>
      <c r="O814" s="1058"/>
    </row>
    <row r="815" spans="1:15">
      <c r="A815" s="1046">
        <v>810</v>
      </c>
      <c r="B815" s="1045" t="s">
        <v>4088</v>
      </c>
      <c r="C815" s="1039" t="s">
        <v>13</v>
      </c>
      <c r="D815" s="1063" t="s">
        <v>2427</v>
      </c>
      <c r="E815" s="1063" t="s">
        <v>2427</v>
      </c>
      <c r="F815" s="1063" t="s">
        <v>2427</v>
      </c>
      <c r="G815" s="1063" t="s">
        <v>2427</v>
      </c>
      <c r="H815" s="1063" t="s">
        <v>2427</v>
      </c>
      <c r="I815" s="1063" t="s">
        <v>2427</v>
      </c>
      <c r="J815" s="1063" t="s">
        <v>2427</v>
      </c>
      <c r="K815" s="1041" t="s">
        <v>16</v>
      </c>
      <c r="L815" s="1040" t="s">
        <v>4088</v>
      </c>
      <c r="M815" s="1282"/>
      <c r="N815" s="1282"/>
      <c r="O815" s="1058"/>
    </row>
    <row r="816" spans="1:15">
      <c r="A816" s="1046">
        <v>811</v>
      </c>
      <c r="B816" s="1045" t="s">
        <v>4090</v>
      </c>
      <c r="C816" s="1039" t="s">
        <v>13</v>
      </c>
      <c r="D816" s="1063" t="s">
        <v>2427</v>
      </c>
      <c r="E816" s="1063" t="s">
        <v>2427</v>
      </c>
      <c r="F816" s="1063" t="s">
        <v>2427</v>
      </c>
      <c r="G816" s="1063" t="s">
        <v>2427</v>
      </c>
      <c r="H816" s="1063" t="s">
        <v>2427</v>
      </c>
      <c r="I816" s="1063" t="s">
        <v>2427</v>
      </c>
      <c r="J816" s="1063" t="s">
        <v>2427</v>
      </c>
      <c r="K816" s="1041" t="s">
        <v>16</v>
      </c>
      <c r="L816" s="1040" t="s">
        <v>4090</v>
      </c>
      <c r="M816" s="1282"/>
      <c r="N816" s="1282"/>
      <c r="O816" s="1058"/>
    </row>
    <row r="817" spans="1:15">
      <c r="A817" s="1046">
        <v>812</v>
      </c>
      <c r="B817" s="1037" t="s">
        <v>4092</v>
      </c>
      <c r="C817" s="1039" t="s">
        <v>13</v>
      </c>
      <c r="D817" s="1063" t="s">
        <v>2427</v>
      </c>
      <c r="E817" s="1063" t="s">
        <v>2427</v>
      </c>
      <c r="F817" s="1063" t="s">
        <v>2427</v>
      </c>
      <c r="G817" s="1063" t="s">
        <v>2427</v>
      </c>
      <c r="H817" s="1063" t="s">
        <v>2427</v>
      </c>
      <c r="I817" s="1063" t="s">
        <v>2427</v>
      </c>
      <c r="J817" s="1063" t="s">
        <v>2427</v>
      </c>
      <c r="K817" s="1041" t="s">
        <v>16</v>
      </c>
      <c r="L817" s="1040" t="s">
        <v>4092</v>
      </c>
      <c r="M817" s="1282"/>
      <c r="N817" s="1282"/>
      <c r="O817" s="1058"/>
    </row>
    <row r="818" spans="1:15">
      <c r="A818" s="1046">
        <v>813</v>
      </c>
      <c r="B818" s="1037" t="s">
        <v>4094</v>
      </c>
      <c r="C818" s="1039" t="s">
        <v>13</v>
      </c>
      <c r="D818" s="1063" t="s">
        <v>2427</v>
      </c>
      <c r="E818" s="1063" t="s">
        <v>2427</v>
      </c>
      <c r="F818" s="1063" t="s">
        <v>2427</v>
      </c>
      <c r="G818" s="1063" t="s">
        <v>2427</v>
      </c>
      <c r="H818" s="1063" t="s">
        <v>2427</v>
      </c>
      <c r="I818" s="1063" t="s">
        <v>2427</v>
      </c>
      <c r="J818" s="1063" t="s">
        <v>2427</v>
      </c>
      <c r="K818" s="1041" t="s">
        <v>16</v>
      </c>
      <c r="L818" s="1040" t="s">
        <v>4094</v>
      </c>
      <c r="M818" s="1282"/>
      <c r="N818" s="1282"/>
      <c r="O818" s="1058"/>
    </row>
    <row r="819" spans="1:15">
      <c r="A819" s="1046">
        <v>814</v>
      </c>
      <c r="B819" s="1037" t="s">
        <v>4096</v>
      </c>
      <c r="C819" s="1039" t="s">
        <v>13</v>
      </c>
      <c r="D819" s="1063" t="s">
        <v>2427</v>
      </c>
      <c r="E819" s="1063" t="s">
        <v>2427</v>
      </c>
      <c r="F819" s="1063" t="s">
        <v>2427</v>
      </c>
      <c r="G819" s="1063" t="s">
        <v>2427</v>
      </c>
      <c r="H819" s="1063" t="s">
        <v>2427</v>
      </c>
      <c r="I819" s="1063" t="s">
        <v>2427</v>
      </c>
      <c r="J819" s="1063" t="s">
        <v>2427</v>
      </c>
      <c r="K819" s="1041" t="s">
        <v>16</v>
      </c>
      <c r="L819" s="1040" t="s">
        <v>4096</v>
      </c>
      <c r="M819" s="1282"/>
      <c r="N819" s="1282"/>
      <c r="O819" s="1058"/>
    </row>
    <row r="820" spans="1:15">
      <c r="A820" s="1046">
        <v>815</v>
      </c>
      <c r="B820" s="1037" t="s">
        <v>4098</v>
      </c>
      <c r="C820" s="1039" t="s">
        <v>13</v>
      </c>
      <c r="D820" s="1063" t="s">
        <v>2427</v>
      </c>
      <c r="E820" s="1063" t="s">
        <v>2427</v>
      </c>
      <c r="F820" s="1063" t="s">
        <v>2427</v>
      </c>
      <c r="G820" s="1063" t="s">
        <v>2427</v>
      </c>
      <c r="H820" s="1063" t="s">
        <v>2427</v>
      </c>
      <c r="I820" s="1063" t="s">
        <v>2427</v>
      </c>
      <c r="J820" s="1063" t="s">
        <v>2427</v>
      </c>
      <c r="K820" s="1041" t="s">
        <v>16</v>
      </c>
      <c r="L820" s="1040" t="s">
        <v>4098</v>
      </c>
      <c r="M820" s="1282"/>
      <c r="N820" s="1282"/>
      <c r="O820" s="1058"/>
    </row>
    <row r="821" spans="1:15">
      <c r="A821" s="1046">
        <v>816</v>
      </c>
      <c r="B821" s="1045" t="s">
        <v>4100</v>
      </c>
      <c r="C821" s="1039" t="s">
        <v>13</v>
      </c>
      <c r="D821" s="1063" t="s">
        <v>2427</v>
      </c>
      <c r="E821" s="1063" t="s">
        <v>2427</v>
      </c>
      <c r="F821" s="1063" t="s">
        <v>2427</v>
      </c>
      <c r="G821" s="1063" t="s">
        <v>2427</v>
      </c>
      <c r="H821" s="1063" t="s">
        <v>2427</v>
      </c>
      <c r="I821" s="1063" t="s">
        <v>2427</v>
      </c>
      <c r="J821" s="1063" t="s">
        <v>2427</v>
      </c>
      <c r="K821" s="1041" t="s">
        <v>16</v>
      </c>
      <c r="L821" s="1040" t="s">
        <v>4100</v>
      </c>
      <c r="M821" s="1282"/>
      <c r="N821" s="1282"/>
      <c r="O821" s="1058"/>
    </row>
    <row r="822" spans="1:15">
      <c r="A822" s="1046">
        <v>817</v>
      </c>
      <c r="B822" s="1045" t="s">
        <v>4102</v>
      </c>
      <c r="C822" s="1039" t="s">
        <v>13</v>
      </c>
      <c r="D822" s="1063" t="s">
        <v>2427</v>
      </c>
      <c r="E822" s="1063" t="s">
        <v>2427</v>
      </c>
      <c r="F822" s="1063" t="s">
        <v>2427</v>
      </c>
      <c r="G822" s="1063" t="s">
        <v>2427</v>
      </c>
      <c r="H822" s="1063" t="s">
        <v>2427</v>
      </c>
      <c r="I822" s="1063" t="s">
        <v>2427</v>
      </c>
      <c r="J822" s="1063" t="s">
        <v>2427</v>
      </c>
      <c r="K822" s="1041" t="s">
        <v>16</v>
      </c>
      <c r="L822" s="1040" t="s">
        <v>4102</v>
      </c>
      <c r="M822" s="1282"/>
      <c r="N822" s="1282"/>
      <c r="O822" s="1058"/>
    </row>
    <row r="823" spans="1:15">
      <c r="A823" s="1046">
        <v>818</v>
      </c>
      <c r="B823" s="1045" t="s">
        <v>4104</v>
      </c>
      <c r="C823" s="1039" t="s">
        <v>13</v>
      </c>
      <c r="D823" s="1063" t="s">
        <v>2427</v>
      </c>
      <c r="E823" s="1063" t="s">
        <v>2427</v>
      </c>
      <c r="F823" s="1063" t="s">
        <v>2427</v>
      </c>
      <c r="G823" s="1063" t="s">
        <v>2427</v>
      </c>
      <c r="H823" s="1063" t="s">
        <v>2427</v>
      </c>
      <c r="I823" s="1063" t="s">
        <v>2427</v>
      </c>
      <c r="J823" s="1063" t="s">
        <v>2427</v>
      </c>
      <c r="K823" s="1041" t="s">
        <v>16</v>
      </c>
      <c r="L823" s="1040" t="s">
        <v>4104</v>
      </c>
      <c r="M823" s="1282"/>
      <c r="N823" s="1282"/>
      <c r="O823" s="1058"/>
    </row>
    <row r="824" spans="1:15">
      <c r="A824" s="1046">
        <v>819</v>
      </c>
      <c r="B824" s="1045" t="s">
        <v>4106</v>
      </c>
      <c r="C824" s="1039" t="s">
        <v>13</v>
      </c>
      <c r="D824" s="1063" t="s">
        <v>2427</v>
      </c>
      <c r="E824" s="1063" t="s">
        <v>2427</v>
      </c>
      <c r="F824" s="1063" t="s">
        <v>2427</v>
      </c>
      <c r="G824" s="1063" t="s">
        <v>2427</v>
      </c>
      <c r="H824" s="1063" t="s">
        <v>2427</v>
      </c>
      <c r="I824" s="1063" t="s">
        <v>2427</v>
      </c>
      <c r="J824" s="1063" t="s">
        <v>2427</v>
      </c>
      <c r="K824" s="1041" t="s">
        <v>16</v>
      </c>
      <c r="L824" s="1040" t="s">
        <v>4106</v>
      </c>
      <c r="M824" s="1282"/>
      <c r="N824" s="1282"/>
      <c r="O824" s="1058"/>
    </row>
    <row r="825" spans="1:15">
      <c r="A825" s="1046">
        <v>820</v>
      </c>
      <c r="B825" s="1037" t="s">
        <v>4108</v>
      </c>
      <c r="C825" s="1039" t="s">
        <v>13</v>
      </c>
      <c r="D825" s="1063" t="s">
        <v>2427</v>
      </c>
      <c r="E825" s="1063" t="s">
        <v>2427</v>
      </c>
      <c r="F825" s="1063" t="s">
        <v>2427</v>
      </c>
      <c r="G825" s="1063" t="s">
        <v>2427</v>
      </c>
      <c r="H825" s="1063" t="s">
        <v>2427</v>
      </c>
      <c r="I825" s="1063" t="s">
        <v>2427</v>
      </c>
      <c r="J825" s="1063" t="s">
        <v>2427</v>
      </c>
      <c r="K825" s="1041" t="s">
        <v>16</v>
      </c>
      <c r="L825" s="1040" t="s">
        <v>4108</v>
      </c>
      <c r="M825" s="1282"/>
      <c r="N825" s="1282"/>
      <c r="O825" s="1058"/>
    </row>
    <row r="826" spans="1:15">
      <c r="A826" s="1046">
        <v>821</v>
      </c>
      <c r="B826" s="1037" t="s">
        <v>4110</v>
      </c>
      <c r="C826" s="1039" t="s">
        <v>13</v>
      </c>
      <c r="D826" s="1063" t="s">
        <v>2427</v>
      </c>
      <c r="E826" s="1063" t="s">
        <v>2427</v>
      </c>
      <c r="F826" s="1063" t="s">
        <v>2427</v>
      </c>
      <c r="G826" s="1063" t="s">
        <v>2427</v>
      </c>
      <c r="H826" s="1063" t="s">
        <v>2427</v>
      </c>
      <c r="I826" s="1063" t="s">
        <v>2427</v>
      </c>
      <c r="J826" s="1063" t="s">
        <v>2427</v>
      </c>
      <c r="K826" s="1041" t="s">
        <v>16</v>
      </c>
      <c r="L826" s="1040" t="s">
        <v>4110</v>
      </c>
      <c r="M826" s="1282"/>
      <c r="N826" s="1282"/>
      <c r="O826" s="1058"/>
    </row>
    <row r="827" spans="1:15">
      <c r="A827" s="1046">
        <v>822</v>
      </c>
      <c r="B827" s="1037" t="s">
        <v>4112</v>
      </c>
      <c r="C827" s="1039" t="s">
        <v>13</v>
      </c>
      <c r="D827" s="1063" t="s">
        <v>2427</v>
      </c>
      <c r="E827" s="1063" t="s">
        <v>2427</v>
      </c>
      <c r="F827" s="1063" t="s">
        <v>2427</v>
      </c>
      <c r="G827" s="1063" t="s">
        <v>2427</v>
      </c>
      <c r="H827" s="1063" t="s">
        <v>2427</v>
      </c>
      <c r="I827" s="1063" t="s">
        <v>2427</v>
      </c>
      <c r="J827" s="1063" t="s">
        <v>2427</v>
      </c>
      <c r="K827" s="1041" t="s">
        <v>16</v>
      </c>
      <c r="L827" s="1040" t="s">
        <v>4112</v>
      </c>
      <c r="M827" s="1282"/>
      <c r="N827" s="1282"/>
      <c r="O827" s="1058"/>
    </row>
    <row r="828" spans="1:15">
      <c r="A828" s="1046">
        <v>823</v>
      </c>
      <c r="B828" s="1037" t="s">
        <v>4114</v>
      </c>
      <c r="C828" s="1039" t="s">
        <v>13</v>
      </c>
      <c r="D828" s="1063" t="s">
        <v>2427</v>
      </c>
      <c r="E828" s="1063" t="s">
        <v>2427</v>
      </c>
      <c r="F828" s="1063" t="s">
        <v>2427</v>
      </c>
      <c r="G828" s="1063" t="s">
        <v>2427</v>
      </c>
      <c r="H828" s="1063" t="s">
        <v>2427</v>
      </c>
      <c r="I828" s="1063" t="s">
        <v>2427</v>
      </c>
      <c r="J828" s="1063" t="s">
        <v>2427</v>
      </c>
      <c r="K828" s="1041" t="s">
        <v>16</v>
      </c>
      <c r="L828" s="1040" t="s">
        <v>4114</v>
      </c>
      <c r="M828" s="1282"/>
      <c r="N828" s="1282"/>
      <c r="O828" s="1058"/>
    </row>
    <row r="829" spans="1:15">
      <c r="A829" s="1046">
        <v>824</v>
      </c>
      <c r="B829" s="1045" t="s">
        <v>4116</v>
      </c>
      <c r="C829" s="1039" t="s">
        <v>13</v>
      </c>
      <c r="D829" s="1063" t="s">
        <v>2427</v>
      </c>
      <c r="E829" s="1063" t="s">
        <v>2427</v>
      </c>
      <c r="F829" s="1063" t="s">
        <v>2427</v>
      </c>
      <c r="G829" s="1063" t="s">
        <v>2427</v>
      </c>
      <c r="H829" s="1063" t="s">
        <v>2427</v>
      </c>
      <c r="I829" s="1063" t="s">
        <v>2427</v>
      </c>
      <c r="J829" s="1063" t="s">
        <v>2427</v>
      </c>
      <c r="K829" s="1041" t="s">
        <v>16</v>
      </c>
      <c r="L829" s="1040" t="s">
        <v>4116</v>
      </c>
      <c r="M829" s="1282"/>
      <c r="N829" s="1282"/>
      <c r="O829" s="1058"/>
    </row>
    <row r="830" spans="1:15">
      <c r="A830" s="1046">
        <v>825</v>
      </c>
      <c r="B830" s="1045" t="s">
        <v>4118</v>
      </c>
      <c r="C830" s="1039" t="s">
        <v>13</v>
      </c>
      <c r="D830" s="1063" t="s">
        <v>2427</v>
      </c>
      <c r="E830" s="1063" t="s">
        <v>2427</v>
      </c>
      <c r="F830" s="1063" t="s">
        <v>2427</v>
      </c>
      <c r="G830" s="1063" t="s">
        <v>2427</v>
      </c>
      <c r="H830" s="1063" t="s">
        <v>2427</v>
      </c>
      <c r="I830" s="1063" t="s">
        <v>2427</v>
      </c>
      <c r="J830" s="1063" t="s">
        <v>2427</v>
      </c>
      <c r="K830" s="1041" t="s">
        <v>16</v>
      </c>
      <c r="L830" s="1040" t="s">
        <v>4118</v>
      </c>
      <c r="M830" s="1282"/>
      <c r="N830" s="1282"/>
      <c r="O830" s="1058"/>
    </row>
    <row r="831" spans="1:15">
      <c r="A831" s="1046">
        <v>826</v>
      </c>
      <c r="B831" s="1045" t="s">
        <v>4120</v>
      </c>
      <c r="C831" s="1039" t="s">
        <v>13</v>
      </c>
      <c r="D831" s="1063" t="s">
        <v>2427</v>
      </c>
      <c r="E831" s="1063" t="s">
        <v>2427</v>
      </c>
      <c r="F831" s="1063" t="s">
        <v>2427</v>
      </c>
      <c r="G831" s="1063" t="s">
        <v>2427</v>
      </c>
      <c r="H831" s="1063" t="s">
        <v>2427</v>
      </c>
      <c r="I831" s="1063" t="s">
        <v>2427</v>
      </c>
      <c r="J831" s="1063" t="s">
        <v>2427</v>
      </c>
      <c r="K831" s="1041" t="s">
        <v>16</v>
      </c>
      <c r="L831" s="1040" t="s">
        <v>4120</v>
      </c>
      <c r="M831" s="1282"/>
      <c r="N831" s="1282"/>
      <c r="O831" s="1058"/>
    </row>
    <row r="832" spans="1:15">
      <c r="A832" s="1046">
        <v>827</v>
      </c>
      <c r="B832" s="1045" t="s">
        <v>4122</v>
      </c>
      <c r="C832" s="1039" t="s">
        <v>13</v>
      </c>
      <c r="D832" s="1063" t="s">
        <v>2427</v>
      </c>
      <c r="E832" s="1063" t="s">
        <v>2427</v>
      </c>
      <c r="F832" s="1063" t="s">
        <v>2427</v>
      </c>
      <c r="G832" s="1063" t="s">
        <v>2427</v>
      </c>
      <c r="H832" s="1063" t="s">
        <v>2427</v>
      </c>
      <c r="I832" s="1063" t="s">
        <v>2427</v>
      </c>
      <c r="J832" s="1063" t="s">
        <v>2427</v>
      </c>
      <c r="K832" s="1041" t="s">
        <v>16</v>
      </c>
      <c r="L832" s="1040" t="s">
        <v>4122</v>
      </c>
      <c r="M832" s="1282"/>
      <c r="N832" s="1282"/>
      <c r="O832" s="1058"/>
    </row>
    <row r="833" spans="1:15">
      <c r="A833" s="1046">
        <v>828</v>
      </c>
      <c r="B833" s="1037" t="s">
        <v>4124</v>
      </c>
      <c r="C833" s="1039" t="s">
        <v>13</v>
      </c>
      <c r="D833" s="1063" t="s">
        <v>2427</v>
      </c>
      <c r="E833" s="1063" t="s">
        <v>2427</v>
      </c>
      <c r="F833" s="1063" t="s">
        <v>2427</v>
      </c>
      <c r="G833" s="1063" t="s">
        <v>2427</v>
      </c>
      <c r="H833" s="1063" t="s">
        <v>2427</v>
      </c>
      <c r="I833" s="1063" t="s">
        <v>2427</v>
      </c>
      <c r="J833" s="1063" t="s">
        <v>2427</v>
      </c>
      <c r="K833" s="1041" t="s">
        <v>16</v>
      </c>
      <c r="L833" s="1040" t="s">
        <v>4124</v>
      </c>
      <c r="M833" s="1282"/>
      <c r="N833" s="1282"/>
      <c r="O833" s="1058"/>
    </row>
    <row r="834" spans="1:15">
      <c r="A834" s="1046">
        <v>829</v>
      </c>
      <c r="B834" s="1037" t="s">
        <v>4126</v>
      </c>
      <c r="C834" s="1039" t="s">
        <v>13</v>
      </c>
      <c r="D834" s="1063" t="s">
        <v>2427</v>
      </c>
      <c r="E834" s="1063" t="s">
        <v>2427</v>
      </c>
      <c r="F834" s="1063" t="s">
        <v>2427</v>
      </c>
      <c r="G834" s="1063" t="s">
        <v>2427</v>
      </c>
      <c r="H834" s="1063" t="s">
        <v>2427</v>
      </c>
      <c r="I834" s="1063" t="s">
        <v>2427</v>
      </c>
      <c r="J834" s="1063" t="s">
        <v>2427</v>
      </c>
      <c r="K834" s="1041" t="s">
        <v>16</v>
      </c>
      <c r="L834" s="1040" t="s">
        <v>4126</v>
      </c>
      <c r="M834" s="1282"/>
      <c r="N834" s="1282"/>
      <c r="O834" s="1058"/>
    </row>
    <row r="835" spans="1:15">
      <c r="A835" s="1046">
        <v>830</v>
      </c>
      <c r="B835" s="1037" t="s">
        <v>4128</v>
      </c>
      <c r="C835" s="1039" t="s">
        <v>13</v>
      </c>
      <c r="D835" s="1063" t="s">
        <v>2427</v>
      </c>
      <c r="E835" s="1063" t="s">
        <v>2427</v>
      </c>
      <c r="F835" s="1063" t="s">
        <v>2427</v>
      </c>
      <c r="G835" s="1063" t="s">
        <v>2427</v>
      </c>
      <c r="H835" s="1063" t="s">
        <v>2427</v>
      </c>
      <c r="I835" s="1063" t="s">
        <v>2427</v>
      </c>
      <c r="J835" s="1063" t="s">
        <v>2427</v>
      </c>
      <c r="K835" s="1041" t="s">
        <v>16</v>
      </c>
      <c r="L835" s="1040" t="s">
        <v>4128</v>
      </c>
      <c r="M835" s="1282"/>
      <c r="N835" s="1282"/>
      <c r="O835" s="1058"/>
    </row>
    <row r="836" spans="1:15">
      <c r="A836" s="1046">
        <v>831</v>
      </c>
      <c r="B836" s="1037" t="s">
        <v>4130</v>
      </c>
      <c r="C836" s="1039" t="s">
        <v>13</v>
      </c>
      <c r="D836" s="1063" t="s">
        <v>2427</v>
      </c>
      <c r="E836" s="1063" t="s">
        <v>2427</v>
      </c>
      <c r="F836" s="1063" t="s">
        <v>2427</v>
      </c>
      <c r="G836" s="1063" t="s">
        <v>2427</v>
      </c>
      <c r="H836" s="1063" t="s">
        <v>2427</v>
      </c>
      <c r="I836" s="1063" t="s">
        <v>2427</v>
      </c>
      <c r="J836" s="1063" t="s">
        <v>2427</v>
      </c>
      <c r="K836" s="1041" t="s">
        <v>16</v>
      </c>
      <c r="L836" s="1040" t="s">
        <v>4130</v>
      </c>
      <c r="M836" s="1282"/>
      <c r="N836" s="1282"/>
      <c r="O836" s="1058"/>
    </row>
    <row r="837" spans="1:15">
      <c r="A837" s="1046">
        <v>832</v>
      </c>
      <c r="B837" s="1045" t="s">
        <v>4132</v>
      </c>
      <c r="C837" s="1039" t="s">
        <v>13</v>
      </c>
      <c r="D837" s="1063" t="s">
        <v>2427</v>
      </c>
      <c r="E837" s="1063" t="s">
        <v>2427</v>
      </c>
      <c r="F837" s="1063" t="s">
        <v>2427</v>
      </c>
      <c r="G837" s="1063" t="s">
        <v>2427</v>
      </c>
      <c r="H837" s="1063" t="s">
        <v>2427</v>
      </c>
      <c r="I837" s="1063" t="s">
        <v>2427</v>
      </c>
      <c r="J837" s="1063" t="s">
        <v>2427</v>
      </c>
      <c r="K837" s="1041" t="s">
        <v>16</v>
      </c>
      <c r="L837" s="1040" t="s">
        <v>4132</v>
      </c>
      <c r="M837" s="1282"/>
      <c r="N837" s="1282"/>
      <c r="O837" s="1058"/>
    </row>
    <row r="838" spans="1:15">
      <c r="A838" s="1046">
        <v>833</v>
      </c>
      <c r="B838" s="1045" t="s">
        <v>4134</v>
      </c>
      <c r="C838" s="1039" t="s">
        <v>13</v>
      </c>
      <c r="D838" s="1063" t="s">
        <v>2427</v>
      </c>
      <c r="E838" s="1063" t="s">
        <v>2427</v>
      </c>
      <c r="F838" s="1063" t="s">
        <v>2427</v>
      </c>
      <c r="G838" s="1063" t="s">
        <v>2427</v>
      </c>
      <c r="H838" s="1063" t="s">
        <v>2427</v>
      </c>
      <c r="I838" s="1063" t="s">
        <v>2427</v>
      </c>
      <c r="J838" s="1063" t="s">
        <v>2427</v>
      </c>
      <c r="K838" s="1041" t="s">
        <v>16</v>
      </c>
      <c r="L838" s="1040" t="s">
        <v>4134</v>
      </c>
      <c r="M838" s="1282"/>
      <c r="N838" s="1282"/>
      <c r="O838" s="1058"/>
    </row>
    <row r="839" spans="1:15">
      <c r="A839" s="1046">
        <v>834</v>
      </c>
      <c r="B839" s="1045" t="s">
        <v>4136</v>
      </c>
      <c r="C839" s="1039" t="s">
        <v>13</v>
      </c>
      <c r="D839" s="1063" t="s">
        <v>2427</v>
      </c>
      <c r="E839" s="1063" t="s">
        <v>2427</v>
      </c>
      <c r="F839" s="1063" t="s">
        <v>2427</v>
      </c>
      <c r="G839" s="1063" t="s">
        <v>2427</v>
      </c>
      <c r="H839" s="1063" t="s">
        <v>2427</v>
      </c>
      <c r="I839" s="1063" t="s">
        <v>2427</v>
      </c>
      <c r="J839" s="1063" t="s">
        <v>2427</v>
      </c>
      <c r="K839" s="1041" t="s">
        <v>16</v>
      </c>
      <c r="L839" s="1040" t="s">
        <v>4136</v>
      </c>
      <c r="M839" s="1282"/>
      <c r="N839" s="1282"/>
      <c r="O839" s="1058"/>
    </row>
    <row r="840" spans="1:15">
      <c r="A840" s="1046">
        <v>835</v>
      </c>
      <c r="B840" s="1045" t="s">
        <v>4138</v>
      </c>
      <c r="C840" s="1039" t="s">
        <v>13</v>
      </c>
      <c r="D840" s="1063" t="s">
        <v>2427</v>
      </c>
      <c r="E840" s="1063" t="s">
        <v>2427</v>
      </c>
      <c r="F840" s="1063" t="s">
        <v>2427</v>
      </c>
      <c r="G840" s="1063" t="s">
        <v>2427</v>
      </c>
      <c r="H840" s="1063" t="s">
        <v>2427</v>
      </c>
      <c r="I840" s="1063" t="s">
        <v>2427</v>
      </c>
      <c r="J840" s="1063" t="s">
        <v>2427</v>
      </c>
      <c r="K840" s="1041" t="s">
        <v>16</v>
      </c>
      <c r="L840" s="1040" t="s">
        <v>4138</v>
      </c>
      <c r="M840" s="1282"/>
      <c r="N840" s="1282"/>
      <c r="O840" s="1058"/>
    </row>
    <row r="841" spans="1:15">
      <c r="A841" s="1046">
        <v>836</v>
      </c>
      <c r="B841" s="1037" t="s">
        <v>4140</v>
      </c>
      <c r="C841" s="1039" t="s">
        <v>13</v>
      </c>
      <c r="D841" s="1063" t="s">
        <v>2427</v>
      </c>
      <c r="E841" s="1063" t="s">
        <v>2427</v>
      </c>
      <c r="F841" s="1063" t="s">
        <v>2427</v>
      </c>
      <c r="G841" s="1063" t="s">
        <v>2427</v>
      </c>
      <c r="H841" s="1063" t="s">
        <v>2427</v>
      </c>
      <c r="I841" s="1063" t="s">
        <v>2427</v>
      </c>
      <c r="J841" s="1063" t="s">
        <v>2427</v>
      </c>
      <c r="K841" s="1041" t="s">
        <v>16</v>
      </c>
      <c r="L841" s="1040" t="s">
        <v>4140</v>
      </c>
      <c r="M841" s="1282"/>
      <c r="N841" s="1282"/>
      <c r="O841" s="1058"/>
    </row>
    <row r="842" spans="1:15">
      <c r="A842" s="1046">
        <v>837</v>
      </c>
      <c r="B842" s="1037" t="s">
        <v>4142</v>
      </c>
      <c r="C842" s="1039" t="s">
        <v>13</v>
      </c>
      <c r="D842" s="1063" t="s">
        <v>2427</v>
      </c>
      <c r="E842" s="1063" t="s">
        <v>2427</v>
      </c>
      <c r="F842" s="1063" t="s">
        <v>2427</v>
      </c>
      <c r="G842" s="1063" t="s">
        <v>2427</v>
      </c>
      <c r="H842" s="1063" t="s">
        <v>2427</v>
      </c>
      <c r="I842" s="1063" t="s">
        <v>2427</v>
      </c>
      <c r="J842" s="1063" t="s">
        <v>2427</v>
      </c>
      <c r="K842" s="1041" t="s">
        <v>16</v>
      </c>
      <c r="L842" s="1040" t="s">
        <v>4142</v>
      </c>
      <c r="M842" s="1282"/>
      <c r="N842" s="1282"/>
      <c r="O842" s="1058"/>
    </row>
    <row r="843" spans="1:15">
      <c r="A843" s="1046">
        <v>838</v>
      </c>
      <c r="B843" s="1037" t="s">
        <v>4144</v>
      </c>
      <c r="C843" s="1039" t="s">
        <v>13</v>
      </c>
      <c r="D843" s="1063" t="s">
        <v>2427</v>
      </c>
      <c r="E843" s="1063" t="s">
        <v>2427</v>
      </c>
      <c r="F843" s="1063" t="s">
        <v>2427</v>
      </c>
      <c r="G843" s="1063" t="s">
        <v>2427</v>
      </c>
      <c r="H843" s="1063" t="s">
        <v>2427</v>
      </c>
      <c r="I843" s="1063" t="s">
        <v>2427</v>
      </c>
      <c r="J843" s="1063" t="s">
        <v>2427</v>
      </c>
      <c r="K843" s="1041" t="s">
        <v>16</v>
      </c>
      <c r="L843" s="1040" t="s">
        <v>4144</v>
      </c>
      <c r="M843" s="1282"/>
      <c r="N843" s="1282"/>
      <c r="O843" s="1058"/>
    </row>
    <row r="844" spans="1:15">
      <c r="A844" s="1046">
        <v>839</v>
      </c>
      <c r="B844" s="1037" t="s">
        <v>4146</v>
      </c>
      <c r="C844" s="1039" t="s">
        <v>13</v>
      </c>
      <c r="D844" s="1063" t="s">
        <v>2427</v>
      </c>
      <c r="E844" s="1063" t="s">
        <v>2427</v>
      </c>
      <c r="F844" s="1063" t="s">
        <v>2427</v>
      </c>
      <c r="G844" s="1063" t="s">
        <v>2427</v>
      </c>
      <c r="H844" s="1063" t="s">
        <v>2427</v>
      </c>
      <c r="I844" s="1063" t="s">
        <v>2427</v>
      </c>
      <c r="J844" s="1063" t="s">
        <v>2427</v>
      </c>
      <c r="K844" s="1041" t="s">
        <v>16</v>
      </c>
      <c r="L844" s="1040" t="s">
        <v>4146</v>
      </c>
      <c r="M844" s="1282"/>
      <c r="N844" s="1282"/>
      <c r="O844" s="1058"/>
    </row>
    <row r="845" spans="1:15">
      <c r="A845" s="1046">
        <v>840</v>
      </c>
      <c r="B845" s="1045" t="s">
        <v>4148</v>
      </c>
      <c r="C845" s="1039" t="s">
        <v>13</v>
      </c>
      <c r="D845" s="1063" t="s">
        <v>2427</v>
      </c>
      <c r="E845" s="1063" t="s">
        <v>2427</v>
      </c>
      <c r="F845" s="1063" t="s">
        <v>2427</v>
      </c>
      <c r="G845" s="1063" t="s">
        <v>2427</v>
      </c>
      <c r="H845" s="1063" t="s">
        <v>2427</v>
      </c>
      <c r="I845" s="1063" t="s">
        <v>2427</v>
      </c>
      <c r="J845" s="1063" t="s">
        <v>2427</v>
      </c>
      <c r="K845" s="1041" t="s">
        <v>16</v>
      </c>
      <c r="L845" s="1040" t="s">
        <v>4148</v>
      </c>
      <c r="M845" s="1282"/>
      <c r="N845" s="1282"/>
      <c r="O845" s="1058"/>
    </row>
    <row r="846" spans="1:15">
      <c r="A846" s="1046">
        <v>841</v>
      </c>
      <c r="B846" s="1045" t="s">
        <v>4150</v>
      </c>
      <c r="C846" s="1039" t="s">
        <v>13</v>
      </c>
      <c r="D846" s="1063" t="s">
        <v>2427</v>
      </c>
      <c r="E846" s="1063" t="s">
        <v>2427</v>
      </c>
      <c r="F846" s="1063" t="s">
        <v>2427</v>
      </c>
      <c r="G846" s="1063" t="s">
        <v>2427</v>
      </c>
      <c r="H846" s="1063" t="s">
        <v>2427</v>
      </c>
      <c r="I846" s="1063" t="s">
        <v>2427</v>
      </c>
      <c r="J846" s="1063" t="s">
        <v>2427</v>
      </c>
      <c r="K846" s="1041" t="s">
        <v>16</v>
      </c>
      <c r="L846" s="1040" t="s">
        <v>4150</v>
      </c>
      <c r="M846" s="1282"/>
      <c r="N846" s="1282"/>
      <c r="O846" s="1058"/>
    </row>
    <row r="847" spans="1:15">
      <c r="A847" s="1046">
        <v>842</v>
      </c>
      <c r="B847" s="1045" t="s">
        <v>4152</v>
      </c>
      <c r="C847" s="1039" t="s">
        <v>13</v>
      </c>
      <c r="D847" s="1063" t="s">
        <v>2427</v>
      </c>
      <c r="E847" s="1063" t="s">
        <v>2427</v>
      </c>
      <c r="F847" s="1063" t="s">
        <v>2427</v>
      </c>
      <c r="G847" s="1063" t="s">
        <v>2427</v>
      </c>
      <c r="H847" s="1063" t="s">
        <v>2427</v>
      </c>
      <c r="I847" s="1063" t="s">
        <v>2427</v>
      </c>
      <c r="J847" s="1063" t="s">
        <v>2427</v>
      </c>
      <c r="K847" s="1041" t="s">
        <v>16</v>
      </c>
      <c r="L847" s="1040" t="s">
        <v>4152</v>
      </c>
      <c r="M847" s="1282"/>
      <c r="N847" s="1282"/>
      <c r="O847" s="1058"/>
    </row>
    <row r="848" spans="1:15">
      <c r="A848" s="1046">
        <v>843</v>
      </c>
      <c r="B848" s="1045" t="s">
        <v>4154</v>
      </c>
      <c r="C848" s="1039" t="s">
        <v>13</v>
      </c>
      <c r="D848" s="1063" t="s">
        <v>2427</v>
      </c>
      <c r="E848" s="1063" t="s">
        <v>2427</v>
      </c>
      <c r="F848" s="1063" t="s">
        <v>2427</v>
      </c>
      <c r="G848" s="1063" t="s">
        <v>2427</v>
      </c>
      <c r="H848" s="1063" t="s">
        <v>2427</v>
      </c>
      <c r="I848" s="1063" t="s">
        <v>2427</v>
      </c>
      <c r="J848" s="1063" t="s">
        <v>2427</v>
      </c>
      <c r="K848" s="1041" t="s">
        <v>16</v>
      </c>
      <c r="L848" s="1040" t="s">
        <v>4154</v>
      </c>
      <c r="M848" s="1282"/>
      <c r="N848" s="1282"/>
      <c r="O848" s="1058"/>
    </row>
    <row r="849" spans="1:15">
      <c r="A849" s="1046">
        <v>844</v>
      </c>
      <c r="B849" s="1037" t="s">
        <v>4156</v>
      </c>
      <c r="C849" s="1039" t="s">
        <v>13</v>
      </c>
      <c r="D849" s="1063" t="s">
        <v>2427</v>
      </c>
      <c r="E849" s="1063" t="s">
        <v>2427</v>
      </c>
      <c r="F849" s="1063" t="s">
        <v>2427</v>
      </c>
      <c r="G849" s="1063" t="s">
        <v>2427</v>
      </c>
      <c r="H849" s="1063" t="s">
        <v>2427</v>
      </c>
      <c r="I849" s="1063" t="s">
        <v>2427</v>
      </c>
      <c r="J849" s="1063" t="s">
        <v>2427</v>
      </c>
      <c r="K849" s="1041" t="s">
        <v>16</v>
      </c>
      <c r="L849" s="1040" t="s">
        <v>4156</v>
      </c>
      <c r="M849" s="1282"/>
      <c r="N849" s="1282"/>
      <c r="O849" s="1058"/>
    </row>
    <row r="850" spans="1:15">
      <c r="A850" s="1046">
        <v>845</v>
      </c>
      <c r="B850" s="1037" t="s">
        <v>4158</v>
      </c>
      <c r="C850" s="1039" t="s">
        <v>13</v>
      </c>
      <c r="D850" s="1063" t="s">
        <v>2427</v>
      </c>
      <c r="E850" s="1063" t="s">
        <v>2427</v>
      </c>
      <c r="F850" s="1063" t="s">
        <v>2427</v>
      </c>
      <c r="G850" s="1063" t="s">
        <v>2427</v>
      </c>
      <c r="H850" s="1063" t="s">
        <v>2427</v>
      </c>
      <c r="I850" s="1063" t="s">
        <v>2427</v>
      </c>
      <c r="J850" s="1063" t="s">
        <v>2427</v>
      </c>
      <c r="K850" s="1041" t="s">
        <v>16</v>
      </c>
      <c r="L850" s="1040" t="s">
        <v>4158</v>
      </c>
      <c r="M850" s="1282"/>
      <c r="N850" s="1282"/>
      <c r="O850" s="1058"/>
    </row>
    <row r="851" spans="1:15">
      <c r="A851" s="1046">
        <v>846</v>
      </c>
      <c r="B851" s="1037" t="s">
        <v>4160</v>
      </c>
      <c r="C851" s="1039" t="s">
        <v>13</v>
      </c>
      <c r="D851" s="1063" t="s">
        <v>2427</v>
      </c>
      <c r="E851" s="1063" t="s">
        <v>2427</v>
      </c>
      <c r="F851" s="1063" t="s">
        <v>2427</v>
      </c>
      <c r="G851" s="1063" t="s">
        <v>2427</v>
      </c>
      <c r="H851" s="1063" t="s">
        <v>2427</v>
      </c>
      <c r="I851" s="1063" t="s">
        <v>2427</v>
      </c>
      <c r="J851" s="1063" t="s">
        <v>2427</v>
      </c>
      <c r="K851" s="1041" t="s">
        <v>16</v>
      </c>
      <c r="L851" s="1040" t="s">
        <v>4160</v>
      </c>
      <c r="M851" s="1282"/>
      <c r="N851" s="1282"/>
      <c r="O851" s="1058"/>
    </row>
    <row r="852" spans="1:15">
      <c r="A852" s="1046">
        <v>847</v>
      </c>
      <c r="B852" s="1037" t="s">
        <v>4162</v>
      </c>
      <c r="C852" s="1039" t="s">
        <v>13</v>
      </c>
      <c r="D852" s="1063" t="s">
        <v>2427</v>
      </c>
      <c r="E852" s="1063" t="s">
        <v>2427</v>
      </c>
      <c r="F852" s="1063" t="s">
        <v>2427</v>
      </c>
      <c r="G852" s="1063" t="s">
        <v>2427</v>
      </c>
      <c r="H852" s="1063" t="s">
        <v>2427</v>
      </c>
      <c r="I852" s="1063" t="s">
        <v>2427</v>
      </c>
      <c r="J852" s="1063" t="s">
        <v>2427</v>
      </c>
      <c r="K852" s="1041" t="s">
        <v>16</v>
      </c>
      <c r="L852" s="1040" t="s">
        <v>4162</v>
      </c>
      <c r="M852" s="1282"/>
      <c r="N852" s="1282"/>
      <c r="O852" s="1058"/>
    </row>
    <row r="853" spans="1:15">
      <c r="A853" s="1046">
        <v>848</v>
      </c>
      <c r="B853" s="1045" t="s">
        <v>4164</v>
      </c>
      <c r="C853" s="1039" t="s">
        <v>13</v>
      </c>
      <c r="D853" s="1063" t="s">
        <v>2427</v>
      </c>
      <c r="E853" s="1063" t="s">
        <v>2427</v>
      </c>
      <c r="F853" s="1063" t="s">
        <v>2427</v>
      </c>
      <c r="G853" s="1063" t="s">
        <v>2427</v>
      </c>
      <c r="H853" s="1063" t="s">
        <v>2427</v>
      </c>
      <c r="I853" s="1063" t="s">
        <v>2427</v>
      </c>
      <c r="J853" s="1063" t="s">
        <v>2427</v>
      </c>
      <c r="K853" s="1041" t="s">
        <v>16</v>
      </c>
      <c r="L853" s="1040" t="s">
        <v>4164</v>
      </c>
      <c r="M853" s="1282"/>
      <c r="N853" s="1282"/>
      <c r="O853" s="1058"/>
    </row>
    <row r="854" spans="1:15">
      <c r="A854" s="1046">
        <v>849</v>
      </c>
      <c r="B854" s="1045" t="s">
        <v>4166</v>
      </c>
      <c r="C854" s="1039" t="s">
        <v>13</v>
      </c>
      <c r="D854" s="1063" t="s">
        <v>2427</v>
      </c>
      <c r="E854" s="1063" t="s">
        <v>2427</v>
      </c>
      <c r="F854" s="1063" t="s">
        <v>2427</v>
      </c>
      <c r="G854" s="1063" t="s">
        <v>2427</v>
      </c>
      <c r="H854" s="1063" t="s">
        <v>2427</v>
      </c>
      <c r="I854" s="1063" t="s">
        <v>2427</v>
      </c>
      <c r="J854" s="1063" t="s">
        <v>2427</v>
      </c>
      <c r="K854" s="1041" t="s">
        <v>16</v>
      </c>
      <c r="L854" s="1040" t="s">
        <v>4166</v>
      </c>
      <c r="M854" s="1282"/>
      <c r="N854" s="1282"/>
      <c r="O854" s="1058"/>
    </row>
    <row r="855" spans="1:15">
      <c r="A855" s="1046">
        <v>850</v>
      </c>
      <c r="B855" s="1045" t="s">
        <v>4168</v>
      </c>
      <c r="C855" s="1039" t="s">
        <v>13</v>
      </c>
      <c r="D855" s="1063" t="s">
        <v>2427</v>
      </c>
      <c r="E855" s="1063" t="s">
        <v>2427</v>
      </c>
      <c r="F855" s="1063" t="s">
        <v>2427</v>
      </c>
      <c r="G855" s="1063" t="s">
        <v>2427</v>
      </c>
      <c r="H855" s="1063" t="s">
        <v>2427</v>
      </c>
      <c r="I855" s="1063" t="s">
        <v>2427</v>
      </c>
      <c r="J855" s="1063" t="s">
        <v>2427</v>
      </c>
      <c r="K855" s="1041" t="s">
        <v>16</v>
      </c>
      <c r="L855" s="1040" t="s">
        <v>4168</v>
      </c>
      <c r="M855" s="1282"/>
      <c r="N855" s="1282"/>
      <c r="O855" s="1058"/>
    </row>
    <row r="856" spans="1:15">
      <c r="A856" s="1046">
        <v>851</v>
      </c>
      <c r="B856" s="1045" t="s">
        <v>4170</v>
      </c>
      <c r="C856" s="1039" t="s">
        <v>13</v>
      </c>
      <c r="D856" s="1063" t="s">
        <v>2427</v>
      </c>
      <c r="E856" s="1063" t="s">
        <v>2427</v>
      </c>
      <c r="F856" s="1063" t="s">
        <v>2427</v>
      </c>
      <c r="G856" s="1063" t="s">
        <v>2427</v>
      </c>
      <c r="H856" s="1063" t="s">
        <v>2427</v>
      </c>
      <c r="I856" s="1063" t="s">
        <v>2427</v>
      </c>
      <c r="J856" s="1063" t="s">
        <v>2427</v>
      </c>
      <c r="K856" s="1041" t="s">
        <v>16</v>
      </c>
      <c r="L856" s="1040" t="s">
        <v>4170</v>
      </c>
      <c r="M856" s="1282"/>
      <c r="N856" s="1282"/>
      <c r="O856" s="1058"/>
    </row>
    <row r="857" spans="1:15">
      <c r="A857" s="1046">
        <v>852</v>
      </c>
      <c r="B857" s="1037" t="s">
        <v>4172</v>
      </c>
      <c r="C857" s="1039" t="s">
        <v>13</v>
      </c>
      <c r="D857" s="1063" t="s">
        <v>2427</v>
      </c>
      <c r="E857" s="1063" t="s">
        <v>2427</v>
      </c>
      <c r="F857" s="1063" t="s">
        <v>2427</v>
      </c>
      <c r="G857" s="1063" t="s">
        <v>2427</v>
      </c>
      <c r="H857" s="1063" t="s">
        <v>2427</v>
      </c>
      <c r="I857" s="1063" t="s">
        <v>2427</v>
      </c>
      <c r="J857" s="1063" t="s">
        <v>2427</v>
      </c>
      <c r="K857" s="1041" t="s">
        <v>16</v>
      </c>
      <c r="L857" s="1040" t="s">
        <v>4172</v>
      </c>
      <c r="M857" s="1282"/>
      <c r="N857" s="1282"/>
      <c r="O857" s="1058"/>
    </row>
    <row r="858" spans="1:15">
      <c r="A858" s="1046">
        <v>853</v>
      </c>
      <c r="B858" s="1037" t="s">
        <v>4174</v>
      </c>
      <c r="C858" s="1039" t="s">
        <v>13</v>
      </c>
      <c r="D858" s="1063" t="s">
        <v>2427</v>
      </c>
      <c r="E858" s="1063" t="s">
        <v>2427</v>
      </c>
      <c r="F858" s="1063" t="s">
        <v>2427</v>
      </c>
      <c r="G858" s="1063" t="s">
        <v>2427</v>
      </c>
      <c r="H858" s="1063" t="s">
        <v>2427</v>
      </c>
      <c r="I858" s="1063" t="s">
        <v>2427</v>
      </c>
      <c r="J858" s="1063" t="s">
        <v>2427</v>
      </c>
      <c r="K858" s="1041" t="s">
        <v>16</v>
      </c>
      <c r="L858" s="1040" t="s">
        <v>4174</v>
      </c>
      <c r="M858" s="1282"/>
      <c r="N858" s="1282"/>
      <c r="O858" s="1058"/>
    </row>
    <row r="859" spans="1:15">
      <c r="A859" s="1046">
        <v>854</v>
      </c>
      <c r="B859" s="1037" t="s">
        <v>4176</v>
      </c>
      <c r="C859" s="1039" t="s">
        <v>13</v>
      </c>
      <c r="D859" s="1063" t="s">
        <v>2427</v>
      </c>
      <c r="E859" s="1063" t="s">
        <v>2427</v>
      </c>
      <c r="F859" s="1063" t="s">
        <v>2427</v>
      </c>
      <c r="G859" s="1063" t="s">
        <v>2427</v>
      </c>
      <c r="H859" s="1063" t="s">
        <v>2427</v>
      </c>
      <c r="I859" s="1063" t="s">
        <v>2427</v>
      </c>
      <c r="J859" s="1063" t="s">
        <v>2427</v>
      </c>
      <c r="K859" s="1041" t="s">
        <v>16</v>
      </c>
      <c r="L859" s="1040" t="s">
        <v>4176</v>
      </c>
      <c r="M859" s="1282"/>
      <c r="N859" s="1282"/>
      <c r="O859" s="1058"/>
    </row>
    <row r="860" spans="1:15">
      <c r="A860" s="1046">
        <v>855</v>
      </c>
      <c r="B860" s="1037" t="s">
        <v>4178</v>
      </c>
      <c r="C860" s="1039" t="s">
        <v>13</v>
      </c>
      <c r="D860" s="1063" t="s">
        <v>2427</v>
      </c>
      <c r="E860" s="1063" t="s">
        <v>2427</v>
      </c>
      <c r="F860" s="1063" t="s">
        <v>2427</v>
      </c>
      <c r="G860" s="1063" t="s">
        <v>2427</v>
      </c>
      <c r="H860" s="1063" t="s">
        <v>2427</v>
      </c>
      <c r="I860" s="1063" t="s">
        <v>2427</v>
      </c>
      <c r="J860" s="1063" t="s">
        <v>2427</v>
      </c>
      <c r="K860" s="1041" t="s">
        <v>16</v>
      </c>
      <c r="L860" s="1040" t="s">
        <v>4178</v>
      </c>
      <c r="M860" s="1282"/>
      <c r="N860" s="1282"/>
      <c r="O860" s="1058"/>
    </row>
    <row r="861" spans="1:15">
      <c r="A861" s="1046">
        <v>856</v>
      </c>
      <c r="B861" s="1045" t="s">
        <v>4180</v>
      </c>
      <c r="C861" s="1039" t="s">
        <v>13</v>
      </c>
      <c r="D861" s="1063" t="s">
        <v>2427</v>
      </c>
      <c r="E861" s="1063" t="s">
        <v>2427</v>
      </c>
      <c r="F861" s="1063" t="s">
        <v>2427</v>
      </c>
      <c r="G861" s="1063" t="s">
        <v>2427</v>
      </c>
      <c r="H861" s="1063" t="s">
        <v>2427</v>
      </c>
      <c r="I861" s="1063" t="s">
        <v>2427</v>
      </c>
      <c r="J861" s="1063" t="s">
        <v>2427</v>
      </c>
      <c r="K861" s="1041" t="s">
        <v>16</v>
      </c>
      <c r="L861" s="1040" t="s">
        <v>4180</v>
      </c>
      <c r="M861" s="1282"/>
      <c r="N861" s="1282"/>
      <c r="O861" s="1058"/>
    </row>
    <row r="862" spans="1:15">
      <c r="A862" s="1046">
        <v>857</v>
      </c>
      <c r="B862" s="1045" t="s">
        <v>4182</v>
      </c>
      <c r="C862" s="1039" t="s">
        <v>13</v>
      </c>
      <c r="D862" s="1063" t="s">
        <v>2427</v>
      </c>
      <c r="E862" s="1063" t="s">
        <v>2427</v>
      </c>
      <c r="F862" s="1063" t="s">
        <v>2427</v>
      </c>
      <c r="G862" s="1063" t="s">
        <v>2427</v>
      </c>
      <c r="H862" s="1063" t="s">
        <v>2427</v>
      </c>
      <c r="I862" s="1063" t="s">
        <v>2427</v>
      </c>
      <c r="J862" s="1063" t="s">
        <v>2427</v>
      </c>
      <c r="K862" s="1041" t="s">
        <v>16</v>
      </c>
      <c r="L862" s="1040" t="s">
        <v>4182</v>
      </c>
      <c r="M862" s="1282"/>
      <c r="N862" s="1282"/>
      <c r="O862" s="1058"/>
    </row>
    <row r="863" spans="1:15">
      <c r="A863" s="1046">
        <v>858</v>
      </c>
      <c r="B863" s="1045" t="s">
        <v>4184</v>
      </c>
      <c r="C863" s="1039" t="s">
        <v>13</v>
      </c>
      <c r="D863" s="1063" t="s">
        <v>2427</v>
      </c>
      <c r="E863" s="1063" t="s">
        <v>2427</v>
      </c>
      <c r="F863" s="1063" t="s">
        <v>2427</v>
      </c>
      <c r="G863" s="1063" t="s">
        <v>2427</v>
      </c>
      <c r="H863" s="1063" t="s">
        <v>2427</v>
      </c>
      <c r="I863" s="1063" t="s">
        <v>2427</v>
      </c>
      <c r="J863" s="1063" t="s">
        <v>2427</v>
      </c>
      <c r="K863" s="1041" t="s">
        <v>16</v>
      </c>
      <c r="L863" s="1040" t="s">
        <v>4184</v>
      </c>
      <c r="M863" s="1282"/>
      <c r="N863" s="1282"/>
      <c r="O863" s="1058"/>
    </row>
    <row r="864" spans="1:15">
      <c r="A864" s="1046">
        <v>859</v>
      </c>
      <c r="B864" s="1045" t="s">
        <v>4186</v>
      </c>
      <c r="C864" s="1039" t="s">
        <v>13</v>
      </c>
      <c r="D864" s="1063" t="s">
        <v>2427</v>
      </c>
      <c r="E864" s="1063" t="s">
        <v>2427</v>
      </c>
      <c r="F864" s="1063" t="s">
        <v>2427</v>
      </c>
      <c r="G864" s="1063" t="s">
        <v>2427</v>
      </c>
      <c r="H864" s="1063" t="s">
        <v>2427</v>
      </c>
      <c r="I864" s="1063" t="s">
        <v>2427</v>
      </c>
      <c r="J864" s="1063" t="s">
        <v>2427</v>
      </c>
      <c r="K864" s="1041" t="s">
        <v>16</v>
      </c>
      <c r="L864" s="1040" t="s">
        <v>4186</v>
      </c>
      <c r="M864" s="1282"/>
      <c r="N864" s="1282"/>
      <c r="O864" s="1058"/>
    </row>
    <row r="865" spans="1:15">
      <c r="A865" s="1046">
        <v>860</v>
      </c>
      <c r="B865" s="1037" t="s">
        <v>4188</v>
      </c>
      <c r="C865" s="1039" t="s">
        <v>13</v>
      </c>
      <c r="D865" s="1063" t="s">
        <v>2427</v>
      </c>
      <c r="E865" s="1063" t="s">
        <v>2427</v>
      </c>
      <c r="F865" s="1063" t="s">
        <v>2427</v>
      </c>
      <c r="G865" s="1063" t="s">
        <v>2427</v>
      </c>
      <c r="H865" s="1063" t="s">
        <v>2427</v>
      </c>
      <c r="I865" s="1063" t="s">
        <v>2427</v>
      </c>
      <c r="J865" s="1063" t="s">
        <v>2427</v>
      </c>
      <c r="K865" s="1041" t="s">
        <v>16</v>
      </c>
      <c r="L865" s="1040" t="s">
        <v>4188</v>
      </c>
      <c r="M865" s="1282"/>
      <c r="N865" s="1282"/>
      <c r="O865" s="1058"/>
    </row>
    <row r="866" spans="1:15">
      <c r="A866" s="1046">
        <v>861</v>
      </c>
      <c r="B866" s="1037" t="s">
        <v>4190</v>
      </c>
      <c r="C866" s="1039" t="s">
        <v>13</v>
      </c>
      <c r="D866" s="1063" t="s">
        <v>2427</v>
      </c>
      <c r="E866" s="1063" t="s">
        <v>2427</v>
      </c>
      <c r="F866" s="1063" t="s">
        <v>2427</v>
      </c>
      <c r="G866" s="1063" t="s">
        <v>2427</v>
      </c>
      <c r="H866" s="1063" t="s">
        <v>2427</v>
      </c>
      <c r="I866" s="1063" t="s">
        <v>2427</v>
      </c>
      <c r="J866" s="1063" t="s">
        <v>2427</v>
      </c>
      <c r="K866" s="1041" t="s">
        <v>16</v>
      </c>
      <c r="L866" s="1040" t="s">
        <v>4190</v>
      </c>
      <c r="M866" s="1282"/>
      <c r="N866" s="1282"/>
      <c r="O866" s="1058"/>
    </row>
    <row r="867" spans="1:15">
      <c r="A867" s="1046">
        <v>862</v>
      </c>
      <c r="B867" s="1037" t="s">
        <v>4192</v>
      </c>
      <c r="C867" s="1039" t="s">
        <v>13</v>
      </c>
      <c r="D867" s="1063" t="s">
        <v>2427</v>
      </c>
      <c r="E867" s="1063" t="s">
        <v>2427</v>
      </c>
      <c r="F867" s="1063" t="s">
        <v>2427</v>
      </c>
      <c r="G867" s="1063" t="s">
        <v>2427</v>
      </c>
      <c r="H867" s="1063" t="s">
        <v>2427</v>
      </c>
      <c r="I867" s="1063" t="s">
        <v>2427</v>
      </c>
      <c r="J867" s="1063" t="s">
        <v>2427</v>
      </c>
      <c r="K867" s="1041" t="s">
        <v>16</v>
      </c>
      <c r="L867" s="1040" t="s">
        <v>4192</v>
      </c>
      <c r="M867" s="1282"/>
      <c r="N867" s="1282"/>
      <c r="O867" s="1058"/>
    </row>
    <row r="868" spans="1:15">
      <c r="A868" s="1046">
        <v>863</v>
      </c>
      <c r="B868" s="1037" t="s">
        <v>4194</v>
      </c>
      <c r="C868" s="1039" t="s">
        <v>13</v>
      </c>
      <c r="D868" s="1063" t="s">
        <v>2427</v>
      </c>
      <c r="E868" s="1063" t="s">
        <v>2427</v>
      </c>
      <c r="F868" s="1063" t="s">
        <v>2427</v>
      </c>
      <c r="G868" s="1063" t="s">
        <v>2427</v>
      </c>
      <c r="H868" s="1063" t="s">
        <v>2427</v>
      </c>
      <c r="I868" s="1063" t="s">
        <v>2427</v>
      </c>
      <c r="J868" s="1063" t="s">
        <v>2427</v>
      </c>
      <c r="K868" s="1041" t="s">
        <v>16</v>
      </c>
      <c r="L868" s="1040" t="s">
        <v>4194</v>
      </c>
      <c r="M868" s="1282"/>
      <c r="N868" s="1282"/>
      <c r="O868" s="1058"/>
    </row>
    <row r="869" spans="1:15">
      <c r="A869" s="1046">
        <v>864</v>
      </c>
      <c r="B869" s="1045" t="s">
        <v>4196</v>
      </c>
      <c r="C869" s="1039" t="s">
        <v>13</v>
      </c>
      <c r="D869" s="1063" t="s">
        <v>2427</v>
      </c>
      <c r="E869" s="1063" t="s">
        <v>2427</v>
      </c>
      <c r="F869" s="1063" t="s">
        <v>2427</v>
      </c>
      <c r="G869" s="1063" t="s">
        <v>2427</v>
      </c>
      <c r="H869" s="1063" t="s">
        <v>2427</v>
      </c>
      <c r="I869" s="1063" t="s">
        <v>2427</v>
      </c>
      <c r="J869" s="1063" t="s">
        <v>2427</v>
      </c>
      <c r="K869" s="1041" t="s">
        <v>16</v>
      </c>
      <c r="L869" s="1040" t="s">
        <v>4196</v>
      </c>
      <c r="M869" s="1282"/>
      <c r="N869" s="1282"/>
      <c r="O869" s="1058"/>
    </row>
    <row r="870" spans="1:15">
      <c r="A870" s="1046">
        <v>865</v>
      </c>
      <c r="B870" s="1045" t="s">
        <v>4198</v>
      </c>
      <c r="C870" s="1039" t="s">
        <v>13</v>
      </c>
      <c r="D870" s="1063" t="s">
        <v>2427</v>
      </c>
      <c r="E870" s="1063" t="s">
        <v>2427</v>
      </c>
      <c r="F870" s="1063" t="s">
        <v>2427</v>
      </c>
      <c r="G870" s="1063" t="s">
        <v>2427</v>
      </c>
      <c r="H870" s="1063" t="s">
        <v>2427</v>
      </c>
      <c r="I870" s="1063" t="s">
        <v>2427</v>
      </c>
      <c r="J870" s="1063" t="s">
        <v>2427</v>
      </c>
      <c r="K870" s="1041" t="s">
        <v>16</v>
      </c>
      <c r="L870" s="1040" t="s">
        <v>4198</v>
      </c>
      <c r="M870" s="1282"/>
      <c r="N870" s="1282"/>
      <c r="O870" s="1058"/>
    </row>
    <row r="871" spans="1:15">
      <c r="A871" s="1046">
        <v>866</v>
      </c>
      <c r="B871" s="1045" t="s">
        <v>4200</v>
      </c>
      <c r="C871" s="1039" t="s">
        <v>13</v>
      </c>
      <c r="D871" s="1063" t="s">
        <v>2427</v>
      </c>
      <c r="E871" s="1063" t="s">
        <v>2427</v>
      </c>
      <c r="F871" s="1063" t="s">
        <v>2427</v>
      </c>
      <c r="G871" s="1063" t="s">
        <v>2427</v>
      </c>
      <c r="H871" s="1063" t="s">
        <v>2427</v>
      </c>
      <c r="I871" s="1063" t="s">
        <v>2427</v>
      </c>
      <c r="J871" s="1063" t="s">
        <v>2427</v>
      </c>
      <c r="K871" s="1041" t="s">
        <v>16</v>
      </c>
      <c r="L871" s="1040" t="s">
        <v>4200</v>
      </c>
      <c r="M871" s="1282"/>
      <c r="N871" s="1282"/>
      <c r="O871" s="1058"/>
    </row>
    <row r="872" spans="1:15">
      <c r="A872" s="1046">
        <v>867</v>
      </c>
      <c r="B872" s="1045" t="s">
        <v>4202</v>
      </c>
      <c r="C872" s="1039" t="s">
        <v>13</v>
      </c>
      <c r="D872" s="1063" t="s">
        <v>2427</v>
      </c>
      <c r="E872" s="1063" t="s">
        <v>2427</v>
      </c>
      <c r="F872" s="1063" t="s">
        <v>2427</v>
      </c>
      <c r="G872" s="1063" t="s">
        <v>2427</v>
      </c>
      <c r="H872" s="1063" t="s">
        <v>2427</v>
      </c>
      <c r="I872" s="1063" t="s">
        <v>2427</v>
      </c>
      <c r="J872" s="1063" t="s">
        <v>2427</v>
      </c>
      <c r="K872" s="1041" t="s">
        <v>16</v>
      </c>
      <c r="L872" s="1040" t="s">
        <v>4202</v>
      </c>
      <c r="M872" s="1282"/>
      <c r="N872" s="1282"/>
      <c r="O872" s="1058"/>
    </row>
    <row r="873" spans="1:15">
      <c r="A873" s="1046">
        <v>868</v>
      </c>
      <c r="B873" s="1037" t="s">
        <v>4204</v>
      </c>
      <c r="C873" s="1039" t="s">
        <v>13</v>
      </c>
      <c r="D873" s="1063" t="s">
        <v>2427</v>
      </c>
      <c r="E873" s="1063" t="s">
        <v>2427</v>
      </c>
      <c r="F873" s="1063" t="s">
        <v>2427</v>
      </c>
      <c r="G873" s="1063" t="s">
        <v>2427</v>
      </c>
      <c r="H873" s="1063" t="s">
        <v>2427</v>
      </c>
      <c r="I873" s="1063" t="s">
        <v>2427</v>
      </c>
      <c r="J873" s="1063" t="s">
        <v>2427</v>
      </c>
      <c r="K873" s="1041" t="s">
        <v>16</v>
      </c>
      <c r="L873" s="1040" t="s">
        <v>4204</v>
      </c>
      <c r="M873" s="1282"/>
      <c r="N873" s="1282"/>
      <c r="O873" s="1058"/>
    </row>
    <row r="874" spans="1:15">
      <c r="A874" s="1046">
        <v>869</v>
      </c>
      <c r="B874" s="1037" t="s">
        <v>4206</v>
      </c>
      <c r="C874" s="1039" t="s">
        <v>13</v>
      </c>
      <c r="D874" s="1063" t="s">
        <v>2427</v>
      </c>
      <c r="E874" s="1063" t="s">
        <v>2427</v>
      </c>
      <c r="F874" s="1063" t="s">
        <v>2427</v>
      </c>
      <c r="G874" s="1063" t="s">
        <v>2427</v>
      </c>
      <c r="H874" s="1063" t="s">
        <v>2427</v>
      </c>
      <c r="I874" s="1063" t="s">
        <v>2427</v>
      </c>
      <c r="J874" s="1063" t="s">
        <v>2427</v>
      </c>
      <c r="K874" s="1041" t="s">
        <v>16</v>
      </c>
      <c r="L874" s="1040" t="s">
        <v>4206</v>
      </c>
      <c r="M874" s="1282"/>
      <c r="N874" s="1282"/>
      <c r="O874" s="1058"/>
    </row>
    <row r="875" spans="1:15">
      <c r="A875" s="1046">
        <v>870</v>
      </c>
      <c r="B875" s="1037" t="s">
        <v>4208</v>
      </c>
      <c r="C875" s="1039" t="s">
        <v>13</v>
      </c>
      <c r="D875" s="1063" t="s">
        <v>2427</v>
      </c>
      <c r="E875" s="1063" t="s">
        <v>2427</v>
      </c>
      <c r="F875" s="1063" t="s">
        <v>2427</v>
      </c>
      <c r="G875" s="1063" t="s">
        <v>2427</v>
      </c>
      <c r="H875" s="1063" t="s">
        <v>2427</v>
      </c>
      <c r="I875" s="1063" t="s">
        <v>2427</v>
      </c>
      <c r="J875" s="1063" t="s">
        <v>2427</v>
      </c>
      <c r="K875" s="1041" t="s">
        <v>16</v>
      </c>
      <c r="L875" s="1040" t="s">
        <v>4208</v>
      </c>
      <c r="M875" s="1282"/>
      <c r="N875" s="1282"/>
      <c r="O875" s="1058"/>
    </row>
    <row r="876" spans="1:15">
      <c r="A876" s="1046">
        <v>871</v>
      </c>
      <c r="B876" s="1037" t="s">
        <v>4210</v>
      </c>
      <c r="C876" s="1039" t="s">
        <v>13</v>
      </c>
      <c r="D876" s="1063" t="s">
        <v>2427</v>
      </c>
      <c r="E876" s="1063" t="s">
        <v>2427</v>
      </c>
      <c r="F876" s="1063" t="s">
        <v>2427</v>
      </c>
      <c r="G876" s="1063" t="s">
        <v>2427</v>
      </c>
      <c r="H876" s="1063" t="s">
        <v>2427</v>
      </c>
      <c r="I876" s="1063" t="s">
        <v>2427</v>
      </c>
      <c r="J876" s="1063" t="s">
        <v>2427</v>
      </c>
      <c r="K876" s="1041" t="s">
        <v>16</v>
      </c>
      <c r="L876" s="1040" t="s">
        <v>4210</v>
      </c>
      <c r="M876" s="1282"/>
      <c r="N876" s="1282"/>
      <c r="O876" s="1058"/>
    </row>
    <row r="877" spans="1:15">
      <c r="A877" s="1046">
        <v>872</v>
      </c>
      <c r="B877" s="1045" t="s">
        <v>4212</v>
      </c>
      <c r="C877" s="1039" t="s">
        <v>13</v>
      </c>
      <c r="D877" s="1063" t="s">
        <v>2427</v>
      </c>
      <c r="E877" s="1063" t="s">
        <v>2427</v>
      </c>
      <c r="F877" s="1063" t="s">
        <v>2427</v>
      </c>
      <c r="G877" s="1063" t="s">
        <v>2427</v>
      </c>
      <c r="H877" s="1063" t="s">
        <v>2427</v>
      </c>
      <c r="I877" s="1063" t="s">
        <v>2427</v>
      </c>
      <c r="J877" s="1063" t="s">
        <v>2427</v>
      </c>
      <c r="K877" s="1041" t="s">
        <v>16</v>
      </c>
      <c r="L877" s="1040" t="s">
        <v>4212</v>
      </c>
      <c r="M877" s="1282"/>
      <c r="N877" s="1282"/>
      <c r="O877" s="1058"/>
    </row>
    <row r="878" spans="1:15">
      <c r="A878" s="1046">
        <v>873</v>
      </c>
      <c r="B878" s="1045" t="s">
        <v>4214</v>
      </c>
      <c r="C878" s="1039" t="s">
        <v>13</v>
      </c>
      <c r="D878" s="1063" t="s">
        <v>2427</v>
      </c>
      <c r="E878" s="1063" t="s">
        <v>2427</v>
      </c>
      <c r="F878" s="1063" t="s">
        <v>2427</v>
      </c>
      <c r="G878" s="1063" t="s">
        <v>2427</v>
      </c>
      <c r="H878" s="1063" t="s">
        <v>2427</v>
      </c>
      <c r="I878" s="1063" t="s">
        <v>2427</v>
      </c>
      <c r="J878" s="1063" t="s">
        <v>2427</v>
      </c>
      <c r="K878" s="1041" t="s">
        <v>16</v>
      </c>
      <c r="L878" s="1040" t="s">
        <v>4214</v>
      </c>
      <c r="M878" s="1282"/>
      <c r="N878" s="1282"/>
      <c r="O878" s="1058"/>
    </row>
    <row r="879" spans="1:15">
      <c r="A879" s="1046">
        <v>874</v>
      </c>
      <c r="B879" s="1045" t="s">
        <v>4216</v>
      </c>
      <c r="C879" s="1039" t="s">
        <v>13</v>
      </c>
      <c r="D879" s="1063" t="s">
        <v>2427</v>
      </c>
      <c r="E879" s="1063" t="s">
        <v>2427</v>
      </c>
      <c r="F879" s="1063" t="s">
        <v>2427</v>
      </c>
      <c r="G879" s="1063" t="s">
        <v>2427</v>
      </c>
      <c r="H879" s="1063" t="s">
        <v>2427</v>
      </c>
      <c r="I879" s="1063" t="s">
        <v>2427</v>
      </c>
      <c r="J879" s="1063" t="s">
        <v>2427</v>
      </c>
      <c r="K879" s="1041" t="s">
        <v>16</v>
      </c>
      <c r="L879" s="1040" t="s">
        <v>4216</v>
      </c>
      <c r="M879" s="1282"/>
      <c r="N879" s="1282"/>
      <c r="O879" s="1058"/>
    </row>
    <row r="880" spans="1:15">
      <c r="A880" s="1046">
        <v>875</v>
      </c>
      <c r="B880" s="1045" t="s">
        <v>4218</v>
      </c>
      <c r="C880" s="1039" t="s">
        <v>13</v>
      </c>
      <c r="D880" s="1063" t="s">
        <v>2427</v>
      </c>
      <c r="E880" s="1063" t="s">
        <v>2427</v>
      </c>
      <c r="F880" s="1063" t="s">
        <v>2427</v>
      </c>
      <c r="G880" s="1063" t="s">
        <v>2427</v>
      </c>
      <c r="H880" s="1063" t="s">
        <v>2427</v>
      </c>
      <c r="I880" s="1063" t="s">
        <v>2427</v>
      </c>
      <c r="J880" s="1063" t="s">
        <v>2427</v>
      </c>
      <c r="K880" s="1041" t="s">
        <v>16</v>
      </c>
      <c r="L880" s="1040" t="s">
        <v>4218</v>
      </c>
      <c r="M880" s="1282"/>
      <c r="N880" s="1282"/>
      <c r="O880" s="1058"/>
    </row>
    <row r="881" spans="1:15">
      <c r="A881" s="1046">
        <v>876</v>
      </c>
      <c r="B881" s="1037" t="s">
        <v>4220</v>
      </c>
      <c r="C881" s="1039" t="s">
        <v>13</v>
      </c>
      <c r="D881" s="1063" t="s">
        <v>2427</v>
      </c>
      <c r="E881" s="1063" t="s">
        <v>2427</v>
      </c>
      <c r="F881" s="1063" t="s">
        <v>2427</v>
      </c>
      <c r="G881" s="1063" t="s">
        <v>2427</v>
      </c>
      <c r="H881" s="1063" t="s">
        <v>2427</v>
      </c>
      <c r="I881" s="1063" t="s">
        <v>2427</v>
      </c>
      <c r="J881" s="1063" t="s">
        <v>2427</v>
      </c>
      <c r="K881" s="1041" t="s">
        <v>16</v>
      </c>
      <c r="L881" s="1040" t="s">
        <v>4220</v>
      </c>
      <c r="M881" s="1282"/>
      <c r="N881" s="1282"/>
      <c r="O881" s="1058"/>
    </row>
    <row r="882" spans="1:15">
      <c r="A882" s="1046">
        <v>877</v>
      </c>
      <c r="B882" s="1037" t="s">
        <v>4222</v>
      </c>
      <c r="C882" s="1039" t="s">
        <v>13</v>
      </c>
      <c r="D882" s="1063" t="s">
        <v>2427</v>
      </c>
      <c r="E882" s="1063" t="s">
        <v>2427</v>
      </c>
      <c r="F882" s="1063" t="s">
        <v>2427</v>
      </c>
      <c r="G882" s="1063" t="s">
        <v>2427</v>
      </c>
      <c r="H882" s="1063" t="s">
        <v>2427</v>
      </c>
      <c r="I882" s="1063" t="s">
        <v>2427</v>
      </c>
      <c r="J882" s="1063" t="s">
        <v>2427</v>
      </c>
      <c r="K882" s="1041" t="s">
        <v>16</v>
      </c>
      <c r="L882" s="1040" t="s">
        <v>4222</v>
      </c>
      <c r="M882" s="1282"/>
      <c r="N882" s="1282"/>
      <c r="O882" s="1058"/>
    </row>
    <row r="883" spans="1:15">
      <c r="A883" s="1046">
        <v>878</v>
      </c>
      <c r="B883" s="1037" t="s">
        <v>4224</v>
      </c>
      <c r="C883" s="1039" t="s">
        <v>13</v>
      </c>
      <c r="D883" s="1063" t="s">
        <v>2427</v>
      </c>
      <c r="E883" s="1063" t="s">
        <v>2427</v>
      </c>
      <c r="F883" s="1063" t="s">
        <v>2427</v>
      </c>
      <c r="G883" s="1063" t="s">
        <v>2427</v>
      </c>
      <c r="H883" s="1063" t="s">
        <v>2427</v>
      </c>
      <c r="I883" s="1063" t="s">
        <v>2427</v>
      </c>
      <c r="J883" s="1063" t="s">
        <v>2427</v>
      </c>
      <c r="K883" s="1041" t="s">
        <v>16</v>
      </c>
      <c r="L883" s="1040" t="s">
        <v>4224</v>
      </c>
      <c r="M883" s="1282"/>
      <c r="N883" s="1282"/>
      <c r="O883" s="1058"/>
    </row>
    <row r="884" spans="1:15">
      <c r="A884" s="1046">
        <v>879</v>
      </c>
      <c r="B884" s="1037" t="s">
        <v>4226</v>
      </c>
      <c r="C884" s="1039" t="s">
        <v>13</v>
      </c>
      <c r="D884" s="1063" t="s">
        <v>2427</v>
      </c>
      <c r="E884" s="1063" t="s">
        <v>2427</v>
      </c>
      <c r="F884" s="1063" t="s">
        <v>2427</v>
      </c>
      <c r="G884" s="1063" t="s">
        <v>2427</v>
      </c>
      <c r="H884" s="1063" t="s">
        <v>2427</v>
      </c>
      <c r="I884" s="1063" t="s">
        <v>2427</v>
      </c>
      <c r="J884" s="1063" t="s">
        <v>2427</v>
      </c>
      <c r="K884" s="1041" t="s">
        <v>16</v>
      </c>
      <c r="L884" s="1040" t="s">
        <v>4226</v>
      </c>
      <c r="M884" s="1282"/>
      <c r="N884" s="1282"/>
      <c r="O884" s="1058"/>
    </row>
    <row r="885" spans="1:15">
      <c r="A885" s="1046">
        <v>880</v>
      </c>
      <c r="B885" s="1045" t="s">
        <v>4228</v>
      </c>
      <c r="C885" s="1039" t="s">
        <v>13</v>
      </c>
      <c r="D885" s="1063" t="s">
        <v>2427</v>
      </c>
      <c r="E885" s="1063" t="s">
        <v>2427</v>
      </c>
      <c r="F885" s="1063" t="s">
        <v>2427</v>
      </c>
      <c r="G885" s="1063" t="s">
        <v>2427</v>
      </c>
      <c r="H885" s="1063" t="s">
        <v>2427</v>
      </c>
      <c r="I885" s="1063" t="s">
        <v>2427</v>
      </c>
      <c r="J885" s="1063" t="s">
        <v>2427</v>
      </c>
      <c r="K885" s="1041" t="s">
        <v>16</v>
      </c>
      <c r="L885" s="1040" t="s">
        <v>4228</v>
      </c>
      <c r="M885" s="1282"/>
      <c r="N885" s="1282"/>
      <c r="O885" s="1058"/>
    </row>
    <row r="886" spans="1:15">
      <c r="A886" s="1046">
        <v>881</v>
      </c>
      <c r="B886" s="1045" t="s">
        <v>4230</v>
      </c>
      <c r="C886" s="1039" t="s">
        <v>13</v>
      </c>
      <c r="D886" s="1063" t="s">
        <v>2427</v>
      </c>
      <c r="E886" s="1063" t="s">
        <v>2427</v>
      </c>
      <c r="F886" s="1063" t="s">
        <v>2427</v>
      </c>
      <c r="G886" s="1063" t="s">
        <v>2427</v>
      </c>
      <c r="H886" s="1063" t="s">
        <v>2427</v>
      </c>
      <c r="I886" s="1063" t="s">
        <v>2427</v>
      </c>
      <c r="J886" s="1063" t="s">
        <v>2427</v>
      </c>
      <c r="K886" s="1041" t="s">
        <v>16</v>
      </c>
      <c r="L886" s="1040" t="s">
        <v>4230</v>
      </c>
      <c r="M886" s="1282"/>
      <c r="N886" s="1282"/>
      <c r="O886" s="1058"/>
    </row>
    <row r="887" spans="1:15">
      <c r="A887" s="1046">
        <v>882</v>
      </c>
      <c r="B887" s="1045" t="s">
        <v>4232</v>
      </c>
      <c r="C887" s="1039" t="s">
        <v>13</v>
      </c>
      <c r="D887" s="1063" t="s">
        <v>2427</v>
      </c>
      <c r="E887" s="1063" t="s">
        <v>2427</v>
      </c>
      <c r="F887" s="1063" t="s">
        <v>2427</v>
      </c>
      <c r="G887" s="1063" t="s">
        <v>2427</v>
      </c>
      <c r="H887" s="1063" t="s">
        <v>2427</v>
      </c>
      <c r="I887" s="1063" t="s">
        <v>2427</v>
      </c>
      <c r="J887" s="1063" t="s">
        <v>2427</v>
      </c>
      <c r="K887" s="1041" t="s">
        <v>16</v>
      </c>
      <c r="L887" s="1040" t="s">
        <v>4232</v>
      </c>
      <c r="M887" s="1282"/>
      <c r="N887" s="1282"/>
      <c r="O887" s="1058"/>
    </row>
    <row r="888" spans="1:15">
      <c r="A888" s="1046">
        <v>883</v>
      </c>
      <c r="B888" s="1045" t="s">
        <v>4234</v>
      </c>
      <c r="C888" s="1039" t="s">
        <v>13</v>
      </c>
      <c r="D888" s="1063" t="s">
        <v>2427</v>
      </c>
      <c r="E888" s="1063" t="s">
        <v>2427</v>
      </c>
      <c r="F888" s="1063" t="s">
        <v>2427</v>
      </c>
      <c r="G888" s="1063" t="s">
        <v>2427</v>
      </c>
      <c r="H888" s="1063" t="s">
        <v>2427</v>
      </c>
      <c r="I888" s="1063" t="s">
        <v>2427</v>
      </c>
      <c r="J888" s="1063" t="s">
        <v>2427</v>
      </c>
      <c r="K888" s="1041" t="s">
        <v>16</v>
      </c>
      <c r="L888" s="1040" t="s">
        <v>4234</v>
      </c>
      <c r="M888" s="1282"/>
      <c r="N888" s="1282"/>
      <c r="O888" s="1058"/>
    </row>
    <row r="889" spans="1:15">
      <c r="A889" s="1046">
        <v>884</v>
      </c>
      <c r="B889" s="1037" t="s">
        <v>4236</v>
      </c>
      <c r="C889" s="1039" t="s">
        <v>13</v>
      </c>
      <c r="D889" s="1063" t="s">
        <v>2427</v>
      </c>
      <c r="E889" s="1063" t="s">
        <v>2427</v>
      </c>
      <c r="F889" s="1063" t="s">
        <v>2427</v>
      </c>
      <c r="G889" s="1063" t="s">
        <v>2427</v>
      </c>
      <c r="H889" s="1063" t="s">
        <v>2427</v>
      </c>
      <c r="I889" s="1063" t="s">
        <v>2427</v>
      </c>
      <c r="J889" s="1063" t="s">
        <v>2427</v>
      </c>
      <c r="K889" s="1041" t="s">
        <v>16</v>
      </c>
      <c r="L889" s="1040" t="s">
        <v>4236</v>
      </c>
      <c r="M889" s="1282"/>
      <c r="N889" s="1282"/>
      <c r="O889" s="1058"/>
    </row>
    <row r="890" spans="1:15">
      <c r="A890" s="1046">
        <v>885</v>
      </c>
      <c r="B890" s="1037" t="s">
        <v>4238</v>
      </c>
      <c r="C890" s="1039" t="s">
        <v>13</v>
      </c>
      <c r="D890" s="1063" t="s">
        <v>2427</v>
      </c>
      <c r="E890" s="1063" t="s">
        <v>2427</v>
      </c>
      <c r="F890" s="1063" t="s">
        <v>2427</v>
      </c>
      <c r="G890" s="1063" t="s">
        <v>2427</v>
      </c>
      <c r="H890" s="1063" t="s">
        <v>2427</v>
      </c>
      <c r="I890" s="1063" t="s">
        <v>2427</v>
      </c>
      <c r="J890" s="1063" t="s">
        <v>2427</v>
      </c>
      <c r="K890" s="1041" t="s">
        <v>16</v>
      </c>
      <c r="L890" s="1040" t="s">
        <v>4238</v>
      </c>
      <c r="M890" s="1282"/>
      <c r="N890" s="1282"/>
      <c r="O890" s="1058"/>
    </row>
    <row r="891" spans="1:15">
      <c r="A891" s="1046">
        <v>886</v>
      </c>
      <c r="B891" s="1037" t="s">
        <v>4240</v>
      </c>
      <c r="C891" s="1039" t="s">
        <v>13</v>
      </c>
      <c r="D891" s="1063" t="s">
        <v>2427</v>
      </c>
      <c r="E891" s="1063" t="s">
        <v>2427</v>
      </c>
      <c r="F891" s="1063" t="s">
        <v>2427</v>
      </c>
      <c r="G891" s="1063" t="s">
        <v>2427</v>
      </c>
      <c r="H891" s="1063" t="s">
        <v>2427</v>
      </c>
      <c r="I891" s="1063" t="s">
        <v>2427</v>
      </c>
      <c r="J891" s="1063" t="s">
        <v>2427</v>
      </c>
      <c r="K891" s="1041" t="s">
        <v>16</v>
      </c>
      <c r="L891" s="1040" t="s">
        <v>4240</v>
      </c>
      <c r="M891" s="1282"/>
      <c r="N891" s="1282"/>
      <c r="O891" s="1058"/>
    </row>
    <row r="892" spans="1:15">
      <c r="A892" s="1046">
        <v>887</v>
      </c>
      <c r="B892" s="1037" t="s">
        <v>4242</v>
      </c>
      <c r="C892" s="1039" t="s">
        <v>13</v>
      </c>
      <c r="D892" s="1063" t="s">
        <v>2427</v>
      </c>
      <c r="E892" s="1063" t="s">
        <v>2427</v>
      </c>
      <c r="F892" s="1063" t="s">
        <v>2427</v>
      </c>
      <c r="G892" s="1063" t="s">
        <v>2427</v>
      </c>
      <c r="H892" s="1063" t="s">
        <v>2427</v>
      </c>
      <c r="I892" s="1063" t="s">
        <v>2427</v>
      </c>
      <c r="J892" s="1063" t="s">
        <v>2427</v>
      </c>
      <c r="K892" s="1041" t="s">
        <v>16</v>
      </c>
      <c r="L892" s="1040" t="s">
        <v>4242</v>
      </c>
      <c r="M892" s="1282"/>
      <c r="N892" s="1282"/>
      <c r="O892" s="1058"/>
    </row>
    <row r="893" spans="1:15">
      <c r="A893" s="1046">
        <v>888</v>
      </c>
      <c r="B893" s="1045" t="s">
        <v>4244</v>
      </c>
      <c r="C893" s="1039" t="s">
        <v>13</v>
      </c>
      <c r="D893" s="1063" t="s">
        <v>2427</v>
      </c>
      <c r="E893" s="1063" t="s">
        <v>2427</v>
      </c>
      <c r="F893" s="1063" t="s">
        <v>2427</v>
      </c>
      <c r="G893" s="1063" t="s">
        <v>2427</v>
      </c>
      <c r="H893" s="1063" t="s">
        <v>2427</v>
      </c>
      <c r="I893" s="1063" t="s">
        <v>2427</v>
      </c>
      <c r="J893" s="1063" t="s">
        <v>2427</v>
      </c>
      <c r="K893" s="1041" t="s">
        <v>16</v>
      </c>
      <c r="L893" s="1040" t="s">
        <v>4244</v>
      </c>
      <c r="M893" s="1282"/>
      <c r="N893" s="1282"/>
      <c r="O893" s="1058"/>
    </row>
    <row r="894" spans="1:15">
      <c r="A894" s="1046">
        <v>889</v>
      </c>
      <c r="B894" s="1045" t="s">
        <v>4246</v>
      </c>
      <c r="C894" s="1039" t="s">
        <v>13</v>
      </c>
      <c r="D894" s="1063" t="s">
        <v>2427</v>
      </c>
      <c r="E894" s="1063" t="s">
        <v>2427</v>
      </c>
      <c r="F894" s="1063" t="s">
        <v>2427</v>
      </c>
      <c r="G894" s="1063" t="s">
        <v>2427</v>
      </c>
      <c r="H894" s="1063" t="s">
        <v>2427</v>
      </c>
      <c r="I894" s="1063" t="s">
        <v>2427</v>
      </c>
      <c r="J894" s="1063" t="s">
        <v>2427</v>
      </c>
      <c r="K894" s="1041" t="s">
        <v>16</v>
      </c>
      <c r="L894" s="1040" t="s">
        <v>4246</v>
      </c>
      <c r="M894" s="1282"/>
      <c r="N894" s="1282"/>
      <c r="O894" s="1058"/>
    </row>
    <row r="895" spans="1:15">
      <c r="A895" s="1046">
        <v>890</v>
      </c>
      <c r="B895" s="1045" t="s">
        <v>4248</v>
      </c>
      <c r="C895" s="1039" t="s">
        <v>13</v>
      </c>
      <c r="D895" s="1063" t="s">
        <v>2427</v>
      </c>
      <c r="E895" s="1063" t="s">
        <v>2427</v>
      </c>
      <c r="F895" s="1063" t="s">
        <v>2427</v>
      </c>
      <c r="G895" s="1063" t="s">
        <v>2427</v>
      </c>
      <c r="H895" s="1063" t="s">
        <v>2427</v>
      </c>
      <c r="I895" s="1063" t="s">
        <v>2427</v>
      </c>
      <c r="J895" s="1063" t="s">
        <v>2427</v>
      </c>
      <c r="K895" s="1041" t="s">
        <v>16</v>
      </c>
      <c r="L895" s="1040" t="s">
        <v>4248</v>
      </c>
      <c r="M895" s="1282"/>
      <c r="N895" s="1282"/>
      <c r="O895" s="1058"/>
    </row>
    <row r="896" spans="1:15">
      <c r="A896" s="1046">
        <v>891</v>
      </c>
      <c r="B896" s="1045" t="s">
        <v>4250</v>
      </c>
      <c r="C896" s="1039" t="s">
        <v>13</v>
      </c>
      <c r="D896" s="1063" t="s">
        <v>2427</v>
      </c>
      <c r="E896" s="1063" t="s">
        <v>2427</v>
      </c>
      <c r="F896" s="1063" t="s">
        <v>2427</v>
      </c>
      <c r="G896" s="1063" t="s">
        <v>2427</v>
      </c>
      <c r="H896" s="1063" t="s">
        <v>2427</v>
      </c>
      <c r="I896" s="1063" t="s">
        <v>2427</v>
      </c>
      <c r="J896" s="1063" t="s">
        <v>2427</v>
      </c>
      <c r="K896" s="1041" t="s">
        <v>16</v>
      </c>
      <c r="L896" s="1040" t="s">
        <v>4250</v>
      </c>
      <c r="M896" s="1282"/>
      <c r="N896" s="1282"/>
      <c r="O896" s="1058"/>
    </row>
    <row r="897" spans="1:15">
      <c r="A897" s="1046">
        <v>892</v>
      </c>
      <c r="B897" s="1037" t="s">
        <v>4252</v>
      </c>
      <c r="C897" s="1039" t="s">
        <v>13</v>
      </c>
      <c r="D897" s="1063" t="s">
        <v>2427</v>
      </c>
      <c r="E897" s="1063" t="s">
        <v>2427</v>
      </c>
      <c r="F897" s="1063" t="s">
        <v>2427</v>
      </c>
      <c r="G897" s="1063" t="s">
        <v>2427</v>
      </c>
      <c r="H897" s="1063" t="s">
        <v>2427</v>
      </c>
      <c r="I897" s="1063" t="s">
        <v>2427</v>
      </c>
      <c r="J897" s="1063" t="s">
        <v>2427</v>
      </c>
      <c r="K897" s="1041" t="s">
        <v>16</v>
      </c>
      <c r="L897" s="1040" t="s">
        <v>4252</v>
      </c>
      <c r="M897" s="1282"/>
      <c r="N897" s="1282"/>
      <c r="O897" s="1058"/>
    </row>
    <row r="898" spans="1:15">
      <c r="A898" s="1046">
        <v>893</v>
      </c>
      <c r="B898" s="1037" t="s">
        <v>4254</v>
      </c>
      <c r="C898" s="1039" t="s">
        <v>13</v>
      </c>
      <c r="D898" s="1063" t="s">
        <v>2427</v>
      </c>
      <c r="E898" s="1063" t="s">
        <v>2427</v>
      </c>
      <c r="F898" s="1063" t="s">
        <v>2427</v>
      </c>
      <c r="G898" s="1063" t="s">
        <v>2427</v>
      </c>
      <c r="H898" s="1063" t="s">
        <v>2427</v>
      </c>
      <c r="I898" s="1063" t="s">
        <v>2427</v>
      </c>
      <c r="J898" s="1063" t="s">
        <v>2427</v>
      </c>
      <c r="K898" s="1041" t="s">
        <v>16</v>
      </c>
      <c r="L898" s="1040" t="s">
        <v>4254</v>
      </c>
      <c r="M898" s="1282"/>
      <c r="N898" s="1282"/>
      <c r="O898" s="1058"/>
    </row>
    <row r="899" spans="1:15">
      <c r="A899" s="1046">
        <v>894</v>
      </c>
      <c r="B899" s="1037" t="s">
        <v>4256</v>
      </c>
      <c r="C899" s="1039" t="s">
        <v>13</v>
      </c>
      <c r="D899" s="1063" t="s">
        <v>2427</v>
      </c>
      <c r="E899" s="1063" t="s">
        <v>2427</v>
      </c>
      <c r="F899" s="1063" t="s">
        <v>2427</v>
      </c>
      <c r="G899" s="1063" t="s">
        <v>2427</v>
      </c>
      <c r="H899" s="1063" t="s">
        <v>2427</v>
      </c>
      <c r="I899" s="1063" t="s">
        <v>2427</v>
      </c>
      <c r="J899" s="1063" t="s">
        <v>2427</v>
      </c>
      <c r="K899" s="1041" t="s">
        <v>16</v>
      </c>
      <c r="L899" s="1040" t="s">
        <v>4256</v>
      </c>
      <c r="M899" s="1282"/>
      <c r="N899" s="1282"/>
      <c r="O899" s="1058"/>
    </row>
    <row r="900" spans="1:15">
      <c r="A900" s="1046">
        <v>895</v>
      </c>
      <c r="B900" s="1037" t="s">
        <v>4258</v>
      </c>
      <c r="C900" s="1039" t="s">
        <v>13</v>
      </c>
      <c r="D900" s="1063" t="s">
        <v>2427</v>
      </c>
      <c r="E900" s="1063" t="s">
        <v>2427</v>
      </c>
      <c r="F900" s="1063" t="s">
        <v>2427</v>
      </c>
      <c r="G900" s="1063" t="s">
        <v>2427</v>
      </c>
      <c r="H900" s="1063" t="s">
        <v>2427</v>
      </c>
      <c r="I900" s="1063" t="s">
        <v>2427</v>
      </c>
      <c r="J900" s="1063" t="s">
        <v>2427</v>
      </c>
      <c r="K900" s="1041" t="s">
        <v>16</v>
      </c>
      <c r="L900" s="1040" t="s">
        <v>4258</v>
      </c>
      <c r="M900" s="1282"/>
      <c r="N900" s="1282"/>
      <c r="O900" s="1058"/>
    </row>
    <row r="901" spans="1:15">
      <c r="A901" s="1046">
        <v>896</v>
      </c>
      <c r="B901" s="1045" t="s">
        <v>4260</v>
      </c>
      <c r="C901" s="1039" t="s">
        <v>13</v>
      </c>
      <c r="D901" s="1063" t="s">
        <v>2427</v>
      </c>
      <c r="E901" s="1063" t="s">
        <v>2427</v>
      </c>
      <c r="F901" s="1063" t="s">
        <v>2427</v>
      </c>
      <c r="G901" s="1063" t="s">
        <v>2427</v>
      </c>
      <c r="H901" s="1063" t="s">
        <v>2427</v>
      </c>
      <c r="I901" s="1063" t="s">
        <v>2427</v>
      </c>
      <c r="J901" s="1063" t="s">
        <v>2427</v>
      </c>
      <c r="K901" s="1041" t="s">
        <v>16</v>
      </c>
      <c r="L901" s="1040" t="s">
        <v>4260</v>
      </c>
      <c r="M901" s="1282"/>
      <c r="N901" s="1282"/>
      <c r="O901" s="1058"/>
    </row>
    <row r="902" spans="1:15">
      <c r="A902" s="1046">
        <v>897</v>
      </c>
      <c r="B902" s="1045" t="s">
        <v>4262</v>
      </c>
      <c r="C902" s="1039" t="s">
        <v>13</v>
      </c>
      <c r="D902" s="1063" t="s">
        <v>2427</v>
      </c>
      <c r="E902" s="1063" t="s">
        <v>2427</v>
      </c>
      <c r="F902" s="1063" t="s">
        <v>2427</v>
      </c>
      <c r="G902" s="1063" t="s">
        <v>2427</v>
      </c>
      <c r="H902" s="1063" t="s">
        <v>2427</v>
      </c>
      <c r="I902" s="1063" t="s">
        <v>2427</v>
      </c>
      <c r="J902" s="1063" t="s">
        <v>2427</v>
      </c>
      <c r="K902" s="1041" t="s">
        <v>16</v>
      </c>
      <c r="L902" s="1040" t="s">
        <v>4262</v>
      </c>
      <c r="M902" s="1282"/>
      <c r="N902" s="1282"/>
      <c r="O902" s="1058"/>
    </row>
    <row r="903" spans="1:15">
      <c r="A903" s="1046">
        <v>898</v>
      </c>
      <c r="B903" s="1045" t="s">
        <v>4264</v>
      </c>
      <c r="C903" s="1039" t="s">
        <v>13</v>
      </c>
      <c r="D903" s="1063" t="s">
        <v>2427</v>
      </c>
      <c r="E903" s="1063" t="s">
        <v>2427</v>
      </c>
      <c r="F903" s="1063" t="s">
        <v>2427</v>
      </c>
      <c r="G903" s="1063" t="s">
        <v>2427</v>
      </c>
      <c r="H903" s="1063" t="s">
        <v>2427</v>
      </c>
      <c r="I903" s="1063" t="s">
        <v>2427</v>
      </c>
      <c r="J903" s="1063" t="s">
        <v>2427</v>
      </c>
      <c r="K903" s="1041" t="s">
        <v>16</v>
      </c>
      <c r="L903" s="1040" t="s">
        <v>4264</v>
      </c>
      <c r="M903" s="1282"/>
      <c r="N903" s="1282"/>
      <c r="O903" s="1058"/>
    </row>
    <row r="904" spans="1:15">
      <c r="A904" s="1046">
        <v>899</v>
      </c>
      <c r="B904" s="1045" t="s">
        <v>4266</v>
      </c>
      <c r="C904" s="1039" t="s">
        <v>13</v>
      </c>
      <c r="D904" s="1063" t="s">
        <v>2427</v>
      </c>
      <c r="E904" s="1063" t="s">
        <v>2427</v>
      </c>
      <c r="F904" s="1063" t="s">
        <v>2427</v>
      </c>
      <c r="G904" s="1063" t="s">
        <v>2427</v>
      </c>
      <c r="H904" s="1063" t="s">
        <v>2427</v>
      </c>
      <c r="I904" s="1063" t="s">
        <v>2427</v>
      </c>
      <c r="J904" s="1063" t="s">
        <v>2427</v>
      </c>
      <c r="K904" s="1041" t="s">
        <v>16</v>
      </c>
      <c r="L904" s="1040" t="s">
        <v>4266</v>
      </c>
      <c r="M904" s="1282"/>
      <c r="N904" s="1282"/>
      <c r="O904" s="1058"/>
    </row>
    <row r="905" spans="1:15">
      <c r="A905" s="1046">
        <v>900</v>
      </c>
      <c r="B905" s="1037" t="s">
        <v>4268</v>
      </c>
      <c r="C905" s="1039" t="s">
        <v>13</v>
      </c>
      <c r="D905" s="1063" t="s">
        <v>2427</v>
      </c>
      <c r="E905" s="1063" t="s">
        <v>2427</v>
      </c>
      <c r="F905" s="1063" t="s">
        <v>2427</v>
      </c>
      <c r="G905" s="1063" t="s">
        <v>2427</v>
      </c>
      <c r="H905" s="1063" t="s">
        <v>2427</v>
      </c>
      <c r="I905" s="1063" t="s">
        <v>2427</v>
      </c>
      <c r="J905" s="1063" t="s">
        <v>2427</v>
      </c>
      <c r="K905" s="1041" t="s">
        <v>16</v>
      </c>
      <c r="L905" s="1040" t="s">
        <v>4268</v>
      </c>
      <c r="M905" s="1282"/>
      <c r="N905" s="1282"/>
      <c r="O905" s="1058"/>
    </row>
    <row r="906" spans="1:15">
      <c r="A906" s="1046">
        <v>901</v>
      </c>
      <c r="B906" s="1037" t="s">
        <v>4270</v>
      </c>
      <c r="C906" s="1039" t="s">
        <v>13</v>
      </c>
      <c r="D906" s="1063" t="s">
        <v>2427</v>
      </c>
      <c r="E906" s="1063" t="s">
        <v>2427</v>
      </c>
      <c r="F906" s="1063" t="s">
        <v>2427</v>
      </c>
      <c r="G906" s="1063" t="s">
        <v>2427</v>
      </c>
      <c r="H906" s="1063" t="s">
        <v>2427</v>
      </c>
      <c r="I906" s="1063" t="s">
        <v>2427</v>
      </c>
      <c r="J906" s="1063" t="s">
        <v>2427</v>
      </c>
      <c r="K906" s="1041" t="s">
        <v>16</v>
      </c>
      <c r="L906" s="1040" t="s">
        <v>4270</v>
      </c>
      <c r="M906" s="1282"/>
      <c r="N906" s="1282"/>
      <c r="O906" s="1058"/>
    </row>
    <row r="907" spans="1:15">
      <c r="A907" s="1046">
        <v>902</v>
      </c>
      <c r="B907" s="1037" t="s">
        <v>4272</v>
      </c>
      <c r="C907" s="1039" t="s">
        <v>13</v>
      </c>
      <c r="D907" s="1063" t="s">
        <v>2427</v>
      </c>
      <c r="E907" s="1063" t="s">
        <v>2427</v>
      </c>
      <c r="F907" s="1063" t="s">
        <v>2427</v>
      </c>
      <c r="G907" s="1063" t="s">
        <v>2427</v>
      </c>
      <c r="H907" s="1063" t="s">
        <v>2427</v>
      </c>
      <c r="I907" s="1063" t="s">
        <v>2427</v>
      </c>
      <c r="J907" s="1063" t="s">
        <v>2427</v>
      </c>
      <c r="K907" s="1041" t="s">
        <v>16</v>
      </c>
      <c r="L907" s="1040" t="s">
        <v>4272</v>
      </c>
      <c r="M907" s="1282"/>
      <c r="N907" s="1282"/>
      <c r="O907" s="1058"/>
    </row>
    <row r="908" spans="1:15">
      <c r="A908" s="1046">
        <v>903</v>
      </c>
      <c r="B908" s="1037" t="s">
        <v>4274</v>
      </c>
      <c r="C908" s="1039" t="s">
        <v>13</v>
      </c>
      <c r="D908" s="1063" t="s">
        <v>2427</v>
      </c>
      <c r="E908" s="1063" t="s">
        <v>2427</v>
      </c>
      <c r="F908" s="1063" t="s">
        <v>2427</v>
      </c>
      <c r="G908" s="1063" t="s">
        <v>2427</v>
      </c>
      <c r="H908" s="1063" t="s">
        <v>2427</v>
      </c>
      <c r="I908" s="1063" t="s">
        <v>2427</v>
      </c>
      <c r="J908" s="1063" t="s">
        <v>2427</v>
      </c>
      <c r="K908" s="1041" t="s">
        <v>16</v>
      </c>
      <c r="L908" s="1040" t="s">
        <v>4274</v>
      </c>
      <c r="M908" s="1282"/>
      <c r="N908" s="1282"/>
      <c r="O908" s="1058"/>
    </row>
    <row r="909" spans="1:15">
      <c r="A909" s="1046">
        <v>904</v>
      </c>
      <c r="B909" s="1045" t="s">
        <v>4276</v>
      </c>
      <c r="C909" s="1039" t="s">
        <v>13</v>
      </c>
      <c r="D909" s="1063" t="s">
        <v>2427</v>
      </c>
      <c r="E909" s="1063" t="s">
        <v>2427</v>
      </c>
      <c r="F909" s="1063" t="s">
        <v>2427</v>
      </c>
      <c r="G909" s="1063" t="s">
        <v>2427</v>
      </c>
      <c r="H909" s="1063" t="s">
        <v>2427</v>
      </c>
      <c r="I909" s="1063" t="s">
        <v>2427</v>
      </c>
      <c r="J909" s="1063" t="s">
        <v>2427</v>
      </c>
      <c r="K909" s="1041" t="s">
        <v>16</v>
      </c>
      <c r="L909" s="1040" t="s">
        <v>4276</v>
      </c>
      <c r="M909" s="1282"/>
      <c r="N909" s="1282"/>
      <c r="O909" s="1058"/>
    </row>
    <row r="910" spans="1:15">
      <c r="A910" s="1046">
        <v>905</v>
      </c>
      <c r="B910" s="1045" t="s">
        <v>4278</v>
      </c>
      <c r="C910" s="1039" t="s">
        <v>13</v>
      </c>
      <c r="D910" s="1063" t="s">
        <v>2427</v>
      </c>
      <c r="E910" s="1063" t="s">
        <v>2427</v>
      </c>
      <c r="F910" s="1063" t="s">
        <v>2427</v>
      </c>
      <c r="G910" s="1063" t="s">
        <v>2427</v>
      </c>
      <c r="H910" s="1063" t="s">
        <v>2427</v>
      </c>
      <c r="I910" s="1063" t="s">
        <v>2427</v>
      </c>
      <c r="J910" s="1063" t="s">
        <v>2427</v>
      </c>
      <c r="K910" s="1041" t="s">
        <v>16</v>
      </c>
      <c r="L910" s="1040" t="s">
        <v>4278</v>
      </c>
      <c r="M910" s="1282"/>
      <c r="N910" s="1282"/>
      <c r="O910" s="1058"/>
    </row>
    <row r="911" spans="1:15">
      <c r="A911" s="1046">
        <v>906</v>
      </c>
      <c r="B911" s="1045" t="s">
        <v>4280</v>
      </c>
      <c r="C911" s="1039" t="s">
        <v>13</v>
      </c>
      <c r="D911" s="1063" t="s">
        <v>2427</v>
      </c>
      <c r="E911" s="1063" t="s">
        <v>2427</v>
      </c>
      <c r="F911" s="1063" t="s">
        <v>2427</v>
      </c>
      <c r="G911" s="1063" t="s">
        <v>2427</v>
      </c>
      <c r="H911" s="1063" t="s">
        <v>2427</v>
      </c>
      <c r="I911" s="1063" t="s">
        <v>2427</v>
      </c>
      <c r="J911" s="1063" t="s">
        <v>2427</v>
      </c>
      <c r="K911" s="1041" t="s">
        <v>16</v>
      </c>
      <c r="L911" s="1040" t="s">
        <v>4280</v>
      </c>
      <c r="M911" s="1282"/>
      <c r="N911" s="1282"/>
      <c r="O911" s="1058"/>
    </row>
    <row r="912" spans="1:15">
      <c r="A912" s="1046">
        <v>907</v>
      </c>
      <c r="B912" s="1045" t="s">
        <v>4282</v>
      </c>
      <c r="C912" s="1039" t="s">
        <v>13</v>
      </c>
      <c r="D912" s="1063" t="s">
        <v>2427</v>
      </c>
      <c r="E912" s="1063" t="s">
        <v>2427</v>
      </c>
      <c r="F912" s="1063" t="s">
        <v>2427</v>
      </c>
      <c r="G912" s="1063" t="s">
        <v>2427</v>
      </c>
      <c r="H912" s="1063" t="s">
        <v>2427</v>
      </c>
      <c r="I912" s="1063" t="s">
        <v>2427</v>
      </c>
      <c r="J912" s="1063" t="s">
        <v>2427</v>
      </c>
      <c r="K912" s="1041" t="s">
        <v>16</v>
      </c>
      <c r="L912" s="1040" t="s">
        <v>4282</v>
      </c>
      <c r="M912" s="1282"/>
      <c r="N912" s="1282"/>
      <c r="O912" s="1058"/>
    </row>
    <row r="913" spans="1:15">
      <c r="A913" s="1046">
        <v>908</v>
      </c>
      <c r="B913" s="1037" t="s">
        <v>4284</v>
      </c>
      <c r="C913" s="1039" t="s">
        <v>13</v>
      </c>
      <c r="D913" s="1063" t="s">
        <v>2427</v>
      </c>
      <c r="E913" s="1063" t="s">
        <v>2427</v>
      </c>
      <c r="F913" s="1063" t="s">
        <v>2427</v>
      </c>
      <c r="G913" s="1063" t="s">
        <v>2427</v>
      </c>
      <c r="H913" s="1063" t="s">
        <v>2427</v>
      </c>
      <c r="I913" s="1063" t="s">
        <v>2427</v>
      </c>
      <c r="J913" s="1063" t="s">
        <v>2427</v>
      </c>
      <c r="K913" s="1041" t="s">
        <v>16</v>
      </c>
      <c r="L913" s="1040" t="s">
        <v>4284</v>
      </c>
      <c r="M913" s="1282"/>
      <c r="N913" s="1282"/>
      <c r="O913" s="1058"/>
    </row>
    <row r="914" spans="1:15">
      <c r="A914" s="1046">
        <v>909</v>
      </c>
      <c r="B914" s="1037" t="s">
        <v>4286</v>
      </c>
      <c r="C914" s="1039" t="s">
        <v>13</v>
      </c>
      <c r="D914" s="1063" t="s">
        <v>2427</v>
      </c>
      <c r="E914" s="1063" t="s">
        <v>2427</v>
      </c>
      <c r="F914" s="1063" t="s">
        <v>2427</v>
      </c>
      <c r="G914" s="1063" t="s">
        <v>2427</v>
      </c>
      <c r="H914" s="1063" t="s">
        <v>2427</v>
      </c>
      <c r="I914" s="1063" t="s">
        <v>2427</v>
      </c>
      <c r="J914" s="1063" t="s">
        <v>2427</v>
      </c>
      <c r="K914" s="1041" t="s">
        <v>16</v>
      </c>
      <c r="L914" s="1040" t="s">
        <v>4286</v>
      </c>
      <c r="M914" s="1282"/>
      <c r="N914" s="1282"/>
      <c r="O914" s="1058"/>
    </row>
    <row r="915" spans="1:15">
      <c r="A915" s="1046">
        <v>910</v>
      </c>
      <c r="B915" s="1037" t="s">
        <v>4288</v>
      </c>
      <c r="C915" s="1039" t="s">
        <v>13</v>
      </c>
      <c r="D915" s="1063" t="s">
        <v>2427</v>
      </c>
      <c r="E915" s="1063" t="s">
        <v>2427</v>
      </c>
      <c r="F915" s="1063" t="s">
        <v>2427</v>
      </c>
      <c r="G915" s="1063" t="s">
        <v>2427</v>
      </c>
      <c r="H915" s="1063" t="s">
        <v>2427</v>
      </c>
      <c r="I915" s="1063" t="s">
        <v>2427</v>
      </c>
      <c r="J915" s="1063" t="s">
        <v>2427</v>
      </c>
      <c r="K915" s="1041" t="s">
        <v>16</v>
      </c>
      <c r="L915" s="1040" t="s">
        <v>4288</v>
      </c>
      <c r="M915" s="1282"/>
      <c r="N915" s="1282"/>
      <c r="O915" s="1058"/>
    </row>
    <row r="916" spans="1:15">
      <c r="A916" s="1046">
        <v>911</v>
      </c>
      <c r="B916" s="1037" t="s">
        <v>4290</v>
      </c>
      <c r="C916" s="1039" t="s">
        <v>13</v>
      </c>
      <c r="D916" s="1063" t="s">
        <v>2427</v>
      </c>
      <c r="E916" s="1063" t="s">
        <v>2427</v>
      </c>
      <c r="F916" s="1063" t="s">
        <v>2427</v>
      </c>
      <c r="G916" s="1063" t="s">
        <v>2427</v>
      </c>
      <c r="H916" s="1063" t="s">
        <v>2427</v>
      </c>
      <c r="I916" s="1063" t="s">
        <v>2427</v>
      </c>
      <c r="J916" s="1063" t="s">
        <v>2427</v>
      </c>
      <c r="K916" s="1041" t="s">
        <v>16</v>
      </c>
      <c r="L916" s="1040" t="s">
        <v>4290</v>
      </c>
      <c r="M916" s="1282"/>
      <c r="N916" s="1282"/>
      <c r="O916" s="1058"/>
    </row>
    <row r="917" spans="1:15">
      <c r="A917" s="1046">
        <v>912</v>
      </c>
      <c r="B917" s="1045" t="s">
        <v>10001</v>
      </c>
      <c r="C917" s="1039" t="s">
        <v>13</v>
      </c>
      <c r="D917" s="1063" t="s">
        <v>2427</v>
      </c>
      <c r="E917" s="1063" t="s">
        <v>2427</v>
      </c>
      <c r="F917" s="1063" t="s">
        <v>2427</v>
      </c>
      <c r="G917" s="1063" t="s">
        <v>2427</v>
      </c>
      <c r="H917" s="1063" t="s">
        <v>2427</v>
      </c>
      <c r="I917" s="1063" t="s">
        <v>2427</v>
      </c>
      <c r="J917" s="1063" t="s">
        <v>2427</v>
      </c>
      <c r="K917" s="1041" t="s">
        <v>16</v>
      </c>
      <c r="L917" s="1040" t="s">
        <v>10001</v>
      </c>
      <c r="M917" s="1282"/>
      <c r="N917" s="1282"/>
      <c r="O917" s="1058"/>
    </row>
    <row r="918" spans="1:15">
      <c r="A918" s="1046">
        <v>913</v>
      </c>
      <c r="B918" s="1045" t="s">
        <v>10002</v>
      </c>
      <c r="C918" s="1039" t="s">
        <v>13</v>
      </c>
      <c r="D918" s="1063" t="s">
        <v>2427</v>
      </c>
      <c r="E918" s="1063" t="s">
        <v>2427</v>
      </c>
      <c r="F918" s="1063" t="s">
        <v>2427</v>
      </c>
      <c r="G918" s="1063" t="s">
        <v>2427</v>
      </c>
      <c r="H918" s="1063" t="s">
        <v>2427</v>
      </c>
      <c r="I918" s="1063" t="s">
        <v>2427</v>
      </c>
      <c r="J918" s="1063" t="s">
        <v>2427</v>
      </c>
      <c r="K918" s="1041" t="s">
        <v>16</v>
      </c>
      <c r="L918" s="1040" t="s">
        <v>10002</v>
      </c>
      <c r="M918" s="1282"/>
      <c r="N918" s="1282"/>
      <c r="O918" s="1058"/>
    </row>
    <row r="919" spans="1:15">
      <c r="A919" s="1046">
        <v>914</v>
      </c>
      <c r="B919" s="1045" t="s">
        <v>10003</v>
      </c>
      <c r="C919" s="1039" t="s">
        <v>13</v>
      </c>
      <c r="D919" s="1063" t="s">
        <v>2427</v>
      </c>
      <c r="E919" s="1063" t="s">
        <v>2427</v>
      </c>
      <c r="F919" s="1063" t="s">
        <v>2427</v>
      </c>
      <c r="G919" s="1063" t="s">
        <v>2427</v>
      </c>
      <c r="H919" s="1063" t="s">
        <v>2427</v>
      </c>
      <c r="I919" s="1063" t="s">
        <v>2427</v>
      </c>
      <c r="J919" s="1063" t="s">
        <v>2427</v>
      </c>
      <c r="K919" s="1041" t="s">
        <v>16</v>
      </c>
      <c r="L919" s="1040" t="s">
        <v>10003</v>
      </c>
      <c r="M919" s="1282"/>
      <c r="N919" s="1282"/>
      <c r="O919" s="1058"/>
    </row>
    <row r="920" spans="1:15">
      <c r="A920" s="1046">
        <v>915</v>
      </c>
      <c r="B920" s="1045" t="s">
        <v>10004</v>
      </c>
      <c r="C920" s="1039" t="s">
        <v>13</v>
      </c>
      <c r="D920" s="1063" t="s">
        <v>2427</v>
      </c>
      <c r="E920" s="1063" t="s">
        <v>2427</v>
      </c>
      <c r="F920" s="1063" t="s">
        <v>2427</v>
      </c>
      <c r="G920" s="1063" t="s">
        <v>2427</v>
      </c>
      <c r="H920" s="1063" t="s">
        <v>2427</v>
      </c>
      <c r="I920" s="1063" t="s">
        <v>2427</v>
      </c>
      <c r="J920" s="1063" t="s">
        <v>2427</v>
      </c>
      <c r="K920" s="1041" t="s">
        <v>16</v>
      </c>
      <c r="L920" s="1040" t="s">
        <v>10004</v>
      </c>
      <c r="M920" s="1282"/>
      <c r="N920" s="1282"/>
      <c r="O920" s="1058"/>
    </row>
    <row r="921" spans="1:15">
      <c r="A921" s="1046">
        <v>916</v>
      </c>
      <c r="B921" s="1037" t="s">
        <v>10005</v>
      </c>
      <c r="C921" s="1039" t="s">
        <v>13</v>
      </c>
      <c r="D921" s="1063" t="s">
        <v>2427</v>
      </c>
      <c r="E921" s="1063" t="s">
        <v>2427</v>
      </c>
      <c r="F921" s="1063" t="s">
        <v>2427</v>
      </c>
      <c r="G921" s="1063" t="s">
        <v>2427</v>
      </c>
      <c r="H921" s="1063" t="s">
        <v>2427</v>
      </c>
      <c r="I921" s="1063" t="s">
        <v>2427</v>
      </c>
      <c r="J921" s="1063" t="s">
        <v>2427</v>
      </c>
      <c r="K921" s="1041" t="s">
        <v>16</v>
      </c>
      <c r="L921" s="1040" t="s">
        <v>10005</v>
      </c>
      <c r="M921" s="1282"/>
      <c r="N921" s="1282"/>
      <c r="O921" s="1058"/>
    </row>
    <row r="922" spans="1:15">
      <c r="A922" s="1046">
        <v>917</v>
      </c>
      <c r="B922" s="1037" t="s">
        <v>10006</v>
      </c>
      <c r="C922" s="1039" t="s">
        <v>13</v>
      </c>
      <c r="D922" s="1063" t="s">
        <v>2427</v>
      </c>
      <c r="E922" s="1063" t="s">
        <v>2427</v>
      </c>
      <c r="F922" s="1063" t="s">
        <v>2427</v>
      </c>
      <c r="G922" s="1063" t="s">
        <v>2427</v>
      </c>
      <c r="H922" s="1063" t="s">
        <v>2427</v>
      </c>
      <c r="I922" s="1063" t="s">
        <v>2427</v>
      </c>
      <c r="J922" s="1063" t="s">
        <v>2427</v>
      </c>
      <c r="K922" s="1041" t="s">
        <v>16</v>
      </c>
      <c r="L922" s="1040" t="s">
        <v>10006</v>
      </c>
      <c r="M922" s="1282"/>
      <c r="N922" s="1282"/>
      <c r="O922" s="1058"/>
    </row>
    <row r="923" spans="1:15">
      <c r="A923" s="1046">
        <v>918</v>
      </c>
      <c r="B923" s="1037" t="s">
        <v>10007</v>
      </c>
      <c r="C923" s="1039" t="s">
        <v>13</v>
      </c>
      <c r="D923" s="1063" t="s">
        <v>2427</v>
      </c>
      <c r="E923" s="1063" t="s">
        <v>2427</v>
      </c>
      <c r="F923" s="1063" t="s">
        <v>2427</v>
      </c>
      <c r="G923" s="1063" t="s">
        <v>2427</v>
      </c>
      <c r="H923" s="1063" t="s">
        <v>2427</v>
      </c>
      <c r="I923" s="1063" t="s">
        <v>2427</v>
      </c>
      <c r="J923" s="1063" t="s">
        <v>2427</v>
      </c>
      <c r="K923" s="1041" t="s">
        <v>16</v>
      </c>
      <c r="L923" s="1040" t="s">
        <v>10007</v>
      </c>
      <c r="M923" s="1282"/>
      <c r="N923" s="1282"/>
      <c r="O923" s="1058"/>
    </row>
    <row r="924" spans="1:15">
      <c r="A924" s="1046">
        <v>919</v>
      </c>
      <c r="B924" s="1037" t="s">
        <v>10008</v>
      </c>
      <c r="C924" s="1039" t="s">
        <v>13</v>
      </c>
      <c r="D924" s="1063" t="s">
        <v>2427</v>
      </c>
      <c r="E924" s="1063" t="s">
        <v>2427</v>
      </c>
      <c r="F924" s="1063" t="s">
        <v>2427</v>
      </c>
      <c r="G924" s="1063" t="s">
        <v>2427</v>
      </c>
      <c r="H924" s="1063" t="s">
        <v>2427</v>
      </c>
      <c r="I924" s="1063" t="s">
        <v>2427</v>
      </c>
      <c r="J924" s="1063" t="s">
        <v>2427</v>
      </c>
      <c r="K924" s="1041" t="s">
        <v>16</v>
      </c>
      <c r="L924" s="1040" t="s">
        <v>10008</v>
      </c>
      <c r="M924" s="1282"/>
      <c r="N924" s="1282"/>
      <c r="O924" s="1058"/>
    </row>
    <row r="925" spans="1:15">
      <c r="A925" s="1046">
        <v>920</v>
      </c>
      <c r="B925" s="1045" t="s">
        <v>10009</v>
      </c>
      <c r="C925" s="1039" t="s">
        <v>13</v>
      </c>
      <c r="D925" s="1063" t="s">
        <v>2427</v>
      </c>
      <c r="E925" s="1063" t="s">
        <v>2427</v>
      </c>
      <c r="F925" s="1063" t="s">
        <v>2427</v>
      </c>
      <c r="G925" s="1063" t="s">
        <v>2427</v>
      </c>
      <c r="H925" s="1063" t="s">
        <v>2427</v>
      </c>
      <c r="I925" s="1063" t="s">
        <v>2427</v>
      </c>
      <c r="J925" s="1063" t="s">
        <v>2427</v>
      </c>
      <c r="K925" s="1041" t="s">
        <v>16</v>
      </c>
      <c r="L925" s="1040" t="s">
        <v>10009</v>
      </c>
      <c r="M925" s="1282"/>
      <c r="N925" s="1282"/>
      <c r="O925" s="1058"/>
    </row>
    <row r="926" spans="1:15">
      <c r="A926" s="1046">
        <v>921</v>
      </c>
      <c r="B926" s="1045" t="s">
        <v>10010</v>
      </c>
      <c r="C926" s="1039" t="s">
        <v>13</v>
      </c>
      <c r="D926" s="1063" t="s">
        <v>2427</v>
      </c>
      <c r="E926" s="1063" t="s">
        <v>2427</v>
      </c>
      <c r="F926" s="1063" t="s">
        <v>2427</v>
      </c>
      <c r="G926" s="1063" t="s">
        <v>2427</v>
      </c>
      <c r="H926" s="1063" t="s">
        <v>2427</v>
      </c>
      <c r="I926" s="1063" t="s">
        <v>2427</v>
      </c>
      <c r="J926" s="1063" t="s">
        <v>2427</v>
      </c>
      <c r="K926" s="1041" t="s">
        <v>16</v>
      </c>
      <c r="L926" s="1040" t="s">
        <v>10010</v>
      </c>
      <c r="M926" s="1282"/>
      <c r="N926" s="1282"/>
      <c r="O926" s="1058"/>
    </row>
    <row r="927" spans="1:15">
      <c r="A927" s="1046">
        <v>922</v>
      </c>
      <c r="B927" s="1045" t="s">
        <v>10011</v>
      </c>
      <c r="C927" s="1039" t="s">
        <v>13</v>
      </c>
      <c r="D927" s="1063" t="s">
        <v>2427</v>
      </c>
      <c r="E927" s="1063" t="s">
        <v>2427</v>
      </c>
      <c r="F927" s="1063" t="s">
        <v>2427</v>
      </c>
      <c r="G927" s="1063" t="s">
        <v>2427</v>
      </c>
      <c r="H927" s="1063" t="s">
        <v>2427</v>
      </c>
      <c r="I927" s="1063" t="s">
        <v>2427</v>
      </c>
      <c r="J927" s="1063" t="s">
        <v>2427</v>
      </c>
      <c r="K927" s="1041" t="s">
        <v>16</v>
      </c>
      <c r="L927" s="1040" t="s">
        <v>10011</v>
      </c>
      <c r="M927" s="1282"/>
      <c r="N927" s="1282"/>
      <c r="O927" s="1058"/>
    </row>
    <row r="928" spans="1:15">
      <c r="A928" s="1046">
        <v>923</v>
      </c>
      <c r="B928" s="1045" t="s">
        <v>10012</v>
      </c>
      <c r="C928" s="1039" t="s">
        <v>13</v>
      </c>
      <c r="D928" s="1063" t="s">
        <v>2427</v>
      </c>
      <c r="E928" s="1063" t="s">
        <v>2427</v>
      </c>
      <c r="F928" s="1063" t="s">
        <v>2427</v>
      </c>
      <c r="G928" s="1063" t="s">
        <v>2427</v>
      </c>
      <c r="H928" s="1063" t="s">
        <v>2427</v>
      </c>
      <c r="I928" s="1063" t="s">
        <v>2427</v>
      </c>
      <c r="J928" s="1063" t="s">
        <v>2427</v>
      </c>
      <c r="K928" s="1041" t="s">
        <v>16</v>
      </c>
      <c r="L928" s="1040" t="s">
        <v>10012</v>
      </c>
      <c r="M928" s="1282"/>
      <c r="N928" s="1282"/>
      <c r="O928" s="1058"/>
    </row>
    <row r="929" spans="1:15">
      <c r="A929" s="1046">
        <v>924</v>
      </c>
      <c r="B929" s="1037" t="s">
        <v>10013</v>
      </c>
      <c r="C929" s="1039" t="s">
        <v>13</v>
      </c>
      <c r="D929" s="1063" t="s">
        <v>2427</v>
      </c>
      <c r="E929" s="1063" t="s">
        <v>2427</v>
      </c>
      <c r="F929" s="1063" t="s">
        <v>2427</v>
      </c>
      <c r="G929" s="1063" t="s">
        <v>2427</v>
      </c>
      <c r="H929" s="1063" t="s">
        <v>2427</v>
      </c>
      <c r="I929" s="1063" t="s">
        <v>2427</v>
      </c>
      <c r="J929" s="1063" t="s">
        <v>2427</v>
      </c>
      <c r="K929" s="1041" t="s">
        <v>16</v>
      </c>
      <c r="L929" s="1040" t="s">
        <v>10013</v>
      </c>
      <c r="M929" s="1282"/>
      <c r="N929" s="1282"/>
      <c r="O929" s="1058"/>
    </row>
    <row r="930" spans="1:15">
      <c r="A930" s="1046">
        <v>925</v>
      </c>
      <c r="B930" s="1037" t="s">
        <v>10014</v>
      </c>
      <c r="C930" s="1039" t="s">
        <v>13</v>
      </c>
      <c r="D930" s="1063" t="s">
        <v>2427</v>
      </c>
      <c r="E930" s="1063" t="s">
        <v>2427</v>
      </c>
      <c r="F930" s="1063" t="s">
        <v>2427</v>
      </c>
      <c r="G930" s="1063" t="s">
        <v>2427</v>
      </c>
      <c r="H930" s="1063" t="s">
        <v>2427</v>
      </c>
      <c r="I930" s="1063" t="s">
        <v>2427</v>
      </c>
      <c r="J930" s="1063" t="s">
        <v>2427</v>
      </c>
      <c r="K930" s="1041" t="s">
        <v>16</v>
      </c>
      <c r="L930" s="1040" t="s">
        <v>10014</v>
      </c>
      <c r="M930" s="1282"/>
      <c r="N930" s="1282"/>
      <c r="O930" s="1058"/>
    </row>
    <row r="931" spans="1:15">
      <c r="A931" s="1046">
        <v>926</v>
      </c>
      <c r="B931" s="1037" t="s">
        <v>10015</v>
      </c>
      <c r="C931" s="1039" t="s">
        <v>13</v>
      </c>
      <c r="D931" s="1063" t="s">
        <v>2427</v>
      </c>
      <c r="E931" s="1063" t="s">
        <v>2427</v>
      </c>
      <c r="F931" s="1063" t="s">
        <v>2427</v>
      </c>
      <c r="G931" s="1063" t="s">
        <v>2427</v>
      </c>
      <c r="H931" s="1063" t="s">
        <v>2427</v>
      </c>
      <c r="I931" s="1063" t="s">
        <v>2427</v>
      </c>
      <c r="J931" s="1063" t="s">
        <v>2427</v>
      </c>
      <c r="K931" s="1041" t="s">
        <v>16</v>
      </c>
      <c r="L931" s="1040" t="s">
        <v>10015</v>
      </c>
      <c r="M931" s="1282"/>
      <c r="N931" s="1282"/>
      <c r="O931" s="1058"/>
    </row>
    <row r="932" spans="1:15">
      <c r="A932" s="1046">
        <v>927</v>
      </c>
      <c r="B932" s="1037" t="s">
        <v>10016</v>
      </c>
      <c r="C932" s="1039" t="s">
        <v>13</v>
      </c>
      <c r="D932" s="1063" t="s">
        <v>2427</v>
      </c>
      <c r="E932" s="1063" t="s">
        <v>2427</v>
      </c>
      <c r="F932" s="1063" t="s">
        <v>2427</v>
      </c>
      <c r="G932" s="1063" t="s">
        <v>2427</v>
      </c>
      <c r="H932" s="1063" t="s">
        <v>2427</v>
      </c>
      <c r="I932" s="1063" t="s">
        <v>2427</v>
      </c>
      <c r="J932" s="1063" t="s">
        <v>2427</v>
      </c>
      <c r="K932" s="1041" t="s">
        <v>16</v>
      </c>
      <c r="L932" s="1040" t="s">
        <v>10016</v>
      </c>
      <c r="M932" s="1282"/>
      <c r="N932" s="1282"/>
      <c r="O932" s="1058"/>
    </row>
    <row r="933" spans="1:15">
      <c r="A933" s="1046">
        <v>928</v>
      </c>
      <c r="B933" s="1045" t="s">
        <v>10017</v>
      </c>
      <c r="C933" s="1039" t="s">
        <v>13</v>
      </c>
      <c r="D933" s="1063" t="s">
        <v>2427</v>
      </c>
      <c r="E933" s="1063" t="s">
        <v>2427</v>
      </c>
      <c r="F933" s="1063" t="s">
        <v>2427</v>
      </c>
      <c r="G933" s="1063" t="s">
        <v>2427</v>
      </c>
      <c r="H933" s="1063" t="s">
        <v>2427</v>
      </c>
      <c r="I933" s="1063" t="s">
        <v>2427</v>
      </c>
      <c r="J933" s="1063" t="s">
        <v>2427</v>
      </c>
      <c r="K933" s="1041" t="s">
        <v>16</v>
      </c>
      <c r="L933" s="1040" t="s">
        <v>10017</v>
      </c>
      <c r="M933" s="1282"/>
      <c r="N933" s="1282"/>
      <c r="O933" s="1058"/>
    </row>
    <row r="934" spans="1:15">
      <c r="A934" s="1046">
        <v>929</v>
      </c>
      <c r="B934" s="1045" t="s">
        <v>10018</v>
      </c>
      <c r="C934" s="1039" t="s">
        <v>13</v>
      </c>
      <c r="D934" s="1063" t="s">
        <v>2427</v>
      </c>
      <c r="E934" s="1063" t="s">
        <v>2427</v>
      </c>
      <c r="F934" s="1063" t="s">
        <v>2427</v>
      </c>
      <c r="G934" s="1063" t="s">
        <v>2427</v>
      </c>
      <c r="H934" s="1063" t="s">
        <v>2427</v>
      </c>
      <c r="I934" s="1063" t="s">
        <v>2427</v>
      </c>
      <c r="J934" s="1063" t="s">
        <v>2427</v>
      </c>
      <c r="K934" s="1041" t="s">
        <v>16</v>
      </c>
      <c r="L934" s="1040" t="s">
        <v>10018</v>
      </c>
      <c r="M934" s="1282"/>
      <c r="N934" s="1282"/>
      <c r="O934" s="1058"/>
    </row>
    <row r="935" spans="1:15">
      <c r="A935" s="1046">
        <v>930</v>
      </c>
      <c r="B935" s="1045" t="s">
        <v>10019</v>
      </c>
      <c r="C935" s="1039" t="s">
        <v>13</v>
      </c>
      <c r="D935" s="1063" t="s">
        <v>2427</v>
      </c>
      <c r="E935" s="1063" t="s">
        <v>2427</v>
      </c>
      <c r="F935" s="1063" t="s">
        <v>2427</v>
      </c>
      <c r="G935" s="1063" t="s">
        <v>2427</v>
      </c>
      <c r="H935" s="1063" t="s">
        <v>2427</v>
      </c>
      <c r="I935" s="1063" t="s">
        <v>2427</v>
      </c>
      <c r="J935" s="1063" t="s">
        <v>2427</v>
      </c>
      <c r="K935" s="1041" t="s">
        <v>16</v>
      </c>
      <c r="L935" s="1040" t="s">
        <v>10019</v>
      </c>
      <c r="M935" s="1282"/>
      <c r="N935" s="1282"/>
      <c r="O935" s="1058"/>
    </row>
    <row r="936" spans="1:15">
      <c r="A936" s="1046">
        <v>931</v>
      </c>
      <c r="B936" s="1045" t="s">
        <v>10020</v>
      </c>
      <c r="C936" s="1039" t="s">
        <v>13</v>
      </c>
      <c r="D936" s="1063" t="s">
        <v>2427</v>
      </c>
      <c r="E936" s="1063" t="s">
        <v>2427</v>
      </c>
      <c r="F936" s="1063" t="s">
        <v>2427</v>
      </c>
      <c r="G936" s="1063" t="s">
        <v>2427</v>
      </c>
      <c r="H936" s="1063" t="s">
        <v>2427</v>
      </c>
      <c r="I936" s="1063" t="s">
        <v>2427</v>
      </c>
      <c r="J936" s="1063" t="s">
        <v>2427</v>
      </c>
      <c r="K936" s="1041" t="s">
        <v>16</v>
      </c>
      <c r="L936" s="1040" t="s">
        <v>10020</v>
      </c>
      <c r="M936" s="1282"/>
      <c r="N936" s="1282"/>
      <c r="O936" s="1058"/>
    </row>
    <row r="937" spans="1:15">
      <c r="A937" s="1046">
        <v>932</v>
      </c>
      <c r="B937" s="1037" t="s">
        <v>10021</v>
      </c>
      <c r="C937" s="1039" t="s">
        <v>13</v>
      </c>
      <c r="D937" s="1063" t="s">
        <v>2427</v>
      </c>
      <c r="E937" s="1063" t="s">
        <v>2427</v>
      </c>
      <c r="F937" s="1063" t="s">
        <v>2427</v>
      </c>
      <c r="G937" s="1063" t="s">
        <v>2427</v>
      </c>
      <c r="H937" s="1063" t="s">
        <v>2427</v>
      </c>
      <c r="I937" s="1063" t="s">
        <v>2427</v>
      </c>
      <c r="J937" s="1063" t="s">
        <v>2427</v>
      </c>
      <c r="K937" s="1041" t="s">
        <v>16</v>
      </c>
      <c r="L937" s="1040" t="s">
        <v>10021</v>
      </c>
      <c r="M937" s="1282"/>
      <c r="N937" s="1282"/>
      <c r="O937" s="1058"/>
    </row>
    <row r="938" spans="1:15">
      <c r="A938" s="1046">
        <v>933</v>
      </c>
      <c r="B938" s="1037" t="s">
        <v>10022</v>
      </c>
      <c r="C938" s="1039" t="s">
        <v>13</v>
      </c>
      <c r="D938" s="1063" t="s">
        <v>2427</v>
      </c>
      <c r="E938" s="1063" t="s">
        <v>2427</v>
      </c>
      <c r="F938" s="1063" t="s">
        <v>2427</v>
      </c>
      <c r="G938" s="1063" t="s">
        <v>2427</v>
      </c>
      <c r="H938" s="1063" t="s">
        <v>2427</v>
      </c>
      <c r="I938" s="1063" t="s">
        <v>2427</v>
      </c>
      <c r="J938" s="1063" t="s">
        <v>2427</v>
      </c>
      <c r="K938" s="1041" t="s">
        <v>16</v>
      </c>
      <c r="L938" s="1040" t="s">
        <v>10022</v>
      </c>
      <c r="M938" s="1282"/>
      <c r="N938" s="1282"/>
      <c r="O938" s="1058"/>
    </row>
    <row r="939" spans="1:15">
      <c r="A939" s="1046">
        <v>934</v>
      </c>
      <c r="B939" s="1037" t="s">
        <v>10023</v>
      </c>
      <c r="C939" s="1039" t="s">
        <v>13</v>
      </c>
      <c r="D939" s="1063" t="s">
        <v>2427</v>
      </c>
      <c r="E939" s="1063" t="s">
        <v>2427</v>
      </c>
      <c r="F939" s="1063" t="s">
        <v>2427</v>
      </c>
      <c r="G939" s="1063" t="s">
        <v>2427</v>
      </c>
      <c r="H939" s="1063" t="s">
        <v>2427</v>
      </c>
      <c r="I939" s="1063" t="s">
        <v>2427</v>
      </c>
      <c r="J939" s="1063" t="s">
        <v>2427</v>
      </c>
      <c r="K939" s="1041" t="s">
        <v>16</v>
      </c>
      <c r="L939" s="1040" t="s">
        <v>10023</v>
      </c>
      <c r="M939" s="1282"/>
      <c r="N939" s="1282"/>
      <c r="O939" s="1058"/>
    </row>
    <row r="940" spans="1:15">
      <c r="A940" s="1046">
        <v>935</v>
      </c>
      <c r="B940" s="1037" t="s">
        <v>10024</v>
      </c>
      <c r="C940" s="1039" t="s">
        <v>13</v>
      </c>
      <c r="D940" s="1063" t="s">
        <v>2427</v>
      </c>
      <c r="E940" s="1063" t="s">
        <v>2427</v>
      </c>
      <c r="F940" s="1063" t="s">
        <v>2427</v>
      </c>
      <c r="G940" s="1063" t="s">
        <v>2427</v>
      </c>
      <c r="H940" s="1063" t="s">
        <v>2427</v>
      </c>
      <c r="I940" s="1063" t="s">
        <v>2427</v>
      </c>
      <c r="J940" s="1063" t="s">
        <v>2427</v>
      </c>
      <c r="K940" s="1041" t="s">
        <v>16</v>
      </c>
      <c r="L940" s="1040" t="s">
        <v>10024</v>
      </c>
      <c r="M940" s="1282"/>
      <c r="N940" s="1282"/>
      <c r="O940" s="1058"/>
    </row>
    <row r="941" spans="1:15">
      <c r="A941" s="1046">
        <v>936</v>
      </c>
      <c r="B941" s="1045" t="s">
        <v>10025</v>
      </c>
      <c r="C941" s="1039" t="s">
        <v>13</v>
      </c>
      <c r="D941" s="1063" t="s">
        <v>2427</v>
      </c>
      <c r="E941" s="1063" t="s">
        <v>2427</v>
      </c>
      <c r="F941" s="1063" t="s">
        <v>2427</v>
      </c>
      <c r="G941" s="1063" t="s">
        <v>2427</v>
      </c>
      <c r="H941" s="1063" t="s">
        <v>2427</v>
      </c>
      <c r="I941" s="1063" t="s">
        <v>2427</v>
      </c>
      <c r="J941" s="1063" t="s">
        <v>2427</v>
      </c>
      <c r="K941" s="1041" t="s">
        <v>16</v>
      </c>
      <c r="L941" s="1040" t="s">
        <v>10025</v>
      </c>
      <c r="M941" s="1282"/>
      <c r="N941" s="1282"/>
      <c r="O941" s="1058"/>
    </row>
    <row r="942" spans="1:15">
      <c r="A942" s="1046">
        <v>937</v>
      </c>
      <c r="B942" s="1045" t="s">
        <v>10026</v>
      </c>
      <c r="C942" s="1039" t="s">
        <v>13</v>
      </c>
      <c r="D942" s="1063" t="s">
        <v>2427</v>
      </c>
      <c r="E942" s="1063" t="s">
        <v>2427</v>
      </c>
      <c r="F942" s="1063" t="s">
        <v>2427</v>
      </c>
      <c r="G942" s="1063" t="s">
        <v>2427</v>
      </c>
      <c r="H942" s="1063" t="s">
        <v>2427</v>
      </c>
      <c r="I942" s="1063" t="s">
        <v>2427</v>
      </c>
      <c r="J942" s="1063" t="s">
        <v>2427</v>
      </c>
      <c r="K942" s="1041" t="s">
        <v>16</v>
      </c>
      <c r="L942" s="1040" t="s">
        <v>10026</v>
      </c>
      <c r="M942" s="1282"/>
      <c r="N942" s="1282"/>
      <c r="O942" s="1058"/>
    </row>
    <row r="943" spans="1:15">
      <c r="A943" s="1046">
        <v>938</v>
      </c>
      <c r="B943" s="1045" t="s">
        <v>10027</v>
      </c>
      <c r="C943" s="1039" t="s">
        <v>13</v>
      </c>
      <c r="D943" s="1063" t="s">
        <v>2427</v>
      </c>
      <c r="E943" s="1063" t="s">
        <v>2427</v>
      </c>
      <c r="F943" s="1063" t="s">
        <v>2427</v>
      </c>
      <c r="G943" s="1063" t="s">
        <v>2427</v>
      </c>
      <c r="H943" s="1063" t="s">
        <v>2427</v>
      </c>
      <c r="I943" s="1063" t="s">
        <v>2427</v>
      </c>
      <c r="J943" s="1063" t="s">
        <v>2427</v>
      </c>
      <c r="K943" s="1041" t="s">
        <v>16</v>
      </c>
      <c r="L943" s="1040" t="s">
        <v>10027</v>
      </c>
      <c r="M943" s="1282"/>
      <c r="N943" s="1282"/>
      <c r="O943" s="1058"/>
    </row>
    <row r="944" spans="1:15">
      <c r="A944" s="1046">
        <v>939</v>
      </c>
      <c r="B944" s="1045" t="s">
        <v>10028</v>
      </c>
      <c r="C944" s="1039" t="s">
        <v>13</v>
      </c>
      <c r="D944" s="1063" t="s">
        <v>2427</v>
      </c>
      <c r="E944" s="1063" t="s">
        <v>2427</v>
      </c>
      <c r="F944" s="1063" t="s">
        <v>2427</v>
      </c>
      <c r="G944" s="1063" t="s">
        <v>2427</v>
      </c>
      <c r="H944" s="1063" t="s">
        <v>2427</v>
      </c>
      <c r="I944" s="1063" t="s">
        <v>2427</v>
      </c>
      <c r="J944" s="1063" t="s">
        <v>2427</v>
      </c>
      <c r="K944" s="1041" t="s">
        <v>16</v>
      </c>
      <c r="L944" s="1040" t="s">
        <v>10028</v>
      </c>
      <c r="M944" s="1282"/>
      <c r="N944" s="1282"/>
      <c r="O944" s="1058"/>
    </row>
    <row r="945" spans="1:15">
      <c r="A945" s="1046">
        <v>940</v>
      </c>
      <c r="B945" s="1037" t="s">
        <v>10029</v>
      </c>
      <c r="C945" s="1039" t="s">
        <v>13</v>
      </c>
      <c r="D945" s="1063" t="s">
        <v>2427</v>
      </c>
      <c r="E945" s="1063" t="s">
        <v>2427</v>
      </c>
      <c r="F945" s="1063" t="s">
        <v>2427</v>
      </c>
      <c r="G945" s="1063" t="s">
        <v>2427</v>
      </c>
      <c r="H945" s="1063" t="s">
        <v>2427</v>
      </c>
      <c r="I945" s="1063" t="s">
        <v>2427</v>
      </c>
      <c r="J945" s="1063" t="s">
        <v>2427</v>
      </c>
      <c r="K945" s="1041" t="s">
        <v>16</v>
      </c>
      <c r="L945" s="1040" t="s">
        <v>10029</v>
      </c>
      <c r="M945" s="1282"/>
      <c r="N945" s="1282"/>
      <c r="O945" s="1058"/>
    </row>
    <row r="946" spans="1:15">
      <c r="A946" s="1046">
        <v>941</v>
      </c>
      <c r="B946" s="1037" t="s">
        <v>10030</v>
      </c>
      <c r="C946" s="1039" t="s">
        <v>13</v>
      </c>
      <c r="D946" s="1063" t="s">
        <v>2427</v>
      </c>
      <c r="E946" s="1063" t="s">
        <v>2427</v>
      </c>
      <c r="F946" s="1063" t="s">
        <v>2427</v>
      </c>
      <c r="G946" s="1063" t="s">
        <v>2427</v>
      </c>
      <c r="H946" s="1063" t="s">
        <v>2427</v>
      </c>
      <c r="I946" s="1063" t="s">
        <v>2427</v>
      </c>
      <c r="J946" s="1063" t="s">
        <v>2427</v>
      </c>
      <c r="K946" s="1041" t="s">
        <v>16</v>
      </c>
      <c r="L946" s="1040" t="s">
        <v>10030</v>
      </c>
      <c r="M946" s="1282"/>
      <c r="N946" s="1282"/>
      <c r="O946" s="1058"/>
    </row>
    <row r="947" spans="1:15">
      <c r="A947" s="1046">
        <v>942</v>
      </c>
      <c r="B947" s="1037" t="s">
        <v>10031</v>
      </c>
      <c r="C947" s="1039" t="s">
        <v>13</v>
      </c>
      <c r="D947" s="1063" t="s">
        <v>2427</v>
      </c>
      <c r="E947" s="1063" t="s">
        <v>2427</v>
      </c>
      <c r="F947" s="1063" t="s">
        <v>2427</v>
      </c>
      <c r="G947" s="1063" t="s">
        <v>2427</v>
      </c>
      <c r="H947" s="1063" t="s">
        <v>2427</v>
      </c>
      <c r="I947" s="1063" t="s">
        <v>2427</v>
      </c>
      <c r="J947" s="1063" t="s">
        <v>2427</v>
      </c>
      <c r="K947" s="1041" t="s">
        <v>16</v>
      </c>
      <c r="L947" s="1040" t="s">
        <v>10031</v>
      </c>
      <c r="M947" s="1282"/>
      <c r="N947" s="1282"/>
      <c r="O947" s="1058"/>
    </row>
    <row r="948" spans="1:15">
      <c r="A948" s="1046">
        <v>943</v>
      </c>
      <c r="B948" s="1037" t="s">
        <v>10032</v>
      </c>
      <c r="C948" s="1039" t="s">
        <v>13</v>
      </c>
      <c r="D948" s="1063" t="s">
        <v>2427</v>
      </c>
      <c r="E948" s="1063" t="s">
        <v>2427</v>
      </c>
      <c r="F948" s="1063" t="s">
        <v>2427</v>
      </c>
      <c r="G948" s="1063" t="s">
        <v>2427</v>
      </c>
      <c r="H948" s="1063" t="s">
        <v>2427</v>
      </c>
      <c r="I948" s="1063" t="s">
        <v>2427</v>
      </c>
      <c r="J948" s="1063" t="s">
        <v>2427</v>
      </c>
      <c r="K948" s="1041" t="s">
        <v>16</v>
      </c>
      <c r="L948" s="1040" t="s">
        <v>10032</v>
      </c>
      <c r="M948" s="1282"/>
      <c r="N948" s="1282"/>
      <c r="O948" s="1058"/>
    </row>
    <row r="949" spans="1:15">
      <c r="A949" s="1046">
        <v>944</v>
      </c>
      <c r="B949" s="1045" t="s">
        <v>10033</v>
      </c>
      <c r="C949" s="1039" t="s">
        <v>13</v>
      </c>
      <c r="D949" s="1063" t="s">
        <v>2427</v>
      </c>
      <c r="E949" s="1063" t="s">
        <v>2427</v>
      </c>
      <c r="F949" s="1063" t="s">
        <v>2427</v>
      </c>
      <c r="G949" s="1063" t="s">
        <v>2427</v>
      </c>
      <c r="H949" s="1063" t="s">
        <v>2427</v>
      </c>
      <c r="I949" s="1063" t="s">
        <v>2427</v>
      </c>
      <c r="J949" s="1063" t="s">
        <v>2427</v>
      </c>
      <c r="K949" s="1041" t="s">
        <v>16</v>
      </c>
      <c r="L949" s="1040" t="s">
        <v>10033</v>
      </c>
      <c r="M949" s="1282"/>
      <c r="N949" s="1282"/>
      <c r="O949" s="1058"/>
    </row>
    <row r="950" spans="1:15">
      <c r="A950" s="1046">
        <v>945</v>
      </c>
      <c r="B950" s="1045" t="s">
        <v>10034</v>
      </c>
      <c r="C950" s="1039" t="s">
        <v>13</v>
      </c>
      <c r="D950" s="1063" t="s">
        <v>2427</v>
      </c>
      <c r="E950" s="1063" t="s">
        <v>2427</v>
      </c>
      <c r="F950" s="1063" t="s">
        <v>2427</v>
      </c>
      <c r="G950" s="1063" t="s">
        <v>2427</v>
      </c>
      <c r="H950" s="1063" t="s">
        <v>2427</v>
      </c>
      <c r="I950" s="1063" t="s">
        <v>2427</v>
      </c>
      <c r="J950" s="1063" t="s">
        <v>2427</v>
      </c>
      <c r="K950" s="1041" t="s">
        <v>16</v>
      </c>
      <c r="L950" s="1040" t="s">
        <v>10034</v>
      </c>
      <c r="M950" s="1282"/>
      <c r="N950" s="1282"/>
      <c r="O950" s="1058"/>
    </row>
    <row r="951" spans="1:15">
      <c r="A951" s="1046">
        <v>946</v>
      </c>
      <c r="B951" s="1045" t="s">
        <v>10035</v>
      </c>
      <c r="C951" s="1039" t="s">
        <v>13</v>
      </c>
      <c r="D951" s="1063" t="s">
        <v>2427</v>
      </c>
      <c r="E951" s="1063" t="s">
        <v>2427</v>
      </c>
      <c r="F951" s="1063" t="s">
        <v>2427</v>
      </c>
      <c r="G951" s="1063" t="s">
        <v>2427</v>
      </c>
      <c r="H951" s="1063" t="s">
        <v>2427</v>
      </c>
      <c r="I951" s="1063" t="s">
        <v>2427</v>
      </c>
      <c r="J951" s="1063" t="s">
        <v>2427</v>
      </c>
      <c r="K951" s="1041" t="s">
        <v>16</v>
      </c>
      <c r="L951" s="1040" t="s">
        <v>10035</v>
      </c>
      <c r="M951" s="1282"/>
      <c r="N951" s="1282"/>
      <c r="O951" s="1058"/>
    </row>
    <row r="952" spans="1:15">
      <c r="A952" s="1046">
        <v>947</v>
      </c>
      <c r="B952" s="1045" t="s">
        <v>10036</v>
      </c>
      <c r="C952" s="1039" t="s">
        <v>13</v>
      </c>
      <c r="D952" s="1063" t="s">
        <v>2427</v>
      </c>
      <c r="E952" s="1063" t="s">
        <v>2427</v>
      </c>
      <c r="F952" s="1063" t="s">
        <v>2427</v>
      </c>
      <c r="G952" s="1063" t="s">
        <v>2427</v>
      </c>
      <c r="H952" s="1063" t="s">
        <v>2427</v>
      </c>
      <c r="I952" s="1063" t="s">
        <v>2427</v>
      </c>
      <c r="J952" s="1063" t="s">
        <v>2427</v>
      </c>
      <c r="K952" s="1041" t="s">
        <v>16</v>
      </c>
      <c r="L952" s="1040" t="s">
        <v>10036</v>
      </c>
      <c r="M952" s="1282"/>
      <c r="N952" s="1282"/>
      <c r="O952" s="1058"/>
    </row>
    <row r="953" spans="1:15">
      <c r="A953" s="1046">
        <v>948</v>
      </c>
      <c r="B953" s="1037" t="s">
        <v>10037</v>
      </c>
      <c r="C953" s="1039" t="s">
        <v>13</v>
      </c>
      <c r="D953" s="1063" t="s">
        <v>2427</v>
      </c>
      <c r="E953" s="1063" t="s">
        <v>2427</v>
      </c>
      <c r="F953" s="1063" t="s">
        <v>2427</v>
      </c>
      <c r="G953" s="1063" t="s">
        <v>2427</v>
      </c>
      <c r="H953" s="1063" t="s">
        <v>2427</v>
      </c>
      <c r="I953" s="1063" t="s">
        <v>2427</v>
      </c>
      <c r="J953" s="1063" t="s">
        <v>2427</v>
      </c>
      <c r="K953" s="1041" t="s">
        <v>16</v>
      </c>
      <c r="L953" s="1040" t="s">
        <v>10037</v>
      </c>
      <c r="M953" s="1282"/>
      <c r="N953" s="1282"/>
      <c r="O953" s="1058"/>
    </row>
    <row r="954" spans="1:15">
      <c r="A954" s="1046">
        <v>949</v>
      </c>
      <c r="B954" s="1037" t="s">
        <v>10038</v>
      </c>
      <c r="C954" s="1039" t="s">
        <v>13</v>
      </c>
      <c r="D954" s="1063" t="s">
        <v>2427</v>
      </c>
      <c r="E954" s="1063" t="s">
        <v>2427</v>
      </c>
      <c r="F954" s="1063" t="s">
        <v>2427</v>
      </c>
      <c r="G954" s="1063" t="s">
        <v>2427</v>
      </c>
      <c r="H954" s="1063" t="s">
        <v>2427</v>
      </c>
      <c r="I954" s="1063" t="s">
        <v>2427</v>
      </c>
      <c r="J954" s="1063" t="s">
        <v>2427</v>
      </c>
      <c r="K954" s="1041" t="s">
        <v>16</v>
      </c>
      <c r="L954" s="1040" t="s">
        <v>10038</v>
      </c>
      <c r="M954" s="1282"/>
      <c r="N954" s="1282"/>
      <c r="O954" s="1058"/>
    </row>
    <row r="955" spans="1:15">
      <c r="A955" s="1046">
        <v>950</v>
      </c>
      <c r="B955" s="1037" t="s">
        <v>10039</v>
      </c>
      <c r="C955" s="1039" t="s">
        <v>13</v>
      </c>
      <c r="D955" s="1063" t="s">
        <v>2427</v>
      </c>
      <c r="E955" s="1063" t="s">
        <v>2427</v>
      </c>
      <c r="F955" s="1063" t="s">
        <v>2427</v>
      </c>
      <c r="G955" s="1063" t="s">
        <v>2427</v>
      </c>
      <c r="H955" s="1063" t="s">
        <v>2427</v>
      </c>
      <c r="I955" s="1063" t="s">
        <v>2427</v>
      </c>
      <c r="J955" s="1063" t="s">
        <v>2427</v>
      </c>
      <c r="K955" s="1041" t="s">
        <v>16</v>
      </c>
      <c r="L955" s="1040" t="s">
        <v>10039</v>
      </c>
      <c r="M955" s="1282"/>
      <c r="N955" s="1282"/>
      <c r="O955" s="1058"/>
    </row>
    <row r="956" spans="1:15">
      <c r="A956" s="1046">
        <v>951</v>
      </c>
      <c r="B956" s="1037" t="s">
        <v>10040</v>
      </c>
      <c r="C956" s="1039" t="s">
        <v>13</v>
      </c>
      <c r="D956" s="1063" t="s">
        <v>2427</v>
      </c>
      <c r="E956" s="1063" t="s">
        <v>2427</v>
      </c>
      <c r="F956" s="1063" t="s">
        <v>2427</v>
      </c>
      <c r="G956" s="1063" t="s">
        <v>2427</v>
      </c>
      <c r="H956" s="1063" t="s">
        <v>2427</v>
      </c>
      <c r="I956" s="1063" t="s">
        <v>2427</v>
      </c>
      <c r="J956" s="1063" t="s">
        <v>2427</v>
      </c>
      <c r="K956" s="1041" t="s">
        <v>16</v>
      </c>
      <c r="L956" s="1040" t="s">
        <v>10040</v>
      </c>
      <c r="M956" s="1282"/>
      <c r="N956" s="1282"/>
      <c r="O956" s="1058"/>
    </row>
    <row r="957" spans="1:15">
      <c r="A957" s="1046">
        <v>952</v>
      </c>
      <c r="B957" s="1045" t="s">
        <v>10041</v>
      </c>
      <c r="C957" s="1039" t="s">
        <v>13</v>
      </c>
      <c r="D957" s="1063" t="s">
        <v>2427</v>
      </c>
      <c r="E957" s="1063" t="s">
        <v>2427</v>
      </c>
      <c r="F957" s="1063" t="s">
        <v>2427</v>
      </c>
      <c r="G957" s="1063" t="s">
        <v>2427</v>
      </c>
      <c r="H957" s="1063" t="s">
        <v>2427</v>
      </c>
      <c r="I957" s="1063" t="s">
        <v>2427</v>
      </c>
      <c r="J957" s="1063" t="s">
        <v>2427</v>
      </c>
      <c r="K957" s="1041" t="s">
        <v>16</v>
      </c>
      <c r="L957" s="1040" t="s">
        <v>10041</v>
      </c>
      <c r="M957" s="1282"/>
      <c r="N957" s="1282"/>
      <c r="O957" s="1058"/>
    </row>
    <row r="958" spans="1:15">
      <c r="A958" s="1046">
        <v>953</v>
      </c>
      <c r="B958" s="1045" t="s">
        <v>10042</v>
      </c>
      <c r="C958" s="1039" t="s">
        <v>13</v>
      </c>
      <c r="D958" s="1063" t="s">
        <v>2427</v>
      </c>
      <c r="E958" s="1063" t="s">
        <v>2427</v>
      </c>
      <c r="F958" s="1063" t="s">
        <v>2427</v>
      </c>
      <c r="G958" s="1063" t="s">
        <v>2427</v>
      </c>
      <c r="H958" s="1063" t="s">
        <v>2427</v>
      </c>
      <c r="I958" s="1063" t="s">
        <v>2427</v>
      </c>
      <c r="J958" s="1063" t="s">
        <v>2427</v>
      </c>
      <c r="K958" s="1041" t="s">
        <v>16</v>
      </c>
      <c r="L958" s="1040" t="s">
        <v>10042</v>
      </c>
      <c r="M958" s="1282"/>
      <c r="N958" s="1282"/>
      <c r="O958" s="1058"/>
    </row>
    <row r="959" spans="1:15">
      <c r="A959" s="1046">
        <v>954</v>
      </c>
      <c r="B959" s="1045" t="s">
        <v>10043</v>
      </c>
      <c r="C959" s="1039" t="s">
        <v>13</v>
      </c>
      <c r="D959" s="1063" t="s">
        <v>2427</v>
      </c>
      <c r="E959" s="1063" t="s">
        <v>2427</v>
      </c>
      <c r="F959" s="1063" t="s">
        <v>2427</v>
      </c>
      <c r="G959" s="1063" t="s">
        <v>2427</v>
      </c>
      <c r="H959" s="1063" t="s">
        <v>2427</v>
      </c>
      <c r="I959" s="1063" t="s">
        <v>2427</v>
      </c>
      <c r="J959" s="1063" t="s">
        <v>2427</v>
      </c>
      <c r="K959" s="1041" t="s">
        <v>16</v>
      </c>
      <c r="L959" s="1040" t="s">
        <v>10043</v>
      </c>
      <c r="M959" s="1282"/>
      <c r="N959" s="1282"/>
      <c r="O959" s="1058"/>
    </row>
    <row r="960" spans="1:15">
      <c r="A960" s="1046">
        <v>955</v>
      </c>
      <c r="B960" s="1045" t="s">
        <v>10044</v>
      </c>
      <c r="C960" s="1039" t="s">
        <v>13</v>
      </c>
      <c r="D960" s="1063" t="s">
        <v>2427</v>
      </c>
      <c r="E960" s="1063" t="s">
        <v>2427</v>
      </c>
      <c r="F960" s="1063" t="s">
        <v>2427</v>
      </c>
      <c r="G960" s="1063" t="s">
        <v>2427</v>
      </c>
      <c r="H960" s="1063" t="s">
        <v>2427</v>
      </c>
      <c r="I960" s="1063" t="s">
        <v>2427</v>
      </c>
      <c r="J960" s="1063" t="s">
        <v>2427</v>
      </c>
      <c r="K960" s="1041" t="s">
        <v>16</v>
      </c>
      <c r="L960" s="1040" t="s">
        <v>10044</v>
      </c>
      <c r="M960" s="1282"/>
      <c r="N960" s="1282"/>
      <c r="O960" s="1058"/>
    </row>
    <row r="961" spans="1:15">
      <c r="A961" s="1046">
        <v>956</v>
      </c>
      <c r="B961" s="1037" t="s">
        <v>10045</v>
      </c>
      <c r="C961" s="1039" t="s">
        <v>13</v>
      </c>
      <c r="D961" s="1063" t="s">
        <v>2427</v>
      </c>
      <c r="E961" s="1063" t="s">
        <v>2427</v>
      </c>
      <c r="F961" s="1063" t="s">
        <v>2427</v>
      </c>
      <c r="G961" s="1063" t="s">
        <v>2427</v>
      </c>
      <c r="H961" s="1063" t="s">
        <v>2427</v>
      </c>
      <c r="I961" s="1063" t="s">
        <v>2427</v>
      </c>
      <c r="J961" s="1063" t="s">
        <v>2427</v>
      </c>
      <c r="K961" s="1041" t="s">
        <v>16</v>
      </c>
      <c r="L961" s="1040" t="s">
        <v>10045</v>
      </c>
      <c r="M961" s="1282"/>
      <c r="N961" s="1282"/>
      <c r="O961" s="1058"/>
    </row>
    <row r="962" spans="1:15">
      <c r="A962" s="1046">
        <v>957</v>
      </c>
      <c r="B962" s="1037" t="s">
        <v>10046</v>
      </c>
      <c r="C962" s="1039" t="s">
        <v>13</v>
      </c>
      <c r="D962" s="1063" t="s">
        <v>2427</v>
      </c>
      <c r="E962" s="1063" t="s">
        <v>2427</v>
      </c>
      <c r="F962" s="1063" t="s">
        <v>2427</v>
      </c>
      <c r="G962" s="1063" t="s">
        <v>2427</v>
      </c>
      <c r="H962" s="1063" t="s">
        <v>2427</v>
      </c>
      <c r="I962" s="1063" t="s">
        <v>2427</v>
      </c>
      <c r="J962" s="1063" t="s">
        <v>2427</v>
      </c>
      <c r="K962" s="1041" t="s">
        <v>16</v>
      </c>
      <c r="L962" s="1040" t="s">
        <v>10046</v>
      </c>
      <c r="M962" s="1282"/>
      <c r="N962" s="1282"/>
      <c r="O962" s="1058"/>
    </row>
    <row r="963" spans="1:15">
      <c r="A963" s="1046">
        <v>958</v>
      </c>
      <c r="B963" s="1037" t="s">
        <v>10047</v>
      </c>
      <c r="C963" s="1039" t="s">
        <v>13</v>
      </c>
      <c r="D963" s="1063" t="s">
        <v>2427</v>
      </c>
      <c r="E963" s="1063" t="s">
        <v>2427</v>
      </c>
      <c r="F963" s="1063" t="s">
        <v>2427</v>
      </c>
      <c r="G963" s="1063" t="s">
        <v>2427</v>
      </c>
      <c r="H963" s="1063" t="s">
        <v>2427</v>
      </c>
      <c r="I963" s="1063" t="s">
        <v>2427</v>
      </c>
      <c r="J963" s="1063" t="s">
        <v>2427</v>
      </c>
      <c r="K963" s="1041" t="s">
        <v>16</v>
      </c>
      <c r="L963" s="1040" t="s">
        <v>10047</v>
      </c>
      <c r="M963" s="1282"/>
      <c r="N963" s="1282"/>
      <c r="O963" s="1058"/>
    </row>
    <row r="964" spans="1:15">
      <c r="A964" s="1046">
        <v>959</v>
      </c>
      <c r="B964" s="1037" t="s">
        <v>10048</v>
      </c>
      <c r="C964" s="1039" t="s">
        <v>13</v>
      </c>
      <c r="D964" s="1063" t="s">
        <v>2427</v>
      </c>
      <c r="E964" s="1063" t="s">
        <v>2427</v>
      </c>
      <c r="F964" s="1063" t="s">
        <v>2427</v>
      </c>
      <c r="G964" s="1063" t="s">
        <v>2427</v>
      </c>
      <c r="H964" s="1063" t="s">
        <v>2427</v>
      </c>
      <c r="I964" s="1063" t="s">
        <v>2427</v>
      </c>
      <c r="J964" s="1063" t="s">
        <v>2427</v>
      </c>
      <c r="K964" s="1041" t="s">
        <v>16</v>
      </c>
      <c r="L964" s="1040" t="s">
        <v>10048</v>
      </c>
      <c r="M964" s="1282"/>
      <c r="N964" s="1282"/>
      <c r="O964" s="1058"/>
    </row>
    <row r="965" spans="1:15">
      <c r="A965" s="1046">
        <v>960</v>
      </c>
      <c r="B965" s="1045" t="s">
        <v>10049</v>
      </c>
      <c r="C965" s="1039" t="s">
        <v>13</v>
      </c>
      <c r="D965" s="1063" t="s">
        <v>2427</v>
      </c>
      <c r="E965" s="1063" t="s">
        <v>2427</v>
      </c>
      <c r="F965" s="1063" t="s">
        <v>2427</v>
      </c>
      <c r="G965" s="1063" t="s">
        <v>2427</v>
      </c>
      <c r="H965" s="1063" t="s">
        <v>2427</v>
      </c>
      <c r="I965" s="1063" t="s">
        <v>2427</v>
      </c>
      <c r="J965" s="1063" t="s">
        <v>2427</v>
      </c>
      <c r="K965" s="1041" t="s">
        <v>16</v>
      </c>
      <c r="L965" s="1040" t="s">
        <v>10049</v>
      </c>
      <c r="M965" s="1282"/>
      <c r="N965" s="1282"/>
      <c r="O965" s="1058"/>
    </row>
    <row r="966" spans="1:15">
      <c r="A966" s="1046">
        <v>961</v>
      </c>
      <c r="B966" s="1045" t="s">
        <v>10050</v>
      </c>
      <c r="C966" s="1039" t="s">
        <v>13</v>
      </c>
      <c r="D966" s="1063" t="s">
        <v>2427</v>
      </c>
      <c r="E966" s="1063" t="s">
        <v>2427</v>
      </c>
      <c r="F966" s="1063" t="s">
        <v>2427</v>
      </c>
      <c r="G966" s="1063" t="s">
        <v>2427</v>
      </c>
      <c r="H966" s="1063" t="s">
        <v>2427</v>
      </c>
      <c r="I966" s="1063" t="s">
        <v>2427</v>
      </c>
      <c r="J966" s="1063" t="s">
        <v>2427</v>
      </c>
      <c r="K966" s="1041" t="s">
        <v>16</v>
      </c>
      <c r="L966" s="1040" t="s">
        <v>10050</v>
      </c>
      <c r="M966" s="1282"/>
      <c r="N966" s="1282"/>
      <c r="O966" s="1058"/>
    </row>
    <row r="967" spans="1:15">
      <c r="A967" s="1046">
        <v>962</v>
      </c>
      <c r="B967" s="1045" t="s">
        <v>10051</v>
      </c>
      <c r="C967" s="1039" t="s">
        <v>13</v>
      </c>
      <c r="D967" s="1063" t="s">
        <v>2427</v>
      </c>
      <c r="E967" s="1063" t="s">
        <v>2427</v>
      </c>
      <c r="F967" s="1063" t="s">
        <v>2427</v>
      </c>
      <c r="G967" s="1063" t="s">
        <v>2427</v>
      </c>
      <c r="H967" s="1063" t="s">
        <v>2427</v>
      </c>
      <c r="I967" s="1063" t="s">
        <v>2427</v>
      </c>
      <c r="J967" s="1063" t="s">
        <v>2427</v>
      </c>
      <c r="K967" s="1041" t="s">
        <v>16</v>
      </c>
      <c r="L967" s="1040" t="s">
        <v>10051</v>
      </c>
      <c r="M967" s="1282"/>
      <c r="N967" s="1282"/>
      <c r="O967" s="1058"/>
    </row>
    <row r="968" spans="1:15">
      <c r="A968" s="1046">
        <v>963</v>
      </c>
      <c r="B968" s="1045" t="s">
        <v>10052</v>
      </c>
      <c r="C968" s="1039" t="s">
        <v>13</v>
      </c>
      <c r="D968" s="1063" t="s">
        <v>2427</v>
      </c>
      <c r="E968" s="1063" t="s">
        <v>2427</v>
      </c>
      <c r="F968" s="1063" t="s">
        <v>2427</v>
      </c>
      <c r="G968" s="1063" t="s">
        <v>2427</v>
      </c>
      <c r="H968" s="1063" t="s">
        <v>2427</v>
      </c>
      <c r="I968" s="1063" t="s">
        <v>2427</v>
      </c>
      <c r="J968" s="1063" t="s">
        <v>2427</v>
      </c>
      <c r="K968" s="1041" t="s">
        <v>16</v>
      </c>
      <c r="L968" s="1040" t="s">
        <v>10052</v>
      </c>
      <c r="M968" s="1282"/>
      <c r="N968" s="1282"/>
      <c r="O968" s="1058"/>
    </row>
    <row r="969" spans="1:15">
      <c r="A969" s="1046">
        <v>964</v>
      </c>
      <c r="B969" s="1037" t="s">
        <v>10053</v>
      </c>
      <c r="C969" s="1039" t="s">
        <v>13</v>
      </c>
      <c r="D969" s="1063" t="s">
        <v>2427</v>
      </c>
      <c r="E969" s="1063" t="s">
        <v>2427</v>
      </c>
      <c r="F969" s="1063" t="s">
        <v>2427</v>
      </c>
      <c r="G969" s="1063" t="s">
        <v>2427</v>
      </c>
      <c r="H969" s="1063" t="s">
        <v>2427</v>
      </c>
      <c r="I969" s="1063" t="s">
        <v>2427</v>
      </c>
      <c r="J969" s="1063" t="s">
        <v>2427</v>
      </c>
      <c r="K969" s="1041" t="s">
        <v>16</v>
      </c>
      <c r="L969" s="1040" t="s">
        <v>10053</v>
      </c>
      <c r="M969" s="1282"/>
      <c r="N969" s="1282"/>
      <c r="O969" s="1058"/>
    </row>
    <row r="970" spans="1:15">
      <c r="A970" s="1046">
        <v>965</v>
      </c>
      <c r="B970" s="1037" t="s">
        <v>10054</v>
      </c>
      <c r="C970" s="1039" t="s">
        <v>13</v>
      </c>
      <c r="D970" s="1063" t="s">
        <v>2427</v>
      </c>
      <c r="E970" s="1063" t="s">
        <v>2427</v>
      </c>
      <c r="F970" s="1063" t="s">
        <v>2427</v>
      </c>
      <c r="G970" s="1063" t="s">
        <v>2427</v>
      </c>
      <c r="H970" s="1063" t="s">
        <v>2427</v>
      </c>
      <c r="I970" s="1063" t="s">
        <v>2427</v>
      </c>
      <c r="J970" s="1063" t="s">
        <v>2427</v>
      </c>
      <c r="K970" s="1041" t="s">
        <v>16</v>
      </c>
      <c r="L970" s="1040" t="s">
        <v>10054</v>
      </c>
      <c r="M970" s="1282"/>
      <c r="N970" s="1282"/>
      <c r="O970" s="1058"/>
    </row>
    <row r="971" spans="1:15">
      <c r="A971" s="1046">
        <v>966</v>
      </c>
      <c r="B971" s="1037" t="s">
        <v>10055</v>
      </c>
      <c r="C971" s="1039" t="s">
        <v>13</v>
      </c>
      <c r="D971" s="1063" t="s">
        <v>2427</v>
      </c>
      <c r="E971" s="1063" t="s">
        <v>2427</v>
      </c>
      <c r="F971" s="1063" t="s">
        <v>2427</v>
      </c>
      <c r="G971" s="1063" t="s">
        <v>2427</v>
      </c>
      <c r="H971" s="1063" t="s">
        <v>2427</v>
      </c>
      <c r="I971" s="1063" t="s">
        <v>2427</v>
      </c>
      <c r="J971" s="1063" t="s">
        <v>2427</v>
      </c>
      <c r="K971" s="1041" t="s">
        <v>16</v>
      </c>
      <c r="L971" s="1040" t="s">
        <v>10055</v>
      </c>
      <c r="M971" s="1282"/>
      <c r="N971" s="1282"/>
      <c r="O971" s="1058"/>
    </row>
    <row r="972" spans="1:15">
      <c r="A972" s="1046">
        <v>967</v>
      </c>
      <c r="B972" s="1037" t="s">
        <v>10056</v>
      </c>
      <c r="C972" s="1039" t="s">
        <v>13</v>
      </c>
      <c r="D972" s="1063" t="s">
        <v>2427</v>
      </c>
      <c r="E972" s="1063" t="s">
        <v>2427</v>
      </c>
      <c r="F972" s="1063" t="s">
        <v>2427</v>
      </c>
      <c r="G972" s="1063" t="s">
        <v>2427</v>
      </c>
      <c r="H972" s="1063" t="s">
        <v>2427</v>
      </c>
      <c r="I972" s="1063" t="s">
        <v>2427</v>
      </c>
      <c r="J972" s="1063" t="s">
        <v>2427</v>
      </c>
      <c r="K972" s="1041" t="s">
        <v>16</v>
      </c>
      <c r="L972" s="1040" t="s">
        <v>10056</v>
      </c>
      <c r="M972" s="1282"/>
      <c r="N972" s="1282"/>
      <c r="O972" s="1058"/>
    </row>
    <row r="973" spans="1:15">
      <c r="A973" s="1046">
        <v>968</v>
      </c>
      <c r="B973" s="1045" t="s">
        <v>10057</v>
      </c>
      <c r="C973" s="1039" t="s">
        <v>13</v>
      </c>
      <c r="D973" s="1063" t="s">
        <v>2427</v>
      </c>
      <c r="E973" s="1063" t="s">
        <v>2427</v>
      </c>
      <c r="F973" s="1063" t="s">
        <v>2427</v>
      </c>
      <c r="G973" s="1063" t="s">
        <v>2427</v>
      </c>
      <c r="H973" s="1063" t="s">
        <v>2427</v>
      </c>
      <c r="I973" s="1063" t="s">
        <v>2427</v>
      </c>
      <c r="J973" s="1063" t="s">
        <v>2427</v>
      </c>
      <c r="K973" s="1041" t="s">
        <v>16</v>
      </c>
      <c r="L973" s="1040" t="s">
        <v>10057</v>
      </c>
      <c r="M973" s="1282"/>
      <c r="N973" s="1282"/>
      <c r="O973" s="1058"/>
    </row>
    <row r="974" spans="1:15">
      <c r="A974" s="1046">
        <v>969</v>
      </c>
      <c r="B974" s="1045" t="s">
        <v>10058</v>
      </c>
      <c r="C974" s="1039" t="s">
        <v>13</v>
      </c>
      <c r="D974" s="1063" t="s">
        <v>2427</v>
      </c>
      <c r="E974" s="1063" t="s">
        <v>2427</v>
      </c>
      <c r="F974" s="1063" t="s">
        <v>2427</v>
      </c>
      <c r="G974" s="1063" t="s">
        <v>2427</v>
      </c>
      <c r="H974" s="1063" t="s">
        <v>2427</v>
      </c>
      <c r="I974" s="1063" t="s">
        <v>2427</v>
      </c>
      <c r="J974" s="1063" t="s">
        <v>2427</v>
      </c>
      <c r="K974" s="1041" t="s">
        <v>16</v>
      </c>
      <c r="L974" s="1040" t="s">
        <v>10058</v>
      </c>
      <c r="M974" s="1282"/>
      <c r="N974" s="1282"/>
      <c r="O974" s="1058"/>
    </row>
    <row r="975" spans="1:15">
      <c r="A975" s="1046">
        <v>970</v>
      </c>
      <c r="B975" s="1045" t="s">
        <v>10059</v>
      </c>
      <c r="C975" s="1039" t="s">
        <v>13</v>
      </c>
      <c r="D975" s="1063" t="s">
        <v>2427</v>
      </c>
      <c r="E975" s="1063" t="s">
        <v>2427</v>
      </c>
      <c r="F975" s="1063" t="s">
        <v>2427</v>
      </c>
      <c r="G975" s="1063" t="s">
        <v>2427</v>
      </c>
      <c r="H975" s="1063" t="s">
        <v>2427</v>
      </c>
      <c r="I975" s="1063" t="s">
        <v>2427</v>
      </c>
      <c r="J975" s="1063" t="s">
        <v>2427</v>
      </c>
      <c r="K975" s="1041" t="s">
        <v>16</v>
      </c>
      <c r="L975" s="1040" t="s">
        <v>10059</v>
      </c>
      <c r="M975" s="1282"/>
      <c r="N975" s="1282"/>
      <c r="O975" s="1058"/>
    </row>
    <row r="976" spans="1:15">
      <c r="A976" s="1046">
        <v>971</v>
      </c>
      <c r="B976" s="1045" t="s">
        <v>10060</v>
      </c>
      <c r="C976" s="1039" t="s">
        <v>13</v>
      </c>
      <c r="D976" s="1063" t="s">
        <v>2427</v>
      </c>
      <c r="E976" s="1063" t="s">
        <v>2427</v>
      </c>
      <c r="F976" s="1063" t="s">
        <v>2427</v>
      </c>
      <c r="G976" s="1063" t="s">
        <v>2427</v>
      </c>
      <c r="H976" s="1063" t="s">
        <v>2427</v>
      </c>
      <c r="I976" s="1063" t="s">
        <v>2427</v>
      </c>
      <c r="J976" s="1063" t="s">
        <v>2427</v>
      </c>
      <c r="K976" s="1041" t="s">
        <v>16</v>
      </c>
      <c r="L976" s="1040" t="s">
        <v>10060</v>
      </c>
      <c r="M976" s="1282"/>
      <c r="N976" s="1282"/>
      <c r="O976" s="1058"/>
    </row>
    <row r="977" spans="1:15">
      <c r="A977" s="1046">
        <v>972</v>
      </c>
      <c r="B977" s="1037" t="s">
        <v>10061</v>
      </c>
      <c r="C977" s="1039" t="s">
        <v>13</v>
      </c>
      <c r="D977" s="1063" t="s">
        <v>2427</v>
      </c>
      <c r="E977" s="1063" t="s">
        <v>2427</v>
      </c>
      <c r="F977" s="1063" t="s">
        <v>2427</v>
      </c>
      <c r="G977" s="1063" t="s">
        <v>2427</v>
      </c>
      <c r="H977" s="1063" t="s">
        <v>2427</v>
      </c>
      <c r="I977" s="1063" t="s">
        <v>2427</v>
      </c>
      <c r="J977" s="1063" t="s">
        <v>2427</v>
      </c>
      <c r="K977" s="1041" t="s">
        <v>16</v>
      </c>
      <c r="L977" s="1040" t="s">
        <v>10061</v>
      </c>
      <c r="M977" s="1282"/>
      <c r="N977" s="1282"/>
      <c r="O977" s="1058"/>
    </row>
    <row r="978" spans="1:15">
      <c r="A978" s="1046">
        <v>973</v>
      </c>
      <c r="B978" s="1037" t="s">
        <v>10062</v>
      </c>
      <c r="C978" s="1039" t="s">
        <v>13</v>
      </c>
      <c r="D978" s="1063" t="s">
        <v>2427</v>
      </c>
      <c r="E978" s="1063" t="s">
        <v>2427</v>
      </c>
      <c r="F978" s="1063" t="s">
        <v>2427</v>
      </c>
      <c r="G978" s="1063" t="s">
        <v>2427</v>
      </c>
      <c r="H978" s="1063" t="s">
        <v>2427</v>
      </c>
      <c r="I978" s="1063" t="s">
        <v>2427</v>
      </c>
      <c r="J978" s="1063" t="s">
        <v>2427</v>
      </c>
      <c r="K978" s="1041" t="s">
        <v>16</v>
      </c>
      <c r="L978" s="1040" t="s">
        <v>10062</v>
      </c>
      <c r="M978" s="1282"/>
      <c r="N978" s="1282"/>
      <c r="O978" s="1058"/>
    </row>
    <row r="979" spans="1:15">
      <c r="A979" s="1046">
        <v>974</v>
      </c>
      <c r="B979" s="1037" t="s">
        <v>10063</v>
      </c>
      <c r="C979" s="1039" t="s">
        <v>13</v>
      </c>
      <c r="D979" s="1063" t="s">
        <v>2427</v>
      </c>
      <c r="E979" s="1063" t="s">
        <v>2427</v>
      </c>
      <c r="F979" s="1063" t="s">
        <v>2427</v>
      </c>
      <c r="G979" s="1063" t="s">
        <v>2427</v>
      </c>
      <c r="H979" s="1063" t="s">
        <v>2427</v>
      </c>
      <c r="I979" s="1063" t="s">
        <v>2427</v>
      </c>
      <c r="J979" s="1063" t="s">
        <v>2427</v>
      </c>
      <c r="K979" s="1041" t="s">
        <v>16</v>
      </c>
      <c r="L979" s="1040" t="s">
        <v>10063</v>
      </c>
      <c r="M979" s="1282"/>
      <c r="N979" s="1282"/>
      <c r="O979" s="1058"/>
    </row>
    <row r="980" spans="1:15">
      <c r="A980" s="1046">
        <v>975</v>
      </c>
      <c r="B980" s="1037" t="s">
        <v>10064</v>
      </c>
      <c r="C980" s="1039" t="s">
        <v>13</v>
      </c>
      <c r="D980" s="1063" t="s">
        <v>2427</v>
      </c>
      <c r="E980" s="1063" t="s">
        <v>2427</v>
      </c>
      <c r="F980" s="1063" t="s">
        <v>2427</v>
      </c>
      <c r="G980" s="1063" t="s">
        <v>2427</v>
      </c>
      <c r="H980" s="1063" t="s">
        <v>2427</v>
      </c>
      <c r="I980" s="1063" t="s">
        <v>2427</v>
      </c>
      <c r="J980" s="1063" t="s">
        <v>2427</v>
      </c>
      <c r="K980" s="1041" t="s">
        <v>16</v>
      </c>
      <c r="L980" s="1040" t="s">
        <v>10064</v>
      </c>
      <c r="M980" s="1282"/>
      <c r="N980" s="1282"/>
      <c r="O980" s="1058"/>
    </row>
    <row r="981" spans="1:15">
      <c r="A981" s="1046">
        <v>976</v>
      </c>
      <c r="B981" s="1045" t="s">
        <v>10065</v>
      </c>
      <c r="C981" s="1039" t="s">
        <v>13</v>
      </c>
      <c r="D981" s="1063" t="s">
        <v>2427</v>
      </c>
      <c r="E981" s="1063" t="s">
        <v>2427</v>
      </c>
      <c r="F981" s="1063" t="s">
        <v>2427</v>
      </c>
      <c r="G981" s="1063" t="s">
        <v>2427</v>
      </c>
      <c r="H981" s="1063" t="s">
        <v>2427</v>
      </c>
      <c r="I981" s="1063" t="s">
        <v>2427</v>
      </c>
      <c r="J981" s="1063" t="s">
        <v>2427</v>
      </c>
      <c r="K981" s="1041" t="s">
        <v>16</v>
      </c>
      <c r="L981" s="1040" t="s">
        <v>10065</v>
      </c>
      <c r="M981" s="1282"/>
      <c r="N981" s="1282"/>
      <c r="O981" s="1058"/>
    </row>
    <row r="982" spans="1:15">
      <c r="A982" s="1046">
        <v>977</v>
      </c>
      <c r="B982" s="1045" t="s">
        <v>10066</v>
      </c>
      <c r="C982" s="1039" t="s">
        <v>13</v>
      </c>
      <c r="D982" s="1063" t="s">
        <v>2427</v>
      </c>
      <c r="E982" s="1063" t="s">
        <v>2427</v>
      </c>
      <c r="F982" s="1063" t="s">
        <v>2427</v>
      </c>
      <c r="G982" s="1063" t="s">
        <v>2427</v>
      </c>
      <c r="H982" s="1063" t="s">
        <v>2427</v>
      </c>
      <c r="I982" s="1063" t="s">
        <v>2427</v>
      </c>
      <c r="J982" s="1063" t="s">
        <v>2427</v>
      </c>
      <c r="K982" s="1041" t="s">
        <v>16</v>
      </c>
      <c r="L982" s="1040" t="s">
        <v>10066</v>
      </c>
      <c r="M982" s="1282"/>
      <c r="N982" s="1282"/>
      <c r="O982" s="1058"/>
    </row>
    <row r="983" spans="1:15">
      <c r="A983" s="1046">
        <v>978</v>
      </c>
      <c r="B983" s="1045" t="s">
        <v>10067</v>
      </c>
      <c r="C983" s="1039" t="s">
        <v>13</v>
      </c>
      <c r="D983" s="1063" t="s">
        <v>2427</v>
      </c>
      <c r="E983" s="1063" t="s">
        <v>2427</v>
      </c>
      <c r="F983" s="1063" t="s">
        <v>2427</v>
      </c>
      <c r="G983" s="1063" t="s">
        <v>2427</v>
      </c>
      <c r="H983" s="1063" t="s">
        <v>2427</v>
      </c>
      <c r="I983" s="1063" t="s">
        <v>2427</v>
      </c>
      <c r="J983" s="1063" t="s">
        <v>2427</v>
      </c>
      <c r="K983" s="1041" t="s">
        <v>16</v>
      </c>
      <c r="L983" s="1040" t="s">
        <v>10067</v>
      </c>
      <c r="M983" s="1282"/>
      <c r="N983" s="1282"/>
      <c r="O983" s="1058"/>
    </row>
    <row r="984" spans="1:15">
      <c r="A984" s="1046">
        <v>979</v>
      </c>
      <c r="B984" s="1045" t="s">
        <v>10068</v>
      </c>
      <c r="C984" s="1039" t="s">
        <v>13</v>
      </c>
      <c r="D984" s="1063" t="s">
        <v>2427</v>
      </c>
      <c r="E984" s="1063" t="s">
        <v>2427</v>
      </c>
      <c r="F984" s="1063" t="s">
        <v>2427</v>
      </c>
      <c r="G984" s="1063" t="s">
        <v>2427</v>
      </c>
      <c r="H984" s="1063" t="s">
        <v>2427</v>
      </c>
      <c r="I984" s="1063" t="s">
        <v>2427</v>
      </c>
      <c r="J984" s="1063" t="s">
        <v>2427</v>
      </c>
      <c r="K984" s="1041" t="s">
        <v>16</v>
      </c>
      <c r="L984" s="1040" t="s">
        <v>10068</v>
      </c>
      <c r="M984" s="1282"/>
      <c r="N984" s="1282"/>
      <c r="O984" s="1058"/>
    </row>
    <row r="985" spans="1:15">
      <c r="A985" s="1046">
        <v>980</v>
      </c>
      <c r="B985" s="1037" t="s">
        <v>10069</v>
      </c>
      <c r="C985" s="1039" t="s">
        <v>13</v>
      </c>
      <c r="D985" s="1063" t="s">
        <v>2427</v>
      </c>
      <c r="E985" s="1063" t="s">
        <v>2427</v>
      </c>
      <c r="F985" s="1063" t="s">
        <v>2427</v>
      </c>
      <c r="G985" s="1063" t="s">
        <v>2427</v>
      </c>
      <c r="H985" s="1063" t="s">
        <v>2427</v>
      </c>
      <c r="I985" s="1063" t="s">
        <v>2427</v>
      </c>
      <c r="J985" s="1063" t="s">
        <v>2427</v>
      </c>
      <c r="K985" s="1041" t="s">
        <v>16</v>
      </c>
      <c r="L985" s="1040" t="s">
        <v>10069</v>
      </c>
      <c r="M985" s="1282"/>
      <c r="N985" s="1282"/>
      <c r="O985" s="1058"/>
    </row>
    <row r="986" spans="1:15">
      <c r="A986" s="1046">
        <v>981</v>
      </c>
      <c r="B986" s="1037" t="s">
        <v>10070</v>
      </c>
      <c r="C986" s="1039" t="s">
        <v>13</v>
      </c>
      <c r="D986" s="1063" t="s">
        <v>2427</v>
      </c>
      <c r="E986" s="1063" t="s">
        <v>2427</v>
      </c>
      <c r="F986" s="1063" t="s">
        <v>2427</v>
      </c>
      <c r="G986" s="1063" t="s">
        <v>2427</v>
      </c>
      <c r="H986" s="1063" t="s">
        <v>2427</v>
      </c>
      <c r="I986" s="1063" t="s">
        <v>2427</v>
      </c>
      <c r="J986" s="1063" t="s">
        <v>2427</v>
      </c>
      <c r="K986" s="1041" t="s">
        <v>16</v>
      </c>
      <c r="L986" s="1040" t="s">
        <v>10070</v>
      </c>
      <c r="M986" s="1282"/>
      <c r="N986" s="1282"/>
      <c r="O986" s="1058"/>
    </row>
    <row r="987" spans="1:15">
      <c r="A987" s="1046">
        <v>982</v>
      </c>
      <c r="B987" s="1037" t="s">
        <v>10071</v>
      </c>
      <c r="C987" s="1039" t="s">
        <v>13</v>
      </c>
      <c r="D987" s="1063" t="s">
        <v>2427</v>
      </c>
      <c r="E987" s="1063" t="s">
        <v>2427</v>
      </c>
      <c r="F987" s="1063" t="s">
        <v>2427</v>
      </c>
      <c r="G987" s="1063" t="s">
        <v>2427</v>
      </c>
      <c r="H987" s="1063" t="s">
        <v>2427</v>
      </c>
      <c r="I987" s="1063" t="s">
        <v>2427</v>
      </c>
      <c r="J987" s="1063" t="s">
        <v>2427</v>
      </c>
      <c r="K987" s="1041" t="s">
        <v>16</v>
      </c>
      <c r="L987" s="1040" t="s">
        <v>10071</v>
      </c>
      <c r="M987" s="1282"/>
      <c r="N987" s="1282"/>
      <c r="O987" s="1058"/>
    </row>
    <row r="988" spans="1:15">
      <c r="A988" s="1046">
        <v>983</v>
      </c>
      <c r="B988" s="1037" t="s">
        <v>10072</v>
      </c>
      <c r="C988" s="1039" t="s">
        <v>13</v>
      </c>
      <c r="D988" s="1063" t="s">
        <v>2427</v>
      </c>
      <c r="E988" s="1063" t="s">
        <v>2427</v>
      </c>
      <c r="F988" s="1063" t="s">
        <v>2427</v>
      </c>
      <c r="G988" s="1063" t="s">
        <v>2427</v>
      </c>
      <c r="H988" s="1063" t="s">
        <v>2427</v>
      </c>
      <c r="I988" s="1063" t="s">
        <v>2427</v>
      </c>
      <c r="J988" s="1063" t="s">
        <v>2427</v>
      </c>
      <c r="K988" s="1041" t="s">
        <v>16</v>
      </c>
      <c r="L988" s="1040" t="s">
        <v>10072</v>
      </c>
      <c r="M988" s="1282"/>
      <c r="N988" s="1282"/>
      <c r="O988" s="1058"/>
    </row>
    <row r="989" spans="1:15">
      <c r="A989" s="1046">
        <v>984</v>
      </c>
      <c r="B989" s="1045" t="s">
        <v>10073</v>
      </c>
      <c r="C989" s="1039" t="s">
        <v>13</v>
      </c>
      <c r="D989" s="1063" t="s">
        <v>2427</v>
      </c>
      <c r="E989" s="1063" t="s">
        <v>2427</v>
      </c>
      <c r="F989" s="1063" t="s">
        <v>2427</v>
      </c>
      <c r="G989" s="1063" t="s">
        <v>2427</v>
      </c>
      <c r="H989" s="1063" t="s">
        <v>2427</v>
      </c>
      <c r="I989" s="1063" t="s">
        <v>2427</v>
      </c>
      <c r="J989" s="1063" t="s">
        <v>2427</v>
      </c>
      <c r="K989" s="1041" t="s">
        <v>16</v>
      </c>
      <c r="L989" s="1040" t="s">
        <v>10073</v>
      </c>
      <c r="M989" s="1282"/>
      <c r="N989" s="1282"/>
      <c r="O989" s="1058"/>
    </row>
    <row r="990" spans="1:15">
      <c r="A990" s="1046">
        <v>985</v>
      </c>
      <c r="B990" s="1045" t="s">
        <v>10074</v>
      </c>
      <c r="C990" s="1039" t="s">
        <v>13</v>
      </c>
      <c r="D990" s="1063" t="s">
        <v>2427</v>
      </c>
      <c r="E990" s="1063" t="s">
        <v>2427</v>
      </c>
      <c r="F990" s="1063" t="s">
        <v>2427</v>
      </c>
      <c r="G990" s="1063" t="s">
        <v>2427</v>
      </c>
      <c r="H990" s="1063" t="s">
        <v>2427</v>
      </c>
      <c r="I990" s="1063" t="s">
        <v>2427</v>
      </c>
      <c r="J990" s="1063" t="s">
        <v>2427</v>
      </c>
      <c r="K990" s="1041" t="s">
        <v>16</v>
      </c>
      <c r="L990" s="1040" t="s">
        <v>10074</v>
      </c>
      <c r="M990" s="1282"/>
      <c r="N990" s="1282"/>
      <c r="O990" s="1058"/>
    </row>
    <row r="991" spans="1:15">
      <c r="A991" s="1046">
        <v>986</v>
      </c>
      <c r="B991" s="1045" t="s">
        <v>10075</v>
      </c>
      <c r="C991" s="1039" t="s">
        <v>13</v>
      </c>
      <c r="D991" s="1063" t="s">
        <v>2427</v>
      </c>
      <c r="E991" s="1063" t="s">
        <v>2427</v>
      </c>
      <c r="F991" s="1063" t="s">
        <v>2427</v>
      </c>
      <c r="G991" s="1063" t="s">
        <v>2427</v>
      </c>
      <c r="H991" s="1063" t="s">
        <v>2427</v>
      </c>
      <c r="I991" s="1063" t="s">
        <v>2427</v>
      </c>
      <c r="J991" s="1063" t="s">
        <v>2427</v>
      </c>
      <c r="K991" s="1041" t="s">
        <v>16</v>
      </c>
      <c r="L991" s="1040" t="s">
        <v>10075</v>
      </c>
      <c r="M991" s="1282"/>
      <c r="N991" s="1282"/>
      <c r="O991" s="1058"/>
    </row>
    <row r="992" spans="1:15">
      <c r="A992" s="1046">
        <v>987</v>
      </c>
      <c r="B992" s="1045" t="s">
        <v>10076</v>
      </c>
      <c r="C992" s="1039" t="s">
        <v>13</v>
      </c>
      <c r="D992" s="1063" t="s">
        <v>2427</v>
      </c>
      <c r="E992" s="1063" t="s">
        <v>2427</v>
      </c>
      <c r="F992" s="1063" t="s">
        <v>2427</v>
      </c>
      <c r="G992" s="1063" t="s">
        <v>2427</v>
      </c>
      <c r="H992" s="1063" t="s">
        <v>2427</v>
      </c>
      <c r="I992" s="1063" t="s">
        <v>2427</v>
      </c>
      <c r="J992" s="1063" t="s">
        <v>2427</v>
      </c>
      <c r="K992" s="1041" t="s">
        <v>16</v>
      </c>
      <c r="L992" s="1040" t="s">
        <v>10076</v>
      </c>
      <c r="M992" s="1282"/>
      <c r="N992" s="1282"/>
      <c r="O992" s="1058"/>
    </row>
    <row r="993" spans="1:15">
      <c r="A993" s="1046">
        <v>988</v>
      </c>
      <c r="B993" s="1037" t="s">
        <v>10077</v>
      </c>
      <c r="C993" s="1039" t="s">
        <v>13</v>
      </c>
      <c r="D993" s="1063" t="s">
        <v>2427</v>
      </c>
      <c r="E993" s="1063" t="s">
        <v>2427</v>
      </c>
      <c r="F993" s="1063" t="s">
        <v>2427</v>
      </c>
      <c r="G993" s="1063" t="s">
        <v>2427</v>
      </c>
      <c r="H993" s="1063" t="s">
        <v>2427</v>
      </c>
      <c r="I993" s="1063" t="s">
        <v>2427</v>
      </c>
      <c r="J993" s="1063" t="s">
        <v>2427</v>
      </c>
      <c r="K993" s="1041" t="s">
        <v>16</v>
      </c>
      <c r="L993" s="1040" t="s">
        <v>10077</v>
      </c>
      <c r="M993" s="1282"/>
      <c r="N993" s="1282"/>
      <c r="O993" s="1058"/>
    </row>
    <row r="994" spans="1:15">
      <c r="A994" s="1046">
        <v>989</v>
      </c>
      <c r="B994" s="1037" t="s">
        <v>10078</v>
      </c>
      <c r="C994" s="1039" t="s">
        <v>13</v>
      </c>
      <c r="D994" s="1063" t="s">
        <v>2427</v>
      </c>
      <c r="E994" s="1063" t="s">
        <v>2427</v>
      </c>
      <c r="F994" s="1063" t="s">
        <v>2427</v>
      </c>
      <c r="G994" s="1063" t="s">
        <v>2427</v>
      </c>
      <c r="H994" s="1063" t="s">
        <v>2427</v>
      </c>
      <c r="I994" s="1063" t="s">
        <v>2427</v>
      </c>
      <c r="J994" s="1063" t="s">
        <v>2427</v>
      </c>
      <c r="K994" s="1041" t="s">
        <v>16</v>
      </c>
      <c r="L994" s="1040" t="s">
        <v>10078</v>
      </c>
      <c r="M994" s="1282"/>
      <c r="N994" s="1282"/>
      <c r="O994" s="1058"/>
    </row>
    <row r="995" spans="1:15">
      <c r="A995" s="1046">
        <v>990</v>
      </c>
      <c r="B995" s="1037" t="s">
        <v>10079</v>
      </c>
      <c r="C995" s="1039" t="s">
        <v>13</v>
      </c>
      <c r="D995" s="1063" t="s">
        <v>2427</v>
      </c>
      <c r="E995" s="1063" t="s">
        <v>2427</v>
      </c>
      <c r="F995" s="1063" t="s">
        <v>2427</v>
      </c>
      <c r="G995" s="1063" t="s">
        <v>2427</v>
      </c>
      <c r="H995" s="1063" t="s">
        <v>2427</v>
      </c>
      <c r="I995" s="1063" t="s">
        <v>2427</v>
      </c>
      <c r="J995" s="1063" t="s">
        <v>2427</v>
      </c>
      <c r="K995" s="1041" t="s">
        <v>16</v>
      </c>
      <c r="L995" s="1040" t="s">
        <v>10079</v>
      </c>
      <c r="M995" s="1282"/>
      <c r="N995" s="1282"/>
      <c r="O995" s="1058"/>
    </row>
    <row r="996" spans="1:15">
      <c r="A996" s="1046">
        <v>991</v>
      </c>
      <c r="B996" s="1037" t="s">
        <v>10080</v>
      </c>
      <c r="C996" s="1039" t="s">
        <v>13</v>
      </c>
      <c r="D996" s="1063" t="s">
        <v>2427</v>
      </c>
      <c r="E996" s="1063" t="s">
        <v>2427</v>
      </c>
      <c r="F996" s="1063" t="s">
        <v>2427</v>
      </c>
      <c r="G996" s="1063" t="s">
        <v>2427</v>
      </c>
      <c r="H996" s="1063" t="s">
        <v>2427</v>
      </c>
      <c r="I996" s="1063" t="s">
        <v>2427</v>
      </c>
      <c r="J996" s="1063" t="s">
        <v>2427</v>
      </c>
      <c r="K996" s="1041" t="s">
        <v>16</v>
      </c>
      <c r="L996" s="1040" t="s">
        <v>10080</v>
      </c>
      <c r="M996" s="1282"/>
      <c r="N996" s="1282"/>
      <c r="O996" s="1058"/>
    </row>
    <row r="997" spans="1:15">
      <c r="A997" s="1046">
        <v>992</v>
      </c>
      <c r="B997" s="1045" t="s">
        <v>10081</v>
      </c>
      <c r="C997" s="1039" t="s">
        <v>13</v>
      </c>
      <c r="D997" s="1063" t="s">
        <v>2427</v>
      </c>
      <c r="E997" s="1063" t="s">
        <v>2427</v>
      </c>
      <c r="F997" s="1063" t="s">
        <v>2427</v>
      </c>
      <c r="G997" s="1063" t="s">
        <v>2427</v>
      </c>
      <c r="H997" s="1063" t="s">
        <v>2427</v>
      </c>
      <c r="I997" s="1063" t="s">
        <v>2427</v>
      </c>
      <c r="J997" s="1063" t="s">
        <v>2427</v>
      </c>
      <c r="K997" s="1041" t="s">
        <v>16</v>
      </c>
      <c r="L997" s="1040" t="s">
        <v>10081</v>
      </c>
      <c r="M997" s="1282"/>
      <c r="N997" s="1282"/>
      <c r="O997" s="1058"/>
    </row>
    <row r="998" spans="1:15">
      <c r="A998" s="1046">
        <v>993</v>
      </c>
      <c r="B998" s="1045" t="s">
        <v>10082</v>
      </c>
      <c r="C998" s="1039" t="s">
        <v>13</v>
      </c>
      <c r="D998" s="1063" t="s">
        <v>2427</v>
      </c>
      <c r="E998" s="1063" t="s">
        <v>2427</v>
      </c>
      <c r="F998" s="1063" t="s">
        <v>2427</v>
      </c>
      <c r="G998" s="1063" t="s">
        <v>2427</v>
      </c>
      <c r="H998" s="1063" t="s">
        <v>2427</v>
      </c>
      <c r="I998" s="1063" t="s">
        <v>2427</v>
      </c>
      <c r="J998" s="1063" t="s">
        <v>2427</v>
      </c>
      <c r="K998" s="1041" t="s">
        <v>16</v>
      </c>
      <c r="L998" s="1040" t="s">
        <v>10082</v>
      </c>
      <c r="M998" s="1282"/>
      <c r="N998" s="1282"/>
      <c r="O998" s="1058"/>
    </row>
    <row r="999" spans="1:15">
      <c r="A999" s="1046">
        <v>994</v>
      </c>
      <c r="B999" s="1045" t="s">
        <v>10083</v>
      </c>
      <c r="C999" s="1039" t="s">
        <v>13</v>
      </c>
      <c r="D999" s="1063" t="s">
        <v>2427</v>
      </c>
      <c r="E999" s="1063" t="s">
        <v>2427</v>
      </c>
      <c r="F999" s="1063" t="s">
        <v>2427</v>
      </c>
      <c r="G999" s="1063" t="s">
        <v>2427</v>
      </c>
      <c r="H999" s="1063" t="s">
        <v>2427</v>
      </c>
      <c r="I999" s="1063" t="s">
        <v>2427</v>
      </c>
      <c r="J999" s="1063" t="s">
        <v>2427</v>
      </c>
      <c r="K999" s="1041" t="s">
        <v>16</v>
      </c>
      <c r="L999" s="1040" t="s">
        <v>10083</v>
      </c>
      <c r="M999" s="1282"/>
      <c r="N999" s="1282"/>
      <c r="O999" s="1058"/>
    </row>
    <row r="1000" spans="1:15">
      <c r="A1000" s="1046">
        <v>995</v>
      </c>
      <c r="B1000" s="1045" t="s">
        <v>10084</v>
      </c>
      <c r="C1000" s="1039" t="s">
        <v>13</v>
      </c>
      <c r="D1000" s="1063" t="s">
        <v>2427</v>
      </c>
      <c r="E1000" s="1063" t="s">
        <v>2427</v>
      </c>
      <c r="F1000" s="1063" t="s">
        <v>2427</v>
      </c>
      <c r="G1000" s="1063" t="s">
        <v>2427</v>
      </c>
      <c r="H1000" s="1063" t="s">
        <v>2427</v>
      </c>
      <c r="I1000" s="1063" t="s">
        <v>2427</v>
      </c>
      <c r="J1000" s="1063" t="s">
        <v>2427</v>
      </c>
      <c r="K1000" s="1041" t="s">
        <v>16</v>
      </c>
      <c r="L1000" s="1040" t="s">
        <v>10084</v>
      </c>
      <c r="M1000" s="1282"/>
      <c r="N1000" s="1282"/>
      <c r="O1000" s="1058"/>
    </row>
    <row r="1001" spans="1:15">
      <c r="A1001" s="1046">
        <v>996</v>
      </c>
      <c r="B1001" s="1037" t="s">
        <v>10085</v>
      </c>
      <c r="C1001" s="1039" t="s">
        <v>13</v>
      </c>
      <c r="D1001" s="1063" t="s">
        <v>2427</v>
      </c>
      <c r="E1001" s="1063" t="s">
        <v>2427</v>
      </c>
      <c r="F1001" s="1063" t="s">
        <v>2427</v>
      </c>
      <c r="G1001" s="1063" t="s">
        <v>2427</v>
      </c>
      <c r="H1001" s="1063" t="s">
        <v>2427</v>
      </c>
      <c r="I1001" s="1063" t="s">
        <v>2427</v>
      </c>
      <c r="J1001" s="1063" t="s">
        <v>2427</v>
      </c>
      <c r="K1001" s="1041" t="s">
        <v>16</v>
      </c>
      <c r="L1001" s="1040" t="s">
        <v>10085</v>
      </c>
      <c r="M1001" s="1282"/>
      <c r="N1001" s="1282"/>
      <c r="O1001" s="1058"/>
    </row>
    <row r="1002" spans="1:15">
      <c r="A1002" s="1046">
        <v>997</v>
      </c>
      <c r="B1002" s="1037" t="s">
        <v>10086</v>
      </c>
      <c r="C1002" s="1039" t="s">
        <v>13</v>
      </c>
      <c r="D1002" s="1063" t="s">
        <v>2427</v>
      </c>
      <c r="E1002" s="1063" t="s">
        <v>2427</v>
      </c>
      <c r="F1002" s="1063" t="s">
        <v>2427</v>
      </c>
      <c r="G1002" s="1063" t="s">
        <v>2427</v>
      </c>
      <c r="H1002" s="1063" t="s">
        <v>2427</v>
      </c>
      <c r="I1002" s="1063" t="s">
        <v>2427</v>
      </c>
      <c r="J1002" s="1063" t="s">
        <v>2427</v>
      </c>
      <c r="K1002" s="1041" t="s">
        <v>16</v>
      </c>
      <c r="L1002" s="1040" t="s">
        <v>10086</v>
      </c>
      <c r="M1002" s="1282"/>
      <c r="N1002" s="1282"/>
      <c r="O1002" s="1058"/>
    </row>
    <row r="1003" spans="1:15">
      <c r="A1003" s="1046">
        <v>998</v>
      </c>
      <c r="B1003" s="1037" t="s">
        <v>10087</v>
      </c>
      <c r="C1003" s="1039" t="s">
        <v>13</v>
      </c>
      <c r="D1003" s="1063" t="s">
        <v>2427</v>
      </c>
      <c r="E1003" s="1063" t="s">
        <v>2427</v>
      </c>
      <c r="F1003" s="1063" t="s">
        <v>2427</v>
      </c>
      <c r="G1003" s="1063" t="s">
        <v>2427</v>
      </c>
      <c r="H1003" s="1063" t="s">
        <v>2427</v>
      </c>
      <c r="I1003" s="1063" t="s">
        <v>2427</v>
      </c>
      <c r="J1003" s="1063" t="s">
        <v>2427</v>
      </c>
      <c r="K1003" s="1041" t="s">
        <v>16</v>
      </c>
      <c r="L1003" s="1040" t="s">
        <v>10087</v>
      </c>
      <c r="M1003" s="1282"/>
      <c r="N1003" s="1282"/>
      <c r="O1003" s="1058"/>
    </row>
    <row r="1004" spans="1:15">
      <c r="A1004" s="1046">
        <v>999</v>
      </c>
      <c r="B1004" s="1037" t="s">
        <v>10088</v>
      </c>
      <c r="C1004" s="1039" t="s">
        <v>13</v>
      </c>
      <c r="D1004" s="1063" t="s">
        <v>2427</v>
      </c>
      <c r="E1004" s="1063" t="s">
        <v>2427</v>
      </c>
      <c r="F1004" s="1063" t="s">
        <v>2427</v>
      </c>
      <c r="G1004" s="1063" t="s">
        <v>2427</v>
      </c>
      <c r="H1004" s="1063" t="s">
        <v>2427</v>
      </c>
      <c r="I1004" s="1063" t="s">
        <v>2427</v>
      </c>
      <c r="J1004" s="1063" t="s">
        <v>2427</v>
      </c>
      <c r="K1004" s="1041" t="s">
        <v>16</v>
      </c>
      <c r="L1004" s="1040" t="s">
        <v>10088</v>
      </c>
      <c r="M1004" s="1282"/>
      <c r="N1004" s="1282"/>
      <c r="O1004" s="1058"/>
    </row>
    <row r="1005" spans="1:15">
      <c r="A1005" s="1046">
        <v>1000</v>
      </c>
      <c r="B1005" s="1045" t="s">
        <v>10089</v>
      </c>
      <c r="C1005" s="1039" t="s">
        <v>13</v>
      </c>
      <c r="D1005" s="1063" t="s">
        <v>2427</v>
      </c>
      <c r="E1005" s="1063" t="s">
        <v>2427</v>
      </c>
      <c r="F1005" s="1063" t="s">
        <v>2427</v>
      </c>
      <c r="G1005" s="1063" t="s">
        <v>2427</v>
      </c>
      <c r="H1005" s="1063" t="s">
        <v>2427</v>
      </c>
      <c r="I1005" s="1063" t="s">
        <v>2427</v>
      </c>
      <c r="J1005" s="1063" t="s">
        <v>2427</v>
      </c>
      <c r="K1005" s="1041" t="s">
        <v>16</v>
      </c>
      <c r="L1005" s="1040" t="s">
        <v>10089</v>
      </c>
      <c r="M1005" s="1282"/>
      <c r="N1005" s="1282"/>
      <c r="O1005" s="1058"/>
    </row>
    <row r="1006" spans="1:15">
      <c r="A1006" s="1046">
        <v>1001</v>
      </c>
      <c r="B1006" s="1045" t="s">
        <v>10090</v>
      </c>
      <c r="C1006" s="1039" t="s">
        <v>13</v>
      </c>
      <c r="D1006" s="1063" t="s">
        <v>2427</v>
      </c>
      <c r="E1006" s="1063" t="s">
        <v>2427</v>
      </c>
      <c r="F1006" s="1063" t="s">
        <v>2427</v>
      </c>
      <c r="G1006" s="1063" t="s">
        <v>2427</v>
      </c>
      <c r="H1006" s="1063" t="s">
        <v>2427</v>
      </c>
      <c r="I1006" s="1063" t="s">
        <v>2427</v>
      </c>
      <c r="J1006" s="1063" t="s">
        <v>2427</v>
      </c>
      <c r="K1006" s="1041" t="s">
        <v>16</v>
      </c>
      <c r="L1006" s="1040" t="s">
        <v>10090</v>
      </c>
      <c r="M1006" s="1282"/>
      <c r="N1006" s="1282"/>
      <c r="O1006" s="1058"/>
    </row>
    <row r="1007" spans="1:15">
      <c r="A1007" s="1046">
        <v>1002</v>
      </c>
      <c r="B1007" s="1045" t="s">
        <v>10091</v>
      </c>
      <c r="C1007" s="1039" t="s">
        <v>13</v>
      </c>
      <c r="D1007" s="1063" t="s">
        <v>2427</v>
      </c>
      <c r="E1007" s="1063" t="s">
        <v>2427</v>
      </c>
      <c r="F1007" s="1063" t="s">
        <v>2427</v>
      </c>
      <c r="G1007" s="1063" t="s">
        <v>2427</v>
      </c>
      <c r="H1007" s="1063" t="s">
        <v>2427</v>
      </c>
      <c r="I1007" s="1063" t="s">
        <v>2427</v>
      </c>
      <c r="J1007" s="1063" t="s">
        <v>2427</v>
      </c>
      <c r="K1007" s="1041" t="s">
        <v>16</v>
      </c>
      <c r="L1007" s="1040" t="s">
        <v>10091</v>
      </c>
      <c r="M1007" s="1282"/>
      <c r="N1007" s="1282"/>
      <c r="O1007" s="1058"/>
    </row>
    <row r="1008" spans="1:15">
      <c r="A1008" s="1046">
        <v>1003</v>
      </c>
      <c r="B1008" s="1045" t="s">
        <v>10092</v>
      </c>
      <c r="C1008" s="1039" t="s">
        <v>13</v>
      </c>
      <c r="D1008" s="1063" t="s">
        <v>2427</v>
      </c>
      <c r="E1008" s="1063" t="s">
        <v>2427</v>
      </c>
      <c r="F1008" s="1063" t="s">
        <v>2427</v>
      </c>
      <c r="G1008" s="1063" t="s">
        <v>2427</v>
      </c>
      <c r="H1008" s="1063" t="s">
        <v>2427</v>
      </c>
      <c r="I1008" s="1063" t="s">
        <v>2427</v>
      </c>
      <c r="J1008" s="1063" t="s">
        <v>2427</v>
      </c>
      <c r="K1008" s="1041" t="s">
        <v>16</v>
      </c>
      <c r="L1008" s="1040" t="s">
        <v>10092</v>
      </c>
      <c r="M1008" s="1282"/>
      <c r="N1008" s="1282"/>
      <c r="O1008" s="1058"/>
    </row>
    <row r="1009" spans="1:15">
      <c r="A1009" s="1046">
        <v>1004</v>
      </c>
      <c r="B1009" s="1037" t="s">
        <v>10093</v>
      </c>
      <c r="C1009" s="1039" t="s">
        <v>13</v>
      </c>
      <c r="D1009" s="1063" t="s">
        <v>2427</v>
      </c>
      <c r="E1009" s="1063" t="s">
        <v>2427</v>
      </c>
      <c r="F1009" s="1063" t="s">
        <v>2427</v>
      </c>
      <c r="G1009" s="1063" t="s">
        <v>2427</v>
      </c>
      <c r="H1009" s="1063" t="s">
        <v>2427</v>
      </c>
      <c r="I1009" s="1063" t="s">
        <v>2427</v>
      </c>
      <c r="J1009" s="1063" t="s">
        <v>2427</v>
      </c>
      <c r="K1009" s="1041" t="s">
        <v>16</v>
      </c>
      <c r="L1009" s="1040" t="s">
        <v>10093</v>
      </c>
      <c r="M1009" s="1282"/>
      <c r="N1009" s="1282"/>
      <c r="O1009" s="1058"/>
    </row>
    <row r="1010" spans="1:15">
      <c r="A1010" s="1046">
        <v>1005</v>
      </c>
      <c r="B1010" s="1037" t="s">
        <v>10094</v>
      </c>
      <c r="C1010" s="1039" t="s">
        <v>13</v>
      </c>
      <c r="D1010" s="1063" t="s">
        <v>2427</v>
      </c>
      <c r="E1010" s="1063" t="s">
        <v>2427</v>
      </c>
      <c r="F1010" s="1063" t="s">
        <v>2427</v>
      </c>
      <c r="G1010" s="1063" t="s">
        <v>2427</v>
      </c>
      <c r="H1010" s="1063" t="s">
        <v>2427</v>
      </c>
      <c r="I1010" s="1063" t="s">
        <v>2427</v>
      </c>
      <c r="J1010" s="1063" t="s">
        <v>2427</v>
      </c>
      <c r="K1010" s="1041" t="s">
        <v>16</v>
      </c>
      <c r="L1010" s="1040" t="s">
        <v>10094</v>
      </c>
      <c r="M1010" s="1282"/>
      <c r="N1010" s="1282"/>
      <c r="O1010" s="1058"/>
    </row>
    <row r="1011" spans="1:15">
      <c r="A1011" s="1046">
        <v>1006</v>
      </c>
      <c r="B1011" s="1037" t="s">
        <v>10095</v>
      </c>
      <c r="C1011" s="1039" t="s">
        <v>13</v>
      </c>
      <c r="D1011" s="1063" t="s">
        <v>2427</v>
      </c>
      <c r="E1011" s="1063" t="s">
        <v>2427</v>
      </c>
      <c r="F1011" s="1063" t="s">
        <v>2427</v>
      </c>
      <c r="G1011" s="1063" t="s">
        <v>2427</v>
      </c>
      <c r="H1011" s="1063" t="s">
        <v>2427</v>
      </c>
      <c r="I1011" s="1063" t="s">
        <v>2427</v>
      </c>
      <c r="J1011" s="1063" t="s">
        <v>2427</v>
      </c>
      <c r="K1011" s="1041" t="s">
        <v>16</v>
      </c>
      <c r="L1011" s="1040" t="s">
        <v>10095</v>
      </c>
      <c r="M1011" s="1282"/>
      <c r="N1011" s="1282"/>
      <c r="O1011" s="1058"/>
    </row>
    <row r="1012" spans="1:15">
      <c r="A1012" s="1046">
        <v>1007</v>
      </c>
      <c r="B1012" s="1037" t="s">
        <v>10096</v>
      </c>
      <c r="C1012" s="1039" t="s">
        <v>13</v>
      </c>
      <c r="D1012" s="1063" t="s">
        <v>2427</v>
      </c>
      <c r="E1012" s="1063" t="s">
        <v>2427</v>
      </c>
      <c r="F1012" s="1063" t="s">
        <v>2427</v>
      </c>
      <c r="G1012" s="1063" t="s">
        <v>2427</v>
      </c>
      <c r="H1012" s="1063" t="s">
        <v>2427</v>
      </c>
      <c r="I1012" s="1063" t="s">
        <v>2427</v>
      </c>
      <c r="J1012" s="1063" t="s">
        <v>2427</v>
      </c>
      <c r="K1012" s="1041" t="s">
        <v>16</v>
      </c>
      <c r="L1012" s="1040" t="s">
        <v>10096</v>
      </c>
      <c r="M1012" s="1282"/>
      <c r="N1012" s="1282"/>
      <c r="O1012" s="1058"/>
    </row>
    <row r="1013" spans="1:15">
      <c r="A1013" s="1046">
        <v>1008</v>
      </c>
      <c r="B1013" s="1045" t="s">
        <v>10097</v>
      </c>
      <c r="C1013" s="1039" t="s">
        <v>13</v>
      </c>
      <c r="D1013" s="1063" t="s">
        <v>2427</v>
      </c>
      <c r="E1013" s="1063" t="s">
        <v>2427</v>
      </c>
      <c r="F1013" s="1063" t="s">
        <v>2427</v>
      </c>
      <c r="G1013" s="1063" t="s">
        <v>2427</v>
      </c>
      <c r="H1013" s="1063" t="s">
        <v>2427</v>
      </c>
      <c r="I1013" s="1063" t="s">
        <v>2427</v>
      </c>
      <c r="J1013" s="1063" t="s">
        <v>2427</v>
      </c>
      <c r="K1013" s="1041" t="s">
        <v>16</v>
      </c>
      <c r="L1013" s="1040" t="s">
        <v>10097</v>
      </c>
      <c r="M1013" s="1282"/>
      <c r="N1013" s="1282"/>
      <c r="O1013" s="1058"/>
    </row>
    <row r="1014" spans="1:15">
      <c r="A1014" s="1046">
        <v>1009</v>
      </c>
      <c r="B1014" s="1045" t="s">
        <v>10098</v>
      </c>
      <c r="C1014" s="1039" t="s">
        <v>13</v>
      </c>
      <c r="D1014" s="1063" t="s">
        <v>2427</v>
      </c>
      <c r="E1014" s="1063" t="s">
        <v>2427</v>
      </c>
      <c r="F1014" s="1063" t="s">
        <v>2427</v>
      </c>
      <c r="G1014" s="1063" t="s">
        <v>2427</v>
      </c>
      <c r="H1014" s="1063" t="s">
        <v>2427</v>
      </c>
      <c r="I1014" s="1063" t="s">
        <v>2427</v>
      </c>
      <c r="J1014" s="1063" t="s">
        <v>2427</v>
      </c>
      <c r="K1014" s="1041" t="s">
        <v>16</v>
      </c>
      <c r="L1014" s="1040" t="s">
        <v>10098</v>
      </c>
      <c r="M1014" s="1282"/>
      <c r="N1014" s="1282"/>
      <c r="O1014" s="1058"/>
    </row>
    <row r="1015" spans="1:15">
      <c r="A1015" s="1046">
        <v>1010</v>
      </c>
      <c r="B1015" s="1045" t="s">
        <v>10099</v>
      </c>
      <c r="C1015" s="1039" t="s">
        <v>13</v>
      </c>
      <c r="D1015" s="1063" t="s">
        <v>2427</v>
      </c>
      <c r="E1015" s="1063" t="s">
        <v>2427</v>
      </c>
      <c r="F1015" s="1063" t="s">
        <v>2427</v>
      </c>
      <c r="G1015" s="1063" t="s">
        <v>2427</v>
      </c>
      <c r="H1015" s="1063" t="s">
        <v>2427</v>
      </c>
      <c r="I1015" s="1063" t="s">
        <v>2427</v>
      </c>
      <c r="J1015" s="1063" t="s">
        <v>2427</v>
      </c>
      <c r="K1015" s="1041" t="s">
        <v>16</v>
      </c>
      <c r="L1015" s="1040" t="s">
        <v>10099</v>
      </c>
      <c r="M1015" s="1282"/>
      <c r="N1015" s="1282"/>
      <c r="O1015" s="1058"/>
    </row>
    <row r="1016" spans="1:15">
      <c r="A1016" s="1046">
        <v>1011</v>
      </c>
      <c r="B1016" s="1045" t="s">
        <v>10100</v>
      </c>
      <c r="C1016" s="1039" t="s">
        <v>13</v>
      </c>
      <c r="D1016" s="1063" t="s">
        <v>2427</v>
      </c>
      <c r="E1016" s="1063" t="s">
        <v>2427</v>
      </c>
      <c r="F1016" s="1063" t="s">
        <v>2427</v>
      </c>
      <c r="G1016" s="1063" t="s">
        <v>2427</v>
      </c>
      <c r="H1016" s="1063" t="s">
        <v>2427</v>
      </c>
      <c r="I1016" s="1063" t="s">
        <v>2427</v>
      </c>
      <c r="J1016" s="1063" t="s">
        <v>2427</v>
      </c>
      <c r="K1016" s="1041" t="s">
        <v>16</v>
      </c>
      <c r="L1016" s="1040" t="s">
        <v>10100</v>
      </c>
      <c r="M1016" s="1282"/>
      <c r="N1016" s="1282"/>
      <c r="O1016" s="1058"/>
    </row>
    <row r="1017" spans="1:15">
      <c r="A1017" s="1046">
        <v>1012</v>
      </c>
      <c r="B1017" s="1037" t="s">
        <v>10101</v>
      </c>
      <c r="C1017" s="1039" t="s">
        <v>13</v>
      </c>
      <c r="D1017" s="1063" t="s">
        <v>2427</v>
      </c>
      <c r="E1017" s="1063" t="s">
        <v>2427</v>
      </c>
      <c r="F1017" s="1063" t="s">
        <v>2427</v>
      </c>
      <c r="G1017" s="1063" t="s">
        <v>2427</v>
      </c>
      <c r="H1017" s="1063" t="s">
        <v>2427</v>
      </c>
      <c r="I1017" s="1063" t="s">
        <v>2427</v>
      </c>
      <c r="J1017" s="1063" t="s">
        <v>2427</v>
      </c>
      <c r="K1017" s="1041" t="s">
        <v>16</v>
      </c>
      <c r="L1017" s="1040" t="s">
        <v>10101</v>
      </c>
      <c r="M1017" s="1282"/>
      <c r="N1017" s="1282"/>
      <c r="O1017" s="1058"/>
    </row>
    <row r="1018" spans="1:15">
      <c r="A1018" s="1046">
        <v>1013</v>
      </c>
      <c r="B1018" s="1037" t="s">
        <v>10102</v>
      </c>
      <c r="C1018" s="1039" t="s">
        <v>13</v>
      </c>
      <c r="D1018" s="1063" t="s">
        <v>2427</v>
      </c>
      <c r="E1018" s="1063" t="s">
        <v>2427</v>
      </c>
      <c r="F1018" s="1063" t="s">
        <v>2427</v>
      </c>
      <c r="G1018" s="1063" t="s">
        <v>2427</v>
      </c>
      <c r="H1018" s="1063" t="s">
        <v>2427</v>
      </c>
      <c r="I1018" s="1063" t="s">
        <v>2427</v>
      </c>
      <c r="J1018" s="1063" t="s">
        <v>2427</v>
      </c>
      <c r="K1018" s="1041" t="s">
        <v>16</v>
      </c>
      <c r="L1018" s="1040" t="s">
        <v>10102</v>
      </c>
      <c r="M1018" s="1282"/>
      <c r="N1018" s="1282"/>
      <c r="O1018" s="1058"/>
    </row>
    <row r="1019" spans="1:15">
      <c r="A1019" s="1046">
        <v>1014</v>
      </c>
      <c r="B1019" s="1037" t="s">
        <v>10103</v>
      </c>
      <c r="C1019" s="1039" t="s">
        <v>13</v>
      </c>
      <c r="D1019" s="1063" t="s">
        <v>2427</v>
      </c>
      <c r="E1019" s="1063" t="s">
        <v>2427</v>
      </c>
      <c r="F1019" s="1063" t="s">
        <v>2427</v>
      </c>
      <c r="G1019" s="1063" t="s">
        <v>2427</v>
      </c>
      <c r="H1019" s="1063" t="s">
        <v>2427</v>
      </c>
      <c r="I1019" s="1063" t="s">
        <v>2427</v>
      </c>
      <c r="J1019" s="1063" t="s">
        <v>2427</v>
      </c>
      <c r="K1019" s="1041" t="s">
        <v>16</v>
      </c>
      <c r="L1019" s="1040" t="s">
        <v>10103</v>
      </c>
      <c r="M1019" s="1282"/>
      <c r="N1019" s="1282"/>
      <c r="O1019" s="1058"/>
    </row>
    <row r="1020" spans="1:15">
      <c r="A1020" s="1046">
        <v>1015</v>
      </c>
      <c r="B1020" s="1037" t="s">
        <v>10104</v>
      </c>
      <c r="C1020" s="1039" t="s">
        <v>13</v>
      </c>
      <c r="D1020" s="1063" t="s">
        <v>2427</v>
      </c>
      <c r="E1020" s="1063" t="s">
        <v>2427</v>
      </c>
      <c r="F1020" s="1063" t="s">
        <v>2427</v>
      </c>
      <c r="G1020" s="1063" t="s">
        <v>2427</v>
      </c>
      <c r="H1020" s="1063" t="s">
        <v>2427</v>
      </c>
      <c r="I1020" s="1063" t="s">
        <v>2427</v>
      </c>
      <c r="J1020" s="1063" t="s">
        <v>2427</v>
      </c>
      <c r="K1020" s="1041" t="s">
        <v>16</v>
      </c>
      <c r="L1020" s="1040" t="s">
        <v>10104</v>
      </c>
      <c r="M1020" s="1282"/>
      <c r="N1020" s="1282"/>
      <c r="O1020" s="1058"/>
    </row>
    <row r="1021" spans="1:15">
      <c r="A1021" s="1046">
        <v>1016</v>
      </c>
      <c r="B1021" s="1045" t="s">
        <v>10105</v>
      </c>
      <c r="C1021" s="1039" t="s">
        <v>13</v>
      </c>
      <c r="D1021" s="1063" t="s">
        <v>2427</v>
      </c>
      <c r="E1021" s="1063" t="s">
        <v>2427</v>
      </c>
      <c r="F1021" s="1063" t="s">
        <v>2427</v>
      </c>
      <c r="G1021" s="1063" t="s">
        <v>2427</v>
      </c>
      <c r="H1021" s="1063" t="s">
        <v>2427</v>
      </c>
      <c r="I1021" s="1063" t="s">
        <v>2427</v>
      </c>
      <c r="J1021" s="1063" t="s">
        <v>2427</v>
      </c>
      <c r="K1021" s="1041" t="s">
        <v>16</v>
      </c>
      <c r="L1021" s="1040" t="s">
        <v>10105</v>
      </c>
      <c r="M1021" s="1282"/>
      <c r="N1021" s="1282"/>
      <c r="O1021" s="1058"/>
    </row>
    <row r="1022" spans="1:15">
      <c r="A1022" s="1046">
        <v>1017</v>
      </c>
      <c r="B1022" s="1045" t="s">
        <v>10106</v>
      </c>
      <c r="C1022" s="1039" t="s">
        <v>13</v>
      </c>
      <c r="D1022" s="1063" t="s">
        <v>2427</v>
      </c>
      <c r="E1022" s="1063" t="s">
        <v>2427</v>
      </c>
      <c r="F1022" s="1063" t="s">
        <v>2427</v>
      </c>
      <c r="G1022" s="1063" t="s">
        <v>2427</v>
      </c>
      <c r="H1022" s="1063" t="s">
        <v>2427</v>
      </c>
      <c r="I1022" s="1063" t="s">
        <v>2427</v>
      </c>
      <c r="J1022" s="1063" t="s">
        <v>2427</v>
      </c>
      <c r="K1022" s="1041" t="s">
        <v>16</v>
      </c>
      <c r="L1022" s="1040" t="s">
        <v>10106</v>
      </c>
      <c r="M1022" s="1282"/>
      <c r="N1022" s="1282"/>
      <c r="O1022" s="1058"/>
    </row>
    <row r="1023" spans="1:15">
      <c r="A1023" s="1046">
        <v>1018</v>
      </c>
      <c r="B1023" s="1045" t="s">
        <v>10107</v>
      </c>
      <c r="C1023" s="1039" t="s">
        <v>13</v>
      </c>
      <c r="D1023" s="1063" t="s">
        <v>2427</v>
      </c>
      <c r="E1023" s="1063" t="s">
        <v>2427</v>
      </c>
      <c r="F1023" s="1063" t="s">
        <v>2427</v>
      </c>
      <c r="G1023" s="1063" t="s">
        <v>2427</v>
      </c>
      <c r="H1023" s="1063" t="s">
        <v>2427</v>
      </c>
      <c r="I1023" s="1063" t="s">
        <v>2427</v>
      </c>
      <c r="J1023" s="1063" t="s">
        <v>2427</v>
      </c>
      <c r="K1023" s="1041" t="s">
        <v>16</v>
      </c>
      <c r="L1023" s="1040" t="s">
        <v>10107</v>
      </c>
      <c r="M1023" s="1282"/>
      <c r="N1023" s="1282"/>
      <c r="O1023" s="1058"/>
    </row>
    <row r="1024" spans="1:15">
      <c r="A1024" s="1046">
        <v>1019</v>
      </c>
      <c r="B1024" s="1045" t="s">
        <v>10108</v>
      </c>
      <c r="C1024" s="1039" t="s">
        <v>13</v>
      </c>
      <c r="D1024" s="1063" t="s">
        <v>2427</v>
      </c>
      <c r="E1024" s="1063" t="s">
        <v>2427</v>
      </c>
      <c r="F1024" s="1063" t="s">
        <v>2427</v>
      </c>
      <c r="G1024" s="1063" t="s">
        <v>2427</v>
      </c>
      <c r="H1024" s="1063" t="s">
        <v>2427</v>
      </c>
      <c r="I1024" s="1063" t="s">
        <v>2427</v>
      </c>
      <c r="J1024" s="1063" t="s">
        <v>2427</v>
      </c>
      <c r="K1024" s="1041" t="s">
        <v>16</v>
      </c>
      <c r="L1024" s="1040" t="s">
        <v>10108</v>
      </c>
      <c r="M1024" s="1282"/>
      <c r="N1024" s="1282"/>
      <c r="O1024" s="1058"/>
    </row>
    <row r="1025" spans="1:21">
      <c r="A1025" s="1046">
        <v>1020</v>
      </c>
      <c r="B1025" s="1037" t="s">
        <v>10109</v>
      </c>
      <c r="C1025" s="1039" t="s">
        <v>13</v>
      </c>
      <c r="D1025" s="1063" t="s">
        <v>2427</v>
      </c>
      <c r="E1025" s="1063" t="s">
        <v>2427</v>
      </c>
      <c r="F1025" s="1063" t="s">
        <v>2427</v>
      </c>
      <c r="G1025" s="1063" t="s">
        <v>2427</v>
      </c>
      <c r="H1025" s="1063" t="s">
        <v>2427</v>
      </c>
      <c r="I1025" s="1063" t="s">
        <v>2427</v>
      </c>
      <c r="J1025" s="1063" t="s">
        <v>2427</v>
      </c>
      <c r="K1025" s="1041" t="s">
        <v>16</v>
      </c>
      <c r="L1025" s="1040" t="s">
        <v>10109</v>
      </c>
      <c r="M1025" s="1282"/>
      <c r="N1025" s="1282"/>
      <c r="O1025" s="1058"/>
      <c r="P1025" s="1058"/>
      <c r="Q1025" s="1058"/>
      <c r="R1025" s="1058"/>
      <c r="S1025" s="1058"/>
      <c r="T1025" s="1058"/>
      <c r="U1025" s="1058"/>
    </row>
    <row r="1026" spans="1:21">
      <c r="A1026" s="1046">
        <v>1021</v>
      </c>
      <c r="B1026" s="1037" t="s">
        <v>10110</v>
      </c>
      <c r="C1026" s="1039" t="s">
        <v>13</v>
      </c>
      <c r="D1026" s="1063" t="s">
        <v>2427</v>
      </c>
      <c r="E1026" s="1063" t="s">
        <v>2427</v>
      </c>
      <c r="F1026" s="1063" t="s">
        <v>2427</v>
      </c>
      <c r="G1026" s="1063" t="s">
        <v>2427</v>
      </c>
      <c r="H1026" s="1063" t="s">
        <v>2427</v>
      </c>
      <c r="I1026" s="1063" t="s">
        <v>2427</v>
      </c>
      <c r="J1026" s="1063" t="s">
        <v>2427</v>
      </c>
      <c r="K1026" s="1041" t="s">
        <v>16</v>
      </c>
      <c r="L1026" s="1040" t="s">
        <v>10110</v>
      </c>
      <c r="M1026" s="1282"/>
      <c r="N1026" s="1282"/>
      <c r="O1026" s="1058"/>
      <c r="P1026" s="1058"/>
      <c r="Q1026" s="1058"/>
      <c r="R1026" s="1058"/>
      <c r="S1026" s="1058"/>
      <c r="T1026" s="1058"/>
      <c r="U1026" s="1058"/>
    </row>
    <row r="1027" spans="1:21">
      <c r="A1027" s="1046">
        <v>1022</v>
      </c>
      <c r="B1027" s="1037" t="s">
        <v>10111</v>
      </c>
      <c r="C1027" s="1039" t="s">
        <v>13</v>
      </c>
      <c r="D1027" s="1063" t="s">
        <v>2427</v>
      </c>
      <c r="E1027" s="1063" t="s">
        <v>2427</v>
      </c>
      <c r="F1027" s="1063" t="s">
        <v>2427</v>
      </c>
      <c r="G1027" s="1063" t="s">
        <v>2427</v>
      </c>
      <c r="H1027" s="1063" t="s">
        <v>2427</v>
      </c>
      <c r="I1027" s="1063" t="s">
        <v>2427</v>
      </c>
      <c r="J1027" s="1063" t="s">
        <v>2427</v>
      </c>
      <c r="K1027" s="1041" t="s">
        <v>16</v>
      </c>
      <c r="L1027" s="1040" t="s">
        <v>10111</v>
      </c>
      <c r="M1027" s="1282"/>
      <c r="N1027" s="1282"/>
      <c r="O1027" s="1058"/>
      <c r="P1027" s="1058"/>
      <c r="Q1027" s="1058"/>
      <c r="R1027" s="1058"/>
      <c r="S1027" s="1058"/>
      <c r="T1027" s="1058"/>
      <c r="U1027" s="1058"/>
    </row>
    <row r="1028" spans="1:21" ht="12.75" thickBot="1">
      <c r="A1028" s="1046">
        <v>1023</v>
      </c>
      <c r="B1028" s="1037" t="s">
        <v>10112</v>
      </c>
      <c r="C1028" s="1008" t="s">
        <v>13</v>
      </c>
      <c r="D1028" s="1009" t="s">
        <v>13</v>
      </c>
      <c r="E1028" s="1009" t="s">
        <v>13</v>
      </c>
      <c r="F1028" s="1009" t="s">
        <v>13</v>
      </c>
      <c r="G1028" s="1009" t="s">
        <v>13</v>
      </c>
      <c r="H1028" s="1009" t="s">
        <v>13</v>
      </c>
      <c r="I1028" s="1009" t="s">
        <v>13</v>
      </c>
      <c r="J1028" s="1010" t="s">
        <v>13</v>
      </c>
      <c r="K1028" s="1041" t="s">
        <v>16</v>
      </c>
      <c r="L1028" s="1040" t="s">
        <v>10112</v>
      </c>
      <c r="M1028" s="1282"/>
      <c r="N1028" s="1282"/>
      <c r="O1028" s="1058"/>
      <c r="P1028" s="1058"/>
      <c r="Q1028" s="1058"/>
      <c r="R1028" s="1058"/>
      <c r="S1028" s="1058"/>
      <c r="T1028" s="1058"/>
      <c r="U1028" s="1058"/>
    </row>
    <row r="1029" spans="1:21" ht="13.5" thickTop="1" thickBot="1">
      <c r="A1029" s="1058"/>
      <c r="B1029" s="1011" t="s">
        <v>2</v>
      </c>
      <c r="C1029" s="1012" t="s">
        <v>3</v>
      </c>
      <c r="D1029" s="1012" t="s">
        <v>4</v>
      </c>
      <c r="E1029" s="1012" t="s">
        <v>5</v>
      </c>
      <c r="F1029" s="1012" t="s">
        <v>6</v>
      </c>
      <c r="G1029" s="1012" t="s">
        <v>7</v>
      </c>
      <c r="H1029" s="1012" t="s">
        <v>8</v>
      </c>
      <c r="I1029" s="1012" t="s">
        <v>9</v>
      </c>
      <c r="J1029" s="1013" t="s">
        <v>10</v>
      </c>
      <c r="K1029" s="1014" t="s">
        <v>815</v>
      </c>
      <c r="L1029" s="1015" t="s">
        <v>2</v>
      </c>
      <c r="M1029" s="1282"/>
      <c r="N1029" s="1282"/>
      <c r="O1029" s="1058"/>
      <c r="P1029" s="1058"/>
      <c r="Q1029" s="1058"/>
      <c r="R1029" s="1058"/>
      <c r="S1029" s="1058"/>
      <c r="T1029" s="1058"/>
      <c r="U1029" s="1058"/>
    </row>
    <row r="1030" spans="1:21">
      <c r="A1030" s="1058"/>
      <c r="B1030" s="1058"/>
      <c r="C1030" s="1058"/>
      <c r="D1030" s="1058"/>
      <c r="E1030" s="1058"/>
      <c r="F1030" s="1058"/>
      <c r="G1030" s="1058"/>
      <c r="H1030" s="1058"/>
      <c r="I1030" s="1058"/>
      <c r="J1030" s="1058"/>
      <c r="K1030" s="1058"/>
      <c r="L1030" s="1058"/>
      <c r="M1030" s="1282"/>
      <c r="N1030" s="1282"/>
      <c r="O1030" s="1058"/>
      <c r="P1030" s="1058"/>
      <c r="Q1030" s="1058"/>
      <c r="R1030" s="1058"/>
      <c r="S1030" s="1058"/>
      <c r="T1030" s="1058"/>
      <c r="U1030" s="1058"/>
    </row>
    <row r="1031" spans="1:21">
      <c r="A1031" s="1058"/>
      <c r="B1031" s="1058"/>
      <c r="C1031" s="1132" t="s">
        <v>6829</v>
      </c>
      <c r="D1031" s="1128"/>
      <c r="E1031" s="1128"/>
      <c r="F1031" s="1128"/>
      <c r="G1031" s="1128"/>
      <c r="H1031" s="1128"/>
      <c r="I1031" s="1128"/>
      <c r="J1031" s="1128"/>
      <c r="K1031" s="1128"/>
      <c r="L1031" s="1128"/>
      <c r="M1031" s="1155"/>
      <c r="N1031" s="1155"/>
      <c r="O1031" s="1058"/>
      <c r="P1031" s="1058"/>
      <c r="Q1031" s="1058"/>
      <c r="R1031" s="1058"/>
      <c r="S1031" s="1058"/>
      <c r="T1031" s="1058"/>
      <c r="U1031" s="1058"/>
    </row>
    <row r="1032" spans="1:21" ht="13.5">
      <c r="A1032" s="1058"/>
      <c r="B1032" s="1058"/>
      <c r="C1032" s="1198"/>
      <c r="D1032" s="1198"/>
      <c r="E1032" s="1198"/>
      <c r="F1032" s="1198"/>
      <c r="G1032" s="1198"/>
      <c r="H1032" s="1198"/>
      <c r="I1032" s="1198"/>
      <c r="J1032" s="1198"/>
      <c r="K1032" s="1198"/>
      <c r="L1032" s="1198"/>
      <c r="M1032" s="1155"/>
      <c r="N1032" s="1155"/>
      <c r="O1032" s="1058"/>
      <c r="P1032" s="1058"/>
      <c r="Q1032" s="1058"/>
      <c r="R1032" s="1058"/>
      <c r="S1032" s="1058"/>
      <c r="T1032" s="1058"/>
      <c r="U1032" s="1058"/>
    </row>
    <row r="1033" spans="1:21">
      <c r="A1033" s="1058"/>
      <c r="B1033" s="1058"/>
      <c r="C1033" s="1393" t="s">
        <v>6830</v>
      </c>
      <c r="D1033" s="1383" t="s">
        <v>6831</v>
      </c>
      <c r="E1033" s="1383" t="s">
        <v>6832</v>
      </c>
      <c r="F1033" s="1383" t="s">
        <v>6833</v>
      </c>
      <c r="G1033" s="1474" t="s">
        <v>6834</v>
      </c>
      <c r="H1033" s="1475"/>
      <c r="I1033" s="1475"/>
      <c r="J1033" s="1475"/>
      <c r="K1033" s="1475"/>
      <c r="L1033" s="1476"/>
      <c r="M1033" s="1155"/>
      <c r="N1033" s="1155"/>
      <c r="O1033" s="1058"/>
      <c r="P1033" s="1058"/>
      <c r="Q1033" s="1058"/>
      <c r="R1033" s="1058"/>
      <c r="S1033" s="1058"/>
      <c r="T1033" s="1058"/>
      <c r="U1033" s="1058"/>
    </row>
    <row r="1034" spans="1:21" ht="22.9" customHeight="1">
      <c r="A1034" s="1058"/>
      <c r="B1034" s="1058"/>
      <c r="C1034" s="1080" t="s">
        <v>11530</v>
      </c>
      <c r="D1034" s="1081">
        <v>1</v>
      </c>
      <c r="E1034" s="1081" t="s">
        <v>707</v>
      </c>
      <c r="F1034" s="1081" t="s">
        <v>708</v>
      </c>
      <c r="G1034" s="1879" t="s">
        <v>10785</v>
      </c>
      <c r="H1034" s="1880"/>
      <c r="I1034" s="1880"/>
      <c r="J1034" s="1880"/>
      <c r="K1034" s="1880"/>
      <c r="L1034" s="1881"/>
      <c r="M1034" s="1155"/>
      <c r="N1034" s="1155"/>
      <c r="O1034" s="1058"/>
      <c r="P1034" s="1058"/>
      <c r="Q1034" s="1058"/>
      <c r="R1034" s="1058"/>
      <c r="S1034" s="1058"/>
      <c r="T1034" s="1017"/>
      <c r="U1034" s="1017"/>
    </row>
    <row r="1035" spans="1:21" ht="22.9" customHeight="1">
      <c r="A1035" s="1058"/>
      <c r="B1035" s="1058"/>
      <c r="C1035" s="1080" t="s">
        <v>12198</v>
      </c>
      <c r="D1035" s="1081">
        <v>4</v>
      </c>
      <c r="E1035" s="1081" t="s">
        <v>707</v>
      </c>
      <c r="F1035" s="1081" t="s">
        <v>708</v>
      </c>
      <c r="G1035" s="1879" t="s">
        <v>10787</v>
      </c>
      <c r="H1035" s="1880"/>
      <c r="I1035" s="1880"/>
      <c r="J1035" s="1880"/>
      <c r="K1035" s="1880"/>
      <c r="L1035" s="1881"/>
      <c r="M1035" s="1155"/>
      <c r="N1035" s="1155"/>
      <c r="O1035" s="1058"/>
      <c r="P1035" s="1058"/>
      <c r="Q1035" s="1058"/>
      <c r="R1035" s="1058"/>
      <c r="S1035" s="1058"/>
      <c r="T1035" s="1017"/>
      <c r="U1035" s="1017"/>
    </row>
    <row r="1036" spans="1:21" ht="22.9" customHeight="1">
      <c r="A1036" s="1058"/>
      <c r="B1036" s="1058"/>
      <c r="C1036" s="1080" t="s">
        <v>12199</v>
      </c>
      <c r="D1036" s="1081">
        <v>16</v>
      </c>
      <c r="E1036" s="1081" t="s">
        <v>769</v>
      </c>
      <c r="F1036" s="1081" t="s">
        <v>708</v>
      </c>
      <c r="G1036" s="1879" t="s">
        <v>10789</v>
      </c>
      <c r="H1036" s="1880"/>
      <c r="I1036" s="1880"/>
      <c r="J1036" s="1880"/>
      <c r="K1036" s="1880"/>
      <c r="L1036" s="1881"/>
      <c r="M1036" s="1155"/>
      <c r="N1036" s="1155"/>
      <c r="O1036" s="1058"/>
      <c r="P1036" s="1058"/>
      <c r="Q1036" s="1058"/>
      <c r="R1036" s="1058"/>
      <c r="S1036" s="1058"/>
      <c r="T1036" s="1017"/>
      <c r="U1036" s="1017"/>
    </row>
    <row r="1037" spans="1:21" ht="22.9" customHeight="1">
      <c r="A1037" s="1058"/>
      <c r="B1037" s="1058"/>
      <c r="C1037" s="1080" t="s">
        <v>12200</v>
      </c>
      <c r="D1037" s="1081">
        <v>5</v>
      </c>
      <c r="E1037" s="1081" t="s">
        <v>769</v>
      </c>
      <c r="F1037" s="1081" t="s">
        <v>708</v>
      </c>
      <c r="G1037" s="1879" t="s">
        <v>10791</v>
      </c>
      <c r="H1037" s="1880"/>
      <c r="I1037" s="1880"/>
      <c r="J1037" s="1880"/>
      <c r="K1037" s="1880"/>
      <c r="L1037" s="1881"/>
      <c r="M1037" s="1155"/>
      <c r="N1037" s="1155"/>
      <c r="O1037" s="1058"/>
      <c r="P1037" s="1058"/>
      <c r="Q1037" s="1058"/>
      <c r="R1037" s="1058"/>
      <c r="S1037" s="1058"/>
      <c r="T1037" s="1017"/>
      <c r="U1037" s="1017"/>
    </row>
    <row r="1038" spans="1:21" ht="22.9" customHeight="1">
      <c r="A1038" s="1058"/>
      <c r="B1038" s="1058"/>
      <c r="C1038" s="1080" t="s">
        <v>12201</v>
      </c>
      <c r="D1038" s="1081">
        <v>4</v>
      </c>
      <c r="E1038" s="1081" t="s">
        <v>769</v>
      </c>
      <c r="F1038" s="1081" t="s">
        <v>708</v>
      </c>
      <c r="G1038" s="1879" t="s">
        <v>10793</v>
      </c>
      <c r="H1038" s="1880"/>
      <c r="I1038" s="1880"/>
      <c r="J1038" s="1880"/>
      <c r="K1038" s="1880"/>
      <c r="L1038" s="1881"/>
      <c r="M1038" s="1155"/>
      <c r="N1038" s="1155"/>
      <c r="O1038" s="1058"/>
      <c r="P1038" s="1058"/>
      <c r="Q1038" s="1058"/>
      <c r="R1038" s="1058"/>
      <c r="S1038" s="1058"/>
      <c r="T1038" s="1017"/>
      <c r="U1038" s="1017"/>
    </row>
    <row r="1039" spans="1:21" ht="22.9" customHeight="1">
      <c r="A1039" s="1058"/>
      <c r="B1039" s="1058"/>
      <c r="C1039" s="1080" t="s">
        <v>11536</v>
      </c>
      <c r="D1039" s="1081">
        <v>1</v>
      </c>
      <c r="E1039" s="1081" t="s">
        <v>769</v>
      </c>
      <c r="F1039" s="1081" t="s">
        <v>708</v>
      </c>
      <c r="G1039" s="1879" t="s">
        <v>10794</v>
      </c>
      <c r="H1039" s="1880"/>
      <c r="I1039" s="1880"/>
      <c r="J1039" s="1880"/>
      <c r="K1039" s="1880"/>
      <c r="L1039" s="1881"/>
      <c r="M1039" s="1155"/>
      <c r="N1039" s="1155"/>
      <c r="O1039" s="1058"/>
      <c r="P1039" s="1058"/>
      <c r="Q1039" s="1058"/>
      <c r="R1039" s="1058"/>
      <c r="S1039" s="1058"/>
      <c r="T1039" s="1017"/>
      <c r="U1039" s="1017"/>
    </row>
    <row r="1040" spans="1:21" ht="22.9" customHeight="1">
      <c r="A1040" s="1058"/>
      <c r="B1040" s="1058"/>
      <c r="C1040" s="1080" t="s">
        <v>12202</v>
      </c>
      <c r="D1040" s="1081">
        <v>24</v>
      </c>
      <c r="E1040" s="1081" t="s">
        <v>707</v>
      </c>
      <c r="F1040" s="1081" t="s">
        <v>708</v>
      </c>
      <c r="G1040" s="1879" t="s">
        <v>10838</v>
      </c>
      <c r="H1040" s="1880"/>
      <c r="I1040" s="1880"/>
      <c r="J1040" s="1880"/>
      <c r="K1040" s="1880"/>
      <c r="L1040" s="1881"/>
      <c r="M1040" s="1155"/>
      <c r="N1040" s="1155"/>
      <c r="O1040" s="1058"/>
      <c r="P1040" s="1058"/>
      <c r="Q1040" s="1058"/>
      <c r="R1040" s="1058"/>
      <c r="S1040" s="1058"/>
      <c r="T1040" s="1017"/>
      <c r="U1040" s="1017"/>
    </row>
    <row r="1041" spans="3:21" ht="22.9" customHeight="1">
      <c r="C1041" s="1080" t="s">
        <v>12203</v>
      </c>
      <c r="D1041" s="1081">
        <v>4</v>
      </c>
      <c r="E1041" s="1081" t="s">
        <v>707</v>
      </c>
      <c r="F1041" s="1081" t="s">
        <v>708</v>
      </c>
      <c r="G1041" s="1879" t="s">
        <v>15215</v>
      </c>
      <c r="H1041" s="1880"/>
      <c r="I1041" s="1880"/>
      <c r="J1041" s="1880"/>
      <c r="K1041" s="1880"/>
      <c r="L1041" s="1881"/>
      <c r="M1041" s="1155"/>
      <c r="N1041" s="1155"/>
      <c r="O1041" s="1058"/>
      <c r="P1041" s="1058"/>
      <c r="Q1041" s="1058"/>
      <c r="R1041" s="1058"/>
      <c r="S1041" s="1058"/>
      <c r="T1041" s="1017"/>
      <c r="U1041" s="1017"/>
    </row>
    <row r="1042" spans="3:21" ht="22.9" customHeight="1">
      <c r="C1042" s="1080" t="s">
        <v>12204</v>
      </c>
      <c r="D1042" s="1081">
        <v>16</v>
      </c>
      <c r="E1042" s="1081" t="s">
        <v>707</v>
      </c>
      <c r="F1042" s="1081" t="s">
        <v>708</v>
      </c>
      <c r="G1042" s="1879" t="s">
        <v>12205</v>
      </c>
      <c r="H1042" s="1880"/>
      <c r="I1042" s="1880"/>
      <c r="J1042" s="1880"/>
      <c r="K1042" s="1880"/>
      <c r="L1042" s="1881"/>
      <c r="M1042" s="1155"/>
      <c r="N1042" s="1155"/>
      <c r="O1042" s="1058"/>
      <c r="P1042" s="1058"/>
      <c r="Q1042" s="1058"/>
      <c r="R1042" s="1058"/>
      <c r="S1042" s="1058"/>
      <c r="T1042" s="1017"/>
      <c r="U1042" s="1017"/>
    </row>
    <row r="1043" spans="3:21" ht="22.9" customHeight="1">
      <c r="C1043" s="1080" t="s">
        <v>12206</v>
      </c>
      <c r="D1043" s="1081">
        <v>16</v>
      </c>
      <c r="E1043" s="1081" t="s">
        <v>707</v>
      </c>
      <c r="F1043" s="1081" t="s">
        <v>708</v>
      </c>
      <c r="G1043" s="1879" t="s">
        <v>12207</v>
      </c>
      <c r="H1043" s="1880"/>
      <c r="I1043" s="1880"/>
      <c r="J1043" s="1880"/>
      <c r="K1043" s="1880"/>
      <c r="L1043" s="1881"/>
      <c r="M1043" s="1155"/>
      <c r="N1043" s="1155"/>
      <c r="O1043" s="1058"/>
      <c r="P1043" s="1058"/>
      <c r="Q1043" s="1058"/>
      <c r="R1043" s="1058"/>
      <c r="S1043" s="1058"/>
      <c r="T1043" s="1017"/>
      <c r="U1043" s="1017"/>
    </row>
    <row r="1044" spans="3:21" ht="22.9" customHeight="1">
      <c r="C1044" s="1080" t="s">
        <v>11545</v>
      </c>
      <c r="D1044" s="1081">
        <v>1</v>
      </c>
      <c r="E1044" s="1081" t="s">
        <v>707</v>
      </c>
      <c r="F1044" s="1081" t="s">
        <v>708</v>
      </c>
      <c r="G1044" s="1879" t="s">
        <v>15216</v>
      </c>
      <c r="H1044" s="1880"/>
      <c r="I1044" s="1880"/>
      <c r="J1044" s="1880"/>
      <c r="K1044" s="1880"/>
      <c r="L1044" s="1881"/>
      <c r="M1044" s="1155"/>
      <c r="N1044" s="1155"/>
      <c r="O1044" s="1058"/>
      <c r="P1044" s="1058"/>
      <c r="Q1044" s="1058"/>
      <c r="R1044" s="1058"/>
      <c r="S1044" s="1058"/>
      <c r="T1044" s="1017"/>
      <c r="U1044" s="1017"/>
    </row>
    <row r="1045" spans="3:21" ht="22.9" customHeight="1">
      <c r="C1045" s="1080" t="s">
        <v>12208</v>
      </c>
      <c r="D1045" s="1081">
        <v>4</v>
      </c>
      <c r="E1045" s="1081" t="s">
        <v>707</v>
      </c>
      <c r="F1045" s="1081" t="s">
        <v>708</v>
      </c>
      <c r="G1045" s="1895" t="s">
        <v>15217</v>
      </c>
      <c r="H1045" s="1896"/>
      <c r="I1045" s="1896"/>
      <c r="J1045" s="1896"/>
      <c r="K1045" s="1896"/>
      <c r="L1045" s="1897"/>
      <c r="M1045" s="1155"/>
      <c r="N1045" s="1155"/>
      <c r="O1045" s="1058"/>
      <c r="P1045" s="1058"/>
      <c r="Q1045" s="1058"/>
      <c r="R1045" s="1058"/>
      <c r="S1045" s="1058"/>
      <c r="T1045" s="1017"/>
      <c r="U1045" s="1017"/>
    </row>
    <row r="1046" spans="3:21" ht="22.9" customHeight="1">
      <c r="C1046" s="1080" t="s">
        <v>12209</v>
      </c>
      <c r="D1046" s="1081">
        <v>4</v>
      </c>
      <c r="E1046" s="1081" t="s">
        <v>707</v>
      </c>
      <c r="F1046" s="1081" t="s">
        <v>708</v>
      </c>
      <c r="G1046" s="1879" t="s">
        <v>10849</v>
      </c>
      <c r="H1046" s="1880"/>
      <c r="I1046" s="1880"/>
      <c r="J1046" s="1880"/>
      <c r="K1046" s="1880"/>
      <c r="L1046" s="1881"/>
      <c r="M1046" s="1155"/>
      <c r="N1046" s="1155"/>
      <c r="O1046" s="1058"/>
      <c r="P1046" s="1058"/>
      <c r="Q1046" s="1058"/>
      <c r="R1046" s="1058"/>
      <c r="S1046" s="1058"/>
      <c r="T1046" s="1017"/>
      <c r="U1046" s="1017"/>
    </row>
    <row r="1047" spans="3:21" ht="22.9" customHeight="1">
      <c r="C1047" s="1080" t="s">
        <v>12210</v>
      </c>
      <c r="D1047" s="1081">
        <v>3</v>
      </c>
      <c r="E1047" s="1081" t="s">
        <v>707</v>
      </c>
      <c r="F1047" s="1081" t="s">
        <v>708</v>
      </c>
      <c r="G1047" s="1879" t="s">
        <v>12211</v>
      </c>
      <c r="H1047" s="1880"/>
      <c r="I1047" s="1880"/>
      <c r="J1047" s="1880"/>
      <c r="K1047" s="1880"/>
      <c r="L1047" s="1881"/>
      <c r="M1047" s="1155"/>
      <c r="N1047" s="1155"/>
      <c r="O1047" s="1058"/>
      <c r="P1047" s="1058"/>
      <c r="Q1047" s="1058"/>
      <c r="R1047" s="1058"/>
      <c r="S1047" s="1058"/>
      <c r="T1047" s="1017"/>
      <c r="U1047" s="1017"/>
    </row>
    <row r="1048" spans="3:21" ht="22.9" customHeight="1">
      <c r="C1048" s="1080" t="s">
        <v>12212</v>
      </c>
      <c r="D1048" s="1081">
        <v>5</v>
      </c>
      <c r="E1048" s="1081" t="s">
        <v>707</v>
      </c>
      <c r="F1048" s="1081" t="s">
        <v>708</v>
      </c>
      <c r="G1048" s="1879" t="s">
        <v>12213</v>
      </c>
      <c r="H1048" s="1880"/>
      <c r="I1048" s="1880"/>
      <c r="J1048" s="1880"/>
      <c r="K1048" s="1880"/>
      <c r="L1048" s="1881"/>
      <c r="M1048" s="1155"/>
      <c r="N1048" s="1155"/>
      <c r="O1048" s="1058"/>
      <c r="P1048" s="1058"/>
      <c r="Q1048" s="1058"/>
      <c r="R1048" s="1058"/>
      <c r="S1048" s="1058"/>
      <c r="T1048" s="1017"/>
      <c r="U1048" s="1017"/>
    </row>
    <row r="1049" spans="3:21" ht="22.9" customHeight="1">
      <c r="C1049" s="1080" t="s">
        <v>12214</v>
      </c>
      <c r="D1049" s="1081">
        <v>8</v>
      </c>
      <c r="E1049" s="1081" t="s">
        <v>707</v>
      </c>
      <c r="F1049" s="1081" t="s">
        <v>708</v>
      </c>
      <c r="G1049" s="1879" t="s">
        <v>10855</v>
      </c>
      <c r="H1049" s="1880"/>
      <c r="I1049" s="1880"/>
      <c r="J1049" s="1880"/>
      <c r="K1049" s="1880"/>
      <c r="L1049" s="1881"/>
      <c r="M1049" s="1155"/>
      <c r="N1049" s="1155"/>
      <c r="O1049" s="1058"/>
      <c r="P1049" s="1058"/>
      <c r="Q1049" s="1058"/>
      <c r="R1049" s="1058"/>
      <c r="S1049" s="1058"/>
      <c r="T1049" s="1017"/>
      <c r="U1049" s="1017"/>
    </row>
    <row r="1050" spans="3:21" ht="22.9" customHeight="1">
      <c r="C1050" s="1080" t="s">
        <v>12215</v>
      </c>
      <c r="D1050" s="1081">
        <v>8</v>
      </c>
      <c r="E1050" s="1081" t="s">
        <v>707</v>
      </c>
      <c r="F1050" s="1081" t="s">
        <v>708</v>
      </c>
      <c r="G1050" s="1879" t="s">
        <v>12216</v>
      </c>
      <c r="H1050" s="1880"/>
      <c r="I1050" s="1880"/>
      <c r="J1050" s="1880"/>
      <c r="K1050" s="1880"/>
      <c r="L1050" s="1881"/>
      <c r="M1050" s="1155"/>
      <c r="N1050" s="1155"/>
      <c r="O1050" s="1058"/>
      <c r="P1050" s="1058"/>
      <c r="Q1050" s="1058"/>
      <c r="R1050" s="1058"/>
      <c r="S1050" s="1058"/>
      <c r="T1050" s="1017"/>
      <c r="U1050" s="1017"/>
    </row>
    <row r="1051" spans="3:21" ht="22.9" customHeight="1">
      <c r="C1051" s="1080" t="s">
        <v>12217</v>
      </c>
      <c r="D1051" s="1081">
        <v>8</v>
      </c>
      <c r="E1051" s="1081" t="s">
        <v>707</v>
      </c>
      <c r="F1051" s="1081" t="s">
        <v>708</v>
      </c>
      <c r="G1051" s="1879" t="s">
        <v>12218</v>
      </c>
      <c r="H1051" s="1880"/>
      <c r="I1051" s="1880"/>
      <c r="J1051" s="1880"/>
      <c r="K1051" s="1880"/>
      <c r="L1051" s="1881"/>
      <c r="M1051" s="1155"/>
      <c r="N1051" s="1155"/>
      <c r="O1051" s="1058"/>
      <c r="P1051" s="1058"/>
      <c r="Q1051" s="1058"/>
      <c r="R1051" s="1058"/>
      <c r="S1051" s="1058"/>
      <c r="T1051" s="1017"/>
      <c r="U1051" s="1017"/>
    </row>
    <row r="1052" spans="3:21" ht="22.9" customHeight="1">
      <c r="C1052" s="1080" t="s">
        <v>12219</v>
      </c>
      <c r="D1052" s="1081">
        <v>4</v>
      </c>
      <c r="E1052" s="1081" t="s">
        <v>707</v>
      </c>
      <c r="F1052" s="1081" t="s">
        <v>708</v>
      </c>
      <c r="G1052" s="1879" t="s">
        <v>12220</v>
      </c>
      <c r="H1052" s="1880"/>
      <c r="I1052" s="1880"/>
      <c r="J1052" s="1880"/>
      <c r="K1052" s="1880"/>
      <c r="L1052" s="1881"/>
      <c r="M1052" s="1155"/>
      <c r="N1052" s="1155"/>
      <c r="O1052" s="1058"/>
      <c r="P1052" s="1058"/>
      <c r="Q1052" s="1058"/>
      <c r="R1052" s="1058"/>
      <c r="S1052" s="1058"/>
      <c r="T1052" s="1017"/>
      <c r="U1052" s="1017"/>
    </row>
    <row r="1053" spans="3:21" ht="22.9" customHeight="1">
      <c r="C1053" s="1080" t="s">
        <v>12221</v>
      </c>
      <c r="D1053" s="1081">
        <v>5</v>
      </c>
      <c r="E1053" s="1081" t="s">
        <v>707</v>
      </c>
      <c r="F1053" s="1081" t="s">
        <v>708</v>
      </c>
      <c r="G1053" s="1879" t="s">
        <v>12222</v>
      </c>
      <c r="H1053" s="1880"/>
      <c r="I1053" s="1880"/>
      <c r="J1053" s="1880"/>
      <c r="K1053" s="1880"/>
      <c r="L1053" s="1881"/>
      <c r="M1053" s="1155"/>
      <c r="N1053" s="1155"/>
      <c r="O1053" s="1058"/>
      <c r="P1053" s="1058"/>
      <c r="Q1053" s="1058"/>
      <c r="R1053" s="1058"/>
      <c r="S1053" s="1058"/>
      <c r="T1053" s="1017"/>
      <c r="U1053" s="1017"/>
    </row>
    <row r="1054" spans="3:21" ht="22.9" customHeight="1">
      <c r="C1054" s="1080" t="s">
        <v>12223</v>
      </c>
      <c r="D1054" s="1081">
        <v>6</v>
      </c>
      <c r="E1054" s="1081" t="s">
        <v>707</v>
      </c>
      <c r="F1054" s="1081" t="s">
        <v>708</v>
      </c>
      <c r="G1054" s="1879" t="s">
        <v>10865</v>
      </c>
      <c r="H1054" s="1880"/>
      <c r="I1054" s="1880"/>
      <c r="J1054" s="1880"/>
      <c r="K1054" s="1880"/>
      <c r="L1054" s="1881"/>
      <c r="M1054" s="1155"/>
      <c r="N1054" s="1155"/>
      <c r="O1054" s="1058"/>
      <c r="P1054" s="1058"/>
      <c r="Q1054" s="1058"/>
      <c r="R1054" s="1058"/>
      <c r="S1054" s="1058"/>
      <c r="T1054" s="1017"/>
      <c r="U1054" s="1017"/>
    </row>
    <row r="1055" spans="3:21" ht="22.9" customHeight="1">
      <c r="C1055" s="1080" t="s">
        <v>12224</v>
      </c>
      <c r="D1055" s="1081">
        <v>3</v>
      </c>
      <c r="E1055" s="1081" t="s">
        <v>707</v>
      </c>
      <c r="F1055" s="1081" t="s">
        <v>708</v>
      </c>
      <c r="G1055" s="1879" t="s">
        <v>10867</v>
      </c>
      <c r="H1055" s="1880"/>
      <c r="I1055" s="1880"/>
      <c r="J1055" s="1880"/>
      <c r="K1055" s="1880"/>
      <c r="L1055" s="1881"/>
      <c r="M1055" s="1155"/>
      <c r="N1055" s="1155"/>
      <c r="O1055" s="1058"/>
      <c r="P1055" s="1058"/>
      <c r="Q1055" s="1058"/>
      <c r="R1055" s="1058"/>
      <c r="S1055" s="1058"/>
      <c r="T1055" s="1017"/>
      <c r="U1055" s="1017"/>
    </row>
    <row r="1056" spans="3:21" ht="22.9" customHeight="1">
      <c r="C1056" s="1080" t="s">
        <v>12225</v>
      </c>
      <c r="D1056" s="1081">
        <v>5</v>
      </c>
      <c r="E1056" s="1081" t="s">
        <v>707</v>
      </c>
      <c r="F1056" s="1081" t="s">
        <v>708</v>
      </c>
      <c r="G1056" s="1879" t="s">
        <v>12226</v>
      </c>
      <c r="H1056" s="1880"/>
      <c r="I1056" s="1880"/>
      <c r="J1056" s="1880"/>
      <c r="K1056" s="1880"/>
      <c r="L1056" s="1881"/>
      <c r="M1056" s="1155"/>
      <c r="N1056" s="1155"/>
      <c r="O1056" s="1058"/>
      <c r="P1056" s="1058"/>
      <c r="Q1056" s="1058"/>
      <c r="R1056" s="1058"/>
      <c r="S1056" s="1058"/>
      <c r="T1056" s="1017"/>
      <c r="U1056" s="1017"/>
    </row>
    <row r="1057" spans="3:21" ht="22.9" customHeight="1">
      <c r="C1057" s="1080" t="s">
        <v>12227</v>
      </c>
      <c r="D1057" s="1081">
        <v>8</v>
      </c>
      <c r="E1057" s="1081" t="s">
        <v>707</v>
      </c>
      <c r="F1057" s="1081" t="s">
        <v>708</v>
      </c>
      <c r="G1057" s="1879" t="s">
        <v>15218</v>
      </c>
      <c r="H1057" s="1880"/>
      <c r="I1057" s="1880"/>
      <c r="J1057" s="1880"/>
      <c r="K1057" s="1880"/>
      <c r="L1057" s="1881"/>
      <c r="M1057" s="1155"/>
      <c r="N1057" s="1155"/>
      <c r="O1057" s="1058"/>
      <c r="P1057" s="1058"/>
      <c r="Q1057" s="1058"/>
      <c r="R1057" s="1058"/>
      <c r="S1057" s="1058"/>
      <c r="T1057" s="1017"/>
      <c r="U1057" s="1017"/>
    </row>
    <row r="1058" spans="3:21" ht="22.9" customHeight="1">
      <c r="C1058" s="1080" t="s">
        <v>12228</v>
      </c>
      <c r="D1058" s="1081">
        <v>16</v>
      </c>
      <c r="E1058" s="1081" t="s">
        <v>707</v>
      </c>
      <c r="F1058" s="1081" t="s">
        <v>708</v>
      </c>
      <c r="G1058" s="1879" t="s">
        <v>10873</v>
      </c>
      <c r="H1058" s="1880"/>
      <c r="I1058" s="1880"/>
      <c r="J1058" s="1880"/>
      <c r="K1058" s="1880"/>
      <c r="L1058" s="1881"/>
      <c r="M1058" s="1155"/>
      <c r="N1058" s="1155"/>
      <c r="O1058" s="1058"/>
      <c r="P1058" s="1058"/>
      <c r="Q1058" s="1058"/>
      <c r="R1058" s="1058"/>
      <c r="S1058" s="1058"/>
      <c r="T1058" s="1017"/>
      <c r="U1058" s="1017"/>
    </row>
    <row r="1059" spans="3:21" ht="22.9" customHeight="1">
      <c r="C1059" s="1080" t="s">
        <v>12229</v>
      </c>
      <c r="D1059" s="1081">
        <v>3</v>
      </c>
      <c r="E1059" s="1081" t="s">
        <v>707</v>
      </c>
      <c r="F1059" s="1081" t="s">
        <v>708</v>
      </c>
      <c r="G1059" s="1879" t="s">
        <v>10875</v>
      </c>
      <c r="H1059" s="1880"/>
      <c r="I1059" s="1880"/>
      <c r="J1059" s="1880"/>
      <c r="K1059" s="1880"/>
      <c r="L1059" s="1881"/>
      <c r="M1059" s="1155"/>
      <c r="N1059" s="1155"/>
      <c r="O1059" s="1058"/>
      <c r="P1059" s="1058"/>
      <c r="Q1059" s="1058"/>
      <c r="R1059" s="1058"/>
      <c r="S1059" s="1058"/>
      <c r="T1059" s="1017"/>
      <c r="U1059" s="1017"/>
    </row>
    <row r="1060" spans="3:21" ht="22.9" customHeight="1">
      <c r="C1060" s="1080" t="s">
        <v>12230</v>
      </c>
      <c r="D1060" s="1081">
        <v>5</v>
      </c>
      <c r="E1060" s="1081" t="s">
        <v>707</v>
      </c>
      <c r="F1060" s="1081" t="s">
        <v>708</v>
      </c>
      <c r="G1060" s="1879" t="s">
        <v>12231</v>
      </c>
      <c r="H1060" s="1880"/>
      <c r="I1060" s="1880"/>
      <c r="J1060" s="1880"/>
      <c r="K1060" s="1880"/>
      <c r="L1060" s="1881"/>
      <c r="M1060" s="1155"/>
      <c r="N1060" s="1155"/>
      <c r="O1060" s="1058"/>
      <c r="P1060" s="1058"/>
      <c r="Q1060" s="1058"/>
      <c r="R1060" s="1058"/>
      <c r="S1060" s="1058"/>
      <c r="T1060" s="1058"/>
      <c r="U1060" s="1058"/>
    </row>
    <row r="1061" spans="3:21" ht="22.9" customHeight="1">
      <c r="C1061" s="1080" t="s">
        <v>11564</v>
      </c>
      <c r="D1061" s="1081">
        <v>1</v>
      </c>
      <c r="E1061" s="1081" t="s">
        <v>707</v>
      </c>
      <c r="F1061" s="1081" t="s">
        <v>708</v>
      </c>
      <c r="G1061" s="1879" t="s">
        <v>15219</v>
      </c>
      <c r="H1061" s="1880"/>
      <c r="I1061" s="1880"/>
      <c r="J1061" s="1880"/>
      <c r="K1061" s="1880"/>
      <c r="L1061" s="1881"/>
      <c r="M1061" s="1155"/>
      <c r="N1061" s="1155"/>
      <c r="O1061" s="1058"/>
      <c r="P1061" s="1058"/>
      <c r="Q1061" s="1058"/>
      <c r="R1061" s="1058"/>
      <c r="S1061" s="1058"/>
      <c r="T1061" s="1058"/>
      <c r="U1061" s="1058"/>
    </row>
    <row r="1062" spans="3:21" ht="22.9" customHeight="1">
      <c r="C1062" s="1080" t="s">
        <v>12232</v>
      </c>
      <c r="D1062" s="1081">
        <v>8</v>
      </c>
      <c r="E1062" s="1081" t="s">
        <v>707</v>
      </c>
      <c r="F1062" s="1081" t="s">
        <v>708</v>
      </c>
      <c r="G1062" s="1879" t="s">
        <v>12233</v>
      </c>
      <c r="H1062" s="1880"/>
      <c r="I1062" s="1880"/>
      <c r="J1062" s="1880"/>
      <c r="K1062" s="1880"/>
      <c r="L1062" s="1881"/>
      <c r="M1062" s="1155"/>
      <c r="N1062" s="1155"/>
      <c r="O1062" s="1058"/>
      <c r="P1062" s="1058"/>
      <c r="Q1062" s="1058"/>
      <c r="R1062" s="1058"/>
      <c r="S1062" s="1058"/>
      <c r="T1062" s="1058"/>
      <c r="U1062" s="1058"/>
    </row>
    <row r="1063" spans="3:21" ht="22.9" customHeight="1">
      <c r="C1063" s="1080" t="s">
        <v>12234</v>
      </c>
      <c r="D1063" s="1081">
        <v>6</v>
      </c>
      <c r="E1063" s="1081" t="s">
        <v>707</v>
      </c>
      <c r="F1063" s="1081" t="s">
        <v>708</v>
      </c>
      <c r="G1063" s="1879" t="s">
        <v>10882</v>
      </c>
      <c r="H1063" s="1880"/>
      <c r="I1063" s="1880"/>
      <c r="J1063" s="1880"/>
      <c r="K1063" s="1880"/>
      <c r="L1063" s="1881"/>
      <c r="M1063" s="1155"/>
      <c r="N1063" s="1155"/>
      <c r="O1063" s="1058"/>
      <c r="P1063" s="1058"/>
      <c r="Q1063" s="1058"/>
      <c r="R1063" s="1058"/>
      <c r="S1063" s="1058"/>
      <c r="T1063" s="1058"/>
      <c r="U1063" s="1058"/>
    </row>
    <row r="1064" spans="3:21" ht="22.9" customHeight="1">
      <c r="C1064" s="1080" t="s">
        <v>11567</v>
      </c>
      <c r="D1064" s="1081">
        <v>1</v>
      </c>
      <c r="E1064" s="1081" t="s">
        <v>707</v>
      </c>
      <c r="F1064" s="1081" t="s">
        <v>708</v>
      </c>
      <c r="G1064" s="1879" t="s">
        <v>10883</v>
      </c>
      <c r="H1064" s="1880"/>
      <c r="I1064" s="1880"/>
      <c r="J1064" s="1880"/>
      <c r="K1064" s="1880"/>
      <c r="L1064" s="1881"/>
      <c r="M1064" s="1155"/>
      <c r="N1064" s="1155"/>
      <c r="O1064" s="1058"/>
      <c r="P1064" s="1058"/>
      <c r="Q1064" s="1058"/>
      <c r="R1064" s="1058"/>
      <c r="S1064" s="1058"/>
      <c r="T1064" s="1058"/>
      <c r="U1064" s="1058"/>
    </row>
    <row r="1065" spans="3:21" ht="22.9" customHeight="1">
      <c r="C1065" s="1080" t="s">
        <v>11568</v>
      </c>
      <c r="D1065" s="1081">
        <v>1</v>
      </c>
      <c r="E1065" s="1081" t="s">
        <v>707</v>
      </c>
      <c r="F1065" s="1081" t="s">
        <v>708</v>
      </c>
      <c r="G1065" s="1879" t="s">
        <v>15220</v>
      </c>
      <c r="H1065" s="1880"/>
      <c r="I1065" s="1880"/>
      <c r="J1065" s="1880"/>
      <c r="K1065" s="1880"/>
      <c r="L1065" s="1881"/>
      <c r="M1065" s="1155"/>
      <c r="N1065" s="1155"/>
      <c r="O1065" s="1058"/>
      <c r="P1065" s="1058"/>
      <c r="Q1065" s="1058"/>
      <c r="R1065" s="1058"/>
      <c r="S1065" s="1058"/>
      <c r="T1065" s="1058"/>
      <c r="U1065" s="1058"/>
    </row>
    <row r="1066" spans="3:21" ht="22.9" customHeight="1">
      <c r="C1066" s="1080" t="s">
        <v>11569</v>
      </c>
      <c r="D1066" s="1081">
        <v>1</v>
      </c>
      <c r="E1066" s="1081" t="s">
        <v>707</v>
      </c>
      <c r="F1066" s="1081" t="s">
        <v>708</v>
      </c>
      <c r="G1066" s="1879" t="s">
        <v>15221</v>
      </c>
      <c r="H1066" s="1880"/>
      <c r="I1066" s="1880"/>
      <c r="J1066" s="1880"/>
      <c r="K1066" s="1880"/>
      <c r="L1066" s="1881"/>
      <c r="M1066" s="1155"/>
      <c r="N1066" s="1155"/>
      <c r="O1066" s="1058"/>
      <c r="P1066" s="1058"/>
      <c r="Q1066" s="1058"/>
      <c r="R1066" s="1058"/>
      <c r="S1066" s="1058"/>
      <c r="T1066" s="1058"/>
      <c r="U1066" s="1058"/>
    </row>
    <row r="1067" spans="3:21" ht="22.9" customHeight="1">
      <c r="C1067" s="1080" t="s">
        <v>12235</v>
      </c>
      <c r="D1067" s="1081">
        <v>6</v>
      </c>
      <c r="E1067" s="1081" t="s">
        <v>707</v>
      </c>
      <c r="F1067" s="1081" t="s">
        <v>708</v>
      </c>
      <c r="G1067" s="1879" t="s">
        <v>12236</v>
      </c>
      <c r="H1067" s="1880"/>
      <c r="I1067" s="1880"/>
      <c r="J1067" s="1880"/>
      <c r="K1067" s="1880"/>
      <c r="L1067" s="1881"/>
      <c r="M1067" s="1155"/>
      <c r="N1067" s="1155"/>
      <c r="O1067" s="1058"/>
      <c r="P1067" s="1058"/>
      <c r="Q1067" s="1058"/>
      <c r="R1067" s="1058"/>
      <c r="S1067" s="1058"/>
      <c r="T1067" s="1058"/>
      <c r="U1067" s="1058"/>
    </row>
    <row r="1068" spans="3:21" ht="22.9" customHeight="1">
      <c r="C1068" s="1080" t="s">
        <v>12237</v>
      </c>
      <c r="D1068" s="1081">
        <v>3</v>
      </c>
      <c r="E1068" s="1081" t="s">
        <v>707</v>
      </c>
      <c r="F1068" s="1081" t="s">
        <v>708</v>
      </c>
      <c r="G1068" s="1879" t="s">
        <v>15222</v>
      </c>
      <c r="H1068" s="1880"/>
      <c r="I1068" s="1880"/>
      <c r="J1068" s="1880"/>
      <c r="K1068" s="1880"/>
      <c r="L1068" s="1881"/>
      <c r="M1068" s="1155"/>
      <c r="N1068" s="1155"/>
      <c r="O1068" s="1058"/>
      <c r="P1068" s="1058"/>
      <c r="Q1068" s="1058"/>
      <c r="R1068" s="1058"/>
      <c r="S1068" s="1058"/>
      <c r="T1068" s="1058"/>
      <c r="U1068" s="1058"/>
    </row>
    <row r="1069" spans="3:21" ht="22.9" customHeight="1">
      <c r="C1069" s="1080" t="s">
        <v>12238</v>
      </c>
      <c r="D1069" s="1081">
        <v>5</v>
      </c>
      <c r="E1069" s="1081" t="s">
        <v>707</v>
      </c>
      <c r="F1069" s="1081" t="s">
        <v>708</v>
      </c>
      <c r="G1069" s="1879" t="s">
        <v>10893</v>
      </c>
      <c r="H1069" s="1880"/>
      <c r="I1069" s="1880"/>
      <c r="J1069" s="1880"/>
      <c r="K1069" s="1880"/>
      <c r="L1069" s="1881"/>
      <c r="M1069" s="1155"/>
      <c r="N1069" s="1155"/>
      <c r="O1069" s="1058"/>
      <c r="P1069" s="1058"/>
      <c r="Q1069" s="1058"/>
      <c r="R1069" s="1058"/>
      <c r="S1069" s="1058"/>
      <c r="T1069" s="1058"/>
      <c r="U1069" s="1058"/>
    </row>
    <row r="1070" spans="3:21" ht="22.9" customHeight="1">
      <c r="C1070" s="1080" t="s">
        <v>11573</v>
      </c>
      <c r="D1070" s="1081">
        <v>1</v>
      </c>
      <c r="E1070" s="1081" t="s">
        <v>707</v>
      </c>
      <c r="F1070" s="1081" t="s">
        <v>708</v>
      </c>
      <c r="G1070" s="1879" t="s">
        <v>12239</v>
      </c>
      <c r="H1070" s="1880"/>
      <c r="I1070" s="1880"/>
      <c r="J1070" s="1880"/>
      <c r="K1070" s="1880"/>
      <c r="L1070" s="1881"/>
      <c r="M1070" s="1155"/>
      <c r="N1070" s="1155"/>
      <c r="O1070" s="1058"/>
      <c r="P1070" s="1058"/>
      <c r="Q1070" s="1058"/>
      <c r="R1070" s="1058"/>
      <c r="S1070" s="1058"/>
      <c r="T1070" s="1058"/>
      <c r="U1070" s="1058"/>
    </row>
    <row r="1071" spans="3:21" ht="22.9" customHeight="1">
      <c r="C1071" s="1080" t="s">
        <v>11574</v>
      </c>
      <c r="D1071" s="1081">
        <v>1</v>
      </c>
      <c r="E1071" s="1081" t="s">
        <v>10895</v>
      </c>
      <c r="F1071" s="1081" t="s">
        <v>708</v>
      </c>
      <c r="G1071" s="1879" t="s">
        <v>15223</v>
      </c>
      <c r="H1071" s="1880"/>
      <c r="I1071" s="1880"/>
      <c r="J1071" s="1880"/>
      <c r="K1071" s="1880"/>
      <c r="L1071" s="1881"/>
      <c r="M1071" s="1155"/>
      <c r="N1071" s="922"/>
      <c r="O1071" s="1058"/>
      <c r="P1071" s="1058"/>
      <c r="Q1071" s="1058"/>
      <c r="R1071" s="1058"/>
      <c r="S1071" s="1058"/>
      <c r="T1071" s="1058"/>
      <c r="U1071" s="1058"/>
    </row>
    <row r="1072" spans="3:21" ht="22.9" customHeight="1">
      <c r="C1072" s="1080" t="s">
        <v>11575</v>
      </c>
      <c r="D1072" s="1081">
        <v>1</v>
      </c>
      <c r="E1072" s="1081" t="s">
        <v>707</v>
      </c>
      <c r="F1072" s="1081" t="s">
        <v>708</v>
      </c>
      <c r="G1072" s="1879" t="s">
        <v>15224</v>
      </c>
      <c r="H1072" s="1880"/>
      <c r="I1072" s="1880"/>
      <c r="J1072" s="1880"/>
      <c r="K1072" s="1880"/>
      <c r="L1072" s="1881"/>
      <c r="M1072" s="1155"/>
      <c r="N1072" s="1155"/>
      <c r="O1072" s="1058"/>
      <c r="P1072" s="1058"/>
      <c r="Q1072" s="1058"/>
      <c r="R1072" s="1058"/>
      <c r="S1072" s="1058"/>
      <c r="T1072" s="1058"/>
      <c r="U1072" s="1058"/>
    </row>
    <row r="1073" spans="3:14" ht="22.9" customHeight="1">
      <c r="C1073" s="1080" t="s">
        <v>11576</v>
      </c>
      <c r="D1073" s="1081">
        <v>1</v>
      </c>
      <c r="E1073" s="1081" t="s">
        <v>707</v>
      </c>
      <c r="F1073" s="1081" t="s">
        <v>708</v>
      </c>
      <c r="G1073" s="1879" t="s">
        <v>15225</v>
      </c>
      <c r="H1073" s="1880"/>
      <c r="I1073" s="1880"/>
      <c r="J1073" s="1880"/>
      <c r="K1073" s="1880"/>
      <c r="L1073" s="1881"/>
      <c r="M1073" s="1155"/>
      <c r="N1073" s="1443"/>
    </row>
    <row r="1074" spans="3:14" ht="22.9" customHeight="1">
      <c r="C1074" s="1080" t="s">
        <v>12240</v>
      </c>
      <c r="D1074" s="1081">
        <v>10</v>
      </c>
      <c r="E1074" s="1081" t="s">
        <v>707</v>
      </c>
      <c r="F1074" s="1081" t="s">
        <v>708</v>
      </c>
      <c r="G1074" s="1879" t="s">
        <v>10899</v>
      </c>
      <c r="H1074" s="1880"/>
      <c r="I1074" s="1880"/>
      <c r="J1074" s="1880"/>
      <c r="K1074" s="1880"/>
      <c r="L1074" s="1881"/>
      <c r="M1074" s="1155"/>
      <c r="N1074" s="1443"/>
    </row>
    <row r="1075" spans="3:14" ht="22.9" customHeight="1">
      <c r="C1075" s="1080" t="s">
        <v>12241</v>
      </c>
      <c r="D1075" s="1081">
        <v>14</v>
      </c>
      <c r="E1075" s="1081" t="s">
        <v>707</v>
      </c>
      <c r="F1075" s="1081" t="s">
        <v>708</v>
      </c>
      <c r="G1075" s="1879" t="s">
        <v>10901</v>
      </c>
      <c r="H1075" s="1880"/>
      <c r="I1075" s="1880"/>
      <c r="J1075" s="1880"/>
      <c r="K1075" s="1880"/>
      <c r="L1075" s="1881"/>
      <c r="M1075" s="1155"/>
      <c r="N1075" s="1443"/>
    </row>
    <row r="1076" spans="3:14" ht="22.9" customHeight="1">
      <c r="C1076" s="1080" t="s">
        <v>12242</v>
      </c>
      <c r="D1076" s="1081">
        <v>16</v>
      </c>
      <c r="E1076" s="1081" t="s">
        <v>707</v>
      </c>
      <c r="F1076" s="1081" t="s">
        <v>708</v>
      </c>
      <c r="G1076" s="1879" t="s">
        <v>10903</v>
      </c>
      <c r="H1076" s="1880"/>
      <c r="I1076" s="1880"/>
      <c r="J1076" s="1880"/>
      <c r="K1076" s="1880"/>
      <c r="L1076" s="1881"/>
      <c r="M1076" s="1155"/>
      <c r="N1076" s="1443"/>
    </row>
    <row r="1077" spans="3:14" ht="22.9" customHeight="1">
      <c r="C1077" s="1080" t="s">
        <v>12243</v>
      </c>
      <c r="D1077" s="1081">
        <v>16</v>
      </c>
      <c r="E1077" s="1081" t="s">
        <v>707</v>
      </c>
      <c r="F1077" s="1081" t="s">
        <v>708</v>
      </c>
      <c r="G1077" s="1879" t="s">
        <v>12244</v>
      </c>
      <c r="H1077" s="1880"/>
      <c r="I1077" s="1880"/>
      <c r="J1077" s="1880"/>
      <c r="K1077" s="1880"/>
      <c r="L1077" s="1881"/>
      <c r="M1077" s="1155"/>
      <c r="N1077" s="1443"/>
    </row>
    <row r="1078" spans="3:14" ht="22.9" customHeight="1">
      <c r="C1078" s="1080" t="s">
        <v>12245</v>
      </c>
      <c r="D1078" s="1081">
        <v>16</v>
      </c>
      <c r="E1078" s="1081" t="s">
        <v>707</v>
      </c>
      <c r="F1078" s="1081" t="s">
        <v>708</v>
      </c>
      <c r="G1078" s="1879" t="s">
        <v>12246</v>
      </c>
      <c r="H1078" s="1880"/>
      <c r="I1078" s="1880"/>
      <c r="J1078" s="1880"/>
      <c r="K1078" s="1880"/>
      <c r="L1078" s="1881"/>
      <c r="M1078" s="1155"/>
      <c r="N1078" s="1443"/>
    </row>
    <row r="1079" spans="3:14" ht="22.9" customHeight="1">
      <c r="C1079" s="1080" t="s">
        <v>12247</v>
      </c>
      <c r="D1079" s="1081">
        <v>16</v>
      </c>
      <c r="E1079" s="1081" t="s">
        <v>707</v>
      </c>
      <c r="F1079" s="1081" t="s">
        <v>708</v>
      </c>
      <c r="G1079" s="1879" t="s">
        <v>10905</v>
      </c>
      <c r="H1079" s="1880"/>
      <c r="I1079" s="1880"/>
      <c r="J1079" s="1880"/>
      <c r="K1079" s="1880"/>
      <c r="L1079" s="1881"/>
      <c r="M1079" s="1155"/>
      <c r="N1079" s="1443"/>
    </row>
    <row r="1080" spans="3:14" ht="22.9" customHeight="1">
      <c r="C1080" s="1080" t="s">
        <v>12248</v>
      </c>
      <c r="D1080" s="1081">
        <v>16</v>
      </c>
      <c r="E1080" s="1081" t="s">
        <v>707</v>
      </c>
      <c r="F1080" s="1081" t="s">
        <v>708</v>
      </c>
      <c r="G1080" s="1879" t="s">
        <v>10907</v>
      </c>
      <c r="H1080" s="1880"/>
      <c r="I1080" s="1880"/>
      <c r="J1080" s="1880"/>
      <c r="K1080" s="1880"/>
      <c r="L1080" s="1881"/>
      <c r="M1080" s="1155"/>
      <c r="N1080" s="1443"/>
    </row>
    <row r="1081" spans="3:14" ht="22.9" customHeight="1">
      <c r="C1081" s="1080" t="s">
        <v>11591</v>
      </c>
      <c r="D1081" s="1081">
        <v>1</v>
      </c>
      <c r="E1081" s="1081" t="s">
        <v>707</v>
      </c>
      <c r="F1081" s="1081" t="s">
        <v>708</v>
      </c>
      <c r="G1081" s="1879" t="s">
        <v>15226</v>
      </c>
      <c r="H1081" s="1880"/>
      <c r="I1081" s="1880"/>
      <c r="J1081" s="1880"/>
      <c r="K1081" s="1880"/>
      <c r="L1081" s="1881"/>
      <c r="M1081" s="1155"/>
      <c r="N1081" s="1443"/>
    </row>
    <row r="1082" spans="3:14" ht="22.9" customHeight="1">
      <c r="C1082" s="1080" t="s">
        <v>11592</v>
      </c>
      <c r="D1082" s="1081">
        <v>1</v>
      </c>
      <c r="E1082" s="1081" t="s">
        <v>707</v>
      </c>
      <c r="F1082" s="1081" t="s">
        <v>708</v>
      </c>
      <c r="G1082" s="1879" t="s">
        <v>15227</v>
      </c>
      <c r="H1082" s="1880"/>
      <c r="I1082" s="1880"/>
      <c r="J1082" s="1880"/>
      <c r="K1082" s="1880"/>
      <c r="L1082" s="1881"/>
      <c r="M1082" s="1155"/>
      <c r="N1082" s="1443"/>
    </row>
    <row r="1083" spans="3:14" ht="22.9" customHeight="1">
      <c r="C1083" s="1080" t="s">
        <v>11593</v>
      </c>
      <c r="D1083" s="1081">
        <v>1</v>
      </c>
      <c r="E1083" s="1081" t="s">
        <v>707</v>
      </c>
      <c r="F1083" s="1081" t="s">
        <v>708</v>
      </c>
      <c r="G1083" s="1879" t="s">
        <v>15228</v>
      </c>
      <c r="H1083" s="1880"/>
      <c r="I1083" s="1880"/>
      <c r="J1083" s="1880"/>
      <c r="K1083" s="1880"/>
      <c r="L1083" s="1881"/>
      <c r="M1083" s="1155"/>
      <c r="N1083" s="1443"/>
    </row>
    <row r="1084" spans="3:14" ht="22.9" customHeight="1">
      <c r="C1084" s="1080" t="s">
        <v>12249</v>
      </c>
      <c r="D1084" s="1081">
        <v>3</v>
      </c>
      <c r="E1084" s="1081" t="s">
        <v>707</v>
      </c>
      <c r="F1084" s="1081" t="s">
        <v>708</v>
      </c>
      <c r="G1084" s="1879" t="s">
        <v>10912</v>
      </c>
      <c r="H1084" s="1880"/>
      <c r="I1084" s="1880"/>
      <c r="J1084" s="1880"/>
      <c r="K1084" s="1880"/>
      <c r="L1084" s="1881"/>
      <c r="M1084" s="1155"/>
      <c r="N1084" s="1443"/>
    </row>
    <row r="1085" spans="3:14" ht="22.9" customHeight="1">
      <c r="C1085" s="1080" t="s">
        <v>11595</v>
      </c>
      <c r="D1085" s="1081">
        <v>1</v>
      </c>
      <c r="E1085" s="1081" t="s">
        <v>707</v>
      </c>
      <c r="F1085" s="1081" t="s">
        <v>708</v>
      </c>
      <c r="G1085" s="1879" t="s">
        <v>15229</v>
      </c>
      <c r="H1085" s="1880"/>
      <c r="I1085" s="1880"/>
      <c r="J1085" s="1880"/>
      <c r="K1085" s="1880"/>
      <c r="L1085" s="1881"/>
      <c r="M1085" s="1155"/>
      <c r="N1085" s="1443"/>
    </row>
    <row r="1086" spans="3:14" ht="22.9" customHeight="1">
      <c r="C1086" s="1080" t="s">
        <v>12250</v>
      </c>
      <c r="D1086" s="1081">
        <v>4</v>
      </c>
      <c r="E1086" s="1081" t="s">
        <v>707</v>
      </c>
      <c r="F1086" s="1081" t="s">
        <v>708</v>
      </c>
      <c r="G1086" s="1879" t="s">
        <v>10915</v>
      </c>
      <c r="H1086" s="1880"/>
      <c r="I1086" s="1880"/>
      <c r="J1086" s="1880"/>
      <c r="K1086" s="1880"/>
      <c r="L1086" s="1881"/>
      <c r="M1086" s="1155"/>
      <c r="N1086" s="1443"/>
    </row>
    <row r="1087" spans="3:14" ht="22.9" customHeight="1">
      <c r="C1087" s="1080" t="s">
        <v>12251</v>
      </c>
      <c r="D1087" s="1081">
        <v>4</v>
      </c>
      <c r="E1087" s="1081" t="s">
        <v>707</v>
      </c>
      <c r="F1087" s="1081" t="s">
        <v>708</v>
      </c>
      <c r="G1087" s="1879" t="s">
        <v>10917</v>
      </c>
      <c r="H1087" s="1880"/>
      <c r="I1087" s="1880"/>
      <c r="J1087" s="1880"/>
      <c r="K1087" s="1880"/>
      <c r="L1087" s="1881"/>
      <c r="M1087" s="1155"/>
      <c r="N1087" s="1443"/>
    </row>
    <row r="1088" spans="3:14" ht="38.450000000000003" customHeight="1">
      <c r="C1088" s="1080" t="s">
        <v>12252</v>
      </c>
      <c r="D1088" s="1081">
        <v>26</v>
      </c>
      <c r="E1088" s="1081" t="s">
        <v>707</v>
      </c>
      <c r="F1088" s="1081" t="s">
        <v>708</v>
      </c>
      <c r="G1088" s="1895" t="s">
        <v>15230</v>
      </c>
      <c r="H1088" s="1896"/>
      <c r="I1088" s="1896"/>
      <c r="J1088" s="1896"/>
      <c r="K1088" s="1896"/>
      <c r="L1088" s="1897"/>
      <c r="M1088" s="1155"/>
      <c r="N1088" s="1443"/>
    </row>
    <row r="1089" spans="3:14" ht="30" customHeight="1">
      <c r="C1089" s="1080" t="s">
        <v>12253</v>
      </c>
      <c r="D1089" s="1081">
        <v>8</v>
      </c>
      <c r="E1089" s="1081" t="s">
        <v>769</v>
      </c>
      <c r="F1089" s="1081" t="s">
        <v>708</v>
      </c>
      <c r="G1089" s="1895" t="s">
        <v>10921</v>
      </c>
      <c r="H1089" s="1896"/>
      <c r="I1089" s="1896"/>
      <c r="J1089" s="1896"/>
      <c r="K1089" s="1896"/>
      <c r="L1089" s="1897"/>
      <c r="M1089" s="1155"/>
      <c r="N1089" s="1155"/>
    </row>
    <row r="1090" spans="3:14" ht="22.9" customHeight="1">
      <c r="C1090" s="1080" t="s">
        <v>12254</v>
      </c>
      <c r="D1090" s="1081">
        <v>16</v>
      </c>
      <c r="E1090" s="1081" t="s">
        <v>707</v>
      </c>
      <c r="F1090" s="1081" t="s">
        <v>708</v>
      </c>
      <c r="G1090" s="1879" t="s">
        <v>12255</v>
      </c>
      <c r="H1090" s="1880"/>
      <c r="I1090" s="1880"/>
      <c r="J1090" s="1880"/>
      <c r="K1090" s="1880"/>
      <c r="L1090" s="1881"/>
      <c r="M1090" s="1155"/>
      <c r="N1090" s="1155"/>
    </row>
    <row r="1091" spans="3:14" ht="22.9" customHeight="1">
      <c r="C1091" s="1080" t="s">
        <v>12256</v>
      </c>
      <c r="D1091" s="1081">
        <v>16</v>
      </c>
      <c r="E1091" s="1081" t="s">
        <v>707</v>
      </c>
      <c r="F1091" s="1081" t="s">
        <v>708</v>
      </c>
      <c r="G1091" s="1879" t="s">
        <v>10931</v>
      </c>
      <c r="H1091" s="1880"/>
      <c r="I1091" s="1880"/>
      <c r="J1091" s="1880"/>
      <c r="K1091" s="1880"/>
      <c r="L1091" s="1881"/>
      <c r="M1091" s="1155"/>
      <c r="N1091" s="1155"/>
    </row>
    <row r="1092" spans="3:14" ht="22.9" customHeight="1">
      <c r="C1092" s="1080" t="s">
        <v>12257</v>
      </c>
      <c r="D1092" s="1081">
        <v>16</v>
      </c>
      <c r="E1092" s="1081" t="s">
        <v>707</v>
      </c>
      <c r="F1092" s="1081" t="s">
        <v>708</v>
      </c>
      <c r="G1092" s="1879" t="s">
        <v>10933</v>
      </c>
      <c r="H1092" s="1880"/>
      <c r="I1092" s="1880"/>
      <c r="J1092" s="1880"/>
      <c r="K1092" s="1880"/>
      <c r="L1092" s="1881"/>
      <c r="M1092" s="1155"/>
      <c r="N1092" s="1155"/>
    </row>
    <row r="1093" spans="3:14" ht="22.9" customHeight="1">
      <c r="C1093" s="1080" t="s">
        <v>12258</v>
      </c>
      <c r="D1093" s="1081">
        <v>16</v>
      </c>
      <c r="E1093" s="1081" t="s">
        <v>707</v>
      </c>
      <c r="F1093" s="1081" t="s">
        <v>708</v>
      </c>
      <c r="G1093" s="1879" t="s">
        <v>10935</v>
      </c>
      <c r="H1093" s="1880"/>
      <c r="I1093" s="1880"/>
      <c r="J1093" s="1880"/>
      <c r="K1093" s="1880"/>
      <c r="L1093" s="1881"/>
      <c r="M1093" s="1155"/>
      <c r="N1093" s="1155"/>
    </row>
    <row r="1094" spans="3:14" ht="22.9" customHeight="1">
      <c r="C1094" s="1080" t="s">
        <v>12259</v>
      </c>
      <c r="D1094" s="1081">
        <v>16</v>
      </c>
      <c r="E1094" s="1081" t="s">
        <v>707</v>
      </c>
      <c r="F1094" s="1081" t="s">
        <v>708</v>
      </c>
      <c r="G1094" s="1879" t="s">
        <v>10937</v>
      </c>
      <c r="H1094" s="1880"/>
      <c r="I1094" s="1880"/>
      <c r="J1094" s="1880"/>
      <c r="K1094" s="1880"/>
      <c r="L1094" s="1881"/>
      <c r="M1094" s="1155"/>
      <c r="N1094" s="1155"/>
    </row>
    <row r="1095" spans="3:14" ht="22.9" customHeight="1">
      <c r="C1095" s="1080" t="s">
        <v>11615</v>
      </c>
      <c r="D1095" s="1081">
        <v>1</v>
      </c>
      <c r="E1095" s="1081" t="s">
        <v>10895</v>
      </c>
      <c r="F1095" s="1081" t="s">
        <v>708</v>
      </c>
      <c r="G1095" s="1879" t="s">
        <v>12260</v>
      </c>
      <c r="H1095" s="1880"/>
      <c r="I1095" s="1880"/>
      <c r="J1095" s="1880"/>
      <c r="K1095" s="1880"/>
      <c r="L1095" s="1881"/>
      <c r="M1095" s="1155"/>
      <c r="N1095" s="922"/>
    </row>
    <row r="1096" spans="3:14" ht="33.6" customHeight="1">
      <c r="C1096" s="1080" t="s">
        <v>12261</v>
      </c>
      <c r="D1096" s="1081">
        <v>2</v>
      </c>
      <c r="E1096" s="1081" t="s">
        <v>769</v>
      </c>
      <c r="F1096" s="1081" t="s">
        <v>708</v>
      </c>
      <c r="G1096" s="1879" t="s">
        <v>15231</v>
      </c>
      <c r="H1096" s="1880"/>
      <c r="I1096" s="1880"/>
      <c r="J1096" s="1880"/>
      <c r="K1096" s="1880"/>
      <c r="L1096" s="1881"/>
      <c r="M1096" s="1155"/>
      <c r="N1096" s="1155"/>
    </row>
    <row r="1097" spans="3:14" ht="22.9" customHeight="1">
      <c r="C1097" s="1080" t="s">
        <v>12262</v>
      </c>
      <c r="D1097" s="1081">
        <v>6</v>
      </c>
      <c r="E1097" s="1081" t="s">
        <v>707</v>
      </c>
      <c r="F1097" s="1081" t="s">
        <v>708</v>
      </c>
      <c r="G1097" s="1879" t="s">
        <v>12263</v>
      </c>
      <c r="H1097" s="1880"/>
      <c r="I1097" s="1880"/>
      <c r="J1097" s="1880"/>
      <c r="K1097" s="1880"/>
      <c r="L1097" s="1881"/>
      <c r="M1097" s="1155"/>
      <c r="N1097" s="1155"/>
    </row>
    <row r="1098" spans="3:14" ht="22.9" customHeight="1">
      <c r="C1098" s="1080" t="s">
        <v>11618</v>
      </c>
      <c r="D1098" s="1081">
        <v>1</v>
      </c>
      <c r="E1098" s="1081" t="s">
        <v>707</v>
      </c>
      <c r="F1098" s="1081" t="s">
        <v>708</v>
      </c>
      <c r="G1098" s="1879" t="s">
        <v>10948</v>
      </c>
      <c r="H1098" s="1880"/>
      <c r="I1098" s="1880"/>
      <c r="J1098" s="1880"/>
      <c r="K1098" s="1880"/>
      <c r="L1098" s="1881"/>
      <c r="M1098" s="1155"/>
      <c r="N1098" s="1155"/>
    </row>
    <row r="1099" spans="3:14" ht="22.9" customHeight="1">
      <c r="C1099" s="1080" t="s">
        <v>11619</v>
      </c>
      <c r="D1099" s="1081">
        <v>1</v>
      </c>
      <c r="E1099" s="1081" t="s">
        <v>707</v>
      </c>
      <c r="F1099" s="1081" t="s">
        <v>708</v>
      </c>
      <c r="G1099" s="1879" t="s">
        <v>10949</v>
      </c>
      <c r="H1099" s="1880"/>
      <c r="I1099" s="1880"/>
      <c r="J1099" s="1880"/>
      <c r="K1099" s="1880"/>
      <c r="L1099" s="1881"/>
      <c r="M1099" s="1155"/>
      <c r="N1099" s="1155"/>
    </row>
    <row r="1100" spans="3:14" ht="22.9" customHeight="1">
      <c r="C1100" s="1080" t="s">
        <v>12264</v>
      </c>
      <c r="D1100" s="1081">
        <v>32</v>
      </c>
      <c r="E1100" s="1081" t="s">
        <v>707</v>
      </c>
      <c r="F1100" s="1081" t="s">
        <v>708</v>
      </c>
      <c r="G1100" s="1879" t="s">
        <v>10951</v>
      </c>
      <c r="H1100" s="1880"/>
      <c r="I1100" s="1880"/>
      <c r="J1100" s="1880"/>
      <c r="K1100" s="1880"/>
      <c r="L1100" s="1881"/>
      <c r="M1100" s="1155"/>
      <c r="N1100" s="1155"/>
    </row>
    <row r="1101" spans="3:14" ht="22.9" customHeight="1">
      <c r="C1101" s="1080" t="s">
        <v>12265</v>
      </c>
      <c r="D1101" s="1081">
        <v>64</v>
      </c>
      <c r="E1101" s="1081" t="s">
        <v>707</v>
      </c>
      <c r="F1101" s="1081" t="s">
        <v>708</v>
      </c>
      <c r="G1101" s="1879" t="s">
        <v>15232</v>
      </c>
      <c r="H1101" s="1880"/>
      <c r="I1101" s="1880"/>
      <c r="J1101" s="1880"/>
      <c r="K1101" s="1880"/>
      <c r="L1101" s="1881"/>
      <c r="M1101" s="1155"/>
      <c r="N1101" s="1155"/>
    </row>
    <row r="1102" spans="3:14" ht="22.9" customHeight="1">
      <c r="C1102" s="1080" t="s">
        <v>12266</v>
      </c>
      <c r="D1102" s="1081">
        <v>2</v>
      </c>
      <c r="E1102" s="1081" t="s">
        <v>707</v>
      </c>
      <c r="F1102" s="1081" t="s">
        <v>708</v>
      </c>
      <c r="G1102" s="1879" t="s">
        <v>10972</v>
      </c>
      <c r="H1102" s="1880"/>
      <c r="I1102" s="1880"/>
      <c r="J1102" s="1880"/>
      <c r="K1102" s="1880"/>
      <c r="L1102" s="1881"/>
      <c r="M1102" s="1155"/>
      <c r="N1102" s="1155"/>
    </row>
    <row r="1103" spans="3:14" ht="22.9" customHeight="1">
      <c r="C1103" s="1080" t="s">
        <v>12267</v>
      </c>
      <c r="D1103" s="1081">
        <v>3</v>
      </c>
      <c r="E1103" s="1081" t="s">
        <v>707</v>
      </c>
      <c r="F1103" s="1081" t="s">
        <v>708</v>
      </c>
      <c r="G1103" s="1879" t="s">
        <v>10974</v>
      </c>
      <c r="H1103" s="1880"/>
      <c r="I1103" s="1880"/>
      <c r="J1103" s="1880"/>
      <c r="K1103" s="1880"/>
      <c r="L1103" s="1881"/>
      <c r="M1103" s="1155"/>
      <c r="N1103" s="1155"/>
    </row>
    <row r="1104" spans="3:14" ht="22.9" customHeight="1">
      <c r="C1104" s="1080" t="s">
        <v>12268</v>
      </c>
      <c r="D1104" s="1081">
        <v>3</v>
      </c>
      <c r="E1104" s="1081" t="s">
        <v>707</v>
      </c>
      <c r="F1104" s="1081" t="s">
        <v>708</v>
      </c>
      <c r="G1104" s="1879" t="s">
        <v>10976</v>
      </c>
      <c r="H1104" s="1880"/>
      <c r="I1104" s="1880"/>
      <c r="J1104" s="1880"/>
      <c r="K1104" s="1880"/>
      <c r="L1104" s="1881"/>
      <c r="M1104" s="1155"/>
      <c r="N1104" s="1155"/>
    </row>
    <row r="1105" spans="3:14" ht="22.9" customHeight="1">
      <c r="C1105" s="1080" t="s">
        <v>12269</v>
      </c>
      <c r="D1105" s="1081">
        <v>4</v>
      </c>
      <c r="E1105" s="1081" t="s">
        <v>707</v>
      </c>
      <c r="F1105" s="1081" t="s">
        <v>708</v>
      </c>
      <c r="G1105" s="1879" t="s">
        <v>10978</v>
      </c>
      <c r="H1105" s="1880"/>
      <c r="I1105" s="1880"/>
      <c r="J1105" s="1880"/>
      <c r="K1105" s="1880"/>
      <c r="L1105" s="1881"/>
      <c r="M1105" s="1155"/>
      <c r="N1105" s="1443"/>
    </row>
    <row r="1106" spans="3:14" ht="22.9" customHeight="1">
      <c r="C1106" s="1080" t="s">
        <v>12270</v>
      </c>
      <c r="D1106" s="1081">
        <v>8</v>
      </c>
      <c r="E1106" s="1081" t="s">
        <v>707</v>
      </c>
      <c r="F1106" s="1081" t="s">
        <v>708</v>
      </c>
      <c r="G1106" s="1879" t="s">
        <v>10980</v>
      </c>
      <c r="H1106" s="1880"/>
      <c r="I1106" s="1880"/>
      <c r="J1106" s="1880"/>
      <c r="K1106" s="1880"/>
      <c r="L1106" s="1881"/>
      <c r="M1106" s="1155"/>
      <c r="N1106" s="1443"/>
    </row>
    <row r="1107" spans="3:14" ht="22.9" customHeight="1">
      <c r="C1107" s="1080" t="s">
        <v>12271</v>
      </c>
      <c r="D1107" s="1081">
        <v>8</v>
      </c>
      <c r="E1107" s="1081" t="s">
        <v>707</v>
      </c>
      <c r="F1107" s="1081" t="s">
        <v>708</v>
      </c>
      <c r="G1107" s="1879" t="s">
        <v>10982</v>
      </c>
      <c r="H1107" s="1880"/>
      <c r="I1107" s="1880"/>
      <c r="J1107" s="1880"/>
      <c r="K1107" s="1880"/>
      <c r="L1107" s="1881"/>
      <c r="M1107" s="1155"/>
      <c r="N1107" s="1443"/>
    </row>
    <row r="1108" spans="3:14" ht="22.9" customHeight="1">
      <c r="C1108" s="1080" t="s">
        <v>11638</v>
      </c>
      <c r="D1108" s="1081">
        <v>1</v>
      </c>
      <c r="E1108" s="1081" t="s">
        <v>707</v>
      </c>
      <c r="F1108" s="1081" t="s">
        <v>708</v>
      </c>
      <c r="G1108" s="1879" t="s">
        <v>10983</v>
      </c>
      <c r="H1108" s="1880"/>
      <c r="I1108" s="1880"/>
      <c r="J1108" s="1880"/>
      <c r="K1108" s="1880"/>
      <c r="L1108" s="1881"/>
      <c r="M1108" s="1155"/>
      <c r="N1108" s="1443"/>
    </row>
    <row r="1109" spans="3:14" ht="22.9" customHeight="1">
      <c r="C1109" s="1080" t="s">
        <v>11639</v>
      </c>
      <c r="D1109" s="1081">
        <v>1</v>
      </c>
      <c r="E1109" s="1081" t="s">
        <v>707</v>
      </c>
      <c r="F1109" s="1081" t="s">
        <v>708</v>
      </c>
      <c r="G1109" s="1879" t="s">
        <v>10984</v>
      </c>
      <c r="H1109" s="1880"/>
      <c r="I1109" s="1880"/>
      <c r="J1109" s="1880"/>
      <c r="K1109" s="1880"/>
      <c r="L1109" s="1881"/>
      <c r="M1109" s="1155"/>
      <c r="N1109" s="1443"/>
    </row>
    <row r="1110" spans="3:14" ht="22.9" customHeight="1">
      <c r="C1110" s="1080" t="s">
        <v>11640</v>
      </c>
      <c r="D1110" s="1081">
        <v>1</v>
      </c>
      <c r="E1110" s="1081" t="s">
        <v>707</v>
      </c>
      <c r="F1110" s="1081" t="s">
        <v>708</v>
      </c>
      <c r="G1110" s="1879" t="s">
        <v>10985</v>
      </c>
      <c r="H1110" s="1880"/>
      <c r="I1110" s="1880"/>
      <c r="J1110" s="1880"/>
      <c r="K1110" s="1880"/>
      <c r="L1110" s="1881"/>
      <c r="M1110" s="1155"/>
      <c r="N1110" s="1443"/>
    </row>
    <row r="1111" spans="3:14" ht="22.9" customHeight="1">
      <c r="C1111" s="1080" t="s">
        <v>11641</v>
      </c>
      <c r="D1111" s="1081">
        <v>1</v>
      </c>
      <c r="E1111" s="1081" t="s">
        <v>707</v>
      </c>
      <c r="F1111" s="1081" t="s">
        <v>708</v>
      </c>
      <c r="G1111" s="1879" t="s">
        <v>10986</v>
      </c>
      <c r="H1111" s="1880"/>
      <c r="I1111" s="1880"/>
      <c r="J1111" s="1880"/>
      <c r="K1111" s="1880"/>
      <c r="L1111" s="1881"/>
      <c r="M1111" s="1155"/>
      <c r="N1111" s="1443"/>
    </row>
    <row r="1112" spans="3:14" ht="22.9" customHeight="1">
      <c r="C1112" s="1080" t="s">
        <v>11642</v>
      </c>
      <c r="D1112" s="1081">
        <v>1</v>
      </c>
      <c r="E1112" s="1081" t="s">
        <v>707</v>
      </c>
      <c r="F1112" s="1081" t="s">
        <v>708</v>
      </c>
      <c r="G1112" s="1879" t="s">
        <v>10987</v>
      </c>
      <c r="H1112" s="1880"/>
      <c r="I1112" s="1880"/>
      <c r="J1112" s="1880"/>
      <c r="K1112" s="1880"/>
      <c r="L1112" s="1881"/>
      <c r="M1112" s="1155"/>
      <c r="N1112" s="1443"/>
    </row>
    <row r="1113" spans="3:14" ht="22.9" customHeight="1">
      <c r="C1113" s="1080" t="s">
        <v>11643</v>
      </c>
      <c r="D1113" s="1081">
        <v>1</v>
      </c>
      <c r="E1113" s="1081" t="s">
        <v>707</v>
      </c>
      <c r="F1113" s="1081" t="s">
        <v>708</v>
      </c>
      <c r="G1113" s="1879" t="s">
        <v>10988</v>
      </c>
      <c r="H1113" s="1880"/>
      <c r="I1113" s="1880"/>
      <c r="J1113" s="1880"/>
      <c r="K1113" s="1880"/>
      <c r="L1113" s="1881"/>
      <c r="M1113" s="1155"/>
      <c r="N1113" s="1443"/>
    </row>
    <row r="1114" spans="3:14" ht="33" customHeight="1">
      <c r="C1114" s="1080" t="s">
        <v>12272</v>
      </c>
      <c r="D1114" s="1081">
        <v>2</v>
      </c>
      <c r="E1114" s="1081" t="s">
        <v>707</v>
      </c>
      <c r="F1114" s="1081" t="s">
        <v>708</v>
      </c>
      <c r="G1114" s="1895" t="s">
        <v>10990</v>
      </c>
      <c r="H1114" s="1896"/>
      <c r="I1114" s="1896"/>
      <c r="J1114" s="1896"/>
      <c r="K1114" s="1896"/>
      <c r="L1114" s="1897"/>
      <c r="M1114" s="1155"/>
      <c r="N1114" s="1443"/>
    </row>
    <row r="1115" spans="3:14" ht="33" customHeight="1">
      <c r="C1115" s="1080" t="s">
        <v>12273</v>
      </c>
      <c r="D1115" s="1081">
        <v>4</v>
      </c>
      <c r="E1115" s="1081" t="s">
        <v>707</v>
      </c>
      <c r="F1115" s="1081" t="s">
        <v>708</v>
      </c>
      <c r="G1115" s="1895" t="s">
        <v>10992</v>
      </c>
      <c r="H1115" s="1896"/>
      <c r="I1115" s="1896"/>
      <c r="J1115" s="1896"/>
      <c r="K1115" s="1896"/>
      <c r="L1115" s="1897"/>
      <c r="M1115" s="1155"/>
      <c r="N1115" s="1443"/>
    </row>
    <row r="1116" spans="3:14" ht="33" customHeight="1">
      <c r="C1116" s="1080" t="s">
        <v>11646</v>
      </c>
      <c r="D1116" s="1081">
        <v>1</v>
      </c>
      <c r="E1116" s="1081" t="s">
        <v>707</v>
      </c>
      <c r="F1116" s="1081" t="s">
        <v>708</v>
      </c>
      <c r="G1116" s="1895" t="s">
        <v>10993</v>
      </c>
      <c r="H1116" s="1896"/>
      <c r="I1116" s="1896"/>
      <c r="J1116" s="1896"/>
      <c r="K1116" s="1896"/>
      <c r="L1116" s="1897"/>
      <c r="M1116" s="1155"/>
      <c r="N1116" s="1443"/>
    </row>
    <row r="1117" spans="3:14" ht="33" customHeight="1">
      <c r="C1117" s="1080" t="s">
        <v>11647</v>
      </c>
      <c r="D1117" s="1081">
        <v>1</v>
      </c>
      <c r="E1117" s="1081" t="s">
        <v>707</v>
      </c>
      <c r="F1117" s="1081" t="s">
        <v>708</v>
      </c>
      <c r="G1117" s="1895" t="s">
        <v>10994</v>
      </c>
      <c r="H1117" s="1896"/>
      <c r="I1117" s="1896"/>
      <c r="J1117" s="1896"/>
      <c r="K1117" s="1896"/>
      <c r="L1117" s="1897"/>
      <c r="M1117" s="1155"/>
      <c r="N1117" s="1443"/>
    </row>
    <row r="1118" spans="3:14" ht="33" customHeight="1">
      <c r="C1118" s="1080" t="s">
        <v>11648</v>
      </c>
      <c r="D1118" s="1081">
        <v>1</v>
      </c>
      <c r="E1118" s="1081" t="s">
        <v>707</v>
      </c>
      <c r="F1118" s="1081" t="s">
        <v>708</v>
      </c>
      <c r="G1118" s="1898" t="s">
        <v>10996</v>
      </c>
      <c r="H1118" s="1899"/>
      <c r="I1118" s="1899"/>
      <c r="J1118" s="1899"/>
      <c r="K1118" s="1899"/>
      <c r="L1118" s="1900"/>
      <c r="M1118" s="1155"/>
      <c r="N1118" s="1443"/>
    </row>
    <row r="1119" spans="3:14" ht="33" customHeight="1">
      <c r="C1119" s="1080" t="s">
        <v>11649</v>
      </c>
      <c r="D1119" s="1081">
        <v>1</v>
      </c>
      <c r="E1119" s="1081" t="s">
        <v>707</v>
      </c>
      <c r="F1119" s="1081" t="s">
        <v>708</v>
      </c>
      <c r="G1119" s="1895" t="s">
        <v>10997</v>
      </c>
      <c r="H1119" s="1896"/>
      <c r="I1119" s="1896"/>
      <c r="J1119" s="1896"/>
      <c r="K1119" s="1896"/>
      <c r="L1119" s="1897"/>
      <c r="M1119" s="1155"/>
      <c r="N1119" s="1443"/>
    </row>
    <row r="1120" spans="3:14" ht="33" customHeight="1">
      <c r="C1120" s="1080" t="s">
        <v>12274</v>
      </c>
      <c r="D1120" s="1081">
        <v>4</v>
      </c>
      <c r="E1120" s="1081" t="s">
        <v>707</v>
      </c>
      <c r="F1120" s="1081" t="s">
        <v>708</v>
      </c>
      <c r="G1120" s="1879" t="s">
        <v>11000</v>
      </c>
      <c r="H1120" s="1880"/>
      <c r="I1120" s="1880"/>
      <c r="J1120" s="1880"/>
      <c r="K1120" s="1880"/>
      <c r="L1120" s="1881"/>
      <c r="M1120" s="1155"/>
      <c r="N1120" s="1443"/>
    </row>
    <row r="1121" spans="3:14" ht="33" customHeight="1">
      <c r="C1121" s="1080" t="s">
        <v>11651</v>
      </c>
      <c r="D1121" s="1081">
        <v>1</v>
      </c>
      <c r="E1121" s="1081" t="s">
        <v>707</v>
      </c>
      <c r="F1121" s="1081" t="s">
        <v>708</v>
      </c>
      <c r="G1121" s="1879" t="s">
        <v>11001</v>
      </c>
      <c r="H1121" s="1880"/>
      <c r="I1121" s="1880"/>
      <c r="J1121" s="1880"/>
      <c r="K1121" s="1880"/>
      <c r="L1121" s="1881"/>
      <c r="M1121" s="1155"/>
      <c r="N1121" s="1155"/>
    </row>
    <row r="1122" spans="3:14" ht="33" customHeight="1">
      <c r="C1122" s="1080" t="s">
        <v>11652</v>
      </c>
      <c r="D1122" s="1081">
        <v>1</v>
      </c>
      <c r="E1122" s="1081" t="s">
        <v>769</v>
      </c>
      <c r="F1122" s="1081" t="s">
        <v>708</v>
      </c>
      <c r="G1122" s="1895" t="s">
        <v>15233</v>
      </c>
      <c r="H1122" s="1896"/>
      <c r="I1122" s="1896"/>
      <c r="J1122" s="1896"/>
      <c r="K1122" s="1896"/>
      <c r="L1122" s="1897"/>
      <c r="M1122" s="1155"/>
      <c r="N1122" s="1155"/>
    </row>
    <row r="1123" spans="3:14" ht="33" customHeight="1">
      <c r="C1123" s="1080" t="s">
        <v>11653</v>
      </c>
      <c r="D1123" s="1081">
        <v>1</v>
      </c>
      <c r="E1123" s="1081" t="s">
        <v>10895</v>
      </c>
      <c r="F1123" s="1081" t="s">
        <v>708</v>
      </c>
      <c r="G1123" s="1879" t="s">
        <v>15233</v>
      </c>
      <c r="H1123" s="1880"/>
      <c r="I1123" s="1880"/>
      <c r="J1123" s="1880"/>
      <c r="K1123" s="1880"/>
      <c r="L1123" s="1881"/>
      <c r="M1123" s="1155"/>
      <c r="N1123" s="922"/>
    </row>
    <row r="1124" spans="3:14" ht="33" customHeight="1">
      <c r="C1124" s="1080" t="s">
        <v>11654</v>
      </c>
      <c r="D1124" s="1081">
        <v>1</v>
      </c>
      <c r="E1124" s="1081" t="s">
        <v>707</v>
      </c>
      <c r="F1124" s="1081" t="s">
        <v>708</v>
      </c>
      <c r="G1124" s="1879" t="s">
        <v>15234</v>
      </c>
      <c r="H1124" s="1880"/>
      <c r="I1124" s="1880"/>
      <c r="J1124" s="1880"/>
      <c r="K1124" s="1880"/>
      <c r="L1124" s="1881"/>
      <c r="M1124" s="1155"/>
      <c r="N1124" s="1155"/>
    </row>
    <row r="1125" spans="3:14" ht="33" customHeight="1">
      <c r="C1125" s="1080" t="s">
        <v>12275</v>
      </c>
      <c r="D1125" s="1081">
        <v>13</v>
      </c>
      <c r="E1125" s="1081" t="s">
        <v>769</v>
      </c>
      <c r="F1125" s="1081" t="s">
        <v>708</v>
      </c>
      <c r="G1125" s="1879" t="s">
        <v>11006</v>
      </c>
      <c r="H1125" s="1880"/>
      <c r="I1125" s="1880"/>
      <c r="J1125" s="1880"/>
      <c r="K1125" s="1880"/>
      <c r="L1125" s="1881"/>
      <c r="M1125" s="1155"/>
      <c r="N1125" s="1155"/>
    </row>
    <row r="1126" spans="3:14" ht="33" customHeight="1">
      <c r="C1126" s="1080" t="s">
        <v>12276</v>
      </c>
      <c r="D1126" s="1081">
        <v>12</v>
      </c>
      <c r="E1126" s="1081" t="s">
        <v>10895</v>
      </c>
      <c r="F1126" s="1081" t="s">
        <v>708</v>
      </c>
      <c r="G1126" s="1879" t="s">
        <v>11008</v>
      </c>
      <c r="H1126" s="1880"/>
      <c r="I1126" s="1880"/>
      <c r="J1126" s="1880"/>
      <c r="K1126" s="1880"/>
      <c r="L1126" s="1881"/>
      <c r="M1126" s="1155"/>
      <c r="N1126" s="922"/>
    </row>
    <row r="1127" spans="3:14" ht="33" customHeight="1">
      <c r="C1127" s="1080" t="s">
        <v>12277</v>
      </c>
      <c r="D1127" s="1081">
        <v>13</v>
      </c>
      <c r="E1127" s="1081" t="s">
        <v>707</v>
      </c>
      <c r="F1127" s="1081" t="s">
        <v>708</v>
      </c>
      <c r="G1127" s="1879" t="s">
        <v>11010</v>
      </c>
      <c r="H1127" s="1880"/>
      <c r="I1127" s="1880"/>
      <c r="J1127" s="1880"/>
      <c r="K1127" s="1880"/>
      <c r="L1127" s="1881"/>
      <c r="M1127" s="1155"/>
      <c r="N1127" s="1155"/>
    </row>
    <row r="1128" spans="3:14" ht="33" customHeight="1">
      <c r="C1128" s="1080" t="s">
        <v>12278</v>
      </c>
      <c r="D1128" s="1081">
        <v>32</v>
      </c>
      <c r="E1128" s="1081" t="s">
        <v>769</v>
      </c>
      <c r="F1128" s="1081" t="s">
        <v>708</v>
      </c>
      <c r="G1128" s="1879" t="s">
        <v>11012</v>
      </c>
      <c r="H1128" s="1880"/>
      <c r="I1128" s="1880"/>
      <c r="J1128" s="1880"/>
      <c r="K1128" s="1880"/>
      <c r="L1128" s="1881"/>
      <c r="M1128" s="1155"/>
      <c r="N1128" s="1155"/>
    </row>
    <row r="1129" spans="3:14" ht="33" customHeight="1">
      <c r="C1129" s="1080" t="s">
        <v>12279</v>
      </c>
      <c r="D1129" s="1081">
        <v>8</v>
      </c>
      <c r="E1129" s="1081" t="s">
        <v>769</v>
      </c>
      <c r="F1129" s="1081" t="s">
        <v>708</v>
      </c>
      <c r="G1129" s="1879" t="s">
        <v>11014</v>
      </c>
      <c r="H1129" s="1880"/>
      <c r="I1129" s="1880"/>
      <c r="J1129" s="1880"/>
      <c r="K1129" s="1880"/>
      <c r="L1129" s="1881"/>
      <c r="M1129" s="1155"/>
      <c r="N1129" s="1155"/>
    </row>
    <row r="1130" spans="3:14" ht="33" customHeight="1">
      <c r="C1130" s="1080" t="s">
        <v>12280</v>
      </c>
      <c r="D1130" s="1081">
        <v>6</v>
      </c>
      <c r="E1130" s="1081" t="s">
        <v>769</v>
      </c>
      <c r="F1130" s="1081" t="s">
        <v>708</v>
      </c>
      <c r="G1130" s="1879" t="s">
        <v>11016</v>
      </c>
      <c r="H1130" s="1880"/>
      <c r="I1130" s="1880"/>
      <c r="J1130" s="1880"/>
      <c r="K1130" s="1880"/>
      <c r="L1130" s="1881"/>
      <c r="M1130" s="1155"/>
      <c r="N1130" s="1155"/>
    </row>
    <row r="1131" spans="3:14" ht="33" customHeight="1">
      <c r="C1131" s="1080" t="s">
        <v>12281</v>
      </c>
      <c r="D1131" s="1081">
        <v>4</v>
      </c>
      <c r="E1131" s="1081" t="s">
        <v>769</v>
      </c>
      <c r="F1131" s="1081" t="s">
        <v>708</v>
      </c>
      <c r="G1131" s="1879" t="s">
        <v>11018</v>
      </c>
      <c r="H1131" s="1880"/>
      <c r="I1131" s="1880"/>
      <c r="J1131" s="1880"/>
      <c r="K1131" s="1880"/>
      <c r="L1131" s="1881"/>
      <c r="M1131" s="1155"/>
      <c r="N1131" s="1155"/>
    </row>
    <row r="1132" spans="3:14" ht="33" customHeight="1">
      <c r="C1132" s="1080" t="s">
        <v>12282</v>
      </c>
      <c r="D1132" s="1081">
        <v>128</v>
      </c>
      <c r="E1132" s="1081" t="s">
        <v>769</v>
      </c>
      <c r="F1132" s="1081" t="s">
        <v>708</v>
      </c>
      <c r="G1132" s="1879" t="s">
        <v>11020</v>
      </c>
      <c r="H1132" s="1880"/>
      <c r="I1132" s="1880"/>
      <c r="J1132" s="1880"/>
      <c r="K1132" s="1880"/>
      <c r="L1132" s="1881"/>
      <c r="M1132" s="1155"/>
      <c r="N1132" s="1155"/>
    </row>
    <row r="1133" spans="3:14" ht="33" customHeight="1">
      <c r="C1133" s="1080" t="s">
        <v>12283</v>
      </c>
      <c r="D1133" s="1081">
        <v>128</v>
      </c>
      <c r="E1133" s="1081" t="s">
        <v>769</v>
      </c>
      <c r="F1133" s="1081" t="s">
        <v>708</v>
      </c>
      <c r="G1133" s="1879" t="s">
        <v>11022</v>
      </c>
      <c r="H1133" s="1880"/>
      <c r="I1133" s="1880"/>
      <c r="J1133" s="1880"/>
      <c r="K1133" s="1880"/>
      <c r="L1133" s="1881"/>
      <c r="M1133" s="1155"/>
      <c r="N1133" s="1155"/>
    </row>
    <row r="1134" spans="3:14" ht="33" customHeight="1">
      <c r="C1134" s="1080" t="s">
        <v>12284</v>
      </c>
      <c r="D1134" s="1081">
        <v>32</v>
      </c>
      <c r="E1134" s="1081" t="s">
        <v>769</v>
      </c>
      <c r="F1134" s="1081" t="s">
        <v>708</v>
      </c>
      <c r="G1134" s="1879" t="s">
        <v>11024</v>
      </c>
      <c r="H1134" s="1880"/>
      <c r="I1134" s="1880"/>
      <c r="J1134" s="1880"/>
      <c r="K1134" s="1880"/>
      <c r="L1134" s="1881"/>
      <c r="M1134" s="1155"/>
      <c r="N1134" s="1155"/>
    </row>
    <row r="1135" spans="3:14" ht="33" customHeight="1">
      <c r="C1135" s="1080" t="s">
        <v>12285</v>
      </c>
      <c r="D1135" s="1081">
        <v>32</v>
      </c>
      <c r="E1135" s="1081" t="s">
        <v>769</v>
      </c>
      <c r="F1135" s="1081" t="s">
        <v>708</v>
      </c>
      <c r="G1135" s="1879" t="s">
        <v>11026</v>
      </c>
      <c r="H1135" s="1880"/>
      <c r="I1135" s="1880"/>
      <c r="J1135" s="1880"/>
      <c r="K1135" s="1880"/>
      <c r="L1135" s="1881"/>
      <c r="M1135" s="1155"/>
      <c r="N1135" s="1155"/>
    </row>
    <row r="1136" spans="3:14" ht="33" customHeight="1">
      <c r="C1136" s="1080" t="s">
        <v>12286</v>
      </c>
      <c r="D1136" s="1081">
        <v>4</v>
      </c>
      <c r="E1136" s="1081" t="s">
        <v>769</v>
      </c>
      <c r="F1136" s="1081" t="s">
        <v>708</v>
      </c>
      <c r="G1136" s="1879" t="s">
        <v>11028</v>
      </c>
      <c r="H1136" s="1880"/>
      <c r="I1136" s="1880"/>
      <c r="J1136" s="1880"/>
      <c r="K1136" s="1880"/>
      <c r="L1136" s="1881"/>
      <c r="M1136" s="1155"/>
      <c r="N1136" s="1155"/>
    </row>
    <row r="1137" spans="3:14" ht="33" customHeight="1">
      <c r="C1137" s="1080" t="s">
        <v>12287</v>
      </c>
      <c r="D1137" s="1081">
        <v>2</v>
      </c>
      <c r="E1137" s="1081" t="s">
        <v>769</v>
      </c>
      <c r="F1137" s="1081" t="s">
        <v>708</v>
      </c>
      <c r="G1137" s="1879" t="s">
        <v>11030</v>
      </c>
      <c r="H1137" s="1880"/>
      <c r="I1137" s="1880"/>
      <c r="J1137" s="1880"/>
      <c r="K1137" s="1880"/>
      <c r="L1137" s="1881"/>
      <c r="M1137" s="1155"/>
      <c r="N1137" s="1443"/>
    </row>
    <row r="1138" spans="3:14" ht="33" customHeight="1">
      <c r="C1138" s="1080" t="s">
        <v>12288</v>
      </c>
      <c r="D1138" s="1081">
        <v>4</v>
      </c>
      <c r="E1138" s="1081" t="s">
        <v>707</v>
      </c>
      <c r="F1138" s="1081" t="s">
        <v>708</v>
      </c>
      <c r="G1138" s="1879" t="s">
        <v>12289</v>
      </c>
      <c r="H1138" s="1880"/>
      <c r="I1138" s="1880"/>
      <c r="J1138" s="1880"/>
      <c r="K1138" s="1880"/>
      <c r="L1138" s="1881"/>
      <c r="M1138" s="1155"/>
      <c r="N1138" s="1443"/>
    </row>
    <row r="1139" spans="3:14" ht="33" customHeight="1">
      <c r="C1139" s="1080" t="s">
        <v>12290</v>
      </c>
      <c r="D1139" s="1081">
        <v>4</v>
      </c>
      <c r="E1139" s="1081" t="s">
        <v>707</v>
      </c>
      <c r="F1139" s="1081" t="s">
        <v>708</v>
      </c>
      <c r="G1139" s="1879" t="s">
        <v>12291</v>
      </c>
      <c r="H1139" s="1880"/>
      <c r="I1139" s="1880"/>
      <c r="J1139" s="1880"/>
      <c r="K1139" s="1880"/>
      <c r="L1139" s="1881"/>
      <c r="M1139" s="1155"/>
      <c r="N1139" s="1443"/>
    </row>
    <row r="1140" spans="3:14" ht="33" customHeight="1">
      <c r="C1140" s="1080" t="s">
        <v>11712</v>
      </c>
      <c r="D1140" s="1081">
        <v>1</v>
      </c>
      <c r="E1140" s="1081" t="s">
        <v>707</v>
      </c>
      <c r="F1140" s="1081" t="s">
        <v>708</v>
      </c>
      <c r="G1140" s="1879" t="s">
        <v>12292</v>
      </c>
      <c r="H1140" s="1880"/>
      <c r="I1140" s="1880"/>
      <c r="J1140" s="1880"/>
      <c r="K1140" s="1880"/>
      <c r="L1140" s="1881"/>
      <c r="M1140" s="1155"/>
      <c r="N1140" s="1443"/>
    </row>
    <row r="1141" spans="3:14" ht="33" customHeight="1">
      <c r="C1141" s="1080" t="s">
        <v>12293</v>
      </c>
      <c r="D1141" s="1081">
        <v>4</v>
      </c>
      <c r="E1141" s="1081" t="s">
        <v>707</v>
      </c>
      <c r="F1141" s="1081" t="s">
        <v>708</v>
      </c>
      <c r="G1141" s="1879" t="s">
        <v>12294</v>
      </c>
      <c r="H1141" s="1880"/>
      <c r="I1141" s="1880"/>
      <c r="J1141" s="1880"/>
      <c r="K1141" s="1880"/>
      <c r="L1141" s="1881"/>
      <c r="M1141" s="1155"/>
      <c r="N1141" s="1443"/>
    </row>
    <row r="1142" spans="3:14" ht="33" customHeight="1">
      <c r="C1142" s="1080" t="s">
        <v>12295</v>
      </c>
      <c r="D1142" s="1081">
        <v>4</v>
      </c>
      <c r="E1142" s="1081" t="s">
        <v>707</v>
      </c>
      <c r="F1142" s="1081" t="s">
        <v>708</v>
      </c>
      <c r="G1142" s="1879" t="s">
        <v>12296</v>
      </c>
      <c r="H1142" s="1880"/>
      <c r="I1142" s="1880"/>
      <c r="J1142" s="1880"/>
      <c r="K1142" s="1880"/>
      <c r="L1142" s="1881"/>
      <c r="M1142" s="1155"/>
      <c r="N1142" s="1443"/>
    </row>
    <row r="1143" spans="3:14" ht="33" customHeight="1">
      <c r="C1143" s="1080" t="s">
        <v>12297</v>
      </c>
      <c r="D1143" s="1081">
        <v>3</v>
      </c>
      <c r="E1143" s="1081" t="s">
        <v>707</v>
      </c>
      <c r="F1143" s="1081" t="s">
        <v>708</v>
      </c>
      <c r="G1143" s="1879" t="s">
        <v>11032</v>
      </c>
      <c r="H1143" s="1880"/>
      <c r="I1143" s="1880"/>
      <c r="J1143" s="1880"/>
      <c r="K1143" s="1880"/>
      <c r="L1143" s="1881"/>
      <c r="M1143" s="1155"/>
      <c r="N1143" s="1443"/>
    </row>
    <row r="1144" spans="3:14" ht="33" customHeight="1">
      <c r="C1144" s="1080" t="s">
        <v>12298</v>
      </c>
      <c r="D1144" s="1081">
        <v>3</v>
      </c>
      <c r="E1144" s="1081" t="s">
        <v>707</v>
      </c>
      <c r="F1144" s="1081" t="s">
        <v>708</v>
      </c>
      <c r="G1144" s="1879" t="s">
        <v>11034</v>
      </c>
      <c r="H1144" s="1880"/>
      <c r="I1144" s="1880"/>
      <c r="J1144" s="1880"/>
      <c r="K1144" s="1880"/>
      <c r="L1144" s="1881"/>
      <c r="M1144" s="1155"/>
      <c r="N1144" s="1443"/>
    </row>
    <row r="1145" spans="3:14" ht="33" customHeight="1">
      <c r="C1145" s="1080" t="s">
        <v>12299</v>
      </c>
      <c r="D1145" s="1081">
        <v>3</v>
      </c>
      <c r="E1145" s="1081" t="s">
        <v>707</v>
      </c>
      <c r="F1145" s="1081" t="s">
        <v>708</v>
      </c>
      <c r="G1145" s="1879" t="s">
        <v>11036</v>
      </c>
      <c r="H1145" s="1880"/>
      <c r="I1145" s="1880"/>
      <c r="J1145" s="1880"/>
      <c r="K1145" s="1880"/>
      <c r="L1145" s="1881"/>
      <c r="M1145" s="1155"/>
      <c r="N1145" s="1443"/>
    </row>
    <row r="1146" spans="3:14" ht="33" customHeight="1">
      <c r="C1146" s="1080" t="s">
        <v>12300</v>
      </c>
      <c r="D1146" s="1081">
        <v>3</v>
      </c>
      <c r="E1146" s="1081" t="s">
        <v>707</v>
      </c>
      <c r="F1146" s="1081" t="s">
        <v>708</v>
      </c>
      <c r="G1146" s="1879" t="s">
        <v>12301</v>
      </c>
      <c r="H1146" s="1880"/>
      <c r="I1146" s="1880"/>
      <c r="J1146" s="1880"/>
      <c r="K1146" s="1880"/>
      <c r="L1146" s="1881"/>
      <c r="M1146" s="1155"/>
      <c r="N1146" s="1443"/>
    </row>
    <row r="1147" spans="3:14" ht="33" customHeight="1">
      <c r="C1147" s="1080" t="s">
        <v>12302</v>
      </c>
      <c r="D1147" s="1081">
        <v>5</v>
      </c>
      <c r="E1147" s="1081" t="s">
        <v>707</v>
      </c>
      <c r="F1147" s="1081" t="s">
        <v>708</v>
      </c>
      <c r="G1147" s="1879" t="s">
        <v>12303</v>
      </c>
      <c r="H1147" s="1880"/>
      <c r="I1147" s="1880"/>
      <c r="J1147" s="1880"/>
      <c r="K1147" s="1880"/>
      <c r="L1147" s="1881"/>
      <c r="M1147" s="1155"/>
      <c r="N1147" s="1443"/>
    </row>
    <row r="1148" spans="3:14" ht="33" customHeight="1">
      <c r="C1148" s="1080" t="s">
        <v>12304</v>
      </c>
      <c r="D1148" s="1081">
        <v>5</v>
      </c>
      <c r="E1148" s="1081" t="s">
        <v>707</v>
      </c>
      <c r="F1148" s="1081" t="s">
        <v>708</v>
      </c>
      <c r="G1148" s="1879" t="s">
        <v>12305</v>
      </c>
      <c r="H1148" s="1880"/>
      <c r="I1148" s="1880"/>
      <c r="J1148" s="1880"/>
      <c r="K1148" s="1880"/>
      <c r="L1148" s="1881"/>
      <c r="M1148" s="1155"/>
      <c r="N1148" s="1443"/>
    </row>
    <row r="1149" spans="3:14" ht="33" customHeight="1">
      <c r="C1149" s="1080" t="s">
        <v>12306</v>
      </c>
      <c r="D1149" s="1081">
        <v>3</v>
      </c>
      <c r="E1149" s="1081" t="s">
        <v>707</v>
      </c>
      <c r="F1149" s="1081" t="s">
        <v>708</v>
      </c>
      <c r="G1149" s="1879" t="s">
        <v>11042</v>
      </c>
      <c r="H1149" s="1880"/>
      <c r="I1149" s="1880"/>
      <c r="J1149" s="1880"/>
      <c r="K1149" s="1880"/>
      <c r="L1149" s="1881"/>
      <c r="M1149" s="1155"/>
      <c r="N1149" s="1443"/>
    </row>
    <row r="1150" spans="3:14" ht="33" customHeight="1">
      <c r="C1150" s="1080" t="s">
        <v>12307</v>
      </c>
      <c r="D1150" s="1081">
        <v>3</v>
      </c>
      <c r="E1150" s="1081" t="s">
        <v>707</v>
      </c>
      <c r="F1150" s="1081" t="s">
        <v>708</v>
      </c>
      <c r="G1150" s="1879" t="s">
        <v>11044</v>
      </c>
      <c r="H1150" s="1880"/>
      <c r="I1150" s="1880"/>
      <c r="J1150" s="1880"/>
      <c r="K1150" s="1880"/>
      <c r="L1150" s="1881"/>
      <c r="M1150" s="1155"/>
      <c r="N1150" s="1443"/>
    </row>
    <row r="1151" spans="3:14" ht="33" customHeight="1">
      <c r="C1151" s="1080" t="s">
        <v>12308</v>
      </c>
      <c r="D1151" s="1081">
        <v>2</v>
      </c>
      <c r="E1151" s="1081" t="s">
        <v>707</v>
      </c>
      <c r="F1151" s="1081" t="s">
        <v>708</v>
      </c>
      <c r="G1151" s="1879" t="s">
        <v>15235</v>
      </c>
      <c r="H1151" s="1880"/>
      <c r="I1151" s="1880"/>
      <c r="J1151" s="1880"/>
      <c r="K1151" s="1880"/>
      <c r="L1151" s="1881"/>
      <c r="M1151" s="1155"/>
      <c r="N1151" s="1443"/>
    </row>
    <row r="1152" spans="3:14" ht="33" customHeight="1">
      <c r="C1152" s="1080" t="s">
        <v>11724</v>
      </c>
      <c r="D1152" s="1081">
        <v>1</v>
      </c>
      <c r="E1152" s="1081" t="s">
        <v>769</v>
      </c>
      <c r="F1152" s="1081" t="s">
        <v>708</v>
      </c>
      <c r="G1152" s="1879" t="s">
        <v>11081</v>
      </c>
      <c r="H1152" s="1880"/>
      <c r="I1152" s="1880"/>
      <c r="J1152" s="1880"/>
      <c r="K1152" s="1880"/>
      <c r="L1152" s="1881"/>
      <c r="M1152" s="1155"/>
      <c r="N1152" s="1443"/>
    </row>
    <row r="1153" spans="3:14" ht="33" customHeight="1">
      <c r="C1153" s="1080" t="s">
        <v>12309</v>
      </c>
      <c r="D1153" s="1081">
        <v>16</v>
      </c>
      <c r="E1153" s="1081" t="s">
        <v>707</v>
      </c>
      <c r="F1153" s="1081" t="s">
        <v>708</v>
      </c>
      <c r="G1153" s="1879" t="s">
        <v>15236</v>
      </c>
      <c r="H1153" s="1880"/>
      <c r="I1153" s="1880"/>
      <c r="J1153" s="1880"/>
      <c r="K1153" s="1880"/>
      <c r="L1153" s="1881"/>
      <c r="M1153" s="1155"/>
      <c r="N1153" s="1443"/>
    </row>
    <row r="1154" spans="3:14" ht="33" customHeight="1">
      <c r="C1154" s="1080" t="s">
        <v>12310</v>
      </c>
      <c r="D1154" s="1081">
        <v>8</v>
      </c>
      <c r="E1154" s="1081" t="s">
        <v>707</v>
      </c>
      <c r="F1154" s="1081" t="s">
        <v>708</v>
      </c>
      <c r="G1154" s="1879" t="s">
        <v>15237</v>
      </c>
      <c r="H1154" s="1880"/>
      <c r="I1154" s="1880"/>
      <c r="J1154" s="1880"/>
      <c r="K1154" s="1880"/>
      <c r="L1154" s="1881"/>
      <c r="M1154" s="1155"/>
      <c r="N1154" s="1443"/>
    </row>
    <row r="1155" spans="3:14" ht="33" customHeight="1">
      <c r="C1155" s="1080" t="s">
        <v>12311</v>
      </c>
      <c r="D1155" s="1081">
        <v>5</v>
      </c>
      <c r="E1155" s="1081" t="s">
        <v>769</v>
      </c>
      <c r="F1155" s="1081" t="s">
        <v>708</v>
      </c>
      <c r="G1155" s="1879" t="s">
        <v>11087</v>
      </c>
      <c r="H1155" s="1880"/>
      <c r="I1155" s="1880"/>
      <c r="J1155" s="1880"/>
      <c r="K1155" s="1880"/>
      <c r="L1155" s="1881"/>
      <c r="M1155" s="1155"/>
      <c r="N1155" s="1443"/>
    </row>
    <row r="1156" spans="3:14" ht="33" customHeight="1">
      <c r="C1156" s="1080" t="s">
        <v>12312</v>
      </c>
      <c r="D1156" s="1081">
        <v>7</v>
      </c>
      <c r="E1156" s="1081" t="s">
        <v>769</v>
      </c>
      <c r="F1156" s="1081" t="s">
        <v>708</v>
      </c>
      <c r="G1156" s="1879" t="s">
        <v>15238</v>
      </c>
      <c r="H1156" s="1880"/>
      <c r="I1156" s="1880"/>
      <c r="J1156" s="1880"/>
      <c r="K1156" s="1880"/>
      <c r="L1156" s="1881"/>
      <c r="M1156" s="1155"/>
      <c r="N1156" s="1443"/>
    </row>
    <row r="1157" spans="3:14" ht="33" customHeight="1">
      <c r="C1157" s="1080" t="s">
        <v>12313</v>
      </c>
      <c r="D1157" s="1081">
        <v>4</v>
      </c>
      <c r="E1157" s="1081" t="s">
        <v>707</v>
      </c>
      <c r="F1157" s="1081" t="s">
        <v>708</v>
      </c>
      <c r="G1157" s="1879" t="s">
        <v>11091</v>
      </c>
      <c r="H1157" s="1880"/>
      <c r="I1157" s="1880"/>
      <c r="J1157" s="1880"/>
      <c r="K1157" s="1880"/>
      <c r="L1157" s="1881"/>
      <c r="M1157" s="1155"/>
      <c r="N1157" s="1443"/>
    </row>
    <row r="1158" spans="3:14" ht="33" customHeight="1">
      <c r="C1158" s="1080" t="s">
        <v>12314</v>
      </c>
      <c r="D1158" s="1081">
        <v>5</v>
      </c>
      <c r="E1158" s="1081" t="s">
        <v>769</v>
      </c>
      <c r="F1158" s="1081" t="s">
        <v>708</v>
      </c>
      <c r="G1158" s="1879" t="s">
        <v>11093</v>
      </c>
      <c r="H1158" s="1880"/>
      <c r="I1158" s="1880"/>
      <c r="J1158" s="1880"/>
      <c r="K1158" s="1880"/>
      <c r="L1158" s="1881"/>
      <c r="M1158" s="1155"/>
      <c r="N1158" s="1443"/>
    </row>
    <row r="1159" spans="3:14" ht="33" customHeight="1">
      <c r="C1159" s="1080" t="s">
        <v>11732</v>
      </c>
      <c r="D1159" s="1081">
        <v>1</v>
      </c>
      <c r="E1159" s="1081" t="s">
        <v>707</v>
      </c>
      <c r="F1159" s="1081" t="s">
        <v>708</v>
      </c>
      <c r="G1159" s="1879" t="s">
        <v>11094</v>
      </c>
      <c r="H1159" s="1880"/>
      <c r="I1159" s="1880"/>
      <c r="J1159" s="1880"/>
      <c r="K1159" s="1880"/>
      <c r="L1159" s="1881"/>
      <c r="M1159" s="1155"/>
      <c r="N1159" s="1443"/>
    </row>
    <row r="1160" spans="3:14" ht="33" customHeight="1">
      <c r="C1160" s="1080" t="s">
        <v>12315</v>
      </c>
      <c r="D1160" s="1081">
        <v>4</v>
      </c>
      <c r="E1160" s="1081" t="s">
        <v>707</v>
      </c>
      <c r="F1160" s="1081" t="s">
        <v>708</v>
      </c>
      <c r="G1160" s="1879" t="s">
        <v>11096</v>
      </c>
      <c r="H1160" s="1880"/>
      <c r="I1160" s="1880"/>
      <c r="J1160" s="1880"/>
      <c r="K1160" s="1880"/>
      <c r="L1160" s="1881"/>
      <c r="M1160" s="1155"/>
      <c r="N1160" s="1443"/>
    </row>
    <row r="1161" spans="3:14" ht="33" customHeight="1">
      <c r="C1161" s="1080" t="s">
        <v>12316</v>
      </c>
      <c r="D1161" s="1081">
        <v>14</v>
      </c>
      <c r="E1161" s="1081" t="s">
        <v>707</v>
      </c>
      <c r="F1161" s="1081" t="s">
        <v>708</v>
      </c>
      <c r="G1161" s="1895" t="s">
        <v>11098</v>
      </c>
      <c r="H1161" s="1896"/>
      <c r="I1161" s="1896"/>
      <c r="J1161" s="1896"/>
      <c r="K1161" s="1896"/>
      <c r="L1161" s="1897"/>
      <c r="M1161" s="1155"/>
      <c r="N1161" s="1443"/>
    </row>
    <row r="1162" spans="3:14" ht="33" customHeight="1">
      <c r="C1162" s="1080" t="s">
        <v>12317</v>
      </c>
      <c r="D1162" s="1081">
        <v>16</v>
      </c>
      <c r="E1162" s="1081" t="s">
        <v>707</v>
      </c>
      <c r="F1162" s="1081" t="s">
        <v>708</v>
      </c>
      <c r="G1162" s="1898" t="s">
        <v>15239</v>
      </c>
      <c r="H1162" s="1899"/>
      <c r="I1162" s="1899"/>
      <c r="J1162" s="1899"/>
      <c r="K1162" s="1899"/>
      <c r="L1162" s="1900"/>
      <c r="M1162" s="1155"/>
      <c r="N1162" s="1443"/>
    </row>
    <row r="1163" spans="3:14" ht="33" customHeight="1">
      <c r="C1163" s="1080" t="s">
        <v>12318</v>
      </c>
      <c r="D1163" s="1081">
        <v>16</v>
      </c>
      <c r="E1163" s="1081" t="s">
        <v>707</v>
      </c>
      <c r="F1163" s="1081" t="s">
        <v>708</v>
      </c>
      <c r="G1163" s="1898" t="s">
        <v>15240</v>
      </c>
      <c r="H1163" s="1899"/>
      <c r="I1163" s="1899"/>
      <c r="J1163" s="1899"/>
      <c r="K1163" s="1899"/>
      <c r="L1163" s="1900"/>
      <c r="M1163" s="1155"/>
      <c r="N1163" s="1443"/>
    </row>
    <row r="1164" spans="3:14" ht="33" customHeight="1">
      <c r="C1164" s="1080" t="s">
        <v>12319</v>
      </c>
      <c r="D1164" s="1081">
        <v>16</v>
      </c>
      <c r="E1164" s="1081" t="s">
        <v>707</v>
      </c>
      <c r="F1164" s="1081" t="s">
        <v>708</v>
      </c>
      <c r="G1164" s="1898" t="s">
        <v>15241</v>
      </c>
      <c r="H1164" s="1899"/>
      <c r="I1164" s="1899"/>
      <c r="J1164" s="1899"/>
      <c r="K1164" s="1899"/>
      <c r="L1164" s="1900"/>
      <c r="M1164" s="1155"/>
      <c r="N1164" s="1443"/>
    </row>
    <row r="1165" spans="3:14" ht="33" customHeight="1">
      <c r="C1165" s="1080" t="s">
        <v>12320</v>
      </c>
      <c r="D1165" s="1081">
        <v>16</v>
      </c>
      <c r="E1165" s="1081" t="s">
        <v>707</v>
      </c>
      <c r="F1165" s="1081" t="s">
        <v>708</v>
      </c>
      <c r="G1165" s="1898" t="s">
        <v>15242</v>
      </c>
      <c r="H1165" s="1899"/>
      <c r="I1165" s="1899"/>
      <c r="J1165" s="1899"/>
      <c r="K1165" s="1899"/>
      <c r="L1165" s="1900"/>
      <c r="M1165" s="1155"/>
      <c r="N1165" s="1443"/>
    </row>
    <row r="1166" spans="3:14" ht="33" customHeight="1">
      <c r="C1166" s="1080" t="s">
        <v>12321</v>
      </c>
      <c r="D1166" s="1081">
        <v>14</v>
      </c>
      <c r="E1166" s="1081" t="s">
        <v>707</v>
      </c>
      <c r="F1166" s="1081" t="s">
        <v>708</v>
      </c>
      <c r="G1166" s="1898" t="s">
        <v>15243</v>
      </c>
      <c r="H1166" s="1899"/>
      <c r="I1166" s="1899"/>
      <c r="J1166" s="1899"/>
      <c r="K1166" s="1899"/>
      <c r="L1166" s="1900"/>
      <c r="M1166" s="1155"/>
      <c r="N1166" s="1443"/>
    </row>
    <row r="1167" spans="3:14" ht="33" customHeight="1">
      <c r="C1167" s="1080" t="s">
        <v>12322</v>
      </c>
      <c r="D1167" s="1081">
        <v>32</v>
      </c>
      <c r="E1167" s="1081" t="s">
        <v>707</v>
      </c>
      <c r="F1167" s="1081" t="s">
        <v>708</v>
      </c>
      <c r="G1167" s="1898" t="s">
        <v>11110</v>
      </c>
      <c r="H1167" s="1899"/>
      <c r="I1167" s="1899"/>
      <c r="J1167" s="1899"/>
      <c r="K1167" s="1899"/>
      <c r="L1167" s="1900"/>
      <c r="M1167" s="1155"/>
      <c r="N1167" s="1443"/>
    </row>
    <row r="1168" spans="3:14" ht="33" customHeight="1">
      <c r="C1168" s="1080" t="s">
        <v>12323</v>
      </c>
      <c r="D1168" s="1081">
        <v>4</v>
      </c>
      <c r="E1168" s="1081" t="s">
        <v>707</v>
      </c>
      <c r="F1168" s="1081" t="s">
        <v>708</v>
      </c>
      <c r="G1168" s="1879" t="s">
        <v>11112</v>
      </c>
      <c r="H1168" s="1880"/>
      <c r="I1168" s="1880"/>
      <c r="J1168" s="1880"/>
      <c r="K1168" s="1880"/>
      <c r="L1168" s="1881"/>
      <c r="M1168" s="1155"/>
      <c r="N1168" s="1443"/>
    </row>
    <row r="1169" spans="3:14" ht="33" customHeight="1">
      <c r="C1169" s="1080" t="s">
        <v>12324</v>
      </c>
      <c r="D1169" s="1081">
        <v>4</v>
      </c>
      <c r="E1169" s="1081" t="s">
        <v>707</v>
      </c>
      <c r="F1169" s="1081" t="s">
        <v>708</v>
      </c>
      <c r="G1169" s="1879" t="s">
        <v>11114</v>
      </c>
      <c r="H1169" s="1880"/>
      <c r="I1169" s="1880"/>
      <c r="J1169" s="1880"/>
      <c r="K1169" s="1880"/>
      <c r="L1169" s="1881"/>
      <c r="M1169" s="1155"/>
      <c r="N1169" s="1443"/>
    </row>
    <row r="1170" spans="3:14" ht="33" customHeight="1">
      <c r="C1170" s="1080" t="s">
        <v>12325</v>
      </c>
      <c r="D1170" s="1081">
        <v>4</v>
      </c>
      <c r="E1170" s="1081" t="s">
        <v>707</v>
      </c>
      <c r="F1170" s="1081" t="s">
        <v>708</v>
      </c>
      <c r="G1170" s="1879" t="s">
        <v>11116</v>
      </c>
      <c r="H1170" s="1880"/>
      <c r="I1170" s="1880"/>
      <c r="J1170" s="1880"/>
      <c r="K1170" s="1880"/>
      <c r="L1170" s="1881"/>
      <c r="M1170" s="1155"/>
      <c r="N1170" s="1443"/>
    </row>
    <row r="1171" spans="3:14" ht="33" customHeight="1">
      <c r="C1171" s="1080" t="s">
        <v>12326</v>
      </c>
      <c r="D1171" s="1081">
        <v>4</v>
      </c>
      <c r="E1171" s="1081" t="s">
        <v>707</v>
      </c>
      <c r="F1171" s="1081" t="s">
        <v>708</v>
      </c>
      <c r="G1171" s="1879" t="s">
        <v>11118</v>
      </c>
      <c r="H1171" s="1880"/>
      <c r="I1171" s="1880"/>
      <c r="J1171" s="1880"/>
      <c r="K1171" s="1880"/>
      <c r="L1171" s="1881"/>
      <c r="M1171" s="1155"/>
      <c r="N1171" s="1443"/>
    </row>
    <row r="1172" spans="3:14" ht="33" customHeight="1">
      <c r="C1172" s="1080" t="s">
        <v>12327</v>
      </c>
      <c r="D1172" s="1081">
        <v>4</v>
      </c>
      <c r="E1172" s="1081" t="s">
        <v>707</v>
      </c>
      <c r="F1172" s="1081" t="s">
        <v>708</v>
      </c>
      <c r="G1172" s="1879" t="s">
        <v>11120</v>
      </c>
      <c r="H1172" s="1880"/>
      <c r="I1172" s="1880"/>
      <c r="J1172" s="1880"/>
      <c r="K1172" s="1880"/>
      <c r="L1172" s="1881"/>
      <c r="M1172" s="1155"/>
      <c r="N1172" s="1443"/>
    </row>
    <row r="1173" spans="3:14" ht="33" customHeight="1">
      <c r="C1173" s="1080" t="s">
        <v>11754</v>
      </c>
      <c r="D1173" s="1081">
        <v>1</v>
      </c>
      <c r="E1173" s="1081" t="s">
        <v>707</v>
      </c>
      <c r="F1173" s="1081" t="s">
        <v>708</v>
      </c>
      <c r="G1173" s="1879" t="s">
        <v>12328</v>
      </c>
      <c r="H1173" s="1880"/>
      <c r="I1173" s="1880"/>
      <c r="J1173" s="1880"/>
      <c r="K1173" s="1880"/>
      <c r="L1173" s="1881"/>
      <c r="M1173" s="1155"/>
      <c r="N1173" s="1443"/>
    </row>
    <row r="1174" spans="3:14" ht="33" customHeight="1">
      <c r="C1174" s="1080" t="s">
        <v>12329</v>
      </c>
      <c r="D1174" s="1081">
        <v>32</v>
      </c>
      <c r="E1174" s="1081" t="s">
        <v>707</v>
      </c>
      <c r="F1174" s="1081" t="s">
        <v>708</v>
      </c>
      <c r="G1174" s="1879" t="s">
        <v>11125</v>
      </c>
      <c r="H1174" s="1880"/>
      <c r="I1174" s="1880"/>
      <c r="J1174" s="1880"/>
      <c r="K1174" s="1880"/>
      <c r="L1174" s="1881"/>
      <c r="M1174" s="1155"/>
      <c r="N1174" s="1443"/>
    </row>
    <row r="1175" spans="3:14" ht="33" customHeight="1">
      <c r="C1175" s="1080" t="s">
        <v>12330</v>
      </c>
      <c r="D1175" s="1081">
        <v>32</v>
      </c>
      <c r="E1175" s="1081" t="s">
        <v>707</v>
      </c>
      <c r="F1175" s="1081" t="s">
        <v>708</v>
      </c>
      <c r="G1175" s="1879" t="s">
        <v>11125</v>
      </c>
      <c r="H1175" s="1880"/>
      <c r="I1175" s="1880"/>
      <c r="J1175" s="1880"/>
      <c r="K1175" s="1880"/>
      <c r="L1175" s="1881"/>
      <c r="M1175" s="1155"/>
      <c r="N1175" s="1443"/>
    </row>
    <row r="1176" spans="3:14" ht="33" customHeight="1">
      <c r="C1176" s="1080" t="s">
        <v>12331</v>
      </c>
      <c r="D1176" s="1081">
        <v>32</v>
      </c>
      <c r="E1176" s="1081" t="s">
        <v>707</v>
      </c>
      <c r="F1176" s="1081" t="s">
        <v>708</v>
      </c>
      <c r="G1176" s="1879" t="s">
        <v>11128</v>
      </c>
      <c r="H1176" s="1880"/>
      <c r="I1176" s="1880"/>
      <c r="J1176" s="1880"/>
      <c r="K1176" s="1880"/>
      <c r="L1176" s="1881"/>
      <c r="M1176" s="1155"/>
      <c r="N1176" s="1443"/>
    </row>
    <row r="1177" spans="3:14" ht="33" customHeight="1">
      <c r="C1177" s="1080" t="s">
        <v>12332</v>
      </c>
      <c r="D1177" s="1081">
        <v>32</v>
      </c>
      <c r="E1177" s="1081" t="s">
        <v>707</v>
      </c>
      <c r="F1177" s="1081" t="s">
        <v>708</v>
      </c>
      <c r="G1177" s="1879" t="s">
        <v>11131</v>
      </c>
      <c r="H1177" s="1880"/>
      <c r="I1177" s="1880"/>
      <c r="J1177" s="1880"/>
      <c r="K1177" s="1880"/>
      <c r="L1177" s="1881"/>
      <c r="M1177" s="1155"/>
      <c r="N1177" s="1443"/>
    </row>
    <row r="1178" spans="3:14" ht="33" customHeight="1">
      <c r="C1178" s="1080" t="s">
        <v>12333</v>
      </c>
      <c r="D1178" s="1081">
        <v>32</v>
      </c>
      <c r="E1178" s="1081" t="s">
        <v>707</v>
      </c>
      <c r="F1178" s="1081" t="s">
        <v>708</v>
      </c>
      <c r="G1178" s="1879" t="s">
        <v>11131</v>
      </c>
      <c r="H1178" s="1880"/>
      <c r="I1178" s="1880"/>
      <c r="J1178" s="1880"/>
      <c r="K1178" s="1880"/>
      <c r="L1178" s="1881"/>
      <c r="M1178" s="1155"/>
      <c r="N1178" s="1443"/>
    </row>
    <row r="1179" spans="3:14" ht="33" customHeight="1">
      <c r="C1179" s="1080" t="s">
        <v>12334</v>
      </c>
      <c r="D1179" s="1081">
        <v>32</v>
      </c>
      <c r="E1179" s="1081" t="s">
        <v>769</v>
      </c>
      <c r="F1179" s="1081" t="s">
        <v>708</v>
      </c>
      <c r="G1179" s="1879" t="s">
        <v>11135</v>
      </c>
      <c r="H1179" s="1880"/>
      <c r="I1179" s="1880"/>
      <c r="J1179" s="1880"/>
      <c r="K1179" s="1880"/>
      <c r="L1179" s="1881"/>
      <c r="M1179" s="1155"/>
      <c r="N1179" s="1443"/>
    </row>
    <row r="1180" spans="3:14" ht="33" customHeight="1">
      <c r="C1180" s="1080" t="s">
        <v>12335</v>
      </c>
      <c r="D1180" s="1081">
        <v>32</v>
      </c>
      <c r="E1180" s="1081" t="s">
        <v>769</v>
      </c>
      <c r="F1180" s="1081" t="s">
        <v>708</v>
      </c>
      <c r="G1180" s="1879" t="s">
        <v>11137</v>
      </c>
      <c r="H1180" s="1880"/>
      <c r="I1180" s="1880"/>
      <c r="J1180" s="1880"/>
      <c r="K1180" s="1880"/>
      <c r="L1180" s="1881"/>
      <c r="M1180" s="1155"/>
      <c r="N1180" s="1443"/>
    </row>
    <row r="1181" spans="3:14" ht="33" customHeight="1">
      <c r="C1181" s="1080" t="s">
        <v>12336</v>
      </c>
      <c r="D1181" s="1081">
        <v>32</v>
      </c>
      <c r="E1181" s="1081" t="s">
        <v>769</v>
      </c>
      <c r="F1181" s="1081" t="s">
        <v>708</v>
      </c>
      <c r="G1181" s="1879" t="s">
        <v>11137</v>
      </c>
      <c r="H1181" s="1880"/>
      <c r="I1181" s="1880"/>
      <c r="J1181" s="1880"/>
      <c r="K1181" s="1880"/>
      <c r="L1181" s="1881"/>
      <c r="M1181" s="1155"/>
      <c r="N1181" s="1443"/>
    </row>
    <row r="1182" spans="3:14" ht="33" customHeight="1">
      <c r="C1182" s="1080" t="s">
        <v>12337</v>
      </c>
      <c r="D1182" s="1081">
        <v>32</v>
      </c>
      <c r="E1182" s="1081" t="s">
        <v>707</v>
      </c>
      <c r="F1182" s="1081" t="s">
        <v>708</v>
      </c>
      <c r="G1182" s="1879" t="s">
        <v>11140</v>
      </c>
      <c r="H1182" s="1880"/>
      <c r="I1182" s="1880"/>
      <c r="J1182" s="1880"/>
      <c r="K1182" s="1880"/>
      <c r="L1182" s="1881"/>
      <c r="M1182" s="1155"/>
      <c r="N1182" s="1443"/>
    </row>
    <row r="1183" spans="3:14" ht="33" customHeight="1">
      <c r="C1183" s="1080" t="s">
        <v>12338</v>
      </c>
      <c r="D1183" s="1081">
        <v>32</v>
      </c>
      <c r="E1183" s="1081" t="s">
        <v>707</v>
      </c>
      <c r="F1183" s="1081" t="s">
        <v>708</v>
      </c>
      <c r="G1183" s="1879" t="s">
        <v>11140</v>
      </c>
      <c r="H1183" s="1880"/>
      <c r="I1183" s="1880"/>
      <c r="J1183" s="1880"/>
      <c r="K1183" s="1880"/>
      <c r="L1183" s="1881"/>
      <c r="M1183" s="1155"/>
      <c r="N1183" s="1443"/>
    </row>
    <row r="1184" spans="3:14" ht="33" customHeight="1">
      <c r="C1184" s="1080" t="s">
        <v>12339</v>
      </c>
      <c r="D1184" s="1081">
        <v>32</v>
      </c>
      <c r="E1184" s="1081" t="s">
        <v>707</v>
      </c>
      <c r="F1184" s="1081" t="s">
        <v>708</v>
      </c>
      <c r="G1184" s="1879" t="s">
        <v>11140</v>
      </c>
      <c r="H1184" s="1880"/>
      <c r="I1184" s="1880"/>
      <c r="J1184" s="1880"/>
      <c r="K1184" s="1880"/>
      <c r="L1184" s="1881"/>
      <c r="M1184" s="1155"/>
      <c r="N1184" s="1443"/>
    </row>
    <row r="1185" spans="3:14" ht="33" customHeight="1">
      <c r="C1185" s="1080" t="s">
        <v>12340</v>
      </c>
      <c r="D1185" s="1081">
        <v>32</v>
      </c>
      <c r="E1185" s="1081" t="s">
        <v>707</v>
      </c>
      <c r="F1185" s="1081" t="s">
        <v>708</v>
      </c>
      <c r="G1185" s="1879" t="s">
        <v>11146</v>
      </c>
      <c r="H1185" s="1880"/>
      <c r="I1185" s="1880"/>
      <c r="J1185" s="1880"/>
      <c r="K1185" s="1880"/>
      <c r="L1185" s="1881"/>
      <c r="M1185" s="1155"/>
      <c r="N1185" s="1443"/>
    </row>
    <row r="1186" spans="3:14" ht="33" customHeight="1">
      <c r="C1186" s="1080" t="s">
        <v>12341</v>
      </c>
      <c r="D1186" s="1081">
        <v>32</v>
      </c>
      <c r="E1186" s="1081" t="s">
        <v>707</v>
      </c>
      <c r="F1186" s="1081" t="s">
        <v>708</v>
      </c>
      <c r="G1186" s="1879" t="s">
        <v>11146</v>
      </c>
      <c r="H1186" s="1880"/>
      <c r="I1186" s="1880"/>
      <c r="J1186" s="1880"/>
      <c r="K1186" s="1880"/>
      <c r="L1186" s="1881"/>
      <c r="M1186" s="1155"/>
      <c r="N1186" s="1443"/>
    </row>
    <row r="1187" spans="3:14" ht="33" customHeight="1">
      <c r="C1187" s="1080" t="s">
        <v>12342</v>
      </c>
      <c r="D1187" s="1081">
        <v>32</v>
      </c>
      <c r="E1187" s="1081" t="s">
        <v>769</v>
      </c>
      <c r="F1187" s="1081" t="s">
        <v>708</v>
      </c>
      <c r="G1187" s="1879" t="s">
        <v>12343</v>
      </c>
      <c r="H1187" s="1880"/>
      <c r="I1187" s="1880"/>
      <c r="J1187" s="1880"/>
      <c r="K1187" s="1880"/>
      <c r="L1187" s="1881"/>
      <c r="M1187" s="1155"/>
      <c r="N1187" s="1443"/>
    </row>
    <row r="1188" spans="3:14" ht="33" customHeight="1">
      <c r="C1188" s="1080" t="s">
        <v>12344</v>
      </c>
      <c r="D1188" s="1081">
        <v>32</v>
      </c>
      <c r="E1188" s="1081" t="s">
        <v>769</v>
      </c>
      <c r="F1188" s="1081" t="s">
        <v>708</v>
      </c>
      <c r="G1188" s="1879" t="s">
        <v>12345</v>
      </c>
      <c r="H1188" s="1880"/>
      <c r="I1188" s="1880"/>
      <c r="J1188" s="1880"/>
      <c r="K1188" s="1880"/>
      <c r="L1188" s="1881"/>
      <c r="M1188" s="1155"/>
      <c r="N1188" s="1443"/>
    </row>
    <row r="1189" spans="3:14" ht="33" customHeight="1">
      <c r="C1189" s="1080" t="s">
        <v>12346</v>
      </c>
      <c r="D1189" s="1081">
        <v>32</v>
      </c>
      <c r="E1189" s="1081" t="s">
        <v>769</v>
      </c>
      <c r="F1189" s="1081" t="s">
        <v>708</v>
      </c>
      <c r="G1189" s="1879" t="s">
        <v>12345</v>
      </c>
      <c r="H1189" s="1880"/>
      <c r="I1189" s="1880"/>
      <c r="J1189" s="1880"/>
      <c r="K1189" s="1880"/>
      <c r="L1189" s="1881"/>
      <c r="M1189" s="1155"/>
      <c r="N1189" s="1443"/>
    </row>
    <row r="1190" spans="3:14" ht="33" customHeight="1">
      <c r="C1190" s="1080" t="s">
        <v>12347</v>
      </c>
      <c r="D1190" s="1081">
        <v>32</v>
      </c>
      <c r="E1190" s="1081" t="s">
        <v>707</v>
      </c>
      <c r="F1190" s="1081" t="s">
        <v>708</v>
      </c>
      <c r="G1190" s="1879" t="s">
        <v>11155</v>
      </c>
      <c r="H1190" s="1880"/>
      <c r="I1190" s="1880"/>
      <c r="J1190" s="1880"/>
      <c r="K1190" s="1880"/>
      <c r="L1190" s="1881"/>
      <c r="M1190" s="1155"/>
      <c r="N1190" s="1443"/>
    </row>
    <row r="1191" spans="3:14" ht="33" customHeight="1">
      <c r="C1191" s="1080" t="s">
        <v>12348</v>
      </c>
      <c r="D1191" s="1081">
        <v>32</v>
      </c>
      <c r="E1191" s="1081" t="s">
        <v>707</v>
      </c>
      <c r="F1191" s="1081" t="s">
        <v>708</v>
      </c>
      <c r="G1191" s="1879" t="s">
        <v>11155</v>
      </c>
      <c r="H1191" s="1880"/>
      <c r="I1191" s="1880"/>
      <c r="J1191" s="1880"/>
      <c r="K1191" s="1880"/>
      <c r="L1191" s="1881"/>
      <c r="M1191" s="1155"/>
      <c r="N1191" s="1443"/>
    </row>
    <row r="1192" spans="3:14" ht="33" customHeight="1">
      <c r="C1192" s="1080" t="s">
        <v>12349</v>
      </c>
      <c r="D1192" s="1081">
        <v>32</v>
      </c>
      <c r="E1192" s="1081" t="s">
        <v>707</v>
      </c>
      <c r="F1192" s="1081" t="s">
        <v>708</v>
      </c>
      <c r="G1192" s="1879" t="s">
        <v>11155</v>
      </c>
      <c r="H1192" s="1880"/>
      <c r="I1192" s="1880"/>
      <c r="J1192" s="1880"/>
      <c r="K1192" s="1880"/>
      <c r="L1192" s="1881"/>
      <c r="M1192" s="1155"/>
      <c r="N1192" s="1443"/>
    </row>
    <row r="1193" spans="3:14" ht="33" customHeight="1">
      <c r="C1193" s="1080" t="s">
        <v>12350</v>
      </c>
      <c r="D1193" s="1081">
        <v>32</v>
      </c>
      <c r="E1193" s="1081" t="s">
        <v>707</v>
      </c>
      <c r="F1193" s="1081" t="s">
        <v>708</v>
      </c>
      <c r="G1193" s="1879" t="s">
        <v>11161</v>
      </c>
      <c r="H1193" s="1880"/>
      <c r="I1193" s="1880"/>
      <c r="J1193" s="1880"/>
      <c r="K1193" s="1880"/>
      <c r="L1193" s="1881"/>
      <c r="M1193" s="1155"/>
      <c r="N1193" s="1443"/>
    </row>
    <row r="1194" spans="3:14" ht="33" customHeight="1">
      <c r="C1194" s="1080" t="s">
        <v>12351</v>
      </c>
      <c r="D1194" s="1081">
        <v>32</v>
      </c>
      <c r="E1194" s="1081" t="s">
        <v>707</v>
      </c>
      <c r="F1194" s="1081" t="s">
        <v>708</v>
      </c>
      <c r="G1194" s="1879" t="s">
        <v>11161</v>
      </c>
      <c r="H1194" s="1880"/>
      <c r="I1194" s="1880"/>
      <c r="J1194" s="1880"/>
      <c r="K1194" s="1880"/>
      <c r="L1194" s="1881"/>
      <c r="M1194" s="1155"/>
      <c r="N1194" s="1443"/>
    </row>
    <row r="1195" spans="3:14" ht="33" customHeight="1">
      <c r="C1195" s="1080" t="s">
        <v>12352</v>
      </c>
      <c r="D1195" s="1081">
        <v>32</v>
      </c>
      <c r="E1195" s="1081" t="s">
        <v>769</v>
      </c>
      <c r="F1195" s="1081" t="s">
        <v>708</v>
      </c>
      <c r="G1195" s="1879" t="s">
        <v>12353</v>
      </c>
      <c r="H1195" s="1880"/>
      <c r="I1195" s="1880"/>
      <c r="J1195" s="1880"/>
      <c r="K1195" s="1880"/>
      <c r="L1195" s="1881"/>
      <c r="M1195" s="1155"/>
      <c r="N1195" s="1443"/>
    </row>
    <row r="1196" spans="3:14" ht="33" customHeight="1">
      <c r="C1196" s="1080" t="s">
        <v>12354</v>
      </c>
      <c r="D1196" s="1081">
        <v>32</v>
      </c>
      <c r="E1196" s="1081" t="s">
        <v>769</v>
      </c>
      <c r="F1196" s="1081" t="s">
        <v>708</v>
      </c>
      <c r="G1196" s="1879" t="s">
        <v>12355</v>
      </c>
      <c r="H1196" s="1880"/>
      <c r="I1196" s="1880"/>
      <c r="J1196" s="1880"/>
      <c r="K1196" s="1880"/>
      <c r="L1196" s="1881"/>
      <c r="M1196" s="1155"/>
      <c r="N1196" s="1443"/>
    </row>
    <row r="1197" spans="3:14" ht="33" customHeight="1">
      <c r="C1197" s="1080" t="s">
        <v>12356</v>
      </c>
      <c r="D1197" s="1081">
        <v>32</v>
      </c>
      <c r="E1197" s="1081" t="s">
        <v>769</v>
      </c>
      <c r="F1197" s="1081" t="s">
        <v>708</v>
      </c>
      <c r="G1197" s="1879" t="s">
        <v>12355</v>
      </c>
      <c r="H1197" s="1880"/>
      <c r="I1197" s="1880"/>
      <c r="J1197" s="1880"/>
      <c r="K1197" s="1880"/>
      <c r="L1197" s="1881"/>
      <c r="M1197" s="1155"/>
      <c r="N1197" s="1443"/>
    </row>
    <row r="1198" spans="3:14" ht="33" customHeight="1">
      <c r="C1198" s="1080" t="s">
        <v>12357</v>
      </c>
      <c r="D1198" s="1081">
        <v>32</v>
      </c>
      <c r="E1198" s="1081" t="s">
        <v>707</v>
      </c>
      <c r="F1198" s="1081" t="s">
        <v>708</v>
      </c>
      <c r="G1198" s="1879" t="s">
        <v>11172</v>
      </c>
      <c r="H1198" s="1880"/>
      <c r="I1198" s="1880"/>
      <c r="J1198" s="1880"/>
      <c r="K1198" s="1880"/>
      <c r="L1198" s="1881"/>
      <c r="M1198" s="1155"/>
      <c r="N1198" s="1443"/>
    </row>
    <row r="1199" spans="3:14" ht="33" customHeight="1">
      <c r="C1199" s="1080" t="s">
        <v>12358</v>
      </c>
      <c r="D1199" s="1081">
        <v>32</v>
      </c>
      <c r="E1199" s="1081" t="s">
        <v>707</v>
      </c>
      <c r="F1199" s="1081" t="s">
        <v>708</v>
      </c>
      <c r="G1199" s="1879" t="s">
        <v>11172</v>
      </c>
      <c r="H1199" s="1880"/>
      <c r="I1199" s="1880"/>
      <c r="J1199" s="1880"/>
      <c r="K1199" s="1880"/>
      <c r="L1199" s="1881"/>
      <c r="M1199" s="1155"/>
      <c r="N1199" s="1443"/>
    </row>
    <row r="1200" spans="3:14" ht="33" customHeight="1">
      <c r="C1200" s="1080" t="s">
        <v>12359</v>
      </c>
      <c r="D1200" s="1081">
        <v>32</v>
      </c>
      <c r="E1200" s="1081" t="s">
        <v>707</v>
      </c>
      <c r="F1200" s="1081" t="s">
        <v>708</v>
      </c>
      <c r="G1200" s="1879" t="s">
        <v>11172</v>
      </c>
      <c r="H1200" s="1880"/>
      <c r="I1200" s="1880"/>
      <c r="J1200" s="1880"/>
      <c r="K1200" s="1880"/>
      <c r="L1200" s="1881"/>
      <c r="M1200" s="1155"/>
      <c r="N1200" s="1443"/>
    </row>
    <row r="1201" spans="3:14" ht="33" customHeight="1">
      <c r="C1201" s="1080" t="s">
        <v>12360</v>
      </c>
      <c r="D1201" s="1081">
        <v>32</v>
      </c>
      <c r="E1201" s="1081" t="s">
        <v>707</v>
      </c>
      <c r="F1201" s="1081" t="s">
        <v>708</v>
      </c>
      <c r="G1201" s="1879" t="s">
        <v>11178</v>
      </c>
      <c r="H1201" s="1880"/>
      <c r="I1201" s="1880"/>
      <c r="J1201" s="1880"/>
      <c r="K1201" s="1880"/>
      <c r="L1201" s="1881"/>
      <c r="M1201" s="1155"/>
      <c r="N1201" s="1155"/>
    </row>
    <row r="1202" spans="3:14" ht="33" customHeight="1">
      <c r="C1202" s="1080" t="s">
        <v>12361</v>
      </c>
      <c r="D1202" s="1081">
        <v>32</v>
      </c>
      <c r="E1202" s="1081" t="s">
        <v>707</v>
      </c>
      <c r="F1202" s="1081" t="s">
        <v>708</v>
      </c>
      <c r="G1202" s="1879" t="s">
        <v>11178</v>
      </c>
      <c r="H1202" s="1880"/>
      <c r="I1202" s="1880"/>
      <c r="J1202" s="1880"/>
      <c r="K1202" s="1880"/>
      <c r="L1202" s="1881"/>
      <c r="M1202" s="1155"/>
      <c r="N1202" s="1155"/>
    </row>
    <row r="1203" spans="3:14" ht="33" customHeight="1">
      <c r="C1203" s="1080" t="s">
        <v>12362</v>
      </c>
      <c r="D1203" s="1081">
        <v>32</v>
      </c>
      <c r="E1203" s="1081" t="s">
        <v>769</v>
      </c>
      <c r="F1203" s="1081" t="s">
        <v>708</v>
      </c>
      <c r="G1203" s="1879" t="s">
        <v>12363</v>
      </c>
      <c r="H1203" s="1880"/>
      <c r="I1203" s="1880"/>
      <c r="J1203" s="1880"/>
      <c r="K1203" s="1880"/>
      <c r="L1203" s="1881"/>
      <c r="M1203" s="1155"/>
      <c r="N1203" s="1155"/>
    </row>
    <row r="1204" spans="3:14" ht="33" customHeight="1">
      <c r="C1204" s="1080" t="s">
        <v>12364</v>
      </c>
      <c r="D1204" s="1081">
        <v>32</v>
      </c>
      <c r="E1204" s="1081" t="s">
        <v>769</v>
      </c>
      <c r="F1204" s="1081" t="s">
        <v>708</v>
      </c>
      <c r="G1204" s="1879" t="s">
        <v>11183</v>
      </c>
      <c r="H1204" s="1880"/>
      <c r="I1204" s="1880"/>
      <c r="J1204" s="1880"/>
      <c r="K1204" s="1880"/>
      <c r="L1204" s="1881"/>
      <c r="M1204" s="1155"/>
      <c r="N1204" s="1155"/>
    </row>
    <row r="1205" spans="3:14" ht="33" customHeight="1">
      <c r="C1205" s="1080" t="s">
        <v>12365</v>
      </c>
      <c r="D1205" s="1081">
        <v>32</v>
      </c>
      <c r="E1205" s="1081" t="s">
        <v>769</v>
      </c>
      <c r="F1205" s="1081" t="s">
        <v>708</v>
      </c>
      <c r="G1205" s="1879" t="s">
        <v>11183</v>
      </c>
      <c r="H1205" s="1880"/>
      <c r="I1205" s="1880"/>
      <c r="J1205" s="1880"/>
      <c r="K1205" s="1880"/>
      <c r="L1205" s="1881"/>
      <c r="M1205" s="1155"/>
      <c r="N1205" s="1155"/>
    </row>
    <row r="1206" spans="3:14" ht="33" customHeight="1">
      <c r="C1206" s="1080" t="s">
        <v>12366</v>
      </c>
      <c r="D1206" s="1081">
        <v>32</v>
      </c>
      <c r="E1206" s="1081" t="s">
        <v>707</v>
      </c>
      <c r="F1206" s="1081" t="s">
        <v>708</v>
      </c>
      <c r="G1206" s="1879" t="s">
        <v>11201</v>
      </c>
      <c r="H1206" s="1880"/>
      <c r="I1206" s="1880"/>
      <c r="J1206" s="1880"/>
      <c r="K1206" s="1880"/>
      <c r="L1206" s="1881"/>
      <c r="M1206" s="1155"/>
      <c r="N1206" s="1155"/>
    </row>
    <row r="1207" spans="3:14" ht="33" customHeight="1">
      <c r="C1207" s="1080" t="s">
        <v>12367</v>
      </c>
      <c r="D1207" s="1081">
        <v>32</v>
      </c>
      <c r="E1207" s="1081" t="s">
        <v>707</v>
      </c>
      <c r="F1207" s="1081" t="s">
        <v>708</v>
      </c>
      <c r="G1207" s="1879" t="s">
        <v>11201</v>
      </c>
      <c r="H1207" s="1880"/>
      <c r="I1207" s="1880"/>
      <c r="J1207" s="1880"/>
      <c r="K1207" s="1880"/>
      <c r="L1207" s="1881"/>
      <c r="M1207" s="1155"/>
      <c r="N1207" s="1155"/>
    </row>
    <row r="1208" spans="3:14" ht="33" customHeight="1">
      <c r="C1208" s="1080" t="s">
        <v>12368</v>
      </c>
      <c r="D1208" s="1081">
        <v>32</v>
      </c>
      <c r="E1208" s="1081" t="s">
        <v>707</v>
      </c>
      <c r="F1208" s="1081" t="s">
        <v>708</v>
      </c>
      <c r="G1208" s="1879" t="s">
        <v>11203</v>
      </c>
      <c r="H1208" s="1880"/>
      <c r="I1208" s="1880"/>
      <c r="J1208" s="1880"/>
      <c r="K1208" s="1880"/>
      <c r="L1208" s="1881"/>
      <c r="M1208" s="1155"/>
      <c r="N1208" s="1155"/>
    </row>
    <row r="1209" spans="3:14" ht="33" customHeight="1">
      <c r="C1209" s="1080" t="s">
        <v>12369</v>
      </c>
      <c r="D1209" s="1081">
        <v>32</v>
      </c>
      <c r="E1209" s="1081" t="s">
        <v>707</v>
      </c>
      <c r="F1209" s="1081" t="s">
        <v>708</v>
      </c>
      <c r="G1209" s="1879" t="s">
        <v>11203</v>
      </c>
      <c r="H1209" s="1880"/>
      <c r="I1209" s="1880"/>
      <c r="J1209" s="1880"/>
      <c r="K1209" s="1880"/>
      <c r="L1209" s="1881"/>
      <c r="M1209" s="1155"/>
      <c r="N1209" s="1155"/>
    </row>
    <row r="1210" spans="3:14" ht="33" customHeight="1">
      <c r="C1210" s="1080" t="s">
        <v>12370</v>
      </c>
      <c r="D1210" s="1081">
        <v>32</v>
      </c>
      <c r="E1210" s="1081" t="s">
        <v>707</v>
      </c>
      <c r="F1210" s="1081" t="s">
        <v>708</v>
      </c>
      <c r="G1210" s="1879" t="s">
        <v>11203</v>
      </c>
      <c r="H1210" s="1880"/>
      <c r="I1210" s="1880"/>
      <c r="J1210" s="1880"/>
      <c r="K1210" s="1880"/>
      <c r="L1210" s="1881"/>
      <c r="M1210" s="1155"/>
      <c r="N1210" s="1155"/>
    </row>
    <row r="1211" spans="3:14" ht="33" customHeight="1">
      <c r="C1211" s="1080" t="s">
        <v>12371</v>
      </c>
      <c r="D1211" s="1081">
        <v>32</v>
      </c>
      <c r="E1211" s="1081" t="s">
        <v>707</v>
      </c>
      <c r="F1211" s="1081" t="s">
        <v>708</v>
      </c>
      <c r="G1211" s="1879" t="s">
        <v>12372</v>
      </c>
      <c r="H1211" s="1880"/>
      <c r="I1211" s="1880"/>
      <c r="J1211" s="1880"/>
      <c r="K1211" s="1880"/>
      <c r="L1211" s="1881"/>
      <c r="M1211" s="1155"/>
      <c r="N1211" s="1155"/>
    </row>
    <row r="1212" spans="3:14" ht="33" customHeight="1">
      <c r="C1212" s="1080" t="s">
        <v>12373</v>
      </c>
      <c r="D1212" s="1081">
        <v>32</v>
      </c>
      <c r="E1212" s="1081" t="s">
        <v>707</v>
      </c>
      <c r="F1212" s="1081" t="s">
        <v>708</v>
      </c>
      <c r="G1212" s="1879" t="s">
        <v>12372</v>
      </c>
      <c r="H1212" s="1880"/>
      <c r="I1212" s="1880"/>
      <c r="J1212" s="1880"/>
      <c r="K1212" s="1880"/>
      <c r="L1212" s="1881"/>
      <c r="M1212" s="1155"/>
      <c r="N1212" s="1155"/>
    </row>
    <row r="1213" spans="3:14" ht="33" customHeight="1">
      <c r="C1213" s="1080" t="s">
        <v>12374</v>
      </c>
      <c r="D1213" s="1081">
        <v>2048</v>
      </c>
      <c r="E1213" s="1081" t="s">
        <v>769</v>
      </c>
      <c r="F1213" s="1081" t="s">
        <v>708</v>
      </c>
      <c r="G1213" s="1879" t="s">
        <v>11218</v>
      </c>
      <c r="H1213" s="1880"/>
      <c r="I1213" s="1880"/>
      <c r="J1213" s="1880"/>
      <c r="K1213" s="1880"/>
      <c r="L1213" s="1881"/>
      <c r="M1213" s="1155"/>
      <c r="N1213" s="1155"/>
    </row>
    <row r="1214" spans="3:14" ht="33" customHeight="1">
      <c r="C1214" s="1080" t="s">
        <v>12375</v>
      </c>
      <c r="D1214" s="1081">
        <v>128</v>
      </c>
      <c r="E1214" s="1081" t="s">
        <v>10895</v>
      </c>
      <c r="F1214" s="1081" t="s">
        <v>708</v>
      </c>
      <c r="G1214" s="1879" t="s">
        <v>11220</v>
      </c>
      <c r="H1214" s="1880"/>
      <c r="I1214" s="1880"/>
      <c r="J1214" s="1880"/>
      <c r="K1214" s="1880"/>
      <c r="L1214" s="1881"/>
      <c r="M1214" s="1155"/>
      <c r="N1214" s="1155"/>
    </row>
    <row r="1215" spans="3:14" ht="33" customHeight="1">
      <c r="C1215" s="1080" t="s">
        <v>12376</v>
      </c>
      <c r="D1215" s="1081">
        <v>32</v>
      </c>
      <c r="E1215" s="1081" t="s">
        <v>10895</v>
      </c>
      <c r="F1215" s="1081" t="s">
        <v>708</v>
      </c>
      <c r="G1215" s="1879" t="s">
        <v>11222</v>
      </c>
      <c r="H1215" s="1880"/>
      <c r="I1215" s="1880"/>
      <c r="J1215" s="1880"/>
      <c r="K1215" s="1880"/>
      <c r="L1215" s="1881"/>
      <c r="M1215" s="1155"/>
      <c r="N1215" s="1155"/>
    </row>
    <row r="1216" spans="3:14" ht="33" customHeight="1">
      <c r="C1216" s="1080" t="s">
        <v>12187</v>
      </c>
      <c r="D1216" s="1081">
        <v>1</v>
      </c>
      <c r="E1216" s="1081" t="s">
        <v>769</v>
      </c>
      <c r="F1216" s="1081" t="s">
        <v>708</v>
      </c>
      <c r="G1216" s="1879" t="s">
        <v>11224</v>
      </c>
      <c r="H1216" s="1880"/>
      <c r="I1216" s="1880"/>
      <c r="J1216" s="1880"/>
      <c r="K1216" s="1880"/>
      <c r="L1216" s="1881"/>
      <c r="M1216" s="1155"/>
      <c r="N1216" s="922"/>
    </row>
    <row r="1217" spans="3:15" ht="33" customHeight="1">
      <c r="C1217" s="1080" t="s">
        <v>12188</v>
      </c>
      <c r="D1217" s="1081">
        <v>1</v>
      </c>
      <c r="E1217" s="1081" t="s">
        <v>707</v>
      </c>
      <c r="F1217" s="1081" t="s">
        <v>708</v>
      </c>
      <c r="G1217" s="1879" t="s">
        <v>11225</v>
      </c>
      <c r="H1217" s="1880"/>
      <c r="I1217" s="1880"/>
      <c r="J1217" s="1880"/>
      <c r="K1217" s="1880"/>
      <c r="L1217" s="1881"/>
      <c r="M1217" s="1155"/>
      <c r="N1217" s="1155"/>
      <c r="O1217" s="1058"/>
    </row>
    <row r="1218" spans="3:15" ht="33" customHeight="1">
      <c r="C1218" s="1080" t="s">
        <v>12189</v>
      </c>
      <c r="D1218" s="1081">
        <v>1</v>
      </c>
      <c r="E1218" s="1081" t="s">
        <v>10895</v>
      </c>
      <c r="F1218" s="1081" t="s">
        <v>708</v>
      </c>
      <c r="G1218" s="1879" t="s">
        <v>11226</v>
      </c>
      <c r="H1218" s="1880"/>
      <c r="I1218" s="1880"/>
      <c r="J1218" s="1880"/>
      <c r="K1218" s="1880"/>
      <c r="L1218" s="1881"/>
      <c r="M1218" s="1155"/>
      <c r="N1218" s="922"/>
      <c r="O1218" s="1058"/>
    </row>
    <row r="1219" spans="3:15" ht="33" customHeight="1">
      <c r="C1219" s="1080" t="s">
        <v>12190</v>
      </c>
      <c r="D1219" s="1081">
        <v>1</v>
      </c>
      <c r="E1219" s="1081" t="s">
        <v>10895</v>
      </c>
      <c r="F1219" s="1081" t="s">
        <v>708</v>
      </c>
      <c r="G1219" s="1879" t="s">
        <v>11227</v>
      </c>
      <c r="H1219" s="1880"/>
      <c r="I1219" s="1880"/>
      <c r="J1219" s="1880"/>
      <c r="K1219" s="1880"/>
      <c r="L1219" s="1881"/>
      <c r="M1219" s="1155"/>
      <c r="N1219" s="922"/>
      <c r="O1219" s="1058"/>
    </row>
    <row r="1220" spans="3:15" ht="33" customHeight="1">
      <c r="C1220" s="1018" t="s">
        <v>12377</v>
      </c>
      <c r="D1220" s="1081">
        <v>4</v>
      </c>
      <c r="E1220" s="1081" t="s">
        <v>707</v>
      </c>
      <c r="F1220" s="1081" t="s">
        <v>708</v>
      </c>
      <c r="G1220" s="1879" t="s">
        <v>11229</v>
      </c>
      <c r="H1220" s="1880"/>
      <c r="I1220" s="1880"/>
      <c r="J1220" s="1880"/>
      <c r="K1220" s="1880"/>
      <c r="L1220" s="1881"/>
      <c r="M1220" s="1155"/>
      <c r="N1220" s="1155"/>
      <c r="O1220" s="1058"/>
    </row>
    <row r="1221" spans="3:15" ht="33" customHeight="1">
      <c r="C1221" s="1018" t="s">
        <v>12192</v>
      </c>
      <c r="D1221" s="1081">
        <v>1</v>
      </c>
      <c r="E1221" s="1081" t="s">
        <v>707</v>
      </c>
      <c r="F1221" s="1081" t="s">
        <v>708</v>
      </c>
      <c r="G1221" s="1879" t="s">
        <v>11230</v>
      </c>
      <c r="H1221" s="1880"/>
      <c r="I1221" s="1880"/>
      <c r="J1221" s="1880"/>
      <c r="K1221" s="1880"/>
      <c r="L1221" s="1881"/>
      <c r="M1221" s="1155"/>
      <c r="N1221" s="1155"/>
      <c r="O1221" s="1058"/>
    </row>
    <row r="1222" spans="3:15" ht="33" customHeight="1">
      <c r="C1222" s="1018" t="s">
        <v>12193</v>
      </c>
      <c r="D1222" s="1081">
        <v>1</v>
      </c>
      <c r="E1222" s="1081" t="s">
        <v>707</v>
      </c>
      <c r="F1222" s="1081" t="s">
        <v>708</v>
      </c>
      <c r="G1222" s="1879" t="s">
        <v>11231</v>
      </c>
      <c r="H1222" s="1880"/>
      <c r="I1222" s="1880"/>
      <c r="J1222" s="1880"/>
      <c r="K1222" s="1880"/>
      <c r="L1222" s="1881"/>
      <c r="M1222" s="1155"/>
      <c r="N1222" s="1155"/>
      <c r="O1222" s="1058"/>
    </row>
    <row r="1223" spans="3:15" ht="33" customHeight="1">
      <c r="C1223" s="1018" t="s">
        <v>12194</v>
      </c>
      <c r="D1223" s="1081">
        <v>1</v>
      </c>
      <c r="E1223" s="1081" t="s">
        <v>707</v>
      </c>
      <c r="F1223" s="1081" t="s">
        <v>708</v>
      </c>
      <c r="G1223" s="1879" t="s">
        <v>11232</v>
      </c>
      <c r="H1223" s="1880"/>
      <c r="I1223" s="1880"/>
      <c r="J1223" s="1880"/>
      <c r="K1223" s="1880"/>
      <c r="L1223" s="1881"/>
      <c r="M1223" s="1155"/>
      <c r="N1223" s="1155"/>
      <c r="O1223" s="1058"/>
    </row>
    <row r="1224" spans="3:15" ht="33" customHeight="1">
      <c r="C1224" s="1018" t="s">
        <v>12195</v>
      </c>
      <c r="D1224" s="1081">
        <v>1</v>
      </c>
      <c r="E1224" s="1081" t="s">
        <v>707</v>
      </c>
      <c r="F1224" s="1081" t="s">
        <v>708</v>
      </c>
      <c r="G1224" s="1879" t="s">
        <v>11233</v>
      </c>
      <c r="H1224" s="1880"/>
      <c r="I1224" s="1880"/>
      <c r="J1224" s="1880"/>
      <c r="K1224" s="1880"/>
      <c r="L1224" s="1881"/>
      <c r="M1224" s="1155"/>
      <c r="N1224" s="1155"/>
      <c r="O1224" s="1058"/>
    </row>
    <row r="1225" spans="3:15" ht="33" customHeight="1">
      <c r="C1225" s="1080" t="s">
        <v>12378</v>
      </c>
      <c r="D1225" s="1081">
        <v>4</v>
      </c>
      <c r="E1225" s="1081" t="s">
        <v>707</v>
      </c>
      <c r="F1225" s="1081" t="s">
        <v>708</v>
      </c>
      <c r="G1225" s="1879" t="s">
        <v>12379</v>
      </c>
      <c r="H1225" s="1880"/>
      <c r="I1225" s="1880"/>
      <c r="J1225" s="1880"/>
      <c r="K1225" s="1880"/>
      <c r="L1225" s="1881"/>
      <c r="M1225" s="1155"/>
      <c r="N1225" s="1155"/>
      <c r="O1225" s="1058"/>
    </row>
    <row r="1226" spans="3:15" ht="33" customHeight="1">
      <c r="C1226" s="1079" t="s">
        <v>12384</v>
      </c>
      <c r="D1226" s="1078">
        <v>2</v>
      </c>
      <c r="E1226" s="1078" t="s">
        <v>707</v>
      </c>
      <c r="F1226" s="1078" t="s">
        <v>708</v>
      </c>
      <c r="G1226" s="1892" t="s">
        <v>12380</v>
      </c>
      <c r="H1226" s="1893"/>
      <c r="I1226" s="1893"/>
      <c r="J1226" s="1893"/>
      <c r="K1226" s="1893"/>
      <c r="L1226" s="1894"/>
      <c r="M1226" s="1155"/>
      <c r="N1226" s="922"/>
      <c r="O1226" s="1058"/>
    </row>
    <row r="1227" spans="3:15" ht="33" customHeight="1">
      <c r="C1227" s="1079" t="s">
        <v>12196</v>
      </c>
      <c r="D1227" s="1078">
        <v>1</v>
      </c>
      <c r="E1227" s="1078" t="s">
        <v>707</v>
      </c>
      <c r="F1227" s="1078" t="s">
        <v>708</v>
      </c>
      <c r="G1227" s="1892" t="s">
        <v>12381</v>
      </c>
      <c r="H1227" s="1893"/>
      <c r="I1227" s="1893"/>
      <c r="J1227" s="1893"/>
      <c r="K1227" s="1893"/>
      <c r="L1227" s="1894"/>
      <c r="M1227" s="1155"/>
      <c r="N1227" s="922"/>
      <c r="O1227" s="1058"/>
    </row>
    <row r="1228" spans="3:15">
      <c r="C1228" s="873" t="s">
        <v>14435</v>
      </c>
      <c r="D1228" s="1017">
        <f>SUM(D1034:D1227)</f>
        <v>4747</v>
      </c>
      <c r="E1228" s="1058"/>
      <c r="F1228" s="1058"/>
      <c r="G1228" s="1058"/>
      <c r="H1228" s="1058"/>
      <c r="I1228" s="1058"/>
      <c r="J1228" s="1058"/>
      <c r="K1228" s="1058"/>
      <c r="L1228" s="1058"/>
      <c r="M1228" s="1155"/>
      <c r="N1228" s="1155"/>
      <c r="O1228" s="1058"/>
    </row>
    <row r="1229" spans="3:15">
      <c r="M1229" s="1443"/>
      <c r="N1229" s="1443"/>
    </row>
    <row r="1230" spans="3:15">
      <c r="M1230" s="1443"/>
      <c r="N1230" s="1443"/>
    </row>
  </sheetData>
  <mergeCells count="917">
    <mergeCell ref="C543:J543"/>
    <mergeCell ref="C544:J544"/>
    <mergeCell ref="C562:J562"/>
    <mergeCell ref="C563:J563"/>
    <mergeCell ref="C588:J588"/>
    <mergeCell ref="C589:J589"/>
    <mergeCell ref="C590:J590"/>
    <mergeCell ref="C567:J567"/>
    <mergeCell ref="C518:J518"/>
    <mergeCell ref="C521:J521"/>
    <mergeCell ref="C522:J522"/>
    <mergeCell ref="C523:J523"/>
    <mergeCell ref="C524:J524"/>
    <mergeCell ref="C525:J525"/>
    <mergeCell ref="C526:J526"/>
    <mergeCell ref="C527:J527"/>
    <mergeCell ref="C519:J519"/>
    <mergeCell ref="C520:J520"/>
    <mergeCell ref="C528:J528"/>
    <mergeCell ref="C539:J539"/>
    <mergeCell ref="C540:J540"/>
    <mergeCell ref="C547:J547"/>
    <mergeCell ref="C548:J548"/>
    <mergeCell ref="C549:J549"/>
    <mergeCell ref="C506:J506"/>
    <mergeCell ref="C507:J507"/>
    <mergeCell ref="C517:J517"/>
    <mergeCell ref="C509:J509"/>
    <mergeCell ref="C510:J510"/>
    <mergeCell ref="C511:J511"/>
    <mergeCell ref="C512:J512"/>
    <mergeCell ref="G1044:L1044"/>
    <mergeCell ref="G1033:L1033"/>
    <mergeCell ref="G1035:L1035"/>
    <mergeCell ref="G1036:L1036"/>
    <mergeCell ref="G1037:L1037"/>
    <mergeCell ref="G1038:L1038"/>
    <mergeCell ref="G1034:L1034"/>
    <mergeCell ref="C541:J541"/>
    <mergeCell ref="C611:J611"/>
    <mergeCell ref="C600:J600"/>
    <mergeCell ref="C601:J601"/>
    <mergeCell ref="C602:J602"/>
    <mergeCell ref="C603:J603"/>
    <mergeCell ref="C604:J604"/>
    <mergeCell ref="C605:J605"/>
    <mergeCell ref="C618:J618"/>
    <mergeCell ref="C542:J542"/>
    <mergeCell ref="C273:J273"/>
    <mergeCell ref="C274:J274"/>
    <mergeCell ref="C275:J275"/>
    <mergeCell ref="C489:J489"/>
    <mergeCell ref="C490:J490"/>
    <mergeCell ref="C491:J491"/>
    <mergeCell ref="C337:J337"/>
    <mergeCell ref="C338:J338"/>
    <mergeCell ref="C339:J339"/>
    <mergeCell ref="C340:J340"/>
    <mergeCell ref="C381:J381"/>
    <mergeCell ref="C382:J382"/>
    <mergeCell ref="C355:J355"/>
    <mergeCell ref="C356:J356"/>
    <mergeCell ref="C357:J357"/>
    <mergeCell ref="C358:J358"/>
    <mergeCell ref="C343:J343"/>
    <mergeCell ref="C344:J344"/>
    <mergeCell ref="C345:J345"/>
    <mergeCell ref="C346:J346"/>
    <mergeCell ref="C347:J347"/>
    <mergeCell ref="C323:J323"/>
    <mergeCell ref="C324:J324"/>
    <mergeCell ref="C325:J325"/>
    <mergeCell ref="C326:J326"/>
    <mergeCell ref="C327:J327"/>
    <mergeCell ref="C328:J328"/>
    <mergeCell ref="C329:J329"/>
    <mergeCell ref="C330:J330"/>
    <mergeCell ref="C486:J486"/>
    <mergeCell ref="C289:J289"/>
    <mergeCell ref="C290:J290"/>
    <mergeCell ref="C297:J297"/>
    <mergeCell ref="C321:J321"/>
    <mergeCell ref="C322:J322"/>
    <mergeCell ref="C317:J317"/>
    <mergeCell ref="C318:J318"/>
    <mergeCell ref="C315:J315"/>
    <mergeCell ref="C316:J316"/>
    <mergeCell ref="C362:J362"/>
    <mergeCell ref="C363:J363"/>
    <mergeCell ref="C364:J364"/>
    <mergeCell ref="C472:J472"/>
    <mergeCell ref="C473:J473"/>
    <mergeCell ref="C465:J465"/>
    <mergeCell ref="C453:J453"/>
    <mergeCell ref="C454:J454"/>
    <mergeCell ref="C455:J455"/>
    <mergeCell ref="C271:J271"/>
    <mergeCell ref="C272:J272"/>
    <mergeCell ref="C485:J485"/>
    <mergeCell ref="C333:J333"/>
    <mergeCell ref="C334:J334"/>
    <mergeCell ref="C335:J335"/>
    <mergeCell ref="C336:J336"/>
    <mergeCell ref="C313:J313"/>
    <mergeCell ref="C314:J314"/>
    <mergeCell ref="C319:J319"/>
    <mergeCell ref="C320:J320"/>
    <mergeCell ref="C348:J348"/>
    <mergeCell ref="C341:J341"/>
    <mergeCell ref="C342:J342"/>
    <mergeCell ref="C457:J457"/>
    <mergeCell ref="C378:J378"/>
    <mergeCell ref="C379:J379"/>
    <mergeCell ref="C369:J369"/>
    <mergeCell ref="C370:J370"/>
    <mergeCell ref="C367:J367"/>
    <mergeCell ref="C368:J368"/>
    <mergeCell ref="C365:J365"/>
    <mergeCell ref="C366:J366"/>
    <mergeCell ref="C371:J371"/>
    <mergeCell ref="G256:J256"/>
    <mergeCell ref="G257:J257"/>
    <mergeCell ref="C264:J264"/>
    <mergeCell ref="C265:J265"/>
    <mergeCell ref="C266:J266"/>
    <mergeCell ref="C267:J267"/>
    <mergeCell ref="C268:J268"/>
    <mergeCell ref="C269:J269"/>
    <mergeCell ref="C270:J270"/>
    <mergeCell ref="C261:J261"/>
    <mergeCell ref="C262:J262"/>
    <mergeCell ref="C263:J263"/>
    <mergeCell ref="C243:J243"/>
    <mergeCell ref="C244:J244"/>
    <mergeCell ref="C245:J245"/>
    <mergeCell ref="E246:J246"/>
    <mergeCell ref="C249:J249"/>
    <mergeCell ref="C250:J250"/>
    <mergeCell ref="C251:J251"/>
    <mergeCell ref="C252:J252"/>
    <mergeCell ref="G253:J253"/>
    <mergeCell ref="G254:J254"/>
    <mergeCell ref="G255:J255"/>
    <mergeCell ref="C276:J276"/>
    <mergeCell ref="C277:J277"/>
    <mergeCell ref="C278:J278"/>
    <mergeCell ref="C478:J478"/>
    <mergeCell ref="C479:J479"/>
    <mergeCell ref="C480:J480"/>
    <mergeCell ref="C279:J279"/>
    <mergeCell ref="C280:J280"/>
    <mergeCell ref="C281:J281"/>
    <mergeCell ref="C282:J282"/>
    <mergeCell ref="C283:J283"/>
    <mergeCell ref="C284:J284"/>
    <mergeCell ref="C285:J285"/>
    <mergeCell ref="C286:J286"/>
    <mergeCell ref="C287:J287"/>
    <mergeCell ref="C288:J288"/>
    <mergeCell ref="C309:J309"/>
    <mergeCell ref="C310:J310"/>
    <mergeCell ref="C311:J311"/>
    <mergeCell ref="C312:J312"/>
    <mergeCell ref="C331:J331"/>
    <mergeCell ref="C332:J332"/>
    <mergeCell ref="C240:J240"/>
    <mergeCell ref="C241:J241"/>
    <mergeCell ref="C242:J242"/>
    <mergeCell ref="H219:J219"/>
    <mergeCell ref="F220:J220"/>
    <mergeCell ref="F221:J221"/>
    <mergeCell ref="H222:J222"/>
    <mergeCell ref="H223:J223"/>
    <mergeCell ref="I224:J224"/>
    <mergeCell ref="C226:J226"/>
    <mergeCell ref="C227:J227"/>
    <mergeCell ref="C228:J228"/>
    <mergeCell ref="F229:J229"/>
    <mergeCell ref="D230:J230"/>
    <mergeCell ref="G231:J231"/>
    <mergeCell ref="F232:J232"/>
    <mergeCell ref="G234:J234"/>
    <mergeCell ref="C235:J235"/>
    <mergeCell ref="E236:J236"/>
    <mergeCell ref="C237:J237"/>
    <mergeCell ref="C238:J238"/>
    <mergeCell ref="C239:J239"/>
    <mergeCell ref="G212:J212"/>
    <mergeCell ref="G214:J214"/>
    <mergeCell ref="G215:J215"/>
    <mergeCell ref="H216:J216"/>
    <mergeCell ref="H217:J217"/>
    <mergeCell ref="H218:J218"/>
    <mergeCell ref="C194:J194"/>
    <mergeCell ref="C195:J195"/>
    <mergeCell ref="C196:J196"/>
    <mergeCell ref="C197:J197"/>
    <mergeCell ref="C198:J198"/>
    <mergeCell ref="C199:J199"/>
    <mergeCell ref="C200:J200"/>
    <mergeCell ref="C201:J201"/>
    <mergeCell ref="C202:J202"/>
    <mergeCell ref="C203:J203"/>
    <mergeCell ref="C204:J204"/>
    <mergeCell ref="C205:J205"/>
    <mergeCell ref="C206:J206"/>
    <mergeCell ref="C207:J207"/>
    <mergeCell ref="C208:J208"/>
    <mergeCell ref="G209:J209"/>
    <mergeCell ref="C179:J179"/>
    <mergeCell ref="C180:J180"/>
    <mergeCell ref="C181:J181"/>
    <mergeCell ref="C182:J182"/>
    <mergeCell ref="C183:J183"/>
    <mergeCell ref="C184:J184"/>
    <mergeCell ref="C185:J185"/>
    <mergeCell ref="I210:J210"/>
    <mergeCell ref="G211:J211"/>
    <mergeCell ref="C186:J186"/>
    <mergeCell ref="C187:J187"/>
    <mergeCell ref="C188:J188"/>
    <mergeCell ref="C189:J189"/>
    <mergeCell ref="C190:J190"/>
    <mergeCell ref="C191:J191"/>
    <mergeCell ref="C192:J192"/>
    <mergeCell ref="C193:J193"/>
    <mergeCell ref="C172:J172"/>
    <mergeCell ref="C173:J173"/>
    <mergeCell ref="C174:J174"/>
    <mergeCell ref="C175:J175"/>
    <mergeCell ref="C176:J176"/>
    <mergeCell ref="C177:J177"/>
    <mergeCell ref="C178:J178"/>
    <mergeCell ref="C153:J153"/>
    <mergeCell ref="F154:J154"/>
    <mergeCell ref="C155:J155"/>
    <mergeCell ref="G156:J156"/>
    <mergeCell ref="C157:J157"/>
    <mergeCell ref="F158:J158"/>
    <mergeCell ref="C161:J161"/>
    <mergeCell ref="C162:J162"/>
    <mergeCell ref="C163:J163"/>
    <mergeCell ref="C164:J164"/>
    <mergeCell ref="C165:J165"/>
    <mergeCell ref="E166:J166"/>
    <mergeCell ref="G167:J167"/>
    <mergeCell ref="C169:J169"/>
    <mergeCell ref="C170:J170"/>
    <mergeCell ref="C171:J171"/>
    <mergeCell ref="C133:J133"/>
    <mergeCell ref="C134:J134"/>
    <mergeCell ref="I141:J141"/>
    <mergeCell ref="G142:J142"/>
    <mergeCell ref="G147:J147"/>
    <mergeCell ref="I129:J129"/>
    <mergeCell ref="H130:J130"/>
    <mergeCell ref="H131:J131"/>
    <mergeCell ref="G132:J132"/>
    <mergeCell ref="C105:J105"/>
    <mergeCell ref="C106:J106"/>
    <mergeCell ref="C107:J107"/>
    <mergeCell ref="C108:J108"/>
    <mergeCell ref="I110:J110"/>
    <mergeCell ref="E111:J111"/>
    <mergeCell ref="C117:J117"/>
    <mergeCell ref="C118:J118"/>
    <mergeCell ref="C119:J119"/>
    <mergeCell ref="C120:J120"/>
    <mergeCell ref="C121:J121"/>
    <mergeCell ref="C122:J122"/>
    <mergeCell ref="C123:J123"/>
    <mergeCell ref="C124:J124"/>
    <mergeCell ref="C125:J125"/>
    <mergeCell ref="C126:J126"/>
    <mergeCell ref="C127:J127"/>
    <mergeCell ref="C128:J128"/>
    <mergeCell ref="C102:J102"/>
    <mergeCell ref="C103:J103"/>
    <mergeCell ref="C104:J104"/>
    <mergeCell ref="G76:J76"/>
    <mergeCell ref="G77:J77"/>
    <mergeCell ref="C85:J85"/>
    <mergeCell ref="H81:J81"/>
    <mergeCell ref="H82:J82"/>
    <mergeCell ref="I83:J83"/>
    <mergeCell ref="C87:J87"/>
    <mergeCell ref="C88:J88"/>
    <mergeCell ref="C93:J93"/>
    <mergeCell ref="C94:J94"/>
    <mergeCell ref="C95:J95"/>
    <mergeCell ref="I96:J96"/>
    <mergeCell ref="C97:J97"/>
    <mergeCell ref="C98:J98"/>
    <mergeCell ref="C99:J99"/>
    <mergeCell ref="C101:J101"/>
    <mergeCell ref="C38:J38"/>
    <mergeCell ref="H39:J39"/>
    <mergeCell ref="F40:J40"/>
    <mergeCell ref="C70:J70"/>
    <mergeCell ref="H74:J74"/>
    <mergeCell ref="E47:J47"/>
    <mergeCell ref="H48:J48"/>
    <mergeCell ref="F49:J49"/>
    <mergeCell ref="C54:J54"/>
    <mergeCell ref="I55:J55"/>
    <mergeCell ref="C57:J57"/>
    <mergeCell ref="E58:J58"/>
    <mergeCell ref="C61:J61"/>
    <mergeCell ref="C62:J62"/>
    <mergeCell ref="C63:J63"/>
    <mergeCell ref="C64:J64"/>
    <mergeCell ref="C65:J65"/>
    <mergeCell ref="C66:J66"/>
    <mergeCell ref="C67:J67"/>
    <mergeCell ref="C68:J68"/>
    <mergeCell ref="C69:J69"/>
    <mergeCell ref="C42:J42"/>
    <mergeCell ref="E43:J43"/>
    <mergeCell ref="F31:J31"/>
    <mergeCell ref="E32:J32"/>
    <mergeCell ref="H33:J33"/>
    <mergeCell ref="F34:J34"/>
    <mergeCell ref="C35:J35"/>
    <mergeCell ref="C37:J37"/>
    <mergeCell ref="C18:J18"/>
    <mergeCell ref="C19:J19"/>
    <mergeCell ref="C20:J20"/>
    <mergeCell ref="G22:J22"/>
    <mergeCell ref="G23:J23"/>
    <mergeCell ref="H24:J24"/>
    <mergeCell ref="G6:J6"/>
    <mergeCell ref="C7:J7"/>
    <mergeCell ref="C8:J8"/>
    <mergeCell ref="F9:J9"/>
    <mergeCell ref="G10:J10"/>
    <mergeCell ref="C13:J13"/>
    <mergeCell ref="C14:J14"/>
    <mergeCell ref="C15:J15"/>
    <mergeCell ref="G16:J16"/>
    <mergeCell ref="C17:J17"/>
    <mergeCell ref="H25:J25"/>
    <mergeCell ref="F26:J26"/>
    <mergeCell ref="C27:J27"/>
    <mergeCell ref="C28:J28"/>
    <mergeCell ref="C29:J29"/>
    <mergeCell ref="G30:J30"/>
    <mergeCell ref="C307:J307"/>
    <mergeCell ref="C308:J308"/>
    <mergeCell ref="C305:J305"/>
    <mergeCell ref="C306:J306"/>
    <mergeCell ref="C291:J291"/>
    <mergeCell ref="C292:J292"/>
    <mergeCell ref="C301:J301"/>
    <mergeCell ref="C302:J302"/>
    <mergeCell ref="C303:J303"/>
    <mergeCell ref="C304:J304"/>
    <mergeCell ref="C293:J293"/>
    <mergeCell ref="C294:J294"/>
    <mergeCell ref="C298:J298"/>
    <mergeCell ref="C299:J299"/>
    <mergeCell ref="C300:J300"/>
    <mergeCell ref="C295:J295"/>
    <mergeCell ref="C296:J296"/>
    <mergeCell ref="C380:J380"/>
    <mergeCell ref="C359:J359"/>
    <mergeCell ref="C360:J360"/>
    <mergeCell ref="C349:J349"/>
    <mergeCell ref="C350:J350"/>
    <mergeCell ref="C351:J351"/>
    <mergeCell ref="C352:J352"/>
    <mergeCell ref="C353:J353"/>
    <mergeCell ref="C354:J354"/>
    <mergeCell ref="C361:J361"/>
    <mergeCell ref="C372:J372"/>
    <mergeCell ref="C373:J373"/>
    <mergeCell ref="C374:J374"/>
    <mergeCell ref="C375:J375"/>
    <mergeCell ref="C376:J376"/>
    <mergeCell ref="C377:J377"/>
    <mergeCell ref="C396:J396"/>
    <mergeCell ref="C391:J391"/>
    <mergeCell ref="C383:J383"/>
    <mergeCell ref="C384:J384"/>
    <mergeCell ref="C385:J385"/>
    <mergeCell ref="C386:J386"/>
    <mergeCell ref="C397:J397"/>
    <mergeCell ref="C392:J392"/>
    <mergeCell ref="C389:J389"/>
    <mergeCell ref="C390:J390"/>
    <mergeCell ref="C393:J393"/>
    <mergeCell ref="C394:J394"/>
    <mergeCell ref="C387:J387"/>
    <mergeCell ref="C388:J388"/>
    <mergeCell ref="C395:J395"/>
    <mergeCell ref="G1070:L1070"/>
    <mergeCell ref="G1068:L1068"/>
    <mergeCell ref="C458:J458"/>
    <mergeCell ref="C459:J459"/>
    <mergeCell ref="C419:J419"/>
    <mergeCell ref="C420:J420"/>
    <mergeCell ref="C421:J421"/>
    <mergeCell ref="C535:J535"/>
    <mergeCell ref="C536:J536"/>
    <mergeCell ref="C537:J537"/>
    <mergeCell ref="C538:J538"/>
    <mergeCell ref="C428:J428"/>
    <mergeCell ref="C429:J429"/>
    <mergeCell ref="G1053:L1053"/>
    <mergeCell ref="G1054:L1054"/>
    <mergeCell ref="C466:J466"/>
    <mergeCell ref="G1051:L1051"/>
    <mergeCell ref="C456:J456"/>
    <mergeCell ref="C435:J435"/>
    <mergeCell ref="C436:J436"/>
    <mergeCell ref="C502:J502"/>
    <mergeCell ref="C503:J503"/>
    <mergeCell ref="C504:J504"/>
    <mergeCell ref="C505:J505"/>
    <mergeCell ref="C422:J422"/>
    <mergeCell ref="C398:J398"/>
    <mergeCell ref="C399:J399"/>
    <mergeCell ref="C400:J400"/>
    <mergeCell ref="C401:J401"/>
    <mergeCell ref="C402:J402"/>
    <mergeCell ref="C415:J415"/>
    <mergeCell ref="C412:J412"/>
    <mergeCell ref="C413:J413"/>
    <mergeCell ref="C414:J414"/>
    <mergeCell ref="C416:J416"/>
    <mergeCell ref="C417:J417"/>
    <mergeCell ref="C418:J418"/>
    <mergeCell ref="C403:J403"/>
    <mergeCell ref="C404:J404"/>
    <mergeCell ref="C405:J405"/>
    <mergeCell ref="C406:J406"/>
    <mergeCell ref="C407:J407"/>
    <mergeCell ref="C408:J408"/>
    <mergeCell ref="C409:J409"/>
    <mergeCell ref="C410:J410"/>
    <mergeCell ref="C411:J411"/>
    <mergeCell ref="C501:J501"/>
    <mergeCell ref="C437:J437"/>
    <mergeCell ref="C438:J438"/>
    <mergeCell ref="C439:J439"/>
    <mergeCell ref="C440:J440"/>
    <mergeCell ref="C441:J441"/>
    <mergeCell ref="C442:J442"/>
    <mergeCell ref="C443:J443"/>
    <mergeCell ref="C444:J444"/>
    <mergeCell ref="C445:J445"/>
    <mergeCell ref="C492:J492"/>
    <mergeCell ref="C446:J446"/>
    <mergeCell ref="C447:J447"/>
    <mergeCell ref="C448:J448"/>
    <mergeCell ref="C493:J493"/>
    <mergeCell ref="C494:J494"/>
    <mergeCell ref="C495:J495"/>
    <mergeCell ref="C496:J496"/>
    <mergeCell ref="C469:J469"/>
    <mergeCell ref="C470:J470"/>
    <mergeCell ref="C471:J471"/>
    <mergeCell ref="C488:J488"/>
    <mergeCell ref="C500:J500"/>
    <mergeCell ref="G1071:L1071"/>
    <mergeCell ref="G1072:L1072"/>
    <mergeCell ref="G1073:L1073"/>
    <mergeCell ref="C568:J568"/>
    <mergeCell ref="C569:J569"/>
    <mergeCell ref="C423:J423"/>
    <mergeCell ref="C424:J424"/>
    <mergeCell ref="C425:J425"/>
    <mergeCell ref="C426:J426"/>
    <mergeCell ref="C427:J427"/>
    <mergeCell ref="G1063:L1063"/>
    <mergeCell ref="G1067:L1067"/>
    <mergeCell ref="C619:J619"/>
    <mergeCell ref="C620:J620"/>
    <mergeCell ref="C621:J621"/>
    <mergeCell ref="C622:J622"/>
    <mergeCell ref="C623:J623"/>
    <mergeCell ref="C612:J612"/>
    <mergeCell ref="C613:J613"/>
    <mergeCell ref="C614:J614"/>
    <mergeCell ref="C615:J615"/>
    <mergeCell ref="C497:J497"/>
    <mergeCell ref="C498:J498"/>
    <mergeCell ref="C487:J487"/>
    <mergeCell ref="C508:J508"/>
    <mergeCell ref="C499:J499"/>
    <mergeCell ref="G1081:L1081"/>
    <mergeCell ref="G1082:L1082"/>
    <mergeCell ref="G1084:L1084"/>
    <mergeCell ref="C529:J529"/>
    <mergeCell ref="C530:J530"/>
    <mergeCell ref="C531:J531"/>
    <mergeCell ref="C532:J532"/>
    <mergeCell ref="C533:J533"/>
    <mergeCell ref="C534:J534"/>
    <mergeCell ref="C581:J581"/>
    <mergeCell ref="C592:J592"/>
    <mergeCell ref="C593:J593"/>
    <mergeCell ref="C606:J606"/>
    <mergeCell ref="C607:J607"/>
    <mergeCell ref="C608:J608"/>
    <mergeCell ref="C609:J609"/>
    <mergeCell ref="C610:J610"/>
    <mergeCell ref="G1069:L1069"/>
    <mergeCell ref="G1075:L1075"/>
    <mergeCell ref="G1077:L1077"/>
    <mergeCell ref="G1078:L1078"/>
    <mergeCell ref="G1079:L1079"/>
    <mergeCell ref="G1080:L1080"/>
    <mergeCell ref="G1057:L1057"/>
    <mergeCell ref="C430:J430"/>
    <mergeCell ref="C431:J431"/>
    <mergeCell ref="C432:J432"/>
    <mergeCell ref="C433:J433"/>
    <mergeCell ref="C434:J434"/>
    <mergeCell ref="C559:J559"/>
    <mergeCell ref="C560:J560"/>
    <mergeCell ref="C561:J561"/>
    <mergeCell ref="C460:J460"/>
    <mergeCell ref="C461:J461"/>
    <mergeCell ref="C462:J462"/>
    <mergeCell ref="C463:J463"/>
    <mergeCell ref="C464:J464"/>
    <mergeCell ref="C474:J474"/>
    <mergeCell ref="C475:J475"/>
    <mergeCell ref="C476:J476"/>
    <mergeCell ref="C477:J477"/>
    <mergeCell ref="C467:J467"/>
    <mergeCell ref="C468:J468"/>
    <mergeCell ref="C566:J566"/>
    <mergeCell ref="C545:J545"/>
    <mergeCell ref="C546:J546"/>
    <mergeCell ref="C550:J550"/>
    <mergeCell ref="C551:J551"/>
    <mergeCell ref="C575:J575"/>
    <mergeCell ref="C564:J564"/>
    <mergeCell ref="C552:J552"/>
    <mergeCell ref="C553:J553"/>
    <mergeCell ref="C554:J554"/>
    <mergeCell ref="C555:J555"/>
    <mergeCell ref="C556:J556"/>
    <mergeCell ref="C557:J557"/>
    <mergeCell ref="C558:J558"/>
    <mergeCell ref="C565:J565"/>
    <mergeCell ref="C570:J570"/>
    <mergeCell ref="C571:J571"/>
    <mergeCell ref="C572:J572"/>
    <mergeCell ref="C573:J573"/>
    <mergeCell ref="C574:J574"/>
    <mergeCell ref="G1049:L1049"/>
    <mergeCell ref="C594:J594"/>
    <mergeCell ref="C595:J595"/>
    <mergeCell ref="C596:J596"/>
    <mergeCell ref="C597:J597"/>
    <mergeCell ref="C598:J598"/>
    <mergeCell ref="C599:J599"/>
    <mergeCell ref="C663:J663"/>
    <mergeCell ref="C664:J664"/>
    <mergeCell ref="C665:J665"/>
    <mergeCell ref="C679:J679"/>
    <mergeCell ref="C680:J680"/>
    <mergeCell ref="C681:J681"/>
    <mergeCell ref="C682:J682"/>
    <mergeCell ref="C683:J683"/>
    <mergeCell ref="C672:J672"/>
    <mergeCell ref="C673:J673"/>
    <mergeCell ref="C674:J674"/>
    <mergeCell ref="C675:J675"/>
    <mergeCell ref="C625:J625"/>
    <mergeCell ref="C626:J626"/>
    <mergeCell ref="C627:J627"/>
    <mergeCell ref="C628:J628"/>
    <mergeCell ref="C629:J629"/>
    <mergeCell ref="C653:J653"/>
    <mergeCell ref="C660:J660"/>
    <mergeCell ref="C661:J661"/>
    <mergeCell ref="C662:J662"/>
    <mergeCell ref="C582:J582"/>
    <mergeCell ref="C583:J583"/>
    <mergeCell ref="C584:J584"/>
    <mergeCell ref="C585:J585"/>
    <mergeCell ref="C586:J586"/>
    <mergeCell ref="C587:J587"/>
    <mergeCell ref="C650:J650"/>
    <mergeCell ref="C651:J651"/>
    <mergeCell ref="C652:J652"/>
    <mergeCell ref="C630:J630"/>
    <mergeCell ref="C631:J631"/>
    <mergeCell ref="C632:J632"/>
    <mergeCell ref="C633:J633"/>
    <mergeCell ref="C634:J634"/>
    <mergeCell ref="C635:J635"/>
    <mergeCell ref="C642:J642"/>
    <mergeCell ref="G1066:L1066"/>
    <mergeCell ref="G1055:L1055"/>
    <mergeCell ref="G1056:L1056"/>
    <mergeCell ref="G1050:L1050"/>
    <mergeCell ref="G1052:L1052"/>
    <mergeCell ref="G1045:L1045"/>
    <mergeCell ref="C591:J591"/>
    <mergeCell ref="G1048:L1048"/>
    <mergeCell ref="G1039:L1039"/>
    <mergeCell ref="G1040:L1040"/>
    <mergeCell ref="G1041:L1041"/>
    <mergeCell ref="G1042:L1042"/>
    <mergeCell ref="G1043:L1043"/>
    <mergeCell ref="G1046:L1046"/>
    <mergeCell ref="G1047:L1047"/>
    <mergeCell ref="C616:J616"/>
    <mergeCell ref="C617:J617"/>
    <mergeCell ref="C624:J624"/>
    <mergeCell ref="G1064:L1064"/>
    <mergeCell ref="G1065:L1065"/>
    <mergeCell ref="C658:J658"/>
    <mergeCell ref="C659:J659"/>
    <mergeCell ref="C648:J648"/>
    <mergeCell ref="C649:J649"/>
    <mergeCell ref="G1102:L1102"/>
    <mergeCell ref="G1103:L1103"/>
    <mergeCell ref="G1097:L1097"/>
    <mergeCell ref="G1098:L1098"/>
    <mergeCell ref="G1092:L1092"/>
    <mergeCell ref="G1083:L1083"/>
    <mergeCell ref="G1094:L1094"/>
    <mergeCell ref="G1095:L1095"/>
    <mergeCell ref="G1096:L1096"/>
    <mergeCell ref="G1099:L1099"/>
    <mergeCell ref="G1100:L1100"/>
    <mergeCell ref="G1101:L1101"/>
    <mergeCell ref="G1093:L1093"/>
    <mergeCell ref="C576:J576"/>
    <mergeCell ref="C577:J577"/>
    <mergeCell ref="C578:J578"/>
    <mergeCell ref="C579:J579"/>
    <mergeCell ref="C580:J580"/>
    <mergeCell ref="G1091:L1091"/>
    <mergeCell ref="G1087:L1087"/>
    <mergeCell ref="G1135:L1135"/>
    <mergeCell ref="C760:J760"/>
    <mergeCell ref="C643:J643"/>
    <mergeCell ref="C644:J644"/>
    <mergeCell ref="C645:J645"/>
    <mergeCell ref="C646:J646"/>
    <mergeCell ref="C647:J647"/>
    <mergeCell ref="C636:J636"/>
    <mergeCell ref="C637:J637"/>
    <mergeCell ref="C638:J638"/>
    <mergeCell ref="C639:J639"/>
    <mergeCell ref="C640:J640"/>
    <mergeCell ref="C641:J641"/>
    <mergeCell ref="C654:J654"/>
    <mergeCell ref="C655:J655"/>
    <mergeCell ref="C656:J656"/>
    <mergeCell ref="C657:J657"/>
    <mergeCell ref="G1122:L1122"/>
    <mergeCell ref="G1117:L1117"/>
    <mergeCell ref="G1118:L1118"/>
    <mergeCell ref="G1111:L1111"/>
    <mergeCell ref="G1112:L1112"/>
    <mergeCell ref="G1113:L1113"/>
    <mergeCell ref="G1106:L1106"/>
    <mergeCell ref="G1107:L1107"/>
    <mergeCell ref="G1108:L1108"/>
    <mergeCell ref="G1109:L1109"/>
    <mergeCell ref="G1110:L1110"/>
    <mergeCell ref="G1115:L1115"/>
    <mergeCell ref="G1116:L1116"/>
    <mergeCell ref="G1114:L1114"/>
    <mergeCell ref="G1119:L1119"/>
    <mergeCell ref="G1120:L1120"/>
    <mergeCell ref="G1121:L1121"/>
    <mergeCell ref="C770:J770"/>
    <mergeCell ref="C771:J771"/>
    <mergeCell ref="C772:J772"/>
    <mergeCell ref="G1129:L1129"/>
    <mergeCell ref="G1130:L1130"/>
    <mergeCell ref="G1131:L1131"/>
    <mergeCell ref="G1132:L1132"/>
    <mergeCell ref="C773:J773"/>
    <mergeCell ref="C774:J774"/>
    <mergeCell ref="C776:J776"/>
    <mergeCell ref="G1104:L1104"/>
    <mergeCell ref="G1105:L1105"/>
    <mergeCell ref="G1088:L1088"/>
    <mergeCell ref="G1089:L1089"/>
    <mergeCell ref="G1090:L1090"/>
    <mergeCell ref="G1074:L1074"/>
    <mergeCell ref="G1085:L1085"/>
    <mergeCell ref="G1086:L1086"/>
    <mergeCell ref="G1076:L1076"/>
    <mergeCell ref="G1058:L1058"/>
    <mergeCell ref="G1059:L1059"/>
    <mergeCell ref="G1060:L1060"/>
    <mergeCell ref="G1061:L1061"/>
    <mergeCell ref="G1062:L1062"/>
    <mergeCell ref="G1138:L1138"/>
    <mergeCell ref="G1139:L1139"/>
    <mergeCell ref="G1140:L1140"/>
    <mergeCell ref="G1123:L1123"/>
    <mergeCell ref="G1124:L1124"/>
    <mergeCell ref="G1125:L1125"/>
    <mergeCell ref="G1126:L1126"/>
    <mergeCell ref="G1127:L1127"/>
    <mergeCell ref="G1128:L1128"/>
    <mergeCell ref="G1136:L1136"/>
    <mergeCell ref="G1137:L1137"/>
    <mergeCell ref="G1133:L1133"/>
    <mergeCell ref="G1134:L1134"/>
    <mergeCell ref="G1153:L1153"/>
    <mergeCell ref="G1154:L1154"/>
    <mergeCell ref="G1155:L1155"/>
    <mergeCell ref="C720:J720"/>
    <mergeCell ref="C721:J721"/>
    <mergeCell ref="C722:J722"/>
    <mergeCell ref="C723:J723"/>
    <mergeCell ref="C724:J724"/>
    <mergeCell ref="C725:J725"/>
    <mergeCell ref="G1147:L1147"/>
    <mergeCell ref="G1148:L1148"/>
    <mergeCell ref="G1149:L1149"/>
    <mergeCell ref="G1150:L1150"/>
    <mergeCell ref="C732:J732"/>
    <mergeCell ref="C733:J733"/>
    <mergeCell ref="C734:J734"/>
    <mergeCell ref="C735:J735"/>
    <mergeCell ref="C736:J736"/>
    <mergeCell ref="C731:J731"/>
    <mergeCell ref="G1145:L1145"/>
    <mergeCell ref="G1146:L1146"/>
    <mergeCell ref="C761:J761"/>
    <mergeCell ref="C768:J768"/>
    <mergeCell ref="C769:J769"/>
    <mergeCell ref="G1163:L1163"/>
    <mergeCell ref="G1164:L1164"/>
    <mergeCell ref="C666:J666"/>
    <mergeCell ref="C667:J667"/>
    <mergeCell ref="C668:J668"/>
    <mergeCell ref="C669:J669"/>
    <mergeCell ref="C670:J670"/>
    <mergeCell ref="C671:J671"/>
    <mergeCell ref="G1156:L1156"/>
    <mergeCell ref="G1157:L1157"/>
    <mergeCell ref="G1158:L1158"/>
    <mergeCell ref="C737:J737"/>
    <mergeCell ref="G1151:L1151"/>
    <mergeCell ref="G1152:L1152"/>
    <mergeCell ref="G1141:L1141"/>
    <mergeCell ref="G1142:L1142"/>
    <mergeCell ref="G1143:L1143"/>
    <mergeCell ref="G1144:L1144"/>
    <mergeCell ref="C749:J749"/>
    <mergeCell ref="C756:J756"/>
    <mergeCell ref="C757:J757"/>
    <mergeCell ref="C758:J758"/>
    <mergeCell ref="C759:J759"/>
    <mergeCell ref="C678:J678"/>
    <mergeCell ref="C676:J676"/>
    <mergeCell ref="C677:J677"/>
    <mergeCell ref="C690:J690"/>
    <mergeCell ref="C691:J691"/>
    <mergeCell ref="C692:J692"/>
    <mergeCell ref="C693:J693"/>
    <mergeCell ref="C694:J694"/>
    <mergeCell ref="C695:J695"/>
    <mergeCell ref="C684:J684"/>
    <mergeCell ref="C685:J685"/>
    <mergeCell ref="C686:J686"/>
    <mergeCell ref="C687:J687"/>
    <mergeCell ref="C688:J688"/>
    <mergeCell ref="C689:J689"/>
    <mergeCell ref="C696:J696"/>
    <mergeCell ref="C697:J697"/>
    <mergeCell ref="C698:J698"/>
    <mergeCell ref="C699:J699"/>
    <mergeCell ref="C700:J700"/>
    <mergeCell ref="C701:J701"/>
    <mergeCell ref="G1171:L1171"/>
    <mergeCell ref="G1172:L1172"/>
    <mergeCell ref="G1173:L1173"/>
    <mergeCell ref="C714:J714"/>
    <mergeCell ref="C715:J715"/>
    <mergeCell ref="C716:J716"/>
    <mergeCell ref="C717:J717"/>
    <mergeCell ref="C718:J718"/>
    <mergeCell ref="C719:J719"/>
    <mergeCell ref="G1165:L1165"/>
    <mergeCell ref="G1166:L1166"/>
    <mergeCell ref="G1167:L1167"/>
    <mergeCell ref="G1168:L1168"/>
    <mergeCell ref="C708:J708"/>
    <mergeCell ref="C709:J709"/>
    <mergeCell ref="C710:J710"/>
    <mergeCell ref="C711:J711"/>
    <mergeCell ref="C712:J712"/>
    <mergeCell ref="G1188:L1188"/>
    <mergeCell ref="G1181:L1181"/>
    <mergeCell ref="G1182:L1182"/>
    <mergeCell ref="C702:J702"/>
    <mergeCell ref="C703:J703"/>
    <mergeCell ref="C704:J704"/>
    <mergeCell ref="C705:J705"/>
    <mergeCell ref="C706:J706"/>
    <mergeCell ref="C707:J707"/>
    <mergeCell ref="G1174:L1174"/>
    <mergeCell ref="G1175:L1175"/>
    <mergeCell ref="G1176:L1176"/>
    <mergeCell ref="C713:J713"/>
    <mergeCell ref="G1169:L1169"/>
    <mergeCell ref="G1170:L1170"/>
    <mergeCell ref="G1159:L1159"/>
    <mergeCell ref="G1160:L1160"/>
    <mergeCell ref="G1161:L1161"/>
    <mergeCell ref="G1162:L1162"/>
    <mergeCell ref="C726:J726"/>
    <mergeCell ref="C727:J727"/>
    <mergeCell ref="C728:J728"/>
    <mergeCell ref="C729:J729"/>
    <mergeCell ref="C730:J730"/>
    <mergeCell ref="G1199:L1199"/>
    <mergeCell ref="G1200:L1200"/>
    <mergeCell ref="C738:J738"/>
    <mergeCell ref="C739:J739"/>
    <mergeCell ref="C740:J740"/>
    <mergeCell ref="C741:J741"/>
    <mergeCell ref="C742:J742"/>
    <mergeCell ref="C743:J743"/>
    <mergeCell ref="G1194:L1194"/>
    <mergeCell ref="G1177:L1177"/>
    <mergeCell ref="G1178:L1178"/>
    <mergeCell ref="G1179:L1179"/>
    <mergeCell ref="G1180:L1180"/>
    <mergeCell ref="C750:J750"/>
    <mergeCell ref="C751:J751"/>
    <mergeCell ref="C752:J752"/>
    <mergeCell ref="C753:J753"/>
    <mergeCell ref="C754:J754"/>
    <mergeCell ref="C755:J755"/>
    <mergeCell ref="C744:J744"/>
    <mergeCell ref="C745:J745"/>
    <mergeCell ref="C746:J746"/>
    <mergeCell ref="C747:J747"/>
    <mergeCell ref="C748:J748"/>
    <mergeCell ref="G1223:L1223"/>
    <mergeCell ref="G1212:L1212"/>
    <mergeCell ref="G1213:L1213"/>
    <mergeCell ref="G1214:L1214"/>
    <mergeCell ref="G1215:L1215"/>
    <mergeCell ref="G1216:L1216"/>
    <mergeCell ref="G1217:L1217"/>
    <mergeCell ref="C762:J762"/>
    <mergeCell ref="C763:J763"/>
    <mergeCell ref="C764:J764"/>
    <mergeCell ref="C765:J765"/>
    <mergeCell ref="C766:J766"/>
    <mergeCell ref="C767:J767"/>
    <mergeCell ref="G1201:L1201"/>
    <mergeCell ref="G1202:L1202"/>
    <mergeCell ref="G1203:L1203"/>
    <mergeCell ref="G1204:L1204"/>
    <mergeCell ref="G1207:L1207"/>
    <mergeCell ref="G1208:L1208"/>
    <mergeCell ref="G1209:L1209"/>
    <mergeCell ref="G1210:L1210"/>
    <mergeCell ref="G1211:L1211"/>
    <mergeCell ref="G1205:L1205"/>
    <mergeCell ref="G1206:L1206"/>
    <mergeCell ref="G1195:L1195"/>
    <mergeCell ref="G1196:L1196"/>
    <mergeCell ref="G1197:L1197"/>
    <mergeCell ref="G1198:L1198"/>
    <mergeCell ref="C777:J777"/>
    <mergeCell ref="C778:J778"/>
    <mergeCell ref="C791:J791"/>
    <mergeCell ref="C792:J792"/>
    <mergeCell ref="C780:J780"/>
    <mergeCell ref="C779:J779"/>
    <mergeCell ref="C794:J794"/>
    <mergeCell ref="C796:E796"/>
    <mergeCell ref="G796:H796"/>
    <mergeCell ref="I796:J796"/>
    <mergeCell ref="G1189:L1189"/>
    <mergeCell ref="G1190:L1190"/>
    <mergeCell ref="G1191:L1191"/>
    <mergeCell ref="G1192:L1192"/>
    <mergeCell ref="G1193:L1193"/>
    <mergeCell ref="G1183:L1183"/>
    <mergeCell ref="G1184:L1184"/>
    <mergeCell ref="G1185:L1185"/>
    <mergeCell ref="G1186:L1186"/>
    <mergeCell ref="G1187:L1187"/>
    <mergeCell ref="G1218:L1218"/>
    <mergeCell ref="G1219:L1219"/>
    <mergeCell ref="G1220:L1220"/>
    <mergeCell ref="G1221:L1221"/>
    <mergeCell ref="G1222:L1222"/>
    <mergeCell ref="G1227:L1227"/>
    <mergeCell ref="G1224:L1224"/>
    <mergeCell ref="G1225:L1225"/>
    <mergeCell ref="G86:J86"/>
    <mergeCell ref="E89:J89"/>
    <mergeCell ref="C788:J788"/>
    <mergeCell ref="C781:J781"/>
    <mergeCell ref="C789:J789"/>
    <mergeCell ref="C790:J790"/>
    <mergeCell ref="C782:J782"/>
    <mergeCell ref="C783:J783"/>
    <mergeCell ref="C784:J784"/>
    <mergeCell ref="C785:J785"/>
    <mergeCell ref="C795:F795"/>
    <mergeCell ref="C786:J786"/>
    <mergeCell ref="C787:J787"/>
    <mergeCell ref="C793:F793"/>
    <mergeCell ref="G1226:L1226"/>
    <mergeCell ref="C775:J775"/>
  </mergeCells>
  <phoneticPr fontId="1"/>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580"/>
  <sheetViews>
    <sheetView zoomScaleNormal="100" workbookViewId="0"/>
  </sheetViews>
  <sheetFormatPr defaultRowHeight="13.5"/>
  <cols>
    <col min="3" max="10" width="19.125" customWidth="1"/>
  </cols>
  <sheetData>
    <row r="1" spans="1:15">
      <c r="A1" s="1128"/>
      <c r="B1" s="1128"/>
      <c r="C1" s="1128"/>
      <c r="D1" s="1133"/>
      <c r="E1" s="1128"/>
      <c r="F1" s="1128"/>
      <c r="G1" s="1128"/>
      <c r="H1" s="1128"/>
      <c r="I1" s="1128"/>
      <c r="J1" s="1128"/>
      <c r="K1" s="1128"/>
      <c r="L1" s="1128"/>
      <c r="M1" s="1128"/>
      <c r="N1" s="1128"/>
      <c r="O1" s="1128"/>
    </row>
    <row r="2" spans="1:15" ht="14.25">
      <c r="A2" s="1128"/>
      <c r="B2" s="1134" t="s">
        <v>13385</v>
      </c>
      <c r="C2" s="1135"/>
      <c r="D2" s="1136" t="s">
        <v>12385</v>
      </c>
      <c r="E2" s="1137"/>
      <c r="F2" s="1138" t="s">
        <v>12386</v>
      </c>
      <c r="G2" s="1139"/>
      <c r="H2" s="1139"/>
      <c r="I2" s="1139"/>
      <c r="J2" s="1139"/>
      <c r="K2" s="1140"/>
      <c r="L2" s="1128"/>
      <c r="M2" s="1128"/>
      <c r="N2" s="1128"/>
      <c r="O2" s="1128"/>
    </row>
    <row r="3" spans="1:15" ht="14.25" thickBot="1">
      <c r="A3" s="1128"/>
      <c r="B3" s="1132"/>
      <c r="C3" s="1139"/>
      <c r="D3" s="1139"/>
      <c r="E3" s="1139"/>
      <c r="F3" s="1139"/>
      <c r="G3" s="1139"/>
      <c r="H3" s="1139"/>
      <c r="I3" s="1139"/>
      <c r="J3" s="1139"/>
      <c r="K3" s="1140"/>
      <c r="L3" s="1128"/>
      <c r="M3" s="1128"/>
      <c r="N3" s="1128"/>
      <c r="O3" s="1128"/>
    </row>
    <row r="4" spans="1:15" ht="24.75" thickBot="1">
      <c r="A4" s="1128"/>
      <c r="B4" s="1141" t="s">
        <v>2</v>
      </c>
      <c r="C4" s="1142" t="s">
        <v>3</v>
      </c>
      <c r="D4" s="1142" t="s">
        <v>4</v>
      </c>
      <c r="E4" s="1142" t="s">
        <v>5</v>
      </c>
      <c r="F4" s="1142" t="s">
        <v>6</v>
      </c>
      <c r="G4" s="1142" t="s">
        <v>7</v>
      </c>
      <c r="H4" s="1142" t="s">
        <v>8</v>
      </c>
      <c r="I4" s="1142" t="s">
        <v>9</v>
      </c>
      <c r="J4" s="1143" t="s">
        <v>10</v>
      </c>
      <c r="K4" s="1156" t="s">
        <v>6823</v>
      </c>
      <c r="L4" s="1144" t="s">
        <v>2</v>
      </c>
      <c r="M4" s="1128"/>
      <c r="N4" s="1132"/>
      <c r="O4" s="1128"/>
    </row>
    <row r="5" spans="1:15" ht="14.25" thickTop="1">
      <c r="A5" s="1130">
        <v>0</v>
      </c>
      <c r="B5" s="1145" t="s">
        <v>12</v>
      </c>
      <c r="C5" s="1157" t="s">
        <v>12387</v>
      </c>
      <c r="D5" s="1158" t="s">
        <v>12388</v>
      </c>
      <c r="E5" s="1158" t="s">
        <v>12389</v>
      </c>
      <c r="F5" s="1158" t="s">
        <v>12390</v>
      </c>
      <c r="G5" s="1158" t="s">
        <v>12391</v>
      </c>
      <c r="H5" s="1173" t="s">
        <v>7188</v>
      </c>
      <c r="I5" s="1173" t="s">
        <v>7188</v>
      </c>
      <c r="J5" s="1159" t="s">
        <v>12392</v>
      </c>
      <c r="K5" s="1165" t="s">
        <v>16</v>
      </c>
      <c r="L5" s="1146" t="s">
        <v>12</v>
      </c>
      <c r="M5" s="1128"/>
      <c r="N5" s="1132"/>
      <c r="O5" s="1128"/>
    </row>
    <row r="6" spans="1:15">
      <c r="A6" s="1130">
        <v>1</v>
      </c>
      <c r="B6" s="1145" t="s">
        <v>17</v>
      </c>
      <c r="C6" s="1174" t="s">
        <v>7188</v>
      </c>
      <c r="D6" s="1175" t="s">
        <v>7188</v>
      </c>
      <c r="E6" s="1175" t="s">
        <v>7188</v>
      </c>
      <c r="F6" s="1167" t="s">
        <v>12393</v>
      </c>
      <c r="G6" s="1167" t="s">
        <v>12394</v>
      </c>
      <c r="H6" s="1167" t="s">
        <v>12395</v>
      </c>
      <c r="I6" s="1167" t="s">
        <v>12396</v>
      </c>
      <c r="J6" s="1168" t="s">
        <v>12397</v>
      </c>
      <c r="K6" s="1165" t="s">
        <v>16</v>
      </c>
      <c r="L6" s="1146" t="s">
        <v>17</v>
      </c>
      <c r="M6" s="1128"/>
      <c r="N6" s="1132"/>
      <c r="O6" s="1128"/>
    </row>
    <row r="7" spans="1:15">
      <c r="A7" s="1130">
        <v>2</v>
      </c>
      <c r="B7" s="1147" t="s">
        <v>19</v>
      </c>
      <c r="C7" s="1166" t="s">
        <v>12398</v>
      </c>
      <c r="D7" s="1167" t="s">
        <v>12399</v>
      </c>
      <c r="E7" s="1167" t="s">
        <v>12400</v>
      </c>
      <c r="F7" s="1167" t="s">
        <v>12401</v>
      </c>
      <c r="G7" s="1175" t="s">
        <v>7188</v>
      </c>
      <c r="H7" s="1175" t="s">
        <v>7188</v>
      </c>
      <c r="I7" s="1175" t="s">
        <v>7188</v>
      </c>
      <c r="J7" s="1176" t="s">
        <v>7188</v>
      </c>
      <c r="K7" s="1165" t="s">
        <v>16</v>
      </c>
      <c r="L7" s="1146" t="s">
        <v>19</v>
      </c>
      <c r="M7" s="1128"/>
      <c r="N7" s="1132"/>
      <c r="O7" s="1128"/>
    </row>
    <row r="8" spans="1:15">
      <c r="A8" s="1130">
        <v>3</v>
      </c>
      <c r="B8" s="1147" t="s">
        <v>20</v>
      </c>
      <c r="C8" s="1166" t="s">
        <v>12402</v>
      </c>
      <c r="D8" s="1167" t="s">
        <v>12403</v>
      </c>
      <c r="E8" s="1167" t="s">
        <v>12404</v>
      </c>
      <c r="F8" s="1167" t="s">
        <v>12405</v>
      </c>
      <c r="G8" s="1167" t="s">
        <v>12406</v>
      </c>
      <c r="H8" s="1167" t="s">
        <v>12407</v>
      </c>
      <c r="I8" s="1167" t="s">
        <v>12408</v>
      </c>
      <c r="J8" s="1168" t="s">
        <v>12409</v>
      </c>
      <c r="K8" s="1165" t="s">
        <v>16</v>
      </c>
      <c r="L8" s="1146" t="s">
        <v>20</v>
      </c>
      <c r="M8" s="1128"/>
      <c r="N8" s="1129"/>
      <c r="O8" s="1128"/>
    </row>
    <row r="9" spans="1:15">
      <c r="A9" s="1130">
        <v>4</v>
      </c>
      <c r="B9" s="1147" t="s">
        <v>23</v>
      </c>
      <c r="C9" s="1167" t="s">
        <v>12410</v>
      </c>
      <c r="D9" s="1167" t="s">
        <v>12411</v>
      </c>
      <c r="E9" s="1167" t="s">
        <v>12412</v>
      </c>
      <c r="F9" s="1167" t="s">
        <v>12413</v>
      </c>
      <c r="G9" s="1167" t="s">
        <v>12414</v>
      </c>
      <c r="H9" s="1167" t="s">
        <v>12415</v>
      </c>
      <c r="I9" s="1167" t="s">
        <v>12416</v>
      </c>
      <c r="J9" s="1168" t="s">
        <v>12417</v>
      </c>
      <c r="K9" s="1165" t="s">
        <v>16</v>
      </c>
      <c r="L9" s="1146" t="s">
        <v>23</v>
      </c>
      <c r="M9" s="1128"/>
      <c r="N9" s="1129"/>
      <c r="O9" s="1128"/>
    </row>
    <row r="10" spans="1:15">
      <c r="A10" s="1130">
        <v>5</v>
      </c>
      <c r="B10" s="1147" t="s">
        <v>28</v>
      </c>
      <c r="C10" s="1167" t="s">
        <v>12418</v>
      </c>
      <c r="D10" s="1167" t="s">
        <v>12419</v>
      </c>
      <c r="E10" s="1167" t="s">
        <v>12420</v>
      </c>
      <c r="F10" s="1167" t="s">
        <v>12421</v>
      </c>
      <c r="G10" s="1167" t="s">
        <v>12422</v>
      </c>
      <c r="H10" s="1167" t="s">
        <v>12423</v>
      </c>
      <c r="I10" s="1167" t="s">
        <v>12424</v>
      </c>
      <c r="J10" s="1168" t="s">
        <v>12425</v>
      </c>
      <c r="K10" s="1165" t="s">
        <v>16</v>
      </c>
      <c r="L10" s="1146" t="s">
        <v>28</v>
      </c>
      <c r="M10" s="1128"/>
      <c r="N10" s="1129"/>
      <c r="O10" s="1128"/>
    </row>
    <row r="11" spans="1:15">
      <c r="A11" s="1130">
        <v>6</v>
      </c>
      <c r="B11" s="1147" t="s">
        <v>33</v>
      </c>
      <c r="C11" s="1127" t="s">
        <v>13</v>
      </c>
      <c r="D11" s="1126" t="s">
        <v>13</v>
      </c>
      <c r="E11" s="1126" t="s">
        <v>13</v>
      </c>
      <c r="F11" s="1126" t="s">
        <v>13</v>
      </c>
      <c r="G11" s="1167" t="s">
        <v>12426</v>
      </c>
      <c r="H11" s="1167" t="s">
        <v>12427</v>
      </c>
      <c r="I11" s="1167" t="s">
        <v>12428</v>
      </c>
      <c r="J11" s="1168" t="s">
        <v>12429</v>
      </c>
      <c r="K11" s="1165" t="s">
        <v>16</v>
      </c>
      <c r="L11" s="1146" t="s">
        <v>33</v>
      </c>
      <c r="M11" s="1128"/>
      <c r="N11" s="1129"/>
      <c r="O11" s="1128"/>
    </row>
    <row r="12" spans="1:15">
      <c r="A12" s="1130">
        <v>7</v>
      </c>
      <c r="B12" s="1147" t="s">
        <v>37</v>
      </c>
      <c r="C12" s="1127" t="s">
        <v>13</v>
      </c>
      <c r="D12" s="1126" t="s">
        <v>13</v>
      </c>
      <c r="E12" s="1126" t="s">
        <v>13</v>
      </c>
      <c r="F12" s="1126" t="s">
        <v>13</v>
      </c>
      <c r="G12" s="1126" t="s">
        <v>13</v>
      </c>
      <c r="H12" s="1126" t="s">
        <v>13</v>
      </c>
      <c r="I12" s="1126" t="s">
        <v>13</v>
      </c>
      <c r="J12" s="1003" t="s">
        <v>13</v>
      </c>
      <c r="K12" s="1165" t="s">
        <v>16</v>
      </c>
      <c r="L12" s="1146" t="s">
        <v>37</v>
      </c>
      <c r="M12" s="1128"/>
      <c r="N12" s="1129"/>
      <c r="O12" s="1128"/>
    </row>
    <row r="13" spans="1:15">
      <c r="A13" s="1130">
        <v>8</v>
      </c>
      <c r="B13" s="1147" t="s">
        <v>42</v>
      </c>
      <c r="C13" s="1571" t="s">
        <v>12430</v>
      </c>
      <c r="D13" s="1905"/>
      <c r="E13" s="1906" t="s">
        <v>12431</v>
      </c>
      <c r="F13" s="1905"/>
      <c r="G13" s="1906" t="s">
        <v>12432</v>
      </c>
      <c r="H13" s="1905"/>
      <c r="I13" s="1906" t="s">
        <v>12433</v>
      </c>
      <c r="J13" s="1907"/>
      <c r="K13" s="1165" t="s">
        <v>16</v>
      </c>
      <c r="L13" s="1146" t="s">
        <v>42</v>
      </c>
      <c r="M13" s="1128"/>
      <c r="N13" s="1129"/>
      <c r="O13" s="1128"/>
    </row>
    <row r="14" spans="1:15">
      <c r="A14" s="1130">
        <v>9</v>
      </c>
      <c r="B14" s="1147" t="s">
        <v>47</v>
      </c>
      <c r="C14" s="1571" t="s">
        <v>12434</v>
      </c>
      <c r="D14" s="1905"/>
      <c r="E14" s="1906" t="s">
        <v>12435</v>
      </c>
      <c r="F14" s="1905"/>
      <c r="G14" s="1906" t="s">
        <v>12436</v>
      </c>
      <c r="H14" s="1905"/>
      <c r="I14" s="1906" t="s">
        <v>12437</v>
      </c>
      <c r="J14" s="1907"/>
      <c r="K14" s="1165" t="s">
        <v>16</v>
      </c>
      <c r="L14" s="1146" t="s">
        <v>47</v>
      </c>
      <c r="M14" s="1128"/>
      <c r="N14" s="1129"/>
      <c r="O14" s="1128"/>
    </row>
    <row r="15" spans="1:15">
      <c r="A15" s="1130">
        <v>10</v>
      </c>
      <c r="B15" s="1147" t="s">
        <v>49</v>
      </c>
      <c r="C15" s="1571" t="s">
        <v>12438</v>
      </c>
      <c r="D15" s="1905"/>
      <c r="E15" s="1906" t="s">
        <v>12439</v>
      </c>
      <c r="F15" s="1905"/>
      <c r="G15" s="1906" t="s">
        <v>12440</v>
      </c>
      <c r="H15" s="1905"/>
      <c r="I15" s="1906" t="s">
        <v>12441</v>
      </c>
      <c r="J15" s="1907"/>
      <c r="K15" s="1165" t="s">
        <v>16</v>
      </c>
      <c r="L15" s="1146" t="s">
        <v>49</v>
      </c>
      <c r="M15" s="1128"/>
      <c r="N15" s="1129"/>
      <c r="O15" s="1128"/>
    </row>
    <row r="16" spans="1:15">
      <c r="A16" s="1130">
        <v>11</v>
      </c>
      <c r="B16" s="1147" t="s">
        <v>51</v>
      </c>
      <c r="C16" s="1571" t="s">
        <v>12442</v>
      </c>
      <c r="D16" s="1905"/>
      <c r="E16" s="1906" t="s">
        <v>12443</v>
      </c>
      <c r="F16" s="1905"/>
      <c r="G16" s="1906" t="s">
        <v>12444</v>
      </c>
      <c r="H16" s="1908"/>
      <c r="I16" s="1906" t="s">
        <v>12445</v>
      </c>
      <c r="J16" s="1908"/>
      <c r="K16" s="1165" t="s">
        <v>16</v>
      </c>
      <c r="L16" s="1146" t="s">
        <v>51</v>
      </c>
      <c r="M16" s="1128"/>
      <c r="N16" s="1129"/>
      <c r="O16" s="1128"/>
    </row>
    <row r="17" spans="1:15">
      <c r="A17" s="1130">
        <v>12</v>
      </c>
      <c r="B17" s="1147" t="s">
        <v>52</v>
      </c>
      <c r="C17" s="1571" t="s">
        <v>12446</v>
      </c>
      <c r="D17" s="1905"/>
      <c r="E17" s="1906" t="s">
        <v>12447</v>
      </c>
      <c r="F17" s="1905"/>
      <c r="G17" s="1906" t="s">
        <v>12448</v>
      </c>
      <c r="H17" s="1905"/>
      <c r="I17" s="1906" t="s">
        <v>12449</v>
      </c>
      <c r="J17" s="1907"/>
      <c r="K17" s="1165" t="s">
        <v>16</v>
      </c>
      <c r="L17" s="1146" t="s">
        <v>52</v>
      </c>
      <c r="M17" s="1128"/>
      <c r="N17" s="1129"/>
      <c r="O17" s="1128"/>
    </row>
    <row r="18" spans="1:15">
      <c r="A18" s="1130">
        <v>13</v>
      </c>
      <c r="B18" s="1147" t="s">
        <v>54</v>
      </c>
      <c r="C18" s="1571" t="s">
        <v>12450</v>
      </c>
      <c r="D18" s="1905"/>
      <c r="E18" s="1906" t="s">
        <v>12451</v>
      </c>
      <c r="F18" s="1905"/>
      <c r="G18" s="1906" t="s">
        <v>12452</v>
      </c>
      <c r="H18" s="1905"/>
      <c r="I18" s="1906" t="s">
        <v>12453</v>
      </c>
      <c r="J18" s="1907"/>
      <c r="K18" s="1165" t="s">
        <v>16</v>
      </c>
      <c r="L18" s="1146" t="s">
        <v>54</v>
      </c>
      <c r="M18" s="1128"/>
      <c r="N18" s="1129"/>
      <c r="O18" s="1128"/>
    </row>
    <row r="19" spans="1:15">
      <c r="A19" s="1130">
        <v>14</v>
      </c>
      <c r="B19" s="1147" t="s">
        <v>55</v>
      </c>
      <c r="C19" s="1571" t="s">
        <v>12454</v>
      </c>
      <c r="D19" s="1905"/>
      <c r="E19" s="1906" t="s">
        <v>12455</v>
      </c>
      <c r="F19" s="1905"/>
      <c r="G19" s="1906" t="s">
        <v>12456</v>
      </c>
      <c r="H19" s="1905"/>
      <c r="I19" s="1906" t="s">
        <v>12457</v>
      </c>
      <c r="J19" s="1907"/>
      <c r="K19" s="1165" t="s">
        <v>16</v>
      </c>
      <c r="L19" s="1146" t="s">
        <v>55</v>
      </c>
      <c r="M19" s="1128"/>
      <c r="N19" s="1129"/>
      <c r="O19" s="1128"/>
    </row>
    <row r="20" spans="1:15">
      <c r="A20" s="1130">
        <v>15</v>
      </c>
      <c r="B20" s="1147" t="s">
        <v>56</v>
      </c>
      <c r="C20" s="1571" t="s">
        <v>12458</v>
      </c>
      <c r="D20" s="1905"/>
      <c r="E20" s="1906" t="s">
        <v>12459</v>
      </c>
      <c r="F20" s="1905"/>
      <c r="G20" s="1906" t="s">
        <v>12460</v>
      </c>
      <c r="H20" s="1905"/>
      <c r="I20" s="1906" t="s">
        <v>12461</v>
      </c>
      <c r="J20" s="1907"/>
      <c r="K20" s="1165" t="s">
        <v>16</v>
      </c>
      <c r="L20" s="1146" t="s">
        <v>56</v>
      </c>
      <c r="M20" s="1128"/>
      <c r="N20" s="1129"/>
      <c r="O20" s="1128"/>
    </row>
    <row r="21" spans="1:15">
      <c r="A21" s="1130">
        <v>16</v>
      </c>
      <c r="B21" s="1147" t="s">
        <v>57</v>
      </c>
      <c r="C21" s="1571" t="s">
        <v>12462</v>
      </c>
      <c r="D21" s="1905"/>
      <c r="E21" s="1906" t="s">
        <v>12463</v>
      </c>
      <c r="F21" s="1905"/>
      <c r="G21" s="1906" t="s">
        <v>12464</v>
      </c>
      <c r="H21" s="1905"/>
      <c r="I21" s="1906" t="s">
        <v>12465</v>
      </c>
      <c r="J21" s="1907"/>
      <c r="K21" s="1165" t="s">
        <v>16</v>
      </c>
      <c r="L21" s="1146" t="s">
        <v>57</v>
      </c>
      <c r="M21" s="1128"/>
      <c r="N21" s="1129"/>
      <c r="O21" s="1128"/>
    </row>
    <row r="22" spans="1:15">
      <c r="A22" s="1130">
        <v>17</v>
      </c>
      <c r="B22" s="1147" t="s">
        <v>59</v>
      </c>
      <c r="C22" s="1571" t="s">
        <v>12466</v>
      </c>
      <c r="D22" s="1905"/>
      <c r="E22" s="1906" t="s">
        <v>12467</v>
      </c>
      <c r="F22" s="1905"/>
      <c r="G22" s="1906" t="s">
        <v>12468</v>
      </c>
      <c r="H22" s="1905"/>
      <c r="I22" s="1906" t="s">
        <v>12469</v>
      </c>
      <c r="J22" s="1907"/>
      <c r="K22" s="1165" t="s">
        <v>16</v>
      </c>
      <c r="L22" s="1146" t="s">
        <v>59</v>
      </c>
      <c r="M22" s="1128"/>
      <c r="N22" s="1129"/>
      <c r="O22" s="1128"/>
    </row>
    <row r="23" spans="1:15">
      <c r="A23" s="1130">
        <v>18</v>
      </c>
      <c r="B23" s="1147" t="s">
        <v>64</v>
      </c>
      <c r="C23" s="1571" t="s">
        <v>12470</v>
      </c>
      <c r="D23" s="1905"/>
      <c r="E23" s="1906" t="s">
        <v>12471</v>
      </c>
      <c r="F23" s="1905"/>
      <c r="G23" s="1906" t="s">
        <v>12472</v>
      </c>
      <c r="H23" s="1905"/>
      <c r="I23" s="1906" t="s">
        <v>12473</v>
      </c>
      <c r="J23" s="1907"/>
      <c r="K23" s="1165" t="s">
        <v>16</v>
      </c>
      <c r="L23" s="1146" t="s">
        <v>64</v>
      </c>
      <c r="M23" s="1128"/>
      <c r="N23" s="1129"/>
      <c r="O23" s="1128"/>
    </row>
    <row r="24" spans="1:15">
      <c r="A24" s="1130">
        <v>19</v>
      </c>
      <c r="B24" s="1147" t="s">
        <v>65</v>
      </c>
      <c r="C24" s="1571" t="s">
        <v>12474</v>
      </c>
      <c r="D24" s="1905"/>
      <c r="E24" s="1906" t="s">
        <v>12475</v>
      </c>
      <c r="F24" s="1905"/>
      <c r="G24" s="1906" t="s">
        <v>12476</v>
      </c>
      <c r="H24" s="1905"/>
      <c r="I24" s="1906" t="s">
        <v>12477</v>
      </c>
      <c r="J24" s="1907"/>
      <c r="K24" s="1165" t="s">
        <v>16</v>
      </c>
      <c r="L24" s="1146" t="s">
        <v>65</v>
      </c>
      <c r="M24" s="1128"/>
      <c r="N24" s="1129"/>
      <c r="O24" s="1128"/>
    </row>
    <row r="25" spans="1:15">
      <c r="A25" s="1130">
        <v>20</v>
      </c>
      <c r="B25" s="1147" t="s">
        <v>66</v>
      </c>
      <c r="C25" s="1571" t="s">
        <v>12478</v>
      </c>
      <c r="D25" s="1905"/>
      <c r="E25" s="1906" t="s">
        <v>12479</v>
      </c>
      <c r="F25" s="1905"/>
      <c r="G25" s="1906" t="s">
        <v>12480</v>
      </c>
      <c r="H25" s="1905"/>
      <c r="I25" s="1906" t="s">
        <v>12481</v>
      </c>
      <c r="J25" s="1907"/>
      <c r="K25" s="1165" t="s">
        <v>16</v>
      </c>
      <c r="L25" s="1146" t="s">
        <v>66</v>
      </c>
      <c r="M25" s="1128"/>
      <c r="N25" s="1129"/>
      <c r="O25" s="1128"/>
    </row>
    <row r="26" spans="1:15">
      <c r="A26" s="1130">
        <v>21</v>
      </c>
      <c r="B26" s="1147" t="s">
        <v>67</v>
      </c>
      <c r="C26" s="1127" t="s">
        <v>13</v>
      </c>
      <c r="D26" s="1126" t="s">
        <v>13</v>
      </c>
      <c r="E26" s="1126" t="s">
        <v>13</v>
      </c>
      <c r="F26" s="1126" t="s">
        <v>13</v>
      </c>
      <c r="G26" s="1126" t="s">
        <v>13</v>
      </c>
      <c r="H26" s="1126" t="s">
        <v>13</v>
      </c>
      <c r="I26" s="1126" t="s">
        <v>13</v>
      </c>
      <c r="J26" s="1003" t="s">
        <v>13</v>
      </c>
      <c r="K26" s="1165" t="s">
        <v>16</v>
      </c>
      <c r="L26" s="1146" t="s">
        <v>67</v>
      </c>
      <c r="M26" s="1128"/>
      <c r="N26" s="1129"/>
      <c r="O26" s="1128"/>
    </row>
    <row r="27" spans="1:15">
      <c r="A27" s="1130">
        <v>22</v>
      </c>
      <c r="B27" s="1147" t="s">
        <v>68</v>
      </c>
      <c r="C27" s="1127" t="s">
        <v>13</v>
      </c>
      <c r="D27" s="1126" t="s">
        <v>13</v>
      </c>
      <c r="E27" s="1126" t="s">
        <v>13</v>
      </c>
      <c r="F27" s="1126" t="s">
        <v>13</v>
      </c>
      <c r="G27" s="1126" t="s">
        <v>13</v>
      </c>
      <c r="H27" s="1126" t="s">
        <v>13</v>
      </c>
      <c r="I27" s="1126" t="s">
        <v>13</v>
      </c>
      <c r="J27" s="1003" t="s">
        <v>13</v>
      </c>
      <c r="K27" s="1165" t="s">
        <v>16</v>
      </c>
      <c r="L27" s="1146" t="s">
        <v>68</v>
      </c>
      <c r="M27" s="1128"/>
      <c r="N27" s="1129"/>
      <c r="O27" s="1128"/>
    </row>
    <row r="28" spans="1:15">
      <c r="A28" s="1130">
        <v>23</v>
      </c>
      <c r="B28" s="1147" t="s">
        <v>69</v>
      </c>
      <c r="C28" s="1127" t="s">
        <v>13</v>
      </c>
      <c r="D28" s="1126" t="s">
        <v>13</v>
      </c>
      <c r="E28" s="1126" t="s">
        <v>13</v>
      </c>
      <c r="F28" s="1126" t="s">
        <v>13</v>
      </c>
      <c r="G28" s="1126" t="s">
        <v>13</v>
      </c>
      <c r="H28" s="1126" t="s">
        <v>13</v>
      </c>
      <c r="I28" s="1126" t="s">
        <v>13</v>
      </c>
      <c r="J28" s="1003" t="s">
        <v>13</v>
      </c>
      <c r="K28" s="1165" t="s">
        <v>16</v>
      </c>
      <c r="L28" s="1146" t="s">
        <v>69</v>
      </c>
      <c r="M28" s="1128"/>
      <c r="N28" s="1129"/>
      <c r="O28" s="1128"/>
    </row>
    <row r="29" spans="1:15">
      <c r="A29" s="1130">
        <v>24</v>
      </c>
      <c r="B29" s="1147" t="s">
        <v>70</v>
      </c>
      <c r="C29" s="1160" t="s">
        <v>12482</v>
      </c>
      <c r="D29" s="1161" t="s">
        <v>12483</v>
      </c>
      <c r="E29" s="1161" t="s">
        <v>12484</v>
      </c>
      <c r="F29" s="1161" t="s">
        <v>12485</v>
      </c>
      <c r="G29" s="1161" t="s">
        <v>12486</v>
      </c>
      <c r="H29" s="1164" t="s">
        <v>7188</v>
      </c>
      <c r="I29" s="1164" t="s">
        <v>7188</v>
      </c>
      <c r="J29" s="1162" t="s">
        <v>12487</v>
      </c>
      <c r="K29" s="1165" t="s">
        <v>16</v>
      </c>
      <c r="L29" s="1146" t="s">
        <v>70</v>
      </c>
      <c r="M29" s="1128"/>
      <c r="N29" s="1132"/>
      <c r="O29" s="1128"/>
    </row>
    <row r="30" spans="1:15">
      <c r="A30" s="1130">
        <v>25</v>
      </c>
      <c r="B30" s="1147" t="s">
        <v>71</v>
      </c>
      <c r="C30" s="1174" t="s">
        <v>7188</v>
      </c>
      <c r="D30" s="1175" t="s">
        <v>7188</v>
      </c>
      <c r="E30" s="1175" t="s">
        <v>7188</v>
      </c>
      <c r="F30" s="1167" t="s">
        <v>12488</v>
      </c>
      <c r="G30" s="1167" t="s">
        <v>12489</v>
      </c>
      <c r="H30" s="1167" t="s">
        <v>12490</v>
      </c>
      <c r="I30" s="1167" t="s">
        <v>12491</v>
      </c>
      <c r="J30" s="1168" t="s">
        <v>12492</v>
      </c>
      <c r="K30" s="1165" t="s">
        <v>16</v>
      </c>
      <c r="L30" s="1146" t="s">
        <v>71</v>
      </c>
      <c r="M30" s="1128"/>
      <c r="N30" s="1132"/>
      <c r="O30" s="1128"/>
    </row>
    <row r="31" spans="1:15">
      <c r="A31" s="1130">
        <v>26</v>
      </c>
      <c r="B31" s="1147" t="s">
        <v>72</v>
      </c>
      <c r="C31" s="1166" t="s">
        <v>12493</v>
      </c>
      <c r="D31" s="1167" t="s">
        <v>12494</v>
      </c>
      <c r="E31" s="1167" t="s">
        <v>12495</v>
      </c>
      <c r="F31" s="1167" t="s">
        <v>12496</v>
      </c>
      <c r="G31" s="1175" t="s">
        <v>7188</v>
      </c>
      <c r="H31" s="1175" t="s">
        <v>7188</v>
      </c>
      <c r="I31" s="1175" t="s">
        <v>7188</v>
      </c>
      <c r="J31" s="1176" t="s">
        <v>7188</v>
      </c>
      <c r="K31" s="1165" t="s">
        <v>16</v>
      </c>
      <c r="L31" s="1146" t="s">
        <v>72</v>
      </c>
      <c r="M31" s="1128"/>
      <c r="N31" s="1132"/>
      <c r="O31" s="1128"/>
    </row>
    <row r="32" spans="1:15">
      <c r="A32" s="1130">
        <v>27</v>
      </c>
      <c r="B32" s="1147" t="s">
        <v>74</v>
      </c>
      <c r="C32" s="1166" t="s">
        <v>12497</v>
      </c>
      <c r="D32" s="1167" t="s">
        <v>12498</v>
      </c>
      <c r="E32" s="1167" t="s">
        <v>12499</v>
      </c>
      <c r="F32" s="1167" t="s">
        <v>12500</v>
      </c>
      <c r="G32" s="1167" t="s">
        <v>12501</v>
      </c>
      <c r="H32" s="1167" t="s">
        <v>12502</v>
      </c>
      <c r="I32" s="1167" t="s">
        <v>12503</v>
      </c>
      <c r="J32" s="1168" t="s">
        <v>12504</v>
      </c>
      <c r="K32" s="1165" t="s">
        <v>16</v>
      </c>
      <c r="L32" s="1146" t="s">
        <v>74</v>
      </c>
      <c r="M32" s="1128"/>
      <c r="N32" s="1129"/>
      <c r="O32" s="1128"/>
    </row>
    <row r="33" spans="1:15">
      <c r="A33" s="1130">
        <v>28</v>
      </c>
      <c r="B33" s="1147" t="s">
        <v>75</v>
      </c>
      <c r="C33" s="1167" t="s">
        <v>12505</v>
      </c>
      <c r="D33" s="1167" t="s">
        <v>12506</v>
      </c>
      <c r="E33" s="1167" t="s">
        <v>12507</v>
      </c>
      <c r="F33" s="1167" t="s">
        <v>12508</v>
      </c>
      <c r="G33" s="1167" t="s">
        <v>12509</v>
      </c>
      <c r="H33" s="1167" t="s">
        <v>12510</v>
      </c>
      <c r="I33" s="1167" t="s">
        <v>12511</v>
      </c>
      <c r="J33" s="1168" t="s">
        <v>12512</v>
      </c>
      <c r="K33" s="1165" t="s">
        <v>16</v>
      </c>
      <c r="L33" s="1146" t="s">
        <v>75</v>
      </c>
      <c r="M33" s="1128"/>
      <c r="N33" s="1129"/>
      <c r="O33" s="1128"/>
    </row>
    <row r="34" spans="1:15">
      <c r="A34" s="1130">
        <v>29</v>
      </c>
      <c r="B34" s="1147" t="s">
        <v>77</v>
      </c>
      <c r="C34" s="1167" t="s">
        <v>12513</v>
      </c>
      <c r="D34" s="1167" t="s">
        <v>12514</v>
      </c>
      <c r="E34" s="1167" t="s">
        <v>12515</v>
      </c>
      <c r="F34" s="1167" t="s">
        <v>12516</v>
      </c>
      <c r="G34" s="1167" t="s">
        <v>12517</v>
      </c>
      <c r="H34" s="1167" t="s">
        <v>12518</v>
      </c>
      <c r="I34" s="1167" t="s">
        <v>12519</v>
      </c>
      <c r="J34" s="1168" t="s">
        <v>12520</v>
      </c>
      <c r="K34" s="1165" t="s">
        <v>16</v>
      </c>
      <c r="L34" s="1146" t="s">
        <v>77</v>
      </c>
      <c r="M34" s="1128"/>
      <c r="N34" s="1129"/>
      <c r="O34" s="1128"/>
    </row>
    <row r="35" spans="1:15">
      <c r="A35" s="1130">
        <v>30</v>
      </c>
      <c r="B35" s="1147" t="s">
        <v>78</v>
      </c>
      <c r="C35" s="1127" t="s">
        <v>13</v>
      </c>
      <c r="D35" s="1126" t="s">
        <v>13</v>
      </c>
      <c r="E35" s="1126" t="s">
        <v>13</v>
      </c>
      <c r="F35" s="1126" t="s">
        <v>13</v>
      </c>
      <c r="G35" s="1167" t="s">
        <v>12521</v>
      </c>
      <c r="H35" s="1167" t="s">
        <v>12522</v>
      </c>
      <c r="I35" s="1167" t="s">
        <v>12523</v>
      </c>
      <c r="J35" s="1168" t="s">
        <v>12524</v>
      </c>
      <c r="K35" s="1165" t="s">
        <v>16</v>
      </c>
      <c r="L35" s="1146" t="s">
        <v>78</v>
      </c>
      <c r="M35" s="1128"/>
      <c r="N35" s="1129"/>
      <c r="O35" s="1128"/>
    </row>
    <row r="36" spans="1:15">
      <c r="A36" s="1130">
        <v>31</v>
      </c>
      <c r="B36" s="1147" t="s">
        <v>79</v>
      </c>
      <c r="C36" s="1127" t="s">
        <v>13</v>
      </c>
      <c r="D36" s="1126" t="s">
        <v>13</v>
      </c>
      <c r="E36" s="1126" t="s">
        <v>13</v>
      </c>
      <c r="F36" s="1126" t="s">
        <v>13</v>
      </c>
      <c r="G36" s="1126" t="s">
        <v>13</v>
      </c>
      <c r="H36" s="1126" t="s">
        <v>13</v>
      </c>
      <c r="I36" s="1126" t="s">
        <v>13</v>
      </c>
      <c r="J36" s="1003" t="s">
        <v>13</v>
      </c>
      <c r="K36" s="1165" t="s">
        <v>16</v>
      </c>
      <c r="L36" s="1146" t="s">
        <v>79</v>
      </c>
      <c r="M36" s="1128"/>
      <c r="N36" s="1129"/>
      <c r="O36" s="1128"/>
    </row>
    <row r="37" spans="1:15">
      <c r="A37" s="1130">
        <v>32</v>
      </c>
      <c r="B37" s="1147" t="s">
        <v>81</v>
      </c>
      <c r="C37" s="1160" t="s">
        <v>12525</v>
      </c>
      <c r="D37" s="1161" t="s">
        <v>12526</v>
      </c>
      <c r="E37" s="1161" t="s">
        <v>12527</v>
      </c>
      <c r="F37" s="1161" t="s">
        <v>12528</v>
      </c>
      <c r="G37" s="1161" t="s">
        <v>12529</v>
      </c>
      <c r="H37" s="1164" t="s">
        <v>7188</v>
      </c>
      <c r="I37" s="1164" t="s">
        <v>7188</v>
      </c>
      <c r="J37" s="1162" t="s">
        <v>12530</v>
      </c>
      <c r="K37" s="1165" t="s">
        <v>201</v>
      </c>
      <c r="L37" s="1146" t="s">
        <v>81</v>
      </c>
      <c r="M37" s="1128"/>
      <c r="N37" s="1128"/>
      <c r="O37" s="1128"/>
    </row>
    <row r="38" spans="1:15">
      <c r="A38" s="1130">
        <v>33</v>
      </c>
      <c r="B38" s="1147" t="s">
        <v>82</v>
      </c>
      <c r="C38" s="1170" t="s">
        <v>7188</v>
      </c>
      <c r="D38" s="1164" t="s">
        <v>7188</v>
      </c>
      <c r="E38" s="1164" t="s">
        <v>7188</v>
      </c>
      <c r="F38" s="1161" t="s">
        <v>12531</v>
      </c>
      <c r="G38" s="1161" t="s">
        <v>12532</v>
      </c>
      <c r="H38" s="1161" t="s">
        <v>12533</v>
      </c>
      <c r="I38" s="1161" t="s">
        <v>12534</v>
      </c>
      <c r="J38" s="1162" t="s">
        <v>12535</v>
      </c>
      <c r="K38" s="1165" t="s">
        <v>201</v>
      </c>
      <c r="L38" s="1146" t="s">
        <v>82</v>
      </c>
      <c r="M38" s="1128"/>
      <c r="N38" s="1132"/>
      <c r="O38" s="1128"/>
    </row>
    <row r="39" spans="1:15">
      <c r="A39" s="1130">
        <v>34</v>
      </c>
      <c r="B39" s="1147" t="s">
        <v>83</v>
      </c>
      <c r="C39" s="1160" t="s">
        <v>12536</v>
      </c>
      <c r="D39" s="1161" t="s">
        <v>12537</v>
      </c>
      <c r="E39" s="1161" t="s">
        <v>12538</v>
      </c>
      <c r="F39" s="1161" t="s">
        <v>12539</v>
      </c>
      <c r="G39" s="1164" t="s">
        <v>7188</v>
      </c>
      <c r="H39" s="1164" t="s">
        <v>7188</v>
      </c>
      <c r="I39" s="1164" t="s">
        <v>7188</v>
      </c>
      <c r="J39" s="1169" t="s">
        <v>7188</v>
      </c>
      <c r="K39" s="1165" t="s">
        <v>201</v>
      </c>
      <c r="L39" s="1146" t="s">
        <v>83</v>
      </c>
      <c r="M39" s="1128"/>
      <c r="N39" s="1132"/>
      <c r="O39" s="1128"/>
    </row>
    <row r="40" spans="1:15">
      <c r="A40" s="1130">
        <v>35</v>
      </c>
      <c r="B40" s="1147" t="s">
        <v>85</v>
      </c>
      <c r="C40" s="1160" t="s">
        <v>12540</v>
      </c>
      <c r="D40" s="1161" t="s">
        <v>12541</v>
      </c>
      <c r="E40" s="1161" t="s">
        <v>12542</v>
      </c>
      <c r="F40" s="1161" t="s">
        <v>12543</v>
      </c>
      <c r="G40" s="1161" t="s">
        <v>12544</v>
      </c>
      <c r="H40" s="1161" t="s">
        <v>12545</v>
      </c>
      <c r="I40" s="1161" t="s">
        <v>12546</v>
      </c>
      <c r="J40" s="1162" t="s">
        <v>12547</v>
      </c>
      <c r="K40" s="1165" t="s">
        <v>201</v>
      </c>
      <c r="L40" s="1146" t="s">
        <v>85</v>
      </c>
      <c r="M40" s="1128"/>
      <c r="N40" s="1132"/>
      <c r="O40" s="1128"/>
    </row>
    <row r="41" spans="1:15">
      <c r="A41" s="1130">
        <v>36</v>
      </c>
      <c r="B41" s="1147" t="s">
        <v>86</v>
      </c>
      <c r="C41" s="1160" t="s">
        <v>12548</v>
      </c>
      <c r="D41" s="1161" t="s">
        <v>12549</v>
      </c>
      <c r="E41" s="1161" t="s">
        <v>12550</v>
      </c>
      <c r="F41" s="1161" t="s">
        <v>12551</v>
      </c>
      <c r="G41" s="1161" t="s">
        <v>12552</v>
      </c>
      <c r="H41" s="1161" t="s">
        <v>12553</v>
      </c>
      <c r="I41" s="1161" t="s">
        <v>12554</v>
      </c>
      <c r="J41" s="1162" t="s">
        <v>12555</v>
      </c>
      <c r="K41" s="1165" t="s">
        <v>201</v>
      </c>
      <c r="L41" s="1146" t="s">
        <v>86</v>
      </c>
      <c r="M41" s="1128"/>
      <c r="N41" s="1129"/>
      <c r="O41" s="1128"/>
    </row>
    <row r="42" spans="1:15">
      <c r="A42" s="1130">
        <v>37</v>
      </c>
      <c r="B42" s="1147" t="s">
        <v>88</v>
      </c>
      <c r="C42" s="1160" t="s">
        <v>12556</v>
      </c>
      <c r="D42" s="1161" t="s">
        <v>12557</v>
      </c>
      <c r="E42" s="1161" t="s">
        <v>12558</v>
      </c>
      <c r="F42" s="1161" t="s">
        <v>12559</v>
      </c>
      <c r="G42" s="1161" t="s">
        <v>12560</v>
      </c>
      <c r="H42" s="1161" t="s">
        <v>12561</v>
      </c>
      <c r="I42" s="1161" t="s">
        <v>12562</v>
      </c>
      <c r="J42" s="1162" t="s">
        <v>12563</v>
      </c>
      <c r="K42" s="1165" t="s">
        <v>201</v>
      </c>
      <c r="L42" s="1146" t="s">
        <v>88</v>
      </c>
      <c r="M42" s="1128"/>
      <c r="N42" s="1129"/>
      <c r="O42" s="1128"/>
    </row>
    <row r="43" spans="1:15">
      <c r="A43" s="1130">
        <v>38</v>
      </c>
      <c r="B43" s="1147" t="s">
        <v>89</v>
      </c>
      <c r="C43" s="1127" t="s">
        <v>13</v>
      </c>
      <c r="D43" s="1126" t="s">
        <v>13</v>
      </c>
      <c r="E43" s="1126" t="s">
        <v>13</v>
      </c>
      <c r="F43" s="1126" t="s">
        <v>13</v>
      </c>
      <c r="G43" s="1167" t="s">
        <v>12564</v>
      </c>
      <c r="H43" s="1167" t="s">
        <v>12565</v>
      </c>
      <c r="I43" s="1167" t="s">
        <v>12566</v>
      </c>
      <c r="J43" s="1168" t="s">
        <v>12567</v>
      </c>
      <c r="K43" s="1165" t="s">
        <v>1114</v>
      </c>
      <c r="L43" s="1146" t="s">
        <v>89</v>
      </c>
      <c r="M43" s="1128"/>
      <c r="N43" s="1129"/>
      <c r="O43" s="1128"/>
    </row>
    <row r="44" spans="1:15">
      <c r="A44" s="1130">
        <v>39</v>
      </c>
      <c r="B44" s="1147" t="s">
        <v>91</v>
      </c>
      <c r="C44" s="1127" t="s">
        <v>13</v>
      </c>
      <c r="D44" s="1126" t="s">
        <v>13</v>
      </c>
      <c r="E44" s="1126" t="s">
        <v>13</v>
      </c>
      <c r="F44" s="1126" t="s">
        <v>13</v>
      </c>
      <c r="G44" s="1126" t="s">
        <v>13</v>
      </c>
      <c r="H44" s="1126" t="s">
        <v>13</v>
      </c>
      <c r="I44" s="1126" t="s">
        <v>13</v>
      </c>
      <c r="J44" s="1003" t="s">
        <v>13</v>
      </c>
      <c r="K44" s="1165" t="s">
        <v>16</v>
      </c>
      <c r="L44" s="1146" t="s">
        <v>91</v>
      </c>
      <c r="M44" s="1128"/>
      <c r="N44" s="1129"/>
      <c r="O44" s="1128"/>
    </row>
    <row r="45" spans="1:15">
      <c r="A45" s="1130">
        <v>40</v>
      </c>
      <c r="B45" s="1147" t="s">
        <v>92</v>
      </c>
      <c r="C45" s="1160" t="s">
        <v>12568</v>
      </c>
      <c r="D45" s="1161" t="s">
        <v>12569</v>
      </c>
      <c r="E45" s="1161" t="s">
        <v>12570</v>
      </c>
      <c r="F45" s="1161" t="s">
        <v>12571</v>
      </c>
      <c r="G45" s="1161" t="s">
        <v>12572</v>
      </c>
      <c r="H45" s="1164" t="s">
        <v>7188</v>
      </c>
      <c r="I45" s="1164" t="s">
        <v>7188</v>
      </c>
      <c r="J45" s="1162" t="s">
        <v>12573</v>
      </c>
      <c r="K45" s="1165" t="s">
        <v>16</v>
      </c>
      <c r="L45" s="1146" t="s">
        <v>92</v>
      </c>
      <c r="M45" s="1128"/>
      <c r="N45" s="1132"/>
      <c r="O45" s="1128"/>
    </row>
    <row r="46" spans="1:15">
      <c r="A46" s="1130">
        <v>41</v>
      </c>
      <c r="B46" s="1147" t="s">
        <v>94</v>
      </c>
      <c r="C46" s="1170" t="s">
        <v>7188</v>
      </c>
      <c r="D46" s="1164" t="s">
        <v>7188</v>
      </c>
      <c r="E46" s="1164" t="s">
        <v>7188</v>
      </c>
      <c r="F46" s="1161" t="s">
        <v>12574</v>
      </c>
      <c r="G46" s="1161" t="s">
        <v>12575</v>
      </c>
      <c r="H46" s="1161" t="s">
        <v>12576</v>
      </c>
      <c r="I46" s="1161" t="s">
        <v>12577</v>
      </c>
      <c r="J46" s="1162" t="s">
        <v>12578</v>
      </c>
      <c r="K46" s="1165" t="s">
        <v>16</v>
      </c>
      <c r="L46" s="1146" t="s">
        <v>94</v>
      </c>
      <c r="M46" s="1128"/>
      <c r="N46" s="1132"/>
      <c r="O46" s="1128"/>
    </row>
    <row r="47" spans="1:15">
      <c r="A47" s="1130">
        <v>42</v>
      </c>
      <c r="B47" s="1147" t="s">
        <v>95</v>
      </c>
      <c r="C47" s="1160" t="s">
        <v>12579</v>
      </c>
      <c r="D47" s="1161" t="s">
        <v>12580</v>
      </c>
      <c r="E47" s="1161" t="s">
        <v>12581</v>
      </c>
      <c r="F47" s="1161" t="s">
        <v>12582</v>
      </c>
      <c r="G47" s="1164" t="s">
        <v>7188</v>
      </c>
      <c r="H47" s="1164" t="s">
        <v>7188</v>
      </c>
      <c r="I47" s="1164" t="s">
        <v>7188</v>
      </c>
      <c r="J47" s="1169" t="s">
        <v>7188</v>
      </c>
      <c r="K47" s="1165" t="s">
        <v>16</v>
      </c>
      <c r="L47" s="1146" t="s">
        <v>95</v>
      </c>
      <c r="M47" s="1128"/>
      <c r="N47" s="1132"/>
      <c r="O47" s="1128"/>
    </row>
    <row r="48" spans="1:15">
      <c r="A48" s="1130">
        <v>43</v>
      </c>
      <c r="B48" s="1147" t="s">
        <v>97</v>
      </c>
      <c r="C48" s="1160" t="s">
        <v>12583</v>
      </c>
      <c r="D48" s="1161" t="s">
        <v>12584</v>
      </c>
      <c r="E48" s="1161" t="s">
        <v>12585</v>
      </c>
      <c r="F48" s="1161" t="s">
        <v>12586</v>
      </c>
      <c r="G48" s="1161" t="s">
        <v>12587</v>
      </c>
      <c r="H48" s="1161" t="s">
        <v>12588</v>
      </c>
      <c r="I48" s="1161" t="s">
        <v>12589</v>
      </c>
      <c r="J48" s="1162" t="s">
        <v>12590</v>
      </c>
      <c r="K48" s="1165" t="s">
        <v>16</v>
      </c>
      <c r="L48" s="1146" t="s">
        <v>97</v>
      </c>
      <c r="M48" s="1128"/>
      <c r="N48" s="1129"/>
      <c r="O48" s="1128"/>
    </row>
    <row r="49" spans="1:15">
      <c r="A49" s="1130">
        <v>44</v>
      </c>
      <c r="B49" s="1147" t="s">
        <v>98</v>
      </c>
      <c r="C49" s="1160" t="s">
        <v>12591</v>
      </c>
      <c r="D49" s="1161" t="s">
        <v>12592</v>
      </c>
      <c r="E49" s="1161" t="s">
        <v>12593</v>
      </c>
      <c r="F49" s="1161" t="s">
        <v>12594</v>
      </c>
      <c r="G49" s="1161" t="s">
        <v>12595</v>
      </c>
      <c r="H49" s="1161" t="s">
        <v>12596</v>
      </c>
      <c r="I49" s="1161" t="s">
        <v>12597</v>
      </c>
      <c r="J49" s="1162" t="s">
        <v>12598</v>
      </c>
      <c r="K49" s="1165" t="s">
        <v>16</v>
      </c>
      <c r="L49" s="1146" t="s">
        <v>98</v>
      </c>
      <c r="M49" s="1128"/>
      <c r="N49" s="1129"/>
      <c r="O49" s="1128"/>
    </row>
    <row r="50" spans="1:15">
      <c r="A50" s="1130">
        <v>45</v>
      </c>
      <c r="B50" s="1147" t="s">
        <v>100</v>
      </c>
      <c r="C50" s="1160" t="s">
        <v>12599</v>
      </c>
      <c r="D50" s="1161" t="s">
        <v>12600</v>
      </c>
      <c r="E50" s="1161" t="s">
        <v>12601</v>
      </c>
      <c r="F50" s="1161" t="s">
        <v>12602</v>
      </c>
      <c r="G50" s="1161" t="s">
        <v>12603</v>
      </c>
      <c r="H50" s="1161" t="s">
        <v>12604</v>
      </c>
      <c r="I50" s="1161" t="s">
        <v>12605</v>
      </c>
      <c r="J50" s="1162" t="s">
        <v>12606</v>
      </c>
      <c r="K50" s="1165" t="s">
        <v>16</v>
      </c>
      <c r="L50" s="1146" t="s">
        <v>100</v>
      </c>
      <c r="M50" s="1128"/>
      <c r="N50" s="1129"/>
      <c r="O50" s="1128"/>
    </row>
    <row r="51" spans="1:15">
      <c r="A51" s="1130">
        <v>46</v>
      </c>
      <c r="B51" s="1147" t="s">
        <v>102</v>
      </c>
      <c r="C51" s="1127" t="s">
        <v>13</v>
      </c>
      <c r="D51" s="1126" t="s">
        <v>13</v>
      </c>
      <c r="E51" s="1126" t="s">
        <v>13</v>
      </c>
      <c r="F51" s="1126" t="s">
        <v>13</v>
      </c>
      <c r="G51" s="1167" t="s">
        <v>12607</v>
      </c>
      <c r="H51" s="1167" t="s">
        <v>12608</v>
      </c>
      <c r="I51" s="1167" t="s">
        <v>12609</v>
      </c>
      <c r="J51" s="1168" t="s">
        <v>12610</v>
      </c>
      <c r="K51" s="1165" t="s">
        <v>16</v>
      </c>
      <c r="L51" s="1146" t="s">
        <v>102</v>
      </c>
      <c r="M51" s="1128"/>
      <c r="N51" s="1129"/>
      <c r="O51" s="1128"/>
    </row>
    <row r="52" spans="1:15">
      <c r="A52" s="1130">
        <v>47</v>
      </c>
      <c r="B52" s="1147" t="s">
        <v>104</v>
      </c>
      <c r="C52" s="1127" t="s">
        <v>13</v>
      </c>
      <c r="D52" s="1126" t="s">
        <v>13</v>
      </c>
      <c r="E52" s="1126" t="s">
        <v>13</v>
      </c>
      <c r="F52" s="1126" t="s">
        <v>13</v>
      </c>
      <c r="G52" s="1126" t="s">
        <v>13</v>
      </c>
      <c r="H52" s="1126" t="s">
        <v>13</v>
      </c>
      <c r="I52" s="1126" t="s">
        <v>13</v>
      </c>
      <c r="J52" s="1003" t="s">
        <v>13</v>
      </c>
      <c r="K52" s="1165" t="s">
        <v>16</v>
      </c>
      <c r="L52" s="1146" t="s">
        <v>104</v>
      </c>
      <c r="M52" s="1128"/>
      <c r="N52" s="1129"/>
      <c r="O52" s="1128"/>
    </row>
    <row r="53" spans="1:15">
      <c r="A53" s="1130">
        <v>48</v>
      </c>
      <c r="B53" s="1147" t="s">
        <v>106</v>
      </c>
      <c r="C53" s="1160" t="s">
        <v>12611</v>
      </c>
      <c r="D53" s="1161" t="s">
        <v>12612</v>
      </c>
      <c r="E53" s="1161" t="s">
        <v>12613</v>
      </c>
      <c r="F53" s="1161" t="s">
        <v>12614</v>
      </c>
      <c r="G53" s="1161" t="s">
        <v>12615</v>
      </c>
      <c r="H53" s="1161" t="s">
        <v>12616</v>
      </c>
      <c r="I53" s="1161" t="s">
        <v>12617</v>
      </c>
      <c r="J53" s="1162" t="s">
        <v>12618</v>
      </c>
      <c r="K53" s="1165" t="s">
        <v>16</v>
      </c>
      <c r="L53" s="1146" t="s">
        <v>106</v>
      </c>
      <c r="M53" s="1128"/>
      <c r="N53" s="1129"/>
      <c r="O53" s="1128"/>
    </row>
    <row r="54" spans="1:15">
      <c r="A54" s="1130">
        <v>49</v>
      </c>
      <c r="B54" s="1147" t="s">
        <v>108</v>
      </c>
      <c r="C54" s="1160" t="s">
        <v>12619</v>
      </c>
      <c r="D54" s="1161" t="s">
        <v>12620</v>
      </c>
      <c r="E54" s="1161" t="s">
        <v>12621</v>
      </c>
      <c r="F54" s="1161" t="s">
        <v>12622</v>
      </c>
      <c r="G54" s="1161" t="s">
        <v>12623</v>
      </c>
      <c r="H54" s="1161" t="s">
        <v>12624</v>
      </c>
      <c r="I54" s="1161" t="s">
        <v>12625</v>
      </c>
      <c r="J54" s="1162" t="s">
        <v>12626</v>
      </c>
      <c r="K54" s="1165" t="s">
        <v>16</v>
      </c>
      <c r="L54" s="1146" t="s">
        <v>108</v>
      </c>
      <c r="M54" s="1128"/>
      <c r="N54" s="1129"/>
      <c r="O54" s="1128"/>
    </row>
    <row r="55" spans="1:15">
      <c r="A55" s="1130">
        <v>50</v>
      </c>
      <c r="B55" s="1147" t="s">
        <v>110</v>
      </c>
      <c r="C55" s="1160" t="s">
        <v>12627</v>
      </c>
      <c r="D55" s="1161" t="s">
        <v>12628</v>
      </c>
      <c r="E55" s="1161" t="s">
        <v>12629</v>
      </c>
      <c r="F55" s="1161" t="s">
        <v>12630</v>
      </c>
      <c r="G55" s="1161" t="s">
        <v>12631</v>
      </c>
      <c r="H55" s="1161" t="s">
        <v>12632</v>
      </c>
      <c r="I55" s="1161" t="s">
        <v>12633</v>
      </c>
      <c r="J55" s="1162" t="s">
        <v>12634</v>
      </c>
      <c r="K55" s="1165" t="s">
        <v>16</v>
      </c>
      <c r="L55" s="1146" t="s">
        <v>110</v>
      </c>
      <c r="M55" s="1128"/>
      <c r="N55" s="1129"/>
      <c r="O55" s="1128"/>
    </row>
    <row r="56" spans="1:15">
      <c r="A56" s="1130">
        <v>51</v>
      </c>
      <c r="B56" s="1147" t="s">
        <v>112</v>
      </c>
      <c r="C56" s="1160" t="s">
        <v>12635</v>
      </c>
      <c r="D56" s="1161" t="s">
        <v>12636</v>
      </c>
      <c r="E56" s="1161" t="s">
        <v>12637</v>
      </c>
      <c r="F56" s="1161" t="s">
        <v>12638</v>
      </c>
      <c r="G56" s="1161" t="s">
        <v>12639</v>
      </c>
      <c r="H56" s="1161" t="s">
        <v>12640</v>
      </c>
      <c r="I56" s="1161" t="s">
        <v>12641</v>
      </c>
      <c r="J56" s="1162" t="s">
        <v>12642</v>
      </c>
      <c r="K56" s="1165" t="s">
        <v>16</v>
      </c>
      <c r="L56" s="1146" t="s">
        <v>112</v>
      </c>
      <c r="M56" s="1128"/>
      <c r="N56" s="1129"/>
      <c r="O56" s="1128"/>
    </row>
    <row r="57" spans="1:15">
      <c r="A57" s="1130">
        <v>52</v>
      </c>
      <c r="B57" s="1147" t="s">
        <v>114</v>
      </c>
      <c r="C57" s="1160" t="s">
        <v>12643</v>
      </c>
      <c r="D57" s="1161" t="s">
        <v>12644</v>
      </c>
      <c r="E57" s="1161" t="s">
        <v>12645</v>
      </c>
      <c r="F57" s="1161" t="s">
        <v>12646</v>
      </c>
      <c r="G57" s="1161" t="s">
        <v>12647</v>
      </c>
      <c r="H57" s="1161" t="s">
        <v>12648</v>
      </c>
      <c r="I57" s="1161" t="s">
        <v>12649</v>
      </c>
      <c r="J57" s="1162" t="s">
        <v>12650</v>
      </c>
      <c r="K57" s="1165" t="s">
        <v>16</v>
      </c>
      <c r="L57" s="1146" t="s">
        <v>114</v>
      </c>
      <c r="M57" s="1128"/>
      <c r="N57" s="1129"/>
      <c r="O57" s="1128"/>
    </row>
    <row r="58" spans="1:15">
      <c r="A58" s="1130">
        <v>53</v>
      </c>
      <c r="B58" s="1147" t="s">
        <v>115</v>
      </c>
      <c r="C58" s="1160" t="s">
        <v>12651</v>
      </c>
      <c r="D58" s="1161" t="s">
        <v>12652</v>
      </c>
      <c r="E58" s="1161" t="s">
        <v>12653</v>
      </c>
      <c r="F58" s="1161" t="s">
        <v>12654</v>
      </c>
      <c r="G58" s="1161" t="s">
        <v>12655</v>
      </c>
      <c r="H58" s="1161" t="s">
        <v>12656</v>
      </c>
      <c r="I58" s="1161" t="s">
        <v>12657</v>
      </c>
      <c r="J58" s="1162" t="s">
        <v>12658</v>
      </c>
      <c r="K58" s="1165" t="s">
        <v>16</v>
      </c>
      <c r="L58" s="1146" t="s">
        <v>115</v>
      </c>
      <c r="M58" s="1128"/>
      <c r="N58" s="1129"/>
      <c r="O58" s="1128"/>
    </row>
    <row r="59" spans="1:15">
      <c r="A59" s="1130">
        <v>54</v>
      </c>
      <c r="B59" s="1147" t="s">
        <v>116</v>
      </c>
      <c r="C59" s="1127" t="s">
        <v>13</v>
      </c>
      <c r="D59" s="1126" t="s">
        <v>13</v>
      </c>
      <c r="E59" s="1126" t="s">
        <v>13</v>
      </c>
      <c r="F59" s="1126" t="s">
        <v>13</v>
      </c>
      <c r="G59" s="1167" t="s">
        <v>12659</v>
      </c>
      <c r="H59" s="1167" t="s">
        <v>12660</v>
      </c>
      <c r="I59" s="1167" t="s">
        <v>12661</v>
      </c>
      <c r="J59" s="1168" t="s">
        <v>12662</v>
      </c>
      <c r="K59" s="1165" t="s">
        <v>16</v>
      </c>
      <c r="L59" s="1146" t="s">
        <v>116</v>
      </c>
      <c r="M59" s="1128"/>
      <c r="N59" s="1129"/>
      <c r="O59" s="1128"/>
    </row>
    <row r="60" spans="1:15">
      <c r="A60" s="1130">
        <v>55</v>
      </c>
      <c r="B60" s="1147" t="s">
        <v>118</v>
      </c>
      <c r="C60" s="1127" t="s">
        <v>13</v>
      </c>
      <c r="D60" s="1126" t="s">
        <v>13</v>
      </c>
      <c r="E60" s="1126" t="s">
        <v>13</v>
      </c>
      <c r="F60" s="1126" t="s">
        <v>13</v>
      </c>
      <c r="G60" s="1126" t="s">
        <v>13</v>
      </c>
      <c r="H60" s="1126" t="s">
        <v>13</v>
      </c>
      <c r="I60" s="1126" t="s">
        <v>13</v>
      </c>
      <c r="J60" s="1003" t="s">
        <v>13</v>
      </c>
      <c r="K60" s="1165" t="s">
        <v>16</v>
      </c>
      <c r="L60" s="1146" t="s">
        <v>118</v>
      </c>
      <c r="M60" s="1128"/>
      <c r="N60" s="1129"/>
      <c r="O60" s="1128"/>
    </row>
    <row r="61" spans="1:15">
      <c r="A61" s="1130">
        <v>56</v>
      </c>
      <c r="B61" s="1147" t="s">
        <v>120</v>
      </c>
      <c r="C61" s="1160" t="s">
        <v>12663</v>
      </c>
      <c r="D61" s="1161" t="s">
        <v>12664</v>
      </c>
      <c r="E61" s="1161" t="s">
        <v>12665</v>
      </c>
      <c r="F61" s="1161" t="s">
        <v>12666</v>
      </c>
      <c r="G61" s="1161" t="s">
        <v>12667</v>
      </c>
      <c r="H61" s="1161" t="s">
        <v>12668</v>
      </c>
      <c r="I61" s="1161" t="s">
        <v>12669</v>
      </c>
      <c r="J61" s="1162" t="s">
        <v>12670</v>
      </c>
      <c r="K61" s="1165" t="s">
        <v>16</v>
      </c>
      <c r="L61" s="1146" t="s">
        <v>120</v>
      </c>
      <c r="M61" s="1128"/>
      <c r="N61" s="1129"/>
      <c r="O61" s="1128"/>
    </row>
    <row r="62" spans="1:15">
      <c r="A62" s="1130">
        <v>57</v>
      </c>
      <c r="B62" s="1147" t="s">
        <v>122</v>
      </c>
      <c r="C62" s="1160" t="s">
        <v>12671</v>
      </c>
      <c r="D62" s="1161" t="s">
        <v>12672</v>
      </c>
      <c r="E62" s="1161" t="s">
        <v>12673</v>
      </c>
      <c r="F62" s="1161" t="s">
        <v>12674</v>
      </c>
      <c r="G62" s="1161" t="s">
        <v>12675</v>
      </c>
      <c r="H62" s="1161" t="s">
        <v>12676</v>
      </c>
      <c r="I62" s="1161" t="s">
        <v>12677</v>
      </c>
      <c r="J62" s="1162" t="s">
        <v>12678</v>
      </c>
      <c r="K62" s="1165" t="s">
        <v>16</v>
      </c>
      <c r="L62" s="1146" t="s">
        <v>122</v>
      </c>
      <c r="M62" s="1128"/>
      <c r="N62" s="1129"/>
      <c r="O62" s="1128"/>
    </row>
    <row r="63" spans="1:15">
      <c r="A63" s="1130">
        <v>58</v>
      </c>
      <c r="B63" s="1147" t="s">
        <v>124</v>
      </c>
      <c r="C63" s="1160" t="s">
        <v>12679</v>
      </c>
      <c r="D63" s="1161" t="s">
        <v>12680</v>
      </c>
      <c r="E63" s="1161" t="s">
        <v>12681</v>
      </c>
      <c r="F63" s="1161" t="s">
        <v>12682</v>
      </c>
      <c r="G63" s="1161" t="s">
        <v>12683</v>
      </c>
      <c r="H63" s="1161" t="s">
        <v>12684</v>
      </c>
      <c r="I63" s="1161" t="s">
        <v>12685</v>
      </c>
      <c r="J63" s="1162" t="s">
        <v>12686</v>
      </c>
      <c r="K63" s="1165" t="s">
        <v>16</v>
      </c>
      <c r="L63" s="1146" t="s">
        <v>124</v>
      </c>
      <c r="M63" s="1128"/>
      <c r="N63" s="1129"/>
      <c r="O63" s="1128"/>
    </row>
    <row r="64" spans="1:15">
      <c r="A64" s="1130">
        <v>59</v>
      </c>
      <c r="B64" s="1147" t="s">
        <v>126</v>
      </c>
      <c r="C64" s="1160" t="s">
        <v>12687</v>
      </c>
      <c r="D64" s="1161" t="s">
        <v>12688</v>
      </c>
      <c r="E64" s="1161" t="s">
        <v>12689</v>
      </c>
      <c r="F64" s="1161" t="s">
        <v>12690</v>
      </c>
      <c r="G64" s="1161" t="s">
        <v>12691</v>
      </c>
      <c r="H64" s="1161" t="s">
        <v>12692</v>
      </c>
      <c r="I64" s="1161" t="s">
        <v>12693</v>
      </c>
      <c r="J64" s="1162" t="s">
        <v>12694</v>
      </c>
      <c r="K64" s="1165" t="s">
        <v>16</v>
      </c>
      <c r="L64" s="1146" t="s">
        <v>126</v>
      </c>
      <c r="M64" s="1128"/>
      <c r="N64" s="1129"/>
      <c r="O64" s="1128"/>
    </row>
    <row r="65" spans="1:15">
      <c r="A65" s="1130">
        <v>60</v>
      </c>
      <c r="B65" s="1147" t="s">
        <v>128</v>
      </c>
      <c r="C65" s="1160" t="s">
        <v>12695</v>
      </c>
      <c r="D65" s="1161" t="s">
        <v>12696</v>
      </c>
      <c r="E65" s="1161" t="s">
        <v>12697</v>
      </c>
      <c r="F65" s="1161" t="s">
        <v>12698</v>
      </c>
      <c r="G65" s="1161" t="s">
        <v>12699</v>
      </c>
      <c r="H65" s="1161" t="s">
        <v>12700</v>
      </c>
      <c r="I65" s="1161" t="s">
        <v>12701</v>
      </c>
      <c r="J65" s="1162" t="s">
        <v>12702</v>
      </c>
      <c r="K65" s="1165" t="s">
        <v>16</v>
      </c>
      <c r="L65" s="1146" t="s">
        <v>128</v>
      </c>
      <c r="M65" s="1128"/>
      <c r="N65" s="1129"/>
      <c r="O65" s="1128"/>
    </row>
    <row r="66" spans="1:15">
      <c r="A66" s="1130">
        <v>61</v>
      </c>
      <c r="B66" s="1147" t="s">
        <v>130</v>
      </c>
      <c r="C66" s="1160" t="s">
        <v>12703</v>
      </c>
      <c r="D66" s="1161" t="s">
        <v>12704</v>
      </c>
      <c r="E66" s="1161" t="s">
        <v>12705</v>
      </c>
      <c r="F66" s="1161" t="s">
        <v>12706</v>
      </c>
      <c r="G66" s="1161" t="s">
        <v>12707</v>
      </c>
      <c r="H66" s="1161" t="s">
        <v>12708</v>
      </c>
      <c r="I66" s="1161" t="s">
        <v>12709</v>
      </c>
      <c r="J66" s="1162" t="s">
        <v>12710</v>
      </c>
      <c r="K66" s="1165" t="s">
        <v>16</v>
      </c>
      <c r="L66" s="1146" t="s">
        <v>130</v>
      </c>
      <c r="M66" s="1128"/>
      <c r="N66" s="1129"/>
      <c r="O66" s="1128"/>
    </row>
    <row r="67" spans="1:15">
      <c r="A67" s="1130">
        <v>62</v>
      </c>
      <c r="B67" s="1147" t="s">
        <v>132</v>
      </c>
      <c r="C67" s="1127" t="s">
        <v>13</v>
      </c>
      <c r="D67" s="1126" t="s">
        <v>13</v>
      </c>
      <c r="E67" s="1126" t="s">
        <v>13</v>
      </c>
      <c r="F67" s="1126" t="s">
        <v>13</v>
      </c>
      <c r="G67" s="1167" t="s">
        <v>12711</v>
      </c>
      <c r="H67" s="1167" t="s">
        <v>12712</v>
      </c>
      <c r="I67" s="1167" t="s">
        <v>12713</v>
      </c>
      <c r="J67" s="1168" t="s">
        <v>12714</v>
      </c>
      <c r="K67" s="1165" t="s">
        <v>16</v>
      </c>
      <c r="L67" s="1146" t="s">
        <v>132</v>
      </c>
      <c r="M67" s="1128"/>
      <c r="N67" s="1129"/>
      <c r="O67" s="1128"/>
    </row>
    <row r="68" spans="1:15">
      <c r="A68" s="1130">
        <v>63</v>
      </c>
      <c r="B68" s="1147" t="s">
        <v>134</v>
      </c>
      <c r="C68" s="1127" t="s">
        <v>13</v>
      </c>
      <c r="D68" s="1126" t="s">
        <v>13</v>
      </c>
      <c r="E68" s="1126" t="s">
        <v>13</v>
      </c>
      <c r="F68" s="1126" t="s">
        <v>13</v>
      </c>
      <c r="G68" s="1126" t="s">
        <v>13</v>
      </c>
      <c r="H68" s="1126" t="s">
        <v>13</v>
      </c>
      <c r="I68" s="1126" t="s">
        <v>13</v>
      </c>
      <c r="J68" s="1003" t="s">
        <v>13</v>
      </c>
      <c r="K68" s="1165" t="s">
        <v>16</v>
      </c>
      <c r="L68" s="1146" t="s">
        <v>134</v>
      </c>
      <c r="M68" s="1128"/>
      <c r="N68" s="1129"/>
      <c r="O68" s="1128"/>
    </row>
    <row r="69" spans="1:15">
      <c r="A69" s="1130">
        <v>64</v>
      </c>
      <c r="B69" s="1147" t="s">
        <v>136</v>
      </c>
      <c r="C69" s="1160" t="s">
        <v>12715</v>
      </c>
      <c r="D69" s="1161" t="s">
        <v>12716</v>
      </c>
      <c r="E69" s="1161" t="s">
        <v>12717</v>
      </c>
      <c r="F69" s="1161" t="s">
        <v>12718</v>
      </c>
      <c r="G69" s="1161" t="s">
        <v>12719</v>
      </c>
      <c r="H69" s="1161" t="s">
        <v>12720</v>
      </c>
      <c r="I69" s="1161" t="s">
        <v>12721</v>
      </c>
      <c r="J69" s="1162" t="s">
        <v>12722</v>
      </c>
      <c r="K69" s="1165" t="s">
        <v>16</v>
      </c>
      <c r="L69" s="1146" t="s">
        <v>136</v>
      </c>
      <c r="M69" s="1128"/>
      <c r="N69" s="1129"/>
      <c r="O69" s="1128"/>
    </row>
    <row r="70" spans="1:15">
      <c r="A70" s="1130">
        <v>65</v>
      </c>
      <c r="B70" s="1147" t="s">
        <v>138</v>
      </c>
      <c r="C70" s="1160" t="s">
        <v>12723</v>
      </c>
      <c r="D70" s="1161" t="s">
        <v>12724</v>
      </c>
      <c r="E70" s="1161" t="s">
        <v>12725</v>
      </c>
      <c r="F70" s="1161" t="s">
        <v>12726</v>
      </c>
      <c r="G70" s="1161" t="s">
        <v>12727</v>
      </c>
      <c r="H70" s="1161" t="s">
        <v>12728</v>
      </c>
      <c r="I70" s="1161" t="s">
        <v>12729</v>
      </c>
      <c r="J70" s="1162" t="s">
        <v>12730</v>
      </c>
      <c r="K70" s="1165" t="s">
        <v>16</v>
      </c>
      <c r="L70" s="1146" t="s">
        <v>138</v>
      </c>
      <c r="M70" s="1128"/>
      <c r="N70" s="1129"/>
      <c r="O70" s="1128"/>
    </row>
    <row r="71" spans="1:15">
      <c r="A71" s="1130">
        <v>66</v>
      </c>
      <c r="B71" s="1147" t="s">
        <v>140</v>
      </c>
      <c r="C71" s="1160" t="s">
        <v>12731</v>
      </c>
      <c r="D71" s="1161" t="s">
        <v>12732</v>
      </c>
      <c r="E71" s="1161" t="s">
        <v>12733</v>
      </c>
      <c r="F71" s="1161" t="s">
        <v>12734</v>
      </c>
      <c r="G71" s="1161" t="s">
        <v>12735</v>
      </c>
      <c r="H71" s="1161" t="s">
        <v>12736</v>
      </c>
      <c r="I71" s="1161" t="s">
        <v>12737</v>
      </c>
      <c r="J71" s="1162" t="s">
        <v>12738</v>
      </c>
      <c r="K71" s="1165" t="s">
        <v>16</v>
      </c>
      <c r="L71" s="1146" t="s">
        <v>140</v>
      </c>
      <c r="M71" s="1128"/>
      <c r="N71" s="1129"/>
      <c r="O71" s="1128"/>
    </row>
    <row r="72" spans="1:15">
      <c r="A72" s="1130">
        <v>67</v>
      </c>
      <c r="B72" s="1147" t="s">
        <v>142</v>
      </c>
      <c r="C72" s="1160" t="s">
        <v>12739</v>
      </c>
      <c r="D72" s="1161" t="s">
        <v>12740</v>
      </c>
      <c r="E72" s="1161" t="s">
        <v>12741</v>
      </c>
      <c r="F72" s="1161" t="s">
        <v>12742</v>
      </c>
      <c r="G72" s="1161" t="s">
        <v>12743</v>
      </c>
      <c r="H72" s="1161" t="s">
        <v>12744</v>
      </c>
      <c r="I72" s="1161" t="s">
        <v>12745</v>
      </c>
      <c r="J72" s="1162" t="s">
        <v>12746</v>
      </c>
      <c r="K72" s="1165" t="s">
        <v>16</v>
      </c>
      <c r="L72" s="1146" t="s">
        <v>142</v>
      </c>
      <c r="M72" s="1128"/>
      <c r="N72" s="1129"/>
      <c r="O72" s="1128"/>
    </row>
    <row r="73" spans="1:15">
      <c r="A73" s="1130">
        <v>68</v>
      </c>
      <c r="B73" s="1147" t="s">
        <v>144</v>
      </c>
      <c r="C73" s="1160" t="s">
        <v>12747</v>
      </c>
      <c r="D73" s="1161" t="s">
        <v>12748</v>
      </c>
      <c r="E73" s="1161" t="s">
        <v>12749</v>
      </c>
      <c r="F73" s="1161" t="s">
        <v>12750</v>
      </c>
      <c r="G73" s="1161" t="s">
        <v>12751</v>
      </c>
      <c r="H73" s="1161" t="s">
        <v>12752</v>
      </c>
      <c r="I73" s="1161" t="s">
        <v>12753</v>
      </c>
      <c r="J73" s="1162" t="s">
        <v>12754</v>
      </c>
      <c r="K73" s="1165" t="s">
        <v>16</v>
      </c>
      <c r="L73" s="1146" t="s">
        <v>144</v>
      </c>
      <c r="M73" s="1128"/>
      <c r="N73" s="1129"/>
      <c r="O73" s="1128"/>
    </row>
    <row r="74" spans="1:15">
      <c r="A74" s="1130">
        <v>69</v>
      </c>
      <c r="B74" s="1147" t="s">
        <v>146</v>
      </c>
      <c r="C74" s="1160" t="s">
        <v>12755</v>
      </c>
      <c r="D74" s="1161" t="s">
        <v>12756</v>
      </c>
      <c r="E74" s="1161" t="s">
        <v>12757</v>
      </c>
      <c r="F74" s="1161" t="s">
        <v>12758</v>
      </c>
      <c r="G74" s="1161" t="s">
        <v>12759</v>
      </c>
      <c r="H74" s="1161" t="s">
        <v>12760</v>
      </c>
      <c r="I74" s="1161" t="s">
        <v>12761</v>
      </c>
      <c r="J74" s="1162" t="s">
        <v>12762</v>
      </c>
      <c r="K74" s="1165" t="s">
        <v>16</v>
      </c>
      <c r="L74" s="1146" t="s">
        <v>146</v>
      </c>
      <c r="M74" s="1128"/>
      <c r="N74" s="1129"/>
      <c r="O74" s="1128"/>
    </row>
    <row r="75" spans="1:15">
      <c r="A75" s="1130">
        <v>70</v>
      </c>
      <c r="B75" s="1147" t="s">
        <v>148</v>
      </c>
      <c r="C75" s="1127" t="s">
        <v>13</v>
      </c>
      <c r="D75" s="1126" t="s">
        <v>13</v>
      </c>
      <c r="E75" s="1126" t="s">
        <v>13</v>
      </c>
      <c r="F75" s="1126" t="s">
        <v>13</v>
      </c>
      <c r="G75" s="1167" t="s">
        <v>12763</v>
      </c>
      <c r="H75" s="1167" t="s">
        <v>12764</v>
      </c>
      <c r="I75" s="1167" t="s">
        <v>12765</v>
      </c>
      <c r="J75" s="1168" t="s">
        <v>12766</v>
      </c>
      <c r="K75" s="1165" t="s">
        <v>16</v>
      </c>
      <c r="L75" s="1146" t="s">
        <v>148</v>
      </c>
      <c r="M75" s="1128"/>
      <c r="N75" s="1129"/>
      <c r="O75" s="1128"/>
    </row>
    <row r="76" spans="1:15">
      <c r="A76" s="1130">
        <v>71</v>
      </c>
      <c r="B76" s="1147" t="s">
        <v>150</v>
      </c>
      <c r="C76" s="1127" t="s">
        <v>13</v>
      </c>
      <c r="D76" s="1126" t="s">
        <v>13</v>
      </c>
      <c r="E76" s="1126" t="s">
        <v>13</v>
      </c>
      <c r="F76" s="1126" t="s">
        <v>13</v>
      </c>
      <c r="G76" s="1126" t="s">
        <v>13</v>
      </c>
      <c r="H76" s="1126" t="s">
        <v>13</v>
      </c>
      <c r="I76" s="1126" t="s">
        <v>13</v>
      </c>
      <c r="J76" s="1003" t="s">
        <v>13</v>
      </c>
      <c r="K76" s="1165" t="s">
        <v>16</v>
      </c>
      <c r="L76" s="1146" t="s">
        <v>150</v>
      </c>
      <c r="M76" s="1128"/>
      <c r="N76" s="1129"/>
      <c r="O76" s="1128"/>
    </row>
    <row r="77" spans="1:15">
      <c r="A77" s="1130">
        <v>72</v>
      </c>
      <c r="B77" s="1147" t="s">
        <v>152</v>
      </c>
      <c r="C77" s="1160" t="s">
        <v>12767</v>
      </c>
      <c r="D77" s="1161" t="s">
        <v>12768</v>
      </c>
      <c r="E77" s="1161" t="s">
        <v>12769</v>
      </c>
      <c r="F77" s="1161" t="s">
        <v>12770</v>
      </c>
      <c r="G77" s="1161" t="s">
        <v>12771</v>
      </c>
      <c r="H77" s="1161" t="s">
        <v>12772</v>
      </c>
      <c r="I77" s="1164" t="s">
        <v>7188</v>
      </c>
      <c r="J77" s="1162" t="s">
        <v>12773</v>
      </c>
      <c r="K77" s="1165" t="s">
        <v>201</v>
      </c>
      <c r="L77" s="1146" t="s">
        <v>152</v>
      </c>
      <c r="M77" s="1128"/>
      <c r="N77" s="1132"/>
      <c r="O77" s="1128"/>
    </row>
    <row r="78" spans="1:15">
      <c r="A78" s="1130">
        <v>73</v>
      </c>
      <c r="B78" s="1147" t="s">
        <v>153</v>
      </c>
      <c r="C78" s="1170" t="s">
        <v>7188</v>
      </c>
      <c r="D78" s="1164" t="s">
        <v>7188</v>
      </c>
      <c r="E78" s="1164" t="s">
        <v>7188</v>
      </c>
      <c r="F78" s="1161" t="s">
        <v>12774</v>
      </c>
      <c r="G78" s="1161" t="s">
        <v>12775</v>
      </c>
      <c r="H78" s="1161" t="s">
        <v>12776</v>
      </c>
      <c r="I78" s="1161" t="s">
        <v>12777</v>
      </c>
      <c r="J78" s="1162" t="s">
        <v>12778</v>
      </c>
      <c r="K78" s="1165" t="s">
        <v>201</v>
      </c>
      <c r="L78" s="1146" t="s">
        <v>153</v>
      </c>
      <c r="M78" s="1128"/>
      <c r="N78" s="1132"/>
      <c r="O78" s="1128"/>
    </row>
    <row r="79" spans="1:15">
      <c r="A79" s="1130">
        <v>74</v>
      </c>
      <c r="B79" s="1147" t="s">
        <v>154</v>
      </c>
      <c r="C79" s="1160" t="s">
        <v>12779</v>
      </c>
      <c r="D79" s="1161" t="s">
        <v>12780</v>
      </c>
      <c r="E79" s="1161" t="s">
        <v>12781</v>
      </c>
      <c r="F79" s="1161" t="s">
        <v>12782</v>
      </c>
      <c r="G79" s="1161" t="s">
        <v>12783</v>
      </c>
      <c r="H79" s="1164" t="s">
        <v>7188</v>
      </c>
      <c r="I79" s="1164" t="s">
        <v>7188</v>
      </c>
      <c r="J79" s="1169" t="s">
        <v>7188</v>
      </c>
      <c r="K79" s="1165" t="s">
        <v>201</v>
      </c>
      <c r="L79" s="1146" t="s">
        <v>154</v>
      </c>
      <c r="M79" s="1128"/>
      <c r="N79" s="1132"/>
      <c r="O79" s="1128"/>
    </row>
    <row r="80" spans="1:15">
      <c r="A80" s="1130">
        <v>75</v>
      </c>
      <c r="B80" s="1147" t="s">
        <v>157</v>
      </c>
      <c r="C80" s="1160" t="s">
        <v>12784</v>
      </c>
      <c r="D80" s="1161" t="s">
        <v>12785</v>
      </c>
      <c r="E80" s="1161" t="s">
        <v>12786</v>
      </c>
      <c r="F80" s="1161" t="s">
        <v>12787</v>
      </c>
      <c r="G80" s="1161" t="s">
        <v>12788</v>
      </c>
      <c r="H80" s="1161" t="s">
        <v>12789</v>
      </c>
      <c r="I80" s="1161" t="s">
        <v>12790</v>
      </c>
      <c r="J80" s="1162" t="s">
        <v>12791</v>
      </c>
      <c r="K80" s="1165" t="s">
        <v>201</v>
      </c>
      <c r="L80" s="1146" t="s">
        <v>157</v>
      </c>
      <c r="M80" s="1128"/>
      <c r="N80" s="1129"/>
      <c r="O80" s="1128"/>
    </row>
    <row r="81" spans="1:15">
      <c r="A81" s="1130">
        <v>76</v>
      </c>
      <c r="B81" s="1147" t="s">
        <v>160</v>
      </c>
      <c r="C81" s="1160" t="s">
        <v>12792</v>
      </c>
      <c r="D81" s="1161" t="s">
        <v>12793</v>
      </c>
      <c r="E81" s="1161" t="s">
        <v>12794</v>
      </c>
      <c r="F81" s="1161" t="s">
        <v>12795</v>
      </c>
      <c r="G81" s="1161" t="s">
        <v>12796</v>
      </c>
      <c r="H81" s="1161" t="s">
        <v>12797</v>
      </c>
      <c r="I81" s="1161" t="s">
        <v>12798</v>
      </c>
      <c r="J81" s="1162" t="s">
        <v>12799</v>
      </c>
      <c r="K81" s="1165" t="s">
        <v>201</v>
      </c>
      <c r="L81" s="1146" t="s">
        <v>160</v>
      </c>
      <c r="M81" s="1128"/>
      <c r="N81" s="1129"/>
      <c r="O81" s="1128"/>
    </row>
    <row r="82" spans="1:15">
      <c r="A82" s="1130">
        <v>77</v>
      </c>
      <c r="B82" s="1147" t="s">
        <v>162</v>
      </c>
      <c r="C82" s="1160" t="s">
        <v>12800</v>
      </c>
      <c r="D82" s="1161" t="s">
        <v>12801</v>
      </c>
      <c r="E82" s="1161" t="s">
        <v>12802</v>
      </c>
      <c r="F82" s="1161" t="s">
        <v>12803</v>
      </c>
      <c r="G82" s="1161" t="s">
        <v>12804</v>
      </c>
      <c r="H82" s="1161" t="s">
        <v>12805</v>
      </c>
      <c r="I82" s="1161" t="s">
        <v>12806</v>
      </c>
      <c r="J82" s="1162" t="s">
        <v>12807</v>
      </c>
      <c r="K82" s="1165" t="s">
        <v>201</v>
      </c>
      <c r="L82" s="1146" t="s">
        <v>162</v>
      </c>
      <c r="M82" s="1128"/>
      <c r="N82" s="1128"/>
      <c r="O82" s="1128"/>
    </row>
    <row r="83" spans="1:15">
      <c r="A83" s="1130">
        <v>78</v>
      </c>
      <c r="B83" s="1147" t="s">
        <v>165</v>
      </c>
      <c r="C83" s="1127" t="s">
        <v>13</v>
      </c>
      <c r="D83" s="1126" t="s">
        <v>13</v>
      </c>
      <c r="E83" s="1126" t="s">
        <v>13</v>
      </c>
      <c r="F83" s="1126" t="s">
        <v>13</v>
      </c>
      <c r="G83" s="1161" t="s">
        <v>12808</v>
      </c>
      <c r="H83" s="1161" t="s">
        <v>12809</v>
      </c>
      <c r="I83" s="1161" t="s">
        <v>12810</v>
      </c>
      <c r="J83" s="1162" t="s">
        <v>12811</v>
      </c>
      <c r="K83" s="1165" t="s">
        <v>1114</v>
      </c>
      <c r="L83" s="1146" t="s">
        <v>165</v>
      </c>
      <c r="M83" s="1128"/>
      <c r="N83" s="1128"/>
      <c r="O83" s="1128"/>
    </row>
    <row r="84" spans="1:15">
      <c r="A84" s="1130">
        <v>79</v>
      </c>
      <c r="B84" s="1147" t="s">
        <v>171</v>
      </c>
      <c r="C84" s="1127" t="s">
        <v>13</v>
      </c>
      <c r="D84" s="1126" t="s">
        <v>13</v>
      </c>
      <c r="E84" s="1126" t="s">
        <v>13</v>
      </c>
      <c r="F84" s="1126" t="s">
        <v>13</v>
      </c>
      <c r="G84" s="1126" t="s">
        <v>13</v>
      </c>
      <c r="H84" s="1126" t="s">
        <v>13</v>
      </c>
      <c r="I84" s="1126" t="s">
        <v>13</v>
      </c>
      <c r="J84" s="1003" t="s">
        <v>13</v>
      </c>
      <c r="K84" s="1165" t="s">
        <v>16</v>
      </c>
      <c r="L84" s="1146" t="s">
        <v>171</v>
      </c>
      <c r="M84" s="1128"/>
      <c r="N84" s="1128"/>
      <c r="O84" s="1128"/>
    </row>
    <row r="85" spans="1:15">
      <c r="A85" s="1130">
        <v>80</v>
      </c>
      <c r="B85" s="1147" t="s">
        <v>174</v>
      </c>
      <c r="C85" s="1858" t="s">
        <v>7188</v>
      </c>
      <c r="D85" s="1909"/>
      <c r="E85" s="1909"/>
      <c r="F85" s="1909"/>
      <c r="G85" s="1909"/>
      <c r="H85" s="1909"/>
      <c r="I85" s="1909"/>
      <c r="J85" s="1910"/>
      <c r="K85" s="1165" t="s">
        <v>16</v>
      </c>
      <c r="L85" s="1146" t="s">
        <v>174</v>
      </c>
      <c r="M85" s="1128"/>
      <c r="N85" s="1128"/>
      <c r="O85" s="1128"/>
    </row>
    <row r="86" spans="1:15">
      <c r="A86" s="1130">
        <v>81</v>
      </c>
      <c r="B86" s="1147" t="s">
        <v>176</v>
      </c>
      <c r="C86" s="1127" t="s">
        <v>13</v>
      </c>
      <c r="D86" s="1126" t="s">
        <v>13</v>
      </c>
      <c r="E86" s="1126" t="s">
        <v>13</v>
      </c>
      <c r="F86" s="1126" t="s">
        <v>13</v>
      </c>
      <c r="G86" s="1126" t="s">
        <v>13</v>
      </c>
      <c r="H86" s="1126" t="s">
        <v>13</v>
      </c>
      <c r="I86" s="1126" t="s">
        <v>13</v>
      </c>
      <c r="J86" s="1003" t="s">
        <v>13</v>
      </c>
      <c r="K86" s="1165" t="s">
        <v>16</v>
      </c>
      <c r="L86" s="1146" t="s">
        <v>176</v>
      </c>
      <c r="M86" s="1128"/>
      <c r="N86" s="1128"/>
      <c r="O86" s="1128"/>
    </row>
    <row r="87" spans="1:15">
      <c r="A87" s="1130">
        <v>82</v>
      </c>
      <c r="B87" s="1147" t="s">
        <v>178</v>
      </c>
      <c r="C87" s="1127" t="s">
        <v>13</v>
      </c>
      <c r="D87" s="1126" t="s">
        <v>13</v>
      </c>
      <c r="E87" s="1126" t="s">
        <v>13</v>
      </c>
      <c r="F87" s="1126" t="s">
        <v>13</v>
      </c>
      <c r="G87" s="1126" t="s">
        <v>13</v>
      </c>
      <c r="H87" s="1126" t="s">
        <v>13</v>
      </c>
      <c r="I87" s="1126" t="s">
        <v>13</v>
      </c>
      <c r="J87" s="1003" t="s">
        <v>13</v>
      </c>
      <c r="K87" s="1165" t="s">
        <v>16</v>
      </c>
      <c r="L87" s="1146" t="s">
        <v>178</v>
      </c>
      <c r="M87" s="1128"/>
      <c r="N87" s="1128"/>
      <c r="O87" s="1128"/>
    </row>
    <row r="88" spans="1:15">
      <c r="A88" s="1130">
        <v>83</v>
      </c>
      <c r="B88" s="1147" t="s">
        <v>182</v>
      </c>
      <c r="C88" s="1127" t="s">
        <v>13</v>
      </c>
      <c r="D88" s="1126" t="s">
        <v>13</v>
      </c>
      <c r="E88" s="1126" t="s">
        <v>13</v>
      </c>
      <c r="F88" s="1126" t="s">
        <v>13</v>
      </c>
      <c r="G88" s="1126" t="s">
        <v>13</v>
      </c>
      <c r="H88" s="1126" t="s">
        <v>13</v>
      </c>
      <c r="I88" s="1126" t="s">
        <v>13</v>
      </c>
      <c r="J88" s="1003" t="s">
        <v>13</v>
      </c>
      <c r="K88" s="1165" t="s">
        <v>16</v>
      </c>
      <c r="L88" s="1146" t="s">
        <v>182</v>
      </c>
      <c r="M88" s="1128"/>
      <c r="N88" s="1128"/>
      <c r="O88" s="1128"/>
    </row>
    <row r="89" spans="1:15">
      <c r="A89" s="1130">
        <v>84</v>
      </c>
      <c r="B89" s="1147" t="s">
        <v>184</v>
      </c>
      <c r="C89" s="1127" t="s">
        <v>13</v>
      </c>
      <c r="D89" s="1126" t="s">
        <v>13</v>
      </c>
      <c r="E89" s="1126" t="s">
        <v>13</v>
      </c>
      <c r="F89" s="1126" t="s">
        <v>13</v>
      </c>
      <c r="G89" s="1126" t="s">
        <v>13</v>
      </c>
      <c r="H89" s="1126" t="s">
        <v>13</v>
      </c>
      <c r="I89" s="1126" t="s">
        <v>13</v>
      </c>
      <c r="J89" s="1003" t="s">
        <v>13</v>
      </c>
      <c r="K89" s="1165" t="s">
        <v>16</v>
      </c>
      <c r="L89" s="1146" t="s">
        <v>184</v>
      </c>
      <c r="M89" s="1128"/>
      <c r="N89" s="1128"/>
      <c r="O89" s="1128"/>
    </row>
    <row r="90" spans="1:15">
      <c r="A90" s="1130">
        <v>85</v>
      </c>
      <c r="B90" s="1147" t="s">
        <v>185</v>
      </c>
      <c r="C90" s="1127" t="s">
        <v>13</v>
      </c>
      <c r="D90" s="1126" t="s">
        <v>13</v>
      </c>
      <c r="E90" s="1126" t="s">
        <v>13</v>
      </c>
      <c r="F90" s="1126" t="s">
        <v>13</v>
      </c>
      <c r="G90" s="1126" t="s">
        <v>13</v>
      </c>
      <c r="H90" s="1126" t="s">
        <v>13</v>
      </c>
      <c r="I90" s="1126" t="s">
        <v>13</v>
      </c>
      <c r="J90" s="1003" t="s">
        <v>13</v>
      </c>
      <c r="K90" s="1165" t="s">
        <v>16</v>
      </c>
      <c r="L90" s="1146" t="s">
        <v>185</v>
      </c>
      <c r="M90" s="1128"/>
      <c r="N90" s="1128"/>
      <c r="O90" s="1128"/>
    </row>
    <row r="91" spans="1:15">
      <c r="A91" s="1130">
        <v>86</v>
      </c>
      <c r="B91" s="1147" t="s">
        <v>186</v>
      </c>
      <c r="C91" s="1127" t="s">
        <v>13</v>
      </c>
      <c r="D91" s="1126" t="s">
        <v>13</v>
      </c>
      <c r="E91" s="1126" t="s">
        <v>13</v>
      </c>
      <c r="F91" s="1126" t="s">
        <v>13</v>
      </c>
      <c r="G91" s="1126" t="s">
        <v>13</v>
      </c>
      <c r="H91" s="1126" t="s">
        <v>13</v>
      </c>
      <c r="I91" s="1126" t="s">
        <v>13</v>
      </c>
      <c r="J91" s="1003" t="s">
        <v>13</v>
      </c>
      <c r="K91" s="1165" t="s">
        <v>16</v>
      </c>
      <c r="L91" s="1146" t="s">
        <v>186</v>
      </c>
      <c r="M91" s="1128"/>
      <c r="N91" s="1128"/>
      <c r="O91" s="1128"/>
    </row>
    <row r="92" spans="1:15">
      <c r="A92" s="1130">
        <v>87</v>
      </c>
      <c r="B92" s="1147" t="s">
        <v>187</v>
      </c>
      <c r="C92" s="1127" t="s">
        <v>13</v>
      </c>
      <c r="D92" s="1126" t="s">
        <v>13</v>
      </c>
      <c r="E92" s="1126" t="s">
        <v>13</v>
      </c>
      <c r="F92" s="1126" t="s">
        <v>13</v>
      </c>
      <c r="G92" s="1126" t="s">
        <v>13</v>
      </c>
      <c r="H92" s="1126" t="s">
        <v>13</v>
      </c>
      <c r="I92" s="1126" t="s">
        <v>13</v>
      </c>
      <c r="J92" s="1003" t="s">
        <v>13</v>
      </c>
      <c r="K92" s="1165" t="s">
        <v>16</v>
      </c>
      <c r="L92" s="1146" t="s">
        <v>187</v>
      </c>
      <c r="M92" s="1128"/>
      <c r="N92" s="1128"/>
      <c r="O92" s="1128"/>
    </row>
    <row r="93" spans="1:15">
      <c r="A93" s="1130">
        <v>88</v>
      </c>
      <c r="B93" s="1147" t="s">
        <v>188</v>
      </c>
      <c r="C93" s="1127" t="s">
        <v>13</v>
      </c>
      <c r="D93" s="1126" t="s">
        <v>13</v>
      </c>
      <c r="E93" s="1126" t="s">
        <v>13</v>
      </c>
      <c r="F93" s="1126" t="s">
        <v>13</v>
      </c>
      <c r="G93" s="1126" t="s">
        <v>13</v>
      </c>
      <c r="H93" s="1126" t="s">
        <v>13</v>
      </c>
      <c r="I93" s="1126" t="s">
        <v>13</v>
      </c>
      <c r="J93" s="1003" t="s">
        <v>13</v>
      </c>
      <c r="K93" s="1165" t="s">
        <v>16</v>
      </c>
      <c r="L93" s="1146" t="s">
        <v>188</v>
      </c>
      <c r="M93" s="1128"/>
      <c r="N93" s="1128"/>
      <c r="O93" s="1128"/>
    </row>
    <row r="94" spans="1:15">
      <c r="A94" s="1130">
        <v>89</v>
      </c>
      <c r="B94" s="1147" t="s">
        <v>189</v>
      </c>
      <c r="C94" s="1127" t="s">
        <v>13</v>
      </c>
      <c r="D94" s="1126" t="s">
        <v>13</v>
      </c>
      <c r="E94" s="1126" t="s">
        <v>13</v>
      </c>
      <c r="F94" s="1126" t="s">
        <v>13</v>
      </c>
      <c r="G94" s="1126" t="s">
        <v>13</v>
      </c>
      <c r="H94" s="1126" t="s">
        <v>13</v>
      </c>
      <c r="I94" s="1126" t="s">
        <v>13</v>
      </c>
      <c r="J94" s="1003" t="s">
        <v>13</v>
      </c>
      <c r="K94" s="1165" t="s">
        <v>16</v>
      </c>
      <c r="L94" s="1146" t="s">
        <v>189</v>
      </c>
      <c r="M94" s="1128"/>
      <c r="N94" s="1128"/>
      <c r="O94" s="1128"/>
    </row>
    <row r="95" spans="1:15">
      <c r="A95" s="1130">
        <v>90</v>
      </c>
      <c r="B95" s="1147" t="s">
        <v>190</v>
      </c>
      <c r="C95" s="1127" t="s">
        <v>13</v>
      </c>
      <c r="D95" s="1126" t="s">
        <v>13</v>
      </c>
      <c r="E95" s="1126" t="s">
        <v>13</v>
      </c>
      <c r="F95" s="1126" t="s">
        <v>13</v>
      </c>
      <c r="G95" s="1126" t="s">
        <v>13</v>
      </c>
      <c r="H95" s="1126" t="s">
        <v>13</v>
      </c>
      <c r="I95" s="1126" t="s">
        <v>13</v>
      </c>
      <c r="J95" s="1003" t="s">
        <v>13</v>
      </c>
      <c r="K95" s="1165" t="s">
        <v>16</v>
      </c>
      <c r="L95" s="1146" t="s">
        <v>190</v>
      </c>
      <c r="M95" s="1128"/>
      <c r="N95" s="1128"/>
      <c r="O95" s="1128"/>
    </row>
    <row r="96" spans="1:15">
      <c r="A96" s="1130">
        <v>91</v>
      </c>
      <c r="B96" s="1147" t="s">
        <v>191</v>
      </c>
      <c r="C96" s="1127" t="s">
        <v>13</v>
      </c>
      <c r="D96" s="1126" t="s">
        <v>13</v>
      </c>
      <c r="E96" s="1126" t="s">
        <v>13</v>
      </c>
      <c r="F96" s="1126" t="s">
        <v>13</v>
      </c>
      <c r="G96" s="1126" t="s">
        <v>13</v>
      </c>
      <c r="H96" s="1126" t="s">
        <v>13</v>
      </c>
      <c r="I96" s="1126" t="s">
        <v>13</v>
      </c>
      <c r="J96" s="1003" t="s">
        <v>13</v>
      </c>
      <c r="K96" s="1165" t="s">
        <v>16</v>
      </c>
      <c r="L96" s="1146" t="s">
        <v>191</v>
      </c>
      <c r="M96" s="1128"/>
      <c r="N96" s="1128"/>
      <c r="O96" s="1128"/>
    </row>
    <row r="97" spans="1:18">
      <c r="A97" s="1130">
        <v>92</v>
      </c>
      <c r="B97" s="1147" t="s">
        <v>192</v>
      </c>
      <c r="C97" s="1127" t="s">
        <v>13</v>
      </c>
      <c r="D97" s="1126" t="s">
        <v>13</v>
      </c>
      <c r="E97" s="1126" t="s">
        <v>13</v>
      </c>
      <c r="F97" s="1126" t="s">
        <v>13</v>
      </c>
      <c r="G97" s="1126" t="s">
        <v>13</v>
      </c>
      <c r="H97" s="1126" t="s">
        <v>13</v>
      </c>
      <c r="I97" s="1126" t="s">
        <v>13</v>
      </c>
      <c r="J97" s="1003" t="s">
        <v>13</v>
      </c>
      <c r="K97" s="1165" t="s">
        <v>16</v>
      </c>
      <c r="L97" s="1146" t="s">
        <v>192</v>
      </c>
      <c r="M97" s="1128"/>
      <c r="N97" s="1128"/>
      <c r="O97" s="1128"/>
      <c r="P97" s="1128"/>
      <c r="Q97" s="1128"/>
      <c r="R97" s="1128"/>
    </row>
    <row r="98" spans="1:18">
      <c r="A98" s="1130">
        <v>93</v>
      </c>
      <c r="B98" s="1147" t="s">
        <v>193</v>
      </c>
      <c r="C98" s="1127" t="s">
        <v>13</v>
      </c>
      <c r="D98" s="1126" t="s">
        <v>13</v>
      </c>
      <c r="E98" s="1126" t="s">
        <v>13</v>
      </c>
      <c r="F98" s="1126" t="s">
        <v>13</v>
      </c>
      <c r="G98" s="1126" t="s">
        <v>13</v>
      </c>
      <c r="H98" s="1126" t="s">
        <v>13</v>
      </c>
      <c r="I98" s="1126" t="s">
        <v>13</v>
      </c>
      <c r="J98" s="1003" t="s">
        <v>13</v>
      </c>
      <c r="K98" s="1165" t="s">
        <v>16</v>
      </c>
      <c r="L98" s="1146" t="s">
        <v>193</v>
      </c>
      <c r="M98" s="1128"/>
      <c r="N98" s="1128"/>
      <c r="O98" s="1128"/>
      <c r="P98" s="1128"/>
      <c r="Q98" s="1128"/>
      <c r="R98" s="1128"/>
    </row>
    <row r="99" spans="1:18">
      <c r="A99" s="1130">
        <v>94</v>
      </c>
      <c r="B99" s="1147" t="s">
        <v>194</v>
      </c>
      <c r="C99" s="1127" t="s">
        <v>13</v>
      </c>
      <c r="D99" s="1126" t="s">
        <v>13</v>
      </c>
      <c r="E99" s="1126" t="s">
        <v>13</v>
      </c>
      <c r="F99" s="1126" t="s">
        <v>13</v>
      </c>
      <c r="G99" s="1126" t="s">
        <v>13</v>
      </c>
      <c r="H99" s="1126" t="s">
        <v>13</v>
      </c>
      <c r="I99" s="1126" t="s">
        <v>13</v>
      </c>
      <c r="J99" s="1003" t="s">
        <v>13</v>
      </c>
      <c r="K99" s="1165" t="s">
        <v>16</v>
      </c>
      <c r="L99" s="1146" t="s">
        <v>194</v>
      </c>
      <c r="M99" s="1128"/>
      <c r="N99" s="1128"/>
      <c r="O99" s="1128"/>
      <c r="P99" s="1128"/>
      <c r="Q99" s="1128"/>
      <c r="R99" s="1128"/>
    </row>
    <row r="100" spans="1:18">
      <c r="A100" s="1130">
        <v>95</v>
      </c>
      <c r="B100" s="1147" t="s">
        <v>195</v>
      </c>
      <c r="C100" s="1127" t="s">
        <v>13</v>
      </c>
      <c r="D100" s="1126" t="s">
        <v>13</v>
      </c>
      <c r="E100" s="1126" t="s">
        <v>13</v>
      </c>
      <c r="F100" s="1126" t="s">
        <v>13</v>
      </c>
      <c r="G100" s="1126" t="s">
        <v>13</v>
      </c>
      <c r="H100" s="1126" t="s">
        <v>13</v>
      </c>
      <c r="I100" s="1126" t="s">
        <v>13</v>
      </c>
      <c r="J100" s="1003" t="s">
        <v>13</v>
      </c>
      <c r="K100" s="1165" t="s">
        <v>16</v>
      </c>
      <c r="L100" s="1146" t="s">
        <v>195</v>
      </c>
      <c r="M100" s="1128"/>
      <c r="N100" s="1128"/>
      <c r="O100" s="1128"/>
      <c r="P100" s="1128"/>
      <c r="Q100" s="1128"/>
      <c r="R100" s="1128"/>
    </row>
    <row r="101" spans="1:18">
      <c r="A101" s="1130">
        <v>96</v>
      </c>
      <c r="B101" s="1147" t="s">
        <v>196</v>
      </c>
      <c r="C101" s="1858" t="s">
        <v>7188</v>
      </c>
      <c r="D101" s="1909"/>
      <c r="E101" s="1909"/>
      <c r="F101" s="1909"/>
      <c r="G101" s="1909"/>
      <c r="H101" s="1909"/>
      <c r="I101" s="1909"/>
      <c r="J101" s="1910"/>
      <c r="K101" s="1165" t="s">
        <v>16</v>
      </c>
      <c r="L101" s="1146" t="s">
        <v>196</v>
      </c>
      <c r="M101" s="1128"/>
      <c r="N101" s="1128"/>
      <c r="O101" s="1128"/>
      <c r="P101" s="1128"/>
      <c r="Q101" s="1128"/>
      <c r="R101" s="1128"/>
    </row>
    <row r="102" spans="1:18">
      <c r="A102" s="1130">
        <v>97</v>
      </c>
      <c r="B102" s="1147" t="s">
        <v>202</v>
      </c>
      <c r="C102" s="1858" t="s">
        <v>7188</v>
      </c>
      <c r="D102" s="1909"/>
      <c r="E102" s="1909"/>
      <c r="F102" s="1909"/>
      <c r="G102" s="1909"/>
      <c r="H102" s="1909"/>
      <c r="I102" s="1909"/>
      <c r="J102" s="1910"/>
      <c r="K102" s="1165" t="s">
        <v>16</v>
      </c>
      <c r="L102" s="1146" t="s">
        <v>202</v>
      </c>
      <c r="M102" s="1128"/>
      <c r="N102" s="1128"/>
      <c r="O102" s="1128"/>
      <c r="P102" s="1128"/>
      <c r="Q102" s="1128"/>
      <c r="R102" s="1128"/>
    </row>
    <row r="103" spans="1:18">
      <c r="A103" s="1130">
        <v>98</v>
      </c>
      <c r="B103" s="1147" t="s">
        <v>211</v>
      </c>
      <c r="C103" s="1858" t="s">
        <v>7188</v>
      </c>
      <c r="D103" s="1909"/>
      <c r="E103" s="1909"/>
      <c r="F103" s="1909"/>
      <c r="G103" s="1909"/>
      <c r="H103" s="1909"/>
      <c r="I103" s="1909"/>
      <c r="J103" s="1910"/>
      <c r="K103" s="1165" t="s">
        <v>201</v>
      </c>
      <c r="L103" s="1146" t="s">
        <v>211</v>
      </c>
      <c r="M103" s="1128"/>
      <c r="N103" s="1128"/>
      <c r="O103" s="1128"/>
      <c r="P103" s="1128"/>
      <c r="Q103" s="1128"/>
      <c r="R103" s="1128"/>
    </row>
    <row r="104" spans="1:18" ht="14.25" thickBot="1">
      <c r="A104" s="1130">
        <v>99</v>
      </c>
      <c r="B104" s="1147" t="s">
        <v>220</v>
      </c>
      <c r="C104" s="1922" t="s">
        <v>7188</v>
      </c>
      <c r="D104" s="1923"/>
      <c r="E104" s="1923"/>
      <c r="F104" s="1923"/>
      <c r="G104" s="1923"/>
      <c r="H104" s="1923"/>
      <c r="I104" s="1923"/>
      <c r="J104" s="1924"/>
      <c r="K104" s="1165" t="s">
        <v>201</v>
      </c>
      <c r="L104" s="1146" t="s">
        <v>220</v>
      </c>
      <c r="M104" s="1128"/>
      <c r="N104" s="1128"/>
      <c r="O104" s="1128"/>
      <c r="P104" s="1128"/>
      <c r="Q104" s="1128"/>
      <c r="R104" s="1128"/>
    </row>
    <row r="105" spans="1:18" ht="15" thickTop="1" thickBot="1">
      <c r="A105" s="1128"/>
      <c r="B105" s="1148" t="s">
        <v>2</v>
      </c>
      <c r="C105" s="1149" t="s">
        <v>3</v>
      </c>
      <c r="D105" s="1149" t="s">
        <v>4</v>
      </c>
      <c r="E105" s="1149" t="s">
        <v>5</v>
      </c>
      <c r="F105" s="1149" t="s">
        <v>6</v>
      </c>
      <c r="G105" s="1149" t="s">
        <v>7</v>
      </c>
      <c r="H105" s="1149" t="s">
        <v>8</v>
      </c>
      <c r="I105" s="1149" t="s">
        <v>9</v>
      </c>
      <c r="J105" s="1150" t="s">
        <v>10</v>
      </c>
      <c r="K105" s="1151" t="s">
        <v>11</v>
      </c>
      <c r="L105" s="1152" t="s">
        <v>2</v>
      </c>
      <c r="M105" s="1128"/>
      <c r="N105" s="1128"/>
      <c r="O105" s="1128"/>
      <c r="P105" s="1128"/>
      <c r="Q105" s="1128"/>
      <c r="R105" s="1128"/>
    </row>
    <row r="106" spans="1:18">
      <c r="A106" s="1128"/>
      <c r="B106" s="1128"/>
      <c r="C106" s="1128"/>
      <c r="D106" s="1128"/>
      <c r="E106" s="1128"/>
      <c r="F106" s="1128"/>
      <c r="G106" s="1128"/>
      <c r="H106" s="1128"/>
      <c r="I106" s="1128"/>
      <c r="J106" s="1128"/>
      <c r="K106" s="1128"/>
      <c r="L106" s="1128"/>
      <c r="M106" s="1128"/>
      <c r="N106" s="1128"/>
      <c r="O106" s="1128"/>
      <c r="P106" s="1128"/>
      <c r="Q106" s="1128"/>
      <c r="R106" s="1128"/>
    </row>
    <row r="107" spans="1:18" s="1198" customFormat="1">
      <c r="A107" s="1128"/>
      <c r="B107" s="1128"/>
      <c r="C107" s="1132" t="s">
        <v>6829</v>
      </c>
      <c r="D107" s="1128"/>
      <c r="E107" s="1128"/>
      <c r="F107" s="1128"/>
      <c r="G107" s="1128"/>
      <c r="H107" s="1128"/>
      <c r="I107" s="1128"/>
      <c r="J107" s="1128"/>
      <c r="K107" s="1128"/>
      <c r="L107" s="1128"/>
      <c r="M107" s="1128"/>
      <c r="N107" s="1128"/>
      <c r="O107" s="1128"/>
      <c r="P107" s="1128"/>
      <c r="Q107" s="1128"/>
      <c r="R107" s="1128"/>
    </row>
    <row r="108" spans="1:18" s="1198" customFormat="1">
      <c r="A108" s="1128"/>
      <c r="B108" s="1128"/>
      <c r="M108" s="1128"/>
      <c r="N108" s="1128"/>
      <c r="O108" s="1128"/>
      <c r="P108" s="1128"/>
      <c r="Q108" s="1128"/>
      <c r="R108" s="1128"/>
    </row>
    <row r="109" spans="1:18" s="1198" customFormat="1">
      <c r="A109" s="1128"/>
      <c r="B109" s="1128"/>
      <c r="C109" s="1393" t="s">
        <v>6830</v>
      </c>
      <c r="D109" s="1383" t="s">
        <v>6831</v>
      </c>
      <c r="E109" s="1383" t="s">
        <v>6832</v>
      </c>
      <c r="F109" s="1383" t="s">
        <v>6833</v>
      </c>
      <c r="G109" s="1474" t="s">
        <v>6834</v>
      </c>
      <c r="H109" s="1475"/>
      <c r="I109" s="1475"/>
      <c r="J109" s="1475"/>
      <c r="K109" s="1475"/>
      <c r="L109" s="1476"/>
      <c r="M109" s="1131"/>
      <c r="N109" s="1131"/>
      <c r="O109" s="1163"/>
      <c r="P109" s="1128"/>
      <c r="Q109" s="1128"/>
      <c r="R109" s="1132"/>
    </row>
    <row r="110" spans="1:18" s="1198" customFormat="1">
      <c r="A110" s="1128"/>
      <c r="B110" s="1128"/>
      <c r="C110" s="1444" t="s">
        <v>12392</v>
      </c>
      <c r="D110" s="1154">
        <v>1</v>
      </c>
      <c r="E110" s="1154" t="s">
        <v>707</v>
      </c>
      <c r="F110" s="1154" t="s">
        <v>708</v>
      </c>
      <c r="G110" s="1911" t="s">
        <v>12812</v>
      </c>
      <c r="H110" s="1912"/>
      <c r="I110" s="1912"/>
      <c r="J110" s="1912"/>
      <c r="K110" s="1912"/>
      <c r="L110" s="1913"/>
      <c r="M110" s="1128"/>
      <c r="N110" s="1128"/>
      <c r="O110" s="1128"/>
      <c r="P110" s="1128"/>
      <c r="Q110" s="1128"/>
      <c r="R110" s="1171"/>
    </row>
    <row r="111" spans="1:18" s="1198" customFormat="1">
      <c r="A111" s="1128"/>
      <c r="B111" s="1128"/>
      <c r="C111" s="1445" t="s">
        <v>12813</v>
      </c>
      <c r="D111" s="1172">
        <v>1</v>
      </c>
      <c r="E111" s="1172" t="s">
        <v>707</v>
      </c>
      <c r="F111" s="1172" t="s">
        <v>708</v>
      </c>
      <c r="G111" s="1914"/>
      <c r="H111" s="1915"/>
      <c r="I111" s="1915"/>
      <c r="J111" s="1915"/>
      <c r="K111" s="1915"/>
      <c r="L111" s="1916"/>
      <c r="M111" s="1128"/>
      <c r="N111" s="1155"/>
      <c r="O111" s="1128"/>
      <c r="P111" s="1128"/>
      <c r="Q111" s="1128"/>
      <c r="R111" s="1171"/>
    </row>
    <row r="112" spans="1:18" s="1198" customFormat="1">
      <c r="A112" s="1128"/>
      <c r="B112" s="1128"/>
      <c r="C112" s="1445" t="s">
        <v>12814</v>
      </c>
      <c r="D112" s="1172">
        <v>1</v>
      </c>
      <c r="E112" s="1172" t="s">
        <v>707</v>
      </c>
      <c r="F112" s="1172" t="s">
        <v>708</v>
      </c>
      <c r="G112" s="1914"/>
      <c r="H112" s="1915"/>
      <c r="I112" s="1915"/>
      <c r="J112" s="1915"/>
      <c r="K112" s="1915"/>
      <c r="L112" s="1916"/>
      <c r="M112" s="1128"/>
      <c r="N112" s="1155"/>
      <c r="O112" s="1128"/>
      <c r="P112" s="1128"/>
      <c r="Q112" s="1128"/>
      <c r="R112" s="1171"/>
    </row>
    <row r="113" spans="3:18" s="1198" customFormat="1">
      <c r="C113" s="1444" t="s">
        <v>12391</v>
      </c>
      <c r="D113" s="1154">
        <v>1</v>
      </c>
      <c r="E113" s="1154" t="s">
        <v>707</v>
      </c>
      <c r="F113" s="1154" t="s">
        <v>708</v>
      </c>
      <c r="G113" s="1914"/>
      <c r="H113" s="1915"/>
      <c r="I113" s="1915"/>
      <c r="J113" s="1915"/>
      <c r="K113" s="1915"/>
      <c r="L113" s="1916"/>
      <c r="M113" s="1128"/>
      <c r="N113" s="1128"/>
      <c r="O113" s="1128"/>
      <c r="P113" s="1128"/>
      <c r="Q113" s="1128"/>
      <c r="R113" s="1171"/>
    </row>
    <row r="114" spans="3:18" s="1198" customFormat="1">
      <c r="C114" s="1444" t="s">
        <v>12390</v>
      </c>
      <c r="D114" s="1154">
        <v>1</v>
      </c>
      <c r="E114" s="1154" t="s">
        <v>707</v>
      </c>
      <c r="F114" s="1154" t="s">
        <v>708</v>
      </c>
      <c r="G114" s="1914"/>
      <c r="H114" s="1915"/>
      <c r="I114" s="1915"/>
      <c r="J114" s="1915"/>
      <c r="K114" s="1915"/>
      <c r="L114" s="1916"/>
      <c r="M114" s="1128"/>
      <c r="N114" s="1128"/>
      <c r="O114" s="1128"/>
      <c r="P114" s="1128"/>
      <c r="Q114" s="1128"/>
      <c r="R114" s="1171"/>
    </row>
    <row r="115" spans="3:18" s="1198" customFormat="1">
      <c r="C115" s="1444" t="s">
        <v>12389</v>
      </c>
      <c r="D115" s="1154">
        <v>1</v>
      </c>
      <c r="E115" s="1154" t="s">
        <v>707</v>
      </c>
      <c r="F115" s="1154" t="s">
        <v>708</v>
      </c>
      <c r="G115" s="1914"/>
      <c r="H115" s="1915"/>
      <c r="I115" s="1915"/>
      <c r="J115" s="1915"/>
      <c r="K115" s="1915"/>
      <c r="L115" s="1916"/>
      <c r="M115" s="1128"/>
      <c r="N115" s="1128"/>
      <c r="O115" s="1128"/>
      <c r="P115" s="1128"/>
      <c r="Q115" s="1128"/>
      <c r="R115" s="1171"/>
    </row>
    <row r="116" spans="3:18" s="1198" customFormat="1">
      <c r="C116" s="1444" t="s">
        <v>12388</v>
      </c>
      <c r="D116" s="1154">
        <v>1</v>
      </c>
      <c r="E116" s="1154" t="s">
        <v>707</v>
      </c>
      <c r="F116" s="1154" t="s">
        <v>708</v>
      </c>
      <c r="G116" s="1914"/>
      <c r="H116" s="1915"/>
      <c r="I116" s="1915"/>
      <c r="J116" s="1915"/>
      <c r="K116" s="1915"/>
      <c r="L116" s="1916"/>
      <c r="M116" s="1128"/>
      <c r="N116" s="1128"/>
      <c r="O116" s="1128"/>
      <c r="P116" s="1128"/>
      <c r="Q116" s="1128"/>
      <c r="R116" s="1171"/>
    </row>
    <row r="117" spans="3:18" s="1198" customFormat="1">
      <c r="C117" s="1444" t="s">
        <v>12387</v>
      </c>
      <c r="D117" s="1154">
        <v>1</v>
      </c>
      <c r="E117" s="1154" t="s">
        <v>707</v>
      </c>
      <c r="F117" s="1154" t="s">
        <v>708</v>
      </c>
      <c r="G117" s="1914"/>
      <c r="H117" s="1915"/>
      <c r="I117" s="1915"/>
      <c r="J117" s="1915"/>
      <c r="K117" s="1915"/>
      <c r="L117" s="1916"/>
      <c r="M117" s="1128"/>
      <c r="N117" s="1128"/>
      <c r="O117" s="1128"/>
      <c r="P117" s="1128"/>
      <c r="Q117" s="1128"/>
      <c r="R117" s="1171"/>
    </row>
    <row r="118" spans="3:18" s="1198" customFormat="1">
      <c r="C118" s="1444" t="s">
        <v>12397</v>
      </c>
      <c r="D118" s="1154">
        <v>1</v>
      </c>
      <c r="E118" s="1154" t="s">
        <v>707</v>
      </c>
      <c r="F118" s="1154" t="s">
        <v>708</v>
      </c>
      <c r="G118" s="1914"/>
      <c r="H118" s="1915"/>
      <c r="I118" s="1915"/>
      <c r="J118" s="1915"/>
      <c r="K118" s="1915"/>
      <c r="L118" s="1916"/>
      <c r="M118" s="1128"/>
      <c r="N118" s="1128"/>
      <c r="O118" s="1128"/>
      <c r="P118" s="1128"/>
      <c r="Q118" s="1128"/>
      <c r="R118" s="1171"/>
    </row>
    <row r="119" spans="3:18" s="1198" customFormat="1">
      <c r="C119" s="1444" t="s">
        <v>12396</v>
      </c>
      <c r="D119" s="1154">
        <v>1</v>
      </c>
      <c r="E119" s="1154" t="s">
        <v>707</v>
      </c>
      <c r="F119" s="1154" t="s">
        <v>708</v>
      </c>
      <c r="G119" s="1914"/>
      <c r="H119" s="1915"/>
      <c r="I119" s="1915"/>
      <c r="J119" s="1915"/>
      <c r="K119" s="1915"/>
      <c r="L119" s="1916"/>
      <c r="M119" s="1128"/>
      <c r="N119" s="1128"/>
      <c r="O119" s="1128"/>
      <c r="P119" s="1128"/>
      <c r="Q119" s="1128"/>
      <c r="R119" s="1171"/>
    </row>
    <row r="120" spans="3:18" s="1198" customFormat="1">
      <c r="C120" s="1444" t="s">
        <v>12395</v>
      </c>
      <c r="D120" s="1154">
        <v>1</v>
      </c>
      <c r="E120" s="1154" t="s">
        <v>707</v>
      </c>
      <c r="F120" s="1154" t="s">
        <v>708</v>
      </c>
      <c r="G120" s="1914"/>
      <c r="H120" s="1915"/>
      <c r="I120" s="1915"/>
      <c r="J120" s="1915"/>
      <c r="K120" s="1915"/>
      <c r="L120" s="1916"/>
      <c r="M120" s="1128"/>
      <c r="N120" s="1128"/>
      <c r="O120" s="1128"/>
      <c r="P120" s="1128"/>
      <c r="Q120" s="1128"/>
      <c r="R120" s="1171"/>
    </row>
    <row r="121" spans="3:18" s="1198" customFormat="1">
      <c r="C121" s="1444" t="s">
        <v>12394</v>
      </c>
      <c r="D121" s="1154">
        <v>1</v>
      </c>
      <c r="E121" s="1154" t="s">
        <v>707</v>
      </c>
      <c r="F121" s="1154" t="s">
        <v>708</v>
      </c>
      <c r="G121" s="1914"/>
      <c r="H121" s="1915"/>
      <c r="I121" s="1915"/>
      <c r="J121" s="1915"/>
      <c r="K121" s="1915"/>
      <c r="L121" s="1916"/>
      <c r="M121" s="1128"/>
      <c r="N121" s="1128"/>
      <c r="O121" s="1128"/>
      <c r="P121" s="1128"/>
      <c r="Q121" s="1128"/>
      <c r="R121" s="1171"/>
    </row>
    <row r="122" spans="3:18" s="1198" customFormat="1">
      <c r="C122" s="1444" t="s">
        <v>12393</v>
      </c>
      <c r="D122" s="1154">
        <v>1</v>
      </c>
      <c r="E122" s="1154" t="s">
        <v>707</v>
      </c>
      <c r="F122" s="1154" t="s">
        <v>708</v>
      </c>
      <c r="G122" s="1914"/>
      <c r="H122" s="1915"/>
      <c r="I122" s="1915"/>
      <c r="J122" s="1915"/>
      <c r="K122" s="1915"/>
      <c r="L122" s="1916"/>
      <c r="M122" s="1128"/>
      <c r="N122" s="1128"/>
      <c r="O122" s="1128"/>
      <c r="P122" s="1128"/>
      <c r="Q122" s="1128"/>
      <c r="R122" s="1171"/>
    </row>
    <row r="123" spans="3:18" s="1198" customFormat="1">
      <c r="C123" s="1445" t="s">
        <v>12815</v>
      </c>
      <c r="D123" s="1172">
        <v>1</v>
      </c>
      <c r="E123" s="1172" t="s">
        <v>707</v>
      </c>
      <c r="F123" s="1172" t="s">
        <v>708</v>
      </c>
      <c r="G123" s="1914"/>
      <c r="H123" s="1915"/>
      <c r="I123" s="1915"/>
      <c r="J123" s="1915"/>
      <c r="K123" s="1915"/>
      <c r="L123" s="1916"/>
      <c r="M123" s="1128"/>
      <c r="N123" s="1155"/>
      <c r="O123" s="1128"/>
      <c r="P123" s="1128"/>
      <c r="Q123" s="1128"/>
      <c r="R123" s="1171"/>
    </row>
    <row r="124" spans="3:18" s="1198" customFormat="1">
      <c r="C124" s="1445" t="s">
        <v>12816</v>
      </c>
      <c r="D124" s="1172">
        <v>1</v>
      </c>
      <c r="E124" s="1172" t="s">
        <v>707</v>
      </c>
      <c r="F124" s="1172" t="s">
        <v>708</v>
      </c>
      <c r="G124" s="1914"/>
      <c r="H124" s="1915"/>
      <c r="I124" s="1915"/>
      <c r="J124" s="1915"/>
      <c r="K124" s="1915"/>
      <c r="L124" s="1916"/>
      <c r="M124" s="1128"/>
      <c r="N124" s="1155"/>
      <c r="O124" s="1128"/>
      <c r="P124" s="1128"/>
      <c r="Q124" s="1128"/>
      <c r="R124" s="1171"/>
    </row>
    <row r="125" spans="3:18" s="1198" customFormat="1">
      <c r="C125" s="1445" t="s">
        <v>12817</v>
      </c>
      <c r="D125" s="1172">
        <v>1</v>
      </c>
      <c r="E125" s="1172" t="s">
        <v>707</v>
      </c>
      <c r="F125" s="1172" t="s">
        <v>708</v>
      </c>
      <c r="G125" s="1914"/>
      <c r="H125" s="1915"/>
      <c r="I125" s="1915"/>
      <c r="J125" s="1915"/>
      <c r="K125" s="1915"/>
      <c r="L125" s="1916"/>
      <c r="M125" s="1128"/>
      <c r="N125" s="1155"/>
      <c r="O125" s="1128"/>
      <c r="P125" s="1128"/>
      <c r="Q125" s="1128"/>
      <c r="R125" s="1171"/>
    </row>
    <row r="126" spans="3:18" s="1198" customFormat="1">
      <c r="C126" s="1445" t="s">
        <v>12818</v>
      </c>
      <c r="D126" s="1172">
        <v>1</v>
      </c>
      <c r="E126" s="1172" t="s">
        <v>707</v>
      </c>
      <c r="F126" s="1172" t="s">
        <v>708</v>
      </c>
      <c r="G126" s="1914"/>
      <c r="H126" s="1915"/>
      <c r="I126" s="1915"/>
      <c r="J126" s="1915"/>
      <c r="K126" s="1915"/>
      <c r="L126" s="1916"/>
      <c r="M126" s="1128"/>
      <c r="N126" s="1155"/>
      <c r="O126" s="1128"/>
      <c r="P126" s="1128"/>
      <c r="Q126" s="1128"/>
      <c r="R126" s="1171"/>
    </row>
    <row r="127" spans="3:18" s="1198" customFormat="1">
      <c r="C127" s="1445" t="s">
        <v>12819</v>
      </c>
      <c r="D127" s="1172">
        <v>1</v>
      </c>
      <c r="E127" s="1172" t="s">
        <v>707</v>
      </c>
      <c r="F127" s="1172" t="s">
        <v>708</v>
      </c>
      <c r="G127" s="1914"/>
      <c r="H127" s="1915"/>
      <c r="I127" s="1915"/>
      <c r="J127" s="1915"/>
      <c r="K127" s="1915"/>
      <c r="L127" s="1916"/>
      <c r="M127" s="1128"/>
      <c r="N127" s="1155"/>
      <c r="O127" s="1128"/>
      <c r="P127" s="1128"/>
      <c r="Q127" s="1128"/>
      <c r="R127" s="1171"/>
    </row>
    <row r="128" spans="3:18" s="1198" customFormat="1">
      <c r="C128" s="1445" t="s">
        <v>12820</v>
      </c>
      <c r="D128" s="1172">
        <v>1</v>
      </c>
      <c r="E128" s="1172" t="s">
        <v>707</v>
      </c>
      <c r="F128" s="1172" t="s">
        <v>708</v>
      </c>
      <c r="G128" s="1914"/>
      <c r="H128" s="1915"/>
      <c r="I128" s="1915"/>
      <c r="J128" s="1915"/>
      <c r="K128" s="1915"/>
      <c r="L128" s="1916"/>
      <c r="M128" s="1128"/>
      <c r="N128" s="1155"/>
      <c r="O128" s="1128"/>
      <c r="P128" s="1128"/>
      <c r="Q128" s="1128"/>
      <c r="R128" s="1171"/>
    </row>
    <row r="129" spans="3:18" s="1198" customFormat="1">
      <c r="C129" s="1445" t="s">
        <v>12821</v>
      </c>
      <c r="D129" s="1172">
        <v>1</v>
      </c>
      <c r="E129" s="1172" t="s">
        <v>707</v>
      </c>
      <c r="F129" s="1172" t="s">
        <v>708</v>
      </c>
      <c r="G129" s="1914"/>
      <c r="H129" s="1915"/>
      <c r="I129" s="1915"/>
      <c r="J129" s="1915"/>
      <c r="K129" s="1915"/>
      <c r="L129" s="1916"/>
      <c r="M129" s="1128"/>
      <c r="N129" s="1155"/>
      <c r="O129" s="1128"/>
      <c r="P129" s="1128"/>
      <c r="Q129" s="1128"/>
      <c r="R129" s="1171"/>
    </row>
    <row r="130" spans="3:18" s="1198" customFormat="1">
      <c r="C130" s="1444" t="s">
        <v>12401</v>
      </c>
      <c r="D130" s="1154">
        <v>1</v>
      </c>
      <c r="E130" s="1154" t="s">
        <v>707</v>
      </c>
      <c r="F130" s="1154" t="s">
        <v>708</v>
      </c>
      <c r="G130" s="1914"/>
      <c r="H130" s="1915"/>
      <c r="I130" s="1915"/>
      <c r="J130" s="1915"/>
      <c r="K130" s="1915"/>
      <c r="L130" s="1916"/>
      <c r="M130" s="1128"/>
      <c r="N130" s="1128"/>
      <c r="O130" s="1128"/>
      <c r="P130" s="1128"/>
      <c r="Q130" s="1128"/>
      <c r="R130" s="1171"/>
    </row>
    <row r="131" spans="3:18" s="1198" customFormat="1">
      <c r="C131" s="1444" t="s">
        <v>12400</v>
      </c>
      <c r="D131" s="1154">
        <v>1</v>
      </c>
      <c r="E131" s="1154" t="s">
        <v>707</v>
      </c>
      <c r="F131" s="1154" t="s">
        <v>708</v>
      </c>
      <c r="G131" s="1914"/>
      <c r="H131" s="1915"/>
      <c r="I131" s="1915"/>
      <c r="J131" s="1915"/>
      <c r="K131" s="1915"/>
      <c r="L131" s="1916"/>
      <c r="M131" s="1128"/>
      <c r="N131" s="1128"/>
      <c r="O131" s="1128"/>
      <c r="P131" s="1128"/>
      <c r="Q131" s="1128"/>
      <c r="R131" s="1171"/>
    </row>
    <row r="132" spans="3:18" s="1198" customFormat="1">
      <c r="C132" s="1444" t="s">
        <v>12399</v>
      </c>
      <c r="D132" s="1154">
        <v>1</v>
      </c>
      <c r="E132" s="1154" t="s">
        <v>707</v>
      </c>
      <c r="F132" s="1154" t="s">
        <v>708</v>
      </c>
      <c r="G132" s="1914"/>
      <c r="H132" s="1915"/>
      <c r="I132" s="1915"/>
      <c r="J132" s="1915"/>
      <c r="K132" s="1915"/>
      <c r="L132" s="1916"/>
      <c r="M132" s="1128"/>
      <c r="N132" s="1128"/>
      <c r="O132" s="1128"/>
      <c r="P132" s="1128"/>
      <c r="Q132" s="1128"/>
      <c r="R132" s="1171"/>
    </row>
    <row r="133" spans="3:18" s="1198" customFormat="1">
      <c r="C133" s="1444" t="s">
        <v>12398</v>
      </c>
      <c r="D133" s="1154">
        <v>1</v>
      </c>
      <c r="E133" s="1154" t="s">
        <v>707</v>
      </c>
      <c r="F133" s="1154" t="s">
        <v>708</v>
      </c>
      <c r="G133" s="1914"/>
      <c r="H133" s="1915"/>
      <c r="I133" s="1915"/>
      <c r="J133" s="1915"/>
      <c r="K133" s="1915"/>
      <c r="L133" s="1916"/>
      <c r="M133" s="1128"/>
      <c r="N133" s="1128"/>
      <c r="O133" s="1128"/>
      <c r="P133" s="1128"/>
      <c r="Q133" s="1128"/>
      <c r="R133" s="1171"/>
    </row>
    <row r="134" spans="3:18" s="1198" customFormat="1">
      <c r="C134" s="1444" t="s">
        <v>12409</v>
      </c>
      <c r="D134" s="1154">
        <v>1</v>
      </c>
      <c r="E134" s="1154" t="s">
        <v>707</v>
      </c>
      <c r="F134" s="1154" t="s">
        <v>708</v>
      </c>
      <c r="G134" s="1914"/>
      <c r="H134" s="1915"/>
      <c r="I134" s="1915"/>
      <c r="J134" s="1915"/>
      <c r="K134" s="1915"/>
      <c r="L134" s="1916"/>
      <c r="M134" s="1128"/>
      <c r="N134" s="1128"/>
      <c r="O134" s="1128"/>
      <c r="P134" s="1128"/>
      <c r="Q134" s="1128"/>
      <c r="R134" s="1171"/>
    </row>
    <row r="135" spans="3:18" s="1198" customFormat="1">
      <c r="C135" s="1444" t="s">
        <v>12408</v>
      </c>
      <c r="D135" s="1154">
        <v>1</v>
      </c>
      <c r="E135" s="1154" t="s">
        <v>707</v>
      </c>
      <c r="F135" s="1154" t="s">
        <v>708</v>
      </c>
      <c r="G135" s="1914"/>
      <c r="H135" s="1915"/>
      <c r="I135" s="1915"/>
      <c r="J135" s="1915"/>
      <c r="K135" s="1915"/>
      <c r="L135" s="1916"/>
      <c r="M135" s="1128"/>
      <c r="N135" s="1128"/>
      <c r="O135" s="1128"/>
      <c r="P135" s="1128"/>
      <c r="Q135" s="1128"/>
      <c r="R135" s="1171"/>
    </row>
    <row r="136" spans="3:18" s="1198" customFormat="1">
      <c r="C136" s="1444" t="s">
        <v>12407</v>
      </c>
      <c r="D136" s="1154">
        <v>1</v>
      </c>
      <c r="E136" s="1154" t="s">
        <v>707</v>
      </c>
      <c r="F136" s="1154" t="s">
        <v>708</v>
      </c>
      <c r="G136" s="1914"/>
      <c r="H136" s="1915"/>
      <c r="I136" s="1915"/>
      <c r="J136" s="1915"/>
      <c r="K136" s="1915"/>
      <c r="L136" s="1916"/>
      <c r="M136" s="1128"/>
      <c r="N136" s="1128"/>
      <c r="O136" s="1128"/>
      <c r="P136" s="1128"/>
      <c r="Q136" s="1128"/>
      <c r="R136" s="1171"/>
    </row>
    <row r="137" spans="3:18" s="1198" customFormat="1">
      <c r="C137" s="1444" t="s">
        <v>12406</v>
      </c>
      <c r="D137" s="1154">
        <v>1</v>
      </c>
      <c r="E137" s="1154" t="s">
        <v>707</v>
      </c>
      <c r="F137" s="1154" t="s">
        <v>708</v>
      </c>
      <c r="G137" s="1914"/>
      <c r="H137" s="1915"/>
      <c r="I137" s="1915"/>
      <c r="J137" s="1915"/>
      <c r="K137" s="1915"/>
      <c r="L137" s="1916"/>
      <c r="M137" s="1128"/>
      <c r="N137" s="1128"/>
      <c r="O137" s="1128"/>
      <c r="P137" s="1128"/>
      <c r="Q137" s="1128"/>
      <c r="R137" s="1171"/>
    </row>
    <row r="138" spans="3:18" s="1198" customFormat="1">
      <c r="C138" s="1444" t="s">
        <v>12405</v>
      </c>
      <c r="D138" s="1154">
        <v>1</v>
      </c>
      <c r="E138" s="1154" t="s">
        <v>707</v>
      </c>
      <c r="F138" s="1154" t="s">
        <v>708</v>
      </c>
      <c r="G138" s="1914"/>
      <c r="H138" s="1915"/>
      <c r="I138" s="1915"/>
      <c r="J138" s="1915"/>
      <c r="K138" s="1915"/>
      <c r="L138" s="1916"/>
      <c r="M138" s="1128"/>
      <c r="N138" s="1128"/>
      <c r="O138" s="1128"/>
      <c r="P138" s="1128"/>
      <c r="Q138" s="1128"/>
      <c r="R138" s="1171"/>
    </row>
    <row r="139" spans="3:18" s="1198" customFormat="1">
      <c r="C139" s="1444" t="s">
        <v>12404</v>
      </c>
      <c r="D139" s="1154">
        <v>1</v>
      </c>
      <c r="E139" s="1154" t="s">
        <v>707</v>
      </c>
      <c r="F139" s="1154" t="s">
        <v>708</v>
      </c>
      <c r="G139" s="1914"/>
      <c r="H139" s="1915"/>
      <c r="I139" s="1915"/>
      <c r="J139" s="1915"/>
      <c r="K139" s="1915"/>
      <c r="L139" s="1916"/>
      <c r="M139" s="1128"/>
      <c r="N139" s="1128"/>
      <c r="O139" s="1128"/>
      <c r="P139" s="1128"/>
      <c r="Q139" s="1128"/>
      <c r="R139" s="1171"/>
    </row>
    <row r="140" spans="3:18" s="1198" customFormat="1">
      <c r="C140" s="1444" t="s">
        <v>12403</v>
      </c>
      <c r="D140" s="1154">
        <v>1</v>
      </c>
      <c r="E140" s="1154" t="s">
        <v>707</v>
      </c>
      <c r="F140" s="1154" t="s">
        <v>708</v>
      </c>
      <c r="G140" s="1914"/>
      <c r="H140" s="1915"/>
      <c r="I140" s="1915"/>
      <c r="J140" s="1915"/>
      <c r="K140" s="1915"/>
      <c r="L140" s="1916"/>
      <c r="M140" s="1128"/>
      <c r="N140" s="1128"/>
      <c r="O140" s="1128"/>
      <c r="P140" s="1128"/>
      <c r="Q140" s="1128"/>
      <c r="R140" s="1171"/>
    </row>
    <row r="141" spans="3:18" s="1198" customFormat="1">
      <c r="C141" s="1444" t="s">
        <v>12402</v>
      </c>
      <c r="D141" s="1154">
        <v>1</v>
      </c>
      <c r="E141" s="1154" t="s">
        <v>707</v>
      </c>
      <c r="F141" s="1154" t="s">
        <v>708</v>
      </c>
      <c r="G141" s="1914"/>
      <c r="H141" s="1915"/>
      <c r="I141" s="1915"/>
      <c r="J141" s="1915"/>
      <c r="K141" s="1915"/>
      <c r="L141" s="1916"/>
      <c r="M141" s="1128"/>
      <c r="N141" s="1128"/>
      <c r="O141" s="1128"/>
      <c r="P141" s="1128"/>
      <c r="Q141" s="1128"/>
      <c r="R141" s="1171"/>
    </row>
    <row r="142" spans="3:18" s="1198" customFormat="1">
      <c r="C142" s="1444" t="s">
        <v>12417</v>
      </c>
      <c r="D142" s="1154">
        <v>1</v>
      </c>
      <c r="E142" s="1154" t="s">
        <v>707</v>
      </c>
      <c r="F142" s="1154" t="s">
        <v>708</v>
      </c>
      <c r="G142" s="1914"/>
      <c r="H142" s="1915"/>
      <c r="I142" s="1915"/>
      <c r="J142" s="1915"/>
      <c r="K142" s="1915"/>
      <c r="L142" s="1916"/>
      <c r="M142" s="1128"/>
      <c r="N142" s="1128"/>
      <c r="O142" s="1128"/>
      <c r="P142" s="1128"/>
      <c r="Q142" s="1128"/>
      <c r="R142" s="1171"/>
    </row>
    <row r="143" spans="3:18" s="1198" customFormat="1">
      <c r="C143" s="1444" t="s">
        <v>12416</v>
      </c>
      <c r="D143" s="1154">
        <v>1</v>
      </c>
      <c r="E143" s="1154" t="s">
        <v>707</v>
      </c>
      <c r="F143" s="1154" t="s">
        <v>708</v>
      </c>
      <c r="G143" s="1914"/>
      <c r="H143" s="1915"/>
      <c r="I143" s="1915"/>
      <c r="J143" s="1915"/>
      <c r="K143" s="1915"/>
      <c r="L143" s="1916"/>
      <c r="M143" s="1128"/>
      <c r="N143" s="1128"/>
      <c r="O143" s="1128"/>
      <c r="P143" s="1128"/>
      <c r="Q143" s="1128"/>
      <c r="R143" s="1171"/>
    </row>
    <row r="144" spans="3:18" s="1198" customFormat="1">
      <c r="C144" s="1444" t="s">
        <v>12415</v>
      </c>
      <c r="D144" s="1154">
        <v>1</v>
      </c>
      <c r="E144" s="1154" t="s">
        <v>707</v>
      </c>
      <c r="F144" s="1154" t="s">
        <v>708</v>
      </c>
      <c r="G144" s="1914"/>
      <c r="H144" s="1915"/>
      <c r="I144" s="1915"/>
      <c r="J144" s="1915"/>
      <c r="K144" s="1915"/>
      <c r="L144" s="1916"/>
      <c r="M144" s="1128"/>
      <c r="N144" s="1128"/>
      <c r="O144" s="1128"/>
      <c r="P144" s="1128"/>
      <c r="Q144" s="1128"/>
      <c r="R144" s="1171"/>
    </row>
    <row r="145" spans="3:18" s="1198" customFormat="1">
      <c r="C145" s="1444" t="s">
        <v>12414</v>
      </c>
      <c r="D145" s="1154">
        <v>1</v>
      </c>
      <c r="E145" s="1154" t="s">
        <v>707</v>
      </c>
      <c r="F145" s="1154" t="s">
        <v>708</v>
      </c>
      <c r="G145" s="1914"/>
      <c r="H145" s="1915"/>
      <c r="I145" s="1915"/>
      <c r="J145" s="1915"/>
      <c r="K145" s="1915"/>
      <c r="L145" s="1916"/>
      <c r="M145" s="1128"/>
      <c r="N145" s="1128"/>
      <c r="O145" s="1128"/>
      <c r="P145" s="1128"/>
      <c r="Q145" s="1128"/>
      <c r="R145" s="1171"/>
    </row>
    <row r="146" spans="3:18" s="1198" customFormat="1">
      <c r="C146" s="1444" t="s">
        <v>12413</v>
      </c>
      <c r="D146" s="1154">
        <v>1</v>
      </c>
      <c r="E146" s="1154" t="s">
        <v>707</v>
      </c>
      <c r="F146" s="1154" t="s">
        <v>708</v>
      </c>
      <c r="G146" s="1914"/>
      <c r="H146" s="1915"/>
      <c r="I146" s="1915"/>
      <c r="J146" s="1915"/>
      <c r="K146" s="1915"/>
      <c r="L146" s="1916"/>
      <c r="M146" s="1128"/>
      <c r="N146" s="1128"/>
      <c r="O146" s="1128"/>
      <c r="P146" s="1128"/>
      <c r="Q146" s="1128"/>
      <c r="R146" s="1171"/>
    </row>
    <row r="147" spans="3:18" s="1198" customFormat="1">
      <c r="C147" s="1444" t="s">
        <v>12412</v>
      </c>
      <c r="D147" s="1154">
        <v>1</v>
      </c>
      <c r="E147" s="1154" t="s">
        <v>707</v>
      </c>
      <c r="F147" s="1154" t="s">
        <v>708</v>
      </c>
      <c r="G147" s="1914"/>
      <c r="H147" s="1915"/>
      <c r="I147" s="1915"/>
      <c r="J147" s="1915"/>
      <c r="K147" s="1915"/>
      <c r="L147" s="1916"/>
      <c r="M147" s="1128"/>
      <c r="N147" s="1128"/>
      <c r="O147" s="1128"/>
      <c r="P147" s="1128"/>
      <c r="Q147" s="1128"/>
      <c r="R147" s="1171"/>
    </row>
    <row r="148" spans="3:18" s="1198" customFormat="1">
      <c r="C148" s="1444" t="s">
        <v>12411</v>
      </c>
      <c r="D148" s="1154">
        <v>1</v>
      </c>
      <c r="E148" s="1154" t="s">
        <v>707</v>
      </c>
      <c r="F148" s="1154" t="s">
        <v>708</v>
      </c>
      <c r="G148" s="1914"/>
      <c r="H148" s="1915"/>
      <c r="I148" s="1915"/>
      <c r="J148" s="1915"/>
      <c r="K148" s="1915"/>
      <c r="L148" s="1916"/>
      <c r="M148" s="1128"/>
      <c r="N148" s="1128"/>
      <c r="O148" s="1128"/>
      <c r="P148" s="1128"/>
      <c r="Q148" s="1128"/>
      <c r="R148" s="1171"/>
    </row>
    <row r="149" spans="3:18" s="1198" customFormat="1">
      <c r="C149" s="1444" t="s">
        <v>12410</v>
      </c>
      <c r="D149" s="1154">
        <v>1</v>
      </c>
      <c r="E149" s="1154" t="s">
        <v>707</v>
      </c>
      <c r="F149" s="1154" t="s">
        <v>708</v>
      </c>
      <c r="G149" s="1914"/>
      <c r="H149" s="1915"/>
      <c r="I149" s="1915"/>
      <c r="J149" s="1915"/>
      <c r="K149" s="1915"/>
      <c r="L149" s="1916"/>
      <c r="M149" s="1128"/>
      <c r="N149" s="1128"/>
      <c r="O149" s="1128"/>
      <c r="P149" s="1128"/>
      <c r="Q149" s="1128"/>
      <c r="R149" s="1171"/>
    </row>
    <row r="150" spans="3:18" s="1198" customFormat="1">
      <c r="C150" s="1444" t="s">
        <v>12425</v>
      </c>
      <c r="D150" s="1154">
        <v>1</v>
      </c>
      <c r="E150" s="1154" t="s">
        <v>707</v>
      </c>
      <c r="F150" s="1154" t="s">
        <v>708</v>
      </c>
      <c r="G150" s="1914"/>
      <c r="H150" s="1915"/>
      <c r="I150" s="1915"/>
      <c r="J150" s="1915"/>
      <c r="K150" s="1915"/>
      <c r="L150" s="1916"/>
      <c r="M150" s="1128"/>
      <c r="N150" s="1128"/>
      <c r="O150" s="1128"/>
      <c r="P150" s="1128"/>
      <c r="Q150" s="1128"/>
      <c r="R150" s="1171"/>
    </row>
    <row r="151" spans="3:18" s="1198" customFormat="1">
      <c r="C151" s="1444" t="s">
        <v>12424</v>
      </c>
      <c r="D151" s="1154">
        <v>1</v>
      </c>
      <c r="E151" s="1154" t="s">
        <v>707</v>
      </c>
      <c r="F151" s="1154" t="s">
        <v>708</v>
      </c>
      <c r="G151" s="1914"/>
      <c r="H151" s="1915"/>
      <c r="I151" s="1915"/>
      <c r="J151" s="1915"/>
      <c r="K151" s="1915"/>
      <c r="L151" s="1916"/>
      <c r="M151" s="1128"/>
      <c r="N151" s="1128"/>
      <c r="O151" s="1128"/>
      <c r="P151" s="1128"/>
      <c r="Q151" s="1128"/>
      <c r="R151" s="1171"/>
    </row>
    <row r="152" spans="3:18" s="1198" customFormat="1">
      <c r="C152" s="1444" t="s">
        <v>12423</v>
      </c>
      <c r="D152" s="1154">
        <v>1</v>
      </c>
      <c r="E152" s="1154" t="s">
        <v>707</v>
      </c>
      <c r="F152" s="1154" t="s">
        <v>708</v>
      </c>
      <c r="G152" s="1914"/>
      <c r="H152" s="1915"/>
      <c r="I152" s="1915"/>
      <c r="J152" s="1915"/>
      <c r="K152" s="1915"/>
      <c r="L152" s="1916"/>
      <c r="M152" s="1128"/>
      <c r="N152" s="1128"/>
      <c r="O152" s="1128"/>
      <c r="P152" s="1128"/>
      <c r="Q152" s="1128"/>
      <c r="R152" s="1171"/>
    </row>
    <row r="153" spans="3:18" s="1198" customFormat="1">
      <c r="C153" s="1444" t="s">
        <v>12422</v>
      </c>
      <c r="D153" s="1154">
        <v>1</v>
      </c>
      <c r="E153" s="1154" t="s">
        <v>707</v>
      </c>
      <c r="F153" s="1154" t="s">
        <v>708</v>
      </c>
      <c r="G153" s="1914"/>
      <c r="H153" s="1915"/>
      <c r="I153" s="1915"/>
      <c r="J153" s="1915"/>
      <c r="K153" s="1915"/>
      <c r="L153" s="1916"/>
      <c r="M153" s="1128"/>
      <c r="N153" s="1128"/>
      <c r="O153" s="1128"/>
      <c r="P153" s="1128"/>
      <c r="Q153" s="1128"/>
      <c r="R153" s="1171"/>
    </row>
    <row r="154" spans="3:18" s="1198" customFormat="1">
      <c r="C154" s="1444" t="s">
        <v>12421</v>
      </c>
      <c r="D154" s="1154">
        <v>1</v>
      </c>
      <c r="E154" s="1154" t="s">
        <v>707</v>
      </c>
      <c r="F154" s="1154" t="s">
        <v>708</v>
      </c>
      <c r="G154" s="1914"/>
      <c r="H154" s="1915"/>
      <c r="I154" s="1915"/>
      <c r="J154" s="1915"/>
      <c r="K154" s="1915"/>
      <c r="L154" s="1916"/>
      <c r="M154" s="1128"/>
      <c r="N154" s="1128"/>
      <c r="O154" s="1128"/>
      <c r="P154" s="1128"/>
      <c r="Q154" s="1128"/>
      <c r="R154" s="1171"/>
    </row>
    <row r="155" spans="3:18" s="1198" customFormat="1">
      <c r="C155" s="1444" t="s">
        <v>12420</v>
      </c>
      <c r="D155" s="1154">
        <v>1</v>
      </c>
      <c r="E155" s="1154" t="s">
        <v>707</v>
      </c>
      <c r="F155" s="1154" t="s">
        <v>708</v>
      </c>
      <c r="G155" s="1914"/>
      <c r="H155" s="1915"/>
      <c r="I155" s="1915"/>
      <c r="J155" s="1915"/>
      <c r="K155" s="1915"/>
      <c r="L155" s="1916"/>
      <c r="M155" s="1128"/>
      <c r="N155" s="1128"/>
      <c r="O155" s="1128"/>
      <c r="P155" s="1128"/>
      <c r="Q155" s="1128"/>
      <c r="R155" s="1128"/>
    </row>
    <row r="156" spans="3:18" s="1198" customFormat="1">
      <c r="C156" s="1444" t="s">
        <v>12419</v>
      </c>
      <c r="D156" s="1154">
        <v>1</v>
      </c>
      <c r="E156" s="1154" t="s">
        <v>707</v>
      </c>
      <c r="F156" s="1154" t="s">
        <v>708</v>
      </c>
      <c r="G156" s="1914"/>
      <c r="H156" s="1915"/>
      <c r="I156" s="1915"/>
      <c r="J156" s="1915"/>
      <c r="K156" s="1915"/>
      <c r="L156" s="1916"/>
      <c r="M156" s="1128"/>
      <c r="N156" s="1128"/>
      <c r="O156" s="1128"/>
      <c r="P156" s="1128"/>
      <c r="Q156" s="1128"/>
      <c r="R156" s="1128"/>
    </row>
    <row r="157" spans="3:18" s="1198" customFormat="1">
      <c r="C157" s="1444" t="s">
        <v>12418</v>
      </c>
      <c r="D157" s="1154">
        <v>1</v>
      </c>
      <c r="E157" s="1154" t="s">
        <v>707</v>
      </c>
      <c r="F157" s="1154" t="s">
        <v>708</v>
      </c>
      <c r="G157" s="1914"/>
      <c r="H157" s="1915"/>
      <c r="I157" s="1915"/>
      <c r="J157" s="1915"/>
      <c r="K157" s="1915"/>
      <c r="L157" s="1916"/>
      <c r="M157" s="1128"/>
      <c r="N157" s="1128"/>
      <c r="O157" s="1128"/>
      <c r="P157" s="1128"/>
      <c r="Q157" s="1128"/>
      <c r="R157" s="1128"/>
    </row>
    <row r="158" spans="3:18" s="1198" customFormat="1">
      <c r="C158" s="1444" t="s">
        <v>12429</v>
      </c>
      <c r="D158" s="1154">
        <v>1</v>
      </c>
      <c r="E158" s="1154" t="s">
        <v>707</v>
      </c>
      <c r="F158" s="1154" t="s">
        <v>708</v>
      </c>
      <c r="G158" s="1914"/>
      <c r="H158" s="1915"/>
      <c r="I158" s="1915"/>
      <c r="J158" s="1915"/>
      <c r="K158" s="1915"/>
      <c r="L158" s="1916"/>
      <c r="M158" s="1128"/>
      <c r="N158" s="1128"/>
      <c r="O158" s="1128"/>
      <c r="P158" s="1128"/>
      <c r="Q158" s="1128"/>
      <c r="R158" s="1128"/>
    </row>
    <row r="159" spans="3:18" s="1198" customFormat="1">
      <c r="C159" s="1444" t="s">
        <v>12428</v>
      </c>
      <c r="D159" s="1154">
        <v>1</v>
      </c>
      <c r="E159" s="1154" t="s">
        <v>707</v>
      </c>
      <c r="F159" s="1154" t="s">
        <v>708</v>
      </c>
      <c r="G159" s="1914"/>
      <c r="H159" s="1915"/>
      <c r="I159" s="1915"/>
      <c r="J159" s="1915"/>
      <c r="K159" s="1915"/>
      <c r="L159" s="1916"/>
      <c r="M159" s="1128"/>
      <c r="N159" s="1128"/>
      <c r="O159" s="1128"/>
      <c r="P159" s="1128"/>
      <c r="Q159" s="1128"/>
      <c r="R159" s="1128"/>
    </row>
    <row r="160" spans="3:18" s="1198" customFormat="1">
      <c r="C160" s="1444" t="s">
        <v>12427</v>
      </c>
      <c r="D160" s="1154">
        <v>1</v>
      </c>
      <c r="E160" s="1154" t="s">
        <v>707</v>
      </c>
      <c r="F160" s="1154" t="s">
        <v>708</v>
      </c>
      <c r="G160" s="1914"/>
      <c r="H160" s="1915"/>
      <c r="I160" s="1915"/>
      <c r="J160" s="1915"/>
      <c r="K160" s="1915"/>
      <c r="L160" s="1916"/>
      <c r="M160" s="1128"/>
      <c r="N160" s="1128"/>
      <c r="O160" s="1128"/>
      <c r="P160" s="1128"/>
      <c r="Q160" s="1128"/>
      <c r="R160" s="1128"/>
    </row>
    <row r="161" spans="3:15" s="1198" customFormat="1">
      <c r="C161" s="1444" t="s">
        <v>12426</v>
      </c>
      <c r="D161" s="1154">
        <v>1</v>
      </c>
      <c r="E161" s="1154" t="s">
        <v>707</v>
      </c>
      <c r="F161" s="1154" t="s">
        <v>708</v>
      </c>
      <c r="G161" s="1917"/>
      <c r="H161" s="1918"/>
      <c r="I161" s="1918"/>
      <c r="J161" s="1918"/>
      <c r="K161" s="1918"/>
      <c r="L161" s="1919"/>
      <c r="M161" s="1128"/>
      <c r="N161" s="1128"/>
      <c r="O161" s="1128"/>
    </row>
    <row r="162" spans="3:15" s="1198" customFormat="1">
      <c r="C162" s="1444" t="s">
        <v>12822</v>
      </c>
      <c r="D162" s="1154">
        <v>2</v>
      </c>
      <c r="E162" s="1154" t="s">
        <v>707</v>
      </c>
      <c r="F162" s="1154" t="s">
        <v>708</v>
      </c>
      <c r="G162" s="1911" t="s">
        <v>12823</v>
      </c>
      <c r="H162" s="1920"/>
      <c r="I162" s="1920"/>
      <c r="J162" s="1920"/>
      <c r="K162" s="1920"/>
      <c r="L162" s="1921"/>
      <c r="M162" s="1128"/>
      <c r="N162" s="1128"/>
      <c r="O162" s="1128"/>
    </row>
    <row r="163" spans="3:15" s="1198" customFormat="1">
      <c r="C163" s="1444" t="s">
        <v>12824</v>
      </c>
      <c r="D163" s="1154">
        <v>2</v>
      </c>
      <c r="E163" s="1154" t="s">
        <v>707</v>
      </c>
      <c r="F163" s="1154" t="s">
        <v>708</v>
      </c>
      <c r="G163" s="1914"/>
      <c r="H163" s="1915"/>
      <c r="I163" s="1915"/>
      <c r="J163" s="1915"/>
      <c r="K163" s="1915"/>
      <c r="L163" s="1916"/>
      <c r="M163" s="1128"/>
      <c r="N163" s="1128"/>
      <c r="O163" s="1128"/>
    </row>
    <row r="164" spans="3:15" s="1198" customFormat="1">
      <c r="C164" s="1444" t="s">
        <v>12825</v>
      </c>
      <c r="D164" s="1154">
        <v>2</v>
      </c>
      <c r="E164" s="1154" t="s">
        <v>707</v>
      </c>
      <c r="F164" s="1154" t="s">
        <v>708</v>
      </c>
      <c r="G164" s="1914"/>
      <c r="H164" s="1915"/>
      <c r="I164" s="1915"/>
      <c r="J164" s="1915"/>
      <c r="K164" s="1915"/>
      <c r="L164" s="1916"/>
      <c r="M164" s="1128"/>
      <c r="N164" s="1128"/>
      <c r="O164" s="1128"/>
    </row>
    <row r="165" spans="3:15" s="1198" customFormat="1">
      <c r="C165" s="1444" t="s">
        <v>12826</v>
      </c>
      <c r="D165" s="1154">
        <v>2</v>
      </c>
      <c r="E165" s="1154" t="s">
        <v>707</v>
      </c>
      <c r="F165" s="1154" t="s">
        <v>708</v>
      </c>
      <c r="G165" s="1914"/>
      <c r="H165" s="1915"/>
      <c r="I165" s="1915"/>
      <c r="J165" s="1915"/>
      <c r="K165" s="1915"/>
      <c r="L165" s="1916"/>
      <c r="M165" s="1128"/>
      <c r="N165" s="1128"/>
      <c r="O165" s="1128"/>
    </row>
    <row r="166" spans="3:15" s="1198" customFormat="1">
      <c r="C166" s="1444" t="s">
        <v>12827</v>
      </c>
      <c r="D166" s="1154">
        <v>2</v>
      </c>
      <c r="E166" s="1154" t="s">
        <v>707</v>
      </c>
      <c r="F166" s="1154" t="s">
        <v>708</v>
      </c>
      <c r="G166" s="1914"/>
      <c r="H166" s="1915"/>
      <c r="I166" s="1915"/>
      <c r="J166" s="1915"/>
      <c r="K166" s="1915"/>
      <c r="L166" s="1916"/>
      <c r="M166" s="1128"/>
      <c r="N166" s="1128"/>
      <c r="O166" s="1128"/>
    </row>
    <row r="167" spans="3:15" s="1198" customFormat="1">
      <c r="C167" s="1444" t="s">
        <v>12828</v>
      </c>
      <c r="D167" s="1154">
        <v>2</v>
      </c>
      <c r="E167" s="1154" t="s">
        <v>707</v>
      </c>
      <c r="F167" s="1154" t="s">
        <v>708</v>
      </c>
      <c r="G167" s="1914"/>
      <c r="H167" s="1915"/>
      <c r="I167" s="1915"/>
      <c r="J167" s="1915"/>
      <c r="K167" s="1915"/>
      <c r="L167" s="1916"/>
      <c r="M167" s="1128"/>
      <c r="N167" s="1128"/>
      <c r="O167" s="1128"/>
    </row>
    <row r="168" spans="3:15" s="1198" customFormat="1">
      <c r="C168" s="1444" t="s">
        <v>12829</v>
      </c>
      <c r="D168" s="1154">
        <v>2</v>
      </c>
      <c r="E168" s="1154" t="s">
        <v>707</v>
      </c>
      <c r="F168" s="1154" t="s">
        <v>708</v>
      </c>
      <c r="G168" s="1914"/>
      <c r="H168" s="1915"/>
      <c r="I168" s="1915"/>
      <c r="J168" s="1915"/>
      <c r="K168" s="1915"/>
      <c r="L168" s="1916"/>
      <c r="M168" s="1128"/>
      <c r="N168" s="1128"/>
      <c r="O168" s="1128"/>
    </row>
    <row r="169" spans="3:15" s="1198" customFormat="1">
      <c r="C169" s="1444" t="s">
        <v>12830</v>
      </c>
      <c r="D169" s="1154">
        <v>2</v>
      </c>
      <c r="E169" s="1154" t="s">
        <v>707</v>
      </c>
      <c r="F169" s="1154" t="s">
        <v>708</v>
      </c>
      <c r="G169" s="1914"/>
      <c r="H169" s="1915"/>
      <c r="I169" s="1915"/>
      <c r="J169" s="1915"/>
      <c r="K169" s="1915"/>
      <c r="L169" s="1916"/>
      <c r="M169" s="1128"/>
      <c r="N169" s="1128"/>
      <c r="O169" s="1128"/>
    </row>
    <row r="170" spans="3:15" s="1198" customFormat="1">
      <c r="C170" s="1444" t="s">
        <v>12831</v>
      </c>
      <c r="D170" s="1154">
        <v>2</v>
      </c>
      <c r="E170" s="1154" t="s">
        <v>707</v>
      </c>
      <c r="F170" s="1154" t="s">
        <v>708</v>
      </c>
      <c r="G170" s="1914"/>
      <c r="H170" s="1915"/>
      <c r="I170" s="1915"/>
      <c r="J170" s="1915"/>
      <c r="K170" s="1915"/>
      <c r="L170" s="1916"/>
      <c r="M170" s="1128"/>
      <c r="N170" s="1128"/>
      <c r="O170" s="1128"/>
    </row>
    <row r="171" spans="3:15" s="1198" customFormat="1">
      <c r="C171" s="1444" t="s">
        <v>12832</v>
      </c>
      <c r="D171" s="1154">
        <v>2</v>
      </c>
      <c r="E171" s="1154" t="s">
        <v>707</v>
      </c>
      <c r="F171" s="1154" t="s">
        <v>708</v>
      </c>
      <c r="G171" s="1914"/>
      <c r="H171" s="1915"/>
      <c r="I171" s="1915"/>
      <c r="J171" s="1915"/>
      <c r="K171" s="1915"/>
      <c r="L171" s="1916"/>
      <c r="M171" s="1128"/>
      <c r="N171" s="1128"/>
      <c r="O171" s="1128"/>
    </row>
    <row r="172" spans="3:15" s="1198" customFormat="1">
      <c r="C172" s="1444" t="s">
        <v>12833</v>
      </c>
      <c r="D172" s="1154">
        <v>2</v>
      </c>
      <c r="E172" s="1154" t="s">
        <v>707</v>
      </c>
      <c r="F172" s="1154" t="s">
        <v>708</v>
      </c>
      <c r="G172" s="1914"/>
      <c r="H172" s="1915"/>
      <c r="I172" s="1915"/>
      <c r="J172" s="1915"/>
      <c r="K172" s="1915"/>
      <c r="L172" s="1916"/>
      <c r="M172" s="1128"/>
      <c r="N172" s="1128"/>
      <c r="O172" s="1128"/>
    </row>
    <row r="173" spans="3:15" s="1198" customFormat="1">
      <c r="C173" s="1444" t="s">
        <v>12834</v>
      </c>
      <c r="D173" s="1154">
        <v>2</v>
      </c>
      <c r="E173" s="1154" t="s">
        <v>707</v>
      </c>
      <c r="F173" s="1154" t="s">
        <v>708</v>
      </c>
      <c r="G173" s="1914"/>
      <c r="H173" s="1915"/>
      <c r="I173" s="1915"/>
      <c r="J173" s="1915"/>
      <c r="K173" s="1915"/>
      <c r="L173" s="1916"/>
      <c r="M173" s="1128"/>
      <c r="N173" s="1128"/>
      <c r="O173" s="1128"/>
    </row>
    <row r="174" spans="3:15" s="1198" customFormat="1">
      <c r="C174" s="1444" t="s">
        <v>12835</v>
      </c>
      <c r="D174" s="1154">
        <v>2</v>
      </c>
      <c r="E174" s="1154" t="s">
        <v>707</v>
      </c>
      <c r="F174" s="1154" t="s">
        <v>708</v>
      </c>
      <c r="G174" s="1914"/>
      <c r="H174" s="1915"/>
      <c r="I174" s="1915"/>
      <c r="J174" s="1915"/>
      <c r="K174" s="1915"/>
      <c r="L174" s="1916"/>
      <c r="M174" s="1128"/>
      <c r="N174" s="1128"/>
      <c r="O174" s="1128"/>
    </row>
    <row r="175" spans="3:15" s="1198" customFormat="1">
      <c r="C175" s="1444" t="s">
        <v>12836</v>
      </c>
      <c r="D175" s="1154">
        <v>2</v>
      </c>
      <c r="E175" s="1154" t="s">
        <v>707</v>
      </c>
      <c r="F175" s="1154" t="s">
        <v>708</v>
      </c>
      <c r="G175" s="1914"/>
      <c r="H175" s="1915"/>
      <c r="I175" s="1915"/>
      <c r="J175" s="1915"/>
      <c r="K175" s="1915"/>
      <c r="L175" s="1916"/>
      <c r="M175" s="1128"/>
      <c r="N175" s="1128"/>
      <c r="O175" s="1128"/>
    </row>
    <row r="176" spans="3:15" s="1198" customFormat="1">
      <c r="C176" s="1444" t="s">
        <v>12837</v>
      </c>
      <c r="D176" s="1154">
        <v>2</v>
      </c>
      <c r="E176" s="1154" t="s">
        <v>707</v>
      </c>
      <c r="F176" s="1154" t="s">
        <v>708</v>
      </c>
      <c r="G176" s="1914"/>
      <c r="H176" s="1915"/>
      <c r="I176" s="1915"/>
      <c r="J176" s="1915"/>
      <c r="K176" s="1915"/>
      <c r="L176" s="1916"/>
      <c r="M176" s="1128"/>
      <c r="N176" s="1128"/>
      <c r="O176" s="1128"/>
    </row>
    <row r="177" spans="3:15" s="1198" customFormat="1">
      <c r="C177" s="1444" t="s">
        <v>12838</v>
      </c>
      <c r="D177" s="1154">
        <v>2</v>
      </c>
      <c r="E177" s="1154" t="s">
        <v>707</v>
      </c>
      <c r="F177" s="1154" t="s">
        <v>708</v>
      </c>
      <c r="G177" s="1914"/>
      <c r="H177" s="1915"/>
      <c r="I177" s="1915"/>
      <c r="J177" s="1915"/>
      <c r="K177" s="1915"/>
      <c r="L177" s="1916"/>
      <c r="M177" s="1128"/>
      <c r="N177" s="1128"/>
      <c r="O177" s="1128"/>
    </row>
    <row r="178" spans="3:15" s="1198" customFormat="1">
      <c r="C178" s="1444" t="s">
        <v>12839</v>
      </c>
      <c r="D178" s="1154">
        <v>2</v>
      </c>
      <c r="E178" s="1154" t="s">
        <v>707</v>
      </c>
      <c r="F178" s="1154" t="s">
        <v>708</v>
      </c>
      <c r="G178" s="1914"/>
      <c r="H178" s="1915"/>
      <c r="I178" s="1915"/>
      <c r="J178" s="1915"/>
      <c r="K178" s="1915"/>
      <c r="L178" s="1916"/>
      <c r="M178" s="1128"/>
      <c r="N178" s="1128"/>
      <c r="O178" s="1128"/>
    </row>
    <row r="179" spans="3:15" s="1198" customFormat="1">
      <c r="C179" s="1444" t="s">
        <v>12840</v>
      </c>
      <c r="D179" s="1154">
        <v>2</v>
      </c>
      <c r="E179" s="1154" t="s">
        <v>707</v>
      </c>
      <c r="F179" s="1154" t="s">
        <v>708</v>
      </c>
      <c r="G179" s="1914"/>
      <c r="H179" s="1915"/>
      <c r="I179" s="1915"/>
      <c r="J179" s="1915"/>
      <c r="K179" s="1915"/>
      <c r="L179" s="1916"/>
      <c r="M179" s="1128"/>
      <c r="N179" s="1128"/>
      <c r="O179" s="1128"/>
    </row>
    <row r="180" spans="3:15" s="1198" customFormat="1">
      <c r="C180" s="1444" t="s">
        <v>12841</v>
      </c>
      <c r="D180" s="1154">
        <v>2</v>
      </c>
      <c r="E180" s="1154" t="s">
        <v>707</v>
      </c>
      <c r="F180" s="1154" t="s">
        <v>708</v>
      </c>
      <c r="G180" s="1914"/>
      <c r="H180" s="1915"/>
      <c r="I180" s="1915"/>
      <c r="J180" s="1915"/>
      <c r="K180" s="1915"/>
      <c r="L180" s="1916"/>
      <c r="M180" s="1128"/>
      <c r="N180" s="1128"/>
      <c r="O180" s="1128"/>
    </row>
    <row r="181" spans="3:15" s="1198" customFormat="1">
      <c r="C181" s="1444" t="s">
        <v>12842</v>
      </c>
      <c r="D181" s="1154">
        <v>2</v>
      </c>
      <c r="E181" s="1154" t="s">
        <v>707</v>
      </c>
      <c r="F181" s="1154" t="s">
        <v>708</v>
      </c>
      <c r="G181" s="1914"/>
      <c r="H181" s="1915"/>
      <c r="I181" s="1915"/>
      <c r="J181" s="1915"/>
      <c r="K181" s="1915"/>
      <c r="L181" s="1916"/>
      <c r="M181" s="1128"/>
      <c r="N181" s="1128"/>
      <c r="O181" s="1128"/>
    </row>
    <row r="182" spans="3:15" s="1198" customFormat="1">
      <c r="C182" s="1444" t="s">
        <v>12843</v>
      </c>
      <c r="D182" s="1154">
        <v>2</v>
      </c>
      <c r="E182" s="1154" t="s">
        <v>707</v>
      </c>
      <c r="F182" s="1154" t="s">
        <v>708</v>
      </c>
      <c r="G182" s="1914"/>
      <c r="H182" s="1915"/>
      <c r="I182" s="1915"/>
      <c r="J182" s="1915"/>
      <c r="K182" s="1915"/>
      <c r="L182" s="1916"/>
      <c r="M182" s="1128"/>
      <c r="N182" s="1128"/>
      <c r="O182" s="1128"/>
    </row>
    <row r="183" spans="3:15" s="1198" customFormat="1">
      <c r="C183" s="1444" t="s">
        <v>12844</v>
      </c>
      <c r="D183" s="1154">
        <v>2</v>
      </c>
      <c r="E183" s="1154" t="s">
        <v>707</v>
      </c>
      <c r="F183" s="1154" t="s">
        <v>708</v>
      </c>
      <c r="G183" s="1914"/>
      <c r="H183" s="1915"/>
      <c r="I183" s="1915"/>
      <c r="J183" s="1915"/>
      <c r="K183" s="1915"/>
      <c r="L183" s="1916"/>
      <c r="M183" s="1128"/>
      <c r="N183" s="1128"/>
      <c r="O183" s="1128"/>
    </row>
    <row r="184" spans="3:15" s="1198" customFormat="1">
      <c r="C184" s="1444" t="s">
        <v>12845</v>
      </c>
      <c r="D184" s="1154">
        <v>2</v>
      </c>
      <c r="E184" s="1154" t="s">
        <v>707</v>
      </c>
      <c r="F184" s="1154" t="s">
        <v>708</v>
      </c>
      <c r="G184" s="1914"/>
      <c r="H184" s="1915"/>
      <c r="I184" s="1915"/>
      <c r="J184" s="1915"/>
      <c r="K184" s="1915"/>
      <c r="L184" s="1916"/>
      <c r="M184" s="1128"/>
      <c r="N184" s="1128"/>
      <c r="O184" s="1128"/>
    </row>
    <row r="185" spans="3:15" s="1198" customFormat="1">
      <c r="C185" s="1444" t="s">
        <v>12846</v>
      </c>
      <c r="D185" s="1154">
        <v>2</v>
      </c>
      <c r="E185" s="1154" t="s">
        <v>707</v>
      </c>
      <c r="F185" s="1154" t="s">
        <v>708</v>
      </c>
      <c r="G185" s="1914"/>
      <c r="H185" s="1915"/>
      <c r="I185" s="1915"/>
      <c r="J185" s="1915"/>
      <c r="K185" s="1915"/>
      <c r="L185" s="1916"/>
      <c r="M185" s="1128"/>
      <c r="N185" s="1128"/>
      <c r="O185" s="1128"/>
    </row>
    <row r="186" spans="3:15" s="1198" customFormat="1">
      <c r="C186" s="1444" t="s">
        <v>12847</v>
      </c>
      <c r="D186" s="1154">
        <v>2</v>
      </c>
      <c r="E186" s="1154" t="s">
        <v>707</v>
      </c>
      <c r="F186" s="1154" t="s">
        <v>708</v>
      </c>
      <c r="G186" s="1914"/>
      <c r="H186" s="1915"/>
      <c r="I186" s="1915"/>
      <c r="J186" s="1915"/>
      <c r="K186" s="1915"/>
      <c r="L186" s="1916"/>
      <c r="M186" s="1128"/>
      <c r="N186" s="1128"/>
      <c r="O186" s="1128"/>
    </row>
    <row r="187" spans="3:15" s="1198" customFormat="1">
      <c r="C187" s="1444" t="s">
        <v>12848</v>
      </c>
      <c r="D187" s="1154">
        <v>2</v>
      </c>
      <c r="E187" s="1154" t="s">
        <v>707</v>
      </c>
      <c r="F187" s="1154" t="s">
        <v>708</v>
      </c>
      <c r="G187" s="1914"/>
      <c r="H187" s="1915"/>
      <c r="I187" s="1915"/>
      <c r="J187" s="1915"/>
      <c r="K187" s="1915"/>
      <c r="L187" s="1916"/>
      <c r="M187" s="1128"/>
      <c r="N187" s="1128"/>
      <c r="O187" s="1128"/>
    </row>
    <row r="188" spans="3:15" s="1198" customFormat="1">
      <c r="C188" s="1444" t="s">
        <v>12849</v>
      </c>
      <c r="D188" s="1154">
        <v>2</v>
      </c>
      <c r="E188" s="1154" t="s">
        <v>707</v>
      </c>
      <c r="F188" s="1154" t="s">
        <v>708</v>
      </c>
      <c r="G188" s="1914"/>
      <c r="H188" s="1915"/>
      <c r="I188" s="1915"/>
      <c r="J188" s="1915"/>
      <c r="K188" s="1915"/>
      <c r="L188" s="1916"/>
      <c r="M188" s="1128"/>
      <c r="N188" s="1128"/>
      <c r="O188" s="1128"/>
    </row>
    <row r="189" spans="3:15" s="1198" customFormat="1">
      <c r="C189" s="1444" t="s">
        <v>12850</v>
      </c>
      <c r="D189" s="1154">
        <v>2</v>
      </c>
      <c r="E189" s="1154" t="s">
        <v>707</v>
      </c>
      <c r="F189" s="1154" t="s">
        <v>708</v>
      </c>
      <c r="G189" s="1914"/>
      <c r="H189" s="1915"/>
      <c r="I189" s="1915"/>
      <c r="J189" s="1915"/>
      <c r="K189" s="1915"/>
      <c r="L189" s="1916"/>
      <c r="M189" s="1128"/>
      <c r="N189" s="1128"/>
      <c r="O189" s="1128"/>
    </row>
    <row r="190" spans="3:15" s="1198" customFormat="1">
      <c r="C190" s="1444" t="s">
        <v>12851</v>
      </c>
      <c r="D190" s="1154">
        <v>2</v>
      </c>
      <c r="E190" s="1154" t="s">
        <v>707</v>
      </c>
      <c r="F190" s="1154" t="s">
        <v>708</v>
      </c>
      <c r="G190" s="1914"/>
      <c r="H190" s="1915"/>
      <c r="I190" s="1915"/>
      <c r="J190" s="1915"/>
      <c r="K190" s="1915"/>
      <c r="L190" s="1916"/>
      <c r="M190" s="1128"/>
      <c r="N190" s="1128"/>
      <c r="O190" s="1128"/>
    </row>
    <row r="191" spans="3:15" s="1198" customFormat="1">
      <c r="C191" s="1444" t="s">
        <v>12852</v>
      </c>
      <c r="D191" s="1154">
        <v>2</v>
      </c>
      <c r="E191" s="1154" t="s">
        <v>707</v>
      </c>
      <c r="F191" s="1154" t="s">
        <v>708</v>
      </c>
      <c r="G191" s="1914"/>
      <c r="H191" s="1915"/>
      <c r="I191" s="1915"/>
      <c r="J191" s="1915"/>
      <c r="K191" s="1915"/>
      <c r="L191" s="1916"/>
      <c r="M191" s="1128"/>
      <c r="N191" s="1128"/>
      <c r="O191" s="1128"/>
    </row>
    <row r="192" spans="3:15" s="1198" customFormat="1">
      <c r="C192" s="1444" t="s">
        <v>12853</v>
      </c>
      <c r="D192" s="1154">
        <v>2</v>
      </c>
      <c r="E192" s="1154" t="s">
        <v>707</v>
      </c>
      <c r="F192" s="1154" t="s">
        <v>708</v>
      </c>
      <c r="G192" s="1914"/>
      <c r="H192" s="1915"/>
      <c r="I192" s="1915"/>
      <c r="J192" s="1915"/>
      <c r="K192" s="1915"/>
      <c r="L192" s="1916"/>
      <c r="M192" s="1128"/>
      <c r="N192" s="1128"/>
      <c r="O192" s="1128"/>
    </row>
    <row r="193" spans="3:15" s="1198" customFormat="1">
      <c r="C193" s="1444" t="s">
        <v>12854</v>
      </c>
      <c r="D193" s="1154">
        <v>2</v>
      </c>
      <c r="E193" s="1154" t="s">
        <v>707</v>
      </c>
      <c r="F193" s="1154" t="s">
        <v>708</v>
      </c>
      <c r="G193" s="1914"/>
      <c r="H193" s="1915"/>
      <c r="I193" s="1915"/>
      <c r="J193" s="1915"/>
      <c r="K193" s="1915"/>
      <c r="L193" s="1916"/>
      <c r="M193" s="1128"/>
      <c r="N193" s="1128"/>
      <c r="O193" s="1128"/>
    </row>
    <row r="194" spans="3:15" s="1198" customFormat="1">
      <c r="C194" s="1444" t="s">
        <v>12855</v>
      </c>
      <c r="D194" s="1154">
        <v>2</v>
      </c>
      <c r="E194" s="1154" t="s">
        <v>707</v>
      </c>
      <c r="F194" s="1154" t="s">
        <v>708</v>
      </c>
      <c r="G194" s="1914"/>
      <c r="H194" s="1915"/>
      <c r="I194" s="1915"/>
      <c r="J194" s="1915"/>
      <c r="K194" s="1915"/>
      <c r="L194" s="1916"/>
      <c r="M194" s="1128"/>
      <c r="N194" s="1128"/>
      <c r="O194" s="1128"/>
    </row>
    <row r="195" spans="3:15" s="1198" customFormat="1">
      <c r="C195" s="1444" t="s">
        <v>12856</v>
      </c>
      <c r="D195" s="1154">
        <v>2</v>
      </c>
      <c r="E195" s="1154" t="s">
        <v>707</v>
      </c>
      <c r="F195" s="1154" t="s">
        <v>708</v>
      </c>
      <c r="G195" s="1914"/>
      <c r="H195" s="1915"/>
      <c r="I195" s="1915"/>
      <c r="J195" s="1915"/>
      <c r="K195" s="1915"/>
      <c r="L195" s="1916"/>
      <c r="M195" s="1128"/>
      <c r="N195" s="1128"/>
      <c r="O195" s="1128"/>
    </row>
    <row r="196" spans="3:15" s="1198" customFormat="1">
      <c r="C196" s="1444" t="s">
        <v>12857</v>
      </c>
      <c r="D196" s="1154">
        <v>2</v>
      </c>
      <c r="E196" s="1154" t="s">
        <v>707</v>
      </c>
      <c r="F196" s="1154" t="s">
        <v>708</v>
      </c>
      <c r="G196" s="1914"/>
      <c r="H196" s="1915"/>
      <c r="I196" s="1915"/>
      <c r="J196" s="1915"/>
      <c r="K196" s="1915"/>
      <c r="L196" s="1916"/>
      <c r="M196" s="1128"/>
      <c r="N196" s="1128"/>
      <c r="O196" s="1128"/>
    </row>
    <row r="197" spans="3:15" s="1198" customFormat="1">
      <c r="C197" s="1444" t="s">
        <v>12858</v>
      </c>
      <c r="D197" s="1154">
        <v>2</v>
      </c>
      <c r="E197" s="1154" t="s">
        <v>707</v>
      </c>
      <c r="F197" s="1154" t="s">
        <v>708</v>
      </c>
      <c r="G197" s="1914"/>
      <c r="H197" s="1915"/>
      <c r="I197" s="1915"/>
      <c r="J197" s="1915"/>
      <c r="K197" s="1915"/>
      <c r="L197" s="1916"/>
      <c r="M197" s="1128"/>
      <c r="N197" s="1128"/>
      <c r="O197" s="1128"/>
    </row>
    <row r="198" spans="3:15" s="1198" customFormat="1">
      <c r="C198" s="1444" t="s">
        <v>12859</v>
      </c>
      <c r="D198" s="1154">
        <v>2</v>
      </c>
      <c r="E198" s="1154" t="s">
        <v>707</v>
      </c>
      <c r="F198" s="1154" t="s">
        <v>708</v>
      </c>
      <c r="G198" s="1914"/>
      <c r="H198" s="1915"/>
      <c r="I198" s="1915"/>
      <c r="J198" s="1915"/>
      <c r="K198" s="1915"/>
      <c r="L198" s="1916"/>
      <c r="M198" s="1128"/>
      <c r="N198" s="1128"/>
      <c r="O198" s="1128"/>
    </row>
    <row r="199" spans="3:15" s="1198" customFormat="1">
      <c r="C199" s="1444" t="s">
        <v>12860</v>
      </c>
      <c r="D199" s="1154">
        <v>2</v>
      </c>
      <c r="E199" s="1154" t="s">
        <v>707</v>
      </c>
      <c r="F199" s="1154" t="s">
        <v>708</v>
      </c>
      <c r="G199" s="1914"/>
      <c r="H199" s="1915"/>
      <c r="I199" s="1915"/>
      <c r="J199" s="1915"/>
      <c r="K199" s="1915"/>
      <c r="L199" s="1916"/>
      <c r="M199" s="1128"/>
      <c r="N199" s="1128"/>
      <c r="O199" s="1128"/>
    </row>
    <row r="200" spans="3:15" s="1198" customFormat="1">
      <c r="C200" s="1444" t="s">
        <v>12861</v>
      </c>
      <c r="D200" s="1154">
        <v>2</v>
      </c>
      <c r="E200" s="1154" t="s">
        <v>707</v>
      </c>
      <c r="F200" s="1154" t="s">
        <v>708</v>
      </c>
      <c r="G200" s="1914"/>
      <c r="H200" s="1915"/>
      <c r="I200" s="1915"/>
      <c r="J200" s="1915"/>
      <c r="K200" s="1915"/>
      <c r="L200" s="1916"/>
      <c r="M200" s="1128"/>
      <c r="N200" s="1128"/>
      <c r="O200" s="1128"/>
    </row>
    <row r="201" spans="3:15" s="1198" customFormat="1">
      <c r="C201" s="1444" t="s">
        <v>12862</v>
      </c>
      <c r="D201" s="1154">
        <v>2</v>
      </c>
      <c r="E201" s="1154" t="s">
        <v>707</v>
      </c>
      <c r="F201" s="1154" t="s">
        <v>708</v>
      </c>
      <c r="G201" s="1914"/>
      <c r="H201" s="1915"/>
      <c r="I201" s="1915"/>
      <c r="J201" s="1915"/>
      <c r="K201" s="1915"/>
      <c r="L201" s="1916"/>
      <c r="M201" s="1128"/>
      <c r="N201" s="1128"/>
      <c r="O201" s="1128"/>
    </row>
    <row r="202" spans="3:15" s="1198" customFormat="1">
      <c r="C202" s="1444" t="s">
        <v>12863</v>
      </c>
      <c r="D202" s="1154">
        <v>2</v>
      </c>
      <c r="E202" s="1154" t="s">
        <v>707</v>
      </c>
      <c r="F202" s="1154" t="s">
        <v>708</v>
      </c>
      <c r="G202" s="1914"/>
      <c r="H202" s="1915"/>
      <c r="I202" s="1915"/>
      <c r="J202" s="1915"/>
      <c r="K202" s="1915"/>
      <c r="L202" s="1916"/>
      <c r="M202" s="1128"/>
      <c r="N202" s="1128"/>
      <c r="O202" s="1128"/>
    </row>
    <row r="203" spans="3:15" s="1198" customFormat="1">
      <c r="C203" s="1444" t="s">
        <v>12864</v>
      </c>
      <c r="D203" s="1154">
        <v>2</v>
      </c>
      <c r="E203" s="1154" t="s">
        <v>707</v>
      </c>
      <c r="F203" s="1154" t="s">
        <v>708</v>
      </c>
      <c r="G203" s="1914"/>
      <c r="H203" s="1915"/>
      <c r="I203" s="1915"/>
      <c r="J203" s="1915"/>
      <c r="K203" s="1915"/>
      <c r="L203" s="1916"/>
      <c r="M203" s="1128"/>
      <c r="N203" s="1128"/>
      <c r="O203" s="1128"/>
    </row>
    <row r="204" spans="3:15" s="1198" customFormat="1">
      <c r="C204" s="1444" t="s">
        <v>12865</v>
      </c>
      <c r="D204" s="1154">
        <v>2</v>
      </c>
      <c r="E204" s="1154" t="s">
        <v>707</v>
      </c>
      <c r="F204" s="1154" t="s">
        <v>708</v>
      </c>
      <c r="G204" s="1914"/>
      <c r="H204" s="1915"/>
      <c r="I204" s="1915"/>
      <c r="J204" s="1915"/>
      <c r="K204" s="1915"/>
      <c r="L204" s="1916"/>
      <c r="M204" s="1128"/>
      <c r="N204" s="1128"/>
      <c r="O204" s="1128"/>
    </row>
    <row r="205" spans="3:15" s="1198" customFormat="1">
      <c r="C205" s="1444" t="s">
        <v>12866</v>
      </c>
      <c r="D205" s="1154">
        <v>2</v>
      </c>
      <c r="E205" s="1154" t="s">
        <v>707</v>
      </c>
      <c r="F205" s="1154" t="s">
        <v>708</v>
      </c>
      <c r="G205" s="1914"/>
      <c r="H205" s="1915"/>
      <c r="I205" s="1915"/>
      <c r="J205" s="1915"/>
      <c r="K205" s="1915"/>
      <c r="L205" s="1916"/>
      <c r="M205" s="1128"/>
      <c r="N205" s="1128"/>
      <c r="O205" s="1128"/>
    </row>
    <row r="206" spans="3:15" s="1198" customFormat="1">
      <c r="C206" s="1444" t="s">
        <v>12867</v>
      </c>
      <c r="D206" s="1154">
        <v>2</v>
      </c>
      <c r="E206" s="1154" t="s">
        <v>707</v>
      </c>
      <c r="F206" s="1154" t="s">
        <v>708</v>
      </c>
      <c r="G206" s="1914"/>
      <c r="H206" s="1915"/>
      <c r="I206" s="1915"/>
      <c r="J206" s="1915"/>
      <c r="K206" s="1915"/>
      <c r="L206" s="1916"/>
      <c r="M206" s="1128"/>
      <c r="N206" s="1128"/>
      <c r="O206" s="1128"/>
    </row>
    <row r="207" spans="3:15" s="1198" customFormat="1">
      <c r="C207" s="1444" t="s">
        <v>12868</v>
      </c>
      <c r="D207" s="1154">
        <v>2</v>
      </c>
      <c r="E207" s="1154" t="s">
        <v>707</v>
      </c>
      <c r="F207" s="1154" t="s">
        <v>708</v>
      </c>
      <c r="G207" s="1914"/>
      <c r="H207" s="1915"/>
      <c r="I207" s="1915"/>
      <c r="J207" s="1915"/>
      <c r="K207" s="1915"/>
      <c r="L207" s="1916"/>
      <c r="M207" s="1128"/>
      <c r="N207" s="1128"/>
      <c r="O207" s="1128"/>
    </row>
    <row r="208" spans="3:15" s="1198" customFormat="1">
      <c r="C208" s="1444" t="s">
        <v>12869</v>
      </c>
      <c r="D208" s="1154">
        <v>2</v>
      </c>
      <c r="E208" s="1154" t="s">
        <v>707</v>
      </c>
      <c r="F208" s="1154" t="s">
        <v>708</v>
      </c>
      <c r="G208" s="1914"/>
      <c r="H208" s="1915"/>
      <c r="I208" s="1915"/>
      <c r="J208" s="1915"/>
      <c r="K208" s="1915"/>
      <c r="L208" s="1916"/>
      <c r="M208" s="1128"/>
      <c r="N208" s="1128"/>
      <c r="O208" s="1128"/>
    </row>
    <row r="209" spans="3:15" s="1198" customFormat="1">
      <c r="C209" s="1444" t="s">
        <v>12870</v>
      </c>
      <c r="D209" s="1154">
        <v>2</v>
      </c>
      <c r="E209" s="1154" t="s">
        <v>707</v>
      </c>
      <c r="F209" s="1154" t="s">
        <v>708</v>
      </c>
      <c r="G209" s="1914"/>
      <c r="H209" s="1915"/>
      <c r="I209" s="1915"/>
      <c r="J209" s="1915"/>
      <c r="K209" s="1915"/>
      <c r="L209" s="1916"/>
      <c r="M209" s="1128"/>
      <c r="N209" s="1128"/>
      <c r="O209" s="1128"/>
    </row>
    <row r="210" spans="3:15" s="1198" customFormat="1">
      <c r="C210" s="1444" t="s">
        <v>12871</v>
      </c>
      <c r="D210" s="1154">
        <v>2</v>
      </c>
      <c r="E210" s="1154" t="s">
        <v>707</v>
      </c>
      <c r="F210" s="1154" t="s">
        <v>708</v>
      </c>
      <c r="G210" s="1914"/>
      <c r="H210" s="1915"/>
      <c r="I210" s="1915"/>
      <c r="J210" s="1915"/>
      <c r="K210" s="1915"/>
      <c r="L210" s="1916"/>
      <c r="M210" s="1128"/>
      <c r="N210" s="1128"/>
      <c r="O210" s="1128"/>
    </row>
    <row r="211" spans="3:15" s="1198" customFormat="1">
      <c r="C211" s="1444" t="s">
        <v>12872</v>
      </c>
      <c r="D211" s="1154">
        <v>2</v>
      </c>
      <c r="E211" s="1154" t="s">
        <v>707</v>
      </c>
      <c r="F211" s="1154" t="s">
        <v>708</v>
      </c>
      <c r="G211" s="1914"/>
      <c r="H211" s="1915"/>
      <c r="I211" s="1915"/>
      <c r="J211" s="1915"/>
      <c r="K211" s="1915"/>
      <c r="L211" s="1916"/>
      <c r="M211" s="1128"/>
      <c r="N211" s="1128"/>
      <c r="O211" s="1128"/>
    </row>
    <row r="212" spans="3:15" s="1198" customFormat="1">
      <c r="C212" s="1444" t="s">
        <v>12873</v>
      </c>
      <c r="D212" s="1154">
        <v>2</v>
      </c>
      <c r="E212" s="1154" t="s">
        <v>707</v>
      </c>
      <c r="F212" s="1154" t="s">
        <v>708</v>
      </c>
      <c r="G212" s="1914"/>
      <c r="H212" s="1915"/>
      <c r="I212" s="1915"/>
      <c r="J212" s="1915"/>
      <c r="K212" s="1915"/>
      <c r="L212" s="1916"/>
      <c r="M212" s="1128"/>
      <c r="N212" s="1128"/>
      <c r="O212" s="1128"/>
    </row>
    <row r="213" spans="3:15" s="1198" customFormat="1">
      <c r="C213" s="1444" t="s">
        <v>12874</v>
      </c>
      <c r="D213" s="1154">
        <v>2</v>
      </c>
      <c r="E213" s="1154" t="s">
        <v>707</v>
      </c>
      <c r="F213" s="1154" t="s">
        <v>708</v>
      </c>
      <c r="G213" s="1917"/>
      <c r="H213" s="1918"/>
      <c r="I213" s="1918"/>
      <c r="J213" s="1918"/>
      <c r="K213" s="1918"/>
      <c r="L213" s="1919"/>
      <c r="M213" s="1128"/>
      <c r="N213" s="1128"/>
      <c r="O213" s="1128"/>
    </row>
    <row r="214" spans="3:15" s="1198" customFormat="1">
      <c r="C214" s="1444" t="s">
        <v>12487</v>
      </c>
      <c r="D214" s="1154">
        <v>1</v>
      </c>
      <c r="E214" s="1154" t="s">
        <v>707</v>
      </c>
      <c r="F214" s="1154" t="s">
        <v>708</v>
      </c>
      <c r="G214" s="1911" t="s">
        <v>12875</v>
      </c>
      <c r="H214" s="1912"/>
      <c r="I214" s="1912"/>
      <c r="J214" s="1912"/>
      <c r="K214" s="1912"/>
      <c r="L214" s="1913"/>
      <c r="M214" s="1128"/>
      <c r="N214" s="1128"/>
      <c r="O214" s="1128"/>
    </row>
    <row r="215" spans="3:15" s="1198" customFormat="1">
      <c r="C215" s="1445" t="s">
        <v>12876</v>
      </c>
      <c r="D215" s="1172">
        <v>1</v>
      </c>
      <c r="E215" s="1172" t="s">
        <v>707</v>
      </c>
      <c r="F215" s="1172" t="s">
        <v>708</v>
      </c>
      <c r="G215" s="1914"/>
      <c r="H215" s="1915"/>
      <c r="I215" s="1915"/>
      <c r="J215" s="1915"/>
      <c r="K215" s="1915"/>
      <c r="L215" s="1916"/>
      <c r="M215" s="1128"/>
      <c r="N215" s="1155"/>
      <c r="O215" s="1128"/>
    </row>
    <row r="216" spans="3:15" s="1198" customFormat="1">
      <c r="C216" s="1445" t="s">
        <v>12877</v>
      </c>
      <c r="D216" s="1172">
        <v>1</v>
      </c>
      <c r="E216" s="1172" t="s">
        <v>707</v>
      </c>
      <c r="F216" s="1172" t="s">
        <v>708</v>
      </c>
      <c r="G216" s="1914"/>
      <c r="H216" s="1915"/>
      <c r="I216" s="1915"/>
      <c r="J216" s="1915"/>
      <c r="K216" s="1915"/>
      <c r="L216" s="1916"/>
      <c r="M216" s="1128"/>
      <c r="N216" s="1155"/>
      <c r="O216" s="1128"/>
    </row>
    <row r="217" spans="3:15" s="1198" customFormat="1">
      <c r="C217" s="1444" t="s">
        <v>12486</v>
      </c>
      <c r="D217" s="1154">
        <v>1</v>
      </c>
      <c r="E217" s="1154" t="s">
        <v>707</v>
      </c>
      <c r="F217" s="1154" t="s">
        <v>708</v>
      </c>
      <c r="G217" s="1914"/>
      <c r="H217" s="1915"/>
      <c r="I217" s="1915"/>
      <c r="J217" s="1915"/>
      <c r="K217" s="1915"/>
      <c r="L217" s="1916"/>
      <c r="M217" s="1128"/>
      <c r="N217" s="1128"/>
      <c r="O217" s="1128"/>
    </row>
    <row r="218" spans="3:15" s="1198" customFormat="1">
      <c r="C218" s="1444" t="s">
        <v>12485</v>
      </c>
      <c r="D218" s="1154">
        <v>1</v>
      </c>
      <c r="E218" s="1154" t="s">
        <v>707</v>
      </c>
      <c r="F218" s="1154" t="s">
        <v>708</v>
      </c>
      <c r="G218" s="1914"/>
      <c r="H218" s="1915"/>
      <c r="I218" s="1915"/>
      <c r="J218" s="1915"/>
      <c r="K218" s="1915"/>
      <c r="L218" s="1916"/>
      <c r="M218" s="1128"/>
      <c r="N218" s="1128"/>
      <c r="O218" s="1128"/>
    </row>
    <row r="219" spans="3:15" s="1198" customFormat="1">
      <c r="C219" s="1444" t="s">
        <v>12484</v>
      </c>
      <c r="D219" s="1154">
        <v>1</v>
      </c>
      <c r="E219" s="1154" t="s">
        <v>707</v>
      </c>
      <c r="F219" s="1154" t="s">
        <v>708</v>
      </c>
      <c r="G219" s="1914"/>
      <c r="H219" s="1915"/>
      <c r="I219" s="1915"/>
      <c r="J219" s="1915"/>
      <c r="K219" s="1915"/>
      <c r="L219" s="1916"/>
      <c r="M219" s="1128"/>
      <c r="N219" s="1128"/>
      <c r="O219" s="1128"/>
    </row>
    <row r="220" spans="3:15" s="1198" customFormat="1">
      <c r="C220" s="1444" t="s">
        <v>12483</v>
      </c>
      <c r="D220" s="1154">
        <v>1</v>
      </c>
      <c r="E220" s="1154" t="s">
        <v>707</v>
      </c>
      <c r="F220" s="1154" t="s">
        <v>708</v>
      </c>
      <c r="G220" s="1914"/>
      <c r="H220" s="1915"/>
      <c r="I220" s="1915"/>
      <c r="J220" s="1915"/>
      <c r="K220" s="1915"/>
      <c r="L220" s="1916"/>
      <c r="M220" s="1128"/>
      <c r="N220" s="1128"/>
      <c r="O220" s="1128"/>
    </row>
    <row r="221" spans="3:15" s="1198" customFormat="1">
      <c r="C221" s="1444" t="s">
        <v>12482</v>
      </c>
      <c r="D221" s="1154">
        <v>1</v>
      </c>
      <c r="E221" s="1154" t="s">
        <v>707</v>
      </c>
      <c r="F221" s="1154" t="s">
        <v>708</v>
      </c>
      <c r="G221" s="1914"/>
      <c r="H221" s="1915"/>
      <c r="I221" s="1915"/>
      <c r="J221" s="1915"/>
      <c r="K221" s="1915"/>
      <c r="L221" s="1916"/>
      <c r="M221" s="1128"/>
      <c r="N221" s="1128"/>
      <c r="O221" s="1128"/>
    </row>
    <row r="222" spans="3:15" s="1198" customFormat="1">
      <c r="C222" s="1444" t="s">
        <v>12492</v>
      </c>
      <c r="D222" s="1154">
        <v>1</v>
      </c>
      <c r="E222" s="1154" t="s">
        <v>707</v>
      </c>
      <c r="F222" s="1154" t="s">
        <v>708</v>
      </c>
      <c r="G222" s="1914"/>
      <c r="H222" s="1915"/>
      <c r="I222" s="1915"/>
      <c r="J222" s="1915"/>
      <c r="K222" s="1915"/>
      <c r="L222" s="1916"/>
      <c r="M222" s="1128"/>
      <c r="N222" s="1128"/>
      <c r="O222" s="1128"/>
    </row>
    <row r="223" spans="3:15" s="1198" customFormat="1">
      <c r="C223" s="1444" t="s">
        <v>12491</v>
      </c>
      <c r="D223" s="1154">
        <v>1</v>
      </c>
      <c r="E223" s="1154" t="s">
        <v>707</v>
      </c>
      <c r="F223" s="1154" t="s">
        <v>708</v>
      </c>
      <c r="G223" s="1914"/>
      <c r="H223" s="1915"/>
      <c r="I223" s="1915"/>
      <c r="J223" s="1915"/>
      <c r="K223" s="1915"/>
      <c r="L223" s="1916"/>
      <c r="M223" s="1128"/>
      <c r="N223" s="1128"/>
      <c r="O223" s="1128"/>
    </row>
    <row r="224" spans="3:15" s="1198" customFormat="1">
      <c r="C224" s="1444" t="s">
        <v>12490</v>
      </c>
      <c r="D224" s="1154">
        <v>1</v>
      </c>
      <c r="E224" s="1154" t="s">
        <v>707</v>
      </c>
      <c r="F224" s="1154" t="s">
        <v>708</v>
      </c>
      <c r="G224" s="1914"/>
      <c r="H224" s="1915"/>
      <c r="I224" s="1915"/>
      <c r="J224" s="1915"/>
      <c r="K224" s="1915"/>
      <c r="L224" s="1916"/>
      <c r="M224" s="1128"/>
      <c r="N224" s="1128"/>
      <c r="O224" s="1128"/>
    </row>
    <row r="225" spans="3:15" s="1198" customFormat="1">
      <c r="C225" s="1444" t="s">
        <v>12489</v>
      </c>
      <c r="D225" s="1154">
        <v>1</v>
      </c>
      <c r="E225" s="1154" t="s">
        <v>707</v>
      </c>
      <c r="F225" s="1154" t="s">
        <v>708</v>
      </c>
      <c r="G225" s="1914"/>
      <c r="H225" s="1915"/>
      <c r="I225" s="1915"/>
      <c r="J225" s="1915"/>
      <c r="K225" s="1915"/>
      <c r="L225" s="1916"/>
      <c r="M225" s="1128"/>
      <c r="N225" s="1128"/>
      <c r="O225" s="1128"/>
    </row>
    <row r="226" spans="3:15" s="1198" customFormat="1">
      <c r="C226" s="1444" t="s">
        <v>12488</v>
      </c>
      <c r="D226" s="1154">
        <v>1</v>
      </c>
      <c r="E226" s="1154" t="s">
        <v>707</v>
      </c>
      <c r="F226" s="1154" t="s">
        <v>708</v>
      </c>
      <c r="G226" s="1914"/>
      <c r="H226" s="1915"/>
      <c r="I226" s="1915"/>
      <c r="J226" s="1915"/>
      <c r="K226" s="1915"/>
      <c r="L226" s="1916"/>
      <c r="M226" s="1128"/>
      <c r="N226" s="1128"/>
      <c r="O226" s="1128"/>
    </row>
    <row r="227" spans="3:15" s="1198" customFormat="1">
      <c r="C227" s="1445" t="s">
        <v>12878</v>
      </c>
      <c r="D227" s="1172">
        <v>1</v>
      </c>
      <c r="E227" s="1172" t="s">
        <v>707</v>
      </c>
      <c r="F227" s="1172" t="s">
        <v>708</v>
      </c>
      <c r="G227" s="1914"/>
      <c r="H227" s="1915"/>
      <c r="I227" s="1915"/>
      <c r="J227" s="1915"/>
      <c r="K227" s="1915"/>
      <c r="L227" s="1916"/>
      <c r="M227" s="1128"/>
      <c r="N227" s="1155"/>
      <c r="O227" s="1128"/>
    </row>
    <row r="228" spans="3:15" s="1198" customFormat="1">
      <c r="C228" s="1445" t="s">
        <v>12879</v>
      </c>
      <c r="D228" s="1172">
        <v>1</v>
      </c>
      <c r="E228" s="1172" t="s">
        <v>707</v>
      </c>
      <c r="F228" s="1172" t="s">
        <v>708</v>
      </c>
      <c r="G228" s="1914"/>
      <c r="H228" s="1915"/>
      <c r="I228" s="1915"/>
      <c r="J228" s="1915"/>
      <c r="K228" s="1915"/>
      <c r="L228" s="1916"/>
      <c r="M228" s="1128"/>
      <c r="N228" s="1155"/>
      <c r="O228" s="1128"/>
    </row>
    <row r="229" spans="3:15" s="1198" customFormat="1">
      <c r="C229" s="1445" t="s">
        <v>12880</v>
      </c>
      <c r="D229" s="1172">
        <v>1</v>
      </c>
      <c r="E229" s="1172" t="s">
        <v>707</v>
      </c>
      <c r="F229" s="1172" t="s">
        <v>708</v>
      </c>
      <c r="G229" s="1914"/>
      <c r="H229" s="1915"/>
      <c r="I229" s="1915"/>
      <c r="J229" s="1915"/>
      <c r="K229" s="1915"/>
      <c r="L229" s="1916"/>
      <c r="M229" s="1128"/>
      <c r="N229" s="1155"/>
      <c r="O229" s="1128"/>
    </row>
    <row r="230" spans="3:15" s="1198" customFormat="1">
      <c r="C230" s="1445" t="s">
        <v>12881</v>
      </c>
      <c r="D230" s="1172">
        <v>1</v>
      </c>
      <c r="E230" s="1172" t="s">
        <v>707</v>
      </c>
      <c r="F230" s="1172" t="s">
        <v>708</v>
      </c>
      <c r="G230" s="1914"/>
      <c r="H230" s="1915"/>
      <c r="I230" s="1915"/>
      <c r="J230" s="1915"/>
      <c r="K230" s="1915"/>
      <c r="L230" s="1916"/>
      <c r="M230" s="1128"/>
      <c r="N230" s="1155"/>
      <c r="O230" s="1128"/>
    </row>
    <row r="231" spans="3:15" s="1198" customFormat="1">
      <c r="C231" s="1445" t="s">
        <v>12882</v>
      </c>
      <c r="D231" s="1172">
        <v>1</v>
      </c>
      <c r="E231" s="1172" t="s">
        <v>707</v>
      </c>
      <c r="F231" s="1172" t="s">
        <v>708</v>
      </c>
      <c r="G231" s="1914"/>
      <c r="H231" s="1915"/>
      <c r="I231" s="1915"/>
      <c r="J231" s="1915"/>
      <c r="K231" s="1915"/>
      <c r="L231" s="1916"/>
      <c r="M231" s="1128"/>
      <c r="N231" s="1155"/>
      <c r="O231" s="1128"/>
    </row>
    <row r="232" spans="3:15" s="1198" customFormat="1">
      <c r="C232" s="1445" t="s">
        <v>12883</v>
      </c>
      <c r="D232" s="1172">
        <v>1</v>
      </c>
      <c r="E232" s="1172" t="s">
        <v>707</v>
      </c>
      <c r="F232" s="1172" t="s">
        <v>708</v>
      </c>
      <c r="G232" s="1914"/>
      <c r="H232" s="1915"/>
      <c r="I232" s="1915"/>
      <c r="J232" s="1915"/>
      <c r="K232" s="1915"/>
      <c r="L232" s="1916"/>
      <c r="M232" s="1128"/>
      <c r="N232" s="1155"/>
      <c r="O232" s="1128"/>
    </row>
    <row r="233" spans="3:15" s="1198" customFormat="1">
      <c r="C233" s="1445" t="s">
        <v>12884</v>
      </c>
      <c r="D233" s="1172">
        <v>1</v>
      </c>
      <c r="E233" s="1172" t="s">
        <v>707</v>
      </c>
      <c r="F233" s="1172" t="s">
        <v>708</v>
      </c>
      <c r="G233" s="1914"/>
      <c r="H233" s="1915"/>
      <c r="I233" s="1915"/>
      <c r="J233" s="1915"/>
      <c r="K233" s="1915"/>
      <c r="L233" s="1916"/>
      <c r="M233" s="1128"/>
      <c r="N233" s="1155"/>
      <c r="O233" s="1128"/>
    </row>
    <row r="234" spans="3:15" s="1198" customFormat="1">
      <c r="C234" s="1444" t="s">
        <v>12496</v>
      </c>
      <c r="D234" s="1154">
        <v>1</v>
      </c>
      <c r="E234" s="1154" t="s">
        <v>707</v>
      </c>
      <c r="F234" s="1154" t="s">
        <v>708</v>
      </c>
      <c r="G234" s="1914"/>
      <c r="H234" s="1915"/>
      <c r="I234" s="1915"/>
      <c r="J234" s="1915"/>
      <c r="K234" s="1915"/>
      <c r="L234" s="1916"/>
      <c r="M234" s="1128"/>
      <c r="N234" s="1128"/>
      <c r="O234" s="1128"/>
    </row>
    <row r="235" spans="3:15" s="1198" customFormat="1">
      <c r="C235" s="1444" t="s">
        <v>12495</v>
      </c>
      <c r="D235" s="1154">
        <v>1</v>
      </c>
      <c r="E235" s="1154" t="s">
        <v>707</v>
      </c>
      <c r="F235" s="1154" t="s">
        <v>708</v>
      </c>
      <c r="G235" s="1914"/>
      <c r="H235" s="1915"/>
      <c r="I235" s="1915"/>
      <c r="J235" s="1915"/>
      <c r="K235" s="1915"/>
      <c r="L235" s="1916"/>
      <c r="M235" s="1128"/>
      <c r="N235" s="1128"/>
      <c r="O235" s="1128"/>
    </row>
    <row r="236" spans="3:15" s="1198" customFormat="1">
      <c r="C236" s="1444" t="s">
        <v>12494</v>
      </c>
      <c r="D236" s="1154">
        <v>1</v>
      </c>
      <c r="E236" s="1154" t="s">
        <v>707</v>
      </c>
      <c r="F236" s="1154" t="s">
        <v>708</v>
      </c>
      <c r="G236" s="1914"/>
      <c r="H236" s="1915"/>
      <c r="I236" s="1915"/>
      <c r="J236" s="1915"/>
      <c r="K236" s="1915"/>
      <c r="L236" s="1916"/>
      <c r="M236" s="1128"/>
      <c r="N236" s="1128"/>
      <c r="O236" s="1128"/>
    </row>
    <row r="237" spans="3:15" s="1198" customFormat="1">
      <c r="C237" s="1444" t="s">
        <v>12493</v>
      </c>
      <c r="D237" s="1154">
        <v>1</v>
      </c>
      <c r="E237" s="1154" t="s">
        <v>707</v>
      </c>
      <c r="F237" s="1154" t="s">
        <v>708</v>
      </c>
      <c r="G237" s="1914"/>
      <c r="H237" s="1915"/>
      <c r="I237" s="1915"/>
      <c r="J237" s="1915"/>
      <c r="K237" s="1915"/>
      <c r="L237" s="1916"/>
      <c r="M237" s="1128"/>
      <c r="N237" s="1128"/>
      <c r="O237" s="1128"/>
    </row>
    <row r="238" spans="3:15" s="1198" customFormat="1">
      <c r="C238" s="1444" t="s">
        <v>12504</v>
      </c>
      <c r="D238" s="1154">
        <v>1</v>
      </c>
      <c r="E238" s="1154" t="s">
        <v>707</v>
      </c>
      <c r="F238" s="1154" t="s">
        <v>708</v>
      </c>
      <c r="G238" s="1914"/>
      <c r="H238" s="1915"/>
      <c r="I238" s="1915"/>
      <c r="J238" s="1915"/>
      <c r="K238" s="1915"/>
      <c r="L238" s="1916"/>
      <c r="M238" s="1128"/>
      <c r="N238" s="1128"/>
      <c r="O238" s="1128"/>
    </row>
    <row r="239" spans="3:15" s="1198" customFormat="1">
      <c r="C239" s="1444" t="s">
        <v>12503</v>
      </c>
      <c r="D239" s="1154">
        <v>1</v>
      </c>
      <c r="E239" s="1154" t="s">
        <v>707</v>
      </c>
      <c r="F239" s="1154" t="s">
        <v>708</v>
      </c>
      <c r="G239" s="1914"/>
      <c r="H239" s="1915"/>
      <c r="I239" s="1915"/>
      <c r="J239" s="1915"/>
      <c r="K239" s="1915"/>
      <c r="L239" s="1916"/>
      <c r="M239" s="1128"/>
      <c r="N239" s="1128"/>
      <c r="O239" s="1128"/>
    </row>
    <row r="240" spans="3:15" s="1198" customFormat="1">
      <c r="C240" s="1444" t="s">
        <v>12502</v>
      </c>
      <c r="D240" s="1154">
        <v>1</v>
      </c>
      <c r="E240" s="1154" t="s">
        <v>707</v>
      </c>
      <c r="F240" s="1154" t="s">
        <v>708</v>
      </c>
      <c r="G240" s="1914"/>
      <c r="H240" s="1915"/>
      <c r="I240" s="1915"/>
      <c r="J240" s="1915"/>
      <c r="K240" s="1915"/>
      <c r="L240" s="1916"/>
      <c r="M240" s="1128"/>
      <c r="N240" s="1128"/>
      <c r="O240" s="1128"/>
    </row>
    <row r="241" spans="3:15" s="1198" customFormat="1">
      <c r="C241" s="1444" t="s">
        <v>12501</v>
      </c>
      <c r="D241" s="1154">
        <v>1</v>
      </c>
      <c r="E241" s="1154" t="s">
        <v>707</v>
      </c>
      <c r="F241" s="1154" t="s">
        <v>708</v>
      </c>
      <c r="G241" s="1914"/>
      <c r="H241" s="1915"/>
      <c r="I241" s="1915"/>
      <c r="J241" s="1915"/>
      <c r="K241" s="1915"/>
      <c r="L241" s="1916"/>
      <c r="M241" s="1128"/>
      <c r="N241" s="1128"/>
      <c r="O241" s="1128"/>
    </row>
    <row r="242" spans="3:15" s="1198" customFormat="1">
      <c r="C242" s="1444" t="s">
        <v>12500</v>
      </c>
      <c r="D242" s="1154">
        <v>1</v>
      </c>
      <c r="E242" s="1154" t="s">
        <v>707</v>
      </c>
      <c r="F242" s="1154" t="s">
        <v>708</v>
      </c>
      <c r="G242" s="1914"/>
      <c r="H242" s="1915"/>
      <c r="I242" s="1915"/>
      <c r="J242" s="1915"/>
      <c r="K242" s="1915"/>
      <c r="L242" s="1916"/>
      <c r="M242" s="1128"/>
      <c r="N242" s="1128"/>
      <c r="O242" s="1128"/>
    </row>
    <row r="243" spans="3:15" s="1198" customFormat="1">
      <c r="C243" s="1444" t="s">
        <v>12499</v>
      </c>
      <c r="D243" s="1154">
        <v>1</v>
      </c>
      <c r="E243" s="1154" t="s">
        <v>707</v>
      </c>
      <c r="F243" s="1154" t="s">
        <v>708</v>
      </c>
      <c r="G243" s="1914"/>
      <c r="H243" s="1915"/>
      <c r="I243" s="1915"/>
      <c r="J243" s="1915"/>
      <c r="K243" s="1915"/>
      <c r="L243" s="1916"/>
      <c r="M243" s="1128"/>
      <c r="N243" s="1128"/>
      <c r="O243" s="1128"/>
    </row>
    <row r="244" spans="3:15" s="1198" customFormat="1">
      <c r="C244" s="1444" t="s">
        <v>12498</v>
      </c>
      <c r="D244" s="1154">
        <v>1</v>
      </c>
      <c r="E244" s="1154" t="s">
        <v>707</v>
      </c>
      <c r="F244" s="1154" t="s">
        <v>708</v>
      </c>
      <c r="G244" s="1914"/>
      <c r="H244" s="1915"/>
      <c r="I244" s="1915"/>
      <c r="J244" s="1915"/>
      <c r="K244" s="1915"/>
      <c r="L244" s="1916"/>
      <c r="M244" s="1128"/>
      <c r="N244" s="1128"/>
      <c r="O244" s="1128"/>
    </row>
    <row r="245" spans="3:15" s="1198" customFormat="1">
      <c r="C245" s="1444" t="s">
        <v>12497</v>
      </c>
      <c r="D245" s="1154">
        <v>1</v>
      </c>
      <c r="E245" s="1154" t="s">
        <v>707</v>
      </c>
      <c r="F245" s="1154" t="s">
        <v>708</v>
      </c>
      <c r="G245" s="1914"/>
      <c r="H245" s="1915"/>
      <c r="I245" s="1915"/>
      <c r="J245" s="1915"/>
      <c r="K245" s="1915"/>
      <c r="L245" s="1916"/>
      <c r="M245" s="1128"/>
      <c r="N245" s="1128"/>
      <c r="O245" s="1128"/>
    </row>
    <row r="246" spans="3:15" s="1198" customFormat="1">
      <c r="C246" s="1444" t="s">
        <v>12512</v>
      </c>
      <c r="D246" s="1154">
        <v>1</v>
      </c>
      <c r="E246" s="1154" t="s">
        <v>707</v>
      </c>
      <c r="F246" s="1154" t="s">
        <v>708</v>
      </c>
      <c r="G246" s="1914"/>
      <c r="H246" s="1915"/>
      <c r="I246" s="1915"/>
      <c r="J246" s="1915"/>
      <c r="K246" s="1915"/>
      <c r="L246" s="1916"/>
      <c r="M246" s="1128"/>
      <c r="N246" s="1128"/>
      <c r="O246" s="1128"/>
    </row>
    <row r="247" spans="3:15" s="1198" customFormat="1">
      <c r="C247" s="1444" t="s">
        <v>12511</v>
      </c>
      <c r="D247" s="1154">
        <v>1</v>
      </c>
      <c r="E247" s="1154" t="s">
        <v>707</v>
      </c>
      <c r="F247" s="1154" t="s">
        <v>708</v>
      </c>
      <c r="G247" s="1914"/>
      <c r="H247" s="1915"/>
      <c r="I247" s="1915"/>
      <c r="J247" s="1915"/>
      <c r="K247" s="1915"/>
      <c r="L247" s="1916"/>
      <c r="M247" s="1128"/>
      <c r="N247" s="1128"/>
      <c r="O247" s="1128"/>
    </row>
    <row r="248" spans="3:15" s="1198" customFormat="1">
      <c r="C248" s="1444" t="s">
        <v>12510</v>
      </c>
      <c r="D248" s="1154">
        <v>1</v>
      </c>
      <c r="E248" s="1154" t="s">
        <v>707</v>
      </c>
      <c r="F248" s="1154" t="s">
        <v>708</v>
      </c>
      <c r="G248" s="1914"/>
      <c r="H248" s="1915"/>
      <c r="I248" s="1915"/>
      <c r="J248" s="1915"/>
      <c r="K248" s="1915"/>
      <c r="L248" s="1916"/>
      <c r="M248" s="1128"/>
      <c r="N248" s="1128"/>
      <c r="O248" s="1128"/>
    </row>
    <row r="249" spans="3:15" s="1198" customFormat="1">
      <c r="C249" s="1444" t="s">
        <v>12509</v>
      </c>
      <c r="D249" s="1154">
        <v>1</v>
      </c>
      <c r="E249" s="1154" t="s">
        <v>707</v>
      </c>
      <c r="F249" s="1154" t="s">
        <v>708</v>
      </c>
      <c r="G249" s="1914"/>
      <c r="H249" s="1915"/>
      <c r="I249" s="1915"/>
      <c r="J249" s="1915"/>
      <c r="K249" s="1915"/>
      <c r="L249" s="1916"/>
      <c r="M249" s="1128"/>
      <c r="N249" s="1128"/>
      <c r="O249" s="1128"/>
    </row>
    <row r="250" spans="3:15" s="1198" customFormat="1">
      <c r="C250" s="1444" t="s">
        <v>12508</v>
      </c>
      <c r="D250" s="1154">
        <v>1</v>
      </c>
      <c r="E250" s="1154" t="s">
        <v>707</v>
      </c>
      <c r="F250" s="1154" t="s">
        <v>708</v>
      </c>
      <c r="G250" s="1914"/>
      <c r="H250" s="1915"/>
      <c r="I250" s="1915"/>
      <c r="J250" s="1915"/>
      <c r="K250" s="1915"/>
      <c r="L250" s="1916"/>
      <c r="M250" s="1128"/>
      <c r="N250" s="1128"/>
      <c r="O250" s="1128"/>
    </row>
    <row r="251" spans="3:15" s="1198" customFormat="1">
      <c r="C251" s="1444" t="s">
        <v>12507</v>
      </c>
      <c r="D251" s="1154">
        <v>1</v>
      </c>
      <c r="E251" s="1154" t="s">
        <v>707</v>
      </c>
      <c r="F251" s="1154" t="s">
        <v>708</v>
      </c>
      <c r="G251" s="1914"/>
      <c r="H251" s="1915"/>
      <c r="I251" s="1915"/>
      <c r="J251" s="1915"/>
      <c r="K251" s="1915"/>
      <c r="L251" s="1916"/>
      <c r="M251" s="1128"/>
      <c r="N251" s="1128"/>
      <c r="O251" s="1128"/>
    </row>
    <row r="252" spans="3:15" s="1198" customFormat="1">
      <c r="C252" s="1444" t="s">
        <v>12506</v>
      </c>
      <c r="D252" s="1154">
        <v>1</v>
      </c>
      <c r="E252" s="1154" t="s">
        <v>707</v>
      </c>
      <c r="F252" s="1154" t="s">
        <v>708</v>
      </c>
      <c r="G252" s="1914"/>
      <c r="H252" s="1915"/>
      <c r="I252" s="1915"/>
      <c r="J252" s="1915"/>
      <c r="K252" s="1915"/>
      <c r="L252" s="1916"/>
      <c r="M252" s="1128"/>
      <c r="N252" s="1128"/>
      <c r="O252" s="1128"/>
    </row>
    <row r="253" spans="3:15" s="1198" customFormat="1">
      <c r="C253" s="1444" t="s">
        <v>12505</v>
      </c>
      <c r="D253" s="1154">
        <v>1</v>
      </c>
      <c r="E253" s="1154" t="s">
        <v>707</v>
      </c>
      <c r="F253" s="1154" t="s">
        <v>708</v>
      </c>
      <c r="G253" s="1914"/>
      <c r="H253" s="1915"/>
      <c r="I253" s="1915"/>
      <c r="J253" s="1915"/>
      <c r="K253" s="1915"/>
      <c r="L253" s="1916"/>
      <c r="M253" s="1128"/>
      <c r="N253" s="1128"/>
      <c r="O253" s="1128"/>
    </row>
    <row r="254" spans="3:15" s="1198" customFormat="1">
      <c r="C254" s="1444" t="s">
        <v>12520</v>
      </c>
      <c r="D254" s="1154">
        <v>1</v>
      </c>
      <c r="E254" s="1154" t="s">
        <v>707</v>
      </c>
      <c r="F254" s="1154" t="s">
        <v>708</v>
      </c>
      <c r="G254" s="1914"/>
      <c r="H254" s="1915"/>
      <c r="I254" s="1915"/>
      <c r="J254" s="1915"/>
      <c r="K254" s="1915"/>
      <c r="L254" s="1916"/>
      <c r="M254" s="1128"/>
      <c r="N254" s="1128"/>
      <c r="O254" s="1128"/>
    </row>
    <row r="255" spans="3:15" s="1198" customFormat="1">
      <c r="C255" s="1444" t="s">
        <v>12519</v>
      </c>
      <c r="D255" s="1154">
        <v>1</v>
      </c>
      <c r="E255" s="1154" t="s">
        <v>707</v>
      </c>
      <c r="F255" s="1154" t="s">
        <v>708</v>
      </c>
      <c r="G255" s="1914"/>
      <c r="H255" s="1915"/>
      <c r="I255" s="1915"/>
      <c r="J255" s="1915"/>
      <c r="K255" s="1915"/>
      <c r="L255" s="1916"/>
      <c r="M255" s="1128"/>
      <c r="N255" s="1128"/>
      <c r="O255" s="1128"/>
    </row>
    <row r="256" spans="3:15" s="1198" customFormat="1">
      <c r="C256" s="1444" t="s">
        <v>12518</v>
      </c>
      <c r="D256" s="1154">
        <v>1</v>
      </c>
      <c r="E256" s="1154" t="s">
        <v>707</v>
      </c>
      <c r="F256" s="1154" t="s">
        <v>708</v>
      </c>
      <c r="G256" s="1914"/>
      <c r="H256" s="1915"/>
      <c r="I256" s="1915"/>
      <c r="J256" s="1915"/>
      <c r="K256" s="1915"/>
      <c r="L256" s="1916"/>
      <c r="M256" s="1128"/>
      <c r="N256" s="1128"/>
      <c r="O256" s="1128"/>
    </row>
    <row r="257" spans="3:15" s="1198" customFormat="1">
      <c r="C257" s="1444" t="s">
        <v>12517</v>
      </c>
      <c r="D257" s="1154">
        <v>1</v>
      </c>
      <c r="E257" s="1154" t="s">
        <v>707</v>
      </c>
      <c r="F257" s="1154" t="s">
        <v>708</v>
      </c>
      <c r="G257" s="1914"/>
      <c r="H257" s="1915"/>
      <c r="I257" s="1915"/>
      <c r="J257" s="1915"/>
      <c r="K257" s="1915"/>
      <c r="L257" s="1916"/>
      <c r="M257" s="1128"/>
      <c r="N257" s="1128"/>
      <c r="O257" s="1128"/>
    </row>
    <row r="258" spans="3:15" s="1198" customFormat="1">
      <c r="C258" s="1444" t="s">
        <v>12516</v>
      </c>
      <c r="D258" s="1154">
        <v>1</v>
      </c>
      <c r="E258" s="1154" t="s">
        <v>707</v>
      </c>
      <c r="F258" s="1154" t="s">
        <v>708</v>
      </c>
      <c r="G258" s="1914"/>
      <c r="H258" s="1915"/>
      <c r="I258" s="1915"/>
      <c r="J258" s="1915"/>
      <c r="K258" s="1915"/>
      <c r="L258" s="1916"/>
      <c r="M258" s="1128"/>
      <c r="N258" s="1128"/>
      <c r="O258" s="1128"/>
    </row>
    <row r="259" spans="3:15" s="1198" customFormat="1">
      <c r="C259" s="1444" t="s">
        <v>12515</v>
      </c>
      <c r="D259" s="1154">
        <v>1</v>
      </c>
      <c r="E259" s="1154" t="s">
        <v>707</v>
      </c>
      <c r="F259" s="1154" t="s">
        <v>708</v>
      </c>
      <c r="G259" s="1914"/>
      <c r="H259" s="1915"/>
      <c r="I259" s="1915"/>
      <c r="J259" s="1915"/>
      <c r="K259" s="1915"/>
      <c r="L259" s="1916"/>
      <c r="M259" s="1128"/>
      <c r="N259" s="1128"/>
      <c r="O259" s="1128"/>
    </row>
    <row r="260" spans="3:15" s="1198" customFormat="1">
      <c r="C260" s="1444" t="s">
        <v>12514</v>
      </c>
      <c r="D260" s="1154">
        <v>1</v>
      </c>
      <c r="E260" s="1154" t="s">
        <v>707</v>
      </c>
      <c r="F260" s="1154" t="s">
        <v>708</v>
      </c>
      <c r="G260" s="1914"/>
      <c r="H260" s="1915"/>
      <c r="I260" s="1915"/>
      <c r="J260" s="1915"/>
      <c r="K260" s="1915"/>
      <c r="L260" s="1916"/>
      <c r="M260" s="1128"/>
      <c r="N260" s="1128"/>
      <c r="O260" s="1128"/>
    </row>
    <row r="261" spans="3:15" s="1198" customFormat="1">
      <c r="C261" s="1444" t="s">
        <v>12513</v>
      </c>
      <c r="D261" s="1154">
        <v>1</v>
      </c>
      <c r="E261" s="1154" t="s">
        <v>707</v>
      </c>
      <c r="F261" s="1154" t="s">
        <v>708</v>
      </c>
      <c r="G261" s="1914"/>
      <c r="H261" s="1915"/>
      <c r="I261" s="1915"/>
      <c r="J261" s="1915"/>
      <c r="K261" s="1915"/>
      <c r="L261" s="1916"/>
      <c r="M261" s="1128"/>
      <c r="N261" s="1128"/>
      <c r="O261" s="1128"/>
    </row>
    <row r="262" spans="3:15" s="1198" customFormat="1">
      <c r="C262" s="1444" t="s">
        <v>12524</v>
      </c>
      <c r="D262" s="1154">
        <v>1</v>
      </c>
      <c r="E262" s="1154" t="s">
        <v>707</v>
      </c>
      <c r="F262" s="1154" t="s">
        <v>708</v>
      </c>
      <c r="G262" s="1914"/>
      <c r="H262" s="1915"/>
      <c r="I262" s="1915"/>
      <c r="J262" s="1915"/>
      <c r="K262" s="1915"/>
      <c r="L262" s="1916"/>
      <c r="M262" s="1128"/>
      <c r="N262" s="1128"/>
      <c r="O262" s="1128"/>
    </row>
    <row r="263" spans="3:15" s="1198" customFormat="1">
      <c r="C263" s="1444" t="s">
        <v>12523</v>
      </c>
      <c r="D263" s="1154">
        <v>1</v>
      </c>
      <c r="E263" s="1154" t="s">
        <v>707</v>
      </c>
      <c r="F263" s="1154" t="s">
        <v>708</v>
      </c>
      <c r="G263" s="1914"/>
      <c r="H263" s="1915"/>
      <c r="I263" s="1915"/>
      <c r="J263" s="1915"/>
      <c r="K263" s="1915"/>
      <c r="L263" s="1916"/>
      <c r="M263" s="1128"/>
      <c r="N263" s="1128"/>
      <c r="O263" s="1128"/>
    </row>
    <row r="264" spans="3:15" s="1198" customFormat="1">
      <c r="C264" s="1444" t="s">
        <v>12522</v>
      </c>
      <c r="D264" s="1154">
        <v>1</v>
      </c>
      <c r="E264" s="1154" t="s">
        <v>707</v>
      </c>
      <c r="F264" s="1154" t="s">
        <v>708</v>
      </c>
      <c r="G264" s="1914"/>
      <c r="H264" s="1915"/>
      <c r="I264" s="1915"/>
      <c r="J264" s="1915"/>
      <c r="K264" s="1915"/>
      <c r="L264" s="1916"/>
      <c r="M264" s="1128"/>
      <c r="N264" s="1128"/>
      <c r="O264" s="1128"/>
    </row>
    <row r="265" spans="3:15" s="1198" customFormat="1">
      <c r="C265" s="1444" t="s">
        <v>12521</v>
      </c>
      <c r="D265" s="1154">
        <v>1</v>
      </c>
      <c r="E265" s="1154" t="s">
        <v>707</v>
      </c>
      <c r="F265" s="1154" t="s">
        <v>708</v>
      </c>
      <c r="G265" s="1917"/>
      <c r="H265" s="1918"/>
      <c r="I265" s="1918"/>
      <c r="J265" s="1918"/>
      <c r="K265" s="1918"/>
      <c r="L265" s="1919"/>
      <c r="M265" s="1128"/>
      <c r="N265" s="1128"/>
      <c r="O265" s="1128"/>
    </row>
    <row r="266" spans="3:15" s="1198" customFormat="1">
      <c r="C266" s="1444" t="s">
        <v>12530</v>
      </c>
      <c r="D266" s="1154">
        <v>1</v>
      </c>
      <c r="E266" s="1154" t="s">
        <v>707</v>
      </c>
      <c r="F266" s="1154" t="s">
        <v>708</v>
      </c>
      <c r="G266" s="1911" t="s">
        <v>12885</v>
      </c>
      <c r="H266" s="1912"/>
      <c r="I266" s="1912"/>
      <c r="J266" s="1912"/>
      <c r="K266" s="1912"/>
      <c r="L266" s="1913"/>
      <c r="M266" s="1128"/>
      <c r="N266" s="1128"/>
      <c r="O266" s="1128"/>
    </row>
    <row r="267" spans="3:15" s="1198" customFormat="1">
      <c r="C267" s="1445" t="s">
        <v>12886</v>
      </c>
      <c r="D267" s="1172">
        <v>1</v>
      </c>
      <c r="E267" s="1172" t="s">
        <v>707</v>
      </c>
      <c r="F267" s="1172" t="s">
        <v>708</v>
      </c>
      <c r="G267" s="1914"/>
      <c r="H267" s="1915"/>
      <c r="I267" s="1915"/>
      <c r="J267" s="1915"/>
      <c r="K267" s="1915"/>
      <c r="L267" s="1916"/>
      <c r="M267" s="1128"/>
      <c r="N267" s="1155"/>
      <c r="O267" s="1128"/>
    </row>
    <row r="268" spans="3:15" s="1198" customFormat="1">
      <c r="C268" s="1445" t="s">
        <v>12887</v>
      </c>
      <c r="D268" s="1172">
        <v>1</v>
      </c>
      <c r="E268" s="1172" t="s">
        <v>707</v>
      </c>
      <c r="F268" s="1172" t="s">
        <v>708</v>
      </c>
      <c r="G268" s="1914"/>
      <c r="H268" s="1915"/>
      <c r="I268" s="1915"/>
      <c r="J268" s="1915"/>
      <c r="K268" s="1915"/>
      <c r="L268" s="1916"/>
      <c r="M268" s="1128"/>
      <c r="N268" s="1155"/>
      <c r="O268" s="1128"/>
    </row>
    <row r="269" spans="3:15" s="1198" customFormat="1">
      <c r="C269" s="1444" t="s">
        <v>12529</v>
      </c>
      <c r="D269" s="1154">
        <v>1</v>
      </c>
      <c r="E269" s="1154" t="s">
        <v>707</v>
      </c>
      <c r="F269" s="1154" t="s">
        <v>708</v>
      </c>
      <c r="G269" s="1914"/>
      <c r="H269" s="1915"/>
      <c r="I269" s="1915"/>
      <c r="J269" s="1915"/>
      <c r="K269" s="1915"/>
      <c r="L269" s="1916"/>
      <c r="M269" s="1128"/>
      <c r="N269" s="1128"/>
      <c r="O269" s="1128"/>
    </row>
    <row r="270" spans="3:15" s="1198" customFormat="1">
      <c r="C270" s="1444" t="s">
        <v>12528</v>
      </c>
      <c r="D270" s="1154">
        <v>1</v>
      </c>
      <c r="E270" s="1154" t="s">
        <v>707</v>
      </c>
      <c r="F270" s="1154" t="s">
        <v>708</v>
      </c>
      <c r="G270" s="1914"/>
      <c r="H270" s="1915"/>
      <c r="I270" s="1915"/>
      <c r="J270" s="1915"/>
      <c r="K270" s="1915"/>
      <c r="L270" s="1916"/>
      <c r="M270" s="1128"/>
      <c r="N270" s="1128"/>
      <c r="O270" s="1128"/>
    </row>
    <row r="271" spans="3:15" s="1198" customFormat="1">
      <c r="C271" s="1444" t="s">
        <v>12527</v>
      </c>
      <c r="D271" s="1154">
        <v>1</v>
      </c>
      <c r="E271" s="1154" t="s">
        <v>707</v>
      </c>
      <c r="F271" s="1154" t="s">
        <v>708</v>
      </c>
      <c r="G271" s="1914"/>
      <c r="H271" s="1915"/>
      <c r="I271" s="1915"/>
      <c r="J271" s="1915"/>
      <c r="K271" s="1915"/>
      <c r="L271" s="1916"/>
      <c r="M271" s="1128"/>
      <c r="N271" s="1128"/>
      <c r="O271" s="1128"/>
    </row>
    <row r="272" spans="3:15" s="1198" customFormat="1">
      <c r="C272" s="1444" t="s">
        <v>12526</v>
      </c>
      <c r="D272" s="1154">
        <v>1</v>
      </c>
      <c r="E272" s="1154" t="s">
        <v>707</v>
      </c>
      <c r="F272" s="1154" t="s">
        <v>708</v>
      </c>
      <c r="G272" s="1914"/>
      <c r="H272" s="1915"/>
      <c r="I272" s="1915"/>
      <c r="J272" s="1915"/>
      <c r="K272" s="1915"/>
      <c r="L272" s="1916"/>
      <c r="M272" s="1128"/>
      <c r="N272" s="1128"/>
      <c r="O272" s="1128"/>
    </row>
    <row r="273" spans="3:15" s="1198" customFormat="1">
      <c r="C273" s="1444" t="s">
        <v>12525</v>
      </c>
      <c r="D273" s="1154">
        <v>1</v>
      </c>
      <c r="E273" s="1154" t="s">
        <v>707</v>
      </c>
      <c r="F273" s="1154" t="s">
        <v>708</v>
      </c>
      <c r="G273" s="1914"/>
      <c r="H273" s="1915"/>
      <c r="I273" s="1915"/>
      <c r="J273" s="1915"/>
      <c r="K273" s="1915"/>
      <c r="L273" s="1916"/>
      <c r="M273" s="1128"/>
      <c r="N273" s="1128"/>
      <c r="O273" s="1128"/>
    </row>
    <row r="274" spans="3:15" s="1198" customFormat="1">
      <c r="C274" s="1444" t="s">
        <v>12535</v>
      </c>
      <c r="D274" s="1154">
        <v>1</v>
      </c>
      <c r="E274" s="1154" t="s">
        <v>707</v>
      </c>
      <c r="F274" s="1154" t="s">
        <v>708</v>
      </c>
      <c r="G274" s="1914"/>
      <c r="H274" s="1915"/>
      <c r="I274" s="1915"/>
      <c r="J274" s="1915"/>
      <c r="K274" s="1915"/>
      <c r="L274" s="1916"/>
      <c r="M274" s="1128"/>
      <c r="N274" s="1128"/>
      <c r="O274" s="1128"/>
    </row>
    <row r="275" spans="3:15" s="1198" customFormat="1">
      <c r="C275" s="1444" t="s">
        <v>12534</v>
      </c>
      <c r="D275" s="1154">
        <v>1</v>
      </c>
      <c r="E275" s="1154" t="s">
        <v>707</v>
      </c>
      <c r="F275" s="1154" t="s">
        <v>708</v>
      </c>
      <c r="G275" s="1914"/>
      <c r="H275" s="1915"/>
      <c r="I275" s="1915"/>
      <c r="J275" s="1915"/>
      <c r="K275" s="1915"/>
      <c r="L275" s="1916"/>
      <c r="M275" s="1128"/>
      <c r="N275" s="1128"/>
      <c r="O275" s="1128"/>
    </row>
    <row r="276" spans="3:15" s="1198" customFormat="1">
      <c r="C276" s="1444" t="s">
        <v>12533</v>
      </c>
      <c r="D276" s="1154">
        <v>1</v>
      </c>
      <c r="E276" s="1154" t="s">
        <v>707</v>
      </c>
      <c r="F276" s="1154" t="s">
        <v>708</v>
      </c>
      <c r="G276" s="1914"/>
      <c r="H276" s="1915"/>
      <c r="I276" s="1915"/>
      <c r="J276" s="1915"/>
      <c r="K276" s="1915"/>
      <c r="L276" s="1916"/>
      <c r="M276" s="1128"/>
      <c r="N276" s="1128"/>
      <c r="O276" s="1128"/>
    </row>
    <row r="277" spans="3:15" s="1198" customFormat="1">
      <c r="C277" s="1444" t="s">
        <v>12532</v>
      </c>
      <c r="D277" s="1154">
        <v>1</v>
      </c>
      <c r="E277" s="1154" t="s">
        <v>707</v>
      </c>
      <c r="F277" s="1154" t="s">
        <v>708</v>
      </c>
      <c r="G277" s="1914"/>
      <c r="H277" s="1915"/>
      <c r="I277" s="1915"/>
      <c r="J277" s="1915"/>
      <c r="K277" s="1915"/>
      <c r="L277" s="1916"/>
      <c r="M277" s="1128"/>
      <c r="N277" s="1128"/>
      <c r="O277" s="1128"/>
    </row>
    <row r="278" spans="3:15" s="1198" customFormat="1">
      <c r="C278" s="1444" t="s">
        <v>12531</v>
      </c>
      <c r="D278" s="1154">
        <v>1</v>
      </c>
      <c r="E278" s="1154" t="s">
        <v>707</v>
      </c>
      <c r="F278" s="1154" t="s">
        <v>708</v>
      </c>
      <c r="G278" s="1914"/>
      <c r="H278" s="1915"/>
      <c r="I278" s="1915"/>
      <c r="J278" s="1915"/>
      <c r="K278" s="1915"/>
      <c r="L278" s="1916"/>
      <c r="M278" s="1128"/>
      <c r="N278" s="1128"/>
      <c r="O278" s="1128"/>
    </row>
    <row r="279" spans="3:15" s="1198" customFormat="1">
      <c r="C279" s="1445" t="s">
        <v>12888</v>
      </c>
      <c r="D279" s="1172">
        <v>1</v>
      </c>
      <c r="E279" s="1172" t="s">
        <v>707</v>
      </c>
      <c r="F279" s="1172" t="s">
        <v>708</v>
      </c>
      <c r="G279" s="1914"/>
      <c r="H279" s="1915"/>
      <c r="I279" s="1915"/>
      <c r="J279" s="1915"/>
      <c r="K279" s="1915"/>
      <c r="L279" s="1916"/>
      <c r="M279" s="1128"/>
      <c r="N279" s="1155"/>
      <c r="O279" s="1128"/>
    </row>
    <row r="280" spans="3:15" s="1198" customFormat="1">
      <c r="C280" s="1445" t="s">
        <v>12889</v>
      </c>
      <c r="D280" s="1172">
        <v>1</v>
      </c>
      <c r="E280" s="1172" t="s">
        <v>707</v>
      </c>
      <c r="F280" s="1172" t="s">
        <v>708</v>
      </c>
      <c r="G280" s="1914"/>
      <c r="H280" s="1915"/>
      <c r="I280" s="1915"/>
      <c r="J280" s="1915"/>
      <c r="K280" s="1915"/>
      <c r="L280" s="1916"/>
      <c r="M280" s="1128"/>
      <c r="N280" s="1155"/>
      <c r="O280" s="1128"/>
    </row>
    <row r="281" spans="3:15" s="1198" customFormat="1">
      <c r="C281" s="1445" t="s">
        <v>12890</v>
      </c>
      <c r="D281" s="1172">
        <v>1</v>
      </c>
      <c r="E281" s="1172" t="s">
        <v>707</v>
      </c>
      <c r="F281" s="1172" t="s">
        <v>708</v>
      </c>
      <c r="G281" s="1914"/>
      <c r="H281" s="1915"/>
      <c r="I281" s="1915"/>
      <c r="J281" s="1915"/>
      <c r="K281" s="1915"/>
      <c r="L281" s="1916"/>
      <c r="M281" s="1128"/>
      <c r="N281" s="1155"/>
      <c r="O281" s="1128"/>
    </row>
    <row r="282" spans="3:15" s="1198" customFormat="1">
      <c r="C282" s="1445" t="s">
        <v>12891</v>
      </c>
      <c r="D282" s="1172">
        <v>1</v>
      </c>
      <c r="E282" s="1172" t="s">
        <v>707</v>
      </c>
      <c r="F282" s="1172" t="s">
        <v>708</v>
      </c>
      <c r="G282" s="1914"/>
      <c r="H282" s="1915"/>
      <c r="I282" s="1915"/>
      <c r="J282" s="1915"/>
      <c r="K282" s="1915"/>
      <c r="L282" s="1916"/>
      <c r="M282" s="1128"/>
      <c r="N282" s="1155"/>
      <c r="O282" s="1128"/>
    </row>
    <row r="283" spans="3:15" s="1198" customFormat="1">
      <c r="C283" s="1445" t="s">
        <v>12892</v>
      </c>
      <c r="D283" s="1172">
        <v>1</v>
      </c>
      <c r="E283" s="1172" t="s">
        <v>707</v>
      </c>
      <c r="F283" s="1172" t="s">
        <v>708</v>
      </c>
      <c r="G283" s="1914"/>
      <c r="H283" s="1915"/>
      <c r="I283" s="1915"/>
      <c r="J283" s="1915"/>
      <c r="K283" s="1915"/>
      <c r="L283" s="1916"/>
      <c r="M283" s="1128"/>
      <c r="N283" s="1155"/>
      <c r="O283" s="1128"/>
    </row>
    <row r="284" spans="3:15" s="1198" customFormat="1">
      <c r="C284" s="1445" t="s">
        <v>12893</v>
      </c>
      <c r="D284" s="1172">
        <v>1</v>
      </c>
      <c r="E284" s="1172" t="s">
        <v>707</v>
      </c>
      <c r="F284" s="1172" t="s">
        <v>708</v>
      </c>
      <c r="G284" s="1914"/>
      <c r="H284" s="1915"/>
      <c r="I284" s="1915"/>
      <c r="J284" s="1915"/>
      <c r="K284" s="1915"/>
      <c r="L284" s="1916"/>
      <c r="M284" s="1128"/>
      <c r="N284" s="1155"/>
      <c r="O284" s="1128"/>
    </row>
    <row r="285" spans="3:15" s="1198" customFormat="1">
      <c r="C285" s="1445" t="s">
        <v>12894</v>
      </c>
      <c r="D285" s="1172">
        <v>1</v>
      </c>
      <c r="E285" s="1172" t="s">
        <v>707</v>
      </c>
      <c r="F285" s="1172" t="s">
        <v>708</v>
      </c>
      <c r="G285" s="1914"/>
      <c r="H285" s="1915"/>
      <c r="I285" s="1915"/>
      <c r="J285" s="1915"/>
      <c r="K285" s="1915"/>
      <c r="L285" s="1916"/>
      <c r="M285" s="1128"/>
      <c r="N285" s="1155"/>
      <c r="O285" s="1128"/>
    </row>
    <row r="286" spans="3:15" s="1198" customFormat="1">
      <c r="C286" s="1444" t="s">
        <v>12539</v>
      </c>
      <c r="D286" s="1154">
        <v>1</v>
      </c>
      <c r="E286" s="1154" t="s">
        <v>707</v>
      </c>
      <c r="F286" s="1154" t="s">
        <v>708</v>
      </c>
      <c r="G286" s="1914"/>
      <c r="H286" s="1915"/>
      <c r="I286" s="1915"/>
      <c r="J286" s="1915"/>
      <c r="K286" s="1915"/>
      <c r="L286" s="1916"/>
      <c r="M286" s="1128"/>
      <c r="N286" s="1128"/>
      <c r="O286" s="1128"/>
    </row>
    <row r="287" spans="3:15" s="1198" customFormat="1">
      <c r="C287" s="1444" t="s">
        <v>12538</v>
      </c>
      <c r="D287" s="1154">
        <v>1</v>
      </c>
      <c r="E287" s="1154" t="s">
        <v>707</v>
      </c>
      <c r="F287" s="1154" t="s">
        <v>708</v>
      </c>
      <c r="G287" s="1914"/>
      <c r="H287" s="1915"/>
      <c r="I287" s="1915"/>
      <c r="J287" s="1915"/>
      <c r="K287" s="1915"/>
      <c r="L287" s="1916"/>
      <c r="M287" s="1128"/>
      <c r="N287" s="1128"/>
      <c r="O287" s="1128"/>
    </row>
    <row r="288" spans="3:15" s="1198" customFormat="1">
      <c r="C288" s="1444" t="s">
        <v>12537</v>
      </c>
      <c r="D288" s="1154">
        <v>1</v>
      </c>
      <c r="E288" s="1154" t="s">
        <v>707</v>
      </c>
      <c r="F288" s="1154" t="s">
        <v>708</v>
      </c>
      <c r="G288" s="1914"/>
      <c r="H288" s="1915"/>
      <c r="I288" s="1915"/>
      <c r="J288" s="1915"/>
      <c r="K288" s="1915"/>
      <c r="L288" s="1916"/>
      <c r="M288" s="1128"/>
      <c r="N288" s="1128"/>
      <c r="O288" s="1128"/>
    </row>
    <row r="289" spans="3:15" s="1198" customFormat="1">
      <c r="C289" s="1444" t="s">
        <v>12536</v>
      </c>
      <c r="D289" s="1154">
        <v>1</v>
      </c>
      <c r="E289" s="1154" t="s">
        <v>707</v>
      </c>
      <c r="F289" s="1154" t="s">
        <v>708</v>
      </c>
      <c r="G289" s="1914"/>
      <c r="H289" s="1915"/>
      <c r="I289" s="1915"/>
      <c r="J289" s="1915"/>
      <c r="K289" s="1915"/>
      <c r="L289" s="1916"/>
      <c r="M289" s="1128"/>
      <c r="N289" s="1128"/>
      <c r="O289" s="1128"/>
    </row>
    <row r="290" spans="3:15" s="1198" customFormat="1">
      <c r="C290" s="1444" t="s">
        <v>12547</v>
      </c>
      <c r="D290" s="1154">
        <v>1</v>
      </c>
      <c r="E290" s="1154" t="s">
        <v>707</v>
      </c>
      <c r="F290" s="1154" t="s">
        <v>708</v>
      </c>
      <c r="G290" s="1914"/>
      <c r="H290" s="1915"/>
      <c r="I290" s="1915"/>
      <c r="J290" s="1915"/>
      <c r="K290" s="1915"/>
      <c r="L290" s="1916"/>
      <c r="M290" s="1128"/>
      <c r="N290" s="1128"/>
      <c r="O290" s="1128"/>
    </row>
    <row r="291" spans="3:15" s="1198" customFormat="1">
      <c r="C291" s="1444" t="s">
        <v>12546</v>
      </c>
      <c r="D291" s="1154">
        <v>1</v>
      </c>
      <c r="E291" s="1154" t="s">
        <v>707</v>
      </c>
      <c r="F291" s="1154" t="s">
        <v>708</v>
      </c>
      <c r="G291" s="1914"/>
      <c r="H291" s="1915"/>
      <c r="I291" s="1915"/>
      <c r="J291" s="1915"/>
      <c r="K291" s="1915"/>
      <c r="L291" s="1916"/>
      <c r="M291" s="1128"/>
      <c r="N291" s="1128"/>
      <c r="O291" s="1128"/>
    </row>
    <row r="292" spans="3:15" s="1198" customFormat="1">
      <c r="C292" s="1444" t="s">
        <v>12545</v>
      </c>
      <c r="D292" s="1154">
        <v>1</v>
      </c>
      <c r="E292" s="1154" t="s">
        <v>707</v>
      </c>
      <c r="F292" s="1154" t="s">
        <v>708</v>
      </c>
      <c r="G292" s="1914"/>
      <c r="H292" s="1915"/>
      <c r="I292" s="1915"/>
      <c r="J292" s="1915"/>
      <c r="K292" s="1915"/>
      <c r="L292" s="1916"/>
      <c r="M292" s="1128"/>
      <c r="N292" s="1128"/>
      <c r="O292" s="1128"/>
    </row>
    <row r="293" spans="3:15" s="1198" customFormat="1">
      <c r="C293" s="1444" t="s">
        <v>12544</v>
      </c>
      <c r="D293" s="1154">
        <v>1</v>
      </c>
      <c r="E293" s="1154" t="s">
        <v>707</v>
      </c>
      <c r="F293" s="1154" t="s">
        <v>708</v>
      </c>
      <c r="G293" s="1914"/>
      <c r="H293" s="1915"/>
      <c r="I293" s="1915"/>
      <c r="J293" s="1915"/>
      <c r="K293" s="1915"/>
      <c r="L293" s="1916"/>
      <c r="M293" s="1128"/>
      <c r="N293" s="1128"/>
      <c r="O293" s="1128"/>
    </row>
    <row r="294" spans="3:15" s="1198" customFormat="1">
      <c r="C294" s="1444" t="s">
        <v>12543</v>
      </c>
      <c r="D294" s="1154">
        <v>1</v>
      </c>
      <c r="E294" s="1154" t="s">
        <v>707</v>
      </c>
      <c r="F294" s="1154" t="s">
        <v>708</v>
      </c>
      <c r="G294" s="1914"/>
      <c r="H294" s="1915"/>
      <c r="I294" s="1915"/>
      <c r="J294" s="1915"/>
      <c r="K294" s="1915"/>
      <c r="L294" s="1916"/>
      <c r="M294" s="1128"/>
      <c r="N294" s="1128"/>
      <c r="O294" s="1128"/>
    </row>
    <row r="295" spans="3:15" s="1198" customFormat="1">
      <c r="C295" s="1444" t="s">
        <v>12542</v>
      </c>
      <c r="D295" s="1154">
        <v>1</v>
      </c>
      <c r="E295" s="1154" t="s">
        <v>707</v>
      </c>
      <c r="F295" s="1154" t="s">
        <v>708</v>
      </c>
      <c r="G295" s="1914"/>
      <c r="H295" s="1915"/>
      <c r="I295" s="1915"/>
      <c r="J295" s="1915"/>
      <c r="K295" s="1915"/>
      <c r="L295" s="1916"/>
      <c r="M295" s="1128"/>
      <c r="N295" s="1128"/>
      <c r="O295" s="1128"/>
    </row>
    <row r="296" spans="3:15" s="1198" customFormat="1">
      <c r="C296" s="1444" t="s">
        <v>12541</v>
      </c>
      <c r="D296" s="1154">
        <v>1</v>
      </c>
      <c r="E296" s="1154" t="s">
        <v>707</v>
      </c>
      <c r="F296" s="1154" t="s">
        <v>708</v>
      </c>
      <c r="G296" s="1914"/>
      <c r="H296" s="1915"/>
      <c r="I296" s="1915"/>
      <c r="J296" s="1915"/>
      <c r="K296" s="1915"/>
      <c r="L296" s="1916"/>
      <c r="M296" s="1128"/>
      <c r="N296" s="1128"/>
      <c r="O296" s="1128"/>
    </row>
    <row r="297" spans="3:15" s="1198" customFormat="1">
      <c r="C297" s="1444" t="s">
        <v>12540</v>
      </c>
      <c r="D297" s="1154">
        <v>1</v>
      </c>
      <c r="E297" s="1154" t="s">
        <v>707</v>
      </c>
      <c r="F297" s="1154" t="s">
        <v>708</v>
      </c>
      <c r="G297" s="1914"/>
      <c r="H297" s="1915"/>
      <c r="I297" s="1915"/>
      <c r="J297" s="1915"/>
      <c r="K297" s="1915"/>
      <c r="L297" s="1916"/>
      <c r="M297" s="1128"/>
      <c r="N297" s="1128"/>
      <c r="O297" s="1128"/>
    </row>
    <row r="298" spans="3:15" s="1198" customFormat="1">
      <c r="C298" s="1444" t="s">
        <v>12555</v>
      </c>
      <c r="D298" s="1154">
        <v>1</v>
      </c>
      <c r="E298" s="1154" t="s">
        <v>707</v>
      </c>
      <c r="F298" s="1154" t="s">
        <v>708</v>
      </c>
      <c r="G298" s="1914"/>
      <c r="H298" s="1915"/>
      <c r="I298" s="1915"/>
      <c r="J298" s="1915"/>
      <c r="K298" s="1915"/>
      <c r="L298" s="1916"/>
      <c r="M298" s="1128"/>
      <c r="N298" s="1128"/>
      <c r="O298" s="1128"/>
    </row>
    <row r="299" spans="3:15" s="1198" customFormat="1">
      <c r="C299" s="1444" t="s">
        <v>12554</v>
      </c>
      <c r="D299" s="1154">
        <v>1</v>
      </c>
      <c r="E299" s="1154" t="s">
        <v>707</v>
      </c>
      <c r="F299" s="1154" t="s">
        <v>708</v>
      </c>
      <c r="G299" s="1914"/>
      <c r="H299" s="1915"/>
      <c r="I299" s="1915"/>
      <c r="J299" s="1915"/>
      <c r="K299" s="1915"/>
      <c r="L299" s="1916"/>
      <c r="M299" s="1128"/>
      <c r="N299" s="1128"/>
      <c r="O299" s="1128"/>
    </row>
    <row r="300" spans="3:15" s="1198" customFormat="1">
      <c r="C300" s="1444" t="s">
        <v>12553</v>
      </c>
      <c r="D300" s="1154">
        <v>1</v>
      </c>
      <c r="E300" s="1154" t="s">
        <v>707</v>
      </c>
      <c r="F300" s="1154" t="s">
        <v>708</v>
      </c>
      <c r="G300" s="1914"/>
      <c r="H300" s="1915"/>
      <c r="I300" s="1915"/>
      <c r="J300" s="1915"/>
      <c r="K300" s="1915"/>
      <c r="L300" s="1916"/>
      <c r="M300" s="1128"/>
      <c r="N300" s="1128"/>
      <c r="O300" s="1128"/>
    </row>
    <row r="301" spans="3:15" s="1198" customFormat="1">
      <c r="C301" s="1444" t="s">
        <v>12552</v>
      </c>
      <c r="D301" s="1154">
        <v>1</v>
      </c>
      <c r="E301" s="1154" t="s">
        <v>707</v>
      </c>
      <c r="F301" s="1154" t="s">
        <v>708</v>
      </c>
      <c r="G301" s="1914"/>
      <c r="H301" s="1915"/>
      <c r="I301" s="1915"/>
      <c r="J301" s="1915"/>
      <c r="K301" s="1915"/>
      <c r="L301" s="1916"/>
      <c r="M301" s="1128"/>
      <c r="N301" s="1128"/>
      <c r="O301" s="1128"/>
    </row>
    <row r="302" spans="3:15" s="1198" customFormat="1">
      <c r="C302" s="1444" t="s">
        <v>12551</v>
      </c>
      <c r="D302" s="1154">
        <v>1</v>
      </c>
      <c r="E302" s="1154" t="s">
        <v>707</v>
      </c>
      <c r="F302" s="1154" t="s">
        <v>708</v>
      </c>
      <c r="G302" s="1914"/>
      <c r="H302" s="1915"/>
      <c r="I302" s="1915"/>
      <c r="J302" s="1915"/>
      <c r="K302" s="1915"/>
      <c r="L302" s="1916"/>
      <c r="M302" s="1128"/>
      <c r="N302" s="1128"/>
      <c r="O302" s="1128"/>
    </row>
    <row r="303" spans="3:15" s="1198" customFormat="1">
      <c r="C303" s="1444" t="s">
        <v>12550</v>
      </c>
      <c r="D303" s="1154">
        <v>1</v>
      </c>
      <c r="E303" s="1154" t="s">
        <v>707</v>
      </c>
      <c r="F303" s="1154" t="s">
        <v>708</v>
      </c>
      <c r="G303" s="1914"/>
      <c r="H303" s="1915"/>
      <c r="I303" s="1915"/>
      <c r="J303" s="1915"/>
      <c r="K303" s="1915"/>
      <c r="L303" s="1916"/>
      <c r="M303" s="1128"/>
      <c r="N303" s="1128"/>
      <c r="O303" s="1128"/>
    </row>
    <row r="304" spans="3:15" s="1198" customFormat="1">
      <c r="C304" s="1444" t="s">
        <v>12549</v>
      </c>
      <c r="D304" s="1154">
        <v>1</v>
      </c>
      <c r="E304" s="1154" t="s">
        <v>707</v>
      </c>
      <c r="F304" s="1154" t="s">
        <v>708</v>
      </c>
      <c r="G304" s="1914"/>
      <c r="H304" s="1915"/>
      <c r="I304" s="1915"/>
      <c r="J304" s="1915"/>
      <c r="K304" s="1915"/>
      <c r="L304" s="1916"/>
      <c r="M304" s="1128"/>
      <c r="N304" s="1128"/>
      <c r="O304" s="1128"/>
    </row>
    <row r="305" spans="3:15" s="1198" customFormat="1">
      <c r="C305" s="1444" t="s">
        <v>12548</v>
      </c>
      <c r="D305" s="1154">
        <v>1</v>
      </c>
      <c r="E305" s="1154" t="s">
        <v>707</v>
      </c>
      <c r="F305" s="1154" t="s">
        <v>708</v>
      </c>
      <c r="G305" s="1914"/>
      <c r="H305" s="1915"/>
      <c r="I305" s="1915"/>
      <c r="J305" s="1915"/>
      <c r="K305" s="1915"/>
      <c r="L305" s="1916"/>
      <c r="M305" s="1128"/>
      <c r="N305" s="1128"/>
      <c r="O305" s="1128"/>
    </row>
    <row r="306" spans="3:15" s="1198" customFormat="1">
      <c r="C306" s="1444" t="s">
        <v>12563</v>
      </c>
      <c r="D306" s="1154">
        <v>1</v>
      </c>
      <c r="E306" s="1154" t="s">
        <v>707</v>
      </c>
      <c r="F306" s="1154" t="s">
        <v>708</v>
      </c>
      <c r="G306" s="1914"/>
      <c r="H306" s="1915"/>
      <c r="I306" s="1915"/>
      <c r="J306" s="1915"/>
      <c r="K306" s="1915"/>
      <c r="L306" s="1916"/>
      <c r="M306" s="1128"/>
      <c r="N306" s="1128"/>
      <c r="O306" s="1128"/>
    </row>
    <row r="307" spans="3:15" s="1198" customFormat="1">
      <c r="C307" s="1444" t="s">
        <v>12562</v>
      </c>
      <c r="D307" s="1154">
        <v>1</v>
      </c>
      <c r="E307" s="1154" t="s">
        <v>707</v>
      </c>
      <c r="F307" s="1154" t="s">
        <v>708</v>
      </c>
      <c r="G307" s="1914"/>
      <c r="H307" s="1915"/>
      <c r="I307" s="1915"/>
      <c r="J307" s="1915"/>
      <c r="K307" s="1915"/>
      <c r="L307" s="1916"/>
      <c r="M307" s="1128"/>
      <c r="N307" s="1128"/>
      <c r="O307" s="1128"/>
    </row>
    <row r="308" spans="3:15" s="1198" customFormat="1">
      <c r="C308" s="1444" t="s">
        <v>12561</v>
      </c>
      <c r="D308" s="1154">
        <v>1</v>
      </c>
      <c r="E308" s="1154" t="s">
        <v>707</v>
      </c>
      <c r="F308" s="1154" t="s">
        <v>708</v>
      </c>
      <c r="G308" s="1914"/>
      <c r="H308" s="1915"/>
      <c r="I308" s="1915"/>
      <c r="J308" s="1915"/>
      <c r="K308" s="1915"/>
      <c r="L308" s="1916"/>
      <c r="M308" s="1128"/>
      <c r="N308" s="1128"/>
      <c r="O308" s="1128"/>
    </row>
    <row r="309" spans="3:15" s="1198" customFormat="1">
      <c r="C309" s="1444" t="s">
        <v>12560</v>
      </c>
      <c r="D309" s="1154">
        <v>1</v>
      </c>
      <c r="E309" s="1154" t="s">
        <v>707</v>
      </c>
      <c r="F309" s="1154" t="s">
        <v>708</v>
      </c>
      <c r="G309" s="1914"/>
      <c r="H309" s="1915"/>
      <c r="I309" s="1915"/>
      <c r="J309" s="1915"/>
      <c r="K309" s="1915"/>
      <c r="L309" s="1916"/>
      <c r="M309" s="1128"/>
      <c r="N309" s="1128"/>
      <c r="O309" s="1128"/>
    </row>
    <row r="310" spans="3:15" s="1198" customFormat="1">
      <c r="C310" s="1444" t="s">
        <v>12559</v>
      </c>
      <c r="D310" s="1154">
        <v>1</v>
      </c>
      <c r="E310" s="1154" t="s">
        <v>707</v>
      </c>
      <c r="F310" s="1154" t="s">
        <v>708</v>
      </c>
      <c r="G310" s="1914"/>
      <c r="H310" s="1915"/>
      <c r="I310" s="1915"/>
      <c r="J310" s="1915"/>
      <c r="K310" s="1915"/>
      <c r="L310" s="1916"/>
      <c r="M310" s="1128"/>
      <c r="N310" s="1128"/>
      <c r="O310" s="1128"/>
    </row>
    <row r="311" spans="3:15" s="1198" customFormat="1">
      <c r="C311" s="1444" t="s">
        <v>12558</v>
      </c>
      <c r="D311" s="1154">
        <v>1</v>
      </c>
      <c r="E311" s="1154" t="s">
        <v>707</v>
      </c>
      <c r="F311" s="1154" t="s">
        <v>708</v>
      </c>
      <c r="G311" s="1914"/>
      <c r="H311" s="1915"/>
      <c r="I311" s="1915"/>
      <c r="J311" s="1915"/>
      <c r="K311" s="1915"/>
      <c r="L311" s="1916"/>
      <c r="M311" s="1128"/>
      <c r="N311" s="1128"/>
      <c r="O311" s="1128"/>
    </row>
    <row r="312" spans="3:15" s="1198" customFormat="1">
      <c r="C312" s="1444" t="s">
        <v>12557</v>
      </c>
      <c r="D312" s="1154">
        <v>1</v>
      </c>
      <c r="E312" s="1154" t="s">
        <v>707</v>
      </c>
      <c r="F312" s="1154" t="s">
        <v>708</v>
      </c>
      <c r="G312" s="1914"/>
      <c r="H312" s="1915"/>
      <c r="I312" s="1915"/>
      <c r="J312" s="1915"/>
      <c r="K312" s="1915"/>
      <c r="L312" s="1916"/>
      <c r="M312" s="1128"/>
      <c r="N312" s="1128"/>
      <c r="O312" s="1128"/>
    </row>
    <row r="313" spans="3:15" s="1198" customFormat="1">
      <c r="C313" s="1444" t="s">
        <v>12556</v>
      </c>
      <c r="D313" s="1154">
        <v>1</v>
      </c>
      <c r="E313" s="1154" t="s">
        <v>707</v>
      </c>
      <c r="F313" s="1154" t="s">
        <v>708</v>
      </c>
      <c r="G313" s="1914"/>
      <c r="H313" s="1915"/>
      <c r="I313" s="1915"/>
      <c r="J313" s="1915"/>
      <c r="K313" s="1915"/>
      <c r="L313" s="1916"/>
      <c r="M313" s="1128"/>
      <c r="N313" s="1128"/>
      <c r="O313" s="1128"/>
    </row>
    <row r="314" spans="3:15" s="1198" customFormat="1">
      <c r="C314" s="1444" t="s">
        <v>12567</v>
      </c>
      <c r="D314" s="1154">
        <v>1</v>
      </c>
      <c r="E314" s="1154" t="s">
        <v>707</v>
      </c>
      <c r="F314" s="1154" t="s">
        <v>708</v>
      </c>
      <c r="G314" s="1914"/>
      <c r="H314" s="1915"/>
      <c r="I314" s="1915"/>
      <c r="J314" s="1915"/>
      <c r="K314" s="1915"/>
      <c r="L314" s="1916"/>
      <c r="M314" s="1128"/>
      <c r="N314" s="1128"/>
      <c r="O314" s="1128"/>
    </row>
    <row r="315" spans="3:15" s="1198" customFormat="1">
      <c r="C315" s="1444" t="s">
        <v>12566</v>
      </c>
      <c r="D315" s="1154">
        <v>1</v>
      </c>
      <c r="E315" s="1154" t="s">
        <v>707</v>
      </c>
      <c r="F315" s="1154" t="s">
        <v>708</v>
      </c>
      <c r="G315" s="1914"/>
      <c r="H315" s="1915"/>
      <c r="I315" s="1915"/>
      <c r="J315" s="1915"/>
      <c r="K315" s="1915"/>
      <c r="L315" s="1916"/>
      <c r="M315" s="1128"/>
      <c r="N315" s="1128"/>
      <c r="O315" s="1128"/>
    </row>
    <row r="316" spans="3:15" s="1198" customFormat="1">
      <c r="C316" s="1444" t="s">
        <v>12565</v>
      </c>
      <c r="D316" s="1154">
        <v>1</v>
      </c>
      <c r="E316" s="1154" t="s">
        <v>707</v>
      </c>
      <c r="F316" s="1154" t="s">
        <v>708</v>
      </c>
      <c r="G316" s="1914"/>
      <c r="H316" s="1915"/>
      <c r="I316" s="1915"/>
      <c r="J316" s="1915"/>
      <c r="K316" s="1915"/>
      <c r="L316" s="1916"/>
      <c r="M316" s="1128"/>
      <c r="N316" s="1128"/>
      <c r="O316" s="1128"/>
    </row>
    <row r="317" spans="3:15" s="1198" customFormat="1">
      <c r="C317" s="1444" t="s">
        <v>12564</v>
      </c>
      <c r="D317" s="1154">
        <v>1</v>
      </c>
      <c r="E317" s="1154" t="s">
        <v>707</v>
      </c>
      <c r="F317" s="1154" t="s">
        <v>708</v>
      </c>
      <c r="G317" s="1917"/>
      <c r="H317" s="1918"/>
      <c r="I317" s="1918"/>
      <c r="J317" s="1918"/>
      <c r="K317" s="1918"/>
      <c r="L317" s="1919"/>
      <c r="M317" s="1128"/>
      <c r="N317" s="1128"/>
      <c r="O317" s="1128"/>
    </row>
    <row r="318" spans="3:15" s="1198" customFormat="1">
      <c r="C318" s="1444" t="s">
        <v>12573</v>
      </c>
      <c r="D318" s="1154">
        <v>1</v>
      </c>
      <c r="E318" s="1154" t="s">
        <v>707</v>
      </c>
      <c r="F318" s="1154" t="s">
        <v>708</v>
      </c>
      <c r="G318" s="1911" t="s">
        <v>12895</v>
      </c>
      <c r="H318" s="1912"/>
      <c r="I318" s="1912"/>
      <c r="J318" s="1912"/>
      <c r="K318" s="1912"/>
      <c r="L318" s="1913"/>
      <c r="M318" s="1128"/>
      <c r="N318" s="1128"/>
      <c r="O318" s="1128"/>
    </row>
    <row r="319" spans="3:15" s="1198" customFormat="1">
      <c r="C319" s="1445" t="s">
        <v>12896</v>
      </c>
      <c r="D319" s="1172">
        <v>1</v>
      </c>
      <c r="E319" s="1172" t="s">
        <v>707</v>
      </c>
      <c r="F319" s="1172" t="s">
        <v>708</v>
      </c>
      <c r="G319" s="1914"/>
      <c r="H319" s="1915"/>
      <c r="I319" s="1915"/>
      <c r="J319" s="1915"/>
      <c r="K319" s="1915"/>
      <c r="L319" s="1916"/>
      <c r="M319" s="1128"/>
      <c r="N319" s="1155"/>
      <c r="O319" s="1128"/>
    </row>
    <row r="320" spans="3:15" s="1198" customFormat="1">
      <c r="C320" s="1445" t="s">
        <v>12897</v>
      </c>
      <c r="D320" s="1172">
        <v>1</v>
      </c>
      <c r="E320" s="1172" t="s">
        <v>707</v>
      </c>
      <c r="F320" s="1172" t="s">
        <v>708</v>
      </c>
      <c r="G320" s="1914"/>
      <c r="H320" s="1915"/>
      <c r="I320" s="1915"/>
      <c r="J320" s="1915"/>
      <c r="K320" s="1915"/>
      <c r="L320" s="1916"/>
      <c r="M320" s="1128"/>
      <c r="N320" s="1155"/>
      <c r="O320" s="1128"/>
    </row>
    <row r="321" spans="3:15" s="1198" customFormat="1">
      <c r="C321" s="1444" t="s">
        <v>12572</v>
      </c>
      <c r="D321" s="1154">
        <v>1</v>
      </c>
      <c r="E321" s="1154" t="s">
        <v>707</v>
      </c>
      <c r="F321" s="1154" t="s">
        <v>708</v>
      </c>
      <c r="G321" s="1914"/>
      <c r="H321" s="1915"/>
      <c r="I321" s="1915"/>
      <c r="J321" s="1915"/>
      <c r="K321" s="1915"/>
      <c r="L321" s="1916"/>
      <c r="M321" s="1128"/>
      <c r="N321" s="1128"/>
      <c r="O321" s="1128"/>
    </row>
    <row r="322" spans="3:15" s="1198" customFormat="1">
      <c r="C322" s="1444" t="s">
        <v>12571</v>
      </c>
      <c r="D322" s="1154">
        <v>1</v>
      </c>
      <c r="E322" s="1154" t="s">
        <v>707</v>
      </c>
      <c r="F322" s="1154" t="s">
        <v>708</v>
      </c>
      <c r="G322" s="1914"/>
      <c r="H322" s="1915"/>
      <c r="I322" s="1915"/>
      <c r="J322" s="1915"/>
      <c r="K322" s="1915"/>
      <c r="L322" s="1916"/>
      <c r="M322" s="1128"/>
      <c r="N322" s="1128"/>
      <c r="O322" s="1128"/>
    </row>
    <row r="323" spans="3:15" s="1198" customFormat="1">
      <c r="C323" s="1444" t="s">
        <v>12570</v>
      </c>
      <c r="D323" s="1154">
        <v>1</v>
      </c>
      <c r="E323" s="1154" t="s">
        <v>707</v>
      </c>
      <c r="F323" s="1154" t="s">
        <v>708</v>
      </c>
      <c r="G323" s="1914"/>
      <c r="H323" s="1915"/>
      <c r="I323" s="1915"/>
      <c r="J323" s="1915"/>
      <c r="K323" s="1915"/>
      <c r="L323" s="1916"/>
      <c r="M323" s="1128"/>
      <c r="N323" s="1128"/>
      <c r="O323" s="1128"/>
    </row>
    <row r="324" spans="3:15" s="1198" customFormat="1">
      <c r="C324" s="1444" t="s">
        <v>12569</v>
      </c>
      <c r="D324" s="1154">
        <v>1</v>
      </c>
      <c r="E324" s="1154" t="s">
        <v>707</v>
      </c>
      <c r="F324" s="1154" t="s">
        <v>708</v>
      </c>
      <c r="G324" s="1914"/>
      <c r="H324" s="1915"/>
      <c r="I324" s="1915"/>
      <c r="J324" s="1915"/>
      <c r="K324" s="1915"/>
      <c r="L324" s="1916"/>
      <c r="M324" s="1128"/>
      <c r="N324" s="1128"/>
      <c r="O324" s="1128"/>
    </row>
    <row r="325" spans="3:15" s="1198" customFormat="1">
      <c r="C325" s="1444" t="s">
        <v>12568</v>
      </c>
      <c r="D325" s="1154">
        <v>1</v>
      </c>
      <c r="E325" s="1154" t="s">
        <v>707</v>
      </c>
      <c r="F325" s="1154" t="s">
        <v>708</v>
      </c>
      <c r="G325" s="1914"/>
      <c r="H325" s="1915"/>
      <c r="I325" s="1915"/>
      <c r="J325" s="1915"/>
      <c r="K325" s="1915"/>
      <c r="L325" s="1916"/>
      <c r="M325" s="1128"/>
      <c r="N325" s="1128"/>
      <c r="O325" s="1128"/>
    </row>
    <row r="326" spans="3:15" s="1198" customFormat="1">
      <c r="C326" s="1444" t="s">
        <v>12578</v>
      </c>
      <c r="D326" s="1154">
        <v>1</v>
      </c>
      <c r="E326" s="1154" t="s">
        <v>707</v>
      </c>
      <c r="F326" s="1154" t="s">
        <v>708</v>
      </c>
      <c r="G326" s="1914"/>
      <c r="H326" s="1915"/>
      <c r="I326" s="1915"/>
      <c r="J326" s="1915"/>
      <c r="K326" s="1915"/>
      <c r="L326" s="1916"/>
      <c r="M326" s="1128"/>
      <c r="N326" s="1128"/>
      <c r="O326" s="1128"/>
    </row>
    <row r="327" spans="3:15" s="1198" customFormat="1">
      <c r="C327" s="1444" t="s">
        <v>12577</v>
      </c>
      <c r="D327" s="1154">
        <v>1</v>
      </c>
      <c r="E327" s="1154" t="s">
        <v>707</v>
      </c>
      <c r="F327" s="1154" t="s">
        <v>708</v>
      </c>
      <c r="G327" s="1914"/>
      <c r="H327" s="1915"/>
      <c r="I327" s="1915"/>
      <c r="J327" s="1915"/>
      <c r="K327" s="1915"/>
      <c r="L327" s="1916"/>
      <c r="M327" s="1128"/>
      <c r="N327" s="1128"/>
      <c r="O327" s="1128"/>
    </row>
    <row r="328" spans="3:15" s="1198" customFormat="1">
      <c r="C328" s="1444" t="s">
        <v>12576</v>
      </c>
      <c r="D328" s="1154">
        <v>1</v>
      </c>
      <c r="E328" s="1154" t="s">
        <v>707</v>
      </c>
      <c r="F328" s="1154" t="s">
        <v>708</v>
      </c>
      <c r="G328" s="1914"/>
      <c r="H328" s="1915"/>
      <c r="I328" s="1915"/>
      <c r="J328" s="1915"/>
      <c r="K328" s="1915"/>
      <c r="L328" s="1916"/>
      <c r="M328" s="1128"/>
      <c r="N328" s="1128"/>
      <c r="O328" s="1128"/>
    </row>
    <row r="329" spans="3:15" s="1198" customFormat="1">
      <c r="C329" s="1444" t="s">
        <v>12575</v>
      </c>
      <c r="D329" s="1154">
        <v>1</v>
      </c>
      <c r="E329" s="1154" t="s">
        <v>707</v>
      </c>
      <c r="F329" s="1154" t="s">
        <v>708</v>
      </c>
      <c r="G329" s="1914"/>
      <c r="H329" s="1915"/>
      <c r="I329" s="1915"/>
      <c r="J329" s="1915"/>
      <c r="K329" s="1915"/>
      <c r="L329" s="1916"/>
      <c r="M329" s="1128"/>
      <c r="N329" s="1128"/>
      <c r="O329" s="1128"/>
    </row>
    <row r="330" spans="3:15" s="1198" customFormat="1">
      <c r="C330" s="1444" t="s">
        <v>12574</v>
      </c>
      <c r="D330" s="1154">
        <v>1</v>
      </c>
      <c r="E330" s="1154" t="s">
        <v>707</v>
      </c>
      <c r="F330" s="1154" t="s">
        <v>708</v>
      </c>
      <c r="G330" s="1914"/>
      <c r="H330" s="1915"/>
      <c r="I330" s="1915"/>
      <c r="J330" s="1915"/>
      <c r="K330" s="1915"/>
      <c r="L330" s="1916"/>
      <c r="M330" s="1128"/>
      <c r="N330" s="1128"/>
      <c r="O330" s="1128"/>
    </row>
    <row r="331" spans="3:15" s="1198" customFormat="1">
      <c r="C331" s="1445" t="s">
        <v>12898</v>
      </c>
      <c r="D331" s="1172">
        <v>1</v>
      </c>
      <c r="E331" s="1172" t="s">
        <v>707</v>
      </c>
      <c r="F331" s="1172" t="s">
        <v>708</v>
      </c>
      <c r="G331" s="1914"/>
      <c r="H331" s="1915"/>
      <c r="I331" s="1915"/>
      <c r="J331" s="1915"/>
      <c r="K331" s="1915"/>
      <c r="L331" s="1916"/>
      <c r="M331" s="1128"/>
      <c r="N331" s="1155"/>
      <c r="O331" s="1128"/>
    </row>
    <row r="332" spans="3:15" s="1198" customFormat="1">
      <c r="C332" s="1445" t="s">
        <v>12899</v>
      </c>
      <c r="D332" s="1172">
        <v>1</v>
      </c>
      <c r="E332" s="1172" t="s">
        <v>707</v>
      </c>
      <c r="F332" s="1172" t="s">
        <v>708</v>
      </c>
      <c r="G332" s="1914"/>
      <c r="H332" s="1915"/>
      <c r="I332" s="1915"/>
      <c r="J332" s="1915"/>
      <c r="K332" s="1915"/>
      <c r="L332" s="1916"/>
      <c r="M332" s="1128"/>
      <c r="N332" s="1155"/>
      <c r="O332" s="1128"/>
    </row>
    <row r="333" spans="3:15" s="1198" customFormat="1">
      <c r="C333" s="1445" t="s">
        <v>12900</v>
      </c>
      <c r="D333" s="1172">
        <v>1</v>
      </c>
      <c r="E333" s="1172" t="s">
        <v>707</v>
      </c>
      <c r="F333" s="1172" t="s">
        <v>708</v>
      </c>
      <c r="G333" s="1914"/>
      <c r="H333" s="1915"/>
      <c r="I333" s="1915"/>
      <c r="J333" s="1915"/>
      <c r="K333" s="1915"/>
      <c r="L333" s="1916"/>
      <c r="M333" s="1128"/>
      <c r="N333" s="1155"/>
      <c r="O333" s="1128"/>
    </row>
    <row r="334" spans="3:15" s="1198" customFormat="1">
      <c r="C334" s="1445" t="s">
        <v>12901</v>
      </c>
      <c r="D334" s="1172">
        <v>1</v>
      </c>
      <c r="E334" s="1172" t="s">
        <v>707</v>
      </c>
      <c r="F334" s="1172" t="s">
        <v>708</v>
      </c>
      <c r="G334" s="1914"/>
      <c r="H334" s="1915"/>
      <c r="I334" s="1915"/>
      <c r="J334" s="1915"/>
      <c r="K334" s="1915"/>
      <c r="L334" s="1916"/>
      <c r="M334" s="1128"/>
      <c r="N334" s="1155"/>
      <c r="O334" s="1128"/>
    </row>
    <row r="335" spans="3:15" s="1198" customFormat="1">
      <c r="C335" s="1445" t="s">
        <v>12902</v>
      </c>
      <c r="D335" s="1172">
        <v>1</v>
      </c>
      <c r="E335" s="1172" t="s">
        <v>707</v>
      </c>
      <c r="F335" s="1172" t="s">
        <v>708</v>
      </c>
      <c r="G335" s="1914"/>
      <c r="H335" s="1915"/>
      <c r="I335" s="1915"/>
      <c r="J335" s="1915"/>
      <c r="K335" s="1915"/>
      <c r="L335" s="1916"/>
      <c r="M335" s="1128"/>
      <c r="N335" s="1155"/>
      <c r="O335" s="1128"/>
    </row>
    <row r="336" spans="3:15" s="1198" customFormat="1">
      <c r="C336" s="1445" t="s">
        <v>12903</v>
      </c>
      <c r="D336" s="1172">
        <v>1</v>
      </c>
      <c r="E336" s="1172" t="s">
        <v>707</v>
      </c>
      <c r="F336" s="1172" t="s">
        <v>708</v>
      </c>
      <c r="G336" s="1914"/>
      <c r="H336" s="1915"/>
      <c r="I336" s="1915"/>
      <c r="J336" s="1915"/>
      <c r="K336" s="1915"/>
      <c r="L336" s="1916"/>
      <c r="M336" s="1128"/>
      <c r="N336" s="1155"/>
      <c r="O336" s="1128"/>
    </row>
    <row r="337" spans="3:15" s="1198" customFormat="1">
      <c r="C337" s="1445" t="s">
        <v>12904</v>
      </c>
      <c r="D337" s="1172">
        <v>1</v>
      </c>
      <c r="E337" s="1172" t="s">
        <v>707</v>
      </c>
      <c r="F337" s="1172" t="s">
        <v>708</v>
      </c>
      <c r="G337" s="1914"/>
      <c r="H337" s="1915"/>
      <c r="I337" s="1915"/>
      <c r="J337" s="1915"/>
      <c r="K337" s="1915"/>
      <c r="L337" s="1916"/>
      <c r="M337" s="1128"/>
      <c r="N337" s="1155"/>
      <c r="O337" s="1128"/>
    </row>
    <row r="338" spans="3:15" s="1198" customFormat="1">
      <c r="C338" s="1444" t="s">
        <v>12582</v>
      </c>
      <c r="D338" s="1154">
        <v>1</v>
      </c>
      <c r="E338" s="1154" t="s">
        <v>707</v>
      </c>
      <c r="F338" s="1154" t="s">
        <v>708</v>
      </c>
      <c r="G338" s="1914"/>
      <c r="H338" s="1915"/>
      <c r="I338" s="1915"/>
      <c r="J338" s="1915"/>
      <c r="K338" s="1915"/>
      <c r="L338" s="1916"/>
      <c r="M338" s="1128"/>
      <c r="N338" s="1128"/>
      <c r="O338" s="1128"/>
    </row>
    <row r="339" spans="3:15" s="1198" customFormat="1">
      <c r="C339" s="1444" t="s">
        <v>12581</v>
      </c>
      <c r="D339" s="1154">
        <v>1</v>
      </c>
      <c r="E339" s="1154" t="s">
        <v>707</v>
      </c>
      <c r="F339" s="1154" t="s">
        <v>708</v>
      </c>
      <c r="G339" s="1914"/>
      <c r="H339" s="1915"/>
      <c r="I339" s="1915"/>
      <c r="J339" s="1915"/>
      <c r="K339" s="1915"/>
      <c r="L339" s="1916"/>
      <c r="M339" s="1128"/>
      <c r="N339" s="1128"/>
      <c r="O339" s="1128"/>
    </row>
    <row r="340" spans="3:15" s="1198" customFormat="1">
      <c r="C340" s="1444" t="s">
        <v>12580</v>
      </c>
      <c r="D340" s="1154">
        <v>1</v>
      </c>
      <c r="E340" s="1154" t="s">
        <v>707</v>
      </c>
      <c r="F340" s="1154" t="s">
        <v>708</v>
      </c>
      <c r="G340" s="1914"/>
      <c r="H340" s="1915"/>
      <c r="I340" s="1915"/>
      <c r="J340" s="1915"/>
      <c r="K340" s="1915"/>
      <c r="L340" s="1916"/>
      <c r="M340" s="1128"/>
      <c r="N340" s="1128"/>
      <c r="O340" s="1128"/>
    </row>
    <row r="341" spans="3:15" s="1198" customFormat="1">
      <c r="C341" s="1444" t="s">
        <v>12579</v>
      </c>
      <c r="D341" s="1154">
        <v>1</v>
      </c>
      <c r="E341" s="1154" t="s">
        <v>707</v>
      </c>
      <c r="F341" s="1154" t="s">
        <v>708</v>
      </c>
      <c r="G341" s="1914"/>
      <c r="H341" s="1915"/>
      <c r="I341" s="1915"/>
      <c r="J341" s="1915"/>
      <c r="K341" s="1915"/>
      <c r="L341" s="1916"/>
      <c r="M341" s="1128"/>
      <c r="N341" s="1128"/>
      <c r="O341" s="1128"/>
    </row>
    <row r="342" spans="3:15" s="1198" customFormat="1">
      <c r="C342" s="1444" t="s">
        <v>12590</v>
      </c>
      <c r="D342" s="1154">
        <v>1</v>
      </c>
      <c r="E342" s="1154" t="s">
        <v>707</v>
      </c>
      <c r="F342" s="1154" t="s">
        <v>708</v>
      </c>
      <c r="G342" s="1914"/>
      <c r="H342" s="1915"/>
      <c r="I342" s="1915"/>
      <c r="J342" s="1915"/>
      <c r="K342" s="1915"/>
      <c r="L342" s="1916"/>
      <c r="M342" s="1128"/>
      <c r="N342" s="1155"/>
      <c r="O342" s="1128"/>
    </row>
    <row r="343" spans="3:15" s="1198" customFormat="1">
      <c r="C343" s="1444" t="s">
        <v>12589</v>
      </c>
      <c r="D343" s="1154">
        <v>1</v>
      </c>
      <c r="E343" s="1154" t="s">
        <v>707</v>
      </c>
      <c r="F343" s="1154" t="s">
        <v>708</v>
      </c>
      <c r="G343" s="1914"/>
      <c r="H343" s="1915"/>
      <c r="I343" s="1915"/>
      <c r="J343" s="1915"/>
      <c r="K343" s="1915"/>
      <c r="L343" s="1916"/>
      <c r="M343" s="1128"/>
      <c r="N343" s="1128"/>
      <c r="O343" s="1128"/>
    </row>
    <row r="344" spans="3:15" s="1198" customFormat="1">
      <c r="C344" s="1444" t="s">
        <v>12588</v>
      </c>
      <c r="D344" s="1154">
        <v>1</v>
      </c>
      <c r="E344" s="1154" t="s">
        <v>707</v>
      </c>
      <c r="F344" s="1154" t="s">
        <v>708</v>
      </c>
      <c r="G344" s="1914"/>
      <c r="H344" s="1915"/>
      <c r="I344" s="1915"/>
      <c r="J344" s="1915"/>
      <c r="K344" s="1915"/>
      <c r="L344" s="1916"/>
      <c r="M344" s="1128"/>
      <c r="N344" s="1128"/>
      <c r="O344" s="1128"/>
    </row>
    <row r="345" spans="3:15" s="1198" customFormat="1">
      <c r="C345" s="1444" t="s">
        <v>12587</v>
      </c>
      <c r="D345" s="1154">
        <v>1</v>
      </c>
      <c r="E345" s="1154" t="s">
        <v>707</v>
      </c>
      <c r="F345" s="1154" t="s">
        <v>708</v>
      </c>
      <c r="G345" s="1914"/>
      <c r="H345" s="1915"/>
      <c r="I345" s="1915"/>
      <c r="J345" s="1915"/>
      <c r="K345" s="1915"/>
      <c r="L345" s="1916"/>
      <c r="M345" s="1128"/>
      <c r="N345" s="1128"/>
      <c r="O345" s="1128"/>
    </row>
    <row r="346" spans="3:15" s="1198" customFormat="1">
      <c r="C346" s="1444" t="s">
        <v>12586</v>
      </c>
      <c r="D346" s="1154">
        <v>1</v>
      </c>
      <c r="E346" s="1154" t="s">
        <v>707</v>
      </c>
      <c r="F346" s="1154" t="s">
        <v>708</v>
      </c>
      <c r="G346" s="1914"/>
      <c r="H346" s="1915"/>
      <c r="I346" s="1915"/>
      <c r="J346" s="1915"/>
      <c r="K346" s="1915"/>
      <c r="L346" s="1916"/>
      <c r="M346" s="1128"/>
      <c r="N346" s="1128"/>
      <c r="O346" s="1128"/>
    </row>
    <row r="347" spans="3:15" s="1198" customFormat="1">
      <c r="C347" s="1444" t="s">
        <v>12585</v>
      </c>
      <c r="D347" s="1154">
        <v>1</v>
      </c>
      <c r="E347" s="1154" t="s">
        <v>707</v>
      </c>
      <c r="F347" s="1154" t="s">
        <v>708</v>
      </c>
      <c r="G347" s="1914"/>
      <c r="H347" s="1915"/>
      <c r="I347" s="1915"/>
      <c r="J347" s="1915"/>
      <c r="K347" s="1915"/>
      <c r="L347" s="1916"/>
      <c r="M347" s="1128"/>
      <c r="N347" s="1128"/>
      <c r="O347" s="1128"/>
    </row>
    <row r="348" spans="3:15" s="1198" customFormat="1">
      <c r="C348" s="1444" t="s">
        <v>12584</v>
      </c>
      <c r="D348" s="1154">
        <v>1</v>
      </c>
      <c r="E348" s="1154" t="s">
        <v>707</v>
      </c>
      <c r="F348" s="1154" t="s">
        <v>708</v>
      </c>
      <c r="G348" s="1914"/>
      <c r="H348" s="1915"/>
      <c r="I348" s="1915"/>
      <c r="J348" s="1915"/>
      <c r="K348" s="1915"/>
      <c r="L348" s="1916"/>
      <c r="M348" s="1128"/>
      <c r="N348" s="1128"/>
      <c r="O348" s="1128"/>
    </row>
    <row r="349" spans="3:15" s="1198" customFormat="1">
      <c r="C349" s="1444" t="s">
        <v>12583</v>
      </c>
      <c r="D349" s="1154">
        <v>1</v>
      </c>
      <c r="E349" s="1154" t="s">
        <v>707</v>
      </c>
      <c r="F349" s="1154" t="s">
        <v>708</v>
      </c>
      <c r="G349" s="1914"/>
      <c r="H349" s="1915"/>
      <c r="I349" s="1915"/>
      <c r="J349" s="1915"/>
      <c r="K349" s="1915"/>
      <c r="L349" s="1916"/>
      <c r="M349" s="1128"/>
      <c r="N349" s="1128"/>
      <c r="O349" s="1128"/>
    </row>
    <row r="350" spans="3:15" s="1198" customFormat="1">
      <c r="C350" s="1444" t="s">
        <v>12598</v>
      </c>
      <c r="D350" s="1154">
        <v>1</v>
      </c>
      <c r="E350" s="1154" t="s">
        <v>707</v>
      </c>
      <c r="F350" s="1154" t="s">
        <v>708</v>
      </c>
      <c r="G350" s="1914"/>
      <c r="H350" s="1915"/>
      <c r="I350" s="1915"/>
      <c r="J350" s="1915"/>
      <c r="K350" s="1915"/>
      <c r="L350" s="1916"/>
      <c r="M350" s="1128"/>
      <c r="N350" s="1128"/>
      <c r="O350" s="1128"/>
    </row>
    <row r="351" spans="3:15" s="1198" customFormat="1">
      <c r="C351" s="1444" t="s">
        <v>12597</v>
      </c>
      <c r="D351" s="1154">
        <v>1</v>
      </c>
      <c r="E351" s="1154" t="s">
        <v>707</v>
      </c>
      <c r="F351" s="1154" t="s">
        <v>708</v>
      </c>
      <c r="G351" s="1914"/>
      <c r="H351" s="1915"/>
      <c r="I351" s="1915"/>
      <c r="J351" s="1915"/>
      <c r="K351" s="1915"/>
      <c r="L351" s="1916"/>
      <c r="M351" s="1128"/>
      <c r="N351" s="1128"/>
      <c r="O351" s="1128"/>
    </row>
    <row r="352" spans="3:15" s="1198" customFormat="1">
      <c r="C352" s="1444" t="s">
        <v>12596</v>
      </c>
      <c r="D352" s="1154">
        <v>1</v>
      </c>
      <c r="E352" s="1154" t="s">
        <v>707</v>
      </c>
      <c r="F352" s="1154" t="s">
        <v>708</v>
      </c>
      <c r="G352" s="1914"/>
      <c r="H352" s="1915"/>
      <c r="I352" s="1915"/>
      <c r="J352" s="1915"/>
      <c r="K352" s="1915"/>
      <c r="L352" s="1916"/>
      <c r="M352" s="1128"/>
      <c r="N352" s="1128"/>
      <c r="O352" s="1128"/>
    </row>
    <row r="353" spans="3:15" s="1198" customFormat="1">
      <c r="C353" s="1444" t="s">
        <v>12595</v>
      </c>
      <c r="D353" s="1154">
        <v>1</v>
      </c>
      <c r="E353" s="1154" t="s">
        <v>707</v>
      </c>
      <c r="F353" s="1154" t="s">
        <v>708</v>
      </c>
      <c r="G353" s="1914"/>
      <c r="H353" s="1915"/>
      <c r="I353" s="1915"/>
      <c r="J353" s="1915"/>
      <c r="K353" s="1915"/>
      <c r="L353" s="1916"/>
      <c r="M353" s="1128"/>
      <c r="N353" s="1128"/>
      <c r="O353" s="1128"/>
    </row>
    <row r="354" spans="3:15" s="1198" customFormat="1">
      <c r="C354" s="1444" t="s">
        <v>12594</v>
      </c>
      <c r="D354" s="1154">
        <v>1</v>
      </c>
      <c r="E354" s="1154" t="s">
        <v>707</v>
      </c>
      <c r="F354" s="1154" t="s">
        <v>708</v>
      </c>
      <c r="G354" s="1914"/>
      <c r="H354" s="1915"/>
      <c r="I354" s="1915"/>
      <c r="J354" s="1915"/>
      <c r="K354" s="1915"/>
      <c r="L354" s="1916"/>
      <c r="M354" s="1128"/>
      <c r="N354" s="1128"/>
      <c r="O354" s="1128"/>
    </row>
    <row r="355" spans="3:15" s="1198" customFormat="1">
      <c r="C355" s="1444" t="s">
        <v>12593</v>
      </c>
      <c r="D355" s="1154">
        <v>1</v>
      </c>
      <c r="E355" s="1154" t="s">
        <v>707</v>
      </c>
      <c r="F355" s="1154" t="s">
        <v>708</v>
      </c>
      <c r="G355" s="1914"/>
      <c r="H355" s="1915"/>
      <c r="I355" s="1915"/>
      <c r="J355" s="1915"/>
      <c r="K355" s="1915"/>
      <c r="L355" s="1916"/>
      <c r="M355" s="1128"/>
      <c r="N355" s="1128"/>
      <c r="O355" s="1128"/>
    </row>
    <row r="356" spans="3:15" s="1198" customFormat="1">
      <c r="C356" s="1444" t="s">
        <v>12592</v>
      </c>
      <c r="D356" s="1154">
        <v>1</v>
      </c>
      <c r="E356" s="1154" t="s">
        <v>707</v>
      </c>
      <c r="F356" s="1154" t="s">
        <v>708</v>
      </c>
      <c r="G356" s="1914"/>
      <c r="H356" s="1915"/>
      <c r="I356" s="1915"/>
      <c r="J356" s="1915"/>
      <c r="K356" s="1915"/>
      <c r="L356" s="1916"/>
      <c r="M356" s="1128"/>
      <c r="N356" s="1128"/>
      <c r="O356" s="1128"/>
    </row>
    <row r="357" spans="3:15" s="1198" customFormat="1">
      <c r="C357" s="1444" t="s">
        <v>12591</v>
      </c>
      <c r="D357" s="1154">
        <v>1</v>
      </c>
      <c r="E357" s="1154" t="s">
        <v>707</v>
      </c>
      <c r="F357" s="1154" t="s">
        <v>708</v>
      </c>
      <c r="G357" s="1914"/>
      <c r="H357" s="1915"/>
      <c r="I357" s="1915"/>
      <c r="J357" s="1915"/>
      <c r="K357" s="1915"/>
      <c r="L357" s="1916"/>
      <c r="M357" s="1128"/>
      <c r="N357" s="1128"/>
      <c r="O357" s="1128"/>
    </row>
    <row r="358" spans="3:15" s="1198" customFormat="1">
      <c r="C358" s="1444" t="s">
        <v>12606</v>
      </c>
      <c r="D358" s="1154">
        <v>1</v>
      </c>
      <c r="E358" s="1154" t="s">
        <v>707</v>
      </c>
      <c r="F358" s="1154" t="s">
        <v>708</v>
      </c>
      <c r="G358" s="1914"/>
      <c r="H358" s="1915"/>
      <c r="I358" s="1915"/>
      <c r="J358" s="1915"/>
      <c r="K358" s="1915"/>
      <c r="L358" s="1916"/>
      <c r="M358" s="1128"/>
      <c r="N358" s="1128"/>
      <c r="O358" s="1128"/>
    </row>
    <row r="359" spans="3:15" s="1198" customFormat="1">
      <c r="C359" s="1444" t="s">
        <v>12605</v>
      </c>
      <c r="D359" s="1154">
        <v>1</v>
      </c>
      <c r="E359" s="1154" t="s">
        <v>707</v>
      </c>
      <c r="F359" s="1154" t="s">
        <v>708</v>
      </c>
      <c r="G359" s="1914"/>
      <c r="H359" s="1915"/>
      <c r="I359" s="1915"/>
      <c r="J359" s="1915"/>
      <c r="K359" s="1915"/>
      <c r="L359" s="1916"/>
      <c r="M359" s="1128"/>
      <c r="N359" s="1128"/>
      <c r="O359" s="1128"/>
    </row>
    <row r="360" spans="3:15" s="1198" customFormat="1">
      <c r="C360" s="1444" t="s">
        <v>12604</v>
      </c>
      <c r="D360" s="1154">
        <v>1</v>
      </c>
      <c r="E360" s="1154" t="s">
        <v>707</v>
      </c>
      <c r="F360" s="1154" t="s">
        <v>708</v>
      </c>
      <c r="G360" s="1914"/>
      <c r="H360" s="1915"/>
      <c r="I360" s="1915"/>
      <c r="J360" s="1915"/>
      <c r="K360" s="1915"/>
      <c r="L360" s="1916"/>
      <c r="M360" s="1128"/>
      <c r="N360" s="1128"/>
      <c r="O360" s="1128"/>
    </row>
    <row r="361" spans="3:15" s="1198" customFormat="1">
      <c r="C361" s="1444" t="s">
        <v>12603</v>
      </c>
      <c r="D361" s="1154">
        <v>1</v>
      </c>
      <c r="E361" s="1154" t="s">
        <v>707</v>
      </c>
      <c r="F361" s="1154" t="s">
        <v>708</v>
      </c>
      <c r="G361" s="1914"/>
      <c r="H361" s="1915"/>
      <c r="I361" s="1915"/>
      <c r="J361" s="1915"/>
      <c r="K361" s="1915"/>
      <c r="L361" s="1916"/>
      <c r="M361" s="1128"/>
      <c r="N361" s="1128"/>
      <c r="O361" s="1128"/>
    </row>
    <row r="362" spans="3:15" s="1198" customFormat="1">
      <c r="C362" s="1444" t="s">
        <v>12602</v>
      </c>
      <c r="D362" s="1154">
        <v>1</v>
      </c>
      <c r="E362" s="1154" t="s">
        <v>707</v>
      </c>
      <c r="F362" s="1154" t="s">
        <v>708</v>
      </c>
      <c r="G362" s="1914"/>
      <c r="H362" s="1915"/>
      <c r="I362" s="1915"/>
      <c r="J362" s="1915"/>
      <c r="K362" s="1915"/>
      <c r="L362" s="1916"/>
      <c r="M362" s="1128"/>
      <c r="N362" s="1128"/>
      <c r="O362" s="1128"/>
    </row>
    <row r="363" spans="3:15" s="1198" customFormat="1">
      <c r="C363" s="1444" t="s">
        <v>12601</v>
      </c>
      <c r="D363" s="1154">
        <v>1</v>
      </c>
      <c r="E363" s="1154" t="s">
        <v>707</v>
      </c>
      <c r="F363" s="1154" t="s">
        <v>708</v>
      </c>
      <c r="G363" s="1914"/>
      <c r="H363" s="1915"/>
      <c r="I363" s="1915"/>
      <c r="J363" s="1915"/>
      <c r="K363" s="1915"/>
      <c r="L363" s="1916"/>
      <c r="M363" s="1128"/>
      <c r="N363" s="1128"/>
      <c r="O363" s="1128"/>
    </row>
    <row r="364" spans="3:15" s="1198" customFormat="1">
      <c r="C364" s="1444" t="s">
        <v>12600</v>
      </c>
      <c r="D364" s="1154">
        <v>1</v>
      </c>
      <c r="E364" s="1154" t="s">
        <v>707</v>
      </c>
      <c r="F364" s="1154" t="s">
        <v>708</v>
      </c>
      <c r="G364" s="1914"/>
      <c r="H364" s="1915"/>
      <c r="I364" s="1915"/>
      <c r="J364" s="1915"/>
      <c r="K364" s="1915"/>
      <c r="L364" s="1916"/>
      <c r="M364" s="1128"/>
      <c r="N364" s="1128"/>
      <c r="O364" s="1128"/>
    </row>
    <row r="365" spans="3:15" s="1198" customFormat="1">
      <c r="C365" s="1444" t="s">
        <v>12599</v>
      </c>
      <c r="D365" s="1154">
        <v>1</v>
      </c>
      <c r="E365" s="1154" t="s">
        <v>707</v>
      </c>
      <c r="F365" s="1154" t="s">
        <v>708</v>
      </c>
      <c r="G365" s="1914"/>
      <c r="H365" s="1915"/>
      <c r="I365" s="1915"/>
      <c r="J365" s="1915"/>
      <c r="K365" s="1915"/>
      <c r="L365" s="1916"/>
      <c r="M365" s="1128"/>
      <c r="N365" s="1128"/>
      <c r="O365" s="1128"/>
    </row>
    <row r="366" spans="3:15" s="1198" customFormat="1">
      <c r="C366" s="1444" t="s">
        <v>12610</v>
      </c>
      <c r="D366" s="1154">
        <v>1</v>
      </c>
      <c r="E366" s="1154" t="s">
        <v>707</v>
      </c>
      <c r="F366" s="1154" t="s">
        <v>708</v>
      </c>
      <c r="G366" s="1914"/>
      <c r="H366" s="1915"/>
      <c r="I366" s="1915"/>
      <c r="J366" s="1915"/>
      <c r="K366" s="1915"/>
      <c r="L366" s="1916"/>
      <c r="M366" s="1128"/>
      <c r="N366" s="1128"/>
      <c r="O366" s="1128"/>
    </row>
    <row r="367" spans="3:15" s="1198" customFormat="1">
      <c r="C367" s="1444" t="s">
        <v>12609</v>
      </c>
      <c r="D367" s="1154">
        <v>1</v>
      </c>
      <c r="E367" s="1154" t="s">
        <v>707</v>
      </c>
      <c r="F367" s="1154" t="s">
        <v>708</v>
      </c>
      <c r="G367" s="1914"/>
      <c r="H367" s="1915"/>
      <c r="I367" s="1915"/>
      <c r="J367" s="1915"/>
      <c r="K367" s="1915"/>
      <c r="L367" s="1916"/>
      <c r="M367" s="1128"/>
      <c r="N367" s="1128"/>
      <c r="O367" s="1128"/>
    </row>
    <row r="368" spans="3:15" s="1198" customFormat="1">
      <c r="C368" s="1444" t="s">
        <v>12608</v>
      </c>
      <c r="D368" s="1154">
        <v>1</v>
      </c>
      <c r="E368" s="1154" t="s">
        <v>707</v>
      </c>
      <c r="F368" s="1154" t="s">
        <v>708</v>
      </c>
      <c r="G368" s="1914"/>
      <c r="H368" s="1915"/>
      <c r="I368" s="1915"/>
      <c r="J368" s="1915"/>
      <c r="K368" s="1915"/>
      <c r="L368" s="1916"/>
      <c r="M368" s="1128"/>
      <c r="N368" s="1128"/>
      <c r="O368" s="1128"/>
    </row>
    <row r="369" spans="3:15" s="1198" customFormat="1">
      <c r="C369" s="1444" t="s">
        <v>12607</v>
      </c>
      <c r="D369" s="1154">
        <v>1</v>
      </c>
      <c r="E369" s="1154" t="s">
        <v>707</v>
      </c>
      <c r="F369" s="1154" t="s">
        <v>708</v>
      </c>
      <c r="G369" s="1917"/>
      <c r="H369" s="1918"/>
      <c r="I369" s="1918"/>
      <c r="J369" s="1918"/>
      <c r="K369" s="1918"/>
      <c r="L369" s="1919"/>
      <c r="M369" s="1128"/>
      <c r="N369" s="1128"/>
      <c r="O369" s="1128"/>
    </row>
    <row r="370" spans="3:15" s="1198" customFormat="1">
      <c r="C370" s="1444" t="s">
        <v>12618</v>
      </c>
      <c r="D370" s="1154">
        <v>1</v>
      </c>
      <c r="E370" s="1154" t="s">
        <v>707</v>
      </c>
      <c r="F370" s="1154" t="s">
        <v>708</v>
      </c>
      <c r="G370" s="1911" t="s">
        <v>12905</v>
      </c>
      <c r="H370" s="1912"/>
      <c r="I370" s="1912"/>
      <c r="J370" s="1912"/>
      <c r="K370" s="1912"/>
      <c r="L370" s="1913"/>
      <c r="M370" s="1128"/>
      <c r="N370" s="1128"/>
      <c r="O370" s="1128"/>
    </row>
    <row r="371" spans="3:15" s="1198" customFormat="1">
      <c r="C371" s="1444" t="s">
        <v>12617</v>
      </c>
      <c r="D371" s="1154">
        <v>1</v>
      </c>
      <c r="E371" s="1154" t="s">
        <v>707</v>
      </c>
      <c r="F371" s="1154" t="s">
        <v>708</v>
      </c>
      <c r="G371" s="1914"/>
      <c r="H371" s="1915"/>
      <c r="I371" s="1915"/>
      <c r="J371" s="1915"/>
      <c r="K371" s="1915"/>
      <c r="L371" s="1916"/>
      <c r="M371" s="1128"/>
      <c r="N371" s="1128"/>
      <c r="O371" s="1128"/>
    </row>
    <row r="372" spans="3:15" s="1198" customFormat="1">
      <c r="C372" s="1444" t="s">
        <v>12616</v>
      </c>
      <c r="D372" s="1154">
        <v>1</v>
      </c>
      <c r="E372" s="1154" t="s">
        <v>707</v>
      </c>
      <c r="F372" s="1154" t="s">
        <v>708</v>
      </c>
      <c r="G372" s="1914"/>
      <c r="H372" s="1915"/>
      <c r="I372" s="1915"/>
      <c r="J372" s="1915"/>
      <c r="K372" s="1915"/>
      <c r="L372" s="1916"/>
      <c r="M372" s="1128"/>
      <c r="N372" s="1128"/>
      <c r="O372" s="1128"/>
    </row>
    <row r="373" spans="3:15" s="1198" customFormat="1">
      <c r="C373" s="1444" t="s">
        <v>12615</v>
      </c>
      <c r="D373" s="1154">
        <v>1</v>
      </c>
      <c r="E373" s="1154" t="s">
        <v>707</v>
      </c>
      <c r="F373" s="1154" t="s">
        <v>708</v>
      </c>
      <c r="G373" s="1914"/>
      <c r="H373" s="1915"/>
      <c r="I373" s="1915"/>
      <c r="J373" s="1915"/>
      <c r="K373" s="1915"/>
      <c r="L373" s="1916"/>
      <c r="M373" s="1128"/>
      <c r="N373" s="1128"/>
      <c r="O373" s="1128"/>
    </row>
    <row r="374" spans="3:15" s="1198" customFormat="1">
      <c r="C374" s="1444" t="s">
        <v>12614</v>
      </c>
      <c r="D374" s="1154">
        <v>1</v>
      </c>
      <c r="E374" s="1154" t="s">
        <v>707</v>
      </c>
      <c r="F374" s="1154" t="s">
        <v>708</v>
      </c>
      <c r="G374" s="1914"/>
      <c r="H374" s="1915"/>
      <c r="I374" s="1915"/>
      <c r="J374" s="1915"/>
      <c r="K374" s="1915"/>
      <c r="L374" s="1916"/>
      <c r="M374" s="1128"/>
      <c r="N374" s="1128"/>
      <c r="O374" s="1128"/>
    </row>
    <row r="375" spans="3:15" s="1198" customFormat="1">
      <c r="C375" s="1444" t="s">
        <v>12613</v>
      </c>
      <c r="D375" s="1154">
        <v>1</v>
      </c>
      <c r="E375" s="1154" t="s">
        <v>707</v>
      </c>
      <c r="F375" s="1154" t="s">
        <v>708</v>
      </c>
      <c r="G375" s="1914"/>
      <c r="H375" s="1915"/>
      <c r="I375" s="1915"/>
      <c r="J375" s="1915"/>
      <c r="K375" s="1915"/>
      <c r="L375" s="1916"/>
      <c r="M375" s="1128"/>
      <c r="N375" s="1128"/>
      <c r="O375" s="1128"/>
    </row>
    <row r="376" spans="3:15" s="1198" customFormat="1">
      <c r="C376" s="1444" t="s">
        <v>12612</v>
      </c>
      <c r="D376" s="1154">
        <v>1</v>
      </c>
      <c r="E376" s="1154" t="s">
        <v>707</v>
      </c>
      <c r="F376" s="1154" t="s">
        <v>708</v>
      </c>
      <c r="G376" s="1914"/>
      <c r="H376" s="1915"/>
      <c r="I376" s="1915"/>
      <c r="J376" s="1915"/>
      <c r="K376" s="1915"/>
      <c r="L376" s="1916"/>
      <c r="M376" s="1128"/>
      <c r="N376" s="1128"/>
      <c r="O376" s="1128"/>
    </row>
    <row r="377" spans="3:15" s="1198" customFormat="1">
      <c r="C377" s="1444" t="s">
        <v>12611</v>
      </c>
      <c r="D377" s="1154">
        <v>1</v>
      </c>
      <c r="E377" s="1154" t="s">
        <v>707</v>
      </c>
      <c r="F377" s="1154" t="s">
        <v>708</v>
      </c>
      <c r="G377" s="1914"/>
      <c r="H377" s="1915"/>
      <c r="I377" s="1915"/>
      <c r="J377" s="1915"/>
      <c r="K377" s="1915"/>
      <c r="L377" s="1916"/>
      <c r="M377" s="1128"/>
      <c r="N377" s="1128"/>
      <c r="O377" s="1128"/>
    </row>
    <row r="378" spans="3:15" s="1198" customFormat="1">
      <c r="C378" s="1444" t="s">
        <v>12626</v>
      </c>
      <c r="D378" s="1154">
        <v>1</v>
      </c>
      <c r="E378" s="1154" t="s">
        <v>707</v>
      </c>
      <c r="F378" s="1154" t="s">
        <v>708</v>
      </c>
      <c r="G378" s="1914"/>
      <c r="H378" s="1915"/>
      <c r="I378" s="1915"/>
      <c r="J378" s="1915"/>
      <c r="K378" s="1915"/>
      <c r="L378" s="1916"/>
      <c r="M378" s="1128"/>
      <c r="N378" s="1128"/>
      <c r="O378" s="1128"/>
    </row>
    <row r="379" spans="3:15" s="1198" customFormat="1">
      <c r="C379" s="1444" t="s">
        <v>12625</v>
      </c>
      <c r="D379" s="1154">
        <v>1</v>
      </c>
      <c r="E379" s="1154" t="s">
        <v>707</v>
      </c>
      <c r="F379" s="1154" t="s">
        <v>708</v>
      </c>
      <c r="G379" s="1914"/>
      <c r="H379" s="1915"/>
      <c r="I379" s="1915"/>
      <c r="J379" s="1915"/>
      <c r="K379" s="1915"/>
      <c r="L379" s="1916"/>
      <c r="M379" s="1128"/>
      <c r="N379" s="1128"/>
      <c r="O379" s="1128"/>
    </row>
    <row r="380" spans="3:15" s="1198" customFormat="1">
      <c r="C380" s="1444" t="s">
        <v>12624</v>
      </c>
      <c r="D380" s="1154">
        <v>1</v>
      </c>
      <c r="E380" s="1154" t="s">
        <v>707</v>
      </c>
      <c r="F380" s="1154" t="s">
        <v>708</v>
      </c>
      <c r="G380" s="1914"/>
      <c r="H380" s="1915"/>
      <c r="I380" s="1915"/>
      <c r="J380" s="1915"/>
      <c r="K380" s="1915"/>
      <c r="L380" s="1916"/>
      <c r="M380" s="1128"/>
      <c r="N380" s="1128"/>
      <c r="O380" s="1128"/>
    </row>
    <row r="381" spans="3:15" s="1198" customFormat="1">
      <c r="C381" s="1444" t="s">
        <v>12623</v>
      </c>
      <c r="D381" s="1154">
        <v>1</v>
      </c>
      <c r="E381" s="1154" t="s">
        <v>707</v>
      </c>
      <c r="F381" s="1154" t="s">
        <v>708</v>
      </c>
      <c r="G381" s="1914"/>
      <c r="H381" s="1915"/>
      <c r="I381" s="1915"/>
      <c r="J381" s="1915"/>
      <c r="K381" s="1915"/>
      <c r="L381" s="1916"/>
      <c r="M381" s="1128"/>
      <c r="N381" s="1128"/>
      <c r="O381" s="1128"/>
    </row>
    <row r="382" spans="3:15" s="1198" customFormat="1">
      <c r="C382" s="1444" t="s">
        <v>12622</v>
      </c>
      <c r="D382" s="1154">
        <v>1</v>
      </c>
      <c r="E382" s="1154" t="s">
        <v>707</v>
      </c>
      <c r="F382" s="1154" t="s">
        <v>708</v>
      </c>
      <c r="G382" s="1914"/>
      <c r="H382" s="1915"/>
      <c r="I382" s="1915"/>
      <c r="J382" s="1915"/>
      <c r="K382" s="1915"/>
      <c r="L382" s="1916"/>
      <c r="M382" s="1128"/>
      <c r="N382" s="1128"/>
      <c r="O382" s="1128"/>
    </row>
    <row r="383" spans="3:15" s="1198" customFormat="1">
      <c r="C383" s="1444" t="s">
        <v>12621</v>
      </c>
      <c r="D383" s="1154">
        <v>1</v>
      </c>
      <c r="E383" s="1154" t="s">
        <v>707</v>
      </c>
      <c r="F383" s="1154" t="s">
        <v>708</v>
      </c>
      <c r="G383" s="1914"/>
      <c r="H383" s="1915"/>
      <c r="I383" s="1915"/>
      <c r="J383" s="1915"/>
      <c r="K383" s="1915"/>
      <c r="L383" s="1916"/>
      <c r="M383" s="1128"/>
      <c r="N383" s="1128"/>
      <c r="O383" s="1128"/>
    </row>
    <row r="384" spans="3:15" s="1198" customFormat="1">
      <c r="C384" s="1444" t="s">
        <v>12620</v>
      </c>
      <c r="D384" s="1154">
        <v>1</v>
      </c>
      <c r="E384" s="1154" t="s">
        <v>707</v>
      </c>
      <c r="F384" s="1154" t="s">
        <v>708</v>
      </c>
      <c r="G384" s="1914"/>
      <c r="H384" s="1915"/>
      <c r="I384" s="1915"/>
      <c r="J384" s="1915"/>
      <c r="K384" s="1915"/>
      <c r="L384" s="1916"/>
      <c r="M384" s="1128"/>
      <c r="N384" s="1128"/>
      <c r="O384" s="1128"/>
    </row>
    <row r="385" spans="3:15" s="1198" customFormat="1">
      <c r="C385" s="1444" t="s">
        <v>12619</v>
      </c>
      <c r="D385" s="1154">
        <v>1</v>
      </c>
      <c r="E385" s="1154" t="s">
        <v>707</v>
      </c>
      <c r="F385" s="1154" t="s">
        <v>708</v>
      </c>
      <c r="G385" s="1914"/>
      <c r="H385" s="1915"/>
      <c r="I385" s="1915"/>
      <c r="J385" s="1915"/>
      <c r="K385" s="1915"/>
      <c r="L385" s="1916"/>
      <c r="M385" s="1128"/>
      <c r="N385" s="1128"/>
      <c r="O385" s="1128"/>
    </row>
    <row r="386" spans="3:15" s="1198" customFormat="1">
      <c r="C386" s="1444" t="s">
        <v>12634</v>
      </c>
      <c r="D386" s="1154">
        <v>1</v>
      </c>
      <c r="E386" s="1154" t="s">
        <v>707</v>
      </c>
      <c r="F386" s="1154" t="s">
        <v>708</v>
      </c>
      <c r="G386" s="1914"/>
      <c r="H386" s="1915"/>
      <c r="I386" s="1915"/>
      <c r="J386" s="1915"/>
      <c r="K386" s="1915"/>
      <c r="L386" s="1916"/>
      <c r="M386" s="1128"/>
      <c r="N386" s="1128"/>
      <c r="O386" s="1128"/>
    </row>
    <row r="387" spans="3:15" s="1198" customFormat="1">
      <c r="C387" s="1444" t="s">
        <v>12633</v>
      </c>
      <c r="D387" s="1154">
        <v>1</v>
      </c>
      <c r="E387" s="1154" t="s">
        <v>707</v>
      </c>
      <c r="F387" s="1154" t="s">
        <v>708</v>
      </c>
      <c r="G387" s="1914"/>
      <c r="H387" s="1915"/>
      <c r="I387" s="1915"/>
      <c r="J387" s="1915"/>
      <c r="K387" s="1915"/>
      <c r="L387" s="1916"/>
      <c r="M387" s="1128"/>
      <c r="N387" s="1128"/>
      <c r="O387" s="1128"/>
    </row>
    <row r="388" spans="3:15" s="1198" customFormat="1">
      <c r="C388" s="1444" t="s">
        <v>12632</v>
      </c>
      <c r="D388" s="1154">
        <v>1</v>
      </c>
      <c r="E388" s="1154" t="s">
        <v>707</v>
      </c>
      <c r="F388" s="1154" t="s">
        <v>708</v>
      </c>
      <c r="G388" s="1914"/>
      <c r="H388" s="1915"/>
      <c r="I388" s="1915"/>
      <c r="J388" s="1915"/>
      <c r="K388" s="1915"/>
      <c r="L388" s="1916"/>
      <c r="M388" s="1128"/>
      <c r="N388" s="1128"/>
      <c r="O388" s="1128"/>
    </row>
    <row r="389" spans="3:15" s="1198" customFormat="1">
      <c r="C389" s="1444" t="s">
        <v>12631</v>
      </c>
      <c r="D389" s="1154">
        <v>1</v>
      </c>
      <c r="E389" s="1154" t="s">
        <v>707</v>
      </c>
      <c r="F389" s="1154" t="s">
        <v>708</v>
      </c>
      <c r="G389" s="1914"/>
      <c r="H389" s="1915"/>
      <c r="I389" s="1915"/>
      <c r="J389" s="1915"/>
      <c r="K389" s="1915"/>
      <c r="L389" s="1916"/>
      <c r="M389" s="1128"/>
      <c r="N389" s="1128"/>
      <c r="O389" s="1128"/>
    </row>
    <row r="390" spans="3:15" s="1198" customFormat="1">
      <c r="C390" s="1444" t="s">
        <v>12630</v>
      </c>
      <c r="D390" s="1154">
        <v>1</v>
      </c>
      <c r="E390" s="1154" t="s">
        <v>707</v>
      </c>
      <c r="F390" s="1154" t="s">
        <v>708</v>
      </c>
      <c r="G390" s="1914"/>
      <c r="H390" s="1915"/>
      <c r="I390" s="1915"/>
      <c r="J390" s="1915"/>
      <c r="K390" s="1915"/>
      <c r="L390" s="1916"/>
      <c r="M390" s="1128"/>
      <c r="N390" s="1128"/>
      <c r="O390" s="1128"/>
    </row>
    <row r="391" spans="3:15" s="1198" customFormat="1">
      <c r="C391" s="1444" t="s">
        <v>12629</v>
      </c>
      <c r="D391" s="1154">
        <v>1</v>
      </c>
      <c r="E391" s="1154" t="s">
        <v>707</v>
      </c>
      <c r="F391" s="1154" t="s">
        <v>708</v>
      </c>
      <c r="G391" s="1914"/>
      <c r="H391" s="1915"/>
      <c r="I391" s="1915"/>
      <c r="J391" s="1915"/>
      <c r="K391" s="1915"/>
      <c r="L391" s="1916"/>
      <c r="M391" s="1128"/>
      <c r="N391" s="1128"/>
      <c r="O391" s="1128"/>
    </row>
    <row r="392" spans="3:15" s="1198" customFormat="1">
      <c r="C392" s="1444" t="s">
        <v>12628</v>
      </c>
      <c r="D392" s="1154">
        <v>1</v>
      </c>
      <c r="E392" s="1154" t="s">
        <v>707</v>
      </c>
      <c r="F392" s="1154" t="s">
        <v>708</v>
      </c>
      <c r="G392" s="1914"/>
      <c r="H392" s="1915"/>
      <c r="I392" s="1915"/>
      <c r="J392" s="1915"/>
      <c r="K392" s="1915"/>
      <c r="L392" s="1916"/>
      <c r="M392" s="1128"/>
      <c r="N392" s="1128"/>
      <c r="O392" s="1128"/>
    </row>
    <row r="393" spans="3:15" s="1198" customFormat="1">
      <c r="C393" s="1444" t="s">
        <v>12627</v>
      </c>
      <c r="D393" s="1154">
        <v>1</v>
      </c>
      <c r="E393" s="1154" t="s">
        <v>707</v>
      </c>
      <c r="F393" s="1154" t="s">
        <v>708</v>
      </c>
      <c r="G393" s="1914"/>
      <c r="H393" s="1915"/>
      <c r="I393" s="1915"/>
      <c r="J393" s="1915"/>
      <c r="K393" s="1915"/>
      <c r="L393" s="1916"/>
      <c r="M393" s="1128"/>
      <c r="N393" s="1128"/>
      <c r="O393" s="1128"/>
    </row>
    <row r="394" spans="3:15" s="1198" customFormat="1">
      <c r="C394" s="1444" t="s">
        <v>12642</v>
      </c>
      <c r="D394" s="1154">
        <v>1</v>
      </c>
      <c r="E394" s="1154" t="s">
        <v>707</v>
      </c>
      <c r="F394" s="1154" t="s">
        <v>708</v>
      </c>
      <c r="G394" s="1914"/>
      <c r="H394" s="1915"/>
      <c r="I394" s="1915"/>
      <c r="J394" s="1915"/>
      <c r="K394" s="1915"/>
      <c r="L394" s="1916"/>
      <c r="M394" s="1128"/>
      <c r="N394" s="1128"/>
      <c r="O394" s="1128"/>
    </row>
    <row r="395" spans="3:15" s="1198" customFormat="1">
      <c r="C395" s="1444" t="s">
        <v>12641</v>
      </c>
      <c r="D395" s="1154">
        <v>1</v>
      </c>
      <c r="E395" s="1154" t="s">
        <v>707</v>
      </c>
      <c r="F395" s="1154" t="s">
        <v>708</v>
      </c>
      <c r="G395" s="1914"/>
      <c r="H395" s="1915"/>
      <c r="I395" s="1915"/>
      <c r="J395" s="1915"/>
      <c r="K395" s="1915"/>
      <c r="L395" s="1916"/>
      <c r="M395" s="1128"/>
      <c r="N395" s="1128"/>
      <c r="O395" s="1128"/>
    </row>
    <row r="396" spans="3:15" s="1198" customFormat="1">
      <c r="C396" s="1444" t="s">
        <v>12640</v>
      </c>
      <c r="D396" s="1154">
        <v>1</v>
      </c>
      <c r="E396" s="1154" t="s">
        <v>707</v>
      </c>
      <c r="F396" s="1154" t="s">
        <v>708</v>
      </c>
      <c r="G396" s="1914"/>
      <c r="H396" s="1915"/>
      <c r="I396" s="1915"/>
      <c r="J396" s="1915"/>
      <c r="K396" s="1915"/>
      <c r="L396" s="1916"/>
      <c r="M396" s="1128"/>
      <c r="N396" s="1128"/>
      <c r="O396" s="1128"/>
    </row>
    <row r="397" spans="3:15" s="1198" customFormat="1">
      <c r="C397" s="1444" t="s">
        <v>12639</v>
      </c>
      <c r="D397" s="1154">
        <v>1</v>
      </c>
      <c r="E397" s="1154" t="s">
        <v>707</v>
      </c>
      <c r="F397" s="1154" t="s">
        <v>708</v>
      </c>
      <c r="G397" s="1914"/>
      <c r="H397" s="1915"/>
      <c r="I397" s="1915"/>
      <c r="J397" s="1915"/>
      <c r="K397" s="1915"/>
      <c r="L397" s="1916"/>
      <c r="M397" s="1128"/>
      <c r="N397" s="1128"/>
      <c r="O397" s="1128"/>
    </row>
    <row r="398" spans="3:15" s="1198" customFormat="1">
      <c r="C398" s="1444" t="s">
        <v>12638</v>
      </c>
      <c r="D398" s="1154">
        <v>1</v>
      </c>
      <c r="E398" s="1154" t="s">
        <v>707</v>
      </c>
      <c r="F398" s="1154" t="s">
        <v>708</v>
      </c>
      <c r="G398" s="1914"/>
      <c r="H398" s="1915"/>
      <c r="I398" s="1915"/>
      <c r="J398" s="1915"/>
      <c r="K398" s="1915"/>
      <c r="L398" s="1916"/>
      <c r="M398" s="1128"/>
      <c r="N398" s="1128"/>
      <c r="O398" s="1128"/>
    </row>
    <row r="399" spans="3:15" s="1198" customFormat="1">
      <c r="C399" s="1444" t="s">
        <v>12637</v>
      </c>
      <c r="D399" s="1154">
        <v>1</v>
      </c>
      <c r="E399" s="1154" t="s">
        <v>707</v>
      </c>
      <c r="F399" s="1154" t="s">
        <v>708</v>
      </c>
      <c r="G399" s="1914"/>
      <c r="H399" s="1915"/>
      <c r="I399" s="1915"/>
      <c r="J399" s="1915"/>
      <c r="K399" s="1915"/>
      <c r="L399" s="1916"/>
      <c r="M399" s="1128"/>
      <c r="N399" s="1128"/>
      <c r="O399" s="1128"/>
    </row>
    <row r="400" spans="3:15" s="1198" customFormat="1">
      <c r="C400" s="1444" t="s">
        <v>12636</v>
      </c>
      <c r="D400" s="1154">
        <v>1</v>
      </c>
      <c r="E400" s="1154" t="s">
        <v>707</v>
      </c>
      <c r="F400" s="1154" t="s">
        <v>708</v>
      </c>
      <c r="G400" s="1914"/>
      <c r="H400" s="1915"/>
      <c r="I400" s="1915"/>
      <c r="J400" s="1915"/>
      <c r="K400" s="1915"/>
      <c r="L400" s="1916"/>
      <c r="M400" s="1128"/>
      <c r="N400" s="1128"/>
      <c r="O400" s="1128"/>
    </row>
    <row r="401" spans="3:15" s="1198" customFormat="1">
      <c r="C401" s="1444" t="s">
        <v>12635</v>
      </c>
      <c r="D401" s="1154">
        <v>1</v>
      </c>
      <c r="E401" s="1154" t="s">
        <v>707</v>
      </c>
      <c r="F401" s="1154" t="s">
        <v>708</v>
      </c>
      <c r="G401" s="1914"/>
      <c r="H401" s="1915"/>
      <c r="I401" s="1915"/>
      <c r="J401" s="1915"/>
      <c r="K401" s="1915"/>
      <c r="L401" s="1916"/>
      <c r="M401" s="1128"/>
      <c r="N401" s="1128"/>
      <c r="O401" s="1128"/>
    </row>
    <row r="402" spans="3:15" s="1198" customFormat="1">
      <c r="C402" s="1444" t="s">
        <v>12650</v>
      </c>
      <c r="D402" s="1154">
        <v>1</v>
      </c>
      <c r="E402" s="1154" t="s">
        <v>707</v>
      </c>
      <c r="F402" s="1154" t="s">
        <v>708</v>
      </c>
      <c r="G402" s="1914"/>
      <c r="H402" s="1915"/>
      <c r="I402" s="1915"/>
      <c r="J402" s="1915"/>
      <c r="K402" s="1915"/>
      <c r="L402" s="1916"/>
      <c r="M402" s="1128"/>
      <c r="N402" s="1128"/>
      <c r="O402" s="1128"/>
    </row>
    <row r="403" spans="3:15" s="1198" customFormat="1">
      <c r="C403" s="1444" t="s">
        <v>12649</v>
      </c>
      <c r="D403" s="1154">
        <v>1</v>
      </c>
      <c r="E403" s="1154" t="s">
        <v>707</v>
      </c>
      <c r="F403" s="1154" t="s">
        <v>708</v>
      </c>
      <c r="G403" s="1914"/>
      <c r="H403" s="1915"/>
      <c r="I403" s="1915"/>
      <c r="J403" s="1915"/>
      <c r="K403" s="1915"/>
      <c r="L403" s="1916"/>
      <c r="M403" s="1128"/>
      <c r="N403" s="1128"/>
      <c r="O403" s="1128"/>
    </row>
    <row r="404" spans="3:15" s="1198" customFormat="1">
      <c r="C404" s="1444" t="s">
        <v>12648</v>
      </c>
      <c r="D404" s="1154">
        <v>1</v>
      </c>
      <c r="E404" s="1154" t="s">
        <v>707</v>
      </c>
      <c r="F404" s="1154" t="s">
        <v>708</v>
      </c>
      <c r="G404" s="1914"/>
      <c r="H404" s="1915"/>
      <c r="I404" s="1915"/>
      <c r="J404" s="1915"/>
      <c r="K404" s="1915"/>
      <c r="L404" s="1916"/>
      <c r="M404" s="1128"/>
      <c r="N404" s="1128"/>
      <c r="O404" s="1128"/>
    </row>
    <row r="405" spans="3:15" s="1198" customFormat="1">
      <c r="C405" s="1444" t="s">
        <v>12647</v>
      </c>
      <c r="D405" s="1154">
        <v>1</v>
      </c>
      <c r="E405" s="1154" t="s">
        <v>707</v>
      </c>
      <c r="F405" s="1154" t="s">
        <v>708</v>
      </c>
      <c r="G405" s="1914"/>
      <c r="H405" s="1915"/>
      <c r="I405" s="1915"/>
      <c r="J405" s="1915"/>
      <c r="K405" s="1915"/>
      <c r="L405" s="1916"/>
      <c r="M405" s="1128"/>
      <c r="N405" s="1128"/>
      <c r="O405" s="1128"/>
    </row>
    <row r="406" spans="3:15" s="1198" customFormat="1">
      <c r="C406" s="1444" t="s">
        <v>12646</v>
      </c>
      <c r="D406" s="1154">
        <v>1</v>
      </c>
      <c r="E406" s="1154" t="s">
        <v>707</v>
      </c>
      <c r="F406" s="1154" t="s">
        <v>708</v>
      </c>
      <c r="G406" s="1914"/>
      <c r="H406" s="1915"/>
      <c r="I406" s="1915"/>
      <c r="J406" s="1915"/>
      <c r="K406" s="1915"/>
      <c r="L406" s="1916"/>
      <c r="M406" s="1128"/>
      <c r="N406" s="1128"/>
      <c r="O406" s="1128"/>
    </row>
    <row r="407" spans="3:15" s="1198" customFormat="1">
      <c r="C407" s="1444" t="s">
        <v>12645</v>
      </c>
      <c r="D407" s="1154">
        <v>1</v>
      </c>
      <c r="E407" s="1154" t="s">
        <v>707</v>
      </c>
      <c r="F407" s="1154" t="s">
        <v>708</v>
      </c>
      <c r="G407" s="1914"/>
      <c r="H407" s="1915"/>
      <c r="I407" s="1915"/>
      <c r="J407" s="1915"/>
      <c r="K407" s="1915"/>
      <c r="L407" s="1916"/>
      <c r="M407" s="1128"/>
      <c r="N407" s="1128"/>
      <c r="O407" s="1128"/>
    </row>
    <row r="408" spans="3:15" s="1198" customFormat="1">
      <c r="C408" s="1444" t="s">
        <v>12644</v>
      </c>
      <c r="D408" s="1154">
        <v>1</v>
      </c>
      <c r="E408" s="1154" t="s">
        <v>707</v>
      </c>
      <c r="F408" s="1154" t="s">
        <v>708</v>
      </c>
      <c r="G408" s="1914"/>
      <c r="H408" s="1915"/>
      <c r="I408" s="1915"/>
      <c r="J408" s="1915"/>
      <c r="K408" s="1915"/>
      <c r="L408" s="1916"/>
      <c r="M408" s="1128"/>
      <c r="N408" s="1128"/>
      <c r="O408" s="1128"/>
    </row>
    <row r="409" spans="3:15" s="1198" customFormat="1">
      <c r="C409" s="1444" t="s">
        <v>12643</v>
      </c>
      <c r="D409" s="1154">
        <v>1</v>
      </c>
      <c r="E409" s="1154" t="s">
        <v>707</v>
      </c>
      <c r="F409" s="1154" t="s">
        <v>708</v>
      </c>
      <c r="G409" s="1914"/>
      <c r="H409" s="1915"/>
      <c r="I409" s="1915"/>
      <c r="J409" s="1915"/>
      <c r="K409" s="1915"/>
      <c r="L409" s="1916"/>
      <c r="M409" s="1128"/>
      <c r="N409" s="1128"/>
      <c r="O409" s="1128"/>
    </row>
    <row r="410" spans="3:15" s="1198" customFormat="1">
      <c r="C410" s="1444" t="s">
        <v>12658</v>
      </c>
      <c r="D410" s="1154">
        <v>1</v>
      </c>
      <c r="E410" s="1154" t="s">
        <v>707</v>
      </c>
      <c r="F410" s="1154" t="s">
        <v>708</v>
      </c>
      <c r="G410" s="1914"/>
      <c r="H410" s="1915"/>
      <c r="I410" s="1915"/>
      <c r="J410" s="1915"/>
      <c r="K410" s="1915"/>
      <c r="L410" s="1916"/>
      <c r="M410" s="1128"/>
      <c r="N410" s="1128"/>
      <c r="O410" s="1128"/>
    </row>
    <row r="411" spans="3:15" s="1198" customFormat="1">
      <c r="C411" s="1444" t="s">
        <v>12657</v>
      </c>
      <c r="D411" s="1154">
        <v>1</v>
      </c>
      <c r="E411" s="1154" t="s">
        <v>707</v>
      </c>
      <c r="F411" s="1154" t="s">
        <v>708</v>
      </c>
      <c r="G411" s="1914"/>
      <c r="H411" s="1915"/>
      <c r="I411" s="1915"/>
      <c r="J411" s="1915"/>
      <c r="K411" s="1915"/>
      <c r="L411" s="1916"/>
      <c r="M411" s="1128"/>
      <c r="N411" s="1128"/>
      <c r="O411" s="1128"/>
    </row>
    <row r="412" spans="3:15" s="1198" customFormat="1">
      <c r="C412" s="1444" t="s">
        <v>12656</v>
      </c>
      <c r="D412" s="1154">
        <v>1</v>
      </c>
      <c r="E412" s="1154" t="s">
        <v>707</v>
      </c>
      <c r="F412" s="1154" t="s">
        <v>708</v>
      </c>
      <c r="G412" s="1914"/>
      <c r="H412" s="1915"/>
      <c r="I412" s="1915"/>
      <c r="J412" s="1915"/>
      <c r="K412" s="1915"/>
      <c r="L412" s="1916"/>
      <c r="M412" s="1128"/>
      <c r="N412" s="1128"/>
      <c r="O412" s="1128"/>
    </row>
    <row r="413" spans="3:15" s="1198" customFormat="1">
      <c r="C413" s="1444" t="s">
        <v>12655</v>
      </c>
      <c r="D413" s="1154">
        <v>1</v>
      </c>
      <c r="E413" s="1154" t="s">
        <v>707</v>
      </c>
      <c r="F413" s="1154" t="s">
        <v>708</v>
      </c>
      <c r="G413" s="1914"/>
      <c r="H413" s="1915"/>
      <c r="I413" s="1915"/>
      <c r="J413" s="1915"/>
      <c r="K413" s="1915"/>
      <c r="L413" s="1916"/>
      <c r="M413" s="1128"/>
      <c r="N413" s="1128"/>
      <c r="O413" s="1128"/>
    </row>
    <row r="414" spans="3:15" s="1198" customFormat="1">
      <c r="C414" s="1444" t="s">
        <v>12654</v>
      </c>
      <c r="D414" s="1154">
        <v>1</v>
      </c>
      <c r="E414" s="1154" t="s">
        <v>707</v>
      </c>
      <c r="F414" s="1154" t="s">
        <v>708</v>
      </c>
      <c r="G414" s="1914"/>
      <c r="H414" s="1915"/>
      <c r="I414" s="1915"/>
      <c r="J414" s="1915"/>
      <c r="K414" s="1915"/>
      <c r="L414" s="1916"/>
      <c r="M414" s="1128"/>
      <c r="N414" s="1128"/>
      <c r="O414" s="1128"/>
    </row>
    <row r="415" spans="3:15" s="1198" customFormat="1">
      <c r="C415" s="1444" t="s">
        <v>12653</v>
      </c>
      <c r="D415" s="1154">
        <v>1</v>
      </c>
      <c r="E415" s="1154" t="s">
        <v>707</v>
      </c>
      <c r="F415" s="1154" t="s">
        <v>708</v>
      </c>
      <c r="G415" s="1914"/>
      <c r="H415" s="1915"/>
      <c r="I415" s="1915"/>
      <c r="J415" s="1915"/>
      <c r="K415" s="1915"/>
      <c r="L415" s="1916"/>
      <c r="M415" s="1128"/>
      <c r="N415" s="1128"/>
      <c r="O415" s="1128"/>
    </row>
    <row r="416" spans="3:15" s="1198" customFormat="1">
      <c r="C416" s="1444" t="s">
        <v>12652</v>
      </c>
      <c r="D416" s="1154">
        <v>1</v>
      </c>
      <c r="E416" s="1154" t="s">
        <v>707</v>
      </c>
      <c r="F416" s="1154" t="s">
        <v>708</v>
      </c>
      <c r="G416" s="1914"/>
      <c r="H416" s="1915"/>
      <c r="I416" s="1915"/>
      <c r="J416" s="1915"/>
      <c r="K416" s="1915"/>
      <c r="L416" s="1916"/>
      <c r="M416" s="1128"/>
      <c r="N416" s="1128"/>
      <c r="O416" s="1128"/>
    </row>
    <row r="417" spans="3:15" s="1198" customFormat="1">
      <c r="C417" s="1444" t="s">
        <v>12651</v>
      </c>
      <c r="D417" s="1154">
        <v>1</v>
      </c>
      <c r="E417" s="1154" t="s">
        <v>707</v>
      </c>
      <c r="F417" s="1154" t="s">
        <v>708</v>
      </c>
      <c r="G417" s="1914"/>
      <c r="H417" s="1915"/>
      <c r="I417" s="1915"/>
      <c r="J417" s="1915"/>
      <c r="K417" s="1915"/>
      <c r="L417" s="1916"/>
      <c r="M417" s="1128"/>
      <c r="N417" s="1128"/>
      <c r="O417" s="1128"/>
    </row>
    <row r="418" spans="3:15" s="1198" customFormat="1">
      <c r="C418" s="1444" t="s">
        <v>12662</v>
      </c>
      <c r="D418" s="1154">
        <v>1</v>
      </c>
      <c r="E418" s="1154" t="s">
        <v>707</v>
      </c>
      <c r="F418" s="1154" t="s">
        <v>708</v>
      </c>
      <c r="G418" s="1914"/>
      <c r="H418" s="1915"/>
      <c r="I418" s="1915"/>
      <c r="J418" s="1915"/>
      <c r="K418" s="1915"/>
      <c r="L418" s="1916"/>
      <c r="M418" s="1128"/>
      <c r="N418" s="1128"/>
      <c r="O418" s="1128"/>
    </row>
    <row r="419" spans="3:15" s="1198" customFormat="1">
      <c r="C419" s="1444" t="s">
        <v>12661</v>
      </c>
      <c r="D419" s="1154">
        <v>1</v>
      </c>
      <c r="E419" s="1154" t="s">
        <v>707</v>
      </c>
      <c r="F419" s="1154" t="s">
        <v>708</v>
      </c>
      <c r="G419" s="1914"/>
      <c r="H419" s="1915"/>
      <c r="I419" s="1915"/>
      <c r="J419" s="1915"/>
      <c r="K419" s="1915"/>
      <c r="L419" s="1916"/>
      <c r="M419" s="1128"/>
      <c r="N419" s="1128"/>
      <c r="O419" s="1128"/>
    </row>
    <row r="420" spans="3:15" s="1198" customFormat="1">
      <c r="C420" s="1444" t="s">
        <v>12660</v>
      </c>
      <c r="D420" s="1154">
        <v>1</v>
      </c>
      <c r="E420" s="1154" t="s">
        <v>707</v>
      </c>
      <c r="F420" s="1154" t="s">
        <v>708</v>
      </c>
      <c r="G420" s="1914"/>
      <c r="H420" s="1915"/>
      <c r="I420" s="1915"/>
      <c r="J420" s="1915"/>
      <c r="K420" s="1915"/>
      <c r="L420" s="1916"/>
      <c r="M420" s="1128"/>
      <c r="N420" s="1128"/>
      <c r="O420" s="1128"/>
    </row>
    <row r="421" spans="3:15" s="1198" customFormat="1">
      <c r="C421" s="1444" t="s">
        <v>12659</v>
      </c>
      <c r="D421" s="1154">
        <v>1</v>
      </c>
      <c r="E421" s="1154" t="s">
        <v>707</v>
      </c>
      <c r="F421" s="1154" t="s">
        <v>708</v>
      </c>
      <c r="G421" s="1917"/>
      <c r="H421" s="1918"/>
      <c r="I421" s="1918"/>
      <c r="J421" s="1918"/>
      <c r="K421" s="1918"/>
      <c r="L421" s="1919"/>
      <c r="M421" s="1128"/>
      <c r="N421" s="1128"/>
      <c r="O421" s="1128"/>
    </row>
    <row r="422" spans="3:15" s="1198" customFormat="1">
      <c r="C422" s="1444" t="s">
        <v>12670</v>
      </c>
      <c r="D422" s="1154">
        <v>1</v>
      </c>
      <c r="E422" s="1154" t="s">
        <v>707</v>
      </c>
      <c r="F422" s="1154" t="s">
        <v>708</v>
      </c>
      <c r="G422" s="1911" t="s">
        <v>12906</v>
      </c>
      <c r="H422" s="1912"/>
      <c r="I422" s="1912"/>
      <c r="J422" s="1912"/>
      <c r="K422" s="1912"/>
      <c r="L422" s="1913"/>
      <c r="M422" s="1128"/>
      <c r="N422" s="1128"/>
      <c r="O422" s="1128"/>
    </row>
    <row r="423" spans="3:15" s="1198" customFormat="1">
      <c r="C423" s="1444" t="s">
        <v>12669</v>
      </c>
      <c r="D423" s="1154">
        <v>1</v>
      </c>
      <c r="E423" s="1154" t="s">
        <v>707</v>
      </c>
      <c r="F423" s="1154" t="s">
        <v>708</v>
      </c>
      <c r="G423" s="1914"/>
      <c r="H423" s="1915"/>
      <c r="I423" s="1915"/>
      <c r="J423" s="1915"/>
      <c r="K423" s="1915"/>
      <c r="L423" s="1916"/>
      <c r="M423" s="1128"/>
      <c r="N423" s="1128"/>
      <c r="O423" s="1128"/>
    </row>
    <row r="424" spans="3:15" s="1198" customFormat="1">
      <c r="C424" s="1444" t="s">
        <v>12668</v>
      </c>
      <c r="D424" s="1154">
        <v>1</v>
      </c>
      <c r="E424" s="1154" t="s">
        <v>707</v>
      </c>
      <c r="F424" s="1154" t="s">
        <v>708</v>
      </c>
      <c r="G424" s="1914"/>
      <c r="H424" s="1915"/>
      <c r="I424" s="1915"/>
      <c r="J424" s="1915"/>
      <c r="K424" s="1915"/>
      <c r="L424" s="1916"/>
      <c r="M424" s="1128"/>
      <c r="N424" s="1128"/>
      <c r="O424" s="1128"/>
    </row>
    <row r="425" spans="3:15" s="1198" customFormat="1">
      <c r="C425" s="1444" t="s">
        <v>12667</v>
      </c>
      <c r="D425" s="1154">
        <v>1</v>
      </c>
      <c r="E425" s="1154" t="s">
        <v>707</v>
      </c>
      <c r="F425" s="1154" t="s">
        <v>708</v>
      </c>
      <c r="G425" s="1914"/>
      <c r="H425" s="1915"/>
      <c r="I425" s="1915"/>
      <c r="J425" s="1915"/>
      <c r="K425" s="1915"/>
      <c r="L425" s="1916"/>
      <c r="M425" s="1128"/>
      <c r="N425" s="1128"/>
      <c r="O425" s="1128"/>
    </row>
    <row r="426" spans="3:15" s="1198" customFormat="1">
      <c r="C426" s="1444" t="s">
        <v>12666</v>
      </c>
      <c r="D426" s="1154">
        <v>1</v>
      </c>
      <c r="E426" s="1154" t="s">
        <v>707</v>
      </c>
      <c r="F426" s="1154" t="s">
        <v>708</v>
      </c>
      <c r="G426" s="1914"/>
      <c r="H426" s="1915"/>
      <c r="I426" s="1915"/>
      <c r="J426" s="1915"/>
      <c r="K426" s="1915"/>
      <c r="L426" s="1916"/>
      <c r="M426" s="1128"/>
      <c r="N426" s="1128"/>
      <c r="O426" s="1128"/>
    </row>
    <row r="427" spans="3:15" s="1198" customFormat="1">
      <c r="C427" s="1444" t="s">
        <v>12665</v>
      </c>
      <c r="D427" s="1154">
        <v>1</v>
      </c>
      <c r="E427" s="1154" t="s">
        <v>707</v>
      </c>
      <c r="F427" s="1154" t="s">
        <v>708</v>
      </c>
      <c r="G427" s="1914"/>
      <c r="H427" s="1915"/>
      <c r="I427" s="1915"/>
      <c r="J427" s="1915"/>
      <c r="K427" s="1915"/>
      <c r="L427" s="1916"/>
      <c r="M427" s="1128"/>
      <c r="N427" s="1128"/>
      <c r="O427" s="1128"/>
    </row>
    <row r="428" spans="3:15" s="1198" customFormat="1">
      <c r="C428" s="1444" t="s">
        <v>12664</v>
      </c>
      <c r="D428" s="1154">
        <v>1</v>
      </c>
      <c r="E428" s="1154" t="s">
        <v>707</v>
      </c>
      <c r="F428" s="1154" t="s">
        <v>708</v>
      </c>
      <c r="G428" s="1914"/>
      <c r="H428" s="1915"/>
      <c r="I428" s="1915"/>
      <c r="J428" s="1915"/>
      <c r="K428" s="1915"/>
      <c r="L428" s="1916"/>
      <c r="M428" s="1128"/>
      <c r="N428" s="1128"/>
      <c r="O428" s="1128"/>
    </row>
    <row r="429" spans="3:15" s="1198" customFormat="1">
      <c r="C429" s="1444" t="s">
        <v>12663</v>
      </c>
      <c r="D429" s="1154">
        <v>1</v>
      </c>
      <c r="E429" s="1154" t="s">
        <v>707</v>
      </c>
      <c r="F429" s="1154" t="s">
        <v>708</v>
      </c>
      <c r="G429" s="1914"/>
      <c r="H429" s="1915"/>
      <c r="I429" s="1915"/>
      <c r="J429" s="1915"/>
      <c r="K429" s="1915"/>
      <c r="L429" s="1916"/>
      <c r="M429" s="1128"/>
      <c r="N429" s="1128"/>
      <c r="O429" s="1128"/>
    </row>
    <row r="430" spans="3:15" s="1198" customFormat="1">
      <c r="C430" s="1444" t="s">
        <v>12678</v>
      </c>
      <c r="D430" s="1154">
        <v>1</v>
      </c>
      <c r="E430" s="1154" t="s">
        <v>707</v>
      </c>
      <c r="F430" s="1154" t="s">
        <v>708</v>
      </c>
      <c r="G430" s="1914"/>
      <c r="H430" s="1915"/>
      <c r="I430" s="1915"/>
      <c r="J430" s="1915"/>
      <c r="K430" s="1915"/>
      <c r="L430" s="1916"/>
      <c r="M430" s="1128"/>
      <c r="N430" s="1128"/>
      <c r="O430" s="1128"/>
    </row>
    <row r="431" spans="3:15" s="1198" customFormat="1">
      <c r="C431" s="1444" t="s">
        <v>12677</v>
      </c>
      <c r="D431" s="1154">
        <v>1</v>
      </c>
      <c r="E431" s="1154" t="s">
        <v>707</v>
      </c>
      <c r="F431" s="1154" t="s">
        <v>708</v>
      </c>
      <c r="G431" s="1914"/>
      <c r="H431" s="1915"/>
      <c r="I431" s="1915"/>
      <c r="J431" s="1915"/>
      <c r="K431" s="1915"/>
      <c r="L431" s="1916"/>
      <c r="M431" s="1128"/>
      <c r="N431" s="1128"/>
      <c r="O431" s="1128"/>
    </row>
    <row r="432" spans="3:15" s="1198" customFormat="1">
      <c r="C432" s="1444" t="s">
        <v>12676</v>
      </c>
      <c r="D432" s="1154">
        <v>1</v>
      </c>
      <c r="E432" s="1154" t="s">
        <v>707</v>
      </c>
      <c r="F432" s="1154" t="s">
        <v>708</v>
      </c>
      <c r="G432" s="1914"/>
      <c r="H432" s="1915"/>
      <c r="I432" s="1915"/>
      <c r="J432" s="1915"/>
      <c r="K432" s="1915"/>
      <c r="L432" s="1916"/>
      <c r="M432" s="1128"/>
      <c r="N432" s="1128"/>
      <c r="O432" s="1128"/>
    </row>
    <row r="433" spans="3:15" s="1198" customFormat="1">
      <c r="C433" s="1444" t="s">
        <v>12675</v>
      </c>
      <c r="D433" s="1154">
        <v>1</v>
      </c>
      <c r="E433" s="1154" t="s">
        <v>707</v>
      </c>
      <c r="F433" s="1154" t="s">
        <v>708</v>
      </c>
      <c r="G433" s="1914"/>
      <c r="H433" s="1915"/>
      <c r="I433" s="1915"/>
      <c r="J433" s="1915"/>
      <c r="K433" s="1915"/>
      <c r="L433" s="1916"/>
      <c r="M433" s="1128"/>
      <c r="N433" s="1128"/>
      <c r="O433" s="1128"/>
    </row>
    <row r="434" spans="3:15" s="1198" customFormat="1">
      <c r="C434" s="1444" t="s">
        <v>12674</v>
      </c>
      <c r="D434" s="1154">
        <v>1</v>
      </c>
      <c r="E434" s="1154" t="s">
        <v>707</v>
      </c>
      <c r="F434" s="1154" t="s">
        <v>708</v>
      </c>
      <c r="G434" s="1914"/>
      <c r="H434" s="1915"/>
      <c r="I434" s="1915"/>
      <c r="J434" s="1915"/>
      <c r="K434" s="1915"/>
      <c r="L434" s="1916"/>
      <c r="M434" s="1128"/>
      <c r="N434" s="1128"/>
      <c r="O434" s="1128"/>
    </row>
    <row r="435" spans="3:15" s="1198" customFormat="1">
      <c r="C435" s="1444" t="s">
        <v>12673</v>
      </c>
      <c r="D435" s="1154">
        <v>1</v>
      </c>
      <c r="E435" s="1154" t="s">
        <v>707</v>
      </c>
      <c r="F435" s="1154" t="s">
        <v>708</v>
      </c>
      <c r="G435" s="1914"/>
      <c r="H435" s="1915"/>
      <c r="I435" s="1915"/>
      <c r="J435" s="1915"/>
      <c r="K435" s="1915"/>
      <c r="L435" s="1916"/>
      <c r="M435" s="1128"/>
      <c r="N435" s="1128"/>
      <c r="O435" s="1128"/>
    </row>
    <row r="436" spans="3:15" s="1198" customFormat="1">
      <c r="C436" s="1444" t="s">
        <v>12672</v>
      </c>
      <c r="D436" s="1154">
        <v>1</v>
      </c>
      <c r="E436" s="1154" t="s">
        <v>707</v>
      </c>
      <c r="F436" s="1154" t="s">
        <v>708</v>
      </c>
      <c r="G436" s="1914"/>
      <c r="H436" s="1915"/>
      <c r="I436" s="1915"/>
      <c r="J436" s="1915"/>
      <c r="K436" s="1915"/>
      <c r="L436" s="1916"/>
      <c r="M436" s="1128"/>
      <c r="N436" s="1128"/>
      <c r="O436" s="1128"/>
    </row>
    <row r="437" spans="3:15" s="1198" customFormat="1">
      <c r="C437" s="1444" t="s">
        <v>12671</v>
      </c>
      <c r="D437" s="1154">
        <v>1</v>
      </c>
      <c r="E437" s="1154" t="s">
        <v>707</v>
      </c>
      <c r="F437" s="1154" t="s">
        <v>708</v>
      </c>
      <c r="G437" s="1914"/>
      <c r="H437" s="1915"/>
      <c r="I437" s="1915"/>
      <c r="J437" s="1915"/>
      <c r="K437" s="1915"/>
      <c r="L437" s="1916"/>
      <c r="M437" s="1128"/>
      <c r="N437" s="1128"/>
      <c r="O437" s="1128"/>
    </row>
    <row r="438" spans="3:15" s="1198" customFormat="1">
      <c r="C438" s="1444" t="s">
        <v>12686</v>
      </c>
      <c r="D438" s="1154">
        <v>1</v>
      </c>
      <c r="E438" s="1154" t="s">
        <v>707</v>
      </c>
      <c r="F438" s="1154" t="s">
        <v>708</v>
      </c>
      <c r="G438" s="1914"/>
      <c r="H438" s="1915"/>
      <c r="I438" s="1915"/>
      <c r="J438" s="1915"/>
      <c r="K438" s="1915"/>
      <c r="L438" s="1916"/>
      <c r="M438" s="1128"/>
      <c r="N438" s="1128"/>
      <c r="O438" s="1128"/>
    </row>
    <row r="439" spans="3:15" s="1198" customFormat="1">
      <c r="C439" s="1444" t="s">
        <v>12685</v>
      </c>
      <c r="D439" s="1154">
        <v>1</v>
      </c>
      <c r="E439" s="1154" t="s">
        <v>707</v>
      </c>
      <c r="F439" s="1154" t="s">
        <v>708</v>
      </c>
      <c r="G439" s="1914"/>
      <c r="H439" s="1915"/>
      <c r="I439" s="1915"/>
      <c r="J439" s="1915"/>
      <c r="K439" s="1915"/>
      <c r="L439" s="1916"/>
      <c r="M439" s="1128"/>
      <c r="N439" s="1128"/>
      <c r="O439" s="1128"/>
    </row>
    <row r="440" spans="3:15" s="1198" customFormat="1">
      <c r="C440" s="1444" t="s">
        <v>12684</v>
      </c>
      <c r="D440" s="1154">
        <v>1</v>
      </c>
      <c r="E440" s="1154" t="s">
        <v>707</v>
      </c>
      <c r="F440" s="1154" t="s">
        <v>708</v>
      </c>
      <c r="G440" s="1914"/>
      <c r="H440" s="1915"/>
      <c r="I440" s="1915"/>
      <c r="J440" s="1915"/>
      <c r="K440" s="1915"/>
      <c r="L440" s="1916"/>
      <c r="M440" s="1128"/>
      <c r="N440" s="1128"/>
      <c r="O440" s="1128"/>
    </row>
    <row r="441" spans="3:15" s="1198" customFormat="1">
      <c r="C441" s="1444" t="s">
        <v>12683</v>
      </c>
      <c r="D441" s="1154">
        <v>1</v>
      </c>
      <c r="E441" s="1154" t="s">
        <v>707</v>
      </c>
      <c r="F441" s="1154" t="s">
        <v>708</v>
      </c>
      <c r="G441" s="1914"/>
      <c r="H441" s="1915"/>
      <c r="I441" s="1915"/>
      <c r="J441" s="1915"/>
      <c r="K441" s="1915"/>
      <c r="L441" s="1916"/>
      <c r="M441" s="1128"/>
      <c r="N441" s="1128"/>
      <c r="O441" s="1128"/>
    </row>
    <row r="442" spans="3:15" s="1198" customFormat="1">
      <c r="C442" s="1444" t="s">
        <v>12682</v>
      </c>
      <c r="D442" s="1154">
        <v>1</v>
      </c>
      <c r="E442" s="1154" t="s">
        <v>707</v>
      </c>
      <c r="F442" s="1154" t="s">
        <v>708</v>
      </c>
      <c r="G442" s="1914"/>
      <c r="H442" s="1915"/>
      <c r="I442" s="1915"/>
      <c r="J442" s="1915"/>
      <c r="K442" s="1915"/>
      <c r="L442" s="1916"/>
      <c r="M442" s="1128"/>
      <c r="N442" s="1128"/>
      <c r="O442" s="1128"/>
    </row>
    <row r="443" spans="3:15" s="1198" customFormat="1">
      <c r="C443" s="1444" t="s">
        <v>12681</v>
      </c>
      <c r="D443" s="1154">
        <v>1</v>
      </c>
      <c r="E443" s="1154" t="s">
        <v>707</v>
      </c>
      <c r="F443" s="1154" t="s">
        <v>708</v>
      </c>
      <c r="G443" s="1914"/>
      <c r="H443" s="1915"/>
      <c r="I443" s="1915"/>
      <c r="J443" s="1915"/>
      <c r="K443" s="1915"/>
      <c r="L443" s="1916"/>
      <c r="M443" s="1128"/>
      <c r="N443" s="1128"/>
      <c r="O443" s="1128"/>
    </row>
    <row r="444" spans="3:15" s="1198" customFormat="1">
      <c r="C444" s="1444" t="s">
        <v>12680</v>
      </c>
      <c r="D444" s="1154">
        <v>1</v>
      </c>
      <c r="E444" s="1154" t="s">
        <v>707</v>
      </c>
      <c r="F444" s="1154" t="s">
        <v>708</v>
      </c>
      <c r="G444" s="1914"/>
      <c r="H444" s="1915"/>
      <c r="I444" s="1915"/>
      <c r="J444" s="1915"/>
      <c r="K444" s="1915"/>
      <c r="L444" s="1916"/>
      <c r="M444" s="1128"/>
      <c r="N444" s="1128"/>
      <c r="O444" s="1128"/>
    </row>
    <row r="445" spans="3:15" s="1198" customFormat="1">
      <c r="C445" s="1444" t="s">
        <v>12679</v>
      </c>
      <c r="D445" s="1154">
        <v>1</v>
      </c>
      <c r="E445" s="1154" t="s">
        <v>707</v>
      </c>
      <c r="F445" s="1154" t="s">
        <v>708</v>
      </c>
      <c r="G445" s="1914"/>
      <c r="H445" s="1915"/>
      <c r="I445" s="1915"/>
      <c r="J445" s="1915"/>
      <c r="K445" s="1915"/>
      <c r="L445" s="1916"/>
      <c r="M445" s="1128"/>
      <c r="N445" s="1128"/>
      <c r="O445" s="1128"/>
    </row>
    <row r="446" spans="3:15" s="1198" customFormat="1">
      <c r="C446" s="1444" t="s">
        <v>12694</v>
      </c>
      <c r="D446" s="1154">
        <v>1</v>
      </c>
      <c r="E446" s="1154" t="s">
        <v>707</v>
      </c>
      <c r="F446" s="1154" t="s">
        <v>708</v>
      </c>
      <c r="G446" s="1914"/>
      <c r="H446" s="1915"/>
      <c r="I446" s="1915"/>
      <c r="J446" s="1915"/>
      <c r="K446" s="1915"/>
      <c r="L446" s="1916"/>
      <c r="M446" s="1128"/>
      <c r="N446" s="1128"/>
      <c r="O446" s="1128"/>
    </row>
    <row r="447" spans="3:15" s="1198" customFormat="1">
      <c r="C447" s="1444" t="s">
        <v>12693</v>
      </c>
      <c r="D447" s="1154">
        <v>1</v>
      </c>
      <c r="E447" s="1154" t="s">
        <v>707</v>
      </c>
      <c r="F447" s="1154" t="s">
        <v>708</v>
      </c>
      <c r="G447" s="1914"/>
      <c r="H447" s="1915"/>
      <c r="I447" s="1915"/>
      <c r="J447" s="1915"/>
      <c r="K447" s="1915"/>
      <c r="L447" s="1916"/>
      <c r="M447" s="1128"/>
      <c r="N447" s="1128"/>
      <c r="O447" s="1128"/>
    </row>
    <row r="448" spans="3:15" s="1198" customFormat="1">
      <c r="C448" s="1444" t="s">
        <v>12692</v>
      </c>
      <c r="D448" s="1154">
        <v>1</v>
      </c>
      <c r="E448" s="1154" t="s">
        <v>707</v>
      </c>
      <c r="F448" s="1154" t="s">
        <v>708</v>
      </c>
      <c r="G448" s="1914"/>
      <c r="H448" s="1915"/>
      <c r="I448" s="1915"/>
      <c r="J448" s="1915"/>
      <c r="K448" s="1915"/>
      <c r="L448" s="1916"/>
      <c r="M448" s="1128"/>
      <c r="N448" s="1128"/>
      <c r="O448" s="1128"/>
    </row>
    <row r="449" spans="3:15" s="1198" customFormat="1">
      <c r="C449" s="1444" t="s">
        <v>12691</v>
      </c>
      <c r="D449" s="1154">
        <v>1</v>
      </c>
      <c r="E449" s="1154" t="s">
        <v>707</v>
      </c>
      <c r="F449" s="1154" t="s">
        <v>708</v>
      </c>
      <c r="G449" s="1914"/>
      <c r="H449" s="1915"/>
      <c r="I449" s="1915"/>
      <c r="J449" s="1915"/>
      <c r="K449" s="1915"/>
      <c r="L449" s="1916"/>
      <c r="M449" s="1128"/>
      <c r="N449" s="1128"/>
      <c r="O449" s="1128"/>
    </row>
    <row r="450" spans="3:15" s="1198" customFormat="1">
      <c r="C450" s="1444" t="s">
        <v>12690</v>
      </c>
      <c r="D450" s="1154">
        <v>1</v>
      </c>
      <c r="E450" s="1154" t="s">
        <v>707</v>
      </c>
      <c r="F450" s="1154" t="s">
        <v>708</v>
      </c>
      <c r="G450" s="1914"/>
      <c r="H450" s="1915"/>
      <c r="I450" s="1915"/>
      <c r="J450" s="1915"/>
      <c r="K450" s="1915"/>
      <c r="L450" s="1916"/>
      <c r="M450" s="1128"/>
      <c r="N450" s="1128"/>
      <c r="O450" s="1128"/>
    </row>
    <row r="451" spans="3:15" s="1198" customFormat="1">
      <c r="C451" s="1444" t="s">
        <v>12689</v>
      </c>
      <c r="D451" s="1154">
        <v>1</v>
      </c>
      <c r="E451" s="1154" t="s">
        <v>707</v>
      </c>
      <c r="F451" s="1154" t="s">
        <v>708</v>
      </c>
      <c r="G451" s="1914"/>
      <c r="H451" s="1915"/>
      <c r="I451" s="1915"/>
      <c r="J451" s="1915"/>
      <c r="K451" s="1915"/>
      <c r="L451" s="1916"/>
      <c r="M451" s="1128"/>
      <c r="N451" s="1128"/>
      <c r="O451" s="1128"/>
    </row>
    <row r="452" spans="3:15" s="1198" customFormat="1">
      <c r="C452" s="1444" t="s">
        <v>12688</v>
      </c>
      <c r="D452" s="1154">
        <v>1</v>
      </c>
      <c r="E452" s="1154" t="s">
        <v>707</v>
      </c>
      <c r="F452" s="1154" t="s">
        <v>708</v>
      </c>
      <c r="G452" s="1914"/>
      <c r="H452" s="1915"/>
      <c r="I452" s="1915"/>
      <c r="J452" s="1915"/>
      <c r="K452" s="1915"/>
      <c r="L452" s="1916"/>
      <c r="M452" s="1128"/>
      <c r="N452" s="1128"/>
      <c r="O452" s="1128"/>
    </row>
    <row r="453" spans="3:15" s="1198" customFormat="1">
      <c r="C453" s="1444" t="s">
        <v>12687</v>
      </c>
      <c r="D453" s="1154">
        <v>1</v>
      </c>
      <c r="E453" s="1154" t="s">
        <v>707</v>
      </c>
      <c r="F453" s="1154" t="s">
        <v>708</v>
      </c>
      <c r="G453" s="1914"/>
      <c r="H453" s="1915"/>
      <c r="I453" s="1915"/>
      <c r="J453" s="1915"/>
      <c r="K453" s="1915"/>
      <c r="L453" s="1916"/>
      <c r="M453" s="1128"/>
      <c r="N453" s="1128"/>
      <c r="O453" s="1128"/>
    </row>
    <row r="454" spans="3:15" s="1198" customFormat="1">
      <c r="C454" s="1444" t="s">
        <v>12702</v>
      </c>
      <c r="D454" s="1154">
        <v>1</v>
      </c>
      <c r="E454" s="1154" t="s">
        <v>707</v>
      </c>
      <c r="F454" s="1154" t="s">
        <v>708</v>
      </c>
      <c r="G454" s="1914"/>
      <c r="H454" s="1915"/>
      <c r="I454" s="1915"/>
      <c r="J454" s="1915"/>
      <c r="K454" s="1915"/>
      <c r="L454" s="1916"/>
      <c r="M454" s="1128"/>
      <c r="N454" s="1128"/>
      <c r="O454" s="1128"/>
    </row>
    <row r="455" spans="3:15" s="1198" customFormat="1">
      <c r="C455" s="1444" t="s">
        <v>12701</v>
      </c>
      <c r="D455" s="1154">
        <v>1</v>
      </c>
      <c r="E455" s="1154" t="s">
        <v>707</v>
      </c>
      <c r="F455" s="1154" t="s">
        <v>708</v>
      </c>
      <c r="G455" s="1914"/>
      <c r="H455" s="1915"/>
      <c r="I455" s="1915"/>
      <c r="J455" s="1915"/>
      <c r="K455" s="1915"/>
      <c r="L455" s="1916"/>
      <c r="M455" s="1128"/>
      <c r="N455" s="1128"/>
      <c r="O455" s="1128"/>
    </row>
    <row r="456" spans="3:15" s="1198" customFormat="1">
      <c r="C456" s="1444" t="s">
        <v>12700</v>
      </c>
      <c r="D456" s="1154">
        <v>1</v>
      </c>
      <c r="E456" s="1154" t="s">
        <v>707</v>
      </c>
      <c r="F456" s="1154" t="s">
        <v>708</v>
      </c>
      <c r="G456" s="1914"/>
      <c r="H456" s="1915"/>
      <c r="I456" s="1915"/>
      <c r="J456" s="1915"/>
      <c r="K456" s="1915"/>
      <c r="L456" s="1916"/>
      <c r="M456" s="1128"/>
      <c r="N456" s="1128"/>
      <c r="O456" s="1128"/>
    </row>
    <row r="457" spans="3:15" s="1198" customFormat="1">
      <c r="C457" s="1444" t="s">
        <v>12699</v>
      </c>
      <c r="D457" s="1154">
        <v>1</v>
      </c>
      <c r="E457" s="1154" t="s">
        <v>707</v>
      </c>
      <c r="F457" s="1154" t="s">
        <v>708</v>
      </c>
      <c r="G457" s="1914"/>
      <c r="H457" s="1915"/>
      <c r="I457" s="1915"/>
      <c r="J457" s="1915"/>
      <c r="K457" s="1915"/>
      <c r="L457" s="1916"/>
      <c r="M457" s="1128"/>
      <c r="N457" s="1128"/>
      <c r="O457" s="1128"/>
    </row>
    <row r="458" spans="3:15" s="1198" customFormat="1">
      <c r="C458" s="1444" t="s">
        <v>12698</v>
      </c>
      <c r="D458" s="1154">
        <v>1</v>
      </c>
      <c r="E458" s="1154" t="s">
        <v>707</v>
      </c>
      <c r="F458" s="1154" t="s">
        <v>708</v>
      </c>
      <c r="G458" s="1914"/>
      <c r="H458" s="1915"/>
      <c r="I458" s="1915"/>
      <c r="J458" s="1915"/>
      <c r="K458" s="1915"/>
      <c r="L458" s="1916"/>
      <c r="M458" s="1128"/>
      <c r="N458" s="1128"/>
      <c r="O458" s="1128"/>
    </row>
    <row r="459" spans="3:15" s="1198" customFormat="1">
      <c r="C459" s="1444" t="s">
        <v>12697</v>
      </c>
      <c r="D459" s="1154">
        <v>1</v>
      </c>
      <c r="E459" s="1154" t="s">
        <v>707</v>
      </c>
      <c r="F459" s="1154" t="s">
        <v>708</v>
      </c>
      <c r="G459" s="1914"/>
      <c r="H459" s="1915"/>
      <c r="I459" s="1915"/>
      <c r="J459" s="1915"/>
      <c r="K459" s="1915"/>
      <c r="L459" s="1916"/>
      <c r="M459" s="1128"/>
      <c r="N459" s="1128"/>
      <c r="O459" s="1128"/>
    </row>
    <row r="460" spans="3:15" s="1198" customFormat="1">
      <c r="C460" s="1444" t="s">
        <v>12696</v>
      </c>
      <c r="D460" s="1154">
        <v>1</v>
      </c>
      <c r="E460" s="1154" t="s">
        <v>707</v>
      </c>
      <c r="F460" s="1154" t="s">
        <v>708</v>
      </c>
      <c r="G460" s="1914"/>
      <c r="H460" s="1915"/>
      <c r="I460" s="1915"/>
      <c r="J460" s="1915"/>
      <c r="K460" s="1915"/>
      <c r="L460" s="1916"/>
      <c r="M460" s="1128"/>
      <c r="N460" s="1128"/>
      <c r="O460" s="1128"/>
    </row>
    <row r="461" spans="3:15" s="1198" customFormat="1">
      <c r="C461" s="1444" t="s">
        <v>12695</v>
      </c>
      <c r="D461" s="1154">
        <v>1</v>
      </c>
      <c r="E461" s="1154" t="s">
        <v>707</v>
      </c>
      <c r="F461" s="1154" t="s">
        <v>708</v>
      </c>
      <c r="G461" s="1914"/>
      <c r="H461" s="1915"/>
      <c r="I461" s="1915"/>
      <c r="J461" s="1915"/>
      <c r="K461" s="1915"/>
      <c r="L461" s="1916"/>
      <c r="M461" s="1128"/>
      <c r="N461" s="1128"/>
      <c r="O461" s="1128"/>
    </row>
    <row r="462" spans="3:15" s="1198" customFormat="1">
      <c r="C462" s="1444" t="s">
        <v>12710</v>
      </c>
      <c r="D462" s="1154">
        <v>1</v>
      </c>
      <c r="E462" s="1154" t="s">
        <v>707</v>
      </c>
      <c r="F462" s="1154" t="s">
        <v>708</v>
      </c>
      <c r="G462" s="1914"/>
      <c r="H462" s="1915"/>
      <c r="I462" s="1915"/>
      <c r="J462" s="1915"/>
      <c r="K462" s="1915"/>
      <c r="L462" s="1916"/>
      <c r="M462" s="1128"/>
      <c r="N462" s="1128"/>
      <c r="O462" s="1128"/>
    </row>
    <row r="463" spans="3:15" s="1198" customFormat="1">
      <c r="C463" s="1444" t="s">
        <v>12709</v>
      </c>
      <c r="D463" s="1154">
        <v>1</v>
      </c>
      <c r="E463" s="1154" t="s">
        <v>707</v>
      </c>
      <c r="F463" s="1154" t="s">
        <v>708</v>
      </c>
      <c r="G463" s="1914"/>
      <c r="H463" s="1915"/>
      <c r="I463" s="1915"/>
      <c r="J463" s="1915"/>
      <c r="K463" s="1915"/>
      <c r="L463" s="1916"/>
      <c r="M463" s="1128"/>
      <c r="N463" s="1128"/>
      <c r="O463" s="1128"/>
    </row>
    <row r="464" spans="3:15" s="1198" customFormat="1">
      <c r="C464" s="1444" t="s">
        <v>12708</v>
      </c>
      <c r="D464" s="1154">
        <v>1</v>
      </c>
      <c r="E464" s="1154" t="s">
        <v>707</v>
      </c>
      <c r="F464" s="1154" t="s">
        <v>708</v>
      </c>
      <c r="G464" s="1914"/>
      <c r="H464" s="1915"/>
      <c r="I464" s="1915"/>
      <c r="J464" s="1915"/>
      <c r="K464" s="1915"/>
      <c r="L464" s="1916"/>
      <c r="M464" s="1128"/>
      <c r="N464" s="1128"/>
      <c r="O464" s="1128"/>
    </row>
    <row r="465" spans="3:15" s="1198" customFormat="1">
      <c r="C465" s="1444" t="s">
        <v>12707</v>
      </c>
      <c r="D465" s="1154">
        <v>1</v>
      </c>
      <c r="E465" s="1154" t="s">
        <v>707</v>
      </c>
      <c r="F465" s="1154" t="s">
        <v>708</v>
      </c>
      <c r="G465" s="1914"/>
      <c r="H465" s="1915"/>
      <c r="I465" s="1915"/>
      <c r="J465" s="1915"/>
      <c r="K465" s="1915"/>
      <c r="L465" s="1916"/>
      <c r="M465" s="1128"/>
      <c r="N465" s="1128"/>
      <c r="O465" s="1128"/>
    </row>
    <row r="466" spans="3:15" s="1198" customFormat="1">
      <c r="C466" s="1444" t="s">
        <v>12706</v>
      </c>
      <c r="D466" s="1154">
        <v>1</v>
      </c>
      <c r="E466" s="1154" t="s">
        <v>707</v>
      </c>
      <c r="F466" s="1154" t="s">
        <v>708</v>
      </c>
      <c r="G466" s="1914"/>
      <c r="H466" s="1915"/>
      <c r="I466" s="1915"/>
      <c r="J466" s="1915"/>
      <c r="K466" s="1915"/>
      <c r="L466" s="1916"/>
      <c r="M466" s="1128"/>
      <c r="N466" s="1128"/>
      <c r="O466" s="1128"/>
    </row>
    <row r="467" spans="3:15" s="1198" customFormat="1">
      <c r="C467" s="1444" t="s">
        <v>12705</v>
      </c>
      <c r="D467" s="1154">
        <v>1</v>
      </c>
      <c r="E467" s="1154" t="s">
        <v>707</v>
      </c>
      <c r="F467" s="1154" t="s">
        <v>708</v>
      </c>
      <c r="G467" s="1914"/>
      <c r="H467" s="1915"/>
      <c r="I467" s="1915"/>
      <c r="J467" s="1915"/>
      <c r="K467" s="1915"/>
      <c r="L467" s="1916"/>
      <c r="M467" s="1128"/>
      <c r="N467" s="1128"/>
      <c r="O467" s="1128"/>
    </row>
    <row r="468" spans="3:15" s="1198" customFormat="1">
      <c r="C468" s="1444" t="s">
        <v>12704</v>
      </c>
      <c r="D468" s="1154">
        <v>1</v>
      </c>
      <c r="E468" s="1154" t="s">
        <v>707</v>
      </c>
      <c r="F468" s="1154" t="s">
        <v>708</v>
      </c>
      <c r="G468" s="1914"/>
      <c r="H468" s="1915"/>
      <c r="I468" s="1915"/>
      <c r="J468" s="1915"/>
      <c r="K468" s="1915"/>
      <c r="L468" s="1916"/>
      <c r="M468" s="1128"/>
      <c r="N468" s="1128"/>
      <c r="O468" s="1128"/>
    </row>
    <row r="469" spans="3:15" s="1198" customFormat="1">
      <c r="C469" s="1444" t="s">
        <v>12703</v>
      </c>
      <c r="D469" s="1154">
        <v>1</v>
      </c>
      <c r="E469" s="1154" t="s">
        <v>707</v>
      </c>
      <c r="F469" s="1154" t="s">
        <v>708</v>
      </c>
      <c r="G469" s="1914"/>
      <c r="H469" s="1915"/>
      <c r="I469" s="1915"/>
      <c r="J469" s="1915"/>
      <c r="K469" s="1915"/>
      <c r="L469" s="1916"/>
      <c r="M469" s="1128"/>
      <c r="N469" s="1128"/>
      <c r="O469" s="1128"/>
    </row>
    <row r="470" spans="3:15" s="1198" customFormat="1">
      <c r="C470" s="1444" t="s">
        <v>12714</v>
      </c>
      <c r="D470" s="1154">
        <v>1</v>
      </c>
      <c r="E470" s="1154" t="s">
        <v>707</v>
      </c>
      <c r="F470" s="1154" t="s">
        <v>708</v>
      </c>
      <c r="G470" s="1914"/>
      <c r="H470" s="1915"/>
      <c r="I470" s="1915"/>
      <c r="J470" s="1915"/>
      <c r="K470" s="1915"/>
      <c r="L470" s="1916"/>
      <c r="M470" s="1128"/>
      <c r="N470" s="1128"/>
      <c r="O470" s="1128"/>
    </row>
    <row r="471" spans="3:15" s="1198" customFormat="1">
      <c r="C471" s="1444" t="s">
        <v>12713</v>
      </c>
      <c r="D471" s="1154">
        <v>1</v>
      </c>
      <c r="E471" s="1154" t="s">
        <v>707</v>
      </c>
      <c r="F471" s="1154" t="s">
        <v>708</v>
      </c>
      <c r="G471" s="1914"/>
      <c r="H471" s="1915"/>
      <c r="I471" s="1915"/>
      <c r="J471" s="1915"/>
      <c r="K471" s="1915"/>
      <c r="L471" s="1916"/>
      <c r="M471" s="1128"/>
      <c r="N471" s="1128"/>
      <c r="O471" s="1128"/>
    </row>
    <row r="472" spans="3:15" s="1198" customFormat="1">
      <c r="C472" s="1444" t="s">
        <v>12712</v>
      </c>
      <c r="D472" s="1154">
        <v>1</v>
      </c>
      <c r="E472" s="1154" t="s">
        <v>707</v>
      </c>
      <c r="F472" s="1154" t="s">
        <v>708</v>
      </c>
      <c r="G472" s="1914"/>
      <c r="H472" s="1915"/>
      <c r="I472" s="1915"/>
      <c r="J472" s="1915"/>
      <c r="K472" s="1915"/>
      <c r="L472" s="1916"/>
      <c r="M472" s="1128"/>
      <c r="N472" s="1128"/>
      <c r="O472" s="1128"/>
    </row>
    <row r="473" spans="3:15" s="1198" customFormat="1">
      <c r="C473" s="1444" t="s">
        <v>12711</v>
      </c>
      <c r="D473" s="1154">
        <v>1</v>
      </c>
      <c r="E473" s="1154" t="s">
        <v>707</v>
      </c>
      <c r="F473" s="1154" t="s">
        <v>708</v>
      </c>
      <c r="G473" s="1917"/>
      <c r="H473" s="1918"/>
      <c r="I473" s="1918"/>
      <c r="J473" s="1918"/>
      <c r="K473" s="1918"/>
      <c r="L473" s="1919"/>
      <c r="M473" s="1128"/>
      <c r="N473" s="1128"/>
      <c r="O473" s="1128"/>
    </row>
    <row r="474" spans="3:15" s="1198" customFormat="1">
      <c r="C474" s="1444" t="s">
        <v>12722</v>
      </c>
      <c r="D474" s="1154">
        <v>1</v>
      </c>
      <c r="E474" s="1154" t="s">
        <v>707</v>
      </c>
      <c r="F474" s="1154" t="s">
        <v>708</v>
      </c>
      <c r="G474" s="1911" t="s">
        <v>12907</v>
      </c>
      <c r="H474" s="1912"/>
      <c r="I474" s="1912"/>
      <c r="J474" s="1912"/>
      <c r="K474" s="1912"/>
      <c r="L474" s="1913"/>
      <c r="M474" s="1128"/>
      <c r="N474" s="1128"/>
      <c r="O474" s="1128"/>
    </row>
    <row r="475" spans="3:15" s="1198" customFormat="1">
      <c r="C475" s="1444" t="s">
        <v>12721</v>
      </c>
      <c r="D475" s="1154">
        <v>1</v>
      </c>
      <c r="E475" s="1154" t="s">
        <v>707</v>
      </c>
      <c r="F475" s="1154" t="s">
        <v>708</v>
      </c>
      <c r="G475" s="1914"/>
      <c r="H475" s="1915"/>
      <c r="I475" s="1915"/>
      <c r="J475" s="1915"/>
      <c r="K475" s="1915"/>
      <c r="L475" s="1916"/>
      <c r="M475" s="1128"/>
      <c r="N475" s="1128"/>
      <c r="O475" s="1128"/>
    </row>
    <row r="476" spans="3:15" s="1198" customFormat="1">
      <c r="C476" s="1444" t="s">
        <v>12720</v>
      </c>
      <c r="D476" s="1154">
        <v>1</v>
      </c>
      <c r="E476" s="1154" t="s">
        <v>707</v>
      </c>
      <c r="F476" s="1154" t="s">
        <v>708</v>
      </c>
      <c r="G476" s="1914"/>
      <c r="H476" s="1915"/>
      <c r="I476" s="1915"/>
      <c r="J476" s="1915"/>
      <c r="K476" s="1915"/>
      <c r="L476" s="1916"/>
      <c r="M476" s="1128"/>
      <c r="N476" s="1128"/>
      <c r="O476" s="1128"/>
    </row>
    <row r="477" spans="3:15" s="1198" customFormat="1">
      <c r="C477" s="1444" t="s">
        <v>12719</v>
      </c>
      <c r="D477" s="1154">
        <v>1</v>
      </c>
      <c r="E477" s="1154" t="s">
        <v>707</v>
      </c>
      <c r="F477" s="1154" t="s">
        <v>708</v>
      </c>
      <c r="G477" s="1914"/>
      <c r="H477" s="1915"/>
      <c r="I477" s="1915"/>
      <c r="J477" s="1915"/>
      <c r="K477" s="1915"/>
      <c r="L477" s="1916"/>
      <c r="M477" s="1128"/>
      <c r="N477" s="1128"/>
      <c r="O477" s="1128"/>
    </row>
    <row r="478" spans="3:15" s="1198" customFormat="1">
      <c r="C478" s="1444" t="s">
        <v>12718</v>
      </c>
      <c r="D478" s="1154">
        <v>1</v>
      </c>
      <c r="E478" s="1154" t="s">
        <v>707</v>
      </c>
      <c r="F478" s="1154" t="s">
        <v>708</v>
      </c>
      <c r="G478" s="1914"/>
      <c r="H478" s="1915"/>
      <c r="I478" s="1915"/>
      <c r="J478" s="1915"/>
      <c r="K478" s="1915"/>
      <c r="L478" s="1916"/>
      <c r="M478" s="1128"/>
      <c r="N478" s="1128"/>
      <c r="O478" s="1128"/>
    </row>
    <row r="479" spans="3:15" s="1198" customFormat="1">
      <c r="C479" s="1444" t="s">
        <v>12717</v>
      </c>
      <c r="D479" s="1154">
        <v>1</v>
      </c>
      <c r="E479" s="1154" t="s">
        <v>707</v>
      </c>
      <c r="F479" s="1154" t="s">
        <v>708</v>
      </c>
      <c r="G479" s="1914"/>
      <c r="H479" s="1915"/>
      <c r="I479" s="1915"/>
      <c r="J479" s="1915"/>
      <c r="K479" s="1915"/>
      <c r="L479" s="1916"/>
      <c r="M479" s="1128"/>
      <c r="N479" s="1128"/>
      <c r="O479" s="1128"/>
    </row>
    <row r="480" spans="3:15" s="1198" customFormat="1">
      <c r="C480" s="1444" t="s">
        <v>12716</v>
      </c>
      <c r="D480" s="1154">
        <v>1</v>
      </c>
      <c r="E480" s="1154" t="s">
        <v>707</v>
      </c>
      <c r="F480" s="1154" t="s">
        <v>708</v>
      </c>
      <c r="G480" s="1914"/>
      <c r="H480" s="1915"/>
      <c r="I480" s="1915"/>
      <c r="J480" s="1915"/>
      <c r="K480" s="1915"/>
      <c r="L480" s="1916"/>
      <c r="M480" s="1128"/>
      <c r="N480" s="1128"/>
      <c r="O480" s="1128"/>
    </row>
    <row r="481" spans="3:15" s="1198" customFormat="1">
      <c r="C481" s="1444" t="s">
        <v>12715</v>
      </c>
      <c r="D481" s="1154">
        <v>1</v>
      </c>
      <c r="E481" s="1154" t="s">
        <v>707</v>
      </c>
      <c r="F481" s="1154" t="s">
        <v>708</v>
      </c>
      <c r="G481" s="1914"/>
      <c r="H481" s="1915"/>
      <c r="I481" s="1915"/>
      <c r="J481" s="1915"/>
      <c r="K481" s="1915"/>
      <c r="L481" s="1916"/>
      <c r="M481" s="1128"/>
      <c r="N481" s="1128"/>
      <c r="O481" s="1128"/>
    </row>
    <row r="482" spans="3:15" s="1198" customFormat="1">
      <c r="C482" s="1444" t="s">
        <v>12730</v>
      </c>
      <c r="D482" s="1154">
        <v>1</v>
      </c>
      <c r="E482" s="1154" t="s">
        <v>707</v>
      </c>
      <c r="F482" s="1154" t="s">
        <v>708</v>
      </c>
      <c r="G482" s="1914"/>
      <c r="H482" s="1915"/>
      <c r="I482" s="1915"/>
      <c r="J482" s="1915"/>
      <c r="K482" s="1915"/>
      <c r="L482" s="1916"/>
      <c r="M482" s="1128"/>
      <c r="N482" s="1128"/>
      <c r="O482" s="1128"/>
    </row>
    <row r="483" spans="3:15" s="1198" customFormat="1">
      <c r="C483" s="1444" t="s">
        <v>12729</v>
      </c>
      <c r="D483" s="1154">
        <v>1</v>
      </c>
      <c r="E483" s="1154" t="s">
        <v>707</v>
      </c>
      <c r="F483" s="1154" t="s">
        <v>708</v>
      </c>
      <c r="G483" s="1914"/>
      <c r="H483" s="1915"/>
      <c r="I483" s="1915"/>
      <c r="J483" s="1915"/>
      <c r="K483" s="1915"/>
      <c r="L483" s="1916"/>
      <c r="M483" s="1128"/>
      <c r="N483" s="1128"/>
      <c r="O483" s="1128"/>
    </row>
    <row r="484" spans="3:15" s="1198" customFormat="1">
      <c r="C484" s="1444" t="s">
        <v>12728</v>
      </c>
      <c r="D484" s="1154">
        <v>1</v>
      </c>
      <c r="E484" s="1154" t="s">
        <v>707</v>
      </c>
      <c r="F484" s="1154" t="s">
        <v>708</v>
      </c>
      <c r="G484" s="1914"/>
      <c r="H484" s="1915"/>
      <c r="I484" s="1915"/>
      <c r="J484" s="1915"/>
      <c r="K484" s="1915"/>
      <c r="L484" s="1916"/>
      <c r="M484" s="1128"/>
      <c r="N484" s="1128"/>
      <c r="O484" s="1128"/>
    </row>
    <row r="485" spans="3:15" s="1198" customFormat="1">
      <c r="C485" s="1444" t="s">
        <v>12727</v>
      </c>
      <c r="D485" s="1154">
        <v>1</v>
      </c>
      <c r="E485" s="1154" t="s">
        <v>707</v>
      </c>
      <c r="F485" s="1154" t="s">
        <v>708</v>
      </c>
      <c r="G485" s="1914"/>
      <c r="H485" s="1915"/>
      <c r="I485" s="1915"/>
      <c r="J485" s="1915"/>
      <c r="K485" s="1915"/>
      <c r="L485" s="1916"/>
      <c r="M485" s="1128"/>
      <c r="N485" s="1128"/>
      <c r="O485" s="1128"/>
    </row>
    <row r="486" spans="3:15" s="1198" customFormat="1">
      <c r="C486" s="1444" t="s">
        <v>12726</v>
      </c>
      <c r="D486" s="1154">
        <v>1</v>
      </c>
      <c r="E486" s="1154" t="s">
        <v>707</v>
      </c>
      <c r="F486" s="1154" t="s">
        <v>708</v>
      </c>
      <c r="G486" s="1914"/>
      <c r="H486" s="1915"/>
      <c r="I486" s="1915"/>
      <c r="J486" s="1915"/>
      <c r="K486" s="1915"/>
      <c r="L486" s="1916"/>
      <c r="M486" s="1128"/>
      <c r="N486" s="1128"/>
      <c r="O486" s="1128"/>
    </row>
    <row r="487" spans="3:15" s="1198" customFormat="1">
      <c r="C487" s="1444" t="s">
        <v>12725</v>
      </c>
      <c r="D487" s="1154">
        <v>1</v>
      </c>
      <c r="E487" s="1154" t="s">
        <v>707</v>
      </c>
      <c r="F487" s="1154" t="s">
        <v>708</v>
      </c>
      <c r="G487" s="1914"/>
      <c r="H487" s="1915"/>
      <c r="I487" s="1915"/>
      <c r="J487" s="1915"/>
      <c r="K487" s="1915"/>
      <c r="L487" s="1916"/>
      <c r="M487" s="1128"/>
      <c r="N487" s="1128"/>
      <c r="O487" s="1128"/>
    </row>
    <row r="488" spans="3:15" s="1198" customFormat="1">
      <c r="C488" s="1444" t="s">
        <v>12724</v>
      </c>
      <c r="D488" s="1154">
        <v>1</v>
      </c>
      <c r="E488" s="1154" t="s">
        <v>707</v>
      </c>
      <c r="F488" s="1154" t="s">
        <v>708</v>
      </c>
      <c r="G488" s="1914"/>
      <c r="H488" s="1915"/>
      <c r="I488" s="1915"/>
      <c r="J488" s="1915"/>
      <c r="K488" s="1915"/>
      <c r="L488" s="1916"/>
      <c r="M488" s="1128"/>
      <c r="N488" s="1128"/>
      <c r="O488" s="1128"/>
    </row>
    <row r="489" spans="3:15" s="1198" customFormat="1">
      <c r="C489" s="1444" t="s">
        <v>12723</v>
      </c>
      <c r="D489" s="1154">
        <v>1</v>
      </c>
      <c r="E489" s="1154" t="s">
        <v>707</v>
      </c>
      <c r="F489" s="1154" t="s">
        <v>708</v>
      </c>
      <c r="G489" s="1914"/>
      <c r="H489" s="1915"/>
      <c r="I489" s="1915"/>
      <c r="J489" s="1915"/>
      <c r="K489" s="1915"/>
      <c r="L489" s="1916"/>
      <c r="M489" s="1128"/>
      <c r="N489" s="1128"/>
      <c r="O489" s="1128"/>
    </row>
    <row r="490" spans="3:15" s="1198" customFormat="1">
      <c r="C490" s="1444" t="s">
        <v>12738</v>
      </c>
      <c r="D490" s="1154">
        <v>1</v>
      </c>
      <c r="E490" s="1154" t="s">
        <v>707</v>
      </c>
      <c r="F490" s="1154" t="s">
        <v>708</v>
      </c>
      <c r="G490" s="1914"/>
      <c r="H490" s="1915"/>
      <c r="I490" s="1915"/>
      <c r="J490" s="1915"/>
      <c r="K490" s="1915"/>
      <c r="L490" s="1916"/>
      <c r="M490" s="1128"/>
      <c r="N490" s="1128"/>
      <c r="O490" s="1128"/>
    </row>
    <row r="491" spans="3:15" s="1198" customFormat="1">
      <c r="C491" s="1444" t="s">
        <v>12737</v>
      </c>
      <c r="D491" s="1154">
        <v>1</v>
      </c>
      <c r="E491" s="1154" t="s">
        <v>707</v>
      </c>
      <c r="F491" s="1154" t="s">
        <v>708</v>
      </c>
      <c r="G491" s="1914"/>
      <c r="H491" s="1915"/>
      <c r="I491" s="1915"/>
      <c r="J491" s="1915"/>
      <c r="K491" s="1915"/>
      <c r="L491" s="1916"/>
      <c r="M491" s="1128"/>
      <c r="N491" s="1128"/>
      <c r="O491" s="1128"/>
    </row>
    <row r="492" spans="3:15" s="1198" customFormat="1">
      <c r="C492" s="1444" t="s">
        <v>12736</v>
      </c>
      <c r="D492" s="1154">
        <v>1</v>
      </c>
      <c r="E492" s="1154" t="s">
        <v>707</v>
      </c>
      <c r="F492" s="1154" t="s">
        <v>708</v>
      </c>
      <c r="G492" s="1914"/>
      <c r="H492" s="1915"/>
      <c r="I492" s="1915"/>
      <c r="J492" s="1915"/>
      <c r="K492" s="1915"/>
      <c r="L492" s="1916"/>
      <c r="M492" s="1128"/>
      <c r="N492" s="1128"/>
      <c r="O492" s="1128"/>
    </row>
    <row r="493" spans="3:15" s="1198" customFormat="1">
      <c r="C493" s="1444" t="s">
        <v>12735</v>
      </c>
      <c r="D493" s="1154">
        <v>1</v>
      </c>
      <c r="E493" s="1154" t="s">
        <v>707</v>
      </c>
      <c r="F493" s="1154" t="s">
        <v>708</v>
      </c>
      <c r="G493" s="1914"/>
      <c r="H493" s="1915"/>
      <c r="I493" s="1915"/>
      <c r="J493" s="1915"/>
      <c r="K493" s="1915"/>
      <c r="L493" s="1916"/>
      <c r="M493" s="1128"/>
      <c r="N493" s="1128"/>
      <c r="O493" s="1128"/>
    </row>
    <row r="494" spans="3:15" s="1198" customFormat="1">
      <c r="C494" s="1444" t="s">
        <v>12734</v>
      </c>
      <c r="D494" s="1154">
        <v>1</v>
      </c>
      <c r="E494" s="1154" t="s">
        <v>707</v>
      </c>
      <c r="F494" s="1154" t="s">
        <v>708</v>
      </c>
      <c r="G494" s="1914"/>
      <c r="H494" s="1915"/>
      <c r="I494" s="1915"/>
      <c r="J494" s="1915"/>
      <c r="K494" s="1915"/>
      <c r="L494" s="1916"/>
      <c r="M494" s="1128"/>
      <c r="N494" s="1128"/>
      <c r="O494" s="1128"/>
    </row>
    <row r="495" spans="3:15" s="1198" customFormat="1">
      <c r="C495" s="1444" t="s">
        <v>12733</v>
      </c>
      <c r="D495" s="1154">
        <v>1</v>
      </c>
      <c r="E495" s="1154" t="s">
        <v>707</v>
      </c>
      <c r="F495" s="1154" t="s">
        <v>708</v>
      </c>
      <c r="G495" s="1914"/>
      <c r="H495" s="1915"/>
      <c r="I495" s="1915"/>
      <c r="J495" s="1915"/>
      <c r="K495" s="1915"/>
      <c r="L495" s="1916"/>
      <c r="M495" s="1128"/>
      <c r="N495" s="1128"/>
      <c r="O495" s="1128"/>
    </row>
    <row r="496" spans="3:15" s="1198" customFormat="1">
      <c r="C496" s="1444" t="s">
        <v>12732</v>
      </c>
      <c r="D496" s="1154">
        <v>1</v>
      </c>
      <c r="E496" s="1154" t="s">
        <v>707</v>
      </c>
      <c r="F496" s="1154" t="s">
        <v>708</v>
      </c>
      <c r="G496" s="1914"/>
      <c r="H496" s="1915"/>
      <c r="I496" s="1915"/>
      <c r="J496" s="1915"/>
      <c r="K496" s="1915"/>
      <c r="L496" s="1916"/>
      <c r="M496" s="1128"/>
      <c r="N496" s="1128"/>
      <c r="O496" s="1128"/>
    </row>
    <row r="497" spans="3:15" s="1198" customFormat="1">
      <c r="C497" s="1444" t="s">
        <v>12731</v>
      </c>
      <c r="D497" s="1154">
        <v>1</v>
      </c>
      <c r="E497" s="1154" t="s">
        <v>707</v>
      </c>
      <c r="F497" s="1154" t="s">
        <v>708</v>
      </c>
      <c r="G497" s="1914"/>
      <c r="H497" s="1915"/>
      <c r="I497" s="1915"/>
      <c r="J497" s="1915"/>
      <c r="K497" s="1915"/>
      <c r="L497" s="1916"/>
      <c r="M497" s="1128"/>
      <c r="N497" s="1128"/>
      <c r="O497" s="1128"/>
    </row>
    <row r="498" spans="3:15" s="1198" customFormat="1">
      <c r="C498" s="1444" t="s">
        <v>12746</v>
      </c>
      <c r="D498" s="1154">
        <v>1</v>
      </c>
      <c r="E498" s="1154" t="s">
        <v>707</v>
      </c>
      <c r="F498" s="1154" t="s">
        <v>708</v>
      </c>
      <c r="G498" s="1914"/>
      <c r="H498" s="1915"/>
      <c r="I498" s="1915"/>
      <c r="J498" s="1915"/>
      <c r="K498" s="1915"/>
      <c r="L498" s="1916"/>
      <c r="M498" s="1128"/>
      <c r="N498" s="1128"/>
      <c r="O498" s="1128"/>
    </row>
    <row r="499" spans="3:15" s="1198" customFormat="1">
      <c r="C499" s="1444" t="s">
        <v>12745</v>
      </c>
      <c r="D499" s="1154">
        <v>1</v>
      </c>
      <c r="E499" s="1154" t="s">
        <v>707</v>
      </c>
      <c r="F499" s="1154" t="s">
        <v>708</v>
      </c>
      <c r="G499" s="1914"/>
      <c r="H499" s="1915"/>
      <c r="I499" s="1915"/>
      <c r="J499" s="1915"/>
      <c r="K499" s="1915"/>
      <c r="L499" s="1916"/>
      <c r="M499" s="1128"/>
      <c r="N499" s="1128"/>
      <c r="O499" s="1128"/>
    </row>
    <row r="500" spans="3:15" s="1198" customFormat="1">
      <c r="C500" s="1444" t="s">
        <v>12744</v>
      </c>
      <c r="D500" s="1154">
        <v>1</v>
      </c>
      <c r="E500" s="1154" t="s">
        <v>707</v>
      </c>
      <c r="F500" s="1154" t="s">
        <v>708</v>
      </c>
      <c r="G500" s="1914"/>
      <c r="H500" s="1915"/>
      <c r="I500" s="1915"/>
      <c r="J500" s="1915"/>
      <c r="K500" s="1915"/>
      <c r="L500" s="1916"/>
      <c r="M500" s="1128"/>
      <c r="N500" s="1128"/>
      <c r="O500" s="1128"/>
    </row>
    <row r="501" spans="3:15" s="1198" customFormat="1">
      <c r="C501" s="1444" t="s">
        <v>12743</v>
      </c>
      <c r="D501" s="1154">
        <v>1</v>
      </c>
      <c r="E501" s="1154" t="s">
        <v>707</v>
      </c>
      <c r="F501" s="1154" t="s">
        <v>708</v>
      </c>
      <c r="G501" s="1914"/>
      <c r="H501" s="1915"/>
      <c r="I501" s="1915"/>
      <c r="J501" s="1915"/>
      <c r="K501" s="1915"/>
      <c r="L501" s="1916"/>
      <c r="M501" s="1128"/>
      <c r="N501" s="1128"/>
      <c r="O501" s="1128"/>
    </row>
    <row r="502" spans="3:15" s="1198" customFormat="1">
      <c r="C502" s="1444" t="s">
        <v>12742</v>
      </c>
      <c r="D502" s="1154">
        <v>1</v>
      </c>
      <c r="E502" s="1154" t="s">
        <v>707</v>
      </c>
      <c r="F502" s="1154" t="s">
        <v>708</v>
      </c>
      <c r="G502" s="1914"/>
      <c r="H502" s="1915"/>
      <c r="I502" s="1915"/>
      <c r="J502" s="1915"/>
      <c r="K502" s="1915"/>
      <c r="L502" s="1916"/>
      <c r="M502" s="1128"/>
      <c r="N502" s="1128"/>
      <c r="O502" s="1128"/>
    </row>
    <row r="503" spans="3:15" s="1198" customFormat="1">
      <c r="C503" s="1444" t="s">
        <v>12741</v>
      </c>
      <c r="D503" s="1154">
        <v>1</v>
      </c>
      <c r="E503" s="1154" t="s">
        <v>707</v>
      </c>
      <c r="F503" s="1154" t="s">
        <v>708</v>
      </c>
      <c r="G503" s="1914"/>
      <c r="H503" s="1915"/>
      <c r="I503" s="1915"/>
      <c r="J503" s="1915"/>
      <c r="K503" s="1915"/>
      <c r="L503" s="1916"/>
      <c r="M503" s="1128"/>
      <c r="N503" s="1128"/>
      <c r="O503" s="1128"/>
    </row>
    <row r="504" spans="3:15" s="1198" customFormat="1">
      <c r="C504" s="1444" t="s">
        <v>12740</v>
      </c>
      <c r="D504" s="1154">
        <v>1</v>
      </c>
      <c r="E504" s="1154" t="s">
        <v>707</v>
      </c>
      <c r="F504" s="1154" t="s">
        <v>708</v>
      </c>
      <c r="G504" s="1914"/>
      <c r="H504" s="1915"/>
      <c r="I504" s="1915"/>
      <c r="J504" s="1915"/>
      <c r="K504" s="1915"/>
      <c r="L504" s="1916"/>
      <c r="M504" s="1128"/>
      <c r="N504" s="1128"/>
      <c r="O504" s="1128"/>
    </row>
    <row r="505" spans="3:15" s="1198" customFormat="1">
      <c r="C505" s="1444" t="s">
        <v>12739</v>
      </c>
      <c r="D505" s="1154">
        <v>1</v>
      </c>
      <c r="E505" s="1154" t="s">
        <v>707</v>
      </c>
      <c r="F505" s="1154" t="s">
        <v>708</v>
      </c>
      <c r="G505" s="1914"/>
      <c r="H505" s="1915"/>
      <c r="I505" s="1915"/>
      <c r="J505" s="1915"/>
      <c r="K505" s="1915"/>
      <c r="L505" s="1916"/>
      <c r="M505" s="1128"/>
      <c r="N505" s="1128"/>
      <c r="O505" s="1128"/>
    </row>
    <row r="506" spans="3:15" s="1198" customFormat="1">
      <c r="C506" s="1444" t="s">
        <v>12754</v>
      </c>
      <c r="D506" s="1154">
        <v>1</v>
      </c>
      <c r="E506" s="1154" t="s">
        <v>707</v>
      </c>
      <c r="F506" s="1154" t="s">
        <v>708</v>
      </c>
      <c r="G506" s="1914"/>
      <c r="H506" s="1915"/>
      <c r="I506" s="1915"/>
      <c r="J506" s="1915"/>
      <c r="K506" s="1915"/>
      <c r="L506" s="1916"/>
      <c r="M506" s="1128"/>
      <c r="N506" s="1128"/>
      <c r="O506" s="1128"/>
    </row>
    <row r="507" spans="3:15" s="1198" customFormat="1">
      <c r="C507" s="1444" t="s">
        <v>12753</v>
      </c>
      <c r="D507" s="1154">
        <v>1</v>
      </c>
      <c r="E507" s="1154" t="s">
        <v>707</v>
      </c>
      <c r="F507" s="1154" t="s">
        <v>708</v>
      </c>
      <c r="G507" s="1914"/>
      <c r="H507" s="1915"/>
      <c r="I507" s="1915"/>
      <c r="J507" s="1915"/>
      <c r="K507" s="1915"/>
      <c r="L507" s="1916"/>
      <c r="M507" s="1128"/>
      <c r="N507" s="1128"/>
      <c r="O507" s="1128"/>
    </row>
    <row r="508" spans="3:15" s="1198" customFormat="1">
      <c r="C508" s="1444" t="s">
        <v>12752</v>
      </c>
      <c r="D508" s="1154">
        <v>1</v>
      </c>
      <c r="E508" s="1154" t="s">
        <v>707</v>
      </c>
      <c r="F508" s="1154" t="s">
        <v>708</v>
      </c>
      <c r="G508" s="1914"/>
      <c r="H508" s="1915"/>
      <c r="I508" s="1915"/>
      <c r="J508" s="1915"/>
      <c r="K508" s="1915"/>
      <c r="L508" s="1916"/>
      <c r="M508" s="1128"/>
      <c r="N508" s="1128"/>
      <c r="O508" s="1128"/>
    </row>
    <row r="509" spans="3:15" s="1198" customFormat="1">
      <c r="C509" s="1444" t="s">
        <v>12751</v>
      </c>
      <c r="D509" s="1154">
        <v>1</v>
      </c>
      <c r="E509" s="1154" t="s">
        <v>707</v>
      </c>
      <c r="F509" s="1154" t="s">
        <v>708</v>
      </c>
      <c r="G509" s="1914"/>
      <c r="H509" s="1915"/>
      <c r="I509" s="1915"/>
      <c r="J509" s="1915"/>
      <c r="K509" s="1915"/>
      <c r="L509" s="1916"/>
      <c r="M509" s="1128"/>
      <c r="N509" s="1128"/>
      <c r="O509" s="1128"/>
    </row>
    <row r="510" spans="3:15" s="1198" customFormat="1">
      <c r="C510" s="1444" t="s">
        <v>12750</v>
      </c>
      <c r="D510" s="1154">
        <v>1</v>
      </c>
      <c r="E510" s="1154" t="s">
        <v>707</v>
      </c>
      <c r="F510" s="1154" t="s">
        <v>708</v>
      </c>
      <c r="G510" s="1914"/>
      <c r="H510" s="1915"/>
      <c r="I510" s="1915"/>
      <c r="J510" s="1915"/>
      <c r="K510" s="1915"/>
      <c r="L510" s="1916"/>
      <c r="M510" s="1128"/>
      <c r="N510" s="1128"/>
      <c r="O510" s="1128"/>
    </row>
    <row r="511" spans="3:15" s="1198" customFormat="1">
      <c r="C511" s="1444" t="s">
        <v>12749</v>
      </c>
      <c r="D511" s="1154">
        <v>1</v>
      </c>
      <c r="E511" s="1154" t="s">
        <v>707</v>
      </c>
      <c r="F511" s="1154" t="s">
        <v>708</v>
      </c>
      <c r="G511" s="1914"/>
      <c r="H511" s="1915"/>
      <c r="I511" s="1915"/>
      <c r="J511" s="1915"/>
      <c r="K511" s="1915"/>
      <c r="L511" s="1916"/>
      <c r="M511" s="1128"/>
      <c r="N511" s="1128"/>
      <c r="O511" s="1128"/>
    </row>
    <row r="512" spans="3:15" s="1198" customFormat="1">
      <c r="C512" s="1444" t="s">
        <v>12748</v>
      </c>
      <c r="D512" s="1154">
        <v>1</v>
      </c>
      <c r="E512" s="1154" t="s">
        <v>707</v>
      </c>
      <c r="F512" s="1154" t="s">
        <v>708</v>
      </c>
      <c r="G512" s="1914"/>
      <c r="H512" s="1915"/>
      <c r="I512" s="1915"/>
      <c r="J512" s="1915"/>
      <c r="K512" s="1915"/>
      <c r="L512" s="1916"/>
      <c r="M512" s="1128"/>
      <c r="N512" s="1128"/>
      <c r="O512" s="1128"/>
    </row>
    <row r="513" spans="3:15" s="1198" customFormat="1">
      <c r="C513" s="1444" t="s">
        <v>12747</v>
      </c>
      <c r="D513" s="1154">
        <v>1</v>
      </c>
      <c r="E513" s="1154" t="s">
        <v>707</v>
      </c>
      <c r="F513" s="1154" t="s">
        <v>708</v>
      </c>
      <c r="G513" s="1914"/>
      <c r="H513" s="1915"/>
      <c r="I513" s="1915"/>
      <c r="J513" s="1915"/>
      <c r="K513" s="1915"/>
      <c r="L513" s="1916"/>
      <c r="M513" s="1128"/>
      <c r="N513" s="1128"/>
      <c r="O513" s="1128"/>
    </row>
    <row r="514" spans="3:15" s="1198" customFormat="1">
      <c r="C514" s="1444" t="s">
        <v>12762</v>
      </c>
      <c r="D514" s="1154">
        <v>1</v>
      </c>
      <c r="E514" s="1154" t="s">
        <v>707</v>
      </c>
      <c r="F514" s="1154" t="s">
        <v>708</v>
      </c>
      <c r="G514" s="1914"/>
      <c r="H514" s="1915"/>
      <c r="I514" s="1915"/>
      <c r="J514" s="1915"/>
      <c r="K514" s="1915"/>
      <c r="L514" s="1916"/>
      <c r="M514" s="1128"/>
      <c r="N514" s="1128"/>
      <c r="O514" s="1128"/>
    </row>
    <row r="515" spans="3:15" s="1198" customFormat="1">
      <c r="C515" s="1444" t="s">
        <v>12761</v>
      </c>
      <c r="D515" s="1154">
        <v>1</v>
      </c>
      <c r="E515" s="1154" t="s">
        <v>707</v>
      </c>
      <c r="F515" s="1154" t="s">
        <v>708</v>
      </c>
      <c r="G515" s="1914"/>
      <c r="H515" s="1915"/>
      <c r="I515" s="1915"/>
      <c r="J515" s="1915"/>
      <c r="K515" s="1915"/>
      <c r="L515" s="1916"/>
      <c r="M515" s="1128"/>
      <c r="N515" s="1128"/>
      <c r="O515" s="1128"/>
    </row>
    <row r="516" spans="3:15" s="1198" customFormat="1">
      <c r="C516" s="1444" t="s">
        <v>12760</v>
      </c>
      <c r="D516" s="1154">
        <v>1</v>
      </c>
      <c r="E516" s="1154" t="s">
        <v>707</v>
      </c>
      <c r="F516" s="1154" t="s">
        <v>708</v>
      </c>
      <c r="G516" s="1914"/>
      <c r="H516" s="1915"/>
      <c r="I516" s="1915"/>
      <c r="J516" s="1915"/>
      <c r="K516" s="1915"/>
      <c r="L516" s="1916"/>
      <c r="M516" s="1128"/>
      <c r="N516" s="1128"/>
      <c r="O516" s="1128"/>
    </row>
    <row r="517" spans="3:15" s="1198" customFormat="1">
      <c r="C517" s="1444" t="s">
        <v>12759</v>
      </c>
      <c r="D517" s="1154">
        <v>1</v>
      </c>
      <c r="E517" s="1154" t="s">
        <v>707</v>
      </c>
      <c r="F517" s="1154" t="s">
        <v>708</v>
      </c>
      <c r="G517" s="1914"/>
      <c r="H517" s="1915"/>
      <c r="I517" s="1915"/>
      <c r="J517" s="1915"/>
      <c r="K517" s="1915"/>
      <c r="L517" s="1916"/>
      <c r="M517" s="1128"/>
      <c r="N517" s="1128"/>
      <c r="O517" s="1128"/>
    </row>
    <row r="518" spans="3:15" s="1198" customFormat="1">
      <c r="C518" s="1444" t="s">
        <v>12758</v>
      </c>
      <c r="D518" s="1154">
        <v>1</v>
      </c>
      <c r="E518" s="1154" t="s">
        <v>707</v>
      </c>
      <c r="F518" s="1154" t="s">
        <v>708</v>
      </c>
      <c r="G518" s="1914"/>
      <c r="H518" s="1915"/>
      <c r="I518" s="1915"/>
      <c r="J518" s="1915"/>
      <c r="K518" s="1915"/>
      <c r="L518" s="1916"/>
      <c r="M518" s="1128"/>
      <c r="N518" s="1128"/>
      <c r="O518" s="1128"/>
    </row>
    <row r="519" spans="3:15" s="1198" customFormat="1">
      <c r="C519" s="1444" t="s">
        <v>12757</v>
      </c>
      <c r="D519" s="1154">
        <v>1</v>
      </c>
      <c r="E519" s="1154" t="s">
        <v>707</v>
      </c>
      <c r="F519" s="1154" t="s">
        <v>708</v>
      </c>
      <c r="G519" s="1914"/>
      <c r="H519" s="1915"/>
      <c r="I519" s="1915"/>
      <c r="J519" s="1915"/>
      <c r="K519" s="1915"/>
      <c r="L519" s="1916"/>
      <c r="M519" s="1128"/>
      <c r="N519" s="1128"/>
      <c r="O519" s="1128"/>
    </row>
    <row r="520" spans="3:15" s="1198" customFormat="1">
      <c r="C520" s="1444" t="s">
        <v>12756</v>
      </c>
      <c r="D520" s="1154">
        <v>1</v>
      </c>
      <c r="E520" s="1154" t="s">
        <v>707</v>
      </c>
      <c r="F520" s="1154" t="s">
        <v>708</v>
      </c>
      <c r="G520" s="1914"/>
      <c r="H520" s="1915"/>
      <c r="I520" s="1915"/>
      <c r="J520" s="1915"/>
      <c r="K520" s="1915"/>
      <c r="L520" s="1916"/>
      <c r="M520" s="1128"/>
      <c r="N520" s="1128"/>
      <c r="O520" s="1128"/>
    </row>
    <row r="521" spans="3:15" s="1198" customFormat="1">
      <c r="C521" s="1444" t="s">
        <v>12755</v>
      </c>
      <c r="D521" s="1154">
        <v>1</v>
      </c>
      <c r="E521" s="1154" t="s">
        <v>707</v>
      </c>
      <c r="F521" s="1154" t="s">
        <v>708</v>
      </c>
      <c r="G521" s="1914"/>
      <c r="H521" s="1915"/>
      <c r="I521" s="1915"/>
      <c r="J521" s="1915"/>
      <c r="K521" s="1915"/>
      <c r="L521" s="1916"/>
      <c r="M521" s="1128"/>
      <c r="N521" s="1128"/>
      <c r="O521" s="1128"/>
    </row>
    <row r="522" spans="3:15" s="1198" customFormat="1">
      <c r="C522" s="1444" t="s">
        <v>12766</v>
      </c>
      <c r="D522" s="1154">
        <v>1</v>
      </c>
      <c r="E522" s="1154" t="s">
        <v>707</v>
      </c>
      <c r="F522" s="1154" t="s">
        <v>708</v>
      </c>
      <c r="G522" s="1914"/>
      <c r="H522" s="1915"/>
      <c r="I522" s="1915"/>
      <c r="J522" s="1915"/>
      <c r="K522" s="1915"/>
      <c r="L522" s="1916"/>
      <c r="M522" s="1128"/>
      <c r="N522" s="1128"/>
      <c r="O522" s="1128"/>
    </row>
    <row r="523" spans="3:15" s="1198" customFormat="1">
      <c r="C523" s="1444" t="s">
        <v>12765</v>
      </c>
      <c r="D523" s="1154">
        <v>1</v>
      </c>
      <c r="E523" s="1154" t="s">
        <v>707</v>
      </c>
      <c r="F523" s="1154" t="s">
        <v>708</v>
      </c>
      <c r="G523" s="1914"/>
      <c r="H523" s="1915"/>
      <c r="I523" s="1915"/>
      <c r="J523" s="1915"/>
      <c r="K523" s="1915"/>
      <c r="L523" s="1916"/>
      <c r="M523" s="1128"/>
      <c r="N523" s="1128"/>
      <c r="O523" s="1128"/>
    </row>
    <row r="524" spans="3:15" s="1198" customFormat="1">
      <c r="C524" s="1444" t="s">
        <v>12764</v>
      </c>
      <c r="D524" s="1154">
        <v>1</v>
      </c>
      <c r="E524" s="1154" t="s">
        <v>707</v>
      </c>
      <c r="F524" s="1154" t="s">
        <v>708</v>
      </c>
      <c r="G524" s="1914"/>
      <c r="H524" s="1915"/>
      <c r="I524" s="1915"/>
      <c r="J524" s="1915"/>
      <c r="K524" s="1915"/>
      <c r="L524" s="1916"/>
      <c r="M524" s="1128"/>
      <c r="N524" s="1128"/>
      <c r="O524" s="1128"/>
    </row>
    <row r="525" spans="3:15" s="1198" customFormat="1">
      <c r="C525" s="1444" t="s">
        <v>12763</v>
      </c>
      <c r="D525" s="1154">
        <v>1</v>
      </c>
      <c r="E525" s="1154" t="s">
        <v>707</v>
      </c>
      <c r="F525" s="1154" t="s">
        <v>708</v>
      </c>
      <c r="G525" s="1917"/>
      <c r="H525" s="1918"/>
      <c r="I525" s="1918"/>
      <c r="J525" s="1918"/>
      <c r="K525" s="1918"/>
      <c r="L525" s="1919"/>
      <c r="M525" s="1128"/>
      <c r="N525" s="1128"/>
      <c r="O525" s="1128"/>
    </row>
    <row r="526" spans="3:15" s="1198" customFormat="1">
      <c r="C526" s="1444" t="s">
        <v>12773</v>
      </c>
      <c r="D526" s="1154">
        <v>1</v>
      </c>
      <c r="E526" s="1154" t="s">
        <v>707</v>
      </c>
      <c r="F526" s="1154" t="s">
        <v>708</v>
      </c>
      <c r="G526" s="1911" t="s">
        <v>12908</v>
      </c>
      <c r="H526" s="1912"/>
      <c r="I526" s="1912"/>
      <c r="J526" s="1912"/>
      <c r="K526" s="1912"/>
      <c r="L526" s="1913"/>
      <c r="M526" s="1128"/>
      <c r="N526" s="1128"/>
      <c r="O526" s="1128"/>
    </row>
    <row r="527" spans="3:15" s="1198" customFormat="1">
      <c r="C527" s="1445" t="s">
        <v>12909</v>
      </c>
      <c r="D527" s="1172">
        <v>1</v>
      </c>
      <c r="E527" s="1172" t="s">
        <v>707</v>
      </c>
      <c r="F527" s="1172" t="s">
        <v>708</v>
      </c>
      <c r="G527" s="1914"/>
      <c r="H527" s="1915"/>
      <c r="I527" s="1915"/>
      <c r="J527" s="1915"/>
      <c r="K527" s="1915"/>
      <c r="L527" s="1916"/>
      <c r="M527" s="1128"/>
      <c r="N527" s="1155"/>
      <c r="O527" s="1128"/>
    </row>
    <row r="528" spans="3:15" s="1198" customFormat="1">
      <c r="C528" s="1445" t="s">
        <v>12772</v>
      </c>
      <c r="D528" s="1172">
        <v>1</v>
      </c>
      <c r="E528" s="1172" t="s">
        <v>707</v>
      </c>
      <c r="F528" s="1172" t="s">
        <v>708</v>
      </c>
      <c r="G528" s="1914"/>
      <c r="H528" s="1915"/>
      <c r="I528" s="1915"/>
      <c r="J528" s="1915"/>
      <c r="K528" s="1915"/>
      <c r="L528" s="1916"/>
      <c r="M528" s="1128"/>
      <c r="N528" s="1155"/>
      <c r="O528" s="1128"/>
    </row>
    <row r="529" spans="3:15" s="1198" customFormat="1">
      <c r="C529" s="1444" t="s">
        <v>12771</v>
      </c>
      <c r="D529" s="1154">
        <v>1</v>
      </c>
      <c r="E529" s="1154" t="s">
        <v>707</v>
      </c>
      <c r="F529" s="1154" t="s">
        <v>708</v>
      </c>
      <c r="G529" s="1914"/>
      <c r="H529" s="1915"/>
      <c r="I529" s="1915"/>
      <c r="J529" s="1915"/>
      <c r="K529" s="1915"/>
      <c r="L529" s="1916"/>
      <c r="M529" s="1128"/>
      <c r="N529" s="1128"/>
      <c r="O529" s="1128"/>
    </row>
    <row r="530" spans="3:15" s="1198" customFormat="1">
      <c r="C530" s="1444" t="s">
        <v>12770</v>
      </c>
      <c r="D530" s="1154">
        <v>1</v>
      </c>
      <c r="E530" s="1154" t="s">
        <v>707</v>
      </c>
      <c r="F530" s="1154" t="s">
        <v>708</v>
      </c>
      <c r="G530" s="1914"/>
      <c r="H530" s="1915"/>
      <c r="I530" s="1915"/>
      <c r="J530" s="1915"/>
      <c r="K530" s="1915"/>
      <c r="L530" s="1916"/>
      <c r="M530" s="1128"/>
      <c r="N530" s="1128"/>
      <c r="O530" s="1128"/>
    </row>
    <row r="531" spans="3:15" s="1198" customFormat="1">
      <c r="C531" s="1444" t="s">
        <v>12769</v>
      </c>
      <c r="D531" s="1154">
        <v>1</v>
      </c>
      <c r="E531" s="1154" t="s">
        <v>707</v>
      </c>
      <c r="F531" s="1154" t="s">
        <v>708</v>
      </c>
      <c r="G531" s="1914"/>
      <c r="H531" s="1915"/>
      <c r="I531" s="1915"/>
      <c r="J531" s="1915"/>
      <c r="K531" s="1915"/>
      <c r="L531" s="1916"/>
      <c r="M531" s="1128"/>
      <c r="N531" s="1128"/>
      <c r="O531" s="1128"/>
    </row>
    <row r="532" spans="3:15" s="1198" customFormat="1">
      <c r="C532" s="1444" t="s">
        <v>12768</v>
      </c>
      <c r="D532" s="1154">
        <v>1</v>
      </c>
      <c r="E532" s="1154" t="s">
        <v>707</v>
      </c>
      <c r="F532" s="1154" t="s">
        <v>708</v>
      </c>
      <c r="G532" s="1914"/>
      <c r="H532" s="1915"/>
      <c r="I532" s="1915"/>
      <c r="J532" s="1915"/>
      <c r="K532" s="1915"/>
      <c r="L532" s="1916"/>
      <c r="M532" s="1128"/>
      <c r="N532" s="1128"/>
      <c r="O532" s="1128"/>
    </row>
    <row r="533" spans="3:15" s="1198" customFormat="1">
      <c r="C533" s="1444" t="s">
        <v>12767</v>
      </c>
      <c r="D533" s="1154">
        <v>1</v>
      </c>
      <c r="E533" s="1154" t="s">
        <v>707</v>
      </c>
      <c r="F533" s="1154" t="s">
        <v>708</v>
      </c>
      <c r="G533" s="1914"/>
      <c r="H533" s="1915"/>
      <c r="I533" s="1915"/>
      <c r="J533" s="1915"/>
      <c r="K533" s="1915"/>
      <c r="L533" s="1916"/>
      <c r="M533" s="1128"/>
      <c r="N533" s="1128"/>
      <c r="O533" s="1128"/>
    </row>
    <row r="534" spans="3:15" s="1198" customFormat="1">
      <c r="C534" s="1444" t="s">
        <v>12778</v>
      </c>
      <c r="D534" s="1154">
        <v>1</v>
      </c>
      <c r="E534" s="1154" t="s">
        <v>707</v>
      </c>
      <c r="F534" s="1154" t="s">
        <v>708</v>
      </c>
      <c r="G534" s="1914"/>
      <c r="H534" s="1915"/>
      <c r="I534" s="1915"/>
      <c r="J534" s="1915"/>
      <c r="K534" s="1915"/>
      <c r="L534" s="1916"/>
      <c r="M534" s="1128"/>
      <c r="N534" s="1128"/>
      <c r="O534" s="1128"/>
    </row>
    <row r="535" spans="3:15" s="1198" customFormat="1">
      <c r="C535" s="1444" t="s">
        <v>12777</v>
      </c>
      <c r="D535" s="1154">
        <v>1</v>
      </c>
      <c r="E535" s="1154" t="s">
        <v>707</v>
      </c>
      <c r="F535" s="1154" t="s">
        <v>708</v>
      </c>
      <c r="G535" s="1914"/>
      <c r="H535" s="1915"/>
      <c r="I535" s="1915"/>
      <c r="J535" s="1915"/>
      <c r="K535" s="1915"/>
      <c r="L535" s="1916"/>
      <c r="M535" s="1128"/>
      <c r="N535" s="1128"/>
      <c r="O535" s="1128"/>
    </row>
    <row r="536" spans="3:15" s="1198" customFormat="1">
      <c r="C536" s="1444" t="s">
        <v>12776</v>
      </c>
      <c r="D536" s="1154">
        <v>1</v>
      </c>
      <c r="E536" s="1154" t="s">
        <v>707</v>
      </c>
      <c r="F536" s="1154" t="s">
        <v>708</v>
      </c>
      <c r="G536" s="1914"/>
      <c r="H536" s="1915"/>
      <c r="I536" s="1915"/>
      <c r="J536" s="1915"/>
      <c r="K536" s="1915"/>
      <c r="L536" s="1916"/>
      <c r="M536" s="1128"/>
      <c r="N536" s="1128"/>
      <c r="O536" s="1128"/>
    </row>
    <row r="537" spans="3:15" s="1198" customFormat="1">
      <c r="C537" s="1444" t="s">
        <v>12775</v>
      </c>
      <c r="D537" s="1154">
        <v>1</v>
      </c>
      <c r="E537" s="1154" t="s">
        <v>707</v>
      </c>
      <c r="F537" s="1154" t="s">
        <v>708</v>
      </c>
      <c r="G537" s="1914"/>
      <c r="H537" s="1915"/>
      <c r="I537" s="1915"/>
      <c r="J537" s="1915"/>
      <c r="K537" s="1915"/>
      <c r="L537" s="1916"/>
      <c r="M537" s="1128"/>
      <c r="N537" s="1128"/>
      <c r="O537" s="1128"/>
    </row>
    <row r="538" spans="3:15" s="1198" customFormat="1">
      <c r="C538" s="1444" t="s">
        <v>12774</v>
      </c>
      <c r="D538" s="1154">
        <v>1</v>
      </c>
      <c r="E538" s="1154" t="s">
        <v>707</v>
      </c>
      <c r="F538" s="1154" t="s">
        <v>708</v>
      </c>
      <c r="G538" s="1914"/>
      <c r="H538" s="1915"/>
      <c r="I538" s="1915"/>
      <c r="J538" s="1915"/>
      <c r="K538" s="1915"/>
      <c r="L538" s="1916"/>
      <c r="M538" s="1128"/>
      <c r="N538" s="1128"/>
      <c r="O538" s="1128"/>
    </row>
    <row r="539" spans="3:15" s="1198" customFormat="1">
      <c r="C539" s="1445" t="s">
        <v>12910</v>
      </c>
      <c r="D539" s="1172">
        <v>1</v>
      </c>
      <c r="E539" s="1172" t="s">
        <v>707</v>
      </c>
      <c r="F539" s="1172" t="s">
        <v>708</v>
      </c>
      <c r="G539" s="1914"/>
      <c r="H539" s="1915"/>
      <c r="I539" s="1915"/>
      <c r="J539" s="1915"/>
      <c r="K539" s="1915"/>
      <c r="L539" s="1916"/>
      <c r="M539" s="1128"/>
      <c r="N539" s="1155"/>
      <c r="O539" s="1128"/>
    </row>
    <row r="540" spans="3:15" s="1198" customFormat="1">
      <c r="C540" s="1445" t="s">
        <v>12911</v>
      </c>
      <c r="D540" s="1172">
        <v>1</v>
      </c>
      <c r="E540" s="1172" t="s">
        <v>707</v>
      </c>
      <c r="F540" s="1172" t="s">
        <v>708</v>
      </c>
      <c r="G540" s="1914"/>
      <c r="H540" s="1915"/>
      <c r="I540" s="1915"/>
      <c r="J540" s="1915"/>
      <c r="K540" s="1915"/>
      <c r="L540" s="1916"/>
      <c r="M540" s="1128"/>
      <c r="N540" s="1155"/>
      <c r="O540" s="1128"/>
    </row>
    <row r="541" spans="3:15" s="1198" customFormat="1">
      <c r="C541" s="1445" t="s">
        <v>12912</v>
      </c>
      <c r="D541" s="1172">
        <v>1</v>
      </c>
      <c r="E541" s="1172" t="s">
        <v>707</v>
      </c>
      <c r="F541" s="1172" t="s">
        <v>708</v>
      </c>
      <c r="G541" s="1914"/>
      <c r="H541" s="1915"/>
      <c r="I541" s="1915"/>
      <c r="J541" s="1915"/>
      <c r="K541" s="1915"/>
      <c r="L541" s="1916"/>
      <c r="M541" s="1128"/>
      <c r="N541" s="1155"/>
      <c r="O541" s="1128"/>
    </row>
    <row r="542" spans="3:15" s="1198" customFormat="1">
      <c r="C542" s="1445" t="s">
        <v>12913</v>
      </c>
      <c r="D542" s="1172">
        <v>1</v>
      </c>
      <c r="E542" s="1172" t="s">
        <v>707</v>
      </c>
      <c r="F542" s="1172" t="s">
        <v>708</v>
      </c>
      <c r="G542" s="1914"/>
      <c r="H542" s="1915"/>
      <c r="I542" s="1915"/>
      <c r="J542" s="1915"/>
      <c r="K542" s="1915"/>
      <c r="L542" s="1916"/>
      <c r="M542" s="1128"/>
      <c r="N542" s="1155"/>
      <c r="O542" s="1128"/>
    </row>
    <row r="543" spans="3:15" s="1198" customFormat="1">
      <c r="C543" s="1445" t="s">
        <v>12914</v>
      </c>
      <c r="D543" s="1172">
        <v>1</v>
      </c>
      <c r="E543" s="1172" t="s">
        <v>707</v>
      </c>
      <c r="F543" s="1172" t="s">
        <v>708</v>
      </c>
      <c r="G543" s="1914"/>
      <c r="H543" s="1915"/>
      <c r="I543" s="1915"/>
      <c r="J543" s="1915"/>
      <c r="K543" s="1915"/>
      <c r="L543" s="1916"/>
      <c r="M543" s="1128"/>
      <c r="N543" s="1155"/>
      <c r="O543" s="1128"/>
    </row>
    <row r="544" spans="3:15" s="1198" customFormat="1">
      <c r="C544" s="1445" t="s">
        <v>12915</v>
      </c>
      <c r="D544" s="1172">
        <v>1</v>
      </c>
      <c r="E544" s="1172" t="s">
        <v>707</v>
      </c>
      <c r="F544" s="1172" t="s">
        <v>708</v>
      </c>
      <c r="G544" s="1914"/>
      <c r="H544" s="1915"/>
      <c r="I544" s="1915"/>
      <c r="J544" s="1915"/>
      <c r="K544" s="1915"/>
      <c r="L544" s="1916"/>
      <c r="M544" s="1128"/>
      <c r="N544" s="1155"/>
      <c r="O544" s="1128"/>
    </row>
    <row r="545" spans="3:15" s="1198" customFormat="1">
      <c r="C545" s="1445" t="s">
        <v>12783</v>
      </c>
      <c r="D545" s="1172">
        <v>1</v>
      </c>
      <c r="E545" s="1172" t="s">
        <v>707</v>
      </c>
      <c r="F545" s="1172" t="s">
        <v>708</v>
      </c>
      <c r="G545" s="1914"/>
      <c r="H545" s="1915"/>
      <c r="I545" s="1915"/>
      <c r="J545" s="1915"/>
      <c r="K545" s="1915"/>
      <c r="L545" s="1916"/>
      <c r="M545" s="1128"/>
      <c r="N545" s="1155"/>
      <c r="O545" s="1128"/>
    </row>
    <row r="546" spans="3:15" s="1198" customFormat="1">
      <c r="C546" s="1444" t="s">
        <v>12782</v>
      </c>
      <c r="D546" s="1154">
        <v>1</v>
      </c>
      <c r="E546" s="1154" t="s">
        <v>707</v>
      </c>
      <c r="F546" s="1154" t="s">
        <v>708</v>
      </c>
      <c r="G546" s="1914"/>
      <c r="H546" s="1915"/>
      <c r="I546" s="1915"/>
      <c r="J546" s="1915"/>
      <c r="K546" s="1915"/>
      <c r="L546" s="1916"/>
      <c r="M546" s="1128"/>
      <c r="N546" s="1128"/>
      <c r="O546" s="1128"/>
    </row>
    <row r="547" spans="3:15" s="1198" customFormat="1">
      <c r="C547" s="1444" t="s">
        <v>12781</v>
      </c>
      <c r="D547" s="1154">
        <v>1</v>
      </c>
      <c r="E547" s="1154" t="s">
        <v>707</v>
      </c>
      <c r="F547" s="1154" t="s">
        <v>708</v>
      </c>
      <c r="G547" s="1914"/>
      <c r="H547" s="1915"/>
      <c r="I547" s="1915"/>
      <c r="J547" s="1915"/>
      <c r="K547" s="1915"/>
      <c r="L547" s="1916"/>
      <c r="M547" s="1128"/>
      <c r="N547" s="1128"/>
      <c r="O547" s="1128"/>
    </row>
    <row r="548" spans="3:15" s="1198" customFormat="1">
      <c r="C548" s="1444" t="s">
        <v>12780</v>
      </c>
      <c r="D548" s="1154">
        <v>1</v>
      </c>
      <c r="E548" s="1154" t="s">
        <v>707</v>
      </c>
      <c r="F548" s="1154" t="s">
        <v>708</v>
      </c>
      <c r="G548" s="1914"/>
      <c r="H548" s="1915"/>
      <c r="I548" s="1915"/>
      <c r="J548" s="1915"/>
      <c r="K548" s="1915"/>
      <c r="L548" s="1916"/>
      <c r="M548" s="1128"/>
      <c r="N548" s="1128"/>
      <c r="O548" s="1128"/>
    </row>
    <row r="549" spans="3:15" s="1198" customFormat="1">
      <c r="C549" s="1444" t="s">
        <v>12779</v>
      </c>
      <c r="D549" s="1154">
        <v>1</v>
      </c>
      <c r="E549" s="1154" t="s">
        <v>707</v>
      </c>
      <c r="F549" s="1154" t="s">
        <v>708</v>
      </c>
      <c r="G549" s="1914"/>
      <c r="H549" s="1915"/>
      <c r="I549" s="1915"/>
      <c r="J549" s="1915"/>
      <c r="K549" s="1915"/>
      <c r="L549" s="1916"/>
      <c r="M549" s="1128"/>
      <c r="N549" s="1128"/>
      <c r="O549" s="1128"/>
    </row>
    <row r="550" spans="3:15" s="1198" customFormat="1">
      <c r="C550" s="1444" t="s">
        <v>12791</v>
      </c>
      <c r="D550" s="1154">
        <v>1</v>
      </c>
      <c r="E550" s="1154" t="s">
        <v>707</v>
      </c>
      <c r="F550" s="1154" t="s">
        <v>708</v>
      </c>
      <c r="G550" s="1914"/>
      <c r="H550" s="1915"/>
      <c r="I550" s="1915"/>
      <c r="J550" s="1915"/>
      <c r="K550" s="1915"/>
      <c r="L550" s="1916"/>
      <c r="M550" s="1128"/>
      <c r="N550" s="1128"/>
      <c r="O550" s="1128"/>
    </row>
    <row r="551" spans="3:15" s="1198" customFormat="1">
      <c r="C551" s="1444" t="s">
        <v>12790</v>
      </c>
      <c r="D551" s="1154">
        <v>1</v>
      </c>
      <c r="E551" s="1154" t="s">
        <v>707</v>
      </c>
      <c r="F551" s="1154" t="s">
        <v>708</v>
      </c>
      <c r="G551" s="1914"/>
      <c r="H551" s="1915"/>
      <c r="I551" s="1915"/>
      <c r="J551" s="1915"/>
      <c r="K551" s="1915"/>
      <c r="L551" s="1916"/>
      <c r="M551" s="1128"/>
      <c r="N551" s="1128"/>
      <c r="O551" s="1128"/>
    </row>
    <row r="552" spans="3:15" s="1198" customFormat="1">
      <c r="C552" s="1444" t="s">
        <v>12789</v>
      </c>
      <c r="D552" s="1154">
        <v>1</v>
      </c>
      <c r="E552" s="1154" t="s">
        <v>707</v>
      </c>
      <c r="F552" s="1154" t="s">
        <v>708</v>
      </c>
      <c r="G552" s="1914"/>
      <c r="H552" s="1915"/>
      <c r="I552" s="1915"/>
      <c r="J552" s="1915"/>
      <c r="K552" s="1915"/>
      <c r="L552" s="1916"/>
      <c r="M552" s="1128"/>
      <c r="N552" s="1128"/>
      <c r="O552" s="1128"/>
    </row>
    <row r="553" spans="3:15" s="1198" customFormat="1">
      <c r="C553" s="1444" t="s">
        <v>12788</v>
      </c>
      <c r="D553" s="1154">
        <v>1</v>
      </c>
      <c r="E553" s="1154" t="s">
        <v>707</v>
      </c>
      <c r="F553" s="1154" t="s">
        <v>708</v>
      </c>
      <c r="G553" s="1914"/>
      <c r="H553" s="1915"/>
      <c r="I553" s="1915"/>
      <c r="J553" s="1915"/>
      <c r="K553" s="1915"/>
      <c r="L553" s="1916"/>
      <c r="M553" s="1128"/>
      <c r="N553" s="1128"/>
      <c r="O553" s="1128"/>
    </row>
    <row r="554" spans="3:15" s="1198" customFormat="1">
      <c r="C554" s="1444" t="s">
        <v>12787</v>
      </c>
      <c r="D554" s="1154">
        <v>1</v>
      </c>
      <c r="E554" s="1154" t="s">
        <v>707</v>
      </c>
      <c r="F554" s="1154" t="s">
        <v>708</v>
      </c>
      <c r="G554" s="1914"/>
      <c r="H554" s="1915"/>
      <c r="I554" s="1915"/>
      <c r="J554" s="1915"/>
      <c r="K554" s="1915"/>
      <c r="L554" s="1916"/>
      <c r="M554" s="1128"/>
      <c r="N554" s="1128"/>
      <c r="O554" s="1128"/>
    </row>
    <row r="555" spans="3:15" s="1198" customFormat="1">
      <c r="C555" s="1444" t="s">
        <v>12786</v>
      </c>
      <c r="D555" s="1154">
        <v>1</v>
      </c>
      <c r="E555" s="1154" t="s">
        <v>707</v>
      </c>
      <c r="F555" s="1154" t="s">
        <v>708</v>
      </c>
      <c r="G555" s="1914"/>
      <c r="H555" s="1915"/>
      <c r="I555" s="1915"/>
      <c r="J555" s="1915"/>
      <c r="K555" s="1915"/>
      <c r="L555" s="1916"/>
      <c r="M555" s="1128"/>
      <c r="N555" s="1128"/>
      <c r="O555" s="1128"/>
    </row>
    <row r="556" spans="3:15" s="1198" customFormat="1">
      <c r="C556" s="1444" t="s">
        <v>12785</v>
      </c>
      <c r="D556" s="1154">
        <v>1</v>
      </c>
      <c r="E556" s="1154" t="s">
        <v>707</v>
      </c>
      <c r="F556" s="1154" t="s">
        <v>708</v>
      </c>
      <c r="G556" s="1914"/>
      <c r="H556" s="1915"/>
      <c r="I556" s="1915"/>
      <c r="J556" s="1915"/>
      <c r="K556" s="1915"/>
      <c r="L556" s="1916"/>
      <c r="M556" s="1128"/>
      <c r="N556" s="1128"/>
      <c r="O556" s="1128"/>
    </row>
    <row r="557" spans="3:15" s="1198" customFormat="1">
      <c r="C557" s="1444" t="s">
        <v>12784</v>
      </c>
      <c r="D557" s="1154">
        <v>1</v>
      </c>
      <c r="E557" s="1154" t="s">
        <v>707</v>
      </c>
      <c r="F557" s="1154" t="s">
        <v>708</v>
      </c>
      <c r="G557" s="1914"/>
      <c r="H557" s="1915"/>
      <c r="I557" s="1915"/>
      <c r="J557" s="1915"/>
      <c r="K557" s="1915"/>
      <c r="L557" s="1916"/>
      <c r="M557" s="1128"/>
      <c r="N557" s="1128"/>
      <c r="O557" s="1128"/>
    </row>
    <row r="558" spans="3:15" s="1198" customFormat="1">
      <c r="C558" s="1444" t="s">
        <v>12799</v>
      </c>
      <c r="D558" s="1154">
        <v>1</v>
      </c>
      <c r="E558" s="1154" t="s">
        <v>707</v>
      </c>
      <c r="F558" s="1154" t="s">
        <v>708</v>
      </c>
      <c r="G558" s="1914"/>
      <c r="H558" s="1915"/>
      <c r="I558" s="1915"/>
      <c r="J558" s="1915"/>
      <c r="K558" s="1915"/>
      <c r="L558" s="1916"/>
      <c r="M558" s="1128"/>
      <c r="N558" s="1128"/>
      <c r="O558" s="1128"/>
    </row>
    <row r="559" spans="3:15" s="1198" customFormat="1">
      <c r="C559" s="1444" t="s">
        <v>12798</v>
      </c>
      <c r="D559" s="1154">
        <v>1</v>
      </c>
      <c r="E559" s="1154" t="s">
        <v>707</v>
      </c>
      <c r="F559" s="1154" t="s">
        <v>708</v>
      </c>
      <c r="G559" s="1914"/>
      <c r="H559" s="1915"/>
      <c r="I559" s="1915"/>
      <c r="J559" s="1915"/>
      <c r="K559" s="1915"/>
      <c r="L559" s="1916"/>
      <c r="M559" s="1128"/>
      <c r="N559" s="1128"/>
      <c r="O559" s="1128"/>
    </row>
    <row r="560" spans="3:15" s="1198" customFormat="1">
      <c r="C560" s="1444" t="s">
        <v>12797</v>
      </c>
      <c r="D560" s="1154">
        <v>1</v>
      </c>
      <c r="E560" s="1154" t="s">
        <v>707</v>
      </c>
      <c r="F560" s="1154" t="s">
        <v>708</v>
      </c>
      <c r="G560" s="1914"/>
      <c r="H560" s="1915"/>
      <c r="I560" s="1915"/>
      <c r="J560" s="1915"/>
      <c r="K560" s="1915"/>
      <c r="L560" s="1916"/>
      <c r="M560" s="1128"/>
      <c r="N560" s="1128"/>
      <c r="O560" s="1128"/>
    </row>
    <row r="561" spans="3:15" s="1198" customFormat="1">
      <c r="C561" s="1444" t="s">
        <v>12796</v>
      </c>
      <c r="D561" s="1154">
        <v>1</v>
      </c>
      <c r="E561" s="1154" t="s">
        <v>707</v>
      </c>
      <c r="F561" s="1154" t="s">
        <v>708</v>
      </c>
      <c r="G561" s="1914"/>
      <c r="H561" s="1915"/>
      <c r="I561" s="1915"/>
      <c r="J561" s="1915"/>
      <c r="K561" s="1915"/>
      <c r="L561" s="1916"/>
      <c r="M561" s="1128"/>
      <c r="N561" s="1128"/>
      <c r="O561" s="1128"/>
    </row>
    <row r="562" spans="3:15" s="1198" customFormat="1">
      <c r="C562" s="1444" t="s">
        <v>12795</v>
      </c>
      <c r="D562" s="1154">
        <v>1</v>
      </c>
      <c r="E562" s="1154" t="s">
        <v>707</v>
      </c>
      <c r="F562" s="1154" t="s">
        <v>708</v>
      </c>
      <c r="G562" s="1914"/>
      <c r="H562" s="1915"/>
      <c r="I562" s="1915"/>
      <c r="J562" s="1915"/>
      <c r="K562" s="1915"/>
      <c r="L562" s="1916"/>
      <c r="M562" s="1128"/>
      <c r="N562" s="1128"/>
      <c r="O562" s="1128"/>
    </row>
    <row r="563" spans="3:15" s="1198" customFormat="1">
      <c r="C563" s="1444" t="s">
        <v>12794</v>
      </c>
      <c r="D563" s="1154">
        <v>1</v>
      </c>
      <c r="E563" s="1154" t="s">
        <v>707</v>
      </c>
      <c r="F563" s="1154" t="s">
        <v>708</v>
      </c>
      <c r="G563" s="1914"/>
      <c r="H563" s="1915"/>
      <c r="I563" s="1915"/>
      <c r="J563" s="1915"/>
      <c r="K563" s="1915"/>
      <c r="L563" s="1916"/>
      <c r="M563" s="1128"/>
      <c r="N563" s="1128"/>
      <c r="O563" s="1128"/>
    </row>
    <row r="564" spans="3:15" s="1198" customFormat="1">
      <c r="C564" s="1444" t="s">
        <v>12793</v>
      </c>
      <c r="D564" s="1154">
        <v>1</v>
      </c>
      <c r="E564" s="1154" t="s">
        <v>707</v>
      </c>
      <c r="F564" s="1154" t="s">
        <v>708</v>
      </c>
      <c r="G564" s="1914"/>
      <c r="H564" s="1915"/>
      <c r="I564" s="1915"/>
      <c r="J564" s="1915"/>
      <c r="K564" s="1915"/>
      <c r="L564" s="1916"/>
      <c r="M564" s="1128"/>
      <c r="N564" s="1128"/>
      <c r="O564" s="1128"/>
    </row>
    <row r="565" spans="3:15" s="1198" customFormat="1">
      <c r="C565" s="1444" t="s">
        <v>12792</v>
      </c>
      <c r="D565" s="1154">
        <v>1</v>
      </c>
      <c r="E565" s="1154" t="s">
        <v>707</v>
      </c>
      <c r="F565" s="1154" t="s">
        <v>708</v>
      </c>
      <c r="G565" s="1914"/>
      <c r="H565" s="1915"/>
      <c r="I565" s="1915"/>
      <c r="J565" s="1915"/>
      <c r="K565" s="1915"/>
      <c r="L565" s="1916"/>
      <c r="M565" s="1128"/>
      <c r="N565" s="1128"/>
      <c r="O565" s="1128"/>
    </row>
    <row r="566" spans="3:15" s="1198" customFormat="1">
      <c r="C566" s="1444" t="s">
        <v>12807</v>
      </c>
      <c r="D566" s="1154">
        <v>1</v>
      </c>
      <c r="E566" s="1154" t="s">
        <v>707</v>
      </c>
      <c r="F566" s="1154" t="s">
        <v>708</v>
      </c>
      <c r="G566" s="1914"/>
      <c r="H566" s="1915"/>
      <c r="I566" s="1915"/>
      <c r="J566" s="1915"/>
      <c r="K566" s="1915"/>
      <c r="L566" s="1916"/>
      <c r="M566" s="1128"/>
      <c r="N566" s="1128"/>
      <c r="O566" s="1128"/>
    </row>
    <row r="567" spans="3:15" s="1198" customFormat="1">
      <c r="C567" s="1444" t="s">
        <v>12806</v>
      </c>
      <c r="D567" s="1154">
        <v>1</v>
      </c>
      <c r="E567" s="1154" t="s">
        <v>707</v>
      </c>
      <c r="F567" s="1154" t="s">
        <v>708</v>
      </c>
      <c r="G567" s="1914"/>
      <c r="H567" s="1915"/>
      <c r="I567" s="1915"/>
      <c r="J567" s="1915"/>
      <c r="K567" s="1915"/>
      <c r="L567" s="1916"/>
      <c r="M567" s="1128"/>
      <c r="N567" s="1128"/>
      <c r="O567" s="1128"/>
    </row>
    <row r="568" spans="3:15" s="1198" customFormat="1">
      <c r="C568" s="1444" t="s">
        <v>12805</v>
      </c>
      <c r="D568" s="1154">
        <v>1</v>
      </c>
      <c r="E568" s="1154" t="s">
        <v>707</v>
      </c>
      <c r="F568" s="1154" t="s">
        <v>708</v>
      </c>
      <c r="G568" s="1914"/>
      <c r="H568" s="1915"/>
      <c r="I568" s="1915"/>
      <c r="J568" s="1915"/>
      <c r="K568" s="1915"/>
      <c r="L568" s="1916"/>
      <c r="M568" s="1128"/>
      <c r="N568" s="1128"/>
      <c r="O568" s="1128"/>
    </row>
    <row r="569" spans="3:15" s="1198" customFormat="1">
      <c r="C569" s="1444" t="s">
        <v>12804</v>
      </c>
      <c r="D569" s="1154">
        <v>1</v>
      </c>
      <c r="E569" s="1154" t="s">
        <v>707</v>
      </c>
      <c r="F569" s="1154" t="s">
        <v>708</v>
      </c>
      <c r="G569" s="1914"/>
      <c r="H569" s="1915"/>
      <c r="I569" s="1915"/>
      <c r="J569" s="1915"/>
      <c r="K569" s="1915"/>
      <c r="L569" s="1916"/>
      <c r="M569" s="1128"/>
      <c r="N569" s="1128"/>
      <c r="O569" s="1128"/>
    </row>
    <row r="570" spans="3:15" s="1198" customFormat="1">
      <c r="C570" s="1444" t="s">
        <v>12803</v>
      </c>
      <c r="D570" s="1154">
        <v>1</v>
      </c>
      <c r="E570" s="1154" t="s">
        <v>707</v>
      </c>
      <c r="F570" s="1154" t="s">
        <v>708</v>
      </c>
      <c r="G570" s="1914"/>
      <c r="H570" s="1915"/>
      <c r="I570" s="1915"/>
      <c r="J570" s="1915"/>
      <c r="K570" s="1915"/>
      <c r="L570" s="1916"/>
      <c r="M570" s="1128"/>
      <c r="N570" s="1128"/>
      <c r="O570" s="1128"/>
    </row>
    <row r="571" spans="3:15" s="1198" customFormat="1">
      <c r="C571" s="1444" t="s">
        <v>12802</v>
      </c>
      <c r="D571" s="1154">
        <v>1</v>
      </c>
      <c r="E571" s="1154" t="s">
        <v>707</v>
      </c>
      <c r="F571" s="1154" t="s">
        <v>708</v>
      </c>
      <c r="G571" s="1914"/>
      <c r="H571" s="1915"/>
      <c r="I571" s="1915"/>
      <c r="J571" s="1915"/>
      <c r="K571" s="1915"/>
      <c r="L571" s="1916"/>
      <c r="M571" s="1128"/>
      <c r="N571" s="1128"/>
      <c r="O571" s="1128"/>
    </row>
    <row r="572" spans="3:15" s="1198" customFormat="1">
      <c r="C572" s="1444" t="s">
        <v>12801</v>
      </c>
      <c r="D572" s="1154">
        <v>1</v>
      </c>
      <c r="E572" s="1154" t="s">
        <v>707</v>
      </c>
      <c r="F572" s="1154" t="s">
        <v>708</v>
      </c>
      <c r="G572" s="1914"/>
      <c r="H572" s="1915"/>
      <c r="I572" s="1915"/>
      <c r="J572" s="1915"/>
      <c r="K572" s="1915"/>
      <c r="L572" s="1916"/>
      <c r="M572" s="1128"/>
      <c r="N572" s="1128"/>
      <c r="O572" s="1128"/>
    </row>
    <row r="573" spans="3:15" s="1198" customFormat="1">
      <c r="C573" s="1444" t="s">
        <v>12800</v>
      </c>
      <c r="D573" s="1154">
        <v>1</v>
      </c>
      <c r="E573" s="1154" t="s">
        <v>707</v>
      </c>
      <c r="F573" s="1154" t="s">
        <v>708</v>
      </c>
      <c r="G573" s="1914"/>
      <c r="H573" s="1915"/>
      <c r="I573" s="1915"/>
      <c r="J573" s="1915"/>
      <c r="K573" s="1915"/>
      <c r="L573" s="1916"/>
      <c r="M573" s="1128"/>
      <c r="N573" s="1128"/>
      <c r="O573" s="1128"/>
    </row>
    <row r="574" spans="3:15" s="1198" customFormat="1">
      <c r="C574" s="1444" t="s">
        <v>12811</v>
      </c>
      <c r="D574" s="1154">
        <v>1</v>
      </c>
      <c r="E574" s="1154" t="s">
        <v>707</v>
      </c>
      <c r="F574" s="1154" t="s">
        <v>708</v>
      </c>
      <c r="G574" s="1914"/>
      <c r="H574" s="1915"/>
      <c r="I574" s="1915"/>
      <c r="J574" s="1915"/>
      <c r="K574" s="1915"/>
      <c r="L574" s="1916"/>
      <c r="M574" s="1128"/>
      <c r="N574" s="1128"/>
      <c r="O574" s="1128"/>
    </row>
    <row r="575" spans="3:15" s="1198" customFormat="1">
      <c r="C575" s="1444" t="s">
        <v>12810</v>
      </c>
      <c r="D575" s="1154">
        <v>1</v>
      </c>
      <c r="E575" s="1154" t="s">
        <v>707</v>
      </c>
      <c r="F575" s="1154" t="s">
        <v>708</v>
      </c>
      <c r="G575" s="1914"/>
      <c r="H575" s="1915"/>
      <c r="I575" s="1915"/>
      <c r="J575" s="1915"/>
      <c r="K575" s="1915"/>
      <c r="L575" s="1916"/>
      <c r="M575" s="1128"/>
      <c r="N575" s="1128"/>
      <c r="O575" s="1128"/>
    </row>
    <row r="576" spans="3:15" s="1198" customFormat="1">
      <c r="C576" s="1444" t="s">
        <v>12809</v>
      </c>
      <c r="D576" s="1154">
        <v>1</v>
      </c>
      <c r="E576" s="1154" t="s">
        <v>707</v>
      </c>
      <c r="F576" s="1154" t="s">
        <v>708</v>
      </c>
      <c r="G576" s="1914"/>
      <c r="H576" s="1915"/>
      <c r="I576" s="1915"/>
      <c r="J576" s="1915"/>
      <c r="K576" s="1915"/>
      <c r="L576" s="1916"/>
      <c r="M576" s="1128"/>
      <c r="N576" s="1128"/>
      <c r="O576" s="1128"/>
    </row>
    <row r="577" spans="3:15" s="1198" customFormat="1">
      <c r="C577" s="1444" t="s">
        <v>12808</v>
      </c>
      <c r="D577" s="1154">
        <v>1</v>
      </c>
      <c r="E577" s="1154" t="s">
        <v>707</v>
      </c>
      <c r="F577" s="1154" t="s">
        <v>708</v>
      </c>
      <c r="G577" s="1917"/>
      <c r="H577" s="1918"/>
      <c r="I577" s="1918"/>
      <c r="J577" s="1918"/>
      <c r="K577" s="1918"/>
      <c r="L577" s="1919"/>
      <c r="M577" s="1128"/>
      <c r="N577" s="1128"/>
      <c r="O577" s="1128"/>
    </row>
    <row r="578" spans="3:15" s="1198" customFormat="1">
      <c r="C578" s="873" t="s">
        <v>14435</v>
      </c>
      <c r="D578" s="1131">
        <f>SUM(D110:D577)</f>
        <v>520</v>
      </c>
      <c r="E578" s="1128"/>
      <c r="F578" s="1128"/>
      <c r="G578" s="1128"/>
      <c r="H578" s="1128"/>
      <c r="I578" s="1128"/>
      <c r="J578" s="1128"/>
      <c r="K578" s="1128"/>
      <c r="L578" s="1128"/>
      <c r="M578" s="1128"/>
      <c r="N578" s="1128"/>
      <c r="O578" s="1128"/>
    </row>
    <row r="579" spans="3:15" s="1198" customFormat="1">
      <c r="C579" s="1128"/>
      <c r="D579" s="1128"/>
      <c r="E579" s="1128"/>
      <c r="F579" s="1128"/>
      <c r="G579" s="1128"/>
      <c r="H579" s="1128"/>
      <c r="I579" s="1128"/>
      <c r="J579" s="1128"/>
      <c r="K579" s="1128"/>
      <c r="L579" s="1128"/>
      <c r="M579" s="1128"/>
      <c r="N579" s="1128"/>
      <c r="O579" s="1128"/>
    </row>
    <row r="580" spans="3:15" s="1198" customFormat="1"/>
  </sheetData>
  <mergeCells count="67">
    <mergeCell ref="G526:L577"/>
    <mergeCell ref="G214:L265"/>
    <mergeCell ref="G266:L317"/>
    <mergeCell ref="G318:L369"/>
    <mergeCell ref="G370:L421"/>
    <mergeCell ref="G422:L473"/>
    <mergeCell ref="G474:L525"/>
    <mergeCell ref="C101:J101"/>
    <mergeCell ref="G109:L109"/>
    <mergeCell ref="G110:L161"/>
    <mergeCell ref="G162:L213"/>
    <mergeCell ref="C102:J102"/>
    <mergeCell ref="C103:J103"/>
    <mergeCell ref="C104:J104"/>
    <mergeCell ref="C25:D25"/>
    <mergeCell ref="E25:F25"/>
    <mergeCell ref="G25:H25"/>
    <mergeCell ref="I25:J25"/>
    <mergeCell ref="C85:J85"/>
    <mergeCell ref="C23:D23"/>
    <mergeCell ref="E23:F23"/>
    <mergeCell ref="G23:H23"/>
    <mergeCell ref="I23:J23"/>
    <mergeCell ref="C24:D24"/>
    <mergeCell ref="E24:F24"/>
    <mergeCell ref="G24:H24"/>
    <mergeCell ref="I24:J24"/>
    <mergeCell ref="C21:D21"/>
    <mergeCell ref="E21:F21"/>
    <mergeCell ref="G21:H21"/>
    <mergeCell ref="I21:J21"/>
    <mergeCell ref="C22:D22"/>
    <mergeCell ref="E22:F22"/>
    <mergeCell ref="G22:H22"/>
    <mergeCell ref="I22:J22"/>
    <mergeCell ref="C19:D19"/>
    <mergeCell ref="E19:F19"/>
    <mergeCell ref="G19:H19"/>
    <mergeCell ref="I19:J19"/>
    <mergeCell ref="C20:D20"/>
    <mergeCell ref="E20:F20"/>
    <mergeCell ref="G20:H20"/>
    <mergeCell ref="I20:J20"/>
    <mergeCell ref="C17:D17"/>
    <mergeCell ref="E17:F17"/>
    <mergeCell ref="G17:H17"/>
    <mergeCell ref="I17:J17"/>
    <mergeCell ref="C18:D18"/>
    <mergeCell ref="E18:F18"/>
    <mergeCell ref="G18:H18"/>
    <mergeCell ref="I18:J18"/>
    <mergeCell ref="C15:D15"/>
    <mergeCell ref="E15:F15"/>
    <mergeCell ref="G15:H15"/>
    <mergeCell ref="I15:J15"/>
    <mergeCell ref="C16:D16"/>
    <mergeCell ref="E16:F16"/>
    <mergeCell ref="G16:H16"/>
    <mergeCell ref="I16:J16"/>
    <mergeCell ref="C13:D13"/>
    <mergeCell ref="E13:F13"/>
    <mergeCell ref="G13:H13"/>
    <mergeCell ref="I13:J13"/>
    <mergeCell ref="C14:D14"/>
    <mergeCell ref="E14:F14"/>
    <mergeCell ref="G14:H14"/>
    <mergeCell ref="I14:J14"/>
  </mergeCells>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300"/>
  <sheetViews>
    <sheetView zoomScaleNormal="100" workbookViewId="0"/>
  </sheetViews>
  <sheetFormatPr defaultColWidth="9" defaultRowHeight="12"/>
  <cols>
    <col min="1" max="1" width="9" style="1341" customWidth="1"/>
    <col min="2" max="2" width="9" style="1306"/>
    <col min="3" max="6" width="12.375" style="1332" customWidth="1"/>
    <col min="7" max="10" width="12.375" style="1306" customWidth="1"/>
    <col min="11" max="11" width="9" style="1346"/>
    <col min="12" max="12" width="9" style="1306"/>
    <col min="13" max="13" width="9" style="1305"/>
    <col min="14" max="17" width="9" style="1306"/>
    <col min="18" max="18" width="9" style="1306" customWidth="1"/>
    <col min="19" max="19" width="9" style="1307"/>
    <col min="20" max="21" width="9" style="1306"/>
    <col min="22" max="23" width="9" style="1307"/>
    <col min="24" max="16384" width="9" style="1306"/>
  </cols>
  <sheetData>
    <row r="1" spans="1:23">
      <c r="A1" s="1297"/>
      <c r="B1" s="1298" t="s">
        <v>13119</v>
      </c>
      <c r="C1" s="1299"/>
      <c r="D1" s="1300" t="s">
        <v>0</v>
      </c>
      <c r="E1" s="1301"/>
      <c r="F1" s="1302" t="s">
        <v>15263</v>
      </c>
      <c r="G1" s="1303"/>
      <c r="H1" s="1304"/>
      <c r="I1" s="1298"/>
      <c r="J1" s="1298"/>
      <c r="K1" s="1298"/>
      <c r="L1" s="1298"/>
    </row>
    <row r="2" spans="1:23" ht="12.75" thickBot="1">
      <c r="A2" s="1308"/>
      <c r="B2" s="1298"/>
      <c r="C2" s="1301"/>
      <c r="D2" s="1301"/>
      <c r="E2" s="1301"/>
      <c r="F2" s="1301"/>
      <c r="G2" s="1301"/>
      <c r="H2" s="1301"/>
      <c r="I2" s="1307"/>
      <c r="J2" s="1307"/>
      <c r="K2" s="1307"/>
      <c r="L2" s="1298"/>
      <c r="O2" s="1309" t="s">
        <v>13586</v>
      </c>
    </row>
    <row r="3" spans="1:23" ht="12.75" thickBot="1">
      <c r="A3" s="1297"/>
      <c r="B3" s="1310" t="s">
        <v>2</v>
      </c>
      <c r="C3" s="1311" t="s">
        <v>3</v>
      </c>
      <c r="D3" s="1311" t="s">
        <v>4</v>
      </c>
      <c r="E3" s="1311" t="s">
        <v>5</v>
      </c>
      <c r="F3" s="1311" t="s">
        <v>6</v>
      </c>
      <c r="G3" s="1311" t="s">
        <v>7</v>
      </c>
      <c r="H3" s="1311" t="s">
        <v>8</v>
      </c>
      <c r="I3" s="1311" t="s">
        <v>9</v>
      </c>
      <c r="J3" s="1312" t="s">
        <v>10</v>
      </c>
      <c r="K3" s="1313" t="s">
        <v>815</v>
      </c>
      <c r="L3" s="1314" t="s">
        <v>2</v>
      </c>
      <c r="M3" s="1315" t="s">
        <v>13574</v>
      </c>
      <c r="O3" s="56" t="s">
        <v>13572</v>
      </c>
    </row>
    <row r="4" spans="1:23" ht="14.25" thickTop="1">
      <c r="A4" s="1316">
        <v>0</v>
      </c>
      <c r="B4" s="1317" t="str">
        <f>DEC2HEX(A4,2)</f>
        <v>00</v>
      </c>
      <c r="C4" s="1318" t="s">
        <v>13587</v>
      </c>
      <c r="D4" s="1319" t="s">
        <v>13588</v>
      </c>
      <c r="E4" s="1319" t="s">
        <v>13589</v>
      </c>
      <c r="F4" s="1319" t="s">
        <v>13590</v>
      </c>
      <c r="G4" s="1953" t="s">
        <v>13591</v>
      </c>
      <c r="H4" s="1954"/>
      <c r="I4" s="1319" t="s">
        <v>13592</v>
      </c>
      <c r="J4" s="1320" t="s">
        <v>13593</v>
      </c>
      <c r="K4" s="1321" t="s">
        <v>12995</v>
      </c>
      <c r="L4" s="1322" t="str">
        <f>B4</f>
        <v>00</v>
      </c>
      <c r="M4" s="1323" t="s">
        <v>13333</v>
      </c>
      <c r="O4" s="1278" t="s">
        <v>13575</v>
      </c>
      <c r="S4" s="1324"/>
      <c r="W4" s="1325"/>
    </row>
    <row r="5" spans="1:23">
      <c r="A5" s="1316">
        <f>A4+1</f>
        <v>1</v>
      </c>
      <c r="B5" s="1326" t="str">
        <f>DEC2HEX(A5,2)</f>
        <v>01</v>
      </c>
      <c r="C5" s="1327"/>
      <c r="D5" s="1328"/>
      <c r="E5" s="1328"/>
      <c r="F5" s="1328"/>
      <c r="G5" s="1328"/>
      <c r="H5" s="1328" t="s">
        <v>13594</v>
      </c>
      <c r="I5" s="1328" t="s">
        <v>13595</v>
      </c>
      <c r="J5" s="1329" t="s">
        <v>13596</v>
      </c>
      <c r="K5" s="1330" t="s">
        <v>12984</v>
      </c>
      <c r="L5" s="1331" t="str">
        <f>B5</f>
        <v>01</v>
      </c>
      <c r="M5" s="1323" t="s">
        <v>267</v>
      </c>
      <c r="S5" s="1324"/>
      <c r="W5" s="1325"/>
    </row>
    <row r="6" spans="1:23">
      <c r="A6" s="1316">
        <f t="shared" ref="A6:A69" si="0">A5+1</f>
        <v>2</v>
      </c>
      <c r="B6" s="1326" t="str">
        <f t="shared" ref="B6:B69" si="1">DEC2HEX(A6,2)</f>
        <v>02</v>
      </c>
      <c r="C6" s="1327"/>
      <c r="D6" s="1328"/>
      <c r="E6" s="1328"/>
      <c r="F6" s="1328"/>
      <c r="G6" s="1328" t="s">
        <v>13597</v>
      </c>
      <c r="H6" s="1328" t="s">
        <v>13598</v>
      </c>
      <c r="I6" s="1328" t="s">
        <v>13599</v>
      </c>
      <c r="J6" s="1329" t="s">
        <v>13600</v>
      </c>
      <c r="K6" s="1330" t="s">
        <v>12984</v>
      </c>
      <c r="L6" s="1331" t="str">
        <f t="shared" ref="L6:L50" si="2">B6</f>
        <v>02</v>
      </c>
      <c r="M6" s="1323" t="s">
        <v>267</v>
      </c>
      <c r="S6" s="1324"/>
      <c r="W6" s="1325"/>
    </row>
    <row r="7" spans="1:23">
      <c r="A7" s="1316">
        <f t="shared" si="0"/>
        <v>3</v>
      </c>
      <c r="B7" s="1326" t="str">
        <f t="shared" si="1"/>
        <v>03</v>
      </c>
      <c r="C7" s="1943" t="s">
        <v>13601</v>
      </c>
      <c r="D7" s="1944"/>
      <c r="E7" s="1944"/>
      <c r="F7" s="1944"/>
      <c r="G7" s="1944"/>
      <c r="H7" s="1944"/>
      <c r="I7" s="1944"/>
      <c r="J7" s="1945"/>
      <c r="K7" s="1330" t="s">
        <v>12984</v>
      </c>
      <c r="L7" s="1331" t="str">
        <f t="shared" si="2"/>
        <v>03</v>
      </c>
      <c r="M7" s="1323" t="s">
        <v>16</v>
      </c>
      <c r="S7" s="1324"/>
      <c r="W7" s="1325"/>
    </row>
    <row r="8" spans="1:23">
      <c r="A8" s="1316">
        <f t="shared" si="0"/>
        <v>4</v>
      </c>
      <c r="B8" s="1326" t="str">
        <f t="shared" si="1"/>
        <v>04</v>
      </c>
      <c r="C8" s="1943" t="s">
        <v>13601</v>
      </c>
      <c r="D8" s="1944"/>
      <c r="E8" s="1944"/>
      <c r="F8" s="1944"/>
      <c r="G8" s="1944"/>
      <c r="H8" s="1944"/>
      <c r="I8" s="1944"/>
      <c r="J8" s="1945"/>
      <c r="K8" s="1330" t="s">
        <v>12984</v>
      </c>
      <c r="L8" s="1331" t="str">
        <f t="shared" si="2"/>
        <v>04</v>
      </c>
      <c r="M8" s="1323" t="s">
        <v>858</v>
      </c>
      <c r="S8" s="1324"/>
      <c r="W8" s="1325"/>
    </row>
    <row r="9" spans="1:23">
      <c r="A9" s="1316">
        <f t="shared" si="0"/>
        <v>5</v>
      </c>
      <c r="B9" s="1326" t="str">
        <f t="shared" si="1"/>
        <v>05</v>
      </c>
      <c r="C9" s="1327"/>
      <c r="D9" s="1328"/>
      <c r="E9" s="1328"/>
      <c r="F9" s="1328" t="s">
        <v>13602</v>
      </c>
      <c r="G9" s="1955" t="s">
        <v>13603</v>
      </c>
      <c r="H9" s="1951"/>
      <c r="I9" s="1328" t="s">
        <v>13604</v>
      </c>
      <c r="J9" s="1329" t="s">
        <v>13605</v>
      </c>
      <c r="K9" s="1330" t="s">
        <v>13096</v>
      </c>
      <c r="L9" s="1331" t="str">
        <f t="shared" si="2"/>
        <v>05</v>
      </c>
      <c r="M9" s="1323" t="s">
        <v>6472</v>
      </c>
      <c r="S9" s="1324"/>
      <c r="W9" s="1325"/>
    </row>
    <row r="10" spans="1:23">
      <c r="A10" s="1316">
        <f t="shared" si="0"/>
        <v>6</v>
      </c>
      <c r="B10" s="1326" t="str">
        <f t="shared" si="1"/>
        <v>06</v>
      </c>
      <c r="C10" s="1928" t="s">
        <v>13601</v>
      </c>
      <c r="D10" s="1929"/>
      <c r="E10" s="1929"/>
      <c r="F10" s="1929"/>
      <c r="G10" s="1929"/>
      <c r="H10" s="1929"/>
      <c r="I10" s="1929"/>
      <c r="J10" s="1930"/>
      <c r="K10" s="1330" t="s">
        <v>12984</v>
      </c>
      <c r="L10" s="1331" t="str">
        <f t="shared" si="2"/>
        <v>06</v>
      </c>
      <c r="M10" s="1323" t="s">
        <v>16</v>
      </c>
      <c r="S10" s="1324"/>
      <c r="W10" s="1325"/>
    </row>
    <row r="11" spans="1:23">
      <c r="A11" s="1316">
        <f t="shared" si="0"/>
        <v>7</v>
      </c>
      <c r="B11" s="1326" t="str">
        <f t="shared" si="1"/>
        <v>07</v>
      </c>
      <c r="C11" s="1928" t="s">
        <v>13601</v>
      </c>
      <c r="D11" s="1929"/>
      <c r="E11" s="1929"/>
      <c r="F11" s="1929"/>
      <c r="G11" s="1929"/>
      <c r="H11" s="1929"/>
      <c r="I11" s="1929"/>
      <c r="J11" s="1930"/>
      <c r="K11" s="1330" t="s">
        <v>12984</v>
      </c>
      <c r="L11" s="1331" t="str">
        <f t="shared" si="2"/>
        <v>07</v>
      </c>
      <c r="M11" s="1323" t="s">
        <v>16</v>
      </c>
      <c r="S11" s="1324"/>
      <c r="W11" s="1325"/>
    </row>
    <row r="12" spans="1:23" ht="14.25" customHeight="1">
      <c r="A12" s="1316">
        <f t="shared" si="0"/>
        <v>8</v>
      </c>
      <c r="B12" s="1326" t="str">
        <f t="shared" si="1"/>
        <v>08</v>
      </c>
      <c r="C12" s="1928" t="s">
        <v>13601</v>
      </c>
      <c r="D12" s="1929"/>
      <c r="E12" s="1929"/>
      <c r="F12" s="1929"/>
      <c r="G12" s="1929"/>
      <c r="H12" s="1929"/>
      <c r="I12" s="1929"/>
      <c r="J12" s="1930"/>
      <c r="K12" s="1330" t="s">
        <v>12984</v>
      </c>
      <c r="L12" s="1331" t="str">
        <f t="shared" si="2"/>
        <v>08</v>
      </c>
      <c r="M12" s="1323" t="s">
        <v>858</v>
      </c>
      <c r="S12" s="1324"/>
      <c r="W12" s="1325"/>
    </row>
    <row r="13" spans="1:23" ht="14.25" customHeight="1">
      <c r="A13" s="1316">
        <f t="shared" si="0"/>
        <v>9</v>
      </c>
      <c r="B13" s="1326" t="str">
        <f t="shared" si="1"/>
        <v>09</v>
      </c>
      <c r="C13" s="1928" t="s">
        <v>13601</v>
      </c>
      <c r="D13" s="1929"/>
      <c r="E13" s="1929"/>
      <c r="F13" s="1929"/>
      <c r="G13" s="1929"/>
      <c r="H13" s="1929"/>
      <c r="I13" s="1929"/>
      <c r="J13" s="1930"/>
      <c r="K13" s="1330" t="s">
        <v>12984</v>
      </c>
      <c r="L13" s="1331" t="str">
        <f t="shared" si="2"/>
        <v>09</v>
      </c>
      <c r="M13" s="1323" t="s">
        <v>2836</v>
      </c>
      <c r="S13" s="1324"/>
      <c r="W13" s="1325"/>
    </row>
    <row r="14" spans="1:23" ht="14.25" customHeight="1">
      <c r="A14" s="1316">
        <f t="shared" si="0"/>
        <v>10</v>
      </c>
      <c r="B14" s="1326" t="str">
        <f t="shared" si="1"/>
        <v>0A</v>
      </c>
      <c r="C14" s="1928" t="s">
        <v>13601</v>
      </c>
      <c r="D14" s="1929"/>
      <c r="E14" s="1929"/>
      <c r="F14" s="1929"/>
      <c r="G14" s="1929"/>
      <c r="H14" s="1929"/>
      <c r="I14" s="1929"/>
      <c r="J14" s="1930"/>
      <c r="K14" s="1330" t="s">
        <v>12984</v>
      </c>
      <c r="L14" s="1331" t="str">
        <f t="shared" si="2"/>
        <v>0A</v>
      </c>
      <c r="M14" s="1323" t="s">
        <v>16</v>
      </c>
      <c r="S14" s="1324"/>
      <c r="W14" s="1325"/>
    </row>
    <row r="15" spans="1:23" ht="14.25" customHeight="1">
      <c r="A15" s="1316">
        <f t="shared" si="0"/>
        <v>11</v>
      </c>
      <c r="B15" s="1326" t="str">
        <f t="shared" si="1"/>
        <v>0B</v>
      </c>
      <c r="C15" s="1928" t="s">
        <v>13601</v>
      </c>
      <c r="D15" s="1929"/>
      <c r="E15" s="1929"/>
      <c r="F15" s="1929"/>
      <c r="G15" s="1929"/>
      <c r="H15" s="1929"/>
      <c r="I15" s="1929"/>
      <c r="J15" s="1930"/>
      <c r="K15" s="1330" t="s">
        <v>12984</v>
      </c>
      <c r="L15" s="1331" t="str">
        <f t="shared" si="2"/>
        <v>0B</v>
      </c>
      <c r="M15" s="1323" t="s">
        <v>819</v>
      </c>
      <c r="S15" s="1324"/>
      <c r="W15" s="1325"/>
    </row>
    <row r="16" spans="1:23">
      <c r="A16" s="1316">
        <f t="shared" si="0"/>
        <v>12</v>
      </c>
      <c r="B16" s="1326" t="str">
        <f t="shared" si="1"/>
        <v>0C</v>
      </c>
      <c r="C16" s="1928" t="s">
        <v>13601</v>
      </c>
      <c r="D16" s="1929"/>
      <c r="E16" s="1929"/>
      <c r="F16" s="1929"/>
      <c r="G16" s="1929"/>
      <c r="H16" s="1929"/>
      <c r="I16" s="1929"/>
      <c r="J16" s="1930"/>
      <c r="K16" s="1330" t="s">
        <v>12984</v>
      </c>
      <c r="L16" s="1331" t="str">
        <f t="shared" si="2"/>
        <v>0C</v>
      </c>
      <c r="M16" s="1323" t="s">
        <v>1924</v>
      </c>
      <c r="S16" s="1324"/>
      <c r="W16" s="1325"/>
    </row>
    <row r="17" spans="1:23">
      <c r="A17" s="1316">
        <f t="shared" si="0"/>
        <v>13</v>
      </c>
      <c r="B17" s="1326" t="str">
        <f t="shared" si="1"/>
        <v>0D</v>
      </c>
      <c r="C17" s="1928" t="s">
        <v>13601</v>
      </c>
      <c r="D17" s="1929"/>
      <c r="E17" s="1929"/>
      <c r="F17" s="1929"/>
      <c r="G17" s="1929"/>
      <c r="H17" s="1929"/>
      <c r="I17" s="1929"/>
      <c r="J17" s="1930"/>
      <c r="K17" s="1330" t="s">
        <v>12984</v>
      </c>
      <c r="L17" s="1331" t="str">
        <f t="shared" si="2"/>
        <v>0D</v>
      </c>
      <c r="M17" s="1323" t="s">
        <v>1055</v>
      </c>
      <c r="S17" s="1324"/>
      <c r="W17" s="1325"/>
    </row>
    <row r="18" spans="1:23">
      <c r="A18" s="1316">
        <f t="shared" si="0"/>
        <v>14</v>
      </c>
      <c r="B18" s="1326" t="str">
        <f t="shared" si="1"/>
        <v>0E</v>
      </c>
      <c r="C18" s="1928" t="s">
        <v>13601</v>
      </c>
      <c r="D18" s="1929"/>
      <c r="E18" s="1929"/>
      <c r="F18" s="1929"/>
      <c r="G18" s="1929"/>
      <c r="H18" s="1929"/>
      <c r="I18" s="1929"/>
      <c r="J18" s="1930"/>
      <c r="K18" s="1330" t="s">
        <v>13606</v>
      </c>
      <c r="L18" s="1331" t="str">
        <f t="shared" si="2"/>
        <v>0E</v>
      </c>
      <c r="M18" s="1323" t="s">
        <v>13007</v>
      </c>
      <c r="O18" s="1332"/>
      <c r="S18" s="1324"/>
      <c r="W18" s="1325"/>
    </row>
    <row r="19" spans="1:23">
      <c r="A19" s="1316">
        <f t="shared" si="0"/>
        <v>15</v>
      </c>
      <c r="B19" s="1326" t="str">
        <f t="shared" si="1"/>
        <v>0F</v>
      </c>
      <c r="C19" s="1928" t="s">
        <v>13601</v>
      </c>
      <c r="D19" s="1929"/>
      <c r="E19" s="1929"/>
      <c r="F19" s="1929"/>
      <c r="G19" s="1929"/>
      <c r="H19" s="1929"/>
      <c r="I19" s="1929"/>
      <c r="J19" s="1930"/>
      <c r="K19" s="1330" t="s">
        <v>13096</v>
      </c>
      <c r="L19" s="1331" t="str">
        <f t="shared" si="2"/>
        <v>0F</v>
      </c>
      <c r="M19" s="1323" t="s">
        <v>259</v>
      </c>
      <c r="O19" s="1332"/>
      <c r="S19" s="1324"/>
      <c r="W19" s="1325"/>
    </row>
    <row r="20" spans="1:23">
      <c r="A20" s="1316">
        <f t="shared" si="0"/>
        <v>16</v>
      </c>
      <c r="B20" s="1326" t="str">
        <f t="shared" si="1"/>
        <v>10</v>
      </c>
      <c r="C20" s="1928" t="s">
        <v>13601</v>
      </c>
      <c r="D20" s="1929"/>
      <c r="E20" s="1929"/>
      <c r="F20" s="1929"/>
      <c r="G20" s="1929"/>
      <c r="H20" s="1929"/>
      <c r="I20" s="1929"/>
      <c r="J20" s="1930"/>
      <c r="K20" s="1330" t="s">
        <v>12984</v>
      </c>
      <c r="L20" s="1331" t="str">
        <f t="shared" si="2"/>
        <v>10</v>
      </c>
      <c r="M20" s="1323" t="s">
        <v>858</v>
      </c>
      <c r="O20" s="1333"/>
      <c r="S20" s="1324"/>
      <c r="W20" s="1325"/>
    </row>
    <row r="21" spans="1:23" ht="13.5">
      <c r="A21" s="1316">
        <f t="shared" si="0"/>
        <v>17</v>
      </c>
      <c r="B21" s="1326" t="str">
        <f t="shared" si="1"/>
        <v>11</v>
      </c>
      <c r="C21" s="1928" t="s">
        <v>13601</v>
      </c>
      <c r="D21" s="1929"/>
      <c r="E21" s="1929"/>
      <c r="F21" s="1929"/>
      <c r="G21" s="1929"/>
      <c r="H21" s="1929"/>
      <c r="I21" s="1929"/>
      <c r="J21" s="1930"/>
      <c r="K21" s="1330" t="s">
        <v>12984</v>
      </c>
      <c r="L21" s="1331" t="str">
        <f t="shared" si="2"/>
        <v>11</v>
      </c>
      <c r="M21" s="1323" t="s">
        <v>13008</v>
      </c>
      <c r="O21" s="1334" t="s">
        <v>13575</v>
      </c>
      <c r="S21" s="1324"/>
      <c r="W21" s="1325"/>
    </row>
    <row r="22" spans="1:23" ht="14.25" customHeight="1">
      <c r="A22" s="1316">
        <f>A21+1</f>
        <v>18</v>
      </c>
      <c r="B22" s="1326" t="str">
        <f t="shared" si="1"/>
        <v>12</v>
      </c>
      <c r="C22" s="1928" t="s">
        <v>13601</v>
      </c>
      <c r="D22" s="1929"/>
      <c r="E22" s="1929"/>
      <c r="F22" s="1929"/>
      <c r="G22" s="1929"/>
      <c r="H22" s="1929"/>
      <c r="I22" s="1929"/>
      <c r="J22" s="1930"/>
      <c r="K22" s="1330" t="s">
        <v>12995</v>
      </c>
      <c r="L22" s="1331" t="str">
        <f t="shared" si="2"/>
        <v>12</v>
      </c>
      <c r="M22" s="1323" t="s">
        <v>858</v>
      </c>
      <c r="O22" s="1332"/>
      <c r="S22" s="1324"/>
      <c r="W22" s="1325"/>
    </row>
    <row r="23" spans="1:23" ht="14.25" customHeight="1">
      <c r="A23" s="1316">
        <f t="shared" si="0"/>
        <v>19</v>
      </c>
      <c r="B23" s="1326" t="str">
        <f t="shared" si="1"/>
        <v>13</v>
      </c>
      <c r="C23" s="1928" t="s">
        <v>13601</v>
      </c>
      <c r="D23" s="1929"/>
      <c r="E23" s="1929"/>
      <c r="F23" s="1929"/>
      <c r="G23" s="1929"/>
      <c r="H23" s="1929"/>
      <c r="I23" s="1929"/>
      <c r="J23" s="1930"/>
      <c r="K23" s="1330" t="s">
        <v>13455</v>
      </c>
      <c r="L23" s="1331" t="str">
        <f t="shared" si="2"/>
        <v>13</v>
      </c>
      <c r="M23" s="1323" t="s">
        <v>1547</v>
      </c>
      <c r="O23" s="1332"/>
      <c r="S23" s="1324"/>
      <c r="W23" s="1325"/>
    </row>
    <row r="24" spans="1:23" ht="14.25" customHeight="1">
      <c r="A24" s="1316">
        <f t="shared" si="0"/>
        <v>20</v>
      </c>
      <c r="B24" s="1326" t="str">
        <f t="shared" si="1"/>
        <v>14</v>
      </c>
      <c r="C24" s="1928" t="s">
        <v>13601</v>
      </c>
      <c r="D24" s="1929"/>
      <c r="E24" s="1929"/>
      <c r="F24" s="1929"/>
      <c r="G24" s="1929"/>
      <c r="H24" s="1929"/>
      <c r="I24" s="1929"/>
      <c r="J24" s="1930"/>
      <c r="K24" s="1330" t="s">
        <v>12995</v>
      </c>
      <c r="L24" s="1331" t="str">
        <f t="shared" si="2"/>
        <v>14</v>
      </c>
      <c r="M24" s="1323" t="s">
        <v>858</v>
      </c>
      <c r="O24" s="1332"/>
      <c r="S24" s="1324"/>
      <c r="W24" s="1325"/>
    </row>
    <row r="25" spans="1:23" ht="14.25" customHeight="1">
      <c r="A25" s="1316">
        <f t="shared" si="0"/>
        <v>21</v>
      </c>
      <c r="B25" s="1326" t="str">
        <f t="shared" si="1"/>
        <v>15</v>
      </c>
      <c r="C25" s="1928" t="s">
        <v>13601</v>
      </c>
      <c r="D25" s="1929"/>
      <c r="E25" s="1929"/>
      <c r="F25" s="1929"/>
      <c r="G25" s="1929"/>
      <c r="H25" s="1929"/>
      <c r="I25" s="1929"/>
      <c r="J25" s="1930"/>
      <c r="K25" s="1330" t="s">
        <v>12989</v>
      </c>
      <c r="L25" s="1331" t="str">
        <f t="shared" si="2"/>
        <v>15</v>
      </c>
      <c r="M25" s="1323" t="s">
        <v>5921</v>
      </c>
      <c r="O25" s="1332"/>
      <c r="S25" s="1324"/>
      <c r="W25" s="1325"/>
    </row>
    <row r="26" spans="1:23" ht="14.25" customHeight="1">
      <c r="A26" s="1316">
        <f t="shared" si="0"/>
        <v>22</v>
      </c>
      <c r="B26" s="1326" t="str">
        <f t="shared" si="1"/>
        <v>16</v>
      </c>
      <c r="C26" s="1928" t="s">
        <v>13601</v>
      </c>
      <c r="D26" s="1929"/>
      <c r="E26" s="1929"/>
      <c r="F26" s="1929"/>
      <c r="G26" s="1929"/>
      <c r="H26" s="1929"/>
      <c r="I26" s="1929"/>
      <c r="J26" s="1930"/>
      <c r="K26" s="1330" t="s">
        <v>12995</v>
      </c>
      <c r="L26" s="1331" t="str">
        <f t="shared" si="2"/>
        <v>16</v>
      </c>
      <c r="M26" s="1323" t="s">
        <v>858</v>
      </c>
      <c r="O26" s="1332"/>
      <c r="S26" s="1324"/>
      <c r="W26" s="1325"/>
    </row>
    <row r="27" spans="1:23" ht="14.25" customHeight="1">
      <c r="A27" s="1316">
        <f t="shared" si="0"/>
        <v>23</v>
      </c>
      <c r="B27" s="1326" t="str">
        <f t="shared" si="1"/>
        <v>17</v>
      </c>
      <c r="C27" s="1928" t="s">
        <v>13601</v>
      </c>
      <c r="D27" s="1929"/>
      <c r="E27" s="1929"/>
      <c r="F27" s="1929"/>
      <c r="G27" s="1929"/>
      <c r="H27" s="1929"/>
      <c r="I27" s="1929"/>
      <c r="J27" s="1930"/>
      <c r="K27" s="1330" t="s">
        <v>13455</v>
      </c>
      <c r="L27" s="1331" t="str">
        <f t="shared" si="2"/>
        <v>17</v>
      </c>
      <c r="M27" s="1323" t="s">
        <v>1547</v>
      </c>
      <c r="O27" s="1332"/>
      <c r="S27" s="1324"/>
      <c r="W27" s="1325"/>
    </row>
    <row r="28" spans="1:23" ht="14.25" customHeight="1">
      <c r="A28" s="1316">
        <f t="shared" si="0"/>
        <v>24</v>
      </c>
      <c r="B28" s="1326" t="str">
        <f t="shared" si="1"/>
        <v>18</v>
      </c>
      <c r="C28" s="1928" t="s">
        <v>13601</v>
      </c>
      <c r="D28" s="1929"/>
      <c r="E28" s="1929"/>
      <c r="F28" s="1929"/>
      <c r="G28" s="1929"/>
      <c r="H28" s="1929"/>
      <c r="I28" s="1929"/>
      <c r="J28" s="1930"/>
      <c r="K28" s="1330" t="s">
        <v>12995</v>
      </c>
      <c r="L28" s="1331" t="str">
        <f t="shared" si="2"/>
        <v>18</v>
      </c>
      <c r="M28" s="1323" t="s">
        <v>858</v>
      </c>
      <c r="O28" s="1332"/>
      <c r="S28" s="1324"/>
      <c r="W28" s="1325"/>
    </row>
    <row r="29" spans="1:23" ht="14.25" customHeight="1">
      <c r="A29" s="1316">
        <f t="shared" si="0"/>
        <v>25</v>
      </c>
      <c r="B29" s="1326" t="str">
        <f t="shared" si="1"/>
        <v>19</v>
      </c>
      <c r="C29" s="1928" t="s">
        <v>13601</v>
      </c>
      <c r="D29" s="1929"/>
      <c r="E29" s="1929"/>
      <c r="F29" s="1929"/>
      <c r="G29" s="1929"/>
      <c r="H29" s="1929"/>
      <c r="I29" s="1929"/>
      <c r="J29" s="1930"/>
      <c r="K29" s="1330" t="s">
        <v>12989</v>
      </c>
      <c r="L29" s="1331" t="str">
        <f t="shared" si="2"/>
        <v>19</v>
      </c>
      <c r="M29" s="1323" t="s">
        <v>5921</v>
      </c>
      <c r="O29" s="1332"/>
      <c r="S29" s="1324"/>
      <c r="W29" s="1325"/>
    </row>
    <row r="30" spans="1:23" ht="14.25" customHeight="1">
      <c r="A30" s="1316">
        <f t="shared" si="0"/>
        <v>26</v>
      </c>
      <c r="B30" s="1326" t="str">
        <f t="shared" si="1"/>
        <v>1A</v>
      </c>
      <c r="C30" s="1928" t="s">
        <v>13601</v>
      </c>
      <c r="D30" s="1929"/>
      <c r="E30" s="1929"/>
      <c r="F30" s="1929"/>
      <c r="G30" s="1929"/>
      <c r="H30" s="1929"/>
      <c r="I30" s="1929"/>
      <c r="J30" s="1930"/>
      <c r="K30" s="1330" t="s">
        <v>12995</v>
      </c>
      <c r="L30" s="1331" t="str">
        <f t="shared" si="2"/>
        <v>1A</v>
      </c>
      <c r="M30" s="1323" t="s">
        <v>858</v>
      </c>
      <c r="O30" s="1332"/>
      <c r="S30" s="1324"/>
      <c r="W30" s="1325"/>
    </row>
    <row r="31" spans="1:23" ht="14.25" customHeight="1">
      <c r="A31" s="1316">
        <f t="shared" si="0"/>
        <v>27</v>
      </c>
      <c r="B31" s="1326" t="str">
        <f t="shared" si="1"/>
        <v>1B</v>
      </c>
      <c r="C31" s="1928" t="s">
        <v>13601</v>
      </c>
      <c r="D31" s="1929"/>
      <c r="E31" s="1929"/>
      <c r="F31" s="1929"/>
      <c r="G31" s="1929"/>
      <c r="H31" s="1929"/>
      <c r="I31" s="1929"/>
      <c r="J31" s="1930"/>
      <c r="K31" s="1330" t="s">
        <v>13117</v>
      </c>
      <c r="L31" s="1331" t="str">
        <f t="shared" si="2"/>
        <v>1B</v>
      </c>
      <c r="M31" s="1323" t="s">
        <v>2836</v>
      </c>
      <c r="O31" s="1332"/>
      <c r="S31" s="1324"/>
      <c r="U31" s="1333"/>
      <c r="V31" s="1333"/>
      <c r="W31" s="1325"/>
    </row>
    <row r="32" spans="1:23" ht="14.25" customHeight="1">
      <c r="A32" s="1316">
        <f t="shared" si="0"/>
        <v>28</v>
      </c>
      <c r="B32" s="1326" t="str">
        <f t="shared" si="1"/>
        <v>1C</v>
      </c>
      <c r="C32" s="1928" t="s">
        <v>13601</v>
      </c>
      <c r="D32" s="1929"/>
      <c r="E32" s="1929"/>
      <c r="F32" s="1929"/>
      <c r="G32" s="1929"/>
      <c r="H32" s="1929"/>
      <c r="I32" s="1929"/>
      <c r="J32" s="1930"/>
      <c r="K32" s="1330" t="s">
        <v>12984</v>
      </c>
      <c r="L32" s="1331" t="str">
        <f t="shared" si="2"/>
        <v>1C</v>
      </c>
      <c r="M32" s="1323" t="s">
        <v>1168</v>
      </c>
      <c r="O32" s="1333"/>
      <c r="S32" s="1324"/>
      <c r="W32" s="1325"/>
    </row>
    <row r="33" spans="1:23" ht="14.25" customHeight="1">
      <c r="A33" s="1316">
        <f t="shared" si="0"/>
        <v>29</v>
      </c>
      <c r="B33" s="1326" t="str">
        <f t="shared" si="1"/>
        <v>1D</v>
      </c>
      <c r="C33" s="1928" t="s">
        <v>13601</v>
      </c>
      <c r="D33" s="1929"/>
      <c r="E33" s="1929"/>
      <c r="F33" s="1929"/>
      <c r="G33" s="1929"/>
      <c r="H33" s="1929"/>
      <c r="I33" s="1929"/>
      <c r="J33" s="1930"/>
      <c r="K33" s="1330" t="s">
        <v>12984</v>
      </c>
      <c r="L33" s="1331" t="str">
        <f t="shared" si="2"/>
        <v>1D</v>
      </c>
      <c r="M33" s="1323" t="s">
        <v>9466</v>
      </c>
      <c r="O33" s="1333"/>
      <c r="S33" s="1324"/>
      <c r="W33" s="1325"/>
    </row>
    <row r="34" spans="1:23">
      <c r="A34" s="1316">
        <f t="shared" si="0"/>
        <v>30</v>
      </c>
      <c r="B34" s="1326" t="str">
        <f t="shared" si="1"/>
        <v>1E</v>
      </c>
      <c r="C34" s="1327"/>
      <c r="D34" s="1328"/>
      <c r="E34" s="1328"/>
      <c r="F34" s="1328" t="s">
        <v>13607</v>
      </c>
      <c r="G34" s="1328"/>
      <c r="H34" s="1952" t="s">
        <v>13608</v>
      </c>
      <c r="I34" s="1929"/>
      <c r="J34" s="1930"/>
      <c r="K34" s="1330" t="s">
        <v>12986</v>
      </c>
      <c r="L34" s="1331" t="str">
        <f t="shared" si="2"/>
        <v>1E</v>
      </c>
      <c r="M34" s="1323" t="s">
        <v>2844</v>
      </c>
      <c r="O34" s="1332"/>
      <c r="S34" s="1324"/>
      <c r="W34" s="1325"/>
    </row>
    <row r="35" spans="1:23">
      <c r="A35" s="1316">
        <f t="shared" si="0"/>
        <v>31</v>
      </c>
      <c r="B35" s="1326" t="str">
        <f t="shared" si="1"/>
        <v>1F</v>
      </c>
      <c r="C35" s="1928" t="s">
        <v>13601</v>
      </c>
      <c r="D35" s="1929"/>
      <c r="E35" s="1929"/>
      <c r="F35" s="1929"/>
      <c r="G35" s="1929"/>
      <c r="H35" s="1929"/>
      <c r="I35" s="1929"/>
      <c r="J35" s="1930"/>
      <c r="K35" s="1330" t="s">
        <v>13113</v>
      </c>
      <c r="L35" s="1331" t="str">
        <f t="shared" si="2"/>
        <v>1F</v>
      </c>
      <c r="M35" s="1323" t="s">
        <v>1554</v>
      </c>
      <c r="O35" s="1332"/>
      <c r="S35" s="1324"/>
      <c r="W35" s="1325"/>
    </row>
    <row r="36" spans="1:23">
      <c r="A36" s="1316">
        <f t="shared" si="0"/>
        <v>32</v>
      </c>
      <c r="B36" s="1326" t="str">
        <f t="shared" si="1"/>
        <v>20</v>
      </c>
      <c r="C36" s="1327"/>
      <c r="D36" s="1328"/>
      <c r="E36" s="1328"/>
      <c r="F36" s="1328"/>
      <c r="G36" s="1328"/>
      <c r="H36" s="1952" t="s">
        <v>13601</v>
      </c>
      <c r="I36" s="1929"/>
      <c r="J36" s="1930"/>
      <c r="K36" s="1330" t="s">
        <v>12995</v>
      </c>
      <c r="L36" s="1331" t="str">
        <f t="shared" si="2"/>
        <v>20</v>
      </c>
      <c r="M36" s="1323" t="s">
        <v>858</v>
      </c>
      <c r="O36" s="1332"/>
      <c r="S36" s="1324"/>
      <c r="W36" s="1325"/>
    </row>
    <row r="37" spans="1:23">
      <c r="A37" s="1316">
        <f t="shared" si="0"/>
        <v>33</v>
      </c>
      <c r="B37" s="1326" t="str">
        <f t="shared" si="1"/>
        <v>21</v>
      </c>
      <c r="C37" s="1928" t="s">
        <v>13601</v>
      </c>
      <c r="D37" s="1929"/>
      <c r="E37" s="1929"/>
      <c r="F37" s="1929"/>
      <c r="G37" s="1929"/>
      <c r="H37" s="1929"/>
      <c r="I37" s="1929"/>
      <c r="J37" s="1930"/>
      <c r="K37" s="1330" t="s">
        <v>13114</v>
      </c>
      <c r="L37" s="1331" t="str">
        <f t="shared" si="2"/>
        <v>21</v>
      </c>
      <c r="M37" s="1323" t="s">
        <v>1170</v>
      </c>
      <c r="O37" s="1332"/>
      <c r="S37" s="1324"/>
      <c r="W37" s="1325"/>
    </row>
    <row r="38" spans="1:23">
      <c r="A38" s="1316">
        <f t="shared" si="0"/>
        <v>34</v>
      </c>
      <c r="B38" s="1326" t="str">
        <f t="shared" si="1"/>
        <v>22</v>
      </c>
      <c r="C38" s="1928" t="s">
        <v>13601</v>
      </c>
      <c r="D38" s="1929"/>
      <c r="E38" s="1929"/>
      <c r="F38" s="1929"/>
      <c r="G38" s="1929"/>
      <c r="H38" s="1929"/>
      <c r="I38" s="1929"/>
      <c r="J38" s="1930"/>
      <c r="K38" s="1330" t="s">
        <v>12984</v>
      </c>
      <c r="L38" s="1331" t="str">
        <f t="shared" si="2"/>
        <v>22</v>
      </c>
      <c r="M38" s="1323" t="s">
        <v>16</v>
      </c>
      <c r="S38" s="1324"/>
      <c r="W38" s="1325"/>
    </row>
    <row r="39" spans="1:23">
      <c r="A39" s="1316">
        <f t="shared" si="0"/>
        <v>35</v>
      </c>
      <c r="B39" s="1326" t="str">
        <f t="shared" si="1"/>
        <v>23</v>
      </c>
      <c r="C39" s="1928" t="s">
        <v>13601</v>
      </c>
      <c r="D39" s="1929"/>
      <c r="E39" s="1929"/>
      <c r="F39" s="1929"/>
      <c r="G39" s="1929"/>
      <c r="H39" s="1929"/>
      <c r="I39" s="1929"/>
      <c r="J39" s="1930"/>
      <c r="K39" s="1330" t="s">
        <v>12984</v>
      </c>
      <c r="L39" s="1331" t="str">
        <f t="shared" si="2"/>
        <v>23</v>
      </c>
      <c r="M39" s="1323" t="s">
        <v>16</v>
      </c>
      <c r="S39" s="1324"/>
      <c r="W39" s="1325"/>
    </row>
    <row r="40" spans="1:23">
      <c r="A40" s="1316">
        <f t="shared" si="0"/>
        <v>36</v>
      </c>
      <c r="B40" s="1326" t="str">
        <f t="shared" si="1"/>
        <v>24</v>
      </c>
      <c r="C40" s="1928" t="s">
        <v>13601</v>
      </c>
      <c r="D40" s="1929"/>
      <c r="E40" s="1929"/>
      <c r="F40" s="1929"/>
      <c r="G40" s="1929"/>
      <c r="H40" s="1929"/>
      <c r="I40" s="1929"/>
      <c r="J40" s="1930"/>
      <c r="K40" s="1330" t="s">
        <v>12984</v>
      </c>
      <c r="L40" s="1331" t="str">
        <f t="shared" si="2"/>
        <v>24</v>
      </c>
      <c r="M40" s="1323" t="s">
        <v>16</v>
      </c>
      <c r="S40" s="1324"/>
      <c r="W40" s="1325"/>
    </row>
    <row r="41" spans="1:23">
      <c r="A41" s="1316">
        <f t="shared" si="0"/>
        <v>37</v>
      </c>
      <c r="B41" s="1326" t="str">
        <f t="shared" si="1"/>
        <v>25</v>
      </c>
      <c r="C41" s="1928" t="s">
        <v>13601</v>
      </c>
      <c r="D41" s="1929"/>
      <c r="E41" s="1929"/>
      <c r="F41" s="1929"/>
      <c r="G41" s="1929"/>
      <c r="H41" s="1929"/>
      <c r="I41" s="1929"/>
      <c r="J41" s="1930"/>
      <c r="K41" s="1330" t="s">
        <v>12984</v>
      </c>
      <c r="L41" s="1331" t="str">
        <f t="shared" si="2"/>
        <v>25</v>
      </c>
      <c r="M41" s="1323" t="s">
        <v>16</v>
      </c>
      <c r="S41" s="1324"/>
      <c r="W41" s="1325"/>
    </row>
    <row r="42" spans="1:23" ht="14.25" customHeight="1">
      <c r="A42" s="1316">
        <f t="shared" si="0"/>
        <v>38</v>
      </c>
      <c r="B42" s="1326" t="str">
        <f t="shared" si="1"/>
        <v>26</v>
      </c>
      <c r="C42" s="1928" t="s">
        <v>13601</v>
      </c>
      <c r="D42" s="1929"/>
      <c r="E42" s="1929"/>
      <c r="F42" s="1929"/>
      <c r="G42" s="1929"/>
      <c r="H42" s="1929"/>
      <c r="I42" s="1929"/>
      <c r="J42" s="1930"/>
      <c r="K42" s="1330" t="s">
        <v>12984</v>
      </c>
      <c r="L42" s="1331" t="str">
        <f t="shared" si="2"/>
        <v>26</v>
      </c>
      <c r="M42" s="1323" t="s">
        <v>1168</v>
      </c>
      <c r="S42" s="1324"/>
      <c r="W42" s="1325"/>
    </row>
    <row r="43" spans="1:23" ht="14.25" customHeight="1">
      <c r="A43" s="1316">
        <f t="shared" si="0"/>
        <v>39</v>
      </c>
      <c r="B43" s="1326" t="str">
        <f t="shared" si="1"/>
        <v>27</v>
      </c>
      <c r="C43" s="1928" t="s">
        <v>13601</v>
      </c>
      <c r="D43" s="1929"/>
      <c r="E43" s="1929"/>
      <c r="F43" s="1929"/>
      <c r="G43" s="1929"/>
      <c r="H43" s="1929"/>
      <c r="I43" s="1929"/>
      <c r="J43" s="1930"/>
      <c r="K43" s="1330" t="s">
        <v>12984</v>
      </c>
      <c r="L43" s="1331" t="str">
        <f t="shared" si="2"/>
        <v>27</v>
      </c>
      <c r="M43" s="1323" t="s">
        <v>13584</v>
      </c>
      <c r="S43" s="1324"/>
      <c r="W43" s="1325"/>
    </row>
    <row r="44" spans="1:23" ht="14.25" customHeight="1">
      <c r="A44" s="1316">
        <f t="shared" si="0"/>
        <v>40</v>
      </c>
      <c r="B44" s="1326" t="str">
        <f t="shared" si="1"/>
        <v>28</v>
      </c>
      <c r="C44" s="1928" t="s">
        <v>13601</v>
      </c>
      <c r="D44" s="1929"/>
      <c r="E44" s="1929"/>
      <c r="F44" s="1929"/>
      <c r="G44" s="1929"/>
      <c r="H44" s="1929"/>
      <c r="I44" s="1929"/>
      <c r="J44" s="1930"/>
      <c r="K44" s="1330" t="s">
        <v>12984</v>
      </c>
      <c r="L44" s="1331" t="str">
        <f t="shared" si="2"/>
        <v>28</v>
      </c>
      <c r="M44" s="1323" t="s">
        <v>16</v>
      </c>
      <c r="S44" s="1324"/>
      <c r="W44" s="1325"/>
    </row>
    <row r="45" spans="1:23" ht="14.25" customHeight="1">
      <c r="A45" s="1316">
        <f t="shared" si="0"/>
        <v>41</v>
      </c>
      <c r="B45" s="1326" t="str">
        <f t="shared" si="1"/>
        <v>29</v>
      </c>
      <c r="C45" s="1928" t="s">
        <v>13601</v>
      </c>
      <c r="D45" s="1929"/>
      <c r="E45" s="1929"/>
      <c r="F45" s="1929"/>
      <c r="G45" s="1929"/>
      <c r="H45" s="1929"/>
      <c r="I45" s="1929"/>
      <c r="J45" s="1930"/>
      <c r="K45" s="1330" t="s">
        <v>12984</v>
      </c>
      <c r="L45" s="1331" t="str">
        <f t="shared" si="2"/>
        <v>29</v>
      </c>
      <c r="M45" s="1323" t="s">
        <v>819</v>
      </c>
      <c r="S45" s="1324"/>
      <c r="W45" s="1325"/>
    </row>
    <row r="46" spans="1:23" ht="14.25" customHeight="1">
      <c r="A46" s="1316">
        <f t="shared" si="0"/>
        <v>42</v>
      </c>
      <c r="B46" s="1326" t="str">
        <f t="shared" si="1"/>
        <v>2A</v>
      </c>
      <c r="C46" s="1928" t="s">
        <v>13601</v>
      </c>
      <c r="D46" s="1929"/>
      <c r="E46" s="1929"/>
      <c r="F46" s="1929"/>
      <c r="G46" s="1929"/>
      <c r="H46" s="1929"/>
      <c r="I46" s="1929"/>
      <c r="J46" s="1930"/>
      <c r="K46" s="1330" t="s">
        <v>12984</v>
      </c>
      <c r="L46" s="1331" t="str">
        <f t="shared" si="2"/>
        <v>2A</v>
      </c>
      <c r="M46" s="1323" t="s">
        <v>1168</v>
      </c>
      <c r="S46" s="1324"/>
      <c r="W46" s="1325"/>
    </row>
    <row r="47" spans="1:23" ht="14.25" customHeight="1">
      <c r="A47" s="1316">
        <f t="shared" si="0"/>
        <v>43</v>
      </c>
      <c r="B47" s="1326" t="str">
        <f t="shared" si="1"/>
        <v>2B</v>
      </c>
      <c r="C47" s="1928" t="s">
        <v>13601</v>
      </c>
      <c r="D47" s="1929"/>
      <c r="E47" s="1929"/>
      <c r="F47" s="1929"/>
      <c r="G47" s="1929"/>
      <c r="H47" s="1929"/>
      <c r="I47" s="1929"/>
      <c r="J47" s="1930"/>
      <c r="K47" s="1330" t="s">
        <v>12984</v>
      </c>
      <c r="L47" s="1331" t="str">
        <f t="shared" si="2"/>
        <v>2B</v>
      </c>
      <c r="M47" s="1323" t="s">
        <v>6827</v>
      </c>
      <c r="S47" s="1324"/>
      <c r="W47" s="1325"/>
    </row>
    <row r="48" spans="1:23" ht="14.25" customHeight="1">
      <c r="A48" s="1316">
        <f t="shared" si="0"/>
        <v>44</v>
      </c>
      <c r="B48" s="1326" t="str">
        <f t="shared" si="1"/>
        <v>2C</v>
      </c>
      <c r="C48" s="1928" t="s">
        <v>13601</v>
      </c>
      <c r="D48" s="1929"/>
      <c r="E48" s="1929"/>
      <c r="F48" s="1929"/>
      <c r="G48" s="1929"/>
      <c r="H48" s="1929"/>
      <c r="I48" s="1929"/>
      <c r="J48" s="1930"/>
      <c r="K48" s="1330" t="s">
        <v>12984</v>
      </c>
      <c r="L48" s="1331" t="str">
        <f t="shared" si="2"/>
        <v>2C</v>
      </c>
      <c r="M48" s="1323" t="s">
        <v>1168</v>
      </c>
      <c r="S48" s="1324"/>
      <c r="W48" s="1325"/>
    </row>
    <row r="49" spans="1:23" ht="14.25" customHeight="1">
      <c r="A49" s="1316">
        <f t="shared" si="0"/>
        <v>45</v>
      </c>
      <c r="B49" s="1326" t="str">
        <f t="shared" si="1"/>
        <v>2D</v>
      </c>
      <c r="C49" s="1928" t="s">
        <v>13601</v>
      </c>
      <c r="D49" s="1929"/>
      <c r="E49" s="1929"/>
      <c r="F49" s="1929"/>
      <c r="G49" s="1929"/>
      <c r="H49" s="1929"/>
      <c r="I49" s="1929"/>
      <c r="J49" s="1930"/>
      <c r="K49" s="1330" t="s">
        <v>12984</v>
      </c>
      <c r="L49" s="1331" t="str">
        <f t="shared" si="2"/>
        <v>2D</v>
      </c>
      <c r="M49" s="1323" t="s">
        <v>1600</v>
      </c>
      <c r="S49" s="1324"/>
      <c r="W49" s="1325"/>
    </row>
    <row r="50" spans="1:23" ht="14.25" customHeight="1">
      <c r="A50" s="1316">
        <f t="shared" si="0"/>
        <v>46</v>
      </c>
      <c r="B50" s="1326" t="str">
        <f t="shared" si="1"/>
        <v>2E</v>
      </c>
      <c r="C50" s="1928" t="s">
        <v>13601</v>
      </c>
      <c r="D50" s="1929"/>
      <c r="E50" s="1929"/>
      <c r="F50" s="1929"/>
      <c r="G50" s="1929"/>
      <c r="H50" s="1929"/>
      <c r="I50" s="1929"/>
      <c r="J50" s="1930"/>
      <c r="K50" s="1335" t="s">
        <v>12984</v>
      </c>
      <c r="L50" s="1331" t="str">
        <f t="shared" si="2"/>
        <v>2E</v>
      </c>
      <c r="M50" s="1323" t="s">
        <v>1168</v>
      </c>
      <c r="S50" s="1324"/>
      <c r="W50" s="1325"/>
    </row>
    <row r="51" spans="1:23" ht="14.25" customHeight="1">
      <c r="A51" s="1316">
        <f t="shared" si="0"/>
        <v>47</v>
      </c>
      <c r="B51" s="1326" t="str">
        <f t="shared" si="1"/>
        <v>2F</v>
      </c>
      <c r="C51" s="1928" t="s">
        <v>13601</v>
      </c>
      <c r="D51" s="1929"/>
      <c r="E51" s="1929"/>
      <c r="F51" s="1929"/>
      <c r="G51" s="1929"/>
      <c r="H51" s="1929"/>
      <c r="I51" s="1929"/>
      <c r="J51" s="1930"/>
      <c r="K51" s="1335" t="s">
        <v>12984</v>
      </c>
      <c r="L51" s="1331" t="str">
        <f>B51</f>
        <v>2F</v>
      </c>
      <c r="M51" s="1323" t="s">
        <v>6827</v>
      </c>
      <c r="S51" s="1324"/>
      <c r="W51" s="1325"/>
    </row>
    <row r="52" spans="1:23" ht="14.25" customHeight="1">
      <c r="A52" s="1316">
        <f t="shared" si="0"/>
        <v>48</v>
      </c>
      <c r="B52" s="1326" t="str">
        <f t="shared" si="1"/>
        <v>30</v>
      </c>
      <c r="C52" s="1928" t="s">
        <v>13601</v>
      </c>
      <c r="D52" s="1929"/>
      <c r="E52" s="1929"/>
      <c r="F52" s="1929"/>
      <c r="G52" s="1929"/>
      <c r="H52" s="1929"/>
      <c r="I52" s="1929"/>
      <c r="J52" s="1930"/>
      <c r="K52" s="1330" t="s">
        <v>12984</v>
      </c>
      <c r="L52" s="1331" t="str">
        <f t="shared" ref="L52:L115" si="3">B52</f>
        <v>30</v>
      </c>
      <c r="M52" s="1323" t="s">
        <v>1168</v>
      </c>
      <c r="S52" s="1324"/>
      <c r="W52" s="1325"/>
    </row>
    <row r="53" spans="1:23" ht="14.25" customHeight="1">
      <c r="A53" s="1316">
        <f t="shared" si="0"/>
        <v>49</v>
      </c>
      <c r="B53" s="1326" t="str">
        <f t="shared" si="1"/>
        <v>31</v>
      </c>
      <c r="C53" s="1928" t="s">
        <v>13601</v>
      </c>
      <c r="D53" s="1929"/>
      <c r="E53" s="1929"/>
      <c r="F53" s="1929"/>
      <c r="G53" s="1929"/>
      <c r="H53" s="1929"/>
      <c r="I53" s="1929"/>
      <c r="J53" s="1930"/>
      <c r="K53" s="1330" t="s">
        <v>12984</v>
      </c>
      <c r="L53" s="1331" t="str">
        <f t="shared" si="3"/>
        <v>31</v>
      </c>
      <c r="M53" s="1323" t="s">
        <v>1600</v>
      </c>
      <c r="S53" s="1324"/>
      <c r="W53" s="1325"/>
    </row>
    <row r="54" spans="1:23" ht="14.25" customHeight="1">
      <c r="A54" s="1316">
        <f t="shared" si="0"/>
        <v>50</v>
      </c>
      <c r="B54" s="1326" t="str">
        <f t="shared" si="1"/>
        <v>32</v>
      </c>
      <c r="C54" s="1928" t="s">
        <v>13601</v>
      </c>
      <c r="D54" s="1929"/>
      <c r="E54" s="1929"/>
      <c r="F54" s="1929"/>
      <c r="G54" s="1929"/>
      <c r="H54" s="1929"/>
      <c r="I54" s="1929"/>
      <c r="J54" s="1930"/>
      <c r="K54" s="1330" t="s">
        <v>12984</v>
      </c>
      <c r="L54" s="1331" t="str">
        <f t="shared" si="3"/>
        <v>32</v>
      </c>
      <c r="M54" s="1323" t="s">
        <v>1168</v>
      </c>
      <c r="S54" s="1324"/>
      <c r="W54" s="1325"/>
    </row>
    <row r="55" spans="1:23" ht="14.25" customHeight="1">
      <c r="A55" s="1316">
        <f t="shared" si="0"/>
        <v>51</v>
      </c>
      <c r="B55" s="1326" t="str">
        <f t="shared" si="1"/>
        <v>33</v>
      </c>
      <c r="C55" s="1928" t="s">
        <v>13601</v>
      </c>
      <c r="D55" s="1929"/>
      <c r="E55" s="1929"/>
      <c r="F55" s="1929"/>
      <c r="G55" s="1929"/>
      <c r="H55" s="1929"/>
      <c r="I55" s="1929"/>
      <c r="J55" s="1930"/>
      <c r="K55" s="1330" t="s">
        <v>12984</v>
      </c>
      <c r="L55" s="1331" t="str">
        <f t="shared" si="3"/>
        <v>33</v>
      </c>
      <c r="M55" s="1323" t="s">
        <v>13583</v>
      </c>
      <c r="S55" s="1324"/>
      <c r="W55" s="1325"/>
    </row>
    <row r="56" spans="1:23" ht="14.25" customHeight="1">
      <c r="A56" s="1316">
        <f t="shared" si="0"/>
        <v>52</v>
      </c>
      <c r="B56" s="1326" t="str">
        <f t="shared" si="1"/>
        <v>34</v>
      </c>
      <c r="C56" s="1928" t="s">
        <v>13601</v>
      </c>
      <c r="D56" s="1929"/>
      <c r="E56" s="1929"/>
      <c r="F56" s="1929"/>
      <c r="G56" s="1929"/>
      <c r="H56" s="1929"/>
      <c r="I56" s="1929"/>
      <c r="J56" s="1930"/>
      <c r="K56" s="1330" t="s">
        <v>12984</v>
      </c>
      <c r="L56" s="1331" t="str">
        <f t="shared" si="3"/>
        <v>34</v>
      </c>
      <c r="M56" s="1323" t="s">
        <v>1168</v>
      </c>
      <c r="S56" s="1324"/>
      <c r="W56" s="1325"/>
    </row>
    <row r="57" spans="1:23" ht="14.25" customHeight="1">
      <c r="A57" s="1316">
        <f t="shared" si="0"/>
        <v>53</v>
      </c>
      <c r="B57" s="1326" t="str">
        <f t="shared" si="1"/>
        <v>35</v>
      </c>
      <c r="C57" s="1928" t="s">
        <v>13601</v>
      </c>
      <c r="D57" s="1929"/>
      <c r="E57" s="1929"/>
      <c r="F57" s="1929"/>
      <c r="G57" s="1929"/>
      <c r="H57" s="1929"/>
      <c r="I57" s="1929"/>
      <c r="J57" s="1930"/>
      <c r="K57" s="1330" t="s">
        <v>12984</v>
      </c>
      <c r="L57" s="1331" t="str">
        <f t="shared" si="3"/>
        <v>35</v>
      </c>
      <c r="M57" s="1323" t="s">
        <v>6826</v>
      </c>
      <c r="S57" s="1324"/>
      <c r="W57" s="1325"/>
    </row>
    <row r="58" spans="1:23">
      <c r="A58" s="1316">
        <f t="shared" si="0"/>
        <v>54</v>
      </c>
      <c r="B58" s="1326" t="str">
        <f t="shared" si="1"/>
        <v>36</v>
      </c>
      <c r="C58" s="1928" t="s">
        <v>13601</v>
      </c>
      <c r="D58" s="1929"/>
      <c r="E58" s="1929"/>
      <c r="F58" s="1929"/>
      <c r="G58" s="1929"/>
      <c r="H58" s="1929"/>
      <c r="I58" s="1929"/>
      <c r="J58" s="1930"/>
      <c r="K58" s="1330" t="s">
        <v>12984</v>
      </c>
      <c r="L58" s="1331" t="str">
        <f t="shared" si="3"/>
        <v>36</v>
      </c>
      <c r="M58" s="1323" t="s">
        <v>16</v>
      </c>
      <c r="S58" s="1324"/>
      <c r="W58" s="1325"/>
    </row>
    <row r="59" spans="1:23">
      <c r="A59" s="1316">
        <f t="shared" si="0"/>
        <v>55</v>
      </c>
      <c r="B59" s="1326" t="str">
        <f t="shared" si="1"/>
        <v>37</v>
      </c>
      <c r="C59" s="1928" t="s">
        <v>13601</v>
      </c>
      <c r="D59" s="1929"/>
      <c r="E59" s="1929"/>
      <c r="F59" s="1929"/>
      <c r="G59" s="1929"/>
      <c r="H59" s="1929"/>
      <c r="I59" s="1929"/>
      <c r="J59" s="1930"/>
      <c r="K59" s="1330" t="s">
        <v>12984</v>
      </c>
      <c r="L59" s="1331" t="str">
        <f t="shared" si="3"/>
        <v>37</v>
      </c>
      <c r="M59" s="1323" t="s">
        <v>16</v>
      </c>
      <c r="S59" s="1324"/>
      <c r="W59" s="1325"/>
    </row>
    <row r="60" spans="1:23">
      <c r="A60" s="1316">
        <f t="shared" si="0"/>
        <v>56</v>
      </c>
      <c r="B60" s="1326" t="str">
        <f t="shared" si="1"/>
        <v>38</v>
      </c>
      <c r="C60" s="1928" t="s">
        <v>13601</v>
      </c>
      <c r="D60" s="1929"/>
      <c r="E60" s="1929"/>
      <c r="F60" s="1929"/>
      <c r="G60" s="1929"/>
      <c r="H60" s="1929"/>
      <c r="I60" s="1929"/>
      <c r="J60" s="1930"/>
      <c r="K60" s="1330" t="s">
        <v>12984</v>
      </c>
      <c r="L60" s="1331" t="str">
        <f t="shared" si="3"/>
        <v>38</v>
      </c>
      <c r="M60" s="1323" t="s">
        <v>16</v>
      </c>
      <c r="S60" s="1324"/>
      <c r="W60" s="1325"/>
    </row>
    <row r="61" spans="1:23">
      <c r="A61" s="1316">
        <f t="shared" si="0"/>
        <v>57</v>
      </c>
      <c r="B61" s="1326" t="str">
        <f t="shared" si="1"/>
        <v>39</v>
      </c>
      <c r="C61" s="1928" t="s">
        <v>13601</v>
      </c>
      <c r="D61" s="1929"/>
      <c r="E61" s="1929"/>
      <c r="F61" s="1929"/>
      <c r="G61" s="1929"/>
      <c r="H61" s="1929"/>
      <c r="I61" s="1929"/>
      <c r="J61" s="1930"/>
      <c r="K61" s="1330" t="s">
        <v>12984</v>
      </c>
      <c r="L61" s="1331" t="str">
        <f t="shared" si="3"/>
        <v>39</v>
      </c>
      <c r="M61" s="1323" t="s">
        <v>1613</v>
      </c>
      <c r="S61" s="1324"/>
      <c r="W61" s="1325"/>
    </row>
    <row r="62" spans="1:23">
      <c r="A62" s="1316">
        <f t="shared" si="0"/>
        <v>58</v>
      </c>
      <c r="B62" s="1326" t="str">
        <f t="shared" si="1"/>
        <v>3A</v>
      </c>
      <c r="C62" s="1943" t="s">
        <v>13609</v>
      </c>
      <c r="D62" s="1944"/>
      <c r="E62" s="1944"/>
      <c r="F62" s="1944"/>
      <c r="G62" s="1944"/>
      <c r="H62" s="1944"/>
      <c r="I62" s="1944"/>
      <c r="J62" s="1945"/>
      <c r="K62" s="1330" t="s">
        <v>13610</v>
      </c>
      <c r="L62" s="1331" t="str">
        <f t="shared" si="3"/>
        <v>3A</v>
      </c>
      <c r="M62" s="1323" t="s">
        <v>13009</v>
      </c>
      <c r="O62" s="1336"/>
      <c r="S62" s="1324"/>
      <c r="W62" s="1325"/>
    </row>
    <row r="63" spans="1:23">
      <c r="A63" s="1316">
        <f t="shared" si="0"/>
        <v>59</v>
      </c>
      <c r="B63" s="1326" t="str">
        <f t="shared" si="1"/>
        <v>3B</v>
      </c>
      <c r="C63" s="1943" t="s">
        <v>13611</v>
      </c>
      <c r="D63" s="1944"/>
      <c r="E63" s="1944"/>
      <c r="F63" s="1944"/>
      <c r="G63" s="1944"/>
      <c r="H63" s="1944"/>
      <c r="I63" s="1944"/>
      <c r="J63" s="1945"/>
      <c r="K63" s="1330" t="s">
        <v>13612</v>
      </c>
      <c r="L63" s="1331" t="str">
        <f t="shared" si="3"/>
        <v>3B</v>
      </c>
      <c r="M63" s="1323" t="s">
        <v>13010</v>
      </c>
      <c r="O63" s="1336"/>
      <c r="S63" s="1324"/>
      <c r="W63" s="1325"/>
    </row>
    <row r="64" spans="1:23">
      <c r="A64" s="1316">
        <f t="shared" si="0"/>
        <v>60</v>
      </c>
      <c r="B64" s="1326" t="str">
        <f t="shared" si="1"/>
        <v>3C</v>
      </c>
      <c r="C64" s="1943" t="s">
        <v>13613</v>
      </c>
      <c r="D64" s="1944"/>
      <c r="E64" s="1944"/>
      <c r="F64" s="1944"/>
      <c r="G64" s="1944"/>
      <c r="H64" s="1944"/>
      <c r="I64" s="1944"/>
      <c r="J64" s="1945"/>
      <c r="K64" s="1330" t="s">
        <v>13614</v>
      </c>
      <c r="L64" s="1331" t="str">
        <f t="shared" si="3"/>
        <v>3C</v>
      </c>
      <c r="M64" s="1323" t="s">
        <v>13334</v>
      </c>
      <c r="O64" s="1336"/>
      <c r="S64" s="1324"/>
      <c r="W64" s="1325"/>
    </row>
    <row r="65" spans="1:23">
      <c r="A65" s="1316">
        <f t="shared" si="0"/>
        <v>61</v>
      </c>
      <c r="B65" s="1326" t="str">
        <f t="shared" si="1"/>
        <v>3D</v>
      </c>
      <c r="C65" s="1943" t="s">
        <v>13615</v>
      </c>
      <c r="D65" s="1944"/>
      <c r="E65" s="1944"/>
      <c r="F65" s="1951"/>
      <c r="G65" s="1944" t="s">
        <v>13616</v>
      </c>
      <c r="H65" s="1944"/>
      <c r="I65" s="1944"/>
      <c r="J65" s="1951"/>
      <c r="K65" s="1330" t="s">
        <v>13417</v>
      </c>
      <c r="L65" s="1331" t="str">
        <f t="shared" si="3"/>
        <v>3D</v>
      </c>
      <c r="M65" s="1323" t="s">
        <v>201</v>
      </c>
      <c r="S65" s="1324"/>
      <c r="W65" s="1325"/>
    </row>
    <row r="66" spans="1:23">
      <c r="A66" s="1316">
        <f>A65+1</f>
        <v>62</v>
      </c>
      <c r="B66" s="1326" t="str">
        <f t="shared" si="1"/>
        <v>3E</v>
      </c>
      <c r="C66" s="1937" t="s">
        <v>13617</v>
      </c>
      <c r="D66" s="1938"/>
      <c r="E66" s="1938"/>
      <c r="F66" s="1938"/>
      <c r="G66" s="1946"/>
      <c r="H66" s="1947" t="s">
        <v>13618</v>
      </c>
      <c r="I66" s="1938"/>
      <c r="J66" s="1939"/>
      <c r="K66" s="1330" t="s">
        <v>12990</v>
      </c>
      <c r="L66" s="1331" t="str">
        <f t="shared" si="3"/>
        <v>3E</v>
      </c>
      <c r="M66" s="1323" t="s">
        <v>13335</v>
      </c>
      <c r="S66" s="1324"/>
      <c r="W66" s="1325"/>
    </row>
    <row r="67" spans="1:23">
      <c r="A67" s="1316">
        <f t="shared" si="0"/>
        <v>63</v>
      </c>
      <c r="B67" s="1326" t="str">
        <f t="shared" si="1"/>
        <v>3F</v>
      </c>
      <c r="C67" s="1937" t="s">
        <v>13619</v>
      </c>
      <c r="D67" s="1946"/>
      <c r="E67" s="1947" t="s">
        <v>13620</v>
      </c>
      <c r="F67" s="1938"/>
      <c r="G67" s="1938"/>
      <c r="H67" s="1938"/>
      <c r="I67" s="1946"/>
      <c r="J67" s="1337"/>
      <c r="K67" s="1330" t="s">
        <v>13621</v>
      </c>
      <c r="L67" s="1331" t="str">
        <f t="shared" si="3"/>
        <v>3F</v>
      </c>
      <c r="M67" s="1323" t="s">
        <v>13019</v>
      </c>
      <c r="S67" s="1324"/>
      <c r="W67" s="1325"/>
    </row>
    <row r="68" spans="1:23">
      <c r="A68" s="1316">
        <f t="shared" si="0"/>
        <v>64</v>
      </c>
      <c r="B68" s="1326" t="str">
        <f t="shared" si="1"/>
        <v>40</v>
      </c>
      <c r="C68" s="1338"/>
      <c r="D68" s="1339"/>
      <c r="E68" s="1339"/>
      <c r="F68" s="1947" t="s">
        <v>13622</v>
      </c>
      <c r="G68" s="1938"/>
      <c r="H68" s="1938"/>
      <c r="I68" s="1938"/>
      <c r="J68" s="1939"/>
      <c r="K68" s="1330" t="s">
        <v>12991</v>
      </c>
      <c r="L68" s="1331" t="str">
        <f t="shared" si="3"/>
        <v>40</v>
      </c>
      <c r="M68" s="1323" t="s">
        <v>1114</v>
      </c>
      <c r="S68" s="1324"/>
      <c r="W68" s="1325"/>
    </row>
    <row r="69" spans="1:23">
      <c r="A69" s="1316">
        <f t="shared" si="0"/>
        <v>65</v>
      </c>
      <c r="B69" s="1326" t="str">
        <f t="shared" si="1"/>
        <v>41</v>
      </c>
      <c r="C69" s="1937" t="s">
        <v>13623</v>
      </c>
      <c r="D69" s="1938"/>
      <c r="E69" s="1938"/>
      <c r="F69" s="1938"/>
      <c r="G69" s="1946"/>
      <c r="H69" s="1947" t="s">
        <v>13624</v>
      </c>
      <c r="I69" s="1938"/>
      <c r="J69" s="1939"/>
      <c r="K69" s="1330" t="s">
        <v>12990</v>
      </c>
      <c r="L69" s="1331" t="str">
        <f t="shared" si="3"/>
        <v>41</v>
      </c>
      <c r="M69" s="1323" t="s">
        <v>201</v>
      </c>
      <c r="S69" s="1324"/>
      <c r="W69" s="1325"/>
    </row>
    <row r="70" spans="1:23">
      <c r="A70" s="1316">
        <f t="shared" ref="A70:A133" si="4">A69+1</f>
        <v>66</v>
      </c>
      <c r="B70" s="1326" t="str">
        <f t="shared" ref="B70:B133" si="5">DEC2HEX(A70,2)</f>
        <v>42</v>
      </c>
      <c r="C70" s="1937" t="s">
        <v>13625</v>
      </c>
      <c r="D70" s="1946"/>
      <c r="E70" s="1947" t="s">
        <v>13626</v>
      </c>
      <c r="F70" s="1938"/>
      <c r="G70" s="1938"/>
      <c r="H70" s="1938"/>
      <c r="I70" s="1946"/>
      <c r="J70" s="1337"/>
      <c r="K70" s="1330" t="s">
        <v>13621</v>
      </c>
      <c r="L70" s="1331" t="str">
        <f t="shared" si="3"/>
        <v>42</v>
      </c>
      <c r="M70" s="1323" t="s">
        <v>1567</v>
      </c>
      <c r="S70" s="1324"/>
      <c r="W70" s="1325"/>
    </row>
    <row r="71" spans="1:23">
      <c r="A71" s="1316">
        <f t="shared" si="4"/>
        <v>67</v>
      </c>
      <c r="B71" s="1326" t="str">
        <f t="shared" si="5"/>
        <v>43</v>
      </c>
      <c r="C71" s="1338"/>
      <c r="D71" s="1339"/>
      <c r="E71" s="1339"/>
      <c r="F71" s="1947" t="s">
        <v>13627</v>
      </c>
      <c r="G71" s="1938"/>
      <c r="H71" s="1938"/>
      <c r="I71" s="1938"/>
      <c r="J71" s="1939"/>
      <c r="K71" s="1330" t="s">
        <v>12991</v>
      </c>
      <c r="L71" s="1331" t="str">
        <f t="shared" si="3"/>
        <v>43</v>
      </c>
      <c r="M71" s="1323" t="s">
        <v>350</v>
      </c>
      <c r="S71" s="1324"/>
      <c r="W71" s="1325"/>
    </row>
    <row r="72" spans="1:23">
      <c r="A72" s="1316">
        <f t="shared" si="4"/>
        <v>68</v>
      </c>
      <c r="B72" s="1326" t="str">
        <f t="shared" si="5"/>
        <v>44</v>
      </c>
      <c r="C72" s="1937" t="s">
        <v>13628</v>
      </c>
      <c r="D72" s="1938"/>
      <c r="E72" s="1938"/>
      <c r="F72" s="1938"/>
      <c r="G72" s="1938"/>
      <c r="H72" s="1938"/>
      <c r="I72" s="1938"/>
      <c r="J72" s="1939"/>
      <c r="K72" s="1330" t="s">
        <v>12996</v>
      </c>
      <c r="L72" s="1331" t="str">
        <f t="shared" si="3"/>
        <v>44</v>
      </c>
      <c r="M72" s="1323" t="s">
        <v>265</v>
      </c>
      <c r="S72" s="1324"/>
      <c r="W72" s="1325"/>
    </row>
    <row r="73" spans="1:23">
      <c r="A73" s="1316">
        <f t="shared" si="4"/>
        <v>69</v>
      </c>
      <c r="B73" s="1326" t="str">
        <f t="shared" si="5"/>
        <v>45</v>
      </c>
      <c r="C73" s="1948" t="s">
        <v>13629</v>
      </c>
      <c r="D73" s="1949"/>
      <c r="E73" s="1949"/>
      <c r="F73" s="1949"/>
      <c r="G73" s="1949"/>
      <c r="H73" s="1949"/>
      <c r="I73" s="1949"/>
      <c r="J73" s="1950"/>
      <c r="K73" s="1340" t="s">
        <v>2427</v>
      </c>
      <c r="L73" s="1331" t="str">
        <f t="shared" si="3"/>
        <v>45</v>
      </c>
      <c r="M73" s="1323" t="s">
        <v>16</v>
      </c>
      <c r="S73" s="1324"/>
      <c r="W73" s="1325"/>
    </row>
    <row r="74" spans="1:23">
      <c r="A74" s="1316">
        <f t="shared" si="4"/>
        <v>70</v>
      </c>
      <c r="B74" s="1326" t="str">
        <f t="shared" si="5"/>
        <v>46</v>
      </c>
      <c r="C74" s="1928" t="s">
        <v>13601</v>
      </c>
      <c r="D74" s="1929"/>
      <c r="E74" s="1929"/>
      <c r="F74" s="1929"/>
      <c r="G74" s="1929"/>
      <c r="H74" s="1929"/>
      <c r="I74" s="1929"/>
      <c r="J74" s="1930"/>
      <c r="K74" s="1330" t="s">
        <v>12984</v>
      </c>
      <c r="L74" s="1331" t="str">
        <f t="shared" si="3"/>
        <v>46</v>
      </c>
      <c r="M74" s="1323" t="s">
        <v>16</v>
      </c>
      <c r="S74" s="1324"/>
      <c r="W74" s="1325"/>
    </row>
    <row r="75" spans="1:23">
      <c r="A75" s="1316">
        <f t="shared" si="4"/>
        <v>71</v>
      </c>
      <c r="B75" s="1326" t="str">
        <f t="shared" si="5"/>
        <v>47</v>
      </c>
      <c r="C75" s="1928" t="s">
        <v>13601</v>
      </c>
      <c r="D75" s="1929"/>
      <c r="E75" s="1929"/>
      <c r="F75" s="1929"/>
      <c r="G75" s="1929"/>
      <c r="H75" s="1929"/>
      <c r="I75" s="1929"/>
      <c r="J75" s="1930"/>
      <c r="K75" s="1330" t="s">
        <v>12984</v>
      </c>
      <c r="L75" s="1331" t="str">
        <f t="shared" si="3"/>
        <v>47</v>
      </c>
      <c r="M75" s="1323" t="s">
        <v>16</v>
      </c>
      <c r="S75" s="1324"/>
      <c r="W75" s="1325"/>
    </row>
    <row r="76" spans="1:23" ht="13.5">
      <c r="A76" s="1316">
        <f t="shared" si="4"/>
        <v>72</v>
      </c>
      <c r="B76" s="1326" t="str">
        <f t="shared" si="5"/>
        <v>48</v>
      </c>
      <c r="C76" s="1928" t="s">
        <v>13601</v>
      </c>
      <c r="D76" s="1929"/>
      <c r="E76" s="1929"/>
      <c r="F76" s="1929"/>
      <c r="G76" s="1929"/>
      <c r="H76" s="1929"/>
      <c r="I76" s="1929"/>
      <c r="J76" s="1930"/>
      <c r="K76" s="1330" t="s">
        <v>12984</v>
      </c>
      <c r="L76" s="1331" t="str">
        <f t="shared" si="3"/>
        <v>48</v>
      </c>
      <c r="M76" s="1323" t="s">
        <v>1582</v>
      </c>
      <c r="O76" s="1334" t="s">
        <v>13575</v>
      </c>
      <c r="S76" s="1324"/>
      <c r="W76" s="1325"/>
    </row>
    <row r="77" spans="1:23" ht="13.5">
      <c r="A77" s="1316">
        <f t="shared" si="4"/>
        <v>73</v>
      </c>
      <c r="B77" s="1326" t="str">
        <f t="shared" si="5"/>
        <v>49</v>
      </c>
      <c r="C77" s="1928" t="s">
        <v>13601</v>
      </c>
      <c r="D77" s="1929"/>
      <c r="E77" s="1929"/>
      <c r="F77" s="1929"/>
      <c r="G77" s="1929"/>
      <c r="H77" s="1929"/>
      <c r="I77" s="1929"/>
      <c r="J77" s="1930"/>
      <c r="K77" s="1330" t="s">
        <v>12984</v>
      </c>
      <c r="L77" s="1331" t="str">
        <f t="shared" si="3"/>
        <v>49</v>
      </c>
      <c r="M77" s="1323" t="s">
        <v>1582</v>
      </c>
      <c r="O77" s="1334" t="s">
        <v>13575</v>
      </c>
      <c r="S77" s="1324"/>
      <c r="W77" s="1325"/>
    </row>
    <row r="78" spans="1:23" ht="13.5">
      <c r="A78" s="1316">
        <f t="shared" si="4"/>
        <v>74</v>
      </c>
      <c r="B78" s="1326" t="str">
        <f t="shared" si="5"/>
        <v>4A</v>
      </c>
      <c r="C78" s="1928" t="s">
        <v>13601</v>
      </c>
      <c r="D78" s="1929"/>
      <c r="E78" s="1929"/>
      <c r="F78" s="1929"/>
      <c r="G78" s="1929"/>
      <c r="H78" s="1929"/>
      <c r="I78" s="1929"/>
      <c r="J78" s="1930"/>
      <c r="K78" s="1330" t="s">
        <v>12984</v>
      </c>
      <c r="L78" s="1331" t="str">
        <f t="shared" si="3"/>
        <v>4A</v>
      </c>
      <c r="M78" s="1323" t="s">
        <v>13012</v>
      </c>
      <c r="O78" s="1334" t="s">
        <v>13575</v>
      </c>
      <c r="S78" s="1324"/>
      <c r="W78" s="1325"/>
    </row>
    <row r="79" spans="1:23">
      <c r="A79" s="1316">
        <f t="shared" si="4"/>
        <v>75</v>
      </c>
      <c r="B79" s="1326" t="str">
        <f t="shared" si="5"/>
        <v>4B</v>
      </c>
      <c r="C79" s="1928" t="s">
        <v>13601</v>
      </c>
      <c r="D79" s="1929"/>
      <c r="E79" s="1929"/>
      <c r="F79" s="1929"/>
      <c r="G79" s="1929"/>
      <c r="H79" s="1929"/>
      <c r="I79" s="1929"/>
      <c r="J79" s="1930"/>
      <c r="K79" s="1330" t="s">
        <v>12984</v>
      </c>
      <c r="L79" s="1331" t="str">
        <f t="shared" si="3"/>
        <v>4B</v>
      </c>
      <c r="M79" s="1323" t="s">
        <v>1031</v>
      </c>
      <c r="S79" s="1324"/>
      <c r="W79" s="1325"/>
    </row>
    <row r="80" spans="1:23">
      <c r="A80" s="1316">
        <f t="shared" si="4"/>
        <v>76</v>
      </c>
      <c r="B80" s="1326" t="str">
        <f t="shared" si="5"/>
        <v>4C</v>
      </c>
      <c r="C80" s="1928" t="s">
        <v>13601</v>
      </c>
      <c r="D80" s="1929"/>
      <c r="E80" s="1929"/>
      <c r="F80" s="1929"/>
      <c r="G80" s="1929"/>
      <c r="H80" s="1929"/>
      <c r="I80" s="1929"/>
      <c r="J80" s="1930"/>
      <c r="K80" s="1330" t="s">
        <v>13472</v>
      </c>
      <c r="L80" s="1331" t="str">
        <f t="shared" si="3"/>
        <v>4C</v>
      </c>
      <c r="M80" s="1323" t="s">
        <v>13013</v>
      </c>
      <c r="S80" s="1324"/>
      <c r="W80" s="1325"/>
    </row>
    <row r="81" spans="1:23">
      <c r="A81" s="1316">
        <f t="shared" si="4"/>
        <v>77</v>
      </c>
      <c r="B81" s="1326" t="str">
        <f t="shared" si="5"/>
        <v>4D</v>
      </c>
      <c r="C81" s="1928" t="s">
        <v>13601</v>
      </c>
      <c r="D81" s="1929"/>
      <c r="E81" s="1929"/>
      <c r="F81" s="1929"/>
      <c r="G81" s="1929"/>
      <c r="H81" s="1929"/>
      <c r="I81" s="1929"/>
      <c r="J81" s="1930"/>
      <c r="K81" s="1330" t="s">
        <v>12984</v>
      </c>
      <c r="L81" s="1331" t="str">
        <f t="shared" si="3"/>
        <v>4D</v>
      </c>
      <c r="M81" s="1323" t="s">
        <v>201</v>
      </c>
      <c r="S81" s="1324"/>
      <c r="W81" s="1325"/>
    </row>
    <row r="82" spans="1:23">
      <c r="A82" s="1316">
        <f t="shared" si="4"/>
        <v>78</v>
      </c>
      <c r="B82" s="1326" t="str">
        <f t="shared" si="5"/>
        <v>4E</v>
      </c>
      <c r="C82" s="1937" t="s">
        <v>13630</v>
      </c>
      <c r="D82" s="1938"/>
      <c r="E82" s="1938"/>
      <c r="F82" s="1938"/>
      <c r="G82" s="1938"/>
      <c r="H82" s="1938"/>
      <c r="I82" s="1938"/>
      <c r="J82" s="1939"/>
      <c r="K82" s="1330" t="s">
        <v>13631</v>
      </c>
      <c r="L82" s="1331" t="str">
        <f t="shared" si="3"/>
        <v>4E</v>
      </c>
      <c r="M82" s="1323" t="s">
        <v>7851</v>
      </c>
      <c r="O82" s="1332"/>
      <c r="S82" s="1324"/>
      <c r="W82" s="1325"/>
    </row>
    <row r="83" spans="1:23">
      <c r="A83" s="1316">
        <f t="shared" si="4"/>
        <v>79</v>
      </c>
      <c r="B83" s="1326" t="str">
        <f t="shared" si="5"/>
        <v>4F</v>
      </c>
      <c r="C83" s="1937" t="s">
        <v>13632</v>
      </c>
      <c r="D83" s="1938"/>
      <c r="E83" s="1938"/>
      <c r="F83" s="1938"/>
      <c r="G83" s="1938"/>
      <c r="H83" s="1938"/>
      <c r="I83" s="1938"/>
      <c r="J83" s="1939"/>
      <c r="K83" s="1330" t="s">
        <v>13633</v>
      </c>
      <c r="L83" s="1331" t="str">
        <f t="shared" si="3"/>
        <v>4F</v>
      </c>
      <c r="M83" s="1323" t="s">
        <v>201</v>
      </c>
      <c r="O83" s="1332"/>
      <c r="S83" s="1324"/>
      <c r="W83" s="1325"/>
    </row>
    <row r="84" spans="1:23">
      <c r="A84" s="1316">
        <f t="shared" si="4"/>
        <v>80</v>
      </c>
      <c r="B84" s="1326" t="str">
        <f t="shared" si="5"/>
        <v>50</v>
      </c>
      <c r="C84" s="1937" t="s">
        <v>13634</v>
      </c>
      <c r="D84" s="1938"/>
      <c r="E84" s="1938"/>
      <c r="F84" s="1938"/>
      <c r="G84" s="1938"/>
      <c r="H84" s="1938"/>
      <c r="I84" s="1938"/>
      <c r="J84" s="1939"/>
      <c r="K84" s="1330" t="s">
        <v>13633</v>
      </c>
      <c r="L84" s="1331" t="str">
        <f t="shared" si="3"/>
        <v>50</v>
      </c>
      <c r="M84" s="1323" t="s">
        <v>13014</v>
      </c>
      <c r="O84" s="1332"/>
      <c r="S84" s="1324"/>
      <c r="W84" s="1325"/>
    </row>
    <row r="85" spans="1:23">
      <c r="A85" s="1316">
        <f t="shared" si="4"/>
        <v>81</v>
      </c>
      <c r="B85" s="1326" t="str">
        <f t="shared" si="5"/>
        <v>51</v>
      </c>
      <c r="C85" s="1937" t="s">
        <v>13635</v>
      </c>
      <c r="D85" s="1938"/>
      <c r="E85" s="1938"/>
      <c r="F85" s="1938"/>
      <c r="G85" s="1938"/>
      <c r="H85" s="1938"/>
      <c r="I85" s="1938"/>
      <c r="J85" s="1939"/>
      <c r="K85" s="1330" t="s">
        <v>13631</v>
      </c>
      <c r="L85" s="1331" t="str">
        <f t="shared" si="3"/>
        <v>51</v>
      </c>
      <c r="M85" s="1323" t="s">
        <v>7851</v>
      </c>
      <c r="O85" s="1332"/>
      <c r="S85" s="1324"/>
      <c r="W85" s="1325"/>
    </row>
    <row r="86" spans="1:23">
      <c r="A86" s="1316">
        <f t="shared" si="4"/>
        <v>82</v>
      </c>
      <c r="B86" s="1326" t="str">
        <f t="shared" si="5"/>
        <v>52</v>
      </c>
      <c r="C86" s="1937" t="s">
        <v>13636</v>
      </c>
      <c r="D86" s="1938"/>
      <c r="E86" s="1938"/>
      <c r="F86" s="1938"/>
      <c r="G86" s="1938"/>
      <c r="H86" s="1938"/>
      <c r="I86" s="1938"/>
      <c r="J86" s="1939"/>
      <c r="K86" s="1330" t="s">
        <v>13631</v>
      </c>
      <c r="L86" s="1331" t="str">
        <f t="shared" si="3"/>
        <v>52</v>
      </c>
      <c r="M86" s="1323" t="s">
        <v>7851</v>
      </c>
      <c r="O86" s="1332"/>
      <c r="S86" s="1324"/>
      <c r="W86" s="1325"/>
    </row>
    <row r="87" spans="1:23">
      <c r="A87" s="1316">
        <f t="shared" si="4"/>
        <v>83</v>
      </c>
      <c r="B87" s="1326" t="str">
        <f t="shared" si="5"/>
        <v>53</v>
      </c>
      <c r="C87" s="1937" t="s">
        <v>13637</v>
      </c>
      <c r="D87" s="1938"/>
      <c r="E87" s="1938"/>
      <c r="F87" s="1938"/>
      <c r="G87" s="1938"/>
      <c r="H87" s="1938"/>
      <c r="I87" s="1938"/>
      <c r="J87" s="1939"/>
      <c r="K87" s="1330" t="s">
        <v>13633</v>
      </c>
      <c r="L87" s="1331" t="str">
        <f t="shared" si="3"/>
        <v>53</v>
      </c>
      <c r="M87" s="1323" t="s">
        <v>13014</v>
      </c>
      <c r="O87" s="1332"/>
      <c r="S87" s="1324"/>
      <c r="W87" s="1325"/>
    </row>
    <row r="88" spans="1:23">
      <c r="A88" s="1316">
        <f t="shared" si="4"/>
        <v>84</v>
      </c>
      <c r="B88" s="1326" t="str">
        <f t="shared" si="5"/>
        <v>54</v>
      </c>
      <c r="C88" s="1928" t="s">
        <v>13601</v>
      </c>
      <c r="D88" s="1929"/>
      <c r="E88" s="1929"/>
      <c r="F88" s="1929"/>
      <c r="G88" s="1929"/>
      <c r="H88" s="1929"/>
      <c r="I88" s="1929"/>
      <c r="J88" s="1930"/>
      <c r="K88" s="1330" t="s">
        <v>12996</v>
      </c>
      <c r="L88" s="1331" t="str">
        <f t="shared" si="3"/>
        <v>54</v>
      </c>
      <c r="M88" s="1323" t="s">
        <v>13015</v>
      </c>
      <c r="O88" s="1332"/>
      <c r="S88" s="1324"/>
      <c r="W88" s="1325"/>
    </row>
    <row r="89" spans="1:23">
      <c r="A89" s="1316">
        <f t="shared" si="4"/>
        <v>85</v>
      </c>
      <c r="B89" s="1326" t="str">
        <f t="shared" si="5"/>
        <v>55</v>
      </c>
      <c r="C89" s="1928" t="s">
        <v>13601</v>
      </c>
      <c r="D89" s="1929"/>
      <c r="E89" s="1929"/>
      <c r="F89" s="1929"/>
      <c r="G89" s="1929"/>
      <c r="H89" s="1929"/>
      <c r="I89" s="1929"/>
      <c r="J89" s="1930"/>
      <c r="K89" s="1330" t="s">
        <v>12996</v>
      </c>
      <c r="L89" s="1331" t="str">
        <f t="shared" si="3"/>
        <v>55</v>
      </c>
      <c r="M89" s="1323" t="s">
        <v>13009</v>
      </c>
      <c r="O89" s="1332"/>
      <c r="S89" s="1324"/>
      <c r="W89" s="1325"/>
    </row>
    <row r="90" spans="1:23">
      <c r="A90" s="1316">
        <f t="shared" si="4"/>
        <v>86</v>
      </c>
      <c r="B90" s="1326" t="str">
        <f t="shared" si="5"/>
        <v>56</v>
      </c>
      <c r="C90" s="1928" t="s">
        <v>13601</v>
      </c>
      <c r="D90" s="1929"/>
      <c r="E90" s="1929"/>
      <c r="F90" s="1929"/>
      <c r="G90" s="1929"/>
      <c r="H90" s="1929"/>
      <c r="I90" s="1929"/>
      <c r="J90" s="1930"/>
      <c r="K90" s="1330" t="s">
        <v>13638</v>
      </c>
      <c r="L90" s="1331" t="str">
        <f t="shared" si="3"/>
        <v>56</v>
      </c>
      <c r="M90" s="1323" t="s">
        <v>1613</v>
      </c>
      <c r="O90" s="1332"/>
      <c r="S90" s="1324"/>
      <c r="W90" s="1325"/>
    </row>
    <row r="91" spans="1:23">
      <c r="A91" s="1316">
        <f t="shared" si="4"/>
        <v>87</v>
      </c>
      <c r="B91" s="1326" t="str">
        <f t="shared" si="5"/>
        <v>57</v>
      </c>
      <c r="C91" s="1928" t="s">
        <v>13601</v>
      </c>
      <c r="D91" s="1929"/>
      <c r="E91" s="1929"/>
      <c r="F91" s="1929"/>
      <c r="G91" s="1929"/>
      <c r="H91" s="1929"/>
      <c r="I91" s="1929"/>
      <c r="J91" s="1930"/>
      <c r="K91" s="1330" t="s">
        <v>13638</v>
      </c>
      <c r="L91" s="1331" t="str">
        <f t="shared" si="3"/>
        <v>57</v>
      </c>
      <c r="M91" s="1323" t="s">
        <v>1613</v>
      </c>
      <c r="O91" s="1332"/>
      <c r="S91" s="1324"/>
      <c r="W91" s="1325"/>
    </row>
    <row r="92" spans="1:23">
      <c r="A92" s="1316">
        <f t="shared" si="4"/>
        <v>88</v>
      </c>
      <c r="B92" s="1326" t="str">
        <f t="shared" si="5"/>
        <v>58</v>
      </c>
      <c r="C92" s="1937" t="s">
        <v>13639</v>
      </c>
      <c r="D92" s="1938"/>
      <c r="E92" s="1938"/>
      <c r="F92" s="1938"/>
      <c r="G92" s="1938"/>
      <c r="H92" s="1938"/>
      <c r="I92" s="1938"/>
      <c r="J92" s="1939"/>
      <c r="K92" s="1330" t="s">
        <v>13631</v>
      </c>
      <c r="L92" s="1331" t="str">
        <f t="shared" si="3"/>
        <v>58</v>
      </c>
      <c r="M92" s="1323" t="s">
        <v>7851</v>
      </c>
      <c r="O92" s="1332"/>
      <c r="S92" s="1324"/>
      <c r="W92" s="1325"/>
    </row>
    <row r="93" spans="1:23">
      <c r="A93" s="1316">
        <f t="shared" si="4"/>
        <v>89</v>
      </c>
      <c r="B93" s="1326" t="str">
        <f t="shared" si="5"/>
        <v>59</v>
      </c>
      <c r="C93" s="1937" t="s">
        <v>13640</v>
      </c>
      <c r="D93" s="1938"/>
      <c r="E93" s="1938"/>
      <c r="F93" s="1938"/>
      <c r="G93" s="1938"/>
      <c r="H93" s="1938"/>
      <c r="I93" s="1938"/>
      <c r="J93" s="1939"/>
      <c r="K93" s="1330" t="s">
        <v>13631</v>
      </c>
      <c r="L93" s="1331" t="str">
        <f t="shared" si="3"/>
        <v>59</v>
      </c>
      <c r="M93" s="1323" t="s">
        <v>7851</v>
      </c>
      <c r="O93" s="1332"/>
      <c r="S93" s="1324"/>
      <c r="W93" s="1325"/>
    </row>
    <row r="94" spans="1:23">
      <c r="A94" s="1316">
        <f t="shared" si="4"/>
        <v>90</v>
      </c>
      <c r="B94" s="1326" t="str">
        <f t="shared" si="5"/>
        <v>5A</v>
      </c>
      <c r="C94" s="1937" t="s">
        <v>13641</v>
      </c>
      <c r="D94" s="1938"/>
      <c r="E94" s="1938"/>
      <c r="F94" s="1938"/>
      <c r="G94" s="1938"/>
      <c r="H94" s="1938"/>
      <c r="I94" s="1938"/>
      <c r="J94" s="1939"/>
      <c r="K94" s="1330" t="s">
        <v>13631</v>
      </c>
      <c r="L94" s="1331" t="str">
        <f t="shared" si="3"/>
        <v>5A</v>
      </c>
      <c r="M94" s="1323" t="s">
        <v>7851</v>
      </c>
      <c r="O94" s="1332"/>
      <c r="S94" s="1324"/>
      <c r="W94" s="1325"/>
    </row>
    <row r="95" spans="1:23">
      <c r="A95" s="1316">
        <f t="shared" si="4"/>
        <v>91</v>
      </c>
      <c r="B95" s="1326" t="str">
        <f t="shared" si="5"/>
        <v>5B</v>
      </c>
      <c r="C95" s="1937" t="s">
        <v>13642</v>
      </c>
      <c r="D95" s="1938"/>
      <c r="E95" s="1938"/>
      <c r="F95" s="1938"/>
      <c r="G95" s="1938"/>
      <c r="H95" s="1938"/>
      <c r="I95" s="1938"/>
      <c r="J95" s="1939"/>
      <c r="K95" s="1330" t="s">
        <v>13631</v>
      </c>
      <c r="L95" s="1331" t="str">
        <f t="shared" si="3"/>
        <v>5B</v>
      </c>
      <c r="M95" s="1323" t="s">
        <v>7851</v>
      </c>
      <c r="O95" s="1332"/>
      <c r="S95" s="1324"/>
      <c r="W95" s="1325"/>
    </row>
    <row r="96" spans="1:23">
      <c r="A96" s="1316">
        <f t="shared" si="4"/>
        <v>92</v>
      </c>
      <c r="B96" s="1326" t="str">
        <f t="shared" si="5"/>
        <v>5C</v>
      </c>
      <c r="C96" s="1937" t="s">
        <v>13643</v>
      </c>
      <c r="D96" s="1938"/>
      <c r="E96" s="1938"/>
      <c r="F96" s="1938"/>
      <c r="G96" s="1938"/>
      <c r="H96" s="1938"/>
      <c r="I96" s="1938"/>
      <c r="J96" s="1939"/>
      <c r="K96" s="1330" t="s">
        <v>13633</v>
      </c>
      <c r="L96" s="1331" t="str">
        <f t="shared" si="3"/>
        <v>5C</v>
      </c>
      <c r="M96" s="1323" t="s">
        <v>13016</v>
      </c>
      <c r="O96" s="1332"/>
      <c r="S96" s="1324"/>
      <c r="W96" s="1325"/>
    </row>
    <row r="97" spans="1:23">
      <c r="A97" s="1316">
        <f t="shared" si="4"/>
        <v>93</v>
      </c>
      <c r="B97" s="1326" t="str">
        <f t="shared" si="5"/>
        <v>5D</v>
      </c>
      <c r="C97" s="1937" t="s">
        <v>13644</v>
      </c>
      <c r="D97" s="1938"/>
      <c r="E97" s="1938"/>
      <c r="F97" s="1938"/>
      <c r="G97" s="1938"/>
      <c r="H97" s="1938"/>
      <c r="I97" s="1938"/>
      <c r="J97" s="1939"/>
      <c r="K97" s="1330" t="s">
        <v>13633</v>
      </c>
      <c r="L97" s="1331" t="str">
        <f t="shared" si="3"/>
        <v>5D</v>
      </c>
      <c r="M97" s="1323" t="s">
        <v>13016</v>
      </c>
      <c r="O97" s="1332"/>
      <c r="S97" s="1324"/>
      <c r="W97" s="1325"/>
    </row>
    <row r="98" spans="1:23">
      <c r="A98" s="1316">
        <f t="shared" si="4"/>
        <v>94</v>
      </c>
      <c r="B98" s="1326" t="str">
        <f t="shared" si="5"/>
        <v>5E</v>
      </c>
      <c r="C98" s="1937" t="s">
        <v>13645</v>
      </c>
      <c r="D98" s="1938"/>
      <c r="E98" s="1938"/>
      <c r="F98" s="1938"/>
      <c r="G98" s="1938"/>
      <c r="H98" s="1938"/>
      <c r="I98" s="1938"/>
      <c r="J98" s="1939"/>
      <c r="K98" s="1330" t="s">
        <v>13633</v>
      </c>
      <c r="L98" s="1331" t="str">
        <f t="shared" si="3"/>
        <v>5E</v>
      </c>
      <c r="M98" s="1323" t="s">
        <v>13016</v>
      </c>
      <c r="O98" s="1332"/>
      <c r="S98" s="1324"/>
      <c r="W98" s="1325"/>
    </row>
    <row r="99" spans="1:23">
      <c r="A99" s="1316">
        <f t="shared" si="4"/>
        <v>95</v>
      </c>
      <c r="B99" s="1326" t="str">
        <f t="shared" si="5"/>
        <v>5F</v>
      </c>
      <c r="C99" s="1937" t="s">
        <v>13646</v>
      </c>
      <c r="D99" s="1938"/>
      <c r="E99" s="1938"/>
      <c r="F99" s="1938"/>
      <c r="G99" s="1938"/>
      <c r="H99" s="1938"/>
      <c r="I99" s="1938"/>
      <c r="J99" s="1939"/>
      <c r="K99" s="1330" t="s">
        <v>13633</v>
      </c>
      <c r="L99" s="1331" t="str">
        <f t="shared" si="3"/>
        <v>5F</v>
      </c>
      <c r="M99" s="1323" t="s">
        <v>13016</v>
      </c>
      <c r="O99" s="1332"/>
      <c r="S99" s="1324"/>
      <c r="W99" s="1325"/>
    </row>
    <row r="100" spans="1:23">
      <c r="A100" s="1316">
        <f t="shared" si="4"/>
        <v>96</v>
      </c>
      <c r="B100" s="1326" t="str">
        <f t="shared" si="5"/>
        <v>60</v>
      </c>
      <c r="C100" s="1937" t="s">
        <v>13647</v>
      </c>
      <c r="D100" s="1938"/>
      <c r="E100" s="1938"/>
      <c r="F100" s="1938"/>
      <c r="G100" s="1938"/>
      <c r="H100" s="1938"/>
      <c r="I100" s="1938"/>
      <c r="J100" s="1939"/>
      <c r="K100" s="1330" t="s">
        <v>13112</v>
      </c>
      <c r="L100" s="1331" t="str">
        <f t="shared" si="3"/>
        <v>60</v>
      </c>
      <c r="M100" s="1323" t="s">
        <v>13017</v>
      </c>
      <c r="O100" s="1332"/>
      <c r="S100" s="1324"/>
      <c r="W100" s="1325"/>
    </row>
    <row r="101" spans="1:23">
      <c r="A101" s="1316">
        <f t="shared" si="4"/>
        <v>97</v>
      </c>
      <c r="B101" s="1326" t="str">
        <f t="shared" si="5"/>
        <v>61</v>
      </c>
      <c r="C101" s="1937" t="s">
        <v>13648</v>
      </c>
      <c r="D101" s="1938"/>
      <c r="E101" s="1938"/>
      <c r="F101" s="1938"/>
      <c r="G101" s="1938"/>
      <c r="H101" s="1938"/>
      <c r="I101" s="1938"/>
      <c r="J101" s="1939"/>
      <c r="K101" s="1330" t="s">
        <v>13112</v>
      </c>
      <c r="L101" s="1331" t="str">
        <f t="shared" si="3"/>
        <v>61</v>
      </c>
      <c r="M101" s="1323" t="s">
        <v>1589</v>
      </c>
      <c r="O101" s="1332"/>
      <c r="S101" s="1324"/>
      <c r="W101" s="1325"/>
    </row>
    <row r="102" spans="1:23">
      <c r="A102" s="1316">
        <f t="shared" si="4"/>
        <v>98</v>
      </c>
      <c r="B102" s="1326" t="str">
        <f t="shared" si="5"/>
        <v>62</v>
      </c>
      <c r="C102" s="1937" t="s">
        <v>13649</v>
      </c>
      <c r="D102" s="1938"/>
      <c r="E102" s="1938"/>
      <c r="F102" s="1938"/>
      <c r="G102" s="1938"/>
      <c r="H102" s="1938"/>
      <c r="I102" s="1938"/>
      <c r="J102" s="1939"/>
      <c r="K102" s="1330" t="s">
        <v>13112</v>
      </c>
      <c r="L102" s="1331" t="str">
        <f t="shared" si="3"/>
        <v>62</v>
      </c>
      <c r="M102" s="1323" t="s">
        <v>854</v>
      </c>
      <c r="O102" s="1332"/>
      <c r="S102" s="1324"/>
      <c r="W102" s="1325"/>
    </row>
    <row r="103" spans="1:23">
      <c r="A103" s="1316">
        <f t="shared" si="4"/>
        <v>99</v>
      </c>
      <c r="B103" s="1326" t="str">
        <f t="shared" si="5"/>
        <v>63</v>
      </c>
      <c r="C103" s="1937" t="s">
        <v>13650</v>
      </c>
      <c r="D103" s="1938"/>
      <c r="E103" s="1938"/>
      <c r="F103" s="1938"/>
      <c r="G103" s="1938"/>
      <c r="H103" s="1938"/>
      <c r="I103" s="1938"/>
      <c r="J103" s="1939"/>
      <c r="K103" s="1330" t="s">
        <v>13112</v>
      </c>
      <c r="L103" s="1331" t="str">
        <f t="shared" si="3"/>
        <v>63</v>
      </c>
      <c r="M103" s="1323" t="s">
        <v>1961</v>
      </c>
      <c r="O103" s="1332"/>
      <c r="S103" s="1324"/>
      <c r="W103" s="1325"/>
    </row>
    <row r="104" spans="1:23">
      <c r="A104" s="1316">
        <f t="shared" si="4"/>
        <v>100</v>
      </c>
      <c r="B104" s="1326" t="str">
        <f t="shared" si="5"/>
        <v>64</v>
      </c>
      <c r="C104" s="1937" t="s">
        <v>13651</v>
      </c>
      <c r="D104" s="1938"/>
      <c r="E104" s="1938"/>
      <c r="F104" s="1938"/>
      <c r="G104" s="1938"/>
      <c r="H104" s="1938"/>
      <c r="I104" s="1938"/>
      <c r="J104" s="1939"/>
      <c r="K104" s="1330" t="s">
        <v>13118</v>
      </c>
      <c r="L104" s="1331" t="str">
        <f t="shared" si="3"/>
        <v>64</v>
      </c>
      <c r="M104" s="1323" t="s">
        <v>2824</v>
      </c>
      <c r="O104" s="1332"/>
      <c r="S104" s="1324"/>
      <c r="W104" s="1325"/>
    </row>
    <row r="105" spans="1:23">
      <c r="A105" s="1316">
        <f t="shared" si="4"/>
        <v>101</v>
      </c>
      <c r="B105" s="1326" t="str">
        <f t="shared" si="5"/>
        <v>65</v>
      </c>
      <c r="C105" s="1937" t="s">
        <v>13652</v>
      </c>
      <c r="D105" s="1938"/>
      <c r="E105" s="1938"/>
      <c r="F105" s="1938"/>
      <c r="G105" s="1938"/>
      <c r="H105" s="1938"/>
      <c r="I105" s="1938"/>
      <c r="J105" s="1939"/>
      <c r="K105" s="1330" t="s">
        <v>13118</v>
      </c>
      <c r="L105" s="1331" t="str">
        <f t="shared" si="3"/>
        <v>65</v>
      </c>
      <c r="M105" s="1323" t="s">
        <v>13018</v>
      </c>
      <c r="O105" s="1332"/>
      <c r="S105" s="1324"/>
      <c r="W105" s="1325"/>
    </row>
    <row r="106" spans="1:23">
      <c r="A106" s="1316">
        <f t="shared" si="4"/>
        <v>102</v>
      </c>
      <c r="B106" s="1326" t="str">
        <f t="shared" si="5"/>
        <v>66</v>
      </c>
      <c r="C106" s="1937" t="s">
        <v>13653</v>
      </c>
      <c r="D106" s="1938"/>
      <c r="E106" s="1938"/>
      <c r="F106" s="1938"/>
      <c r="G106" s="1938"/>
      <c r="H106" s="1938"/>
      <c r="I106" s="1938"/>
      <c r="J106" s="1939"/>
      <c r="K106" s="1330" t="s">
        <v>13118</v>
      </c>
      <c r="L106" s="1331" t="str">
        <f t="shared" si="3"/>
        <v>66</v>
      </c>
      <c r="M106" s="1323" t="s">
        <v>13019</v>
      </c>
      <c r="O106" s="1332"/>
      <c r="S106" s="1324"/>
      <c r="W106" s="1325"/>
    </row>
    <row r="107" spans="1:23">
      <c r="A107" s="1316">
        <f t="shared" si="4"/>
        <v>103</v>
      </c>
      <c r="B107" s="1326" t="str">
        <f t="shared" si="5"/>
        <v>67</v>
      </c>
      <c r="C107" s="1937" t="s">
        <v>13654</v>
      </c>
      <c r="D107" s="1938"/>
      <c r="E107" s="1938"/>
      <c r="F107" s="1938"/>
      <c r="G107" s="1938"/>
      <c r="H107" s="1938"/>
      <c r="I107" s="1938"/>
      <c r="J107" s="1939"/>
      <c r="K107" s="1330" t="s">
        <v>13118</v>
      </c>
      <c r="L107" s="1331" t="str">
        <f t="shared" si="3"/>
        <v>67</v>
      </c>
      <c r="M107" s="1323" t="s">
        <v>13018</v>
      </c>
      <c r="O107" s="1332"/>
      <c r="S107" s="1324"/>
      <c r="W107" s="1325"/>
    </row>
    <row r="108" spans="1:23">
      <c r="A108" s="1316">
        <f t="shared" si="4"/>
        <v>104</v>
      </c>
      <c r="B108" s="1326" t="str">
        <f t="shared" si="5"/>
        <v>68</v>
      </c>
      <c r="C108" s="1937" t="s">
        <v>13655</v>
      </c>
      <c r="D108" s="1938"/>
      <c r="E108" s="1938"/>
      <c r="F108" s="1938"/>
      <c r="G108" s="1938"/>
      <c r="H108" s="1938"/>
      <c r="I108" s="1938"/>
      <c r="J108" s="1939"/>
      <c r="K108" s="1330" t="s">
        <v>13117</v>
      </c>
      <c r="L108" s="1331" t="str">
        <f t="shared" si="3"/>
        <v>68</v>
      </c>
      <c r="M108" s="1323" t="s">
        <v>5921</v>
      </c>
      <c r="O108" s="1332"/>
      <c r="S108" s="1324"/>
      <c r="W108" s="1325"/>
    </row>
    <row r="109" spans="1:23">
      <c r="A109" s="1316">
        <f t="shared" si="4"/>
        <v>105</v>
      </c>
      <c r="B109" s="1326" t="str">
        <f t="shared" si="5"/>
        <v>69</v>
      </c>
      <c r="C109" s="1937" t="s">
        <v>13656</v>
      </c>
      <c r="D109" s="1938"/>
      <c r="E109" s="1938"/>
      <c r="F109" s="1938"/>
      <c r="G109" s="1938"/>
      <c r="H109" s="1938"/>
      <c r="I109" s="1938"/>
      <c r="J109" s="1939"/>
      <c r="K109" s="1330" t="s">
        <v>13117</v>
      </c>
      <c r="L109" s="1331" t="str">
        <f t="shared" si="3"/>
        <v>69</v>
      </c>
      <c r="M109" s="1323" t="s">
        <v>13020</v>
      </c>
      <c r="O109" s="1332"/>
      <c r="S109" s="1324"/>
      <c r="W109" s="1325"/>
    </row>
    <row r="110" spans="1:23">
      <c r="A110" s="1316">
        <f t="shared" si="4"/>
        <v>106</v>
      </c>
      <c r="B110" s="1326" t="str">
        <f t="shared" si="5"/>
        <v>6A</v>
      </c>
      <c r="C110" s="1937" t="s">
        <v>13657</v>
      </c>
      <c r="D110" s="1938"/>
      <c r="E110" s="1938"/>
      <c r="F110" s="1938"/>
      <c r="G110" s="1938"/>
      <c r="H110" s="1938"/>
      <c r="I110" s="1938"/>
      <c r="J110" s="1939"/>
      <c r="K110" s="1330" t="s">
        <v>13117</v>
      </c>
      <c r="L110" s="1331" t="str">
        <f t="shared" si="3"/>
        <v>6A</v>
      </c>
      <c r="M110" s="1323" t="s">
        <v>13021</v>
      </c>
      <c r="O110" s="1332"/>
      <c r="S110" s="1324"/>
      <c r="W110" s="1325"/>
    </row>
    <row r="111" spans="1:23">
      <c r="A111" s="1316">
        <f t="shared" si="4"/>
        <v>107</v>
      </c>
      <c r="B111" s="1326" t="str">
        <f t="shared" si="5"/>
        <v>6B</v>
      </c>
      <c r="C111" s="1937" t="s">
        <v>13658</v>
      </c>
      <c r="D111" s="1938"/>
      <c r="E111" s="1938"/>
      <c r="F111" s="1938"/>
      <c r="G111" s="1938"/>
      <c r="H111" s="1938"/>
      <c r="I111" s="1938"/>
      <c r="J111" s="1939"/>
      <c r="K111" s="1330" t="s">
        <v>13117</v>
      </c>
      <c r="L111" s="1331" t="str">
        <f t="shared" si="3"/>
        <v>6B</v>
      </c>
      <c r="M111" s="1323" t="s">
        <v>6828</v>
      </c>
      <c r="O111" s="1332"/>
      <c r="S111" s="1324"/>
      <c r="W111" s="1325"/>
    </row>
    <row r="112" spans="1:23">
      <c r="A112" s="1316">
        <f t="shared" si="4"/>
        <v>108</v>
      </c>
      <c r="B112" s="1326" t="str">
        <f t="shared" si="5"/>
        <v>6C</v>
      </c>
      <c r="C112" s="1937" t="s">
        <v>13659</v>
      </c>
      <c r="D112" s="1938"/>
      <c r="E112" s="1938"/>
      <c r="F112" s="1938"/>
      <c r="G112" s="1938"/>
      <c r="H112" s="1938"/>
      <c r="I112" s="1938"/>
      <c r="J112" s="1939"/>
      <c r="K112" s="1330" t="s">
        <v>13004</v>
      </c>
      <c r="L112" s="1331" t="str">
        <f t="shared" si="3"/>
        <v>6C</v>
      </c>
      <c r="M112" s="1323" t="s">
        <v>13022</v>
      </c>
      <c r="O112" s="1332"/>
      <c r="S112" s="1324"/>
      <c r="W112" s="1325"/>
    </row>
    <row r="113" spans="1:23">
      <c r="A113" s="1316">
        <f t="shared" si="4"/>
        <v>109</v>
      </c>
      <c r="B113" s="1326" t="str">
        <f t="shared" si="5"/>
        <v>6D</v>
      </c>
      <c r="C113" s="1937" t="s">
        <v>13660</v>
      </c>
      <c r="D113" s="1938"/>
      <c r="E113" s="1938"/>
      <c r="F113" s="1938"/>
      <c r="G113" s="1938"/>
      <c r="H113" s="1938"/>
      <c r="I113" s="1938"/>
      <c r="J113" s="1939"/>
      <c r="K113" s="1330" t="s">
        <v>13004</v>
      </c>
      <c r="L113" s="1331" t="str">
        <f t="shared" si="3"/>
        <v>6D</v>
      </c>
      <c r="M113" s="1323" t="s">
        <v>13023</v>
      </c>
      <c r="O113" s="1332"/>
      <c r="S113" s="1324"/>
      <c r="W113" s="1325"/>
    </row>
    <row r="114" spans="1:23">
      <c r="A114" s="1316">
        <f t="shared" si="4"/>
        <v>110</v>
      </c>
      <c r="B114" s="1326" t="str">
        <f t="shared" si="5"/>
        <v>6E</v>
      </c>
      <c r="C114" s="1937" t="s">
        <v>13661</v>
      </c>
      <c r="D114" s="1938"/>
      <c r="E114" s="1938"/>
      <c r="F114" s="1938"/>
      <c r="G114" s="1938"/>
      <c r="H114" s="1938"/>
      <c r="I114" s="1938"/>
      <c r="J114" s="1939"/>
      <c r="K114" s="1330" t="s">
        <v>13004</v>
      </c>
      <c r="L114" s="1331" t="str">
        <f t="shared" si="3"/>
        <v>6E</v>
      </c>
      <c r="M114" s="1323" t="s">
        <v>6476</v>
      </c>
      <c r="O114" s="1332"/>
      <c r="S114" s="1324"/>
      <c r="W114" s="1325"/>
    </row>
    <row r="115" spans="1:23">
      <c r="A115" s="1316">
        <f t="shared" si="4"/>
        <v>111</v>
      </c>
      <c r="B115" s="1326" t="str">
        <f t="shared" si="5"/>
        <v>6F</v>
      </c>
      <c r="C115" s="1937" t="s">
        <v>13662</v>
      </c>
      <c r="D115" s="1938"/>
      <c r="E115" s="1938"/>
      <c r="F115" s="1938"/>
      <c r="G115" s="1938"/>
      <c r="H115" s="1938"/>
      <c r="I115" s="1938"/>
      <c r="J115" s="1939"/>
      <c r="K115" s="1330" t="s">
        <v>13004</v>
      </c>
      <c r="L115" s="1331" t="str">
        <f t="shared" si="3"/>
        <v>6F</v>
      </c>
      <c r="M115" s="1323" t="s">
        <v>13024</v>
      </c>
      <c r="O115" s="1332"/>
      <c r="S115" s="1324"/>
      <c r="W115" s="1325"/>
    </row>
    <row r="116" spans="1:23">
      <c r="A116" s="1316">
        <f t="shared" si="4"/>
        <v>112</v>
      </c>
      <c r="B116" s="1326" t="str">
        <f t="shared" si="5"/>
        <v>70</v>
      </c>
      <c r="C116" s="1937" t="s">
        <v>13663</v>
      </c>
      <c r="D116" s="1938"/>
      <c r="E116" s="1938"/>
      <c r="F116" s="1938"/>
      <c r="G116" s="1938"/>
      <c r="H116" s="1938"/>
      <c r="I116" s="1938"/>
      <c r="J116" s="1939"/>
      <c r="K116" s="1330" t="s">
        <v>12985</v>
      </c>
      <c r="L116" s="1331" t="str">
        <f t="shared" ref="L116:L179" si="6">B116</f>
        <v>70</v>
      </c>
      <c r="M116" s="1323" t="s">
        <v>1608</v>
      </c>
      <c r="O116" s="1332"/>
      <c r="S116" s="1324"/>
      <c r="W116" s="1325"/>
    </row>
    <row r="117" spans="1:23">
      <c r="A117" s="1316">
        <f t="shared" si="4"/>
        <v>113</v>
      </c>
      <c r="B117" s="1326" t="str">
        <f t="shared" si="5"/>
        <v>71</v>
      </c>
      <c r="C117" s="1937" t="s">
        <v>13664</v>
      </c>
      <c r="D117" s="1938"/>
      <c r="E117" s="1938"/>
      <c r="F117" s="1938"/>
      <c r="G117" s="1938"/>
      <c r="H117" s="1938"/>
      <c r="I117" s="1938"/>
      <c r="J117" s="1939"/>
      <c r="K117" s="1330" t="s">
        <v>12985</v>
      </c>
      <c r="L117" s="1331" t="str">
        <f t="shared" si="6"/>
        <v>71</v>
      </c>
      <c r="M117" s="1323" t="s">
        <v>13025</v>
      </c>
      <c r="O117" s="1332"/>
      <c r="S117" s="1324"/>
      <c r="W117" s="1325"/>
    </row>
    <row r="118" spans="1:23">
      <c r="A118" s="1316">
        <f t="shared" si="4"/>
        <v>114</v>
      </c>
      <c r="B118" s="1326" t="str">
        <f t="shared" si="5"/>
        <v>72</v>
      </c>
      <c r="C118" s="1937" t="s">
        <v>13665</v>
      </c>
      <c r="D118" s="1938"/>
      <c r="E118" s="1938"/>
      <c r="F118" s="1938"/>
      <c r="G118" s="1938"/>
      <c r="H118" s="1938"/>
      <c r="I118" s="1938"/>
      <c r="J118" s="1939"/>
      <c r="K118" s="1330" t="s">
        <v>12985</v>
      </c>
      <c r="L118" s="1331" t="str">
        <f t="shared" si="6"/>
        <v>72</v>
      </c>
      <c r="M118" s="1323" t="s">
        <v>13007</v>
      </c>
      <c r="O118" s="1332"/>
      <c r="S118" s="1324"/>
      <c r="W118" s="1325"/>
    </row>
    <row r="119" spans="1:23">
      <c r="A119" s="1316">
        <f t="shared" si="4"/>
        <v>115</v>
      </c>
      <c r="B119" s="1326" t="str">
        <f t="shared" si="5"/>
        <v>73</v>
      </c>
      <c r="C119" s="1937" t="s">
        <v>13666</v>
      </c>
      <c r="D119" s="1938"/>
      <c r="E119" s="1938"/>
      <c r="F119" s="1938"/>
      <c r="G119" s="1938"/>
      <c r="H119" s="1938"/>
      <c r="I119" s="1938"/>
      <c r="J119" s="1939"/>
      <c r="K119" s="1330" t="s">
        <v>12985</v>
      </c>
      <c r="L119" s="1331" t="str">
        <f t="shared" si="6"/>
        <v>73</v>
      </c>
      <c r="M119" s="1323" t="s">
        <v>13009</v>
      </c>
      <c r="O119" s="1332"/>
      <c r="S119" s="1324"/>
      <c r="W119" s="1325"/>
    </row>
    <row r="120" spans="1:23">
      <c r="A120" s="1316">
        <f t="shared" si="4"/>
        <v>116</v>
      </c>
      <c r="B120" s="1326" t="str">
        <f t="shared" si="5"/>
        <v>74</v>
      </c>
      <c r="C120" s="1937" t="s">
        <v>13667</v>
      </c>
      <c r="D120" s="1938"/>
      <c r="E120" s="1938"/>
      <c r="F120" s="1938"/>
      <c r="G120" s="1938"/>
      <c r="H120" s="1938"/>
      <c r="I120" s="1938"/>
      <c r="J120" s="1939"/>
      <c r="K120" s="1330" t="s">
        <v>13668</v>
      </c>
      <c r="L120" s="1331" t="str">
        <f t="shared" si="6"/>
        <v>74</v>
      </c>
      <c r="M120" s="1323" t="s">
        <v>13026</v>
      </c>
      <c r="O120" s="1332"/>
      <c r="S120" s="1324"/>
      <c r="W120" s="1325"/>
    </row>
    <row r="121" spans="1:23">
      <c r="A121" s="1316">
        <f t="shared" si="4"/>
        <v>117</v>
      </c>
      <c r="B121" s="1326" t="str">
        <f t="shared" si="5"/>
        <v>75</v>
      </c>
      <c r="C121" s="1937" t="s">
        <v>13669</v>
      </c>
      <c r="D121" s="1938"/>
      <c r="E121" s="1938"/>
      <c r="F121" s="1938"/>
      <c r="G121" s="1938"/>
      <c r="H121" s="1938"/>
      <c r="I121" s="1938"/>
      <c r="J121" s="1939"/>
      <c r="K121" s="1330" t="s">
        <v>13668</v>
      </c>
      <c r="L121" s="1331" t="str">
        <f t="shared" si="6"/>
        <v>75</v>
      </c>
      <c r="M121" s="1323" t="s">
        <v>1617</v>
      </c>
      <c r="O121" s="1332"/>
      <c r="S121" s="1324"/>
      <c r="W121" s="1325"/>
    </row>
    <row r="122" spans="1:23">
      <c r="A122" s="1316">
        <f t="shared" si="4"/>
        <v>118</v>
      </c>
      <c r="B122" s="1326" t="str">
        <f t="shared" si="5"/>
        <v>76</v>
      </c>
      <c r="C122" s="1937" t="s">
        <v>13670</v>
      </c>
      <c r="D122" s="1938"/>
      <c r="E122" s="1938"/>
      <c r="F122" s="1938"/>
      <c r="G122" s="1938"/>
      <c r="H122" s="1938"/>
      <c r="I122" s="1938"/>
      <c r="J122" s="1939"/>
      <c r="K122" s="1330" t="s">
        <v>13668</v>
      </c>
      <c r="L122" s="1331" t="str">
        <f t="shared" si="6"/>
        <v>76</v>
      </c>
      <c r="M122" s="1323" t="s">
        <v>13011</v>
      </c>
      <c r="O122" s="1332"/>
      <c r="S122" s="1324"/>
      <c r="W122" s="1325"/>
    </row>
    <row r="123" spans="1:23">
      <c r="A123" s="1316">
        <f t="shared" si="4"/>
        <v>119</v>
      </c>
      <c r="B123" s="1326" t="str">
        <f t="shared" si="5"/>
        <v>77</v>
      </c>
      <c r="C123" s="1937" t="s">
        <v>13671</v>
      </c>
      <c r="D123" s="1938"/>
      <c r="E123" s="1938"/>
      <c r="F123" s="1938"/>
      <c r="G123" s="1938"/>
      <c r="H123" s="1938"/>
      <c r="I123" s="1938"/>
      <c r="J123" s="1939"/>
      <c r="K123" s="1330" t="s">
        <v>13668</v>
      </c>
      <c r="L123" s="1331" t="str">
        <f t="shared" si="6"/>
        <v>77</v>
      </c>
      <c r="M123" s="1323" t="s">
        <v>13015</v>
      </c>
      <c r="O123" s="1332"/>
      <c r="S123" s="1324"/>
      <c r="W123" s="1325"/>
    </row>
    <row r="124" spans="1:23">
      <c r="A124" s="1316">
        <f t="shared" si="4"/>
        <v>120</v>
      </c>
      <c r="B124" s="1326" t="str">
        <f t="shared" si="5"/>
        <v>78</v>
      </c>
      <c r="C124" s="1937" t="s">
        <v>13672</v>
      </c>
      <c r="D124" s="1938"/>
      <c r="E124" s="1938"/>
      <c r="F124" s="1938"/>
      <c r="G124" s="1938"/>
      <c r="H124" s="1938"/>
      <c r="I124" s="1938"/>
      <c r="J124" s="1939"/>
      <c r="K124" s="1330" t="s">
        <v>12996</v>
      </c>
      <c r="L124" s="1331" t="str">
        <f t="shared" si="6"/>
        <v>78</v>
      </c>
      <c r="M124" s="1323" t="s">
        <v>13027</v>
      </c>
      <c r="O124" s="1332"/>
      <c r="S124" s="1324"/>
      <c r="W124" s="1325"/>
    </row>
    <row r="125" spans="1:23">
      <c r="A125" s="1316">
        <f t="shared" si="4"/>
        <v>121</v>
      </c>
      <c r="B125" s="1326" t="str">
        <f t="shared" si="5"/>
        <v>79</v>
      </c>
      <c r="C125" s="1937" t="s">
        <v>13673</v>
      </c>
      <c r="D125" s="1938"/>
      <c r="E125" s="1938"/>
      <c r="F125" s="1938"/>
      <c r="G125" s="1938"/>
      <c r="H125" s="1938"/>
      <c r="I125" s="1938"/>
      <c r="J125" s="1939"/>
      <c r="K125" s="1330" t="s">
        <v>12996</v>
      </c>
      <c r="L125" s="1331" t="str">
        <f t="shared" si="6"/>
        <v>79</v>
      </c>
      <c r="M125" s="1323" t="s">
        <v>6922</v>
      </c>
      <c r="O125" s="1332"/>
      <c r="S125" s="1324"/>
      <c r="W125" s="1325"/>
    </row>
    <row r="126" spans="1:23">
      <c r="A126" s="1316">
        <f t="shared" si="4"/>
        <v>122</v>
      </c>
      <c r="B126" s="1326" t="str">
        <f t="shared" si="5"/>
        <v>7A</v>
      </c>
      <c r="C126" s="1937" t="s">
        <v>13674</v>
      </c>
      <c r="D126" s="1938"/>
      <c r="E126" s="1938"/>
      <c r="F126" s="1938"/>
      <c r="G126" s="1938"/>
      <c r="H126" s="1938"/>
      <c r="I126" s="1938"/>
      <c r="J126" s="1939"/>
      <c r="K126" s="1330" t="s">
        <v>12996</v>
      </c>
      <c r="L126" s="1331" t="str">
        <f t="shared" si="6"/>
        <v>7A</v>
      </c>
      <c r="M126" s="1323" t="s">
        <v>1608</v>
      </c>
      <c r="O126" s="1332"/>
      <c r="S126" s="1324"/>
      <c r="W126" s="1325"/>
    </row>
    <row r="127" spans="1:23">
      <c r="A127" s="1316">
        <f t="shared" si="4"/>
        <v>123</v>
      </c>
      <c r="B127" s="1326" t="str">
        <f t="shared" si="5"/>
        <v>7B</v>
      </c>
      <c r="C127" s="1937" t="s">
        <v>13675</v>
      </c>
      <c r="D127" s="1938"/>
      <c r="E127" s="1938"/>
      <c r="F127" s="1938"/>
      <c r="G127" s="1938"/>
      <c r="H127" s="1938"/>
      <c r="I127" s="1938"/>
      <c r="J127" s="1939"/>
      <c r="K127" s="1330" t="s">
        <v>12996</v>
      </c>
      <c r="L127" s="1331" t="str">
        <f t="shared" si="6"/>
        <v>7B</v>
      </c>
      <c r="M127" s="1323" t="s">
        <v>12999</v>
      </c>
      <c r="O127" s="1332"/>
      <c r="S127" s="1324"/>
      <c r="W127" s="1325"/>
    </row>
    <row r="128" spans="1:23">
      <c r="A128" s="1316">
        <f t="shared" si="4"/>
        <v>124</v>
      </c>
      <c r="B128" s="1326" t="str">
        <f t="shared" si="5"/>
        <v>7C</v>
      </c>
      <c r="C128" s="1937" t="s">
        <v>13676</v>
      </c>
      <c r="D128" s="1938"/>
      <c r="E128" s="1938"/>
      <c r="F128" s="1938"/>
      <c r="G128" s="1938"/>
      <c r="H128" s="1938"/>
      <c r="I128" s="1938"/>
      <c r="J128" s="1939"/>
      <c r="K128" s="1330" t="s">
        <v>13614</v>
      </c>
      <c r="L128" s="1331" t="str">
        <f t="shared" si="6"/>
        <v>7C</v>
      </c>
      <c r="M128" s="1323" t="s">
        <v>13028</v>
      </c>
      <c r="O128" s="1332"/>
      <c r="S128" s="1324"/>
      <c r="W128" s="1325"/>
    </row>
    <row r="129" spans="1:23">
      <c r="A129" s="1316">
        <f t="shared" si="4"/>
        <v>125</v>
      </c>
      <c r="B129" s="1326" t="str">
        <f t="shared" si="5"/>
        <v>7D</v>
      </c>
      <c r="C129" s="1937" t="s">
        <v>13677</v>
      </c>
      <c r="D129" s="1938"/>
      <c r="E129" s="1938"/>
      <c r="F129" s="1938"/>
      <c r="G129" s="1938"/>
      <c r="H129" s="1938"/>
      <c r="I129" s="1938"/>
      <c r="J129" s="1939"/>
      <c r="K129" s="1330" t="s">
        <v>13614</v>
      </c>
      <c r="L129" s="1331" t="str">
        <f t="shared" si="6"/>
        <v>7D</v>
      </c>
      <c r="M129" s="1323" t="s">
        <v>13029</v>
      </c>
      <c r="O129" s="1332"/>
      <c r="S129" s="1324"/>
      <c r="W129" s="1325"/>
    </row>
    <row r="130" spans="1:23">
      <c r="A130" s="1316">
        <f t="shared" si="4"/>
        <v>126</v>
      </c>
      <c r="B130" s="1326" t="str">
        <f t="shared" si="5"/>
        <v>7E</v>
      </c>
      <c r="C130" s="1937" t="s">
        <v>13678</v>
      </c>
      <c r="D130" s="1938"/>
      <c r="E130" s="1938"/>
      <c r="F130" s="1938"/>
      <c r="G130" s="1938"/>
      <c r="H130" s="1938"/>
      <c r="I130" s="1938"/>
      <c r="J130" s="1939"/>
      <c r="K130" s="1330" t="s">
        <v>13614</v>
      </c>
      <c r="L130" s="1331" t="str">
        <f t="shared" si="6"/>
        <v>7E</v>
      </c>
      <c r="M130" s="1323" t="s">
        <v>13026</v>
      </c>
      <c r="O130" s="1332"/>
      <c r="S130" s="1324"/>
      <c r="W130" s="1325"/>
    </row>
    <row r="131" spans="1:23">
      <c r="A131" s="1316">
        <f t="shared" si="4"/>
        <v>127</v>
      </c>
      <c r="B131" s="1326" t="str">
        <f t="shared" si="5"/>
        <v>7F</v>
      </c>
      <c r="C131" s="1937" t="s">
        <v>13679</v>
      </c>
      <c r="D131" s="1938"/>
      <c r="E131" s="1938"/>
      <c r="F131" s="1938"/>
      <c r="G131" s="1938"/>
      <c r="H131" s="1938"/>
      <c r="I131" s="1938"/>
      <c r="J131" s="1939"/>
      <c r="K131" s="1330" t="s">
        <v>13614</v>
      </c>
      <c r="L131" s="1331" t="str">
        <f t="shared" si="6"/>
        <v>7F</v>
      </c>
      <c r="M131" s="1323" t="s">
        <v>2832</v>
      </c>
      <c r="O131" s="1332"/>
      <c r="S131" s="1324"/>
      <c r="W131" s="1325"/>
    </row>
    <row r="132" spans="1:23">
      <c r="A132" s="1316">
        <f t="shared" si="4"/>
        <v>128</v>
      </c>
      <c r="B132" s="1326" t="str">
        <f t="shared" si="5"/>
        <v>80</v>
      </c>
      <c r="C132" s="1937" t="s">
        <v>13680</v>
      </c>
      <c r="D132" s="1938"/>
      <c r="E132" s="1938"/>
      <c r="F132" s="1938"/>
      <c r="G132" s="1938"/>
      <c r="H132" s="1938"/>
      <c r="I132" s="1938"/>
      <c r="J132" s="1939"/>
      <c r="K132" s="1330" t="s">
        <v>13094</v>
      </c>
      <c r="L132" s="1331" t="str">
        <f t="shared" si="6"/>
        <v>80</v>
      </c>
      <c r="M132" s="1323" t="s">
        <v>13030</v>
      </c>
      <c r="O132" s="1332"/>
      <c r="S132" s="1324"/>
      <c r="W132" s="1325"/>
    </row>
    <row r="133" spans="1:23">
      <c r="A133" s="1316">
        <f t="shared" si="4"/>
        <v>129</v>
      </c>
      <c r="B133" s="1326" t="str">
        <f t="shared" si="5"/>
        <v>81</v>
      </c>
      <c r="C133" s="1937" t="s">
        <v>13681</v>
      </c>
      <c r="D133" s="1938"/>
      <c r="E133" s="1938"/>
      <c r="F133" s="1938"/>
      <c r="G133" s="1938"/>
      <c r="H133" s="1938"/>
      <c r="I133" s="1938"/>
      <c r="J133" s="1939"/>
      <c r="K133" s="1330" t="s">
        <v>13094</v>
      </c>
      <c r="L133" s="1331" t="str">
        <f t="shared" si="6"/>
        <v>81</v>
      </c>
      <c r="M133" s="1323" t="s">
        <v>1613</v>
      </c>
      <c r="O133" s="1332"/>
      <c r="S133" s="1324"/>
      <c r="W133" s="1325"/>
    </row>
    <row r="134" spans="1:23">
      <c r="A134" s="1316">
        <f t="shared" ref="A134:A197" si="7">A133+1</f>
        <v>130</v>
      </c>
      <c r="B134" s="1326" t="str">
        <f t="shared" ref="B134:B197" si="8">DEC2HEX(A134,2)</f>
        <v>82</v>
      </c>
      <c r="C134" s="1937" t="s">
        <v>13682</v>
      </c>
      <c r="D134" s="1938"/>
      <c r="E134" s="1938"/>
      <c r="F134" s="1938"/>
      <c r="G134" s="1938"/>
      <c r="H134" s="1938"/>
      <c r="I134" s="1938"/>
      <c r="J134" s="1939"/>
      <c r="K134" s="1330" t="s">
        <v>13094</v>
      </c>
      <c r="L134" s="1331" t="str">
        <f t="shared" si="6"/>
        <v>82</v>
      </c>
      <c r="M134" s="1323" t="s">
        <v>5958</v>
      </c>
      <c r="O134" s="1332"/>
      <c r="S134" s="1324"/>
      <c r="W134" s="1325"/>
    </row>
    <row r="135" spans="1:23">
      <c r="A135" s="1316">
        <f t="shared" si="7"/>
        <v>131</v>
      </c>
      <c r="B135" s="1326" t="str">
        <f t="shared" si="8"/>
        <v>83</v>
      </c>
      <c r="C135" s="1937" t="s">
        <v>13683</v>
      </c>
      <c r="D135" s="1938"/>
      <c r="E135" s="1938"/>
      <c r="F135" s="1938"/>
      <c r="G135" s="1938"/>
      <c r="H135" s="1938"/>
      <c r="I135" s="1938"/>
      <c r="J135" s="1939"/>
      <c r="K135" s="1330" t="s">
        <v>13094</v>
      </c>
      <c r="L135" s="1331" t="str">
        <f t="shared" si="6"/>
        <v>83</v>
      </c>
      <c r="M135" s="1323" t="s">
        <v>13031</v>
      </c>
      <c r="O135" s="1332"/>
      <c r="S135" s="1324"/>
      <c r="W135" s="1325"/>
    </row>
    <row r="136" spans="1:23">
      <c r="A136" s="1316">
        <f t="shared" si="7"/>
        <v>132</v>
      </c>
      <c r="B136" s="1326" t="str">
        <f t="shared" si="8"/>
        <v>84</v>
      </c>
      <c r="C136" s="1937" t="s">
        <v>13684</v>
      </c>
      <c r="D136" s="1938"/>
      <c r="E136" s="1938"/>
      <c r="F136" s="1938"/>
      <c r="G136" s="1938"/>
      <c r="H136" s="1938"/>
      <c r="I136" s="1938"/>
      <c r="J136" s="1939"/>
      <c r="K136" s="1330" t="s">
        <v>13371</v>
      </c>
      <c r="L136" s="1331" t="str">
        <f t="shared" si="6"/>
        <v>84</v>
      </c>
      <c r="M136" s="1323" t="s">
        <v>13032</v>
      </c>
      <c r="O136" s="1332"/>
      <c r="S136" s="1324"/>
      <c r="W136" s="1325"/>
    </row>
    <row r="137" spans="1:23">
      <c r="A137" s="1316">
        <f t="shared" si="7"/>
        <v>133</v>
      </c>
      <c r="B137" s="1326" t="str">
        <f t="shared" si="8"/>
        <v>85</v>
      </c>
      <c r="C137" s="1937" t="s">
        <v>13685</v>
      </c>
      <c r="D137" s="1938"/>
      <c r="E137" s="1938"/>
      <c r="F137" s="1938"/>
      <c r="G137" s="1938"/>
      <c r="H137" s="1938"/>
      <c r="I137" s="1938"/>
      <c r="J137" s="1939"/>
      <c r="K137" s="1330" t="s">
        <v>13371</v>
      </c>
      <c r="L137" s="1331" t="str">
        <f t="shared" si="6"/>
        <v>85</v>
      </c>
      <c r="M137" s="1323" t="s">
        <v>1613</v>
      </c>
      <c r="O137" s="1332"/>
      <c r="S137" s="1324"/>
      <c r="W137" s="1325"/>
    </row>
    <row r="138" spans="1:23">
      <c r="A138" s="1316">
        <f t="shared" si="7"/>
        <v>134</v>
      </c>
      <c r="B138" s="1326" t="str">
        <f t="shared" si="8"/>
        <v>86</v>
      </c>
      <c r="C138" s="1937" t="s">
        <v>13686</v>
      </c>
      <c r="D138" s="1938"/>
      <c r="E138" s="1938"/>
      <c r="F138" s="1938"/>
      <c r="G138" s="1938"/>
      <c r="H138" s="1938"/>
      <c r="I138" s="1938"/>
      <c r="J138" s="1939"/>
      <c r="K138" s="1330" t="s">
        <v>13371</v>
      </c>
      <c r="L138" s="1331" t="str">
        <f t="shared" si="6"/>
        <v>86</v>
      </c>
      <c r="M138" s="1323" t="s">
        <v>13033</v>
      </c>
      <c r="O138" s="1332"/>
      <c r="S138" s="1324"/>
      <c r="W138" s="1325"/>
    </row>
    <row r="139" spans="1:23">
      <c r="A139" s="1316">
        <f t="shared" si="7"/>
        <v>135</v>
      </c>
      <c r="B139" s="1326" t="str">
        <f t="shared" si="8"/>
        <v>87</v>
      </c>
      <c r="C139" s="1937" t="s">
        <v>13687</v>
      </c>
      <c r="D139" s="1938"/>
      <c r="E139" s="1938"/>
      <c r="F139" s="1938"/>
      <c r="G139" s="1938"/>
      <c r="H139" s="1938"/>
      <c r="I139" s="1938"/>
      <c r="J139" s="1939"/>
      <c r="K139" s="1330" t="s">
        <v>13371</v>
      </c>
      <c r="L139" s="1331" t="str">
        <f t="shared" si="6"/>
        <v>87</v>
      </c>
      <c r="M139" s="1323" t="s">
        <v>265</v>
      </c>
      <c r="O139" s="1332"/>
      <c r="S139" s="1324"/>
      <c r="W139" s="1325"/>
    </row>
    <row r="140" spans="1:23">
      <c r="A140" s="1316">
        <f t="shared" si="7"/>
        <v>136</v>
      </c>
      <c r="B140" s="1326" t="str">
        <f t="shared" si="8"/>
        <v>88</v>
      </c>
      <c r="C140" s="1937" t="s">
        <v>13688</v>
      </c>
      <c r="D140" s="1938"/>
      <c r="E140" s="1938"/>
      <c r="F140" s="1938"/>
      <c r="G140" s="1938"/>
      <c r="H140" s="1938"/>
      <c r="I140" s="1938"/>
      <c r="J140" s="1939"/>
      <c r="K140" s="1330" t="s">
        <v>13689</v>
      </c>
      <c r="L140" s="1331" t="str">
        <f t="shared" si="6"/>
        <v>88</v>
      </c>
      <c r="M140" s="1323" t="s">
        <v>13034</v>
      </c>
      <c r="O140" s="1332"/>
      <c r="S140" s="1324"/>
      <c r="W140" s="1325"/>
    </row>
    <row r="141" spans="1:23">
      <c r="A141" s="1316">
        <f t="shared" si="7"/>
        <v>137</v>
      </c>
      <c r="B141" s="1326" t="str">
        <f t="shared" si="8"/>
        <v>89</v>
      </c>
      <c r="C141" s="1937" t="s">
        <v>13690</v>
      </c>
      <c r="D141" s="1938"/>
      <c r="E141" s="1938"/>
      <c r="F141" s="1938"/>
      <c r="G141" s="1938"/>
      <c r="H141" s="1938"/>
      <c r="I141" s="1938"/>
      <c r="J141" s="1939"/>
      <c r="K141" s="1330" t="s">
        <v>13689</v>
      </c>
      <c r="L141" s="1331" t="str">
        <f t="shared" si="6"/>
        <v>89</v>
      </c>
      <c r="M141" s="1323" t="s">
        <v>2115</v>
      </c>
      <c r="O141" s="1332"/>
      <c r="S141" s="1324"/>
      <c r="W141" s="1325"/>
    </row>
    <row r="142" spans="1:23">
      <c r="A142" s="1316">
        <f t="shared" si="7"/>
        <v>138</v>
      </c>
      <c r="B142" s="1326" t="str">
        <f t="shared" si="8"/>
        <v>8A</v>
      </c>
      <c r="C142" s="1937" t="s">
        <v>13691</v>
      </c>
      <c r="D142" s="1938"/>
      <c r="E142" s="1938"/>
      <c r="F142" s="1938"/>
      <c r="G142" s="1938"/>
      <c r="H142" s="1938"/>
      <c r="I142" s="1938"/>
      <c r="J142" s="1939"/>
      <c r="K142" s="1330" t="s">
        <v>13689</v>
      </c>
      <c r="L142" s="1331" t="str">
        <f t="shared" si="6"/>
        <v>8A</v>
      </c>
      <c r="M142" s="1323" t="s">
        <v>13031</v>
      </c>
      <c r="O142" s="1332"/>
      <c r="S142" s="1324"/>
      <c r="W142" s="1325"/>
    </row>
    <row r="143" spans="1:23">
      <c r="A143" s="1316">
        <f t="shared" si="7"/>
        <v>139</v>
      </c>
      <c r="B143" s="1326" t="str">
        <f t="shared" si="8"/>
        <v>8B</v>
      </c>
      <c r="C143" s="1937" t="s">
        <v>13692</v>
      </c>
      <c r="D143" s="1938"/>
      <c r="E143" s="1938"/>
      <c r="F143" s="1938"/>
      <c r="G143" s="1938"/>
      <c r="H143" s="1938"/>
      <c r="I143" s="1938"/>
      <c r="J143" s="1939"/>
      <c r="K143" s="1330" t="s">
        <v>13689</v>
      </c>
      <c r="L143" s="1331" t="str">
        <f t="shared" si="6"/>
        <v>8B</v>
      </c>
      <c r="M143" s="1323" t="s">
        <v>13033</v>
      </c>
      <c r="O143" s="1332"/>
      <c r="S143" s="1324"/>
      <c r="W143" s="1325"/>
    </row>
    <row r="144" spans="1:23">
      <c r="A144" s="1316">
        <f t="shared" si="7"/>
        <v>140</v>
      </c>
      <c r="B144" s="1326" t="str">
        <f t="shared" si="8"/>
        <v>8C</v>
      </c>
      <c r="C144" s="1937" t="s">
        <v>13693</v>
      </c>
      <c r="D144" s="1938"/>
      <c r="E144" s="1938"/>
      <c r="F144" s="1938"/>
      <c r="G144" s="1938"/>
      <c r="H144" s="1938"/>
      <c r="I144" s="1938"/>
      <c r="J144" s="1939"/>
      <c r="K144" s="1330" t="s">
        <v>13694</v>
      </c>
      <c r="L144" s="1331" t="str">
        <f t="shared" si="6"/>
        <v>8C</v>
      </c>
      <c r="M144" s="1323" t="s">
        <v>13035</v>
      </c>
      <c r="O144" s="1332"/>
      <c r="S144" s="1324"/>
      <c r="W144" s="1325"/>
    </row>
    <row r="145" spans="1:23">
      <c r="A145" s="1316">
        <f t="shared" si="7"/>
        <v>141</v>
      </c>
      <c r="B145" s="1326" t="str">
        <f t="shared" si="8"/>
        <v>8D</v>
      </c>
      <c r="C145" s="1937" t="s">
        <v>13695</v>
      </c>
      <c r="D145" s="1938"/>
      <c r="E145" s="1938"/>
      <c r="F145" s="1938"/>
      <c r="G145" s="1938"/>
      <c r="H145" s="1938"/>
      <c r="I145" s="1938"/>
      <c r="J145" s="1939"/>
      <c r="K145" s="1330" t="s">
        <v>13694</v>
      </c>
      <c r="L145" s="1331" t="str">
        <f t="shared" si="6"/>
        <v>8D</v>
      </c>
      <c r="M145" s="1323" t="s">
        <v>13036</v>
      </c>
      <c r="O145" s="1332"/>
      <c r="S145" s="1324"/>
      <c r="W145" s="1325"/>
    </row>
    <row r="146" spans="1:23">
      <c r="A146" s="1316">
        <f t="shared" si="7"/>
        <v>142</v>
      </c>
      <c r="B146" s="1326" t="str">
        <f t="shared" si="8"/>
        <v>8E</v>
      </c>
      <c r="C146" s="1937" t="s">
        <v>13696</v>
      </c>
      <c r="D146" s="1938"/>
      <c r="E146" s="1938"/>
      <c r="F146" s="1938"/>
      <c r="G146" s="1938"/>
      <c r="H146" s="1938"/>
      <c r="I146" s="1938"/>
      <c r="J146" s="1939"/>
      <c r="K146" s="1330" t="s">
        <v>13694</v>
      </c>
      <c r="L146" s="1331" t="str">
        <f t="shared" si="6"/>
        <v>8E</v>
      </c>
      <c r="M146" s="1323" t="s">
        <v>265</v>
      </c>
      <c r="O146" s="1332"/>
      <c r="S146" s="1324"/>
      <c r="W146" s="1325"/>
    </row>
    <row r="147" spans="1:23">
      <c r="A147" s="1316">
        <f t="shared" si="7"/>
        <v>143</v>
      </c>
      <c r="B147" s="1326" t="str">
        <f t="shared" si="8"/>
        <v>8F</v>
      </c>
      <c r="C147" s="1937" t="s">
        <v>13697</v>
      </c>
      <c r="D147" s="1938"/>
      <c r="E147" s="1938"/>
      <c r="F147" s="1938"/>
      <c r="G147" s="1938"/>
      <c r="H147" s="1938"/>
      <c r="I147" s="1938"/>
      <c r="J147" s="1939"/>
      <c r="K147" s="1330" t="s">
        <v>13694</v>
      </c>
      <c r="L147" s="1331" t="str">
        <f t="shared" si="6"/>
        <v>8F</v>
      </c>
      <c r="M147" s="1323" t="s">
        <v>5958</v>
      </c>
      <c r="O147" s="1332"/>
      <c r="S147" s="1324"/>
      <c r="W147" s="1325"/>
    </row>
    <row r="148" spans="1:23">
      <c r="A148" s="1316">
        <f t="shared" si="7"/>
        <v>144</v>
      </c>
      <c r="B148" s="1326" t="str">
        <f t="shared" si="8"/>
        <v>90</v>
      </c>
      <c r="C148" s="1937" t="s">
        <v>13698</v>
      </c>
      <c r="D148" s="1938"/>
      <c r="E148" s="1938"/>
      <c r="F148" s="1938"/>
      <c r="G148" s="1938"/>
      <c r="H148" s="1938"/>
      <c r="I148" s="1938"/>
      <c r="J148" s="1939"/>
      <c r="K148" s="1330" t="s">
        <v>13699</v>
      </c>
      <c r="L148" s="1331" t="str">
        <f t="shared" si="6"/>
        <v>90</v>
      </c>
      <c r="M148" s="1323" t="s">
        <v>13037</v>
      </c>
      <c r="O148" s="1332"/>
      <c r="S148" s="1324"/>
      <c r="W148" s="1325"/>
    </row>
    <row r="149" spans="1:23">
      <c r="A149" s="1316">
        <f t="shared" si="7"/>
        <v>145</v>
      </c>
      <c r="B149" s="1326" t="str">
        <f t="shared" si="8"/>
        <v>91</v>
      </c>
      <c r="C149" s="1937" t="s">
        <v>13700</v>
      </c>
      <c r="D149" s="1938"/>
      <c r="E149" s="1938"/>
      <c r="F149" s="1938"/>
      <c r="G149" s="1938"/>
      <c r="H149" s="1938"/>
      <c r="I149" s="1938"/>
      <c r="J149" s="1939"/>
      <c r="K149" s="1330" t="s">
        <v>13699</v>
      </c>
      <c r="L149" s="1331" t="str">
        <f t="shared" si="6"/>
        <v>91</v>
      </c>
      <c r="M149" s="1323" t="s">
        <v>1617</v>
      </c>
      <c r="O149" s="1332"/>
      <c r="S149" s="1324"/>
      <c r="W149" s="1325"/>
    </row>
    <row r="150" spans="1:23">
      <c r="A150" s="1316">
        <f t="shared" si="7"/>
        <v>146</v>
      </c>
      <c r="B150" s="1326" t="str">
        <f t="shared" si="8"/>
        <v>92</v>
      </c>
      <c r="C150" s="1937" t="s">
        <v>13701</v>
      </c>
      <c r="D150" s="1938"/>
      <c r="E150" s="1938"/>
      <c r="F150" s="1938"/>
      <c r="G150" s="1938"/>
      <c r="H150" s="1938"/>
      <c r="I150" s="1938"/>
      <c r="J150" s="1939"/>
      <c r="K150" s="1330" t="s">
        <v>13699</v>
      </c>
      <c r="L150" s="1331" t="str">
        <f t="shared" si="6"/>
        <v>92</v>
      </c>
      <c r="M150" s="1323" t="s">
        <v>13030</v>
      </c>
      <c r="O150" s="1332"/>
      <c r="S150" s="1324"/>
      <c r="W150" s="1325"/>
    </row>
    <row r="151" spans="1:23">
      <c r="A151" s="1316">
        <f t="shared" si="7"/>
        <v>147</v>
      </c>
      <c r="B151" s="1326" t="str">
        <f t="shared" si="8"/>
        <v>93</v>
      </c>
      <c r="C151" s="1937" t="s">
        <v>13702</v>
      </c>
      <c r="D151" s="1938"/>
      <c r="E151" s="1938"/>
      <c r="F151" s="1938"/>
      <c r="G151" s="1938"/>
      <c r="H151" s="1938"/>
      <c r="I151" s="1938"/>
      <c r="J151" s="1939"/>
      <c r="K151" s="1330" t="s">
        <v>13699</v>
      </c>
      <c r="L151" s="1331" t="str">
        <f t="shared" si="6"/>
        <v>93</v>
      </c>
      <c r="M151" s="1323" t="s">
        <v>1617</v>
      </c>
      <c r="O151" s="1332"/>
      <c r="S151" s="1324"/>
      <c r="W151" s="1325"/>
    </row>
    <row r="152" spans="1:23">
      <c r="A152" s="1316">
        <f t="shared" si="7"/>
        <v>148</v>
      </c>
      <c r="B152" s="1326" t="str">
        <f t="shared" si="8"/>
        <v>94</v>
      </c>
      <c r="C152" s="1937" t="s">
        <v>13703</v>
      </c>
      <c r="D152" s="1938"/>
      <c r="E152" s="1938"/>
      <c r="F152" s="1938"/>
      <c r="G152" s="1938"/>
      <c r="H152" s="1938"/>
      <c r="I152" s="1938"/>
      <c r="J152" s="1939"/>
      <c r="K152" s="1330" t="s">
        <v>13115</v>
      </c>
      <c r="L152" s="1331" t="str">
        <f t="shared" si="6"/>
        <v>94</v>
      </c>
      <c r="M152" s="1323" t="s">
        <v>13038</v>
      </c>
      <c r="O152" s="1332"/>
      <c r="S152" s="1324"/>
      <c r="W152" s="1325"/>
    </row>
    <row r="153" spans="1:23">
      <c r="A153" s="1316">
        <f t="shared" si="7"/>
        <v>149</v>
      </c>
      <c r="B153" s="1326" t="str">
        <f t="shared" si="8"/>
        <v>95</v>
      </c>
      <c r="C153" s="1937" t="s">
        <v>13704</v>
      </c>
      <c r="D153" s="1938"/>
      <c r="E153" s="1938"/>
      <c r="F153" s="1938"/>
      <c r="G153" s="1938"/>
      <c r="H153" s="1938"/>
      <c r="I153" s="1938"/>
      <c r="J153" s="1939"/>
      <c r="K153" s="1330" t="s">
        <v>13115</v>
      </c>
      <c r="L153" s="1331" t="str">
        <f t="shared" si="6"/>
        <v>95</v>
      </c>
      <c r="M153" s="1323" t="s">
        <v>13025</v>
      </c>
      <c r="O153" s="1332"/>
      <c r="S153" s="1324"/>
      <c r="W153" s="1325"/>
    </row>
    <row r="154" spans="1:23">
      <c r="A154" s="1316">
        <f t="shared" si="7"/>
        <v>150</v>
      </c>
      <c r="B154" s="1326" t="str">
        <f t="shared" si="8"/>
        <v>96</v>
      </c>
      <c r="C154" s="1937" t="s">
        <v>13705</v>
      </c>
      <c r="D154" s="1938"/>
      <c r="E154" s="1938"/>
      <c r="F154" s="1938"/>
      <c r="G154" s="1938"/>
      <c r="H154" s="1938"/>
      <c r="I154" s="1938"/>
      <c r="J154" s="1939"/>
      <c r="K154" s="1330" t="s">
        <v>13115</v>
      </c>
      <c r="L154" s="1331" t="str">
        <f t="shared" si="6"/>
        <v>96</v>
      </c>
      <c r="M154" s="1323" t="s">
        <v>13032</v>
      </c>
      <c r="O154" s="1332"/>
      <c r="S154" s="1324"/>
      <c r="W154" s="1325"/>
    </row>
    <row r="155" spans="1:23">
      <c r="A155" s="1316">
        <f t="shared" si="7"/>
        <v>151</v>
      </c>
      <c r="B155" s="1326" t="str">
        <f t="shared" si="8"/>
        <v>97</v>
      </c>
      <c r="C155" s="1937" t="s">
        <v>13706</v>
      </c>
      <c r="D155" s="1938"/>
      <c r="E155" s="1938"/>
      <c r="F155" s="1938"/>
      <c r="G155" s="1938"/>
      <c r="H155" s="1938"/>
      <c r="I155" s="1938"/>
      <c r="J155" s="1939"/>
      <c r="K155" s="1330" t="s">
        <v>13115</v>
      </c>
      <c r="L155" s="1331" t="str">
        <f t="shared" si="6"/>
        <v>97</v>
      </c>
      <c r="M155" s="1323" t="s">
        <v>13025</v>
      </c>
      <c r="O155" s="1332"/>
      <c r="S155" s="1324"/>
      <c r="W155" s="1325"/>
    </row>
    <row r="156" spans="1:23">
      <c r="A156" s="1316">
        <f t="shared" si="7"/>
        <v>152</v>
      </c>
      <c r="B156" s="1326" t="str">
        <f t="shared" si="8"/>
        <v>98</v>
      </c>
      <c r="C156" s="1937" t="s">
        <v>13707</v>
      </c>
      <c r="D156" s="1938"/>
      <c r="E156" s="1938"/>
      <c r="F156" s="1938"/>
      <c r="G156" s="1938"/>
      <c r="H156" s="1938"/>
      <c r="I156" s="1938"/>
      <c r="J156" s="1939"/>
      <c r="K156" s="1330" t="s">
        <v>13708</v>
      </c>
      <c r="L156" s="1331" t="str">
        <f t="shared" si="6"/>
        <v>98</v>
      </c>
      <c r="M156" s="1323" t="s">
        <v>13039</v>
      </c>
      <c r="O156" s="1332"/>
      <c r="S156" s="1324"/>
      <c r="W156" s="1325"/>
    </row>
    <row r="157" spans="1:23">
      <c r="A157" s="1316">
        <f t="shared" si="7"/>
        <v>153</v>
      </c>
      <c r="B157" s="1326" t="str">
        <f t="shared" si="8"/>
        <v>99</v>
      </c>
      <c r="C157" s="1937" t="s">
        <v>13709</v>
      </c>
      <c r="D157" s="1938"/>
      <c r="E157" s="1938"/>
      <c r="F157" s="1938"/>
      <c r="G157" s="1938"/>
      <c r="H157" s="1938"/>
      <c r="I157" s="1938"/>
      <c r="J157" s="1939"/>
      <c r="K157" s="1330" t="s">
        <v>13708</v>
      </c>
      <c r="L157" s="1331" t="str">
        <f t="shared" si="6"/>
        <v>99</v>
      </c>
      <c r="M157" s="1323" t="s">
        <v>13040</v>
      </c>
      <c r="O157" s="1332"/>
      <c r="S157" s="1324"/>
      <c r="W157" s="1325"/>
    </row>
    <row r="158" spans="1:23">
      <c r="A158" s="1316">
        <f t="shared" si="7"/>
        <v>154</v>
      </c>
      <c r="B158" s="1326" t="str">
        <f t="shared" si="8"/>
        <v>9A</v>
      </c>
      <c r="C158" s="1937" t="s">
        <v>13710</v>
      </c>
      <c r="D158" s="1938"/>
      <c r="E158" s="1938"/>
      <c r="F158" s="1938"/>
      <c r="G158" s="1938"/>
      <c r="H158" s="1938"/>
      <c r="I158" s="1938"/>
      <c r="J158" s="1939"/>
      <c r="K158" s="1330" t="s">
        <v>13708</v>
      </c>
      <c r="L158" s="1331" t="str">
        <f t="shared" si="6"/>
        <v>9A</v>
      </c>
      <c r="M158" s="1323" t="s">
        <v>2112</v>
      </c>
      <c r="O158" s="1332"/>
      <c r="S158" s="1324"/>
      <c r="W158" s="1325"/>
    </row>
    <row r="159" spans="1:23">
      <c r="A159" s="1316">
        <f t="shared" si="7"/>
        <v>155</v>
      </c>
      <c r="B159" s="1326" t="str">
        <f t="shared" si="8"/>
        <v>9B</v>
      </c>
      <c r="C159" s="1937" t="s">
        <v>13711</v>
      </c>
      <c r="D159" s="1938"/>
      <c r="E159" s="1938"/>
      <c r="F159" s="1938"/>
      <c r="G159" s="1938"/>
      <c r="H159" s="1938"/>
      <c r="I159" s="1938"/>
      <c r="J159" s="1939"/>
      <c r="K159" s="1330" t="s">
        <v>13708</v>
      </c>
      <c r="L159" s="1331" t="str">
        <f t="shared" si="6"/>
        <v>9B</v>
      </c>
      <c r="M159" s="1323" t="s">
        <v>5500</v>
      </c>
      <c r="O159" s="1332"/>
      <c r="S159" s="1324"/>
      <c r="W159" s="1325"/>
    </row>
    <row r="160" spans="1:23">
      <c r="A160" s="1316">
        <f t="shared" si="7"/>
        <v>156</v>
      </c>
      <c r="B160" s="1326" t="str">
        <f t="shared" si="8"/>
        <v>9C</v>
      </c>
      <c r="C160" s="1937" t="s">
        <v>13712</v>
      </c>
      <c r="D160" s="1938"/>
      <c r="E160" s="1938"/>
      <c r="F160" s="1938"/>
      <c r="G160" s="1938"/>
      <c r="H160" s="1938"/>
      <c r="I160" s="1938"/>
      <c r="J160" s="1939"/>
      <c r="K160" s="1330" t="s">
        <v>13713</v>
      </c>
      <c r="L160" s="1331" t="str">
        <f t="shared" si="6"/>
        <v>9C</v>
      </c>
      <c r="M160" s="1323" t="s">
        <v>1554</v>
      </c>
      <c r="O160" s="1332"/>
      <c r="S160" s="1324"/>
      <c r="W160" s="1325"/>
    </row>
    <row r="161" spans="1:23">
      <c r="A161" s="1316">
        <f t="shared" si="7"/>
        <v>157</v>
      </c>
      <c r="B161" s="1326" t="str">
        <f t="shared" si="8"/>
        <v>9D</v>
      </c>
      <c r="C161" s="1937" t="s">
        <v>13714</v>
      </c>
      <c r="D161" s="1938"/>
      <c r="E161" s="1938"/>
      <c r="F161" s="1938"/>
      <c r="G161" s="1938"/>
      <c r="H161" s="1938"/>
      <c r="I161" s="1938"/>
      <c r="J161" s="1939"/>
      <c r="K161" s="1330" t="s">
        <v>13713</v>
      </c>
      <c r="L161" s="1331" t="str">
        <f t="shared" si="6"/>
        <v>9D</v>
      </c>
      <c r="M161" s="1323" t="s">
        <v>13041</v>
      </c>
      <c r="O161" s="1332"/>
      <c r="S161" s="1324"/>
      <c r="W161" s="1325"/>
    </row>
    <row r="162" spans="1:23">
      <c r="A162" s="1316">
        <f t="shared" si="7"/>
        <v>158</v>
      </c>
      <c r="B162" s="1326" t="str">
        <f t="shared" si="8"/>
        <v>9E</v>
      </c>
      <c r="C162" s="1937" t="s">
        <v>13715</v>
      </c>
      <c r="D162" s="1938"/>
      <c r="E162" s="1938"/>
      <c r="F162" s="1938"/>
      <c r="G162" s="1938"/>
      <c r="H162" s="1938"/>
      <c r="I162" s="1938"/>
      <c r="J162" s="1939"/>
      <c r="K162" s="1330" t="s">
        <v>13713</v>
      </c>
      <c r="L162" s="1331" t="str">
        <f t="shared" si="6"/>
        <v>9E</v>
      </c>
      <c r="M162" s="1323" t="s">
        <v>13010</v>
      </c>
      <c r="O162" s="1332"/>
      <c r="S162" s="1324"/>
      <c r="W162" s="1325"/>
    </row>
    <row r="163" spans="1:23">
      <c r="A163" s="1316">
        <f t="shared" si="7"/>
        <v>159</v>
      </c>
      <c r="B163" s="1326" t="str">
        <f t="shared" si="8"/>
        <v>9F</v>
      </c>
      <c r="C163" s="1937" t="s">
        <v>13716</v>
      </c>
      <c r="D163" s="1938"/>
      <c r="E163" s="1938"/>
      <c r="F163" s="1938"/>
      <c r="G163" s="1938"/>
      <c r="H163" s="1938"/>
      <c r="I163" s="1938"/>
      <c r="J163" s="1939"/>
      <c r="K163" s="1330" t="s">
        <v>13713</v>
      </c>
      <c r="L163" s="1331" t="str">
        <f t="shared" si="6"/>
        <v>9F</v>
      </c>
      <c r="M163" s="1323" t="s">
        <v>13042</v>
      </c>
      <c r="O163" s="1332"/>
      <c r="S163" s="1324"/>
      <c r="W163" s="1325"/>
    </row>
    <row r="164" spans="1:23">
      <c r="A164" s="1316">
        <f t="shared" si="7"/>
        <v>160</v>
      </c>
      <c r="B164" s="1326" t="str">
        <f t="shared" si="8"/>
        <v>A0</v>
      </c>
      <c r="C164" s="1937" t="s">
        <v>13717</v>
      </c>
      <c r="D164" s="1938"/>
      <c r="E164" s="1938"/>
      <c r="F164" s="1938"/>
      <c r="G164" s="1938"/>
      <c r="H164" s="1938"/>
      <c r="I164" s="1938"/>
      <c r="J164" s="1939"/>
      <c r="K164" s="1330" t="s">
        <v>13718</v>
      </c>
      <c r="L164" s="1331" t="str">
        <f t="shared" si="6"/>
        <v>A0</v>
      </c>
      <c r="M164" s="1323" t="s">
        <v>13043</v>
      </c>
      <c r="O164" s="1332"/>
      <c r="S164" s="1324"/>
      <c r="W164" s="1325"/>
    </row>
    <row r="165" spans="1:23">
      <c r="A165" s="1316">
        <f t="shared" si="7"/>
        <v>161</v>
      </c>
      <c r="B165" s="1326" t="str">
        <f t="shared" si="8"/>
        <v>A1</v>
      </c>
      <c r="C165" s="1937" t="s">
        <v>13719</v>
      </c>
      <c r="D165" s="1938"/>
      <c r="E165" s="1938"/>
      <c r="F165" s="1938"/>
      <c r="G165" s="1938"/>
      <c r="H165" s="1938"/>
      <c r="I165" s="1938"/>
      <c r="J165" s="1939"/>
      <c r="K165" s="1330" t="s">
        <v>13718</v>
      </c>
      <c r="L165" s="1331" t="str">
        <f t="shared" si="6"/>
        <v>A1</v>
      </c>
      <c r="M165" s="1323" t="s">
        <v>13044</v>
      </c>
      <c r="O165" s="1332"/>
      <c r="S165" s="1324"/>
      <c r="W165" s="1325"/>
    </row>
    <row r="166" spans="1:23">
      <c r="A166" s="1316">
        <f t="shared" si="7"/>
        <v>162</v>
      </c>
      <c r="B166" s="1326" t="str">
        <f t="shared" si="8"/>
        <v>A2</v>
      </c>
      <c r="C166" s="1937" t="s">
        <v>13720</v>
      </c>
      <c r="D166" s="1938"/>
      <c r="E166" s="1938"/>
      <c r="F166" s="1938"/>
      <c r="G166" s="1938"/>
      <c r="H166" s="1938"/>
      <c r="I166" s="1938"/>
      <c r="J166" s="1939"/>
      <c r="K166" s="1330" t="s">
        <v>13718</v>
      </c>
      <c r="L166" s="1331" t="str">
        <f t="shared" si="6"/>
        <v>A2</v>
      </c>
      <c r="M166" s="1323" t="s">
        <v>1574</v>
      </c>
      <c r="O166" s="1332"/>
      <c r="S166" s="1324"/>
      <c r="W166" s="1325"/>
    </row>
    <row r="167" spans="1:23">
      <c r="A167" s="1316">
        <f t="shared" si="7"/>
        <v>163</v>
      </c>
      <c r="B167" s="1326" t="str">
        <f t="shared" si="8"/>
        <v>A3</v>
      </c>
      <c r="C167" s="1937" t="s">
        <v>13721</v>
      </c>
      <c r="D167" s="1938"/>
      <c r="E167" s="1938"/>
      <c r="F167" s="1938"/>
      <c r="G167" s="1938"/>
      <c r="H167" s="1938"/>
      <c r="I167" s="1938"/>
      <c r="J167" s="1939"/>
      <c r="K167" s="1330" t="s">
        <v>13718</v>
      </c>
      <c r="L167" s="1331" t="str">
        <f t="shared" si="6"/>
        <v>A3</v>
      </c>
      <c r="M167" s="1323" t="s">
        <v>13039</v>
      </c>
      <c r="O167" s="1332"/>
      <c r="S167" s="1324"/>
      <c r="W167" s="1325"/>
    </row>
    <row r="168" spans="1:23">
      <c r="A168" s="1316">
        <f t="shared" si="7"/>
        <v>164</v>
      </c>
      <c r="B168" s="1326" t="str">
        <f t="shared" si="8"/>
        <v>A4</v>
      </c>
      <c r="C168" s="1937" t="s">
        <v>13722</v>
      </c>
      <c r="D168" s="1938"/>
      <c r="E168" s="1938"/>
      <c r="F168" s="1938"/>
      <c r="G168" s="1938"/>
      <c r="H168" s="1938"/>
      <c r="I168" s="1938"/>
      <c r="J168" s="1939"/>
      <c r="K168" s="1330" t="s">
        <v>13090</v>
      </c>
      <c r="L168" s="1331" t="str">
        <f t="shared" si="6"/>
        <v>A4</v>
      </c>
      <c r="M168" s="1323" t="s">
        <v>13045</v>
      </c>
      <c r="O168" s="1332"/>
      <c r="S168" s="1324"/>
      <c r="W168" s="1325"/>
    </row>
    <row r="169" spans="1:23">
      <c r="A169" s="1316">
        <f t="shared" si="7"/>
        <v>165</v>
      </c>
      <c r="B169" s="1326" t="str">
        <f t="shared" si="8"/>
        <v>A5</v>
      </c>
      <c r="C169" s="1937" t="s">
        <v>13723</v>
      </c>
      <c r="D169" s="1938"/>
      <c r="E169" s="1938"/>
      <c r="F169" s="1938"/>
      <c r="G169" s="1938"/>
      <c r="H169" s="1938"/>
      <c r="I169" s="1938"/>
      <c r="J169" s="1939"/>
      <c r="K169" s="1330" t="s">
        <v>13090</v>
      </c>
      <c r="L169" s="1331" t="str">
        <f t="shared" si="6"/>
        <v>A5</v>
      </c>
      <c r="M169" s="1323" t="s">
        <v>7348</v>
      </c>
      <c r="O169" s="1332"/>
      <c r="S169" s="1324"/>
      <c r="W169" s="1325"/>
    </row>
    <row r="170" spans="1:23">
      <c r="A170" s="1316">
        <f t="shared" si="7"/>
        <v>166</v>
      </c>
      <c r="B170" s="1326" t="str">
        <f t="shared" si="8"/>
        <v>A6</v>
      </c>
      <c r="C170" s="1937" t="s">
        <v>13724</v>
      </c>
      <c r="D170" s="1938"/>
      <c r="E170" s="1938"/>
      <c r="F170" s="1938"/>
      <c r="G170" s="1938"/>
      <c r="H170" s="1938"/>
      <c r="I170" s="1938"/>
      <c r="J170" s="1939"/>
      <c r="K170" s="1330" t="s">
        <v>13090</v>
      </c>
      <c r="L170" s="1331" t="str">
        <f t="shared" si="6"/>
        <v>A6</v>
      </c>
      <c r="M170" s="1323" t="s">
        <v>1547</v>
      </c>
      <c r="O170" s="1332"/>
      <c r="S170" s="1324"/>
      <c r="W170" s="1325"/>
    </row>
    <row r="171" spans="1:23">
      <c r="A171" s="1316">
        <f t="shared" si="7"/>
        <v>167</v>
      </c>
      <c r="B171" s="1326" t="str">
        <f t="shared" si="8"/>
        <v>A7</v>
      </c>
      <c r="C171" s="1937" t="s">
        <v>13725</v>
      </c>
      <c r="D171" s="1938"/>
      <c r="E171" s="1938"/>
      <c r="F171" s="1938"/>
      <c r="G171" s="1938"/>
      <c r="H171" s="1938"/>
      <c r="I171" s="1938"/>
      <c r="J171" s="1939"/>
      <c r="K171" s="1330" t="s">
        <v>13090</v>
      </c>
      <c r="L171" s="1331" t="str">
        <f t="shared" si="6"/>
        <v>A7</v>
      </c>
      <c r="M171" s="1323" t="s">
        <v>1554</v>
      </c>
      <c r="O171" s="1332"/>
      <c r="S171" s="1324"/>
      <c r="W171" s="1325"/>
    </row>
    <row r="172" spans="1:23">
      <c r="A172" s="1316">
        <f t="shared" si="7"/>
        <v>168</v>
      </c>
      <c r="B172" s="1326" t="str">
        <f t="shared" si="8"/>
        <v>A8</v>
      </c>
      <c r="C172" s="1937" t="s">
        <v>13726</v>
      </c>
      <c r="D172" s="1938"/>
      <c r="E172" s="1938"/>
      <c r="F172" s="1938"/>
      <c r="G172" s="1938"/>
      <c r="H172" s="1938"/>
      <c r="I172" s="1938"/>
      <c r="J172" s="1939"/>
      <c r="K172" s="1330" t="s">
        <v>13633</v>
      </c>
      <c r="L172" s="1331" t="str">
        <f t="shared" si="6"/>
        <v>A8</v>
      </c>
      <c r="M172" s="1323" t="s">
        <v>13016</v>
      </c>
      <c r="O172" s="1332"/>
      <c r="S172" s="1324"/>
      <c r="W172" s="1325"/>
    </row>
    <row r="173" spans="1:23">
      <c r="A173" s="1316">
        <f t="shared" si="7"/>
        <v>169</v>
      </c>
      <c r="B173" s="1326" t="str">
        <f t="shared" si="8"/>
        <v>A9</v>
      </c>
      <c r="C173" s="1937" t="s">
        <v>13727</v>
      </c>
      <c r="D173" s="1938"/>
      <c r="E173" s="1938"/>
      <c r="F173" s="1938"/>
      <c r="G173" s="1938"/>
      <c r="H173" s="1938"/>
      <c r="I173" s="1938"/>
      <c r="J173" s="1939"/>
      <c r="K173" s="1330" t="s">
        <v>13633</v>
      </c>
      <c r="L173" s="1331" t="str">
        <f t="shared" si="6"/>
        <v>A9</v>
      </c>
      <c r="M173" s="1323" t="s">
        <v>13046</v>
      </c>
      <c r="O173" s="1332"/>
      <c r="S173" s="1324"/>
      <c r="W173" s="1325"/>
    </row>
    <row r="174" spans="1:23">
      <c r="A174" s="1316">
        <f t="shared" si="7"/>
        <v>170</v>
      </c>
      <c r="B174" s="1326" t="str">
        <f t="shared" si="8"/>
        <v>AA</v>
      </c>
      <c r="C174" s="1937" t="s">
        <v>13728</v>
      </c>
      <c r="D174" s="1938"/>
      <c r="E174" s="1938"/>
      <c r="F174" s="1938"/>
      <c r="G174" s="1938"/>
      <c r="H174" s="1938"/>
      <c r="I174" s="1938"/>
      <c r="J174" s="1939"/>
      <c r="K174" s="1330" t="s">
        <v>13633</v>
      </c>
      <c r="L174" s="1331" t="str">
        <f t="shared" si="6"/>
        <v>AA</v>
      </c>
      <c r="M174" s="1323" t="s">
        <v>2828</v>
      </c>
      <c r="O174" s="1332"/>
      <c r="S174" s="1324"/>
      <c r="W174" s="1325"/>
    </row>
    <row r="175" spans="1:23">
      <c r="A175" s="1316">
        <f t="shared" si="7"/>
        <v>171</v>
      </c>
      <c r="B175" s="1326" t="str">
        <f t="shared" si="8"/>
        <v>AB</v>
      </c>
      <c r="C175" s="1937" t="s">
        <v>13729</v>
      </c>
      <c r="D175" s="1938"/>
      <c r="E175" s="1938"/>
      <c r="F175" s="1938"/>
      <c r="G175" s="1938"/>
      <c r="H175" s="1938"/>
      <c r="I175" s="1938"/>
      <c r="J175" s="1939"/>
      <c r="K175" s="1330" t="s">
        <v>13633</v>
      </c>
      <c r="L175" s="1331" t="str">
        <f t="shared" si="6"/>
        <v>AB</v>
      </c>
      <c r="M175" s="1323" t="s">
        <v>6485</v>
      </c>
      <c r="O175" s="1332"/>
      <c r="S175" s="1324"/>
      <c r="W175" s="1325"/>
    </row>
    <row r="176" spans="1:23">
      <c r="A176" s="1316">
        <f t="shared" si="7"/>
        <v>172</v>
      </c>
      <c r="B176" s="1326" t="str">
        <f t="shared" si="8"/>
        <v>AC</v>
      </c>
      <c r="C176" s="1937" t="s">
        <v>13730</v>
      </c>
      <c r="D176" s="1938"/>
      <c r="E176" s="1938"/>
      <c r="F176" s="1938"/>
      <c r="G176" s="1938"/>
      <c r="H176" s="1938"/>
      <c r="I176" s="1938"/>
      <c r="J176" s="1939"/>
      <c r="K176" s="1330" t="s">
        <v>13631</v>
      </c>
      <c r="L176" s="1331" t="str">
        <f t="shared" si="6"/>
        <v>AC</v>
      </c>
      <c r="M176" s="1323" t="s">
        <v>7851</v>
      </c>
      <c r="O176" s="1332"/>
      <c r="S176" s="1324"/>
      <c r="W176" s="1325"/>
    </row>
    <row r="177" spans="1:23">
      <c r="A177" s="1316">
        <f t="shared" si="7"/>
        <v>173</v>
      </c>
      <c r="B177" s="1326" t="str">
        <f t="shared" si="8"/>
        <v>AD</v>
      </c>
      <c r="C177" s="1937" t="s">
        <v>13731</v>
      </c>
      <c r="D177" s="1938"/>
      <c r="E177" s="1938"/>
      <c r="F177" s="1938"/>
      <c r="G177" s="1938"/>
      <c r="H177" s="1938"/>
      <c r="I177" s="1938"/>
      <c r="J177" s="1939"/>
      <c r="K177" s="1330" t="s">
        <v>13631</v>
      </c>
      <c r="L177" s="1331" t="str">
        <f t="shared" si="6"/>
        <v>AD</v>
      </c>
      <c r="M177" s="1323" t="s">
        <v>5929</v>
      </c>
      <c r="O177" s="1332"/>
      <c r="S177" s="1324"/>
      <c r="W177" s="1325"/>
    </row>
    <row r="178" spans="1:23">
      <c r="A178" s="1316">
        <f t="shared" si="7"/>
        <v>174</v>
      </c>
      <c r="B178" s="1326" t="str">
        <f t="shared" si="8"/>
        <v>AE</v>
      </c>
      <c r="C178" s="1937" t="s">
        <v>13732</v>
      </c>
      <c r="D178" s="1938"/>
      <c r="E178" s="1938"/>
      <c r="F178" s="1938"/>
      <c r="G178" s="1938"/>
      <c r="H178" s="1938"/>
      <c r="I178" s="1938"/>
      <c r="J178" s="1939"/>
      <c r="K178" s="1330" t="s">
        <v>13631</v>
      </c>
      <c r="L178" s="1331" t="str">
        <f t="shared" si="6"/>
        <v>AE</v>
      </c>
      <c r="M178" s="1323" t="s">
        <v>5923</v>
      </c>
      <c r="O178" s="1332"/>
      <c r="S178" s="1324"/>
      <c r="W178" s="1325"/>
    </row>
    <row r="179" spans="1:23">
      <c r="A179" s="1316">
        <f t="shared" si="7"/>
        <v>175</v>
      </c>
      <c r="B179" s="1326" t="str">
        <f t="shared" si="8"/>
        <v>AF</v>
      </c>
      <c r="C179" s="1937" t="s">
        <v>13733</v>
      </c>
      <c r="D179" s="1938"/>
      <c r="E179" s="1938"/>
      <c r="F179" s="1938"/>
      <c r="G179" s="1938"/>
      <c r="H179" s="1938"/>
      <c r="I179" s="1938"/>
      <c r="J179" s="1939"/>
      <c r="K179" s="1330" t="s">
        <v>13631</v>
      </c>
      <c r="L179" s="1331" t="str">
        <f t="shared" si="6"/>
        <v>AF</v>
      </c>
      <c r="M179" s="1323" t="s">
        <v>1057</v>
      </c>
      <c r="O179" s="1332"/>
      <c r="S179" s="1324"/>
      <c r="W179" s="1325"/>
    </row>
    <row r="180" spans="1:23">
      <c r="A180" s="1316">
        <f t="shared" si="7"/>
        <v>176</v>
      </c>
      <c r="B180" s="1326" t="str">
        <f t="shared" si="8"/>
        <v>B0</v>
      </c>
      <c r="C180" s="1928" t="s">
        <v>13601</v>
      </c>
      <c r="D180" s="1929"/>
      <c r="E180" s="1929"/>
      <c r="F180" s="1929"/>
      <c r="G180" s="1929"/>
      <c r="H180" s="1929"/>
      <c r="I180" s="1929"/>
      <c r="J180" s="1930"/>
      <c r="K180" s="1330" t="s">
        <v>12984</v>
      </c>
      <c r="L180" s="1331" t="str">
        <f t="shared" ref="L180:L243" si="9">B180</f>
        <v>B0</v>
      </c>
      <c r="M180" s="1323" t="s">
        <v>16</v>
      </c>
      <c r="S180" s="1324"/>
      <c r="W180" s="1325"/>
    </row>
    <row r="181" spans="1:23">
      <c r="A181" s="1316">
        <f t="shared" si="7"/>
        <v>177</v>
      </c>
      <c r="B181" s="1326" t="str">
        <f t="shared" si="8"/>
        <v>B1</v>
      </c>
      <c r="C181" s="1928" t="s">
        <v>13601</v>
      </c>
      <c r="D181" s="1929"/>
      <c r="E181" s="1929"/>
      <c r="F181" s="1929"/>
      <c r="G181" s="1929"/>
      <c r="H181" s="1929"/>
      <c r="I181" s="1929"/>
      <c r="J181" s="1930"/>
      <c r="K181" s="1330" t="s">
        <v>12984</v>
      </c>
      <c r="L181" s="1331" t="str">
        <f t="shared" si="9"/>
        <v>B1</v>
      </c>
      <c r="M181" s="1323" t="s">
        <v>16</v>
      </c>
      <c r="S181" s="1324"/>
      <c r="W181" s="1325"/>
    </row>
    <row r="182" spans="1:23">
      <c r="A182" s="1316">
        <f t="shared" si="7"/>
        <v>178</v>
      </c>
      <c r="B182" s="1326" t="str">
        <f t="shared" si="8"/>
        <v>B2</v>
      </c>
      <c r="C182" s="1928" t="s">
        <v>13601</v>
      </c>
      <c r="D182" s="1929"/>
      <c r="E182" s="1929"/>
      <c r="F182" s="1929"/>
      <c r="G182" s="1929"/>
      <c r="H182" s="1929"/>
      <c r="I182" s="1929"/>
      <c r="J182" s="1930"/>
      <c r="K182" s="1330" t="s">
        <v>12984</v>
      </c>
      <c r="L182" s="1331" t="str">
        <f t="shared" si="9"/>
        <v>B2</v>
      </c>
      <c r="M182" s="1323" t="s">
        <v>16</v>
      </c>
      <c r="S182" s="1324"/>
      <c r="W182" s="1325"/>
    </row>
    <row r="183" spans="1:23">
      <c r="A183" s="1316">
        <f t="shared" si="7"/>
        <v>179</v>
      </c>
      <c r="B183" s="1326" t="str">
        <f t="shared" si="8"/>
        <v>B3</v>
      </c>
      <c r="C183" s="1928" t="s">
        <v>13601</v>
      </c>
      <c r="D183" s="1929"/>
      <c r="E183" s="1929"/>
      <c r="F183" s="1929"/>
      <c r="G183" s="1929"/>
      <c r="H183" s="1929"/>
      <c r="I183" s="1929"/>
      <c r="J183" s="1930"/>
      <c r="K183" s="1330" t="s">
        <v>12984</v>
      </c>
      <c r="L183" s="1331" t="str">
        <f t="shared" si="9"/>
        <v>B3</v>
      </c>
      <c r="M183" s="1323" t="s">
        <v>16</v>
      </c>
      <c r="O183" s="1341"/>
      <c r="S183" s="1324"/>
      <c r="W183" s="1325"/>
    </row>
    <row r="184" spans="1:23" ht="13.5">
      <c r="A184" s="1316">
        <f>A183+1</f>
        <v>180</v>
      </c>
      <c r="B184" s="1326" t="str">
        <f t="shared" si="8"/>
        <v>B4</v>
      </c>
      <c r="C184" s="1943" t="s">
        <v>13734</v>
      </c>
      <c r="D184" s="1944"/>
      <c r="E184" s="1944"/>
      <c r="F184" s="1944"/>
      <c r="G184" s="1944"/>
      <c r="H184" s="1944"/>
      <c r="I184" s="1944"/>
      <c r="J184" s="1945"/>
      <c r="K184" s="1330" t="s">
        <v>13092</v>
      </c>
      <c r="L184" s="1331" t="str">
        <f t="shared" si="9"/>
        <v>B4</v>
      </c>
      <c r="M184" s="1323" t="s">
        <v>13001</v>
      </c>
      <c r="O184" s="1278" t="s">
        <v>13735</v>
      </c>
      <c r="S184" s="1324"/>
      <c r="W184" s="1325"/>
    </row>
    <row r="185" spans="1:23" ht="13.5">
      <c r="A185" s="1316">
        <f t="shared" si="7"/>
        <v>181</v>
      </c>
      <c r="B185" s="1326" t="str">
        <f t="shared" si="8"/>
        <v>B5</v>
      </c>
      <c r="C185" s="1943" t="s">
        <v>13736</v>
      </c>
      <c r="D185" s="1944"/>
      <c r="E185" s="1944"/>
      <c r="F185" s="1944"/>
      <c r="G185" s="1944"/>
      <c r="H185" s="1944"/>
      <c r="I185" s="1944"/>
      <c r="J185" s="1945"/>
      <c r="K185" s="1330" t="s">
        <v>13091</v>
      </c>
      <c r="L185" s="1331" t="str">
        <f t="shared" si="9"/>
        <v>B5</v>
      </c>
      <c r="M185" s="1323" t="s">
        <v>13047</v>
      </c>
      <c r="O185" s="1278" t="s">
        <v>13735</v>
      </c>
      <c r="S185" s="1324"/>
      <c r="W185" s="1325"/>
    </row>
    <row r="186" spans="1:23" ht="13.5">
      <c r="A186" s="1316">
        <f t="shared" si="7"/>
        <v>182</v>
      </c>
      <c r="B186" s="1326" t="str">
        <f t="shared" si="8"/>
        <v>B6</v>
      </c>
      <c r="C186" s="1943" t="s">
        <v>13737</v>
      </c>
      <c r="D186" s="1944"/>
      <c r="E186" s="1944"/>
      <c r="F186" s="1944"/>
      <c r="G186" s="1944"/>
      <c r="H186" s="1944"/>
      <c r="I186" s="1944"/>
      <c r="J186" s="1945"/>
      <c r="K186" s="1330" t="s">
        <v>13631</v>
      </c>
      <c r="L186" s="1331" t="str">
        <f t="shared" si="9"/>
        <v>B6</v>
      </c>
      <c r="M186" s="1323" t="s">
        <v>1961</v>
      </c>
      <c r="O186" s="1278" t="s">
        <v>13735</v>
      </c>
      <c r="S186" s="1324"/>
      <c r="W186" s="1325"/>
    </row>
    <row r="187" spans="1:23">
      <c r="A187" s="1316">
        <f t="shared" si="7"/>
        <v>183</v>
      </c>
      <c r="B187" s="1326" t="str">
        <f t="shared" si="8"/>
        <v>B7</v>
      </c>
      <c r="C187" s="1928" t="s">
        <v>13601</v>
      </c>
      <c r="D187" s="1929"/>
      <c r="E187" s="1929"/>
      <c r="F187" s="1929"/>
      <c r="G187" s="1929"/>
      <c r="H187" s="1929"/>
      <c r="I187" s="1929"/>
      <c r="J187" s="1930"/>
      <c r="K187" s="1330" t="s">
        <v>12984</v>
      </c>
      <c r="L187" s="1331" t="str">
        <f t="shared" si="9"/>
        <v>B7</v>
      </c>
      <c r="M187" s="1323" t="s">
        <v>16</v>
      </c>
      <c r="O187" s="1341"/>
      <c r="S187" s="1324"/>
      <c r="W187" s="1325"/>
    </row>
    <row r="188" spans="1:23" ht="13.5">
      <c r="A188" s="1316">
        <f t="shared" si="7"/>
        <v>184</v>
      </c>
      <c r="B188" s="1326" t="str">
        <f t="shared" si="8"/>
        <v>B8</v>
      </c>
      <c r="C188" s="1940" t="s">
        <v>13738</v>
      </c>
      <c r="D188" s="1941"/>
      <c r="E188" s="1941"/>
      <c r="F188" s="1941"/>
      <c r="G188" s="1941"/>
      <c r="H188" s="1941"/>
      <c r="I188" s="1941"/>
      <c r="J188" s="1942"/>
      <c r="K188" s="1330" t="s">
        <v>12984</v>
      </c>
      <c r="L188" s="1331" t="str">
        <f t="shared" si="9"/>
        <v>B8</v>
      </c>
      <c r="M188" s="1323" t="s">
        <v>13336</v>
      </c>
      <c r="O188" s="1278" t="s">
        <v>13735</v>
      </c>
      <c r="S188" s="1324"/>
      <c r="W188" s="1325"/>
    </row>
    <row r="189" spans="1:23" ht="13.5">
      <c r="A189" s="1316">
        <f t="shared" si="7"/>
        <v>185</v>
      </c>
      <c r="B189" s="1326" t="str">
        <f t="shared" si="8"/>
        <v>B9</v>
      </c>
      <c r="C189" s="1940" t="s">
        <v>13739</v>
      </c>
      <c r="D189" s="1941"/>
      <c r="E189" s="1941"/>
      <c r="F189" s="1941"/>
      <c r="G189" s="1941"/>
      <c r="H189" s="1941"/>
      <c r="I189" s="1941"/>
      <c r="J189" s="1942"/>
      <c r="K189" s="1330" t="s">
        <v>12984</v>
      </c>
      <c r="L189" s="1331" t="str">
        <f t="shared" si="9"/>
        <v>B9</v>
      </c>
      <c r="M189" s="1323" t="s">
        <v>13337</v>
      </c>
      <c r="O189" s="1278" t="s">
        <v>13735</v>
      </c>
      <c r="S189" s="1324"/>
      <c r="W189" s="1325"/>
    </row>
    <row r="190" spans="1:23" ht="13.5">
      <c r="A190" s="1316">
        <f t="shared" si="7"/>
        <v>186</v>
      </c>
      <c r="B190" s="1326" t="str">
        <f t="shared" si="8"/>
        <v>BA</v>
      </c>
      <c r="C190" s="1937" t="s">
        <v>13740</v>
      </c>
      <c r="D190" s="1938"/>
      <c r="E190" s="1938"/>
      <c r="F190" s="1938"/>
      <c r="G190" s="1938"/>
      <c r="H190" s="1938"/>
      <c r="I190" s="1938"/>
      <c r="J190" s="1939"/>
      <c r="K190" s="1330" t="s">
        <v>12984</v>
      </c>
      <c r="L190" s="1331" t="str">
        <f t="shared" si="9"/>
        <v>BA</v>
      </c>
      <c r="M190" s="1323" t="s">
        <v>854</v>
      </c>
      <c r="O190" s="1278" t="s">
        <v>13735</v>
      </c>
      <c r="S190" s="1324"/>
      <c r="W190" s="1325"/>
    </row>
    <row r="191" spans="1:23">
      <c r="A191" s="1316">
        <f t="shared" si="7"/>
        <v>187</v>
      </c>
      <c r="B191" s="1326" t="str">
        <f t="shared" si="8"/>
        <v>BB</v>
      </c>
      <c r="C191" s="1928" t="s">
        <v>13601</v>
      </c>
      <c r="D191" s="1929"/>
      <c r="E191" s="1929"/>
      <c r="F191" s="1929"/>
      <c r="G191" s="1929"/>
      <c r="H191" s="1929"/>
      <c r="I191" s="1929"/>
      <c r="J191" s="1930"/>
      <c r="K191" s="1330" t="s">
        <v>12984</v>
      </c>
      <c r="L191" s="1331" t="str">
        <f t="shared" si="9"/>
        <v>BB</v>
      </c>
      <c r="M191" s="1323" t="s">
        <v>16</v>
      </c>
      <c r="O191" s="1341"/>
      <c r="S191" s="1324"/>
      <c r="W191" s="1325"/>
    </row>
    <row r="192" spans="1:23">
      <c r="A192" s="1316">
        <f t="shared" si="7"/>
        <v>188</v>
      </c>
      <c r="B192" s="1326" t="str">
        <f t="shared" si="8"/>
        <v>BC</v>
      </c>
      <c r="C192" s="1928" t="s">
        <v>13601</v>
      </c>
      <c r="D192" s="1929"/>
      <c r="E192" s="1929"/>
      <c r="F192" s="1929"/>
      <c r="G192" s="1929"/>
      <c r="H192" s="1929"/>
      <c r="I192" s="1929"/>
      <c r="J192" s="1930"/>
      <c r="K192" s="1330" t="s">
        <v>13631</v>
      </c>
      <c r="L192" s="1331" t="str">
        <f t="shared" si="9"/>
        <v>BC</v>
      </c>
      <c r="M192" s="1323" t="s">
        <v>1092</v>
      </c>
      <c r="S192" s="1324"/>
      <c r="W192" s="1325"/>
    </row>
    <row r="193" spans="1:23">
      <c r="A193" s="1316">
        <f t="shared" si="7"/>
        <v>189</v>
      </c>
      <c r="B193" s="1326" t="str">
        <f t="shared" si="8"/>
        <v>BD</v>
      </c>
      <c r="C193" s="1928" t="s">
        <v>13601</v>
      </c>
      <c r="D193" s="1929"/>
      <c r="E193" s="1929"/>
      <c r="F193" s="1929"/>
      <c r="G193" s="1929"/>
      <c r="H193" s="1929"/>
      <c r="I193" s="1929"/>
      <c r="J193" s="1930"/>
      <c r="K193" s="1330" t="s">
        <v>12987</v>
      </c>
      <c r="L193" s="1331" t="str">
        <f t="shared" si="9"/>
        <v>BD</v>
      </c>
      <c r="M193" s="1323" t="s">
        <v>6472</v>
      </c>
      <c r="S193" s="1324"/>
      <c r="W193" s="1325"/>
    </row>
    <row r="194" spans="1:23">
      <c r="A194" s="1316">
        <f t="shared" si="7"/>
        <v>190</v>
      </c>
      <c r="B194" s="1326" t="str">
        <f t="shared" si="8"/>
        <v>BE</v>
      </c>
      <c r="C194" s="1928" t="s">
        <v>13601</v>
      </c>
      <c r="D194" s="1929"/>
      <c r="E194" s="1929"/>
      <c r="F194" s="1929"/>
      <c r="G194" s="1929"/>
      <c r="H194" s="1929"/>
      <c r="I194" s="1929"/>
      <c r="J194" s="1930"/>
      <c r="K194" s="1330" t="s">
        <v>12984</v>
      </c>
      <c r="L194" s="1331" t="str">
        <f t="shared" si="9"/>
        <v>BE</v>
      </c>
      <c r="M194" s="1323" t="s">
        <v>16</v>
      </c>
      <c r="S194" s="1324"/>
      <c r="W194" s="1325"/>
    </row>
    <row r="195" spans="1:23">
      <c r="A195" s="1316">
        <f t="shared" si="7"/>
        <v>191</v>
      </c>
      <c r="B195" s="1326" t="str">
        <f t="shared" si="8"/>
        <v>BF</v>
      </c>
      <c r="C195" s="1928" t="s">
        <v>13601</v>
      </c>
      <c r="D195" s="1929"/>
      <c r="E195" s="1929"/>
      <c r="F195" s="1929"/>
      <c r="G195" s="1929"/>
      <c r="H195" s="1929"/>
      <c r="I195" s="1929"/>
      <c r="J195" s="1930"/>
      <c r="K195" s="1330" t="s">
        <v>12984</v>
      </c>
      <c r="L195" s="1331" t="str">
        <f t="shared" si="9"/>
        <v>BF</v>
      </c>
      <c r="M195" s="1323" t="s">
        <v>16</v>
      </c>
      <c r="S195" s="1324"/>
      <c r="W195" s="1325"/>
    </row>
    <row r="196" spans="1:23">
      <c r="A196" s="1316">
        <f t="shared" si="7"/>
        <v>192</v>
      </c>
      <c r="B196" s="1326" t="str">
        <f t="shared" si="8"/>
        <v>C0</v>
      </c>
      <c r="C196" s="1928" t="s">
        <v>13601</v>
      </c>
      <c r="D196" s="1929"/>
      <c r="E196" s="1929"/>
      <c r="F196" s="1929"/>
      <c r="G196" s="1929"/>
      <c r="H196" s="1929"/>
      <c r="I196" s="1929"/>
      <c r="J196" s="1930"/>
      <c r="K196" s="1330" t="s">
        <v>12984</v>
      </c>
      <c r="L196" s="1331" t="str">
        <f t="shared" si="9"/>
        <v>C0</v>
      </c>
      <c r="M196" s="1323" t="s">
        <v>16</v>
      </c>
      <c r="S196" s="1324"/>
      <c r="W196" s="1325"/>
    </row>
    <row r="197" spans="1:23">
      <c r="A197" s="1316">
        <f t="shared" si="7"/>
        <v>193</v>
      </c>
      <c r="B197" s="1326" t="str">
        <f t="shared" si="8"/>
        <v>C1</v>
      </c>
      <c r="C197" s="1928" t="s">
        <v>13601</v>
      </c>
      <c r="D197" s="1929"/>
      <c r="E197" s="1929"/>
      <c r="F197" s="1929"/>
      <c r="G197" s="1929"/>
      <c r="H197" s="1929"/>
      <c r="I197" s="1929"/>
      <c r="J197" s="1930"/>
      <c r="K197" s="1330" t="s">
        <v>12984</v>
      </c>
      <c r="L197" s="1331" t="str">
        <f t="shared" si="9"/>
        <v>C1</v>
      </c>
      <c r="M197" s="1323" t="s">
        <v>16</v>
      </c>
      <c r="S197" s="1324"/>
      <c r="W197" s="1325"/>
    </row>
    <row r="198" spans="1:23">
      <c r="A198" s="1316">
        <f t="shared" ref="A198:A259" si="10">A197+1</f>
        <v>194</v>
      </c>
      <c r="B198" s="1326" t="str">
        <f t="shared" ref="B198:B259" si="11">DEC2HEX(A198,2)</f>
        <v>C2</v>
      </c>
      <c r="C198" s="1928" t="s">
        <v>13601</v>
      </c>
      <c r="D198" s="1929"/>
      <c r="E198" s="1929"/>
      <c r="F198" s="1929"/>
      <c r="G198" s="1929"/>
      <c r="H198" s="1929"/>
      <c r="I198" s="1929"/>
      <c r="J198" s="1930"/>
      <c r="K198" s="1330" t="s">
        <v>12984</v>
      </c>
      <c r="L198" s="1331" t="str">
        <f t="shared" si="9"/>
        <v>C2</v>
      </c>
      <c r="M198" s="1323" t="s">
        <v>16</v>
      </c>
      <c r="S198" s="1324"/>
      <c r="W198" s="1325"/>
    </row>
    <row r="199" spans="1:23">
      <c r="A199" s="1316">
        <f t="shared" si="10"/>
        <v>195</v>
      </c>
      <c r="B199" s="1326" t="str">
        <f t="shared" si="11"/>
        <v>C3</v>
      </c>
      <c r="C199" s="1928" t="s">
        <v>13601</v>
      </c>
      <c r="D199" s="1929"/>
      <c r="E199" s="1929"/>
      <c r="F199" s="1929"/>
      <c r="G199" s="1929"/>
      <c r="H199" s="1929"/>
      <c r="I199" s="1929"/>
      <c r="J199" s="1930"/>
      <c r="K199" s="1330" t="s">
        <v>12984</v>
      </c>
      <c r="L199" s="1331" t="str">
        <f t="shared" si="9"/>
        <v>C3</v>
      </c>
      <c r="M199" s="1323" t="s">
        <v>16</v>
      </c>
      <c r="S199" s="1324"/>
      <c r="W199" s="1325"/>
    </row>
    <row r="200" spans="1:23" ht="13.5">
      <c r="A200" s="1316">
        <f t="shared" si="10"/>
        <v>196</v>
      </c>
      <c r="B200" s="1326" t="str">
        <f t="shared" si="11"/>
        <v>C4</v>
      </c>
      <c r="C200" s="1928" t="s">
        <v>13601</v>
      </c>
      <c r="D200" s="1929"/>
      <c r="E200" s="1929"/>
      <c r="F200" s="1929"/>
      <c r="G200" s="1929"/>
      <c r="H200" s="1929"/>
      <c r="I200" s="1929"/>
      <c r="J200" s="1930"/>
      <c r="K200" s="1330" t="s">
        <v>12984</v>
      </c>
      <c r="L200" s="1331" t="str">
        <f t="shared" si="9"/>
        <v>C4</v>
      </c>
      <c r="M200" s="1323" t="s">
        <v>1037</v>
      </c>
      <c r="O200" s="1278" t="s">
        <v>13575</v>
      </c>
      <c r="S200" s="1324"/>
      <c r="W200" s="1325"/>
    </row>
    <row r="201" spans="1:23">
      <c r="A201" s="1316">
        <f t="shared" si="10"/>
        <v>197</v>
      </c>
      <c r="B201" s="1326" t="str">
        <f t="shared" si="11"/>
        <v>C5</v>
      </c>
      <c r="C201" s="1928" t="s">
        <v>13601</v>
      </c>
      <c r="D201" s="1929"/>
      <c r="E201" s="1929"/>
      <c r="F201" s="1929"/>
      <c r="G201" s="1929"/>
      <c r="H201" s="1929"/>
      <c r="I201" s="1929"/>
      <c r="J201" s="1930"/>
      <c r="K201" s="1330" t="s">
        <v>12984</v>
      </c>
      <c r="L201" s="1331" t="str">
        <f t="shared" si="9"/>
        <v>C5</v>
      </c>
      <c r="M201" s="1323" t="s">
        <v>16</v>
      </c>
      <c r="S201" s="1324"/>
      <c r="W201" s="1325"/>
    </row>
    <row r="202" spans="1:23">
      <c r="A202" s="1316">
        <f t="shared" si="10"/>
        <v>198</v>
      </c>
      <c r="B202" s="1326" t="str">
        <f t="shared" si="11"/>
        <v>C6</v>
      </c>
      <c r="C202" s="1928" t="s">
        <v>13601</v>
      </c>
      <c r="D202" s="1929"/>
      <c r="E202" s="1929"/>
      <c r="F202" s="1929"/>
      <c r="G202" s="1929"/>
      <c r="H202" s="1929"/>
      <c r="I202" s="1929"/>
      <c r="J202" s="1930"/>
      <c r="K202" s="1330" t="s">
        <v>12984</v>
      </c>
      <c r="L202" s="1331" t="str">
        <f t="shared" si="9"/>
        <v>C6</v>
      </c>
      <c r="M202" s="1323" t="s">
        <v>16</v>
      </c>
      <c r="S202" s="1324"/>
      <c r="W202" s="1325"/>
    </row>
    <row r="203" spans="1:23">
      <c r="A203" s="1316">
        <f t="shared" si="10"/>
        <v>199</v>
      </c>
      <c r="B203" s="1326" t="str">
        <f t="shared" si="11"/>
        <v>C7</v>
      </c>
      <c r="C203" s="1928" t="s">
        <v>13601</v>
      </c>
      <c r="D203" s="1929"/>
      <c r="E203" s="1929"/>
      <c r="F203" s="1929"/>
      <c r="G203" s="1929"/>
      <c r="H203" s="1929"/>
      <c r="I203" s="1929"/>
      <c r="J203" s="1930"/>
      <c r="K203" s="1330" t="s">
        <v>12995</v>
      </c>
      <c r="L203" s="1331" t="str">
        <f t="shared" si="9"/>
        <v>C7</v>
      </c>
      <c r="M203" s="1323" t="s">
        <v>858</v>
      </c>
      <c r="S203" s="1324"/>
      <c r="W203" s="1325"/>
    </row>
    <row r="204" spans="1:23">
      <c r="A204" s="1316">
        <f t="shared" si="10"/>
        <v>200</v>
      </c>
      <c r="B204" s="1326" t="str">
        <f t="shared" si="11"/>
        <v>C8</v>
      </c>
      <c r="C204" s="1928" t="s">
        <v>13601</v>
      </c>
      <c r="D204" s="1929"/>
      <c r="E204" s="1929"/>
      <c r="F204" s="1929"/>
      <c r="G204" s="1929"/>
      <c r="H204" s="1929"/>
      <c r="I204" s="1929"/>
      <c r="J204" s="1930"/>
      <c r="K204" s="1330" t="s">
        <v>12984</v>
      </c>
      <c r="L204" s="1331" t="str">
        <f t="shared" si="9"/>
        <v>C8</v>
      </c>
      <c r="M204" s="1323" t="s">
        <v>16</v>
      </c>
      <c r="S204" s="1324"/>
      <c r="W204" s="1325"/>
    </row>
    <row r="205" spans="1:23">
      <c r="A205" s="1316">
        <f t="shared" si="10"/>
        <v>201</v>
      </c>
      <c r="B205" s="1326" t="str">
        <f t="shared" si="11"/>
        <v>C9</v>
      </c>
      <c r="C205" s="1928" t="s">
        <v>13601</v>
      </c>
      <c r="D205" s="1929"/>
      <c r="E205" s="1929"/>
      <c r="F205" s="1929"/>
      <c r="G205" s="1929"/>
      <c r="H205" s="1929"/>
      <c r="I205" s="1929"/>
      <c r="J205" s="1930"/>
      <c r="K205" s="1330" t="s">
        <v>13512</v>
      </c>
      <c r="L205" s="1331" t="str">
        <f t="shared" si="9"/>
        <v>C9</v>
      </c>
      <c r="M205" s="1323" t="s">
        <v>13741</v>
      </c>
      <c r="S205" s="1324"/>
      <c r="W205" s="1325"/>
    </row>
    <row r="206" spans="1:23">
      <c r="A206" s="1316">
        <f t="shared" si="10"/>
        <v>202</v>
      </c>
      <c r="B206" s="1326" t="str">
        <f t="shared" si="11"/>
        <v>CA</v>
      </c>
      <c r="C206" s="1928" t="s">
        <v>13601</v>
      </c>
      <c r="D206" s="1929"/>
      <c r="E206" s="1929"/>
      <c r="F206" s="1929"/>
      <c r="G206" s="1929"/>
      <c r="H206" s="1929"/>
      <c r="I206" s="1929"/>
      <c r="J206" s="1930"/>
      <c r="K206" s="1330" t="s">
        <v>12984</v>
      </c>
      <c r="L206" s="1331" t="str">
        <f t="shared" si="9"/>
        <v>CA</v>
      </c>
      <c r="M206" s="1323" t="s">
        <v>13584</v>
      </c>
      <c r="S206" s="1324"/>
      <c r="W206" s="1325"/>
    </row>
    <row r="207" spans="1:23">
      <c r="A207" s="1316">
        <f t="shared" si="10"/>
        <v>203</v>
      </c>
      <c r="B207" s="1326" t="str">
        <f t="shared" si="11"/>
        <v>CB</v>
      </c>
      <c r="C207" s="1928" t="s">
        <v>13601</v>
      </c>
      <c r="D207" s="1929"/>
      <c r="E207" s="1929"/>
      <c r="F207" s="1929"/>
      <c r="G207" s="1929"/>
      <c r="H207" s="1929"/>
      <c r="I207" s="1929"/>
      <c r="J207" s="1930"/>
      <c r="K207" s="1330" t="s">
        <v>12984</v>
      </c>
      <c r="L207" s="1331" t="str">
        <f t="shared" si="9"/>
        <v>CB</v>
      </c>
      <c r="M207" s="1323" t="s">
        <v>1478</v>
      </c>
      <c r="S207" s="1324"/>
      <c r="W207" s="1325"/>
    </row>
    <row r="208" spans="1:23" ht="13.5">
      <c r="A208" s="1316">
        <f t="shared" si="10"/>
        <v>204</v>
      </c>
      <c r="B208" s="1326" t="str">
        <f t="shared" si="11"/>
        <v>CC</v>
      </c>
      <c r="C208" s="1928" t="s">
        <v>13601</v>
      </c>
      <c r="D208" s="1929"/>
      <c r="E208" s="1929"/>
      <c r="F208" s="1929"/>
      <c r="G208" s="1929"/>
      <c r="H208" s="1929"/>
      <c r="I208" s="1929"/>
      <c r="J208" s="1930"/>
      <c r="K208" s="1330" t="s">
        <v>12984</v>
      </c>
      <c r="L208" s="1331" t="str">
        <f t="shared" si="9"/>
        <v>CC</v>
      </c>
      <c r="M208" s="1323" t="s">
        <v>1600</v>
      </c>
      <c r="O208" s="1334" t="s">
        <v>13575</v>
      </c>
      <c r="S208" s="1324"/>
      <c r="W208" s="1325"/>
    </row>
    <row r="209" spans="1:23" ht="13.5">
      <c r="A209" s="1316">
        <f t="shared" si="10"/>
        <v>205</v>
      </c>
      <c r="B209" s="1326" t="str">
        <f t="shared" si="11"/>
        <v>CD</v>
      </c>
      <c r="C209" s="1928" t="s">
        <v>13601</v>
      </c>
      <c r="D209" s="1929"/>
      <c r="E209" s="1929"/>
      <c r="F209" s="1929"/>
      <c r="G209" s="1929"/>
      <c r="H209" s="1929"/>
      <c r="I209" s="1929"/>
      <c r="J209" s="1930"/>
      <c r="K209" s="1330" t="s">
        <v>12984</v>
      </c>
      <c r="L209" s="1331" t="str">
        <f t="shared" si="9"/>
        <v>CD</v>
      </c>
      <c r="M209" s="1323" t="s">
        <v>1589</v>
      </c>
      <c r="O209" s="1334" t="s">
        <v>13575</v>
      </c>
      <c r="S209" s="1324"/>
      <c r="W209" s="1325"/>
    </row>
    <row r="210" spans="1:23">
      <c r="A210" s="1316">
        <f t="shared" si="10"/>
        <v>206</v>
      </c>
      <c r="B210" s="1326" t="str">
        <f t="shared" si="11"/>
        <v>CE</v>
      </c>
      <c r="C210" s="1928" t="s">
        <v>13601</v>
      </c>
      <c r="D210" s="1929"/>
      <c r="E210" s="1929"/>
      <c r="F210" s="1929"/>
      <c r="G210" s="1929"/>
      <c r="H210" s="1929"/>
      <c r="I210" s="1929"/>
      <c r="J210" s="1930"/>
      <c r="K210" s="1330" t="s">
        <v>12984</v>
      </c>
      <c r="L210" s="1331" t="str">
        <f t="shared" si="9"/>
        <v>CE</v>
      </c>
      <c r="M210" s="1323" t="s">
        <v>12992</v>
      </c>
      <c r="S210" s="1324"/>
      <c r="W210" s="1325"/>
    </row>
    <row r="211" spans="1:23" ht="13.5">
      <c r="A211" s="1316">
        <f t="shared" si="10"/>
        <v>207</v>
      </c>
      <c r="B211" s="1326" t="str">
        <f t="shared" si="11"/>
        <v>CF</v>
      </c>
      <c r="C211" s="1928" t="s">
        <v>13601</v>
      </c>
      <c r="D211" s="1929"/>
      <c r="E211" s="1929"/>
      <c r="F211" s="1929"/>
      <c r="G211" s="1929"/>
      <c r="H211" s="1929"/>
      <c r="I211" s="1929"/>
      <c r="J211" s="1930"/>
      <c r="K211" s="1330" t="s">
        <v>12984</v>
      </c>
      <c r="L211" s="1331" t="str">
        <f t="shared" si="9"/>
        <v>CF</v>
      </c>
      <c r="M211" s="1323" t="s">
        <v>854</v>
      </c>
      <c r="O211" s="1334" t="s">
        <v>13575</v>
      </c>
      <c r="S211" s="1324"/>
      <c r="W211" s="1325"/>
    </row>
    <row r="212" spans="1:23">
      <c r="A212" s="1316">
        <f t="shared" si="10"/>
        <v>208</v>
      </c>
      <c r="B212" s="1326" t="str">
        <f t="shared" si="11"/>
        <v>D0</v>
      </c>
      <c r="C212" s="1928" t="s">
        <v>13601</v>
      </c>
      <c r="D212" s="1929"/>
      <c r="E212" s="1929"/>
      <c r="F212" s="1929"/>
      <c r="G212" s="1929"/>
      <c r="H212" s="1929"/>
      <c r="I212" s="1929"/>
      <c r="J212" s="1930"/>
      <c r="K212" s="1330" t="s">
        <v>12984</v>
      </c>
      <c r="L212" s="1331" t="str">
        <f t="shared" si="9"/>
        <v>D0</v>
      </c>
      <c r="M212" s="1323" t="s">
        <v>7084</v>
      </c>
      <c r="S212" s="1324"/>
      <c r="W212" s="1325"/>
    </row>
    <row r="213" spans="1:23">
      <c r="A213" s="1316">
        <f t="shared" si="10"/>
        <v>209</v>
      </c>
      <c r="B213" s="1326" t="str">
        <f t="shared" si="11"/>
        <v>D1</v>
      </c>
      <c r="C213" s="1928" t="s">
        <v>13601</v>
      </c>
      <c r="D213" s="1929"/>
      <c r="E213" s="1929"/>
      <c r="F213" s="1929"/>
      <c r="G213" s="1929"/>
      <c r="H213" s="1929"/>
      <c r="I213" s="1929"/>
      <c r="J213" s="1930"/>
      <c r="K213" s="1330" t="s">
        <v>12984</v>
      </c>
      <c r="L213" s="1331" t="str">
        <f t="shared" si="9"/>
        <v>D1</v>
      </c>
      <c r="M213" s="1323" t="s">
        <v>13742</v>
      </c>
      <c r="S213" s="1324"/>
      <c r="W213" s="1325"/>
    </row>
    <row r="214" spans="1:23">
      <c r="A214" s="1316">
        <f t="shared" si="10"/>
        <v>210</v>
      </c>
      <c r="B214" s="1326" t="str">
        <f t="shared" si="11"/>
        <v>D2</v>
      </c>
      <c r="C214" s="1928" t="s">
        <v>13601</v>
      </c>
      <c r="D214" s="1929"/>
      <c r="E214" s="1929"/>
      <c r="F214" s="1929"/>
      <c r="G214" s="1929"/>
      <c r="H214" s="1929"/>
      <c r="I214" s="1929"/>
      <c r="J214" s="1930"/>
      <c r="K214" s="1330" t="s">
        <v>12984</v>
      </c>
      <c r="L214" s="1331" t="str">
        <f t="shared" si="9"/>
        <v>D2</v>
      </c>
      <c r="M214" s="1323" t="s">
        <v>13336</v>
      </c>
      <c r="S214" s="1324"/>
      <c r="W214" s="1325"/>
    </row>
    <row r="215" spans="1:23" ht="13.5">
      <c r="A215" s="1316">
        <f t="shared" si="10"/>
        <v>211</v>
      </c>
      <c r="B215" s="1326" t="str">
        <f t="shared" si="11"/>
        <v>D3</v>
      </c>
      <c r="C215" s="1928" t="s">
        <v>13601</v>
      </c>
      <c r="D215" s="1929"/>
      <c r="E215" s="1929"/>
      <c r="F215" s="1929"/>
      <c r="G215" s="1929"/>
      <c r="H215" s="1929"/>
      <c r="I215" s="1929"/>
      <c r="J215" s="1930"/>
      <c r="K215" s="1330" t="s">
        <v>12984</v>
      </c>
      <c r="L215" s="1331" t="str">
        <f t="shared" si="9"/>
        <v>D3</v>
      </c>
      <c r="M215" s="1323" t="s">
        <v>13473</v>
      </c>
      <c r="O215" s="1334" t="s">
        <v>13575</v>
      </c>
      <c r="S215" s="1324"/>
      <c r="W215" s="1325"/>
    </row>
    <row r="216" spans="1:23">
      <c r="A216" s="1316">
        <f t="shared" si="10"/>
        <v>212</v>
      </c>
      <c r="B216" s="1326" t="str">
        <f t="shared" si="11"/>
        <v>D4</v>
      </c>
      <c r="C216" s="1928" t="s">
        <v>13601</v>
      </c>
      <c r="D216" s="1929"/>
      <c r="E216" s="1929"/>
      <c r="F216" s="1929"/>
      <c r="G216" s="1929"/>
      <c r="H216" s="1929"/>
      <c r="I216" s="1929"/>
      <c r="J216" s="1930"/>
      <c r="K216" s="1330" t="s">
        <v>13003</v>
      </c>
      <c r="L216" s="1331" t="str">
        <f t="shared" si="9"/>
        <v>D4</v>
      </c>
      <c r="M216" s="1323" t="s">
        <v>5970</v>
      </c>
      <c r="S216" s="1324"/>
      <c r="W216" s="1325"/>
    </row>
    <row r="217" spans="1:23">
      <c r="A217" s="1316">
        <f t="shared" si="10"/>
        <v>213</v>
      </c>
      <c r="B217" s="1326" t="str">
        <f t="shared" si="11"/>
        <v>D5</v>
      </c>
      <c r="C217" s="1928" t="s">
        <v>13601</v>
      </c>
      <c r="D217" s="1929"/>
      <c r="E217" s="1929"/>
      <c r="F217" s="1929"/>
      <c r="G217" s="1929"/>
      <c r="H217" s="1929"/>
      <c r="I217" s="1929"/>
      <c r="J217" s="1930"/>
      <c r="K217" s="1330" t="s">
        <v>12984</v>
      </c>
      <c r="L217" s="1331" t="str">
        <f t="shared" si="9"/>
        <v>D5</v>
      </c>
      <c r="M217" s="1323" t="s">
        <v>6826</v>
      </c>
      <c r="S217" s="1324"/>
      <c r="W217" s="1325"/>
    </row>
    <row r="218" spans="1:23">
      <c r="A218" s="1316">
        <f t="shared" si="10"/>
        <v>214</v>
      </c>
      <c r="B218" s="1326" t="str">
        <f t="shared" si="11"/>
        <v>D6</v>
      </c>
      <c r="C218" s="1928" t="s">
        <v>13601</v>
      </c>
      <c r="D218" s="1929"/>
      <c r="E218" s="1929"/>
      <c r="F218" s="1929"/>
      <c r="G218" s="1929"/>
      <c r="H218" s="1929"/>
      <c r="I218" s="1929"/>
      <c r="J218" s="1930"/>
      <c r="K218" s="1330" t="s">
        <v>12984</v>
      </c>
      <c r="L218" s="1331" t="str">
        <f t="shared" si="9"/>
        <v>D6</v>
      </c>
      <c r="M218" s="1323" t="s">
        <v>13743</v>
      </c>
      <c r="S218" s="1324"/>
      <c r="W218" s="1325"/>
    </row>
    <row r="219" spans="1:23">
      <c r="A219" s="1316">
        <f t="shared" si="10"/>
        <v>215</v>
      </c>
      <c r="B219" s="1326" t="str">
        <f t="shared" si="11"/>
        <v>D7</v>
      </c>
      <c r="C219" s="1928" t="s">
        <v>13601</v>
      </c>
      <c r="D219" s="1929"/>
      <c r="E219" s="1929"/>
      <c r="F219" s="1929"/>
      <c r="G219" s="1929"/>
      <c r="H219" s="1929"/>
      <c r="I219" s="1929"/>
      <c r="J219" s="1930"/>
      <c r="K219" s="1330" t="s">
        <v>12984</v>
      </c>
      <c r="L219" s="1331" t="str">
        <f t="shared" si="9"/>
        <v>D7</v>
      </c>
      <c r="M219" s="1323" t="s">
        <v>259</v>
      </c>
      <c r="S219" s="1324"/>
      <c r="W219" s="1325"/>
    </row>
    <row r="220" spans="1:23" ht="13.5">
      <c r="A220" s="1316">
        <f t="shared" si="10"/>
        <v>216</v>
      </c>
      <c r="B220" s="1326" t="str">
        <f t="shared" si="11"/>
        <v>D8</v>
      </c>
      <c r="C220" s="1928" t="s">
        <v>13601</v>
      </c>
      <c r="D220" s="1929"/>
      <c r="E220" s="1929"/>
      <c r="F220" s="1929"/>
      <c r="G220" s="1929"/>
      <c r="H220" s="1929"/>
      <c r="I220" s="1929"/>
      <c r="J220" s="1930"/>
      <c r="K220" s="1330" t="s">
        <v>12984</v>
      </c>
      <c r="L220" s="1331" t="str">
        <f t="shared" si="9"/>
        <v>D8</v>
      </c>
      <c r="M220" s="1323" t="s">
        <v>16</v>
      </c>
      <c r="O220" s="1278" t="s">
        <v>13575</v>
      </c>
      <c r="S220" s="1324"/>
      <c r="W220" s="1325"/>
    </row>
    <row r="221" spans="1:23" ht="13.5">
      <c r="A221" s="1316">
        <f t="shared" si="10"/>
        <v>217</v>
      </c>
      <c r="B221" s="1326" t="str">
        <f t="shared" si="11"/>
        <v>D9</v>
      </c>
      <c r="C221" s="1928" t="s">
        <v>13601</v>
      </c>
      <c r="D221" s="1929"/>
      <c r="E221" s="1929"/>
      <c r="F221" s="1929"/>
      <c r="G221" s="1929"/>
      <c r="H221" s="1929"/>
      <c r="I221" s="1929"/>
      <c r="J221" s="1930"/>
      <c r="K221" s="1330" t="s">
        <v>12984</v>
      </c>
      <c r="L221" s="1331" t="str">
        <f t="shared" si="9"/>
        <v>D9</v>
      </c>
      <c r="M221" s="1323" t="s">
        <v>16</v>
      </c>
      <c r="O221" s="1278" t="s">
        <v>13575</v>
      </c>
      <c r="S221" s="1324"/>
      <c r="W221" s="1325"/>
    </row>
    <row r="222" spans="1:23" ht="13.5">
      <c r="A222" s="1316">
        <f t="shared" si="10"/>
        <v>218</v>
      </c>
      <c r="B222" s="1326" t="str">
        <f t="shared" si="11"/>
        <v>DA</v>
      </c>
      <c r="C222" s="1937" t="s">
        <v>13744</v>
      </c>
      <c r="D222" s="1938"/>
      <c r="E222" s="1938"/>
      <c r="F222" s="1938"/>
      <c r="G222" s="1938"/>
      <c r="H222" s="1938"/>
      <c r="I222" s="1938"/>
      <c r="J222" s="1939"/>
      <c r="K222" s="1330" t="s">
        <v>13745</v>
      </c>
      <c r="L222" s="1331" t="str">
        <f t="shared" si="9"/>
        <v>DA</v>
      </c>
      <c r="M222" s="1323" t="s">
        <v>201</v>
      </c>
      <c r="O222" s="1278" t="s">
        <v>13575</v>
      </c>
      <c r="S222" s="1324"/>
      <c r="W222" s="1325"/>
    </row>
    <row r="223" spans="1:23">
      <c r="A223" s="1316">
        <f t="shared" si="10"/>
        <v>219</v>
      </c>
      <c r="B223" s="1326" t="str">
        <f t="shared" si="11"/>
        <v>DB</v>
      </c>
      <c r="C223" s="1937" t="s">
        <v>13746</v>
      </c>
      <c r="D223" s="1938"/>
      <c r="E223" s="1938"/>
      <c r="F223" s="1938"/>
      <c r="G223" s="1938"/>
      <c r="H223" s="1938"/>
      <c r="I223" s="1938"/>
      <c r="J223" s="1939"/>
      <c r="K223" s="1330" t="s">
        <v>13745</v>
      </c>
      <c r="L223" s="1331" t="str">
        <f t="shared" si="9"/>
        <v>DB</v>
      </c>
      <c r="M223" s="1323" t="s">
        <v>201</v>
      </c>
      <c r="S223" s="1324"/>
      <c r="W223" s="1325"/>
    </row>
    <row r="224" spans="1:23">
      <c r="A224" s="1316">
        <f t="shared" si="10"/>
        <v>220</v>
      </c>
      <c r="B224" s="1326" t="str">
        <f t="shared" si="11"/>
        <v>DC</v>
      </c>
      <c r="C224" s="1928" t="s">
        <v>13601</v>
      </c>
      <c r="D224" s="1929"/>
      <c r="E224" s="1929"/>
      <c r="F224" s="1929"/>
      <c r="G224" s="1929"/>
      <c r="H224" s="1929"/>
      <c r="I224" s="1929"/>
      <c r="J224" s="1930"/>
      <c r="K224" s="1330" t="s">
        <v>12984</v>
      </c>
      <c r="L224" s="1331" t="str">
        <f t="shared" si="9"/>
        <v>DC</v>
      </c>
      <c r="M224" s="1323" t="s">
        <v>16</v>
      </c>
      <c r="S224" s="1324"/>
      <c r="W224" s="1325"/>
    </row>
    <row r="225" spans="1:23">
      <c r="A225" s="1316">
        <f t="shared" si="10"/>
        <v>221</v>
      </c>
      <c r="B225" s="1326" t="str">
        <f t="shared" si="11"/>
        <v>DD</v>
      </c>
      <c r="C225" s="1928" t="s">
        <v>13601</v>
      </c>
      <c r="D225" s="1929"/>
      <c r="E225" s="1929"/>
      <c r="F225" s="1929"/>
      <c r="G225" s="1929"/>
      <c r="H225" s="1929"/>
      <c r="I225" s="1929"/>
      <c r="J225" s="1930"/>
      <c r="K225" s="1330" t="s">
        <v>12984</v>
      </c>
      <c r="L225" s="1331" t="str">
        <f t="shared" si="9"/>
        <v>DD</v>
      </c>
      <c r="M225" s="1323" t="s">
        <v>16</v>
      </c>
      <c r="S225" s="1324"/>
      <c r="W225" s="1325"/>
    </row>
    <row r="226" spans="1:23">
      <c r="A226" s="1316">
        <f t="shared" si="10"/>
        <v>222</v>
      </c>
      <c r="B226" s="1326" t="str">
        <f t="shared" si="11"/>
        <v>DE</v>
      </c>
      <c r="C226" s="1928" t="s">
        <v>13601</v>
      </c>
      <c r="D226" s="1929"/>
      <c r="E226" s="1929"/>
      <c r="F226" s="1929"/>
      <c r="G226" s="1929"/>
      <c r="H226" s="1929"/>
      <c r="I226" s="1929"/>
      <c r="J226" s="1930"/>
      <c r="K226" s="1330" t="s">
        <v>12984</v>
      </c>
      <c r="L226" s="1331" t="str">
        <f t="shared" si="9"/>
        <v>DE</v>
      </c>
      <c r="M226" s="1323" t="s">
        <v>16</v>
      </c>
      <c r="S226" s="1324"/>
      <c r="W226" s="1325"/>
    </row>
    <row r="227" spans="1:23">
      <c r="A227" s="1316">
        <f t="shared" si="10"/>
        <v>223</v>
      </c>
      <c r="B227" s="1326" t="str">
        <f t="shared" si="11"/>
        <v>DF</v>
      </c>
      <c r="C227" s="1928" t="s">
        <v>13601</v>
      </c>
      <c r="D227" s="1929"/>
      <c r="E227" s="1929"/>
      <c r="F227" s="1929"/>
      <c r="G227" s="1929"/>
      <c r="H227" s="1929"/>
      <c r="I227" s="1929"/>
      <c r="J227" s="1930"/>
      <c r="K227" s="1330" t="s">
        <v>12984</v>
      </c>
      <c r="L227" s="1331" t="str">
        <f t="shared" si="9"/>
        <v>DF</v>
      </c>
      <c r="M227" s="1323" t="s">
        <v>16</v>
      </c>
      <c r="S227" s="1324"/>
      <c r="W227" s="1325"/>
    </row>
    <row r="228" spans="1:23">
      <c r="A228" s="1316">
        <f t="shared" si="10"/>
        <v>224</v>
      </c>
      <c r="B228" s="1326" t="str">
        <f t="shared" si="11"/>
        <v>E0</v>
      </c>
      <c r="C228" s="1928" t="s">
        <v>13601</v>
      </c>
      <c r="D228" s="1929"/>
      <c r="E228" s="1929"/>
      <c r="F228" s="1929"/>
      <c r="G228" s="1929"/>
      <c r="H228" s="1929"/>
      <c r="I228" s="1929"/>
      <c r="J228" s="1930"/>
      <c r="K228" s="1330" t="s">
        <v>12984</v>
      </c>
      <c r="L228" s="1331" t="str">
        <f t="shared" si="9"/>
        <v>E0</v>
      </c>
      <c r="M228" s="1323" t="s">
        <v>16</v>
      </c>
      <c r="S228" s="1324"/>
      <c r="W228" s="1325"/>
    </row>
    <row r="229" spans="1:23">
      <c r="A229" s="1316">
        <f t="shared" si="10"/>
        <v>225</v>
      </c>
      <c r="B229" s="1326" t="str">
        <f t="shared" si="11"/>
        <v>E1</v>
      </c>
      <c r="C229" s="1928" t="s">
        <v>13601</v>
      </c>
      <c r="D229" s="1929"/>
      <c r="E229" s="1929"/>
      <c r="F229" s="1929"/>
      <c r="G229" s="1929"/>
      <c r="H229" s="1929"/>
      <c r="I229" s="1929"/>
      <c r="J229" s="1930"/>
      <c r="K229" s="1330" t="s">
        <v>12984</v>
      </c>
      <c r="L229" s="1331" t="str">
        <f t="shared" si="9"/>
        <v>E1</v>
      </c>
      <c r="M229" s="1323" t="s">
        <v>16</v>
      </c>
      <c r="S229" s="1324"/>
      <c r="W229" s="1325"/>
    </row>
    <row r="230" spans="1:23">
      <c r="A230" s="1316">
        <f t="shared" si="10"/>
        <v>226</v>
      </c>
      <c r="B230" s="1326" t="str">
        <f t="shared" si="11"/>
        <v>E2</v>
      </c>
      <c r="C230" s="1928" t="s">
        <v>13601</v>
      </c>
      <c r="D230" s="1929"/>
      <c r="E230" s="1929"/>
      <c r="F230" s="1929"/>
      <c r="G230" s="1929"/>
      <c r="H230" s="1929"/>
      <c r="I230" s="1929"/>
      <c r="J230" s="1930"/>
      <c r="K230" s="1330" t="s">
        <v>12984</v>
      </c>
      <c r="L230" s="1331" t="str">
        <f t="shared" si="9"/>
        <v>E2</v>
      </c>
      <c r="M230" s="1323" t="s">
        <v>16</v>
      </c>
      <c r="S230" s="1324"/>
      <c r="W230" s="1325"/>
    </row>
    <row r="231" spans="1:23">
      <c r="A231" s="1316">
        <f t="shared" si="10"/>
        <v>227</v>
      </c>
      <c r="B231" s="1326" t="str">
        <f t="shared" si="11"/>
        <v>E3</v>
      </c>
      <c r="C231" s="1928" t="s">
        <v>13601</v>
      </c>
      <c r="D231" s="1929"/>
      <c r="E231" s="1929"/>
      <c r="F231" s="1929"/>
      <c r="G231" s="1929"/>
      <c r="H231" s="1929"/>
      <c r="I231" s="1929"/>
      <c r="J231" s="1930"/>
      <c r="K231" s="1330" t="s">
        <v>12984</v>
      </c>
      <c r="L231" s="1331" t="str">
        <f t="shared" si="9"/>
        <v>E3</v>
      </c>
      <c r="M231" s="1323" t="s">
        <v>16</v>
      </c>
      <c r="S231" s="1324"/>
      <c r="W231" s="1325"/>
    </row>
    <row r="232" spans="1:23">
      <c r="A232" s="1316">
        <f t="shared" si="10"/>
        <v>228</v>
      </c>
      <c r="B232" s="1326" t="str">
        <f t="shared" si="11"/>
        <v>E4</v>
      </c>
      <c r="C232" s="1928" t="s">
        <v>13601</v>
      </c>
      <c r="D232" s="1929"/>
      <c r="E232" s="1929"/>
      <c r="F232" s="1929"/>
      <c r="G232" s="1929"/>
      <c r="H232" s="1929"/>
      <c r="I232" s="1929"/>
      <c r="J232" s="1930"/>
      <c r="K232" s="1330" t="s">
        <v>12984</v>
      </c>
      <c r="L232" s="1331" t="str">
        <f t="shared" si="9"/>
        <v>E4</v>
      </c>
      <c r="M232" s="1323" t="s">
        <v>16</v>
      </c>
      <c r="S232" s="1324"/>
      <c r="W232" s="1325"/>
    </row>
    <row r="233" spans="1:23">
      <c r="A233" s="1316">
        <f t="shared" si="10"/>
        <v>229</v>
      </c>
      <c r="B233" s="1326" t="str">
        <f t="shared" si="11"/>
        <v>E5</v>
      </c>
      <c r="C233" s="1928" t="s">
        <v>13601</v>
      </c>
      <c r="D233" s="1929"/>
      <c r="E233" s="1929"/>
      <c r="F233" s="1929"/>
      <c r="G233" s="1929"/>
      <c r="H233" s="1929"/>
      <c r="I233" s="1929"/>
      <c r="J233" s="1930"/>
      <c r="K233" s="1330" t="s">
        <v>12984</v>
      </c>
      <c r="L233" s="1331" t="str">
        <f t="shared" si="9"/>
        <v>E5</v>
      </c>
      <c r="M233" s="1323" t="s">
        <v>16</v>
      </c>
      <c r="S233" s="1324"/>
      <c r="W233" s="1325"/>
    </row>
    <row r="234" spans="1:23">
      <c r="A234" s="1316">
        <f t="shared" si="10"/>
        <v>230</v>
      </c>
      <c r="B234" s="1326" t="str">
        <f t="shared" si="11"/>
        <v>E6</v>
      </c>
      <c r="C234" s="1928" t="s">
        <v>13601</v>
      </c>
      <c r="D234" s="1929"/>
      <c r="E234" s="1929"/>
      <c r="F234" s="1929"/>
      <c r="G234" s="1929"/>
      <c r="H234" s="1929"/>
      <c r="I234" s="1929"/>
      <c r="J234" s="1930"/>
      <c r="K234" s="1330" t="s">
        <v>12984</v>
      </c>
      <c r="L234" s="1331" t="str">
        <f t="shared" si="9"/>
        <v>E6</v>
      </c>
      <c r="M234" s="1323" t="s">
        <v>16</v>
      </c>
      <c r="S234" s="1324"/>
      <c r="W234" s="1325"/>
    </row>
    <row r="235" spans="1:23">
      <c r="A235" s="1316">
        <f t="shared" si="10"/>
        <v>231</v>
      </c>
      <c r="B235" s="1326" t="str">
        <f t="shared" si="11"/>
        <v>E7</v>
      </c>
      <c r="C235" s="1928" t="s">
        <v>13601</v>
      </c>
      <c r="D235" s="1929"/>
      <c r="E235" s="1929"/>
      <c r="F235" s="1929"/>
      <c r="G235" s="1929"/>
      <c r="H235" s="1929"/>
      <c r="I235" s="1929"/>
      <c r="J235" s="1930"/>
      <c r="K235" s="1330" t="s">
        <v>12984</v>
      </c>
      <c r="L235" s="1331" t="str">
        <f t="shared" si="9"/>
        <v>E7</v>
      </c>
      <c r="M235" s="1323" t="s">
        <v>16</v>
      </c>
      <c r="S235" s="1324"/>
      <c r="W235" s="1325"/>
    </row>
    <row r="236" spans="1:23">
      <c r="A236" s="1316">
        <f t="shared" si="10"/>
        <v>232</v>
      </c>
      <c r="B236" s="1326" t="str">
        <f t="shared" si="11"/>
        <v>E8</v>
      </c>
      <c r="C236" s="1928" t="s">
        <v>13601</v>
      </c>
      <c r="D236" s="1929"/>
      <c r="E236" s="1929"/>
      <c r="F236" s="1929"/>
      <c r="G236" s="1929"/>
      <c r="H236" s="1929"/>
      <c r="I236" s="1929"/>
      <c r="J236" s="1930"/>
      <c r="K236" s="1330" t="s">
        <v>12984</v>
      </c>
      <c r="L236" s="1331" t="str">
        <f t="shared" si="9"/>
        <v>E8</v>
      </c>
      <c r="M236" s="1323" t="s">
        <v>16</v>
      </c>
      <c r="S236" s="1324"/>
      <c r="W236" s="1325"/>
    </row>
    <row r="237" spans="1:23">
      <c r="A237" s="1316">
        <f t="shared" si="10"/>
        <v>233</v>
      </c>
      <c r="B237" s="1326" t="str">
        <f t="shared" si="11"/>
        <v>E9</v>
      </c>
      <c r="C237" s="1928" t="s">
        <v>13601</v>
      </c>
      <c r="D237" s="1929"/>
      <c r="E237" s="1929"/>
      <c r="F237" s="1929"/>
      <c r="G237" s="1929"/>
      <c r="H237" s="1929"/>
      <c r="I237" s="1929"/>
      <c r="J237" s="1930"/>
      <c r="K237" s="1330" t="s">
        <v>12984</v>
      </c>
      <c r="L237" s="1331" t="str">
        <f t="shared" si="9"/>
        <v>E9</v>
      </c>
      <c r="M237" s="1323" t="s">
        <v>16</v>
      </c>
      <c r="S237" s="1324"/>
      <c r="W237" s="1325"/>
    </row>
    <row r="238" spans="1:23">
      <c r="A238" s="1316">
        <f t="shared" si="10"/>
        <v>234</v>
      </c>
      <c r="B238" s="1326" t="str">
        <f t="shared" si="11"/>
        <v>EA</v>
      </c>
      <c r="C238" s="1928" t="s">
        <v>13601</v>
      </c>
      <c r="D238" s="1929"/>
      <c r="E238" s="1929"/>
      <c r="F238" s="1929"/>
      <c r="G238" s="1929"/>
      <c r="H238" s="1929"/>
      <c r="I238" s="1929"/>
      <c r="J238" s="1930"/>
      <c r="K238" s="1330" t="s">
        <v>12984</v>
      </c>
      <c r="L238" s="1331" t="str">
        <f t="shared" si="9"/>
        <v>EA</v>
      </c>
      <c r="M238" s="1323" t="s">
        <v>1089</v>
      </c>
      <c r="S238" s="1324"/>
      <c r="W238" s="1325"/>
    </row>
    <row r="239" spans="1:23">
      <c r="A239" s="1316">
        <f t="shared" si="10"/>
        <v>235</v>
      </c>
      <c r="B239" s="1326" t="str">
        <f t="shared" si="11"/>
        <v>EB</v>
      </c>
      <c r="C239" s="1928" t="s">
        <v>13601</v>
      </c>
      <c r="D239" s="1929"/>
      <c r="E239" s="1929"/>
      <c r="F239" s="1929"/>
      <c r="G239" s="1929"/>
      <c r="H239" s="1929"/>
      <c r="I239" s="1929"/>
      <c r="J239" s="1930"/>
      <c r="K239" s="1330" t="s">
        <v>12984</v>
      </c>
      <c r="L239" s="1331" t="str">
        <f t="shared" si="9"/>
        <v>EB</v>
      </c>
      <c r="M239" s="1323" t="s">
        <v>1539</v>
      </c>
      <c r="S239" s="1324"/>
      <c r="W239" s="1325"/>
    </row>
    <row r="240" spans="1:23">
      <c r="A240" s="1316">
        <f t="shared" si="10"/>
        <v>236</v>
      </c>
      <c r="B240" s="1326" t="str">
        <f t="shared" si="11"/>
        <v>EC</v>
      </c>
      <c r="C240" s="1928" t="s">
        <v>13601</v>
      </c>
      <c r="D240" s="1929"/>
      <c r="E240" s="1929"/>
      <c r="F240" s="1929"/>
      <c r="G240" s="1929"/>
      <c r="H240" s="1929"/>
      <c r="I240" s="1929"/>
      <c r="J240" s="1930"/>
      <c r="K240" s="1330" t="s">
        <v>12984</v>
      </c>
      <c r="L240" s="1331" t="str">
        <f t="shared" si="9"/>
        <v>EC</v>
      </c>
      <c r="M240" s="1323" t="s">
        <v>16</v>
      </c>
      <c r="S240" s="1324"/>
      <c r="W240" s="1325"/>
    </row>
    <row r="241" spans="1:23">
      <c r="A241" s="1316">
        <f t="shared" si="10"/>
        <v>237</v>
      </c>
      <c r="B241" s="1326" t="str">
        <f t="shared" si="11"/>
        <v>ED</v>
      </c>
      <c r="C241" s="1928" t="s">
        <v>13601</v>
      </c>
      <c r="D241" s="1929"/>
      <c r="E241" s="1929"/>
      <c r="F241" s="1929"/>
      <c r="G241" s="1929"/>
      <c r="H241" s="1929"/>
      <c r="I241" s="1929"/>
      <c r="J241" s="1930"/>
      <c r="K241" s="1330" t="s">
        <v>12984</v>
      </c>
      <c r="L241" s="1331" t="str">
        <f t="shared" si="9"/>
        <v>ED</v>
      </c>
      <c r="M241" s="1323" t="s">
        <v>16</v>
      </c>
      <c r="S241" s="1324"/>
      <c r="W241" s="1325"/>
    </row>
    <row r="242" spans="1:23">
      <c r="A242" s="1316">
        <f t="shared" si="10"/>
        <v>238</v>
      </c>
      <c r="B242" s="1326" t="str">
        <f t="shared" si="11"/>
        <v>EE</v>
      </c>
      <c r="C242" s="1928" t="s">
        <v>13601</v>
      </c>
      <c r="D242" s="1929"/>
      <c r="E242" s="1929"/>
      <c r="F242" s="1929"/>
      <c r="G242" s="1929"/>
      <c r="H242" s="1929"/>
      <c r="I242" s="1929"/>
      <c r="J242" s="1930"/>
      <c r="K242" s="1330" t="s">
        <v>12984</v>
      </c>
      <c r="L242" s="1331" t="str">
        <f t="shared" si="9"/>
        <v>EE</v>
      </c>
      <c r="M242" s="1323" t="s">
        <v>1013</v>
      </c>
      <c r="S242" s="1324"/>
      <c r="W242" s="1325"/>
    </row>
    <row r="243" spans="1:23" ht="13.5">
      <c r="A243" s="1316">
        <f t="shared" si="10"/>
        <v>239</v>
      </c>
      <c r="B243" s="1326" t="str">
        <f t="shared" si="11"/>
        <v>EF</v>
      </c>
      <c r="C243" s="1928" t="s">
        <v>13601</v>
      </c>
      <c r="D243" s="1929"/>
      <c r="E243" s="1929"/>
      <c r="F243" s="1929"/>
      <c r="G243" s="1929"/>
      <c r="H243" s="1929"/>
      <c r="I243" s="1929"/>
      <c r="J243" s="1930"/>
      <c r="K243" s="1330" t="s">
        <v>13747</v>
      </c>
      <c r="L243" s="1331" t="str">
        <f t="shared" si="9"/>
        <v>EF</v>
      </c>
      <c r="M243" s="1323" t="s">
        <v>13048</v>
      </c>
      <c r="O243" s="1334" t="s">
        <v>13575</v>
      </c>
      <c r="S243" s="1324"/>
      <c r="W243" s="1325"/>
    </row>
    <row r="244" spans="1:23">
      <c r="A244" s="1316">
        <f t="shared" si="10"/>
        <v>240</v>
      </c>
      <c r="B244" s="1326" t="str">
        <f t="shared" si="11"/>
        <v>F0</v>
      </c>
      <c r="C244" s="1928" t="s">
        <v>13601</v>
      </c>
      <c r="D244" s="1929"/>
      <c r="E244" s="1929"/>
      <c r="F244" s="1929"/>
      <c r="G244" s="1929"/>
      <c r="H244" s="1929"/>
      <c r="I244" s="1929"/>
      <c r="J244" s="1930"/>
      <c r="K244" s="1330" t="s">
        <v>12984</v>
      </c>
      <c r="L244" s="1331" t="str">
        <f t="shared" ref="L244:L259" si="12">B244</f>
        <v>F0</v>
      </c>
      <c r="M244" s="1323" t="s">
        <v>16</v>
      </c>
      <c r="S244" s="1324"/>
      <c r="W244" s="1325"/>
    </row>
    <row r="245" spans="1:23">
      <c r="A245" s="1316">
        <f t="shared" si="10"/>
        <v>241</v>
      </c>
      <c r="B245" s="1326" t="str">
        <f t="shared" si="11"/>
        <v>F1</v>
      </c>
      <c r="C245" s="1928" t="s">
        <v>13601</v>
      </c>
      <c r="D245" s="1929"/>
      <c r="E245" s="1929"/>
      <c r="F245" s="1929"/>
      <c r="G245" s="1929"/>
      <c r="H245" s="1929"/>
      <c r="I245" s="1929"/>
      <c r="J245" s="1930"/>
      <c r="K245" s="1330" t="s">
        <v>12984</v>
      </c>
      <c r="L245" s="1331" t="str">
        <f t="shared" si="12"/>
        <v>F1</v>
      </c>
      <c r="M245" s="1323" t="s">
        <v>16</v>
      </c>
      <c r="S245" s="1324"/>
      <c r="W245" s="1325"/>
    </row>
    <row r="246" spans="1:23">
      <c r="A246" s="1316">
        <f t="shared" si="10"/>
        <v>242</v>
      </c>
      <c r="B246" s="1326" t="str">
        <f t="shared" si="11"/>
        <v>F2</v>
      </c>
      <c r="C246" s="1928" t="s">
        <v>13601</v>
      </c>
      <c r="D246" s="1929"/>
      <c r="E246" s="1929"/>
      <c r="F246" s="1929"/>
      <c r="G246" s="1929"/>
      <c r="H246" s="1929"/>
      <c r="I246" s="1929"/>
      <c r="J246" s="1930"/>
      <c r="K246" s="1330" t="s">
        <v>12984</v>
      </c>
      <c r="L246" s="1331" t="str">
        <f t="shared" si="12"/>
        <v>F2</v>
      </c>
      <c r="M246" s="1323" t="s">
        <v>16</v>
      </c>
      <c r="S246" s="1324"/>
      <c r="W246" s="1325"/>
    </row>
    <row r="247" spans="1:23">
      <c r="A247" s="1342">
        <f t="shared" si="10"/>
        <v>243</v>
      </c>
      <c r="B247" s="1326" t="str">
        <f t="shared" si="11"/>
        <v>F3</v>
      </c>
      <c r="C247" s="1928" t="s">
        <v>13601</v>
      </c>
      <c r="D247" s="1929"/>
      <c r="E247" s="1929"/>
      <c r="F247" s="1929"/>
      <c r="G247" s="1929"/>
      <c r="H247" s="1929"/>
      <c r="I247" s="1929"/>
      <c r="J247" s="1930"/>
      <c r="K247" s="1330" t="s">
        <v>12984</v>
      </c>
      <c r="L247" s="1331" t="str">
        <f t="shared" si="12"/>
        <v>F3</v>
      </c>
      <c r="M247" s="1323" t="s">
        <v>16</v>
      </c>
      <c r="S247" s="1324"/>
      <c r="W247" s="1325"/>
    </row>
    <row r="248" spans="1:23">
      <c r="A248" s="1316">
        <f t="shared" si="10"/>
        <v>244</v>
      </c>
      <c r="B248" s="1326" t="str">
        <f t="shared" si="11"/>
        <v>F4</v>
      </c>
      <c r="C248" s="1928" t="s">
        <v>13601</v>
      </c>
      <c r="D248" s="1929"/>
      <c r="E248" s="1929"/>
      <c r="F248" s="1929"/>
      <c r="G248" s="1929"/>
      <c r="H248" s="1929"/>
      <c r="I248" s="1929"/>
      <c r="J248" s="1930"/>
      <c r="K248" s="1330" t="s">
        <v>12984</v>
      </c>
      <c r="L248" s="1331" t="str">
        <f t="shared" si="12"/>
        <v>F4</v>
      </c>
      <c r="M248" s="1323" t="s">
        <v>16</v>
      </c>
      <c r="S248" s="1324"/>
      <c r="W248" s="1325"/>
    </row>
    <row r="249" spans="1:23">
      <c r="A249" s="1316">
        <f t="shared" si="10"/>
        <v>245</v>
      </c>
      <c r="B249" s="1326" t="str">
        <f t="shared" si="11"/>
        <v>F5</v>
      </c>
      <c r="C249" s="1928" t="s">
        <v>13601</v>
      </c>
      <c r="D249" s="1929"/>
      <c r="E249" s="1929"/>
      <c r="F249" s="1929"/>
      <c r="G249" s="1929"/>
      <c r="H249" s="1929"/>
      <c r="I249" s="1929"/>
      <c r="J249" s="1930"/>
      <c r="K249" s="1330" t="s">
        <v>12984</v>
      </c>
      <c r="L249" s="1331" t="str">
        <f t="shared" si="12"/>
        <v>F5</v>
      </c>
      <c r="M249" s="1323" t="s">
        <v>16</v>
      </c>
      <c r="S249" s="1324"/>
      <c r="W249" s="1325"/>
    </row>
    <row r="250" spans="1:23">
      <c r="A250" s="1316">
        <f>A249+1</f>
        <v>246</v>
      </c>
      <c r="B250" s="1326" t="str">
        <f t="shared" si="11"/>
        <v>F6</v>
      </c>
      <c r="C250" s="1928" t="s">
        <v>13601</v>
      </c>
      <c r="D250" s="1929"/>
      <c r="E250" s="1929"/>
      <c r="F250" s="1929"/>
      <c r="G250" s="1929"/>
      <c r="H250" s="1929"/>
      <c r="I250" s="1929"/>
      <c r="J250" s="1930"/>
      <c r="K250" s="1330" t="s">
        <v>12984</v>
      </c>
      <c r="L250" s="1331" t="str">
        <f t="shared" si="12"/>
        <v>F6</v>
      </c>
      <c r="M250" s="1323" t="s">
        <v>16</v>
      </c>
      <c r="S250" s="1324"/>
      <c r="W250" s="1325"/>
    </row>
    <row r="251" spans="1:23">
      <c r="A251" s="1316">
        <f t="shared" si="10"/>
        <v>247</v>
      </c>
      <c r="B251" s="1326" t="str">
        <f t="shared" si="11"/>
        <v>F7</v>
      </c>
      <c r="C251" s="1928" t="s">
        <v>13601</v>
      </c>
      <c r="D251" s="1929"/>
      <c r="E251" s="1929"/>
      <c r="F251" s="1929"/>
      <c r="G251" s="1929"/>
      <c r="H251" s="1929"/>
      <c r="I251" s="1929"/>
      <c r="J251" s="1930"/>
      <c r="K251" s="1330" t="s">
        <v>12984</v>
      </c>
      <c r="L251" s="1331" t="str">
        <f t="shared" si="12"/>
        <v>F7</v>
      </c>
      <c r="M251" s="1323" t="s">
        <v>16</v>
      </c>
      <c r="S251" s="1324"/>
      <c r="W251" s="1325"/>
    </row>
    <row r="252" spans="1:23">
      <c r="A252" s="1316">
        <f t="shared" si="10"/>
        <v>248</v>
      </c>
      <c r="B252" s="1326" t="str">
        <f t="shared" si="11"/>
        <v>F8</v>
      </c>
      <c r="C252" s="1928" t="s">
        <v>13601</v>
      </c>
      <c r="D252" s="1929"/>
      <c r="E252" s="1929"/>
      <c r="F252" s="1929"/>
      <c r="G252" s="1929"/>
      <c r="H252" s="1929"/>
      <c r="I252" s="1929"/>
      <c r="J252" s="1930"/>
      <c r="K252" s="1330" t="s">
        <v>12984</v>
      </c>
      <c r="L252" s="1331" t="str">
        <f t="shared" si="12"/>
        <v>F8</v>
      </c>
      <c r="M252" s="1323" t="s">
        <v>16</v>
      </c>
      <c r="S252" s="1324"/>
      <c r="W252" s="1325"/>
    </row>
    <row r="253" spans="1:23">
      <c r="A253" s="1316">
        <f t="shared" si="10"/>
        <v>249</v>
      </c>
      <c r="B253" s="1326" t="str">
        <f t="shared" si="11"/>
        <v>F9</v>
      </c>
      <c r="C253" s="1928" t="s">
        <v>13601</v>
      </c>
      <c r="D253" s="1929"/>
      <c r="E253" s="1929"/>
      <c r="F253" s="1929"/>
      <c r="G253" s="1929"/>
      <c r="H253" s="1929"/>
      <c r="I253" s="1929"/>
      <c r="J253" s="1930"/>
      <c r="K253" s="1330" t="s">
        <v>12984</v>
      </c>
      <c r="L253" s="1331" t="str">
        <f t="shared" si="12"/>
        <v>F9</v>
      </c>
      <c r="M253" s="1323" t="s">
        <v>16</v>
      </c>
      <c r="S253" s="1324"/>
      <c r="W253" s="1325"/>
    </row>
    <row r="254" spans="1:23">
      <c r="A254" s="1316">
        <f t="shared" si="10"/>
        <v>250</v>
      </c>
      <c r="B254" s="1326" t="str">
        <f t="shared" si="11"/>
        <v>FA</v>
      </c>
      <c r="C254" s="1928" t="s">
        <v>13601</v>
      </c>
      <c r="D254" s="1929"/>
      <c r="E254" s="1929"/>
      <c r="F254" s="1929"/>
      <c r="G254" s="1929"/>
      <c r="H254" s="1929"/>
      <c r="I254" s="1929"/>
      <c r="J254" s="1930"/>
      <c r="K254" s="1330" t="s">
        <v>12984</v>
      </c>
      <c r="L254" s="1331" t="str">
        <f t="shared" si="12"/>
        <v>FA</v>
      </c>
      <c r="M254" s="1323" t="s">
        <v>16</v>
      </c>
      <c r="S254" s="1324"/>
      <c r="W254" s="1325"/>
    </row>
    <row r="255" spans="1:23">
      <c r="A255" s="1316">
        <f t="shared" si="10"/>
        <v>251</v>
      </c>
      <c r="B255" s="1326" t="str">
        <f t="shared" si="11"/>
        <v>FB</v>
      </c>
      <c r="C255" s="1928" t="s">
        <v>13601</v>
      </c>
      <c r="D255" s="1929"/>
      <c r="E255" s="1929"/>
      <c r="F255" s="1929"/>
      <c r="G255" s="1929"/>
      <c r="H255" s="1929"/>
      <c r="I255" s="1929"/>
      <c r="J255" s="1930"/>
      <c r="K255" s="1330" t="s">
        <v>12984</v>
      </c>
      <c r="L255" s="1331" t="str">
        <f t="shared" si="12"/>
        <v>FB</v>
      </c>
      <c r="M255" s="1323" t="s">
        <v>16</v>
      </c>
      <c r="S255" s="1324"/>
      <c r="W255" s="1325"/>
    </row>
    <row r="256" spans="1:23">
      <c r="A256" s="1316">
        <f t="shared" si="10"/>
        <v>252</v>
      </c>
      <c r="B256" s="1326" t="str">
        <f t="shared" si="11"/>
        <v>FC</v>
      </c>
      <c r="C256" s="1928" t="s">
        <v>13601</v>
      </c>
      <c r="D256" s="1929"/>
      <c r="E256" s="1929"/>
      <c r="F256" s="1929"/>
      <c r="G256" s="1929"/>
      <c r="H256" s="1929"/>
      <c r="I256" s="1929"/>
      <c r="J256" s="1930"/>
      <c r="K256" s="1330" t="s">
        <v>12984</v>
      </c>
      <c r="L256" s="1331" t="str">
        <f t="shared" si="12"/>
        <v>FC</v>
      </c>
      <c r="M256" s="1323" t="s">
        <v>16</v>
      </c>
      <c r="S256" s="1324"/>
      <c r="W256" s="1325"/>
    </row>
    <row r="257" spans="1:23">
      <c r="A257" s="1316">
        <f t="shared" si="10"/>
        <v>253</v>
      </c>
      <c r="B257" s="1326" t="str">
        <f t="shared" si="11"/>
        <v>FD</v>
      </c>
      <c r="C257" s="1928" t="s">
        <v>13601</v>
      </c>
      <c r="D257" s="1929"/>
      <c r="E257" s="1929"/>
      <c r="F257" s="1929"/>
      <c r="G257" s="1929"/>
      <c r="H257" s="1929"/>
      <c r="I257" s="1929"/>
      <c r="J257" s="1930"/>
      <c r="K257" s="1330" t="s">
        <v>12984</v>
      </c>
      <c r="L257" s="1331" t="str">
        <f t="shared" si="12"/>
        <v>FD</v>
      </c>
      <c r="M257" s="1323" t="s">
        <v>16</v>
      </c>
      <c r="S257" s="1324"/>
      <c r="W257" s="1325"/>
    </row>
    <row r="258" spans="1:23">
      <c r="A258" s="1316">
        <f t="shared" si="10"/>
        <v>254</v>
      </c>
      <c r="B258" s="1326" t="str">
        <f t="shared" si="11"/>
        <v>FE</v>
      </c>
      <c r="C258" s="1928" t="s">
        <v>13601</v>
      </c>
      <c r="D258" s="1929"/>
      <c r="E258" s="1929"/>
      <c r="F258" s="1929"/>
      <c r="G258" s="1929"/>
      <c r="H258" s="1929"/>
      <c r="I258" s="1929"/>
      <c r="J258" s="1930"/>
      <c r="K258" s="1330" t="s">
        <v>12984</v>
      </c>
      <c r="L258" s="1331" t="str">
        <f t="shared" si="12"/>
        <v>FE</v>
      </c>
      <c r="M258" s="1323" t="s">
        <v>16</v>
      </c>
      <c r="S258" s="1324"/>
      <c r="W258" s="1325"/>
    </row>
    <row r="259" spans="1:23" ht="14.25" customHeight="1" thickBot="1">
      <c r="A259" s="1316">
        <f t="shared" si="10"/>
        <v>255</v>
      </c>
      <c r="B259" s="1343" t="str">
        <f t="shared" si="11"/>
        <v>FF</v>
      </c>
      <c r="C259" s="1931" t="s">
        <v>13748</v>
      </c>
      <c r="D259" s="1932"/>
      <c r="E259" s="1932"/>
      <c r="F259" s="1932"/>
      <c r="G259" s="1932"/>
      <c r="H259" s="1932"/>
      <c r="I259" s="1932"/>
      <c r="J259" s="1933"/>
      <c r="K259" s="1344" t="s">
        <v>12984</v>
      </c>
      <c r="L259" s="1345" t="str">
        <f t="shared" si="12"/>
        <v>FF</v>
      </c>
      <c r="M259" s="1323" t="s">
        <v>16</v>
      </c>
      <c r="S259" s="1324"/>
      <c r="W259" s="1325"/>
    </row>
    <row r="260" spans="1:23">
      <c r="C260" s="1306"/>
      <c r="D260" s="1306"/>
      <c r="E260" s="1306"/>
      <c r="F260" s="1306"/>
    </row>
    <row r="261" spans="1:23">
      <c r="C261" s="1056" t="s">
        <v>6829</v>
      </c>
      <c r="D261" s="1058"/>
      <c r="E261" s="1058"/>
      <c r="F261" s="1058"/>
      <c r="G261" s="1058"/>
      <c r="H261" s="1058"/>
      <c r="I261" s="1058"/>
      <c r="J261" s="1058"/>
      <c r="K261" s="1058"/>
      <c r="L261" s="1058"/>
    </row>
    <row r="262" spans="1:23">
      <c r="C262" s="1058"/>
      <c r="D262" s="1058"/>
      <c r="E262" s="1058"/>
      <c r="F262" s="1058"/>
      <c r="G262" s="1058"/>
      <c r="H262" s="1058"/>
      <c r="I262" s="1058"/>
      <c r="J262" s="1058"/>
      <c r="K262" s="1058"/>
      <c r="L262" s="1058"/>
    </row>
    <row r="263" spans="1:23">
      <c r="C263" s="1016" t="s">
        <v>6830</v>
      </c>
      <c r="D263" s="1016" t="s">
        <v>6831</v>
      </c>
      <c r="E263" s="1016" t="s">
        <v>6832</v>
      </c>
      <c r="F263" s="1016" t="s">
        <v>6833</v>
      </c>
      <c r="G263" s="1934" t="s">
        <v>6834</v>
      </c>
      <c r="H263" s="1935"/>
      <c r="I263" s="1935"/>
      <c r="J263" s="1935"/>
      <c r="K263" s="1935"/>
      <c r="L263" s="1936"/>
    </row>
    <row r="264" spans="1:23" ht="27" customHeight="1">
      <c r="C264" s="1080" t="s">
        <v>13587</v>
      </c>
      <c r="D264" s="1081">
        <v>1</v>
      </c>
      <c r="E264" s="1081" t="s">
        <v>707</v>
      </c>
      <c r="F264" s="1081" t="s">
        <v>2427</v>
      </c>
      <c r="G264" s="1925" t="s">
        <v>13749</v>
      </c>
      <c r="H264" s="1926"/>
      <c r="I264" s="1926"/>
      <c r="J264" s="1926"/>
      <c r="K264" s="1926"/>
      <c r="L264" s="1927"/>
    </row>
    <row r="265" spans="1:23" ht="27" customHeight="1">
      <c r="C265" s="1080" t="s">
        <v>13750</v>
      </c>
      <c r="D265" s="1081">
        <v>1</v>
      </c>
      <c r="E265" s="1081" t="s">
        <v>707</v>
      </c>
      <c r="F265" s="1081" t="s">
        <v>2427</v>
      </c>
      <c r="G265" s="1925" t="s">
        <v>13751</v>
      </c>
      <c r="H265" s="1926"/>
      <c r="I265" s="1926"/>
      <c r="J265" s="1926"/>
      <c r="K265" s="1926"/>
      <c r="L265" s="1927"/>
    </row>
    <row r="266" spans="1:23" ht="27" customHeight="1">
      <c r="C266" s="1080" t="s">
        <v>13589</v>
      </c>
      <c r="D266" s="1081">
        <v>1</v>
      </c>
      <c r="E266" s="1081" t="s">
        <v>707</v>
      </c>
      <c r="F266" s="1081" t="s">
        <v>2427</v>
      </c>
      <c r="G266" s="1925" t="s">
        <v>13752</v>
      </c>
      <c r="H266" s="1926"/>
      <c r="I266" s="1926"/>
      <c r="J266" s="1926"/>
      <c r="K266" s="1926"/>
      <c r="L266" s="1927"/>
    </row>
    <row r="267" spans="1:23" ht="27" customHeight="1">
      <c r="C267" s="1080" t="s">
        <v>13753</v>
      </c>
      <c r="D267" s="1081">
        <v>1</v>
      </c>
      <c r="E267" s="1081" t="s">
        <v>707</v>
      </c>
      <c r="F267" s="1081" t="s">
        <v>2427</v>
      </c>
      <c r="G267" s="1925" t="s">
        <v>13754</v>
      </c>
      <c r="H267" s="1926"/>
      <c r="I267" s="1926"/>
      <c r="J267" s="1926"/>
      <c r="K267" s="1926"/>
      <c r="L267" s="1927"/>
    </row>
    <row r="268" spans="1:23" ht="27" customHeight="1">
      <c r="C268" s="1080" t="s">
        <v>13591</v>
      </c>
      <c r="D268" s="1081">
        <v>2</v>
      </c>
      <c r="E268" s="1081" t="s">
        <v>707</v>
      </c>
      <c r="F268" s="1081" t="s">
        <v>2427</v>
      </c>
      <c r="G268" s="1925" t="s">
        <v>13755</v>
      </c>
      <c r="H268" s="1926"/>
      <c r="I268" s="1926"/>
      <c r="J268" s="1926"/>
      <c r="K268" s="1926"/>
      <c r="L268" s="1927"/>
    </row>
    <row r="269" spans="1:23" ht="27" customHeight="1">
      <c r="C269" s="1080" t="s">
        <v>13592</v>
      </c>
      <c r="D269" s="1081">
        <v>1</v>
      </c>
      <c r="E269" s="1081" t="s">
        <v>707</v>
      </c>
      <c r="F269" s="1081" t="s">
        <v>2427</v>
      </c>
      <c r="G269" s="1925" t="s">
        <v>13756</v>
      </c>
      <c r="H269" s="1926"/>
      <c r="I269" s="1926"/>
      <c r="J269" s="1926"/>
      <c r="K269" s="1926"/>
      <c r="L269" s="1927"/>
    </row>
    <row r="270" spans="1:23" ht="27" customHeight="1">
      <c r="C270" s="1080" t="s">
        <v>13594</v>
      </c>
      <c r="D270" s="1081">
        <v>1</v>
      </c>
      <c r="E270" s="1081" t="s">
        <v>707</v>
      </c>
      <c r="F270" s="1081" t="s">
        <v>2427</v>
      </c>
      <c r="G270" s="1925" t="s">
        <v>13757</v>
      </c>
      <c r="H270" s="1926"/>
      <c r="I270" s="1926"/>
      <c r="J270" s="1926"/>
      <c r="K270" s="1926"/>
      <c r="L270" s="1927"/>
    </row>
    <row r="271" spans="1:23" ht="27" customHeight="1">
      <c r="C271" s="1080" t="s">
        <v>13595</v>
      </c>
      <c r="D271" s="1081">
        <v>1</v>
      </c>
      <c r="E271" s="1081" t="s">
        <v>707</v>
      </c>
      <c r="F271" s="1081" t="s">
        <v>2427</v>
      </c>
      <c r="G271" s="1925" t="s">
        <v>13757</v>
      </c>
      <c r="H271" s="1926"/>
      <c r="I271" s="1926"/>
      <c r="J271" s="1926"/>
      <c r="K271" s="1926"/>
      <c r="L271" s="1927"/>
    </row>
    <row r="272" spans="1:23" ht="27" customHeight="1">
      <c r="C272" s="1080" t="s">
        <v>13758</v>
      </c>
      <c r="D272" s="1081">
        <v>1</v>
      </c>
      <c r="E272" s="1081" t="s">
        <v>707</v>
      </c>
      <c r="F272" s="1081" t="s">
        <v>2427</v>
      </c>
      <c r="G272" s="1925" t="s">
        <v>13759</v>
      </c>
      <c r="H272" s="1926"/>
      <c r="I272" s="1926"/>
      <c r="J272" s="1926"/>
      <c r="K272" s="1926"/>
      <c r="L272" s="1927"/>
    </row>
    <row r="273" spans="3:12" ht="27" customHeight="1">
      <c r="C273" s="1080" t="s">
        <v>13597</v>
      </c>
      <c r="D273" s="1081">
        <v>1</v>
      </c>
      <c r="E273" s="1081" t="s">
        <v>707</v>
      </c>
      <c r="F273" s="1081" t="s">
        <v>2427</v>
      </c>
      <c r="G273" s="1925" t="s">
        <v>13760</v>
      </c>
      <c r="H273" s="1926"/>
      <c r="I273" s="1926"/>
      <c r="J273" s="1926"/>
      <c r="K273" s="1926"/>
      <c r="L273" s="1927"/>
    </row>
    <row r="274" spans="3:12" ht="27" customHeight="1">
      <c r="C274" s="1080" t="s">
        <v>13598</v>
      </c>
      <c r="D274" s="1081">
        <v>1</v>
      </c>
      <c r="E274" s="1081" t="s">
        <v>707</v>
      </c>
      <c r="F274" s="1081" t="s">
        <v>2427</v>
      </c>
      <c r="G274" s="1925" t="s">
        <v>13761</v>
      </c>
      <c r="H274" s="1926"/>
      <c r="I274" s="1926"/>
      <c r="J274" s="1926"/>
      <c r="K274" s="1926"/>
      <c r="L274" s="1927"/>
    </row>
    <row r="275" spans="3:12" ht="27" customHeight="1">
      <c r="C275" s="1080" t="s">
        <v>13599</v>
      </c>
      <c r="D275" s="1081">
        <v>1</v>
      </c>
      <c r="E275" s="1081" t="s">
        <v>707</v>
      </c>
      <c r="F275" s="1081" t="s">
        <v>2427</v>
      </c>
      <c r="G275" s="1925" t="s">
        <v>13762</v>
      </c>
      <c r="H275" s="1926"/>
      <c r="I275" s="1926"/>
      <c r="J275" s="1926"/>
      <c r="K275" s="1926"/>
      <c r="L275" s="1927"/>
    </row>
    <row r="276" spans="3:12" ht="27" customHeight="1">
      <c r="C276" s="1080" t="s">
        <v>13600</v>
      </c>
      <c r="D276" s="1081">
        <v>1</v>
      </c>
      <c r="E276" s="1081" t="s">
        <v>707</v>
      </c>
      <c r="F276" s="1081" t="s">
        <v>2427</v>
      </c>
      <c r="G276" s="1925" t="s">
        <v>13763</v>
      </c>
      <c r="H276" s="1926"/>
      <c r="I276" s="1926"/>
      <c r="J276" s="1926"/>
      <c r="K276" s="1926"/>
      <c r="L276" s="1927"/>
    </row>
    <row r="277" spans="3:12" ht="27" customHeight="1">
      <c r="C277" s="1080" t="s">
        <v>13764</v>
      </c>
      <c r="D277" s="1081">
        <v>8</v>
      </c>
      <c r="E277" s="1081" t="s">
        <v>707</v>
      </c>
      <c r="F277" s="1081" t="s">
        <v>2427</v>
      </c>
      <c r="G277" s="1925" t="s">
        <v>13765</v>
      </c>
      <c r="H277" s="1926"/>
      <c r="I277" s="1926"/>
      <c r="J277" s="1926"/>
      <c r="K277" s="1926"/>
      <c r="L277" s="1927"/>
    </row>
    <row r="278" spans="3:12" ht="27" customHeight="1">
      <c r="C278" s="1080" t="s">
        <v>13766</v>
      </c>
      <c r="D278" s="1081">
        <v>8</v>
      </c>
      <c r="E278" s="1081" t="s">
        <v>707</v>
      </c>
      <c r="F278" s="1081" t="s">
        <v>2427</v>
      </c>
      <c r="G278" s="1925" t="s">
        <v>13767</v>
      </c>
      <c r="H278" s="1926"/>
      <c r="I278" s="1926"/>
      <c r="J278" s="1926"/>
      <c r="K278" s="1926"/>
      <c r="L278" s="1927"/>
    </row>
    <row r="279" spans="3:12" ht="27" customHeight="1">
      <c r="C279" s="1080" t="s">
        <v>13768</v>
      </c>
      <c r="D279" s="1081">
        <v>8</v>
      </c>
      <c r="E279" s="1081" t="s">
        <v>707</v>
      </c>
      <c r="F279" s="1081" t="s">
        <v>2427</v>
      </c>
      <c r="G279" s="1925" t="s">
        <v>13769</v>
      </c>
      <c r="H279" s="1926"/>
      <c r="I279" s="1926"/>
      <c r="J279" s="1926"/>
      <c r="K279" s="1926"/>
      <c r="L279" s="1927"/>
    </row>
    <row r="280" spans="3:12" ht="27" customHeight="1">
      <c r="C280" s="1080" t="s">
        <v>13770</v>
      </c>
      <c r="D280" s="1081">
        <v>4</v>
      </c>
      <c r="E280" s="1081" t="s">
        <v>707</v>
      </c>
      <c r="F280" s="1081" t="s">
        <v>2427</v>
      </c>
      <c r="G280" s="1925" t="s">
        <v>13771</v>
      </c>
      <c r="H280" s="1926"/>
      <c r="I280" s="1926"/>
      <c r="J280" s="1926"/>
      <c r="K280" s="1926"/>
      <c r="L280" s="1927"/>
    </row>
    <row r="281" spans="3:12" ht="27" customHeight="1">
      <c r="C281" s="1080" t="s">
        <v>13772</v>
      </c>
      <c r="D281" s="1081">
        <v>4</v>
      </c>
      <c r="E281" s="1081" t="s">
        <v>707</v>
      </c>
      <c r="F281" s="1081" t="s">
        <v>2427</v>
      </c>
      <c r="G281" s="1925" t="s">
        <v>13773</v>
      </c>
      <c r="H281" s="1926"/>
      <c r="I281" s="1926"/>
      <c r="J281" s="1926"/>
      <c r="K281" s="1926"/>
      <c r="L281" s="1927"/>
    </row>
    <row r="282" spans="3:12" ht="27" customHeight="1">
      <c r="C282" s="1080" t="s">
        <v>13774</v>
      </c>
      <c r="D282" s="1081">
        <v>8</v>
      </c>
      <c r="E282" s="1081" t="s">
        <v>707</v>
      </c>
      <c r="F282" s="1081" t="s">
        <v>2427</v>
      </c>
      <c r="G282" s="1925" t="s">
        <v>13775</v>
      </c>
      <c r="H282" s="1926"/>
      <c r="I282" s="1926"/>
      <c r="J282" s="1926"/>
      <c r="K282" s="1926"/>
      <c r="L282" s="1927"/>
    </row>
    <row r="283" spans="3:12" ht="27" customHeight="1">
      <c r="C283" s="1080" t="s">
        <v>13776</v>
      </c>
      <c r="D283" s="1081">
        <v>8</v>
      </c>
      <c r="E283" s="1081" t="s">
        <v>707</v>
      </c>
      <c r="F283" s="1081" t="s">
        <v>2427</v>
      </c>
      <c r="G283" s="1925" t="s">
        <v>13777</v>
      </c>
      <c r="H283" s="1926"/>
      <c r="I283" s="1926"/>
      <c r="J283" s="1926"/>
      <c r="K283" s="1926"/>
      <c r="L283" s="1927"/>
    </row>
    <row r="284" spans="3:12" ht="27" customHeight="1">
      <c r="C284" s="1080" t="s">
        <v>13778</v>
      </c>
      <c r="D284" s="1081">
        <v>6</v>
      </c>
      <c r="E284" s="1081" t="s">
        <v>707</v>
      </c>
      <c r="F284" s="1081" t="s">
        <v>2427</v>
      </c>
      <c r="G284" s="1925" t="s">
        <v>13779</v>
      </c>
      <c r="H284" s="1926"/>
      <c r="I284" s="1926"/>
      <c r="J284" s="1926"/>
      <c r="K284" s="1926"/>
      <c r="L284" s="1927"/>
    </row>
    <row r="285" spans="3:12" ht="27" customHeight="1">
      <c r="C285" s="1080" t="s">
        <v>13780</v>
      </c>
      <c r="D285" s="1081">
        <v>8</v>
      </c>
      <c r="E285" s="1081" t="s">
        <v>12965</v>
      </c>
      <c r="F285" s="1081" t="s">
        <v>2427</v>
      </c>
      <c r="G285" s="1925" t="s">
        <v>13781</v>
      </c>
      <c r="H285" s="1926"/>
      <c r="I285" s="1926"/>
      <c r="J285" s="1926"/>
      <c r="K285" s="1926"/>
      <c r="L285" s="1927"/>
    </row>
    <row r="286" spans="3:12" ht="27" customHeight="1">
      <c r="C286" s="1080" t="s">
        <v>13782</v>
      </c>
      <c r="D286" s="1081">
        <v>8</v>
      </c>
      <c r="E286" s="1081" t="s">
        <v>12965</v>
      </c>
      <c r="F286" s="1081" t="s">
        <v>2427</v>
      </c>
      <c r="G286" s="1925" t="s">
        <v>13783</v>
      </c>
      <c r="H286" s="1926"/>
      <c r="I286" s="1926"/>
      <c r="J286" s="1926"/>
      <c r="K286" s="1926"/>
      <c r="L286" s="1927"/>
    </row>
    <row r="287" spans="3:12" ht="27" customHeight="1">
      <c r="C287" s="1080" t="s">
        <v>13602</v>
      </c>
      <c r="D287" s="1081">
        <v>1</v>
      </c>
      <c r="E287" s="1081" t="s">
        <v>707</v>
      </c>
      <c r="F287" s="1081" t="s">
        <v>2427</v>
      </c>
      <c r="G287" s="1925" t="s">
        <v>13784</v>
      </c>
      <c r="H287" s="1926"/>
      <c r="I287" s="1926"/>
      <c r="J287" s="1926"/>
      <c r="K287" s="1926"/>
      <c r="L287" s="1927"/>
    </row>
    <row r="288" spans="3:12" ht="27" customHeight="1">
      <c r="C288" s="1080" t="s">
        <v>13785</v>
      </c>
      <c r="D288" s="1081">
        <v>1</v>
      </c>
      <c r="E288" s="1081" t="s">
        <v>707</v>
      </c>
      <c r="F288" s="1081" t="s">
        <v>2427</v>
      </c>
      <c r="G288" s="1925" t="s">
        <v>13786</v>
      </c>
      <c r="H288" s="1926"/>
      <c r="I288" s="1926"/>
      <c r="J288" s="1926"/>
      <c r="K288" s="1926"/>
      <c r="L288" s="1927"/>
    </row>
    <row r="289" spans="3:12" ht="27" customHeight="1">
      <c r="C289" s="1080" t="s">
        <v>13787</v>
      </c>
      <c r="D289" s="1081">
        <v>1</v>
      </c>
      <c r="E289" s="1081" t="s">
        <v>13788</v>
      </c>
      <c r="F289" s="1081" t="s">
        <v>2427</v>
      </c>
      <c r="G289" s="1925" t="s">
        <v>13789</v>
      </c>
      <c r="H289" s="1926"/>
      <c r="I289" s="1926"/>
      <c r="J289" s="1926"/>
      <c r="K289" s="1926"/>
      <c r="L289" s="1927"/>
    </row>
    <row r="290" spans="3:12" ht="27" customHeight="1">
      <c r="C290" s="1080" t="s">
        <v>13604</v>
      </c>
      <c r="D290" s="1081">
        <v>1</v>
      </c>
      <c r="E290" s="1081" t="s">
        <v>707</v>
      </c>
      <c r="F290" s="1081" t="s">
        <v>2427</v>
      </c>
      <c r="G290" s="1925" t="s">
        <v>13784</v>
      </c>
      <c r="H290" s="1926"/>
      <c r="I290" s="1926"/>
      <c r="J290" s="1926"/>
      <c r="K290" s="1926"/>
      <c r="L290" s="1927"/>
    </row>
    <row r="291" spans="3:12" ht="27" customHeight="1">
      <c r="C291" s="1080" t="s">
        <v>13617</v>
      </c>
      <c r="D291" s="1081">
        <v>5</v>
      </c>
      <c r="E291" s="1081" t="s">
        <v>707</v>
      </c>
      <c r="F291" s="1081" t="s">
        <v>2427</v>
      </c>
      <c r="G291" s="1925" t="s">
        <v>13790</v>
      </c>
      <c r="H291" s="1926"/>
      <c r="I291" s="1926"/>
      <c r="J291" s="1926"/>
      <c r="K291" s="1926"/>
      <c r="L291" s="1927"/>
    </row>
    <row r="292" spans="3:12" ht="27" customHeight="1">
      <c r="C292" s="1080" t="s">
        <v>13791</v>
      </c>
      <c r="D292" s="1081">
        <v>5</v>
      </c>
      <c r="E292" s="1081" t="s">
        <v>707</v>
      </c>
      <c r="F292" s="1081" t="s">
        <v>2427</v>
      </c>
      <c r="G292" s="1925" t="s">
        <v>13792</v>
      </c>
      <c r="H292" s="1926"/>
      <c r="I292" s="1926"/>
      <c r="J292" s="1926"/>
      <c r="K292" s="1926"/>
      <c r="L292" s="1927"/>
    </row>
    <row r="293" spans="3:12" ht="27" customHeight="1">
      <c r="C293" s="1080" t="s">
        <v>13793</v>
      </c>
      <c r="D293" s="1081">
        <v>5</v>
      </c>
      <c r="E293" s="1081" t="s">
        <v>707</v>
      </c>
      <c r="F293" s="1081" t="s">
        <v>2427</v>
      </c>
      <c r="G293" s="1925" t="s">
        <v>13794</v>
      </c>
      <c r="H293" s="1926"/>
      <c r="I293" s="1926"/>
      <c r="J293" s="1926"/>
      <c r="K293" s="1926"/>
      <c r="L293" s="1927"/>
    </row>
    <row r="294" spans="3:12" ht="27" customHeight="1">
      <c r="C294" s="1080" t="s">
        <v>13622</v>
      </c>
      <c r="D294" s="1081">
        <v>5</v>
      </c>
      <c r="E294" s="1081" t="s">
        <v>707</v>
      </c>
      <c r="F294" s="1081" t="s">
        <v>2427</v>
      </c>
      <c r="G294" s="1925" t="s">
        <v>13795</v>
      </c>
      <c r="H294" s="1926"/>
      <c r="I294" s="1926"/>
      <c r="J294" s="1926"/>
      <c r="K294" s="1926"/>
      <c r="L294" s="1927"/>
    </row>
    <row r="295" spans="3:12" ht="27" customHeight="1">
      <c r="C295" s="1080" t="s">
        <v>13796</v>
      </c>
      <c r="D295" s="1081">
        <v>5</v>
      </c>
      <c r="E295" s="1081" t="s">
        <v>707</v>
      </c>
      <c r="F295" s="1081" t="s">
        <v>2427</v>
      </c>
      <c r="G295" s="1925" t="s">
        <v>13797</v>
      </c>
      <c r="H295" s="1926"/>
      <c r="I295" s="1926"/>
      <c r="J295" s="1926"/>
      <c r="K295" s="1926"/>
      <c r="L295" s="1927"/>
    </row>
    <row r="296" spans="3:12" ht="27" customHeight="1">
      <c r="C296" s="1080" t="s">
        <v>13798</v>
      </c>
      <c r="D296" s="1081">
        <v>5</v>
      </c>
      <c r="E296" s="1081" t="s">
        <v>707</v>
      </c>
      <c r="F296" s="1081" t="s">
        <v>2427</v>
      </c>
      <c r="G296" s="1925" t="s">
        <v>13799</v>
      </c>
      <c r="H296" s="1926"/>
      <c r="I296" s="1926"/>
      <c r="J296" s="1926"/>
      <c r="K296" s="1926"/>
      <c r="L296" s="1927"/>
    </row>
    <row r="297" spans="3:12" ht="27" customHeight="1">
      <c r="C297" s="1080" t="s">
        <v>13800</v>
      </c>
      <c r="D297" s="1081">
        <v>5</v>
      </c>
      <c r="E297" s="1081" t="s">
        <v>707</v>
      </c>
      <c r="F297" s="1081" t="s">
        <v>2427</v>
      </c>
      <c r="G297" s="1925" t="s">
        <v>13801</v>
      </c>
      <c r="H297" s="1926"/>
      <c r="I297" s="1926"/>
      <c r="J297" s="1926"/>
      <c r="K297" s="1926"/>
      <c r="L297" s="1927"/>
    </row>
    <row r="298" spans="3:12" ht="27" customHeight="1">
      <c r="C298" s="1080" t="s">
        <v>13802</v>
      </c>
      <c r="D298" s="1081">
        <v>5</v>
      </c>
      <c r="E298" s="1081" t="s">
        <v>707</v>
      </c>
      <c r="F298" s="1081" t="s">
        <v>2427</v>
      </c>
      <c r="G298" s="1925" t="s">
        <v>13803</v>
      </c>
      <c r="H298" s="1926"/>
      <c r="I298" s="1926"/>
      <c r="J298" s="1926"/>
      <c r="K298" s="1926"/>
      <c r="L298" s="1927"/>
    </row>
    <row r="299" spans="3:12" ht="27" customHeight="1">
      <c r="C299" s="1080" t="s">
        <v>13804</v>
      </c>
      <c r="D299" s="1081">
        <v>8</v>
      </c>
      <c r="E299" s="1081" t="s">
        <v>13788</v>
      </c>
      <c r="F299" s="1081" t="s">
        <v>2427</v>
      </c>
      <c r="G299" s="1925" t="s">
        <v>13805</v>
      </c>
      <c r="H299" s="1926"/>
      <c r="I299" s="1926"/>
      <c r="J299" s="1926"/>
      <c r="K299" s="1926"/>
      <c r="L299" s="1927"/>
    </row>
    <row r="300" spans="3:12" ht="27" customHeight="1">
      <c r="C300" s="1080" t="s">
        <v>13629</v>
      </c>
      <c r="D300" s="1081">
        <v>8</v>
      </c>
      <c r="E300" s="1081" t="s">
        <v>13788</v>
      </c>
      <c r="F300" s="1081" t="s">
        <v>2427</v>
      </c>
      <c r="G300" s="1925" t="s">
        <v>13806</v>
      </c>
      <c r="H300" s="1926"/>
      <c r="I300" s="1926"/>
      <c r="J300" s="1926"/>
      <c r="K300" s="1926"/>
      <c r="L300" s="1927"/>
    </row>
  </sheetData>
  <mergeCells count="297">
    <mergeCell ref="G4:H4"/>
    <mergeCell ref="C7:J7"/>
    <mergeCell ref="C8:J8"/>
    <mergeCell ref="G9:H9"/>
    <mergeCell ref="C10:J10"/>
    <mergeCell ref="C11:J11"/>
    <mergeCell ref="C18:J18"/>
    <mergeCell ref="C19:J19"/>
    <mergeCell ref="C20:J20"/>
    <mergeCell ref="C21:J21"/>
    <mergeCell ref="C22:J22"/>
    <mergeCell ref="C23:J23"/>
    <mergeCell ref="C12:J12"/>
    <mergeCell ref="C13:J13"/>
    <mergeCell ref="C14:J14"/>
    <mergeCell ref="C15:J15"/>
    <mergeCell ref="C16:J16"/>
    <mergeCell ref="C17:J17"/>
    <mergeCell ref="C30:J30"/>
    <mergeCell ref="C31:J31"/>
    <mergeCell ref="C32:J32"/>
    <mergeCell ref="C33:J33"/>
    <mergeCell ref="H34:J34"/>
    <mergeCell ref="C35:J35"/>
    <mergeCell ref="C24:J24"/>
    <mergeCell ref="C25:J25"/>
    <mergeCell ref="C26:J26"/>
    <mergeCell ref="C27:J27"/>
    <mergeCell ref="C28:J28"/>
    <mergeCell ref="C29:J29"/>
    <mergeCell ref="C42:J42"/>
    <mergeCell ref="C43:J43"/>
    <mergeCell ref="C44:J44"/>
    <mergeCell ref="C45:J45"/>
    <mergeCell ref="C46:J46"/>
    <mergeCell ref="C47:J47"/>
    <mergeCell ref="H36:J36"/>
    <mergeCell ref="C37:J37"/>
    <mergeCell ref="C38:J38"/>
    <mergeCell ref="C39:J39"/>
    <mergeCell ref="C40:J40"/>
    <mergeCell ref="C41:J41"/>
    <mergeCell ref="C54:J54"/>
    <mergeCell ref="C55:J55"/>
    <mergeCell ref="C56:J56"/>
    <mergeCell ref="C57:J57"/>
    <mergeCell ref="C58:J58"/>
    <mergeCell ref="C59:J59"/>
    <mergeCell ref="C48:J48"/>
    <mergeCell ref="C49:J49"/>
    <mergeCell ref="C50:J50"/>
    <mergeCell ref="C51:J51"/>
    <mergeCell ref="C52:J52"/>
    <mergeCell ref="C53:J53"/>
    <mergeCell ref="C66:G66"/>
    <mergeCell ref="H66:J66"/>
    <mergeCell ref="C67:D67"/>
    <mergeCell ref="E67:I67"/>
    <mergeCell ref="F68:J68"/>
    <mergeCell ref="C69:G69"/>
    <mergeCell ref="H69:J69"/>
    <mergeCell ref="C60:J60"/>
    <mergeCell ref="C61:J61"/>
    <mergeCell ref="C62:J62"/>
    <mergeCell ref="C63:J63"/>
    <mergeCell ref="C64:J64"/>
    <mergeCell ref="C65:F65"/>
    <mergeCell ref="G65:J65"/>
    <mergeCell ref="C75:J75"/>
    <mergeCell ref="C76:J76"/>
    <mergeCell ref="C77:J77"/>
    <mergeCell ref="C78:J78"/>
    <mergeCell ref="C79:J79"/>
    <mergeCell ref="C80:J80"/>
    <mergeCell ref="C70:D70"/>
    <mergeCell ref="E70:I70"/>
    <mergeCell ref="F71:J71"/>
    <mergeCell ref="C72:J72"/>
    <mergeCell ref="C73:J73"/>
    <mergeCell ref="C74:J74"/>
    <mergeCell ref="C87:J87"/>
    <mergeCell ref="C88:J88"/>
    <mergeCell ref="C89:J89"/>
    <mergeCell ref="C90:J90"/>
    <mergeCell ref="C91:J91"/>
    <mergeCell ref="C92:J92"/>
    <mergeCell ref="C81:J81"/>
    <mergeCell ref="C82:J82"/>
    <mergeCell ref="C83:J83"/>
    <mergeCell ref="C84:J84"/>
    <mergeCell ref="C85:J85"/>
    <mergeCell ref="C86:J86"/>
    <mergeCell ref="C99:J99"/>
    <mergeCell ref="C100:J100"/>
    <mergeCell ref="C101:J101"/>
    <mergeCell ref="C102:J102"/>
    <mergeCell ref="C103:J103"/>
    <mergeCell ref="C104:J104"/>
    <mergeCell ref="C93:J93"/>
    <mergeCell ref="C94:J94"/>
    <mergeCell ref="C95:J95"/>
    <mergeCell ref="C96:J96"/>
    <mergeCell ref="C97:J97"/>
    <mergeCell ref="C98:J98"/>
    <mergeCell ref="C111:J111"/>
    <mergeCell ref="C112:J112"/>
    <mergeCell ref="C113:J113"/>
    <mergeCell ref="C114:J114"/>
    <mergeCell ref="C115:J115"/>
    <mergeCell ref="C116:J116"/>
    <mergeCell ref="C105:J105"/>
    <mergeCell ref="C106:J106"/>
    <mergeCell ref="C107:J107"/>
    <mergeCell ref="C108:J108"/>
    <mergeCell ref="C109:J109"/>
    <mergeCell ref="C110:J110"/>
    <mergeCell ref="C123:J123"/>
    <mergeCell ref="C124:J124"/>
    <mergeCell ref="C125:J125"/>
    <mergeCell ref="C126:J126"/>
    <mergeCell ref="C127:J127"/>
    <mergeCell ref="C128:J128"/>
    <mergeCell ref="C117:J117"/>
    <mergeCell ref="C118:J118"/>
    <mergeCell ref="C119:J119"/>
    <mergeCell ref="C120:J120"/>
    <mergeCell ref="C121:J121"/>
    <mergeCell ref="C122:J122"/>
    <mergeCell ref="C135:J135"/>
    <mergeCell ref="C136:J136"/>
    <mergeCell ref="C137:J137"/>
    <mergeCell ref="C138:J138"/>
    <mergeCell ref="C139:J139"/>
    <mergeCell ref="C140:J140"/>
    <mergeCell ref="C129:J129"/>
    <mergeCell ref="C130:J130"/>
    <mergeCell ref="C131:J131"/>
    <mergeCell ref="C132:J132"/>
    <mergeCell ref="C133:J133"/>
    <mergeCell ref="C134:J134"/>
    <mergeCell ref="C147:J147"/>
    <mergeCell ref="C148:J148"/>
    <mergeCell ref="C149:J149"/>
    <mergeCell ref="C150:J150"/>
    <mergeCell ref="C151:J151"/>
    <mergeCell ref="C152:J152"/>
    <mergeCell ref="C141:J141"/>
    <mergeCell ref="C142:J142"/>
    <mergeCell ref="C143:J143"/>
    <mergeCell ref="C144:J144"/>
    <mergeCell ref="C145:J145"/>
    <mergeCell ref="C146:J146"/>
    <mergeCell ref="C159:J159"/>
    <mergeCell ref="C160:J160"/>
    <mergeCell ref="C161:J161"/>
    <mergeCell ref="C162:J162"/>
    <mergeCell ref="C163:J163"/>
    <mergeCell ref="C164:J164"/>
    <mergeCell ref="C153:J153"/>
    <mergeCell ref="C154:J154"/>
    <mergeCell ref="C155:J155"/>
    <mergeCell ref="C156:J156"/>
    <mergeCell ref="C157:J157"/>
    <mergeCell ref="C158:J158"/>
    <mergeCell ref="C171:J171"/>
    <mergeCell ref="C172:J172"/>
    <mergeCell ref="C173:J173"/>
    <mergeCell ref="C174:J174"/>
    <mergeCell ref="C175:J175"/>
    <mergeCell ref="C176:J176"/>
    <mergeCell ref="C165:J165"/>
    <mergeCell ref="C166:J166"/>
    <mergeCell ref="C167:J167"/>
    <mergeCell ref="C168:J168"/>
    <mergeCell ref="C169:J169"/>
    <mergeCell ref="C170:J170"/>
    <mergeCell ref="C183:J183"/>
    <mergeCell ref="C184:J184"/>
    <mergeCell ref="C185:J185"/>
    <mergeCell ref="C186:J186"/>
    <mergeCell ref="C187:J187"/>
    <mergeCell ref="C188:J188"/>
    <mergeCell ref="C177:J177"/>
    <mergeCell ref="C178:J178"/>
    <mergeCell ref="C179:J179"/>
    <mergeCell ref="C180:J180"/>
    <mergeCell ref="C181:J181"/>
    <mergeCell ref="C182:J182"/>
    <mergeCell ref="C195:J195"/>
    <mergeCell ref="C196:J196"/>
    <mergeCell ref="C197:J197"/>
    <mergeCell ref="C198:J198"/>
    <mergeCell ref="C199:J199"/>
    <mergeCell ref="C200:J200"/>
    <mergeCell ref="C189:J189"/>
    <mergeCell ref="C190:J190"/>
    <mergeCell ref="C191:J191"/>
    <mergeCell ref="C192:J192"/>
    <mergeCell ref="C193:J193"/>
    <mergeCell ref="C194:J194"/>
    <mergeCell ref="C207:J207"/>
    <mergeCell ref="C208:J208"/>
    <mergeCell ref="C209:J209"/>
    <mergeCell ref="C210:J210"/>
    <mergeCell ref="C211:J211"/>
    <mergeCell ref="C212:J212"/>
    <mergeCell ref="C201:J201"/>
    <mergeCell ref="C202:J202"/>
    <mergeCell ref="C203:J203"/>
    <mergeCell ref="C204:J204"/>
    <mergeCell ref="C205:J205"/>
    <mergeCell ref="C206:J206"/>
    <mergeCell ref="C219:J219"/>
    <mergeCell ref="C220:J220"/>
    <mergeCell ref="C221:J221"/>
    <mergeCell ref="C222:J222"/>
    <mergeCell ref="C223:J223"/>
    <mergeCell ref="C224:J224"/>
    <mergeCell ref="C213:J213"/>
    <mergeCell ref="C214:J214"/>
    <mergeCell ref="C215:J215"/>
    <mergeCell ref="C216:J216"/>
    <mergeCell ref="C217:J217"/>
    <mergeCell ref="C218:J218"/>
    <mergeCell ref="C231:J231"/>
    <mergeCell ref="C232:J232"/>
    <mergeCell ref="C233:J233"/>
    <mergeCell ref="C234:J234"/>
    <mergeCell ref="C235:J235"/>
    <mergeCell ref="C236:J236"/>
    <mergeCell ref="C225:J225"/>
    <mergeCell ref="C226:J226"/>
    <mergeCell ref="C227:J227"/>
    <mergeCell ref="C228:J228"/>
    <mergeCell ref="C229:J229"/>
    <mergeCell ref="C230:J230"/>
    <mergeCell ref="C243:J243"/>
    <mergeCell ref="C244:J244"/>
    <mergeCell ref="C245:J245"/>
    <mergeCell ref="C246:J246"/>
    <mergeCell ref="C247:J247"/>
    <mergeCell ref="C248:J248"/>
    <mergeCell ref="C237:J237"/>
    <mergeCell ref="C238:J238"/>
    <mergeCell ref="C239:J239"/>
    <mergeCell ref="C240:J240"/>
    <mergeCell ref="C241:J241"/>
    <mergeCell ref="C242:J242"/>
    <mergeCell ref="C255:J255"/>
    <mergeCell ref="C256:J256"/>
    <mergeCell ref="C257:J257"/>
    <mergeCell ref="C258:J258"/>
    <mergeCell ref="C259:J259"/>
    <mergeCell ref="G263:L263"/>
    <mergeCell ref="C249:J249"/>
    <mergeCell ref="C250:J250"/>
    <mergeCell ref="C251:J251"/>
    <mergeCell ref="C252:J252"/>
    <mergeCell ref="C253:J253"/>
    <mergeCell ref="C254:J254"/>
    <mergeCell ref="G270:L270"/>
    <mergeCell ref="G271:L271"/>
    <mergeCell ref="G272:L272"/>
    <mergeCell ref="G273:L273"/>
    <mergeCell ref="G274:L274"/>
    <mergeCell ref="G275:L275"/>
    <mergeCell ref="G264:L264"/>
    <mergeCell ref="G265:L265"/>
    <mergeCell ref="G266:L266"/>
    <mergeCell ref="G267:L267"/>
    <mergeCell ref="G268:L268"/>
    <mergeCell ref="G269:L269"/>
    <mergeCell ref="G282:L282"/>
    <mergeCell ref="G283:L283"/>
    <mergeCell ref="G284:L284"/>
    <mergeCell ref="G285:L285"/>
    <mergeCell ref="G286:L286"/>
    <mergeCell ref="G287:L287"/>
    <mergeCell ref="G276:L276"/>
    <mergeCell ref="G277:L277"/>
    <mergeCell ref="G278:L278"/>
    <mergeCell ref="G279:L279"/>
    <mergeCell ref="G280:L280"/>
    <mergeCell ref="G281:L281"/>
    <mergeCell ref="G300:L300"/>
    <mergeCell ref="G294:L294"/>
    <mergeCell ref="G295:L295"/>
    <mergeCell ref="G296:L296"/>
    <mergeCell ref="G297:L297"/>
    <mergeCell ref="G298:L298"/>
    <mergeCell ref="G299:L299"/>
    <mergeCell ref="G288:L288"/>
    <mergeCell ref="G289:L289"/>
    <mergeCell ref="G290:L290"/>
    <mergeCell ref="G291:L291"/>
    <mergeCell ref="G292:L292"/>
    <mergeCell ref="G293:L293"/>
  </mergeCells>
  <phoneticPr fontId="1"/>
  <conditionalFormatting sqref="N4:N259">
    <cfRule type="cellIs" dxfId="20" priority="3" operator="equal">
      <formula>1</formula>
    </cfRule>
  </conditionalFormatting>
  <conditionalFormatting sqref="M4:M259">
    <cfRule type="cellIs" dxfId="19" priority="2" operator="equal">
      <formula>1</formula>
    </cfRule>
  </conditionalFormatting>
  <conditionalFormatting sqref="S4:S259">
    <cfRule type="cellIs" dxfId="18" priority="1" operator="equal">
      <formula>1</formula>
    </cfRule>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262"/>
  <sheetViews>
    <sheetView zoomScaleNormal="100" workbookViewId="0"/>
  </sheetViews>
  <sheetFormatPr defaultColWidth="9" defaultRowHeight="12"/>
  <cols>
    <col min="1" max="1" width="9" style="1341" customWidth="1"/>
    <col min="2" max="2" width="9" style="1306"/>
    <col min="3" max="6" width="12.375" style="1332" customWidth="1"/>
    <col min="7" max="10" width="12.375" style="1306" customWidth="1"/>
    <col min="11" max="11" width="9" style="1346"/>
    <col min="12" max="12" width="9" style="1306"/>
    <col min="13" max="13" width="9" style="1307"/>
    <col min="14" max="16384" width="9" style="1306"/>
  </cols>
  <sheetData>
    <row r="1" spans="1:15">
      <c r="A1" s="1297"/>
      <c r="B1" s="1298" t="s">
        <v>13119</v>
      </c>
      <c r="C1" s="1299"/>
      <c r="D1" s="1300" t="s">
        <v>0</v>
      </c>
      <c r="E1" s="1301"/>
      <c r="F1" s="1302" t="s">
        <v>15263</v>
      </c>
      <c r="G1" s="1303"/>
      <c r="H1" s="1304"/>
      <c r="I1" s="1298"/>
      <c r="J1" s="1298"/>
      <c r="K1" s="1298"/>
      <c r="L1" s="1298"/>
      <c r="M1" s="1347"/>
    </row>
    <row r="2" spans="1:15" ht="12.75" thickBot="1">
      <c r="A2" s="1308"/>
      <c r="B2" s="1298"/>
      <c r="C2" s="1301"/>
      <c r="D2" s="1301"/>
      <c r="E2" s="1301"/>
      <c r="F2" s="1301"/>
      <c r="G2" s="1301"/>
      <c r="H2" s="1301"/>
      <c r="I2" s="1301"/>
      <c r="J2" s="1298"/>
      <c r="K2" s="1298"/>
      <c r="L2" s="1298"/>
      <c r="M2" s="1347"/>
    </row>
    <row r="3" spans="1:15" ht="12.75" thickBot="1">
      <c r="A3" s="1297"/>
      <c r="B3" s="1310" t="s">
        <v>2</v>
      </c>
      <c r="C3" s="1311" t="s">
        <v>3</v>
      </c>
      <c r="D3" s="1311" t="s">
        <v>4</v>
      </c>
      <c r="E3" s="1311" t="s">
        <v>5</v>
      </c>
      <c r="F3" s="1311" t="s">
        <v>6</v>
      </c>
      <c r="G3" s="1311" t="s">
        <v>7</v>
      </c>
      <c r="H3" s="1311" t="s">
        <v>8</v>
      </c>
      <c r="I3" s="1311" t="s">
        <v>9</v>
      </c>
      <c r="J3" s="1312" t="s">
        <v>10</v>
      </c>
      <c r="K3" s="1313" t="s">
        <v>815</v>
      </c>
      <c r="L3" s="1314" t="s">
        <v>2</v>
      </c>
      <c r="M3" s="1348" t="s">
        <v>13574</v>
      </c>
      <c r="O3" s="56" t="s">
        <v>13572</v>
      </c>
    </row>
    <row r="4" spans="1:15" ht="14.25" customHeight="1" thickTop="1">
      <c r="A4" s="1316">
        <v>0</v>
      </c>
      <c r="B4" s="1317" t="str">
        <f>DEC2HEX(A4,2)</f>
        <v>00</v>
      </c>
      <c r="C4" s="1956" t="s">
        <v>13601</v>
      </c>
      <c r="D4" s="1957"/>
      <c r="E4" s="1957"/>
      <c r="F4" s="1957"/>
      <c r="G4" s="1957"/>
      <c r="H4" s="1957"/>
      <c r="I4" s="1957"/>
      <c r="J4" s="1958"/>
      <c r="K4" s="1321" t="s">
        <v>13807</v>
      </c>
      <c r="L4" s="1322" t="str">
        <f>B4</f>
        <v>00</v>
      </c>
      <c r="M4" s="1349" t="s">
        <v>13808</v>
      </c>
    </row>
    <row r="5" spans="1:15">
      <c r="A5" s="1316">
        <f>A4+1</f>
        <v>1</v>
      </c>
      <c r="B5" s="1326" t="str">
        <f>DEC2HEX(A5,2)</f>
        <v>01</v>
      </c>
      <c r="C5" s="1928" t="s">
        <v>13601</v>
      </c>
      <c r="D5" s="1929"/>
      <c r="E5" s="1929"/>
      <c r="F5" s="1929"/>
      <c r="G5" s="1929"/>
      <c r="H5" s="1929"/>
      <c r="I5" s="1929"/>
      <c r="J5" s="1930"/>
      <c r="K5" s="1330" t="s">
        <v>13809</v>
      </c>
      <c r="L5" s="1331" t="str">
        <f>B5</f>
        <v>01</v>
      </c>
      <c r="M5" s="1349" t="s">
        <v>13810</v>
      </c>
    </row>
    <row r="6" spans="1:15">
      <c r="A6" s="1316">
        <f t="shared" ref="A6:A69" si="0">A5+1</f>
        <v>2</v>
      </c>
      <c r="B6" s="1326" t="str">
        <f t="shared" ref="B6:B69" si="1">DEC2HEX(A6,2)</f>
        <v>02</v>
      </c>
      <c r="C6" s="1928" t="s">
        <v>13601</v>
      </c>
      <c r="D6" s="1929"/>
      <c r="E6" s="1929"/>
      <c r="F6" s="1929"/>
      <c r="G6" s="1929"/>
      <c r="H6" s="1929"/>
      <c r="I6" s="1929"/>
      <c r="J6" s="1930"/>
      <c r="K6" s="1330" t="s">
        <v>13807</v>
      </c>
      <c r="L6" s="1331" t="str">
        <f t="shared" ref="L6:L50" si="2">B6</f>
        <v>02</v>
      </c>
      <c r="M6" s="1349" t="s">
        <v>13808</v>
      </c>
    </row>
    <row r="7" spans="1:15">
      <c r="A7" s="1316">
        <f t="shared" si="0"/>
        <v>3</v>
      </c>
      <c r="B7" s="1326" t="str">
        <f t="shared" si="1"/>
        <v>03</v>
      </c>
      <c r="C7" s="1928" t="s">
        <v>13601</v>
      </c>
      <c r="D7" s="1929"/>
      <c r="E7" s="1929"/>
      <c r="F7" s="1929"/>
      <c r="G7" s="1929"/>
      <c r="H7" s="1929"/>
      <c r="I7" s="1929"/>
      <c r="J7" s="1930"/>
      <c r="K7" s="1330" t="s">
        <v>12998</v>
      </c>
      <c r="L7" s="1331" t="str">
        <f t="shared" si="2"/>
        <v>03</v>
      </c>
      <c r="M7" s="1349" t="s">
        <v>1600</v>
      </c>
    </row>
    <row r="8" spans="1:15">
      <c r="A8" s="1316">
        <f t="shared" si="0"/>
        <v>4</v>
      </c>
      <c r="B8" s="1326" t="str">
        <f t="shared" si="1"/>
        <v>04</v>
      </c>
      <c r="C8" s="1928" t="s">
        <v>13601</v>
      </c>
      <c r="D8" s="1929"/>
      <c r="E8" s="1929"/>
      <c r="F8" s="1929"/>
      <c r="G8" s="1929"/>
      <c r="H8" s="1929"/>
      <c r="I8" s="1929"/>
      <c r="J8" s="1930"/>
      <c r="K8" s="1330" t="s">
        <v>12984</v>
      </c>
      <c r="L8" s="1331" t="str">
        <f t="shared" si="2"/>
        <v>04</v>
      </c>
      <c r="M8" s="1349" t="s">
        <v>16</v>
      </c>
    </row>
    <row r="9" spans="1:15">
      <c r="A9" s="1316">
        <f t="shared" si="0"/>
        <v>5</v>
      </c>
      <c r="B9" s="1326" t="str">
        <f t="shared" si="1"/>
        <v>05</v>
      </c>
      <c r="C9" s="1928" t="s">
        <v>13601</v>
      </c>
      <c r="D9" s="1929"/>
      <c r="E9" s="1929"/>
      <c r="F9" s="1929"/>
      <c r="G9" s="1929"/>
      <c r="H9" s="1929"/>
      <c r="I9" s="1929"/>
      <c r="J9" s="1930"/>
      <c r="K9" s="1330" t="s">
        <v>13002</v>
      </c>
      <c r="L9" s="1331" t="str">
        <f t="shared" si="2"/>
        <v>05</v>
      </c>
      <c r="M9" s="1349" t="s">
        <v>2402</v>
      </c>
    </row>
    <row r="10" spans="1:15">
      <c r="A10" s="1316">
        <f t="shared" si="0"/>
        <v>6</v>
      </c>
      <c r="B10" s="1326" t="str">
        <f t="shared" si="1"/>
        <v>06</v>
      </c>
      <c r="C10" s="1928" t="s">
        <v>13601</v>
      </c>
      <c r="D10" s="1929"/>
      <c r="E10" s="1929"/>
      <c r="F10" s="1929"/>
      <c r="G10" s="1929"/>
      <c r="H10" s="1929"/>
      <c r="I10" s="1929"/>
      <c r="J10" s="1930"/>
      <c r="K10" s="1330" t="s">
        <v>13093</v>
      </c>
      <c r="L10" s="1331" t="str">
        <f t="shared" si="2"/>
        <v>06</v>
      </c>
      <c r="M10" s="1349" t="s">
        <v>13041</v>
      </c>
    </row>
    <row r="11" spans="1:15">
      <c r="A11" s="1316">
        <f t="shared" si="0"/>
        <v>7</v>
      </c>
      <c r="B11" s="1326" t="str">
        <f t="shared" si="1"/>
        <v>07</v>
      </c>
      <c r="C11" s="1928" t="s">
        <v>13601</v>
      </c>
      <c r="D11" s="1929"/>
      <c r="E11" s="1929"/>
      <c r="F11" s="1929"/>
      <c r="G11" s="1929"/>
      <c r="H11" s="1929"/>
      <c r="I11" s="1929"/>
      <c r="J11" s="1930"/>
      <c r="K11" s="1330" t="s">
        <v>12997</v>
      </c>
      <c r="L11" s="1331" t="str">
        <f t="shared" si="2"/>
        <v>07</v>
      </c>
      <c r="M11" s="1349" t="s">
        <v>1940</v>
      </c>
    </row>
    <row r="12" spans="1:15">
      <c r="A12" s="1316">
        <f t="shared" si="0"/>
        <v>8</v>
      </c>
      <c r="B12" s="1326" t="str">
        <f t="shared" si="1"/>
        <v>08</v>
      </c>
      <c r="C12" s="1928" t="s">
        <v>13601</v>
      </c>
      <c r="D12" s="1929"/>
      <c r="E12" s="1929"/>
      <c r="F12" s="1929"/>
      <c r="G12" s="1929"/>
      <c r="H12" s="1929"/>
      <c r="I12" s="1929"/>
      <c r="J12" s="1930"/>
      <c r="K12" s="1330" t="s">
        <v>12984</v>
      </c>
      <c r="L12" s="1331" t="str">
        <f t="shared" si="2"/>
        <v>08</v>
      </c>
      <c r="M12" s="1349" t="s">
        <v>16</v>
      </c>
    </row>
    <row r="13" spans="1:15">
      <c r="A13" s="1316">
        <f t="shared" si="0"/>
        <v>9</v>
      </c>
      <c r="B13" s="1326" t="str">
        <f t="shared" si="1"/>
        <v>09</v>
      </c>
      <c r="C13" s="1928" t="s">
        <v>13601</v>
      </c>
      <c r="D13" s="1929"/>
      <c r="E13" s="1929"/>
      <c r="F13" s="1929"/>
      <c r="G13" s="1929"/>
      <c r="H13" s="1929"/>
      <c r="I13" s="1929"/>
      <c r="J13" s="1930"/>
      <c r="K13" s="1330" t="s">
        <v>13455</v>
      </c>
      <c r="L13" s="1331" t="str">
        <f t="shared" si="2"/>
        <v>09</v>
      </c>
      <c r="M13" s="1349" t="s">
        <v>1547</v>
      </c>
    </row>
    <row r="14" spans="1:15">
      <c r="A14" s="1316">
        <f t="shared" si="0"/>
        <v>10</v>
      </c>
      <c r="B14" s="1326" t="str">
        <f t="shared" si="1"/>
        <v>0A</v>
      </c>
      <c r="C14" s="1928" t="s">
        <v>13601</v>
      </c>
      <c r="D14" s="1929"/>
      <c r="E14" s="1929"/>
      <c r="F14" s="1929"/>
      <c r="G14" s="1929"/>
      <c r="H14" s="1929"/>
      <c r="I14" s="1929"/>
      <c r="J14" s="1930"/>
      <c r="K14" s="1330" t="s">
        <v>13116</v>
      </c>
      <c r="L14" s="1331" t="str">
        <f t="shared" si="2"/>
        <v>0A</v>
      </c>
      <c r="M14" s="1349" t="s">
        <v>13042</v>
      </c>
    </row>
    <row r="15" spans="1:15">
      <c r="A15" s="1316">
        <f t="shared" si="0"/>
        <v>11</v>
      </c>
      <c r="B15" s="1326" t="str">
        <f t="shared" si="1"/>
        <v>0B</v>
      </c>
      <c r="C15" s="1928" t="s">
        <v>13601</v>
      </c>
      <c r="D15" s="1929"/>
      <c r="E15" s="1929"/>
      <c r="F15" s="1929"/>
      <c r="G15" s="1929"/>
      <c r="H15" s="1929"/>
      <c r="I15" s="1929"/>
      <c r="J15" s="1930"/>
      <c r="K15" s="1330" t="s">
        <v>13112</v>
      </c>
      <c r="L15" s="1331" t="str">
        <f t="shared" si="2"/>
        <v>0B</v>
      </c>
      <c r="M15" s="1349" t="s">
        <v>1213</v>
      </c>
    </row>
    <row r="16" spans="1:15">
      <c r="A16" s="1316">
        <f t="shared" si="0"/>
        <v>12</v>
      </c>
      <c r="B16" s="1326" t="str">
        <f t="shared" si="1"/>
        <v>0C</v>
      </c>
      <c r="C16" s="1928" t="s">
        <v>13601</v>
      </c>
      <c r="D16" s="1929"/>
      <c r="E16" s="1929"/>
      <c r="F16" s="1929"/>
      <c r="G16" s="1929"/>
      <c r="H16" s="1929"/>
      <c r="I16" s="1929"/>
      <c r="J16" s="1930"/>
      <c r="K16" s="1330" t="s">
        <v>12984</v>
      </c>
      <c r="L16" s="1331" t="str">
        <f t="shared" si="2"/>
        <v>0C</v>
      </c>
      <c r="M16" s="1349" t="s">
        <v>16</v>
      </c>
    </row>
    <row r="17" spans="1:13">
      <c r="A17" s="1316">
        <f t="shared" si="0"/>
        <v>13</v>
      </c>
      <c r="B17" s="1326" t="str">
        <f t="shared" si="1"/>
        <v>0D</v>
      </c>
      <c r="C17" s="1928" t="s">
        <v>13601</v>
      </c>
      <c r="D17" s="1929"/>
      <c r="E17" s="1929"/>
      <c r="F17" s="1929"/>
      <c r="G17" s="1929"/>
      <c r="H17" s="1929"/>
      <c r="I17" s="1929"/>
      <c r="J17" s="1930"/>
      <c r="K17" s="1330" t="s">
        <v>12994</v>
      </c>
      <c r="L17" s="1331" t="str">
        <f t="shared" si="2"/>
        <v>0D</v>
      </c>
      <c r="M17" s="1349" t="s">
        <v>1092</v>
      </c>
    </row>
    <row r="18" spans="1:13">
      <c r="A18" s="1316">
        <f t="shared" si="0"/>
        <v>14</v>
      </c>
      <c r="B18" s="1326" t="str">
        <f t="shared" si="1"/>
        <v>0E</v>
      </c>
      <c r="C18" s="1928" t="s">
        <v>13601</v>
      </c>
      <c r="D18" s="1929"/>
      <c r="E18" s="1929"/>
      <c r="F18" s="1929"/>
      <c r="G18" s="1929"/>
      <c r="H18" s="1929"/>
      <c r="I18" s="1929"/>
      <c r="J18" s="1930"/>
      <c r="K18" s="1330" t="s">
        <v>13006</v>
      </c>
      <c r="L18" s="1331" t="str">
        <f t="shared" si="2"/>
        <v>0E</v>
      </c>
      <c r="M18" s="1349" t="s">
        <v>1539</v>
      </c>
    </row>
    <row r="19" spans="1:13">
      <c r="A19" s="1316">
        <f t="shared" si="0"/>
        <v>15</v>
      </c>
      <c r="B19" s="1326" t="str">
        <f t="shared" si="1"/>
        <v>0F</v>
      </c>
      <c r="C19" s="1928" t="s">
        <v>13601</v>
      </c>
      <c r="D19" s="1929"/>
      <c r="E19" s="1929"/>
      <c r="F19" s="1929"/>
      <c r="G19" s="1929"/>
      <c r="H19" s="1929"/>
      <c r="I19" s="1929"/>
      <c r="J19" s="1930"/>
      <c r="K19" s="1330" t="s">
        <v>12998</v>
      </c>
      <c r="L19" s="1331" t="str">
        <f t="shared" si="2"/>
        <v>0F</v>
      </c>
      <c r="M19" s="1349" t="s">
        <v>1600</v>
      </c>
    </row>
    <row r="20" spans="1:13">
      <c r="A20" s="1316">
        <f t="shared" si="0"/>
        <v>16</v>
      </c>
      <c r="B20" s="1326" t="str">
        <f t="shared" si="1"/>
        <v>10</v>
      </c>
      <c r="C20" s="1928" t="s">
        <v>13601</v>
      </c>
      <c r="D20" s="1929"/>
      <c r="E20" s="1929"/>
      <c r="F20" s="1929"/>
      <c r="G20" s="1929"/>
      <c r="H20" s="1929"/>
      <c r="I20" s="1929"/>
      <c r="J20" s="1930"/>
      <c r="K20" s="1330" t="s">
        <v>12984</v>
      </c>
      <c r="L20" s="1331" t="str">
        <f t="shared" si="2"/>
        <v>10</v>
      </c>
      <c r="M20" s="1349" t="s">
        <v>13808</v>
      </c>
    </row>
    <row r="21" spans="1:13">
      <c r="A21" s="1316">
        <f t="shared" si="0"/>
        <v>17</v>
      </c>
      <c r="B21" s="1326" t="str">
        <f t="shared" si="1"/>
        <v>11</v>
      </c>
      <c r="C21" s="1928" t="s">
        <v>13601</v>
      </c>
      <c r="D21" s="1929"/>
      <c r="E21" s="1929"/>
      <c r="F21" s="1929"/>
      <c r="G21" s="1929"/>
      <c r="H21" s="1929"/>
      <c r="I21" s="1929"/>
      <c r="J21" s="1930"/>
      <c r="K21" s="1330" t="s">
        <v>12984</v>
      </c>
      <c r="L21" s="1331" t="str">
        <f t="shared" si="2"/>
        <v>11</v>
      </c>
      <c r="M21" s="1349" t="s">
        <v>16</v>
      </c>
    </row>
    <row r="22" spans="1:13">
      <c r="A22" s="1316">
        <f t="shared" si="0"/>
        <v>18</v>
      </c>
      <c r="B22" s="1326" t="str">
        <f t="shared" si="1"/>
        <v>12</v>
      </c>
      <c r="C22" s="1928" t="s">
        <v>13601</v>
      </c>
      <c r="D22" s="1929"/>
      <c r="E22" s="1929"/>
      <c r="F22" s="1929"/>
      <c r="G22" s="1929"/>
      <c r="H22" s="1929"/>
      <c r="I22" s="1929"/>
      <c r="J22" s="1930"/>
      <c r="K22" s="1330" t="s">
        <v>12984</v>
      </c>
      <c r="L22" s="1331" t="str">
        <f t="shared" si="2"/>
        <v>12</v>
      </c>
      <c r="M22" s="1349" t="s">
        <v>16</v>
      </c>
    </row>
    <row r="23" spans="1:13">
      <c r="A23" s="1316">
        <f t="shared" si="0"/>
        <v>19</v>
      </c>
      <c r="B23" s="1326" t="str">
        <f t="shared" si="1"/>
        <v>13</v>
      </c>
      <c r="C23" s="1928" t="s">
        <v>13601</v>
      </c>
      <c r="D23" s="1929"/>
      <c r="E23" s="1929"/>
      <c r="F23" s="1929"/>
      <c r="G23" s="1929"/>
      <c r="H23" s="1929"/>
      <c r="I23" s="1929"/>
      <c r="J23" s="1930"/>
      <c r="K23" s="1330" t="s">
        <v>12984</v>
      </c>
      <c r="L23" s="1331" t="str">
        <f t="shared" si="2"/>
        <v>13</v>
      </c>
      <c r="M23" s="1349" t="s">
        <v>16</v>
      </c>
    </row>
    <row r="24" spans="1:13">
      <c r="A24" s="1316">
        <f t="shared" si="0"/>
        <v>20</v>
      </c>
      <c r="B24" s="1326" t="str">
        <f t="shared" si="1"/>
        <v>14</v>
      </c>
      <c r="C24" s="1928" t="s">
        <v>13601</v>
      </c>
      <c r="D24" s="1929"/>
      <c r="E24" s="1929"/>
      <c r="F24" s="1929"/>
      <c r="G24" s="1929"/>
      <c r="H24" s="1929"/>
      <c r="I24" s="1929"/>
      <c r="J24" s="1930"/>
      <c r="K24" s="1330" t="s">
        <v>12984</v>
      </c>
      <c r="L24" s="1331" t="str">
        <f t="shared" si="2"/>
        <v>14</v>
      </c>
      <c r="M24" s="1349" t="s">
        <v>2112</v>
      </c>
    </row>
    <row r="25" spans="1:13">
      <c r="A25" s="1316">
        <f t="shared" si="0"/>
        <v>21</v>
      </c>
      <c r="B25" s="1326" t="str">
        <f t="shared" si="1"/>
        <v>15</v>
      </c>
      <c r="C25" s="1928" t="s">
        <v>13601</v>
      </c>
      <c r="D25" s="1929"/>
      <c r="E25" s="1929"/>
      <c r="F25" s="1929"/>
      <c r="G25" s="1929"/>
      <c r="H25" s="1929"/>
      <c r="I25" s="1929"/>
      <c r="J25" s="1930"/>
      <c r="K25" s="1330" t="s">
        <v>12984</v>
      </c>
      <c r="L25" s="1331" t="str">
        <f t="shared" si="2"/>
        <v>15</v>
      </c>
      <c r="M25" s="1349" t="s">
        <v>13808</v>
      </c>
    </row>
    <row r="26" spans="1:13">
      <c r="A26" s="1316">
        <f t="shared" si="0"/>
        <v>22</v>
      </c>
      <c r="B26" s="1326" t="str">
        <f t="shared" si="1"/>
        <v>16</v>
      </c>
      <c r="C26" s="1928" t="s">
        <v>13601</v>
      </c>
      <c r="D26" s="1929"/>
      <c r="E26" s="1929"/>
      <c r="F26" s="1929"/>
      <c r="G26" s="1929"/>
      <c r="H26" s="1929"/>
      <c r="I26" s="1929"/>
      <c r="J26" s="1930"/>
      <c r="K26" s="1330" t="s">
        <v>12984</v>
      </c>
      <c r="L26" s="1331" t="str">
        <f t="shared" si="2"/>
        <v>16</v>
      </c>
      <c r="M26" s="1349" t="s">
        <v>13811</v>
      </c>
    </row>
    <row r="27" spans="1:13">
      <c r="A27" s="1316">
        <f t="shared" si="0"/>
        <v>23</v>
      </c>
      <c r="B27" s="1326" t="str">
        <f t="shared" si="1"/>
        <v>17</v>
      </c>
      <c r="C27" s="1327"/>
      <c r="D27" s="1328"/>
      <c r="E27" s="1328"/>
      <c r="F27" s="1328"/>
      <c r="G27" s="1328" t="s">
        <v>13812</v>
      </c>
      <c r="H27" s="1328"/>
      <c r="I27" s="1328"/>
      <c r="J27" s="1329"/>
      <c r="K27" s="1330" t="s">
        <v>13089</v>
      </c>
      <c r="L27" s="1331" t="str">
        <f t="shared" si="2"/>
        <v>17</v>
      </c>
      <c r="M27" s="1349" t="s">
        <v>16</v>
      </c>
    </row>
    <row r="28" spans="1:13">
      <c r="A28" s="1316">
        <f t="shared" si="0"/>
        <v>24</v>
      </c>
      <c r="B28" s="1326" t="str">
        <f t="shared" si="1"/>
        <v>18</v>
      </c>
      <c r="C28" s="1928" t="s">
        <v>13601</v>
      </c>
      <c r="D28" s="1929"/>
      <c r="E28" s="1929"/>
      <c r="F28" s="1929"/>
      <c r="G28" s="1929"/>
      <c r="H28" s="1929"/>
      <c r="I28" s="1929"/>
      <c r="J28" s="1930"/>
      <c r="K28" s="1330" t="s">
        <v>12984</v>
      </c>
      <c r="L28" s="1331" t="str">
        <f t="shared" si="2"/>
        <v>18</v>
      </c>
      <c r="M28" s="1349" t="s">
        <v>1940</v>
      </c>
    </row>
    <row r="29" spans="1:13">
      <c r="A29" s="1316">
        <f t="shared" si="0"/>
        <v>25</v>
      </c>
      <c r="B29" s="1326" t="str">
        <f t="shared" si="1"/>
        <v>19</v>
      </c>
      <c r="C29" s="1928" t="s">
        <v>13601</v>
      </c>
      <c r="D29" s="1929"/>
      <c r="E29" s="1929"/>
      <c r="F29" s="1929"/>
      <c r="G29" s="1929"/>
      <c r="H29" s="1929"/>
      <c r="I29" s="1929"/>
      <c r="J29" s="1930"/>
      <c r="K29" s="1330" t="s">
        <v>12984</v>
      </c>
      <c r="L29" s="1331" t="str">
        <f t="shared" si="2"/>
        <v>19</v>
      </c>
      <c r="M29" s="1349" t="s">
        <v>16</v>
      </c>
    </row>
    <row r="30" spans="1:13">
      <c r="A30" s="1316">
        <f t="shared" si="0"/>
        <v>26</v>
      </c>
      <c r="B30" s="1326" t="str">
        <f t="shared" si="1"/>
        <v>1A</v>
      </c>
      <c r="C30" s="1928" t="s">
        <v>13601</v>
      </c>
      <c r="D30" s="1929"/>
      <c r="E30" s="1929"/>
      <c r="F30" s="1929"/>
      <c r="G30" s="1929"/>
      <c r="H30" s="1929"/>
      <c r="I30" s="1929"/>
      <c r="J30" s="1930"/>
      <c r="K30" s="1330" t="s">
        <v>12984</v>
      </c>
      <c r="L30" s="1331" t="str">
        <f t="shared" si="2"/>
        <v>1A</v>
      </c>
      <c r="M30" s="1349" t="s">
        <v>16</v>
      </c>
    </row>
    <row r="31" spans="1:13">
      <c r="A31" s="1316">
        <f t="shared" si="0"/>
        <v>27</v>
      </c>
      <c r="B31" s="1326" t="str">
        <f t="shared" si="1"/>
        <v>1B</v>
      </c>
      <c r="C31" s="1928" t="s">
        <v>13601</v>
      </c>
      <c r="D31" s="1929"/>
      <c r="E31" s="1929"/>
      <c r="F31" s="1929"/>
      <c r="G31" s="1929"/>
      <c r="H31" s="1929"/>
      <c r="I31" s="1929"/>
      <c r="J31" s="1930"/>
      <c r="K31" s="1330" t="s">
        <v>12984</v>
      </c>
      <c r="L31" s="1331" t="str">
        <f t="shared" si="2"/>
        <v>1B</v>
      </c>
      <c r="M31" s="1349" t="s">
        <v>16</v>
      </c>
    </row>
    <row r="32" spans="1:13">
      <c r="A32" s="1316">
        <f t="shared" si="0"/>
        <v>28</v>
      </c>
      <c r="B32" s="1326" t="str">
        <f t="shared" si="1"/>
        <v>1C</v>
      </c>
      <c r="C32" s="1928" t="s">
        <v>13601</v>
      </c>
      <c r="D32" s="1929"/>
      <c r="E32" s="1929"/>
      <c r="F32" s="1929"/>
      <c r="G32" s="1929"/>
      <c r="H32" s="1929"/>
      <c r="I32" s="1929"/>
      <c r="J32" s="1930"/>
      <c r="K32" s="1330" t="s">
        <v>12984</v>
      </c>
      <c r="L32" s="1331" t="str">
        <f t="shared" si="2"/>
        <v>1C</v>
      </c>
      <c r="M32" s="1349" t="s">
        <v>16</v>
      </c>
    </row>
    <row r="33" spans="1:13">
      <c r="A33" s="1316">
        <f t="shared" si="0"/>
        <v>29</v>
      </c>
      <c r="B33" s="1326" t="str">
        <f t="shared" si="1"/>
        <v>1D</v>
      </c>
      <c r="C33" s="1928" t="s">
        <v>13601</v>
      </c>
      <c r="D33" s="1929"/>
      <c r="E33" s="1929"/>
      <c r="F33" s="1929"/>
      <c r="G33" s="1929"/>
      <c r="H33" s="1929"/>
      <c r="I33" s="1929"/>
      <c r="J33" s="1930"/>
      <c r="K33" s="1330" t="s">
        <v>12984</v>
      </c>
      <c r="L33" s="1331" t="str">
        <f t="shared" si="2"/>
        <v>1D</v>
      </c>
      <c r="M33" s="1349" t="s">
        <v>16</v>
      </c>
    </row>
    <row r="34" spans="1:13">
      <c r="A34" s="1316">
        <f t="shared" si="0"/>
        <v>30</v>
      </c>
      <c r="B34" s="1326" t="str">
        <f t="shared" si="1"/>
        <v>1E</v>
      </c>
      <c r="C34" s="1928" t="s">
        <v>13601</v>
      </c>
      <c r="D34" s="1929"/>
      <c r="E34" s="1929"/>
      <c r="F34" s="1929"/>
      <c r="G34" s="1929"/>
      <c r="H34" s="1929"/>
      <c r="I34" s="1929"/>
      <c r="J34" s="1930"/>
      <c r="K34" s="1330" t="s">
        <v>12984</v>
      </c>
      <c r="L34" s="1331" t="str">
        <f t="shared" si="2"/>
        <v>1E</v>
      </c>
      <c r="M34" s="1349" t="s">
        <v>16</v>
      </c>
    </row>
    <row r="35" spans="1:13">
      <c r="A35" s="1316">
        <f t="shared" si="0"/>
        <v>31</v>
      </c>
      <c r="B35" s="1326" t="str">
        <f t="shared" si="1"/>
        <v>1F</v>
      </c>
      <c r="C35" s="1928" t="s">
        <v>13601</v>
      </c>
      <c r="D35" s="1929"/>
      <c r="E35" s="1929"/>
      <c r="F35" s="1929"/>
      <c r="G35" s="1929"/>
      <c r="H35" s="1929"/>
      <c r="I35" s="1929"/>
      <c r="J35" s="1930"/>
      <c r="K35" s="1330" t="s">
        <v>12984</v>
      </c>
      <c r="L35" s="1331" t="str">
        <f t="shared" si="2"/>
        <v>1F</v>
      </c>
      <c r="M35" s="1349" t="s">
        <v>16</v>
      </c>
    </row>
    <row r="36" spans="1:13">
      <c r="A36" s="1316">
        <f t="shared" si="0"/>
        <v>32</v>
      </c>
      <c r="B36" s="1326" t="str">
        <f t="shared" si="1"/>
        <v>20</v>
      </c>
      <c r="C36" s="1928" t="s">
        <v>13601</v>
      </c>
      <c r="D36" s="1929"/>
      <c r="E36" s="1929"/>
      <c r="F36" s="1929"/>
      <c r="G36" s="1929"/>
      <c r="H36" s="1929"/>
      <c r="I36" s="1929"/>
      <c r="J36" s="1930"/>
      <c r="K36" s="1330" t="s">
        <v>12984</v>
      </c>
      <c r="L36" s="1331" t="str">
        <f t="shared" si="2"/>
        <v>20</v>
      </c>
      <c r="M36" s="1349" t="s">
        <v>16</v>
      </c>
    </row>
    <row r="37" spans="1:13">
      <c r="A37" s="1316">
        <f t="shared" si="0"/>
        <v>33</v>
      </c>
      <c r="B37" s="1326" t="str">
        <f t="shared" si="1"/>
        <v>21</v>
      </c>
      <c r="C37" s="1928" t="s">
        <v>13601</v>
      </c>
      <c r="D37" s="1929"/>
      <c r="E37" s="1929"/>
      <c r="F37" s="1929"/>
      <c r="G37" s="1929"/>
      <c r="H37" s="1929"/>
      <c r="I37" s="1929"/>
      <c r="J37" s="1930"/>
      <c r="K37" s="1330" t="s">
        <v>12984</v>
      </c>
      <c r="L37" s="1331" t="str">
        <f t="shared" si="2"/>
        <v>21</v>
      </c>
      <c r="M37" s="1349" t="s">
        <v>16</v>
      </c>
    </row>
    <row r="38" spans="1:13">
      <c r="A38" s="1316">
        <f t="shared" si="0"/>
        <v>34</v>
      </c>
      <c r="B38" s="1326" t="str">
        <f t="shared" si="1"/>
        <v>22</v>
      </c>
      <c r="C38" s="1928" t="s">
        <v>13601</v>
      </c>
      <c r="D38" s="1929"/>
      <c r="E38" s="1929"/>
      <c r="F38" s="1929"/>
      <c r="G38" s="1929"/>
      <c r="H38" s="1929"/>
      <c r="I38" s="1929"/>
      <c r="J38" s="1930"/>
      <c r="K38" s="1330" t="s">
        <v>12984</v>
      </c>
      <c r="L38" s="1331" t="str">
        <f t="shared" si="2"/>
        <v>22</v>
      </c>
      <c r="M38" s="1349" t="s">
        <v>16</v>
      </c>
    </row>
    <row r="39" spans="1:13">
      <c r="A39" s="1316">
        <f t="shared" si="0"/>
        <v>35</v>
      </c>
      <c r="B39" s="1326" t="str">
        <f t="shared" si="1"/>
        <v>23</v>
      </c>
      <c r="C39" s="1928" t="s">
        <v>13601</v>
      </c>
      <c r="D39" s="1929"/>
      <c r="E39" s="1929"/>
      <c r="F39" s="1929"/>
      <c r="G39" s="1929"/>
      <c r="H39" s="1929"/>
      <c r="I39" s="1929"/>
      <c r="J39" s="1930"/>
      <c r="K39" s="1330" t="s">
        <v>12984</v>
      </c>
      <c r="L39" s="1331" t="str">
        <f t="shared" si="2"/>
        <v>23</v>
      </c>
      <c r="M39" s="1349" t="s">
        <v>16</v>
      </c>
    </row>
    <row r="40" spans="1:13">
      <c r="A40" s="1316">
        <f t="shared" si="0"/>
        <v>36</v>
      </c>
      <c r="B40" s="1326" t="str">
        <f t="shared" si="1"/>
        <v>24</v>
      </c>
      <c r="C40" s="1928" t="s">
        <v>13601</v>
      </c>
      <c r="D40" s="1929"/>
      <c r="E40" s="1929"/>
      <c r="F40" s="1929"/>
      <c r="G40" s="1929"/>
      <c r="H40" s="1929"/>
      <c r="I40" s="1929"/>
      <c r="J40" s="1930"/>
      <c r="K40" s="1330" t="s">
        <v>12984</v>
      </c>
      <c r="L40" s="1331" t="str">
        <f t="shared" si="2"/>
        <v>24</v>
      </c>
      <c r="M40" s="1349" t="s">
        <v>16</v>
      </c>
    </row>
    <row r="41" spans="1:13">
      <c r="A41" s="1316">
        <f t="shared" si="0"/>
        <v>37</v>
      </c>
      <c r="B41" s="1326" t="str">
        <f t="shared" si="1"/>
        <v>25</v>
      </c>
      <c r="C41" s="1928" t="s">
        <v>13601</v>
      </c>
      <c r="D41" s="1929"/>
      <c r="E41" s="1929"/>
      <c r="F41" s="1929"/>
      <c r="G41" s="1929"/>
      <c r="H41" s="1929"/>
      <c r="I41" s="1929"/>
      <c r="J41" s="1930"/>
      <c r="K41" s="1330" t="s">
        <v>12984</v>
      </c>
      <c r="L41" s="1331" t="str">
        <f t="shared" si="2"/>
        <v>25</v>
      </c>
      <c r="M41" s="1349" t="s">
        <v>16</v>
      </c>
    </row>
    <row r="42" spans="1:13">
      <c r="A42" s="1316">
        <f t="shared" si="0"/>
        <v>38</v>
      </c>
      <c r="B42" s="1326" t="str">
        <f t="shared" si="1"/>
        <v>26</v>
      </c>
      <c r="C42" s="1928" t="s">
        <v>13601</v>
      </c>
      <c r="D42" s="1929"/>
      <c r="E42" s="1929"/>
      <c r="F42" s="1929"/>
      <c r="G42" s="1929"/>
      <c r="H42" s="1929"/>
      <c r="I42" s="1929"/>
      <c r="J42" s="1930"/>
      <c r="K42" s="1330" t="s">
        <v>12984</v>
      </c>
      <c r="L42" s="1331" t="str">
        <f t="shared" si="2"/>
        <v>26</v>
      </c>
      <c r="M42" s="1349" t="s">
        <v>16</v>
      </c>
    </row>
    <row r="43" spans="1:13">
      <c r="A43" s="1316">
        <f t="shared" si="0"/>
        <v>39</v>
      </c>
      <c r="B43" s="1326" t="str">
        <f t="shared" si="1"/>
        <v>27</v>
      </c>
      <c r="C43" s="1928" t="s">
        <v>13601</v>
      </c>
      <c r="D43" s="1929"/>
      <c r="E43" s="1929"/>
      <c r="F43" s="1929"/>
      <c r="G43" s="1929"/>
      <c r="H43" s="1929"/>
      <c r="I43" s="1929"/>
      <c r="J43" s="1930"/>
      <c r="K43" s="1330" t="s">
        <v>12984</v>
      </c>
      <c r="L43" s="1331" t="str">
        <f t="shared" si="2"/>
        <v>27</v>
      </c>
      <c r="M43" s="1349" t="s">
        <v>16</v>
      </c>
    </row>
    <row r="44" spans="1:13">
      <c r="A44" s="1316">
        <f t="shared" si="0"/>
        <v>40</v>
      </c>
      <c r="B44" s="1326" t="str">
        <f t="shared" si="1"/>
        <v>28</v>
      </c>
      <c r="C44" s="1928" t="s">
        <v>13601</v>
      </c>
      <c r="D44" s="1929"/>
      <c r="E44" s="1929"/>
      <c r="F44" s="1929"/>
      <c r="G44" s="1929"/>
      <c r="H44" s="1929"/>
      <c r="I44" s="1929"/>
      <c r="J44" s="1930"/>
      <c r="K44" s="1330" t="s">
        <v>12984</v>
      </c>
      <c r="L44" s="1331" t="str">
        <f t="shared" si="2"/>
        <v>28</v>
      </c>
      <c r="M44" s="1349" t="s">
        <v>16</v>
      </c>
    </row>
    <row r="45" spans="1:13">
      <c r="A45" s="1316">
        <f t="shared" si="0"/>
        <v>41</v>
      </c>
      <c r="B45" s="1326" t="str">
        <f t="shared" si="1"/>
        <v>29</v>
      </c>
      <c r="C45" s="1928" t="s">
        <v>13601</v>
      </c>
      <c r="D45" s="1929"/>
      <c r="E45" s="1929"/>
      <c r="F45" s="1929"/>
      <c r="G45" s="1929"/>
      <c r="H45" s="1929"/>
      <c r="I45" s="1929"/>
      <c r="J45" s="1930"/>
      <c r="K45" s="1330" t="s">
        <v>12984</v>
      </c>
      <c r="L45" s="1331" t="str">
        <f t="shared" si="2"/>
        <v>29</v>
      </c>
      <c r="M45" s="1349" t="s">
        <v>16</v>
      </c>
    </row>
    <row r="46" spans="1:13">
      <c r="A46" s="1316">
        <f t="shared" si="0"/>
        <v>42</v>
      </c>
      <c r="B46" s="1326" t="str">
        <f t="shared" si="1"/>
        <v>2A</v>
      </c>
      <c r="C46" s="1928" t="s">
        <v>13601</v>
      </c>
      <c r="D46" s="1929"/>
      <c r="E46" s="1929"/>
      <c r="F46" s="1929"/>
      <c r="G46" s="1929"/>
      <c r="H46" s="1929"/>
      <c r="I46" s="1929"/>
      <c r="J46" s="1930"/>
      <c r="K46" s="1330" t="s">
        <v>12984</v>
      </c>
      <c r="L46" s="1331" t="str">
        <f t="shared" si="2"/>
        <v>2A</v>
      </c>
      <c r="M46" s="1349" t="s">
        <v>16</v>
      </c>
    </row>
    <row r="47" spans="1:13">
      <c r="A47" s="1316">
        <f t="shared" si="0"/>
        <v>43</v>
      </c>
      <c r="B47" s="1326" t="str">
        <f t="shared" si="1"/>
        <v>2B</v>
      </c>
      <c r="C47" s="1928" t="s">
        <v>13601</v>
      </c>
      <c r="D47" s="1929"/>
      <c r="E47" s="1929"/>
      <c r="F47" s="1929"/>
      <c r="G47" s="1929"/>
      <c r="H47" s="1929"/>
      <c r="I47" s="1929"/>
      <c r="J47" s="1930"/>
      <c r="K47" s="1330" t="s">
        <v>12984</v>
      </c>
      <c r="L47" s="1331" t="str">
        <f t="shared" si="2"/>
        <v>2B</v>
      </c>
      <c r="M47" s="1349" t="s">
        <v>16</v>
      </c>
    </row>
    <row r="48" spans="1:13">
      <c r="A48" s="1316">
        <f t="shared" si="0"/>
        <v>44</v>
      </c>
      <c r="B48" s="1326" t="str">
        <f t="shared" si="1"/>
        <v>2C</v>
      </c>
      <c r="C48" s="1928" t="s">
        <v>13601</v>
      </c>
      <c r="D48" s="1929"/>
      <c r="E48" s="1929"/>
      <c r="F48" s="1929"/>
      <c r="G48" s="1929"/>
      <c r="H48" s="1929"/>
      <c r="I48" s="1929"/>
      <c r="J48" s="1930"/>
      <c r="K48" s="1330" t="s">
        <v>12984</v>
      </c>
      <c r="L48" s="1331" t="str">
        <f t="shared" si="2"/>
        <v>2C</v>
      </c>
      <c r="M48" s="1349" t="s">
        <v>16</v>
      </c>
    </row>
    <row r="49" spans="1:13">
      <c r="A49" s="1316">
        <f t="shared" si="0"/>
        <v>45</v>
      </c>
      <c r="B49" s="1326" t="str">
        <f t="shared" si="1"/>
        <v>2D</v>
      </c>
      <c r="C49" s="1928" t="s">
        <v>13601</v>
      </c>
      <c r="D49" s="1929"/>
      <c r="E49" s="1929"/>
      <c r="F49" s="1929"/>
      <c r="G49" s="1929"/>
      <c r="H49" s="1929"/>
      <c r="I49" s="1929"/>
      <c r="J49" s="1930"/>
      <c r="K49" s="1330" t="s">
        <v>12984</v>
      </c>
      <c r="L49" s="1331" t="str">
        <f t="shared" si="2"/>
        <v>2D</v>
      </c>
      <c r="M49" s="1349" t="s">
        <v>16</v>
      </c>
    </row>
    <row r="50" spans="1:13">
      <c r="A50" s="1316">
        <f t="shared" si="0"/>
        <v>46</v>
      </c>
      <c r="B50" s="1326" t="str">
        <f t="shared" si="1"/>
        <v>2E</v>
      </c>
      <c r="C50" s="1928" t="s">
        <v>13601</v>
      </c>
      <c r="D50" s="1929"/>
      <c r="E50" s="1929"/>
      <c r="F50" s="1929"/>
      <c r="G50" s="1929"/>
      <c r="H50" s="1929"/>
      <c r="I50" s="1929"/>
      <c r="J50" s="1930"/>
      <c r="K50" s="1330" t="s">
        <v>12984</v>
      </c>
      <c r="L50" s="1331" t="str">
        <f t="shared" si="2"/>
        <v>2E</v>
      </c>
      <c r="M50" s="1349" t="s">
        <v>16</v>
      </c>
    </row>
    <row r="51" spans="1:13">
      <c r="A51" s="1316">
        <f t="shared" si="0"/>
        <v>47</v>
      </c>
      <c r="B51" s="1326" t="str">
        <f t="shared" si="1"/>
        <v>2F</v>
      </c>
      <c r="C51" s="1928" t="s">
        <v>13601</v>
      </c>
      <c r="D51" s="1929"/>
      <c r="E51" s="1929"/>
      <c r="F51" s="1929"/>
      <c r="G51" s="1929"/>
      <c r="H51" s="1929"/>
      <c r="I51" s="1929"/>
      <c r="J51" s="1930"/>
      <c r="K51" s="1330" t="s">
        <v>12984</v>
      </c>
      <c r="L51" s="1331" t="str">
        <f>B51</f>
        <v>2F</v>
      </c>
      <c r="M51" s="1349" t="s">
        <v>16</v>
      </c>
    </row>
    <row r="52" spans="1:13">
      <c r="A52" s="1316">
        <f t="shared" si="0"/>
        <v>48</v>
      </c>
      <c r="B52" s="1326" t="str">
        <f t="shared" si="1"/>
        <v>30</v>
      </c>
      <c r="C52" s="1928" t="s">
        <v>13601</v>
      </c>
      <c r="D52" s="1929"/>
      <c r="E52" s="1929"/>
      <c r="F52" s="1929"/>
      <c r="G52" s="1929"/>
      <c r="H52" s="1929"/>
      <c r="I52" s="1929"/>
      <c r="J52" s="1930"/>
      <c r="K52" s="1330" t="s">
        <v>12984</v>
      </c>
      <c r="L52" s="1331" t="str">
        <f t="shared" ref="L52:L115" si="3">B52</f>
        <v>30</v>
      </c>
      <c r="M52" s="1349" t="s">
        <v>16</v>
      </c>
    </row>
    <row r="53" spans="1:13">
      <c r="A53" s="1316">
        <f t="shared" si="0"/>
        <v>49</v>
      </c>
      <c r="B53" s="1326" t="str">
        <f t="shared" si="1"/>
        <v>31</v>
      </c>
      <c r="C53" s="1928" t="s">
        <v>13601</v>
      </c>
      <c r="D53" s="1929"/>
      <c r="E53" s="1929"/>
      <c r="F53" s="1929"/>
      <c r="G53" s="1929"/>
      <c r="H53" s="1929"/>
      <c r="I53" s="1929"/>
      <c r="J53" s="1930"/>
      <c r="K53" s="1330" t="s">
        <v>12984</v>
      </c>
      <c r="L53" s="1331" t="str">
        <f t="shared" si="3"/>
        <v>31</v>
      </c>
      <c r="M53" s="1349" t="s">
        <v>16</v>
      </c>
    </row>
    <row r="54" spans="1:13">
      <c r="A54" s="1316">
        <f t="shared" si="0"/>
        <v>50</v>
      </c>
      <c r="B54" s="1326" t="str">
        <f t="shared" si="1"/>
        <v>32</v>
      </c>
      <c r="C54" s="1928" t="s">
        <v>13601</v>
      </c>
      <c r="D54" s="1929"/>
      <c r="E54" s="1929"/>
      <c r="F54" s="1929"/>
      <c r="G54" s="1929"/>
      <c r="H54" s="1929"/>
      <c r="I54" s="1929"/>
      <c r="J54" s="1930"/>
      <c r="K54" s="1330" t="s">
        <v>12984</v>
      </c>
      <c r="L54" s="1331" t="str">
        <f t="shared" si="3"/>
        <v>32</v>
      </c>
      <c r="M54" s="1349" t="s">
        <v>16</v>
      </c>
    </row>
    <row r="55" spans="1:13">
      <c r="A55" s="1316">
        <f t="shared" si="0"/>
        <v>51</v>
      </c>
      <c r="B55" s="1326" t="str">
        <f t="shared" si="1"/>
        <v>33</v>
      </c>
      <c r="C55" s="1928" t="s">
        <v>13601</v>
      </c>
      <c r="D55" s="1929"/>
      <c r="E55" s="1929"/>
      <c r="F55" s="1929"/>
      <c r="G55" s="1929"/>
      <c r="H55" s="1929"/>
      <c r="I55" s="1929"/>
      <c r="J55" s="1930"/>
      <c r="K55" s="1330" t="s">
        <v>12984</v>
      </c>
      <c r="L55" s="1331" t="str">
        <f t="shared" si="3"/>
        <v>33</v>
      </c>
      <c r="M55" s="1349" t="s">
        <v>16</v>
      </c>
    </row>
    <row r="56" spans="1:13">
      <c r="A56" s="1316">
        <f t="shared" si="0"/>
        <v>52</v>
      </c>
      <c r="B56" s="1326" t="str">
        <f t="shared" si="1"/>
        <v>34</v>
      </c>
      <c r="C56" s="1928" t="s">
        <v>13601</v>
      </c>
      <c r="D56" s="1929"/>
      <c r="E56" s="1929"/>
      <c r="F56" s="1929"/>
      <c r="G56" s="1929"/>
      <c r="H56" s="1929"/>
      <c r="I56" s="1929"/>
      <c r="J56" s="1930"/>
      <c r="K56" s="1330" t="s">
        <v>12984</v>
      </c>
      <c r="L56" s="1331" t="str">
        <f t="shared" si="3"/>
        <v>34</v>
      </c>
      <c r="M56" s="1349" t="s">
        <v>16</v>
      </c>
    </row>
    <row r="57" spans="1:13">
      <c r="A57" s="1316">
        <f t="shared" si="0"/>
        <v>53</v>
      </c>
      <c r="B57" s="1326" t="str">
        <f t="shared" si="1"/>
        <v>35</v>
      </c>
      <c r="C57" s="1928" t="s">
        <v>13601</v>
      </c>
      <c r="D57" s="1929"/>
      <c r="E57" s="1929"/>
      <c r="F57" s="1929"/>
      <c r="G57" s="1929"/>
      <c r="H57" s="1929"/>
      <c r="I57" s="1929"/>
      <c r="J57" s="1930"/>
      <c r="K57" s="1330" t="s">
        <v>12984</v>
      </c>
      <c r="L57" s="1331" t="str">
        <f t="shared" si="3"/>
        <v>35</v>
      </c>
      <c r="M57" s="1349" t="s">
        <v>16</v>
      </c>
    </row>
    <row r="58" spans="1:13">
      <c r="A58" s="1316">
        <f t="shared" si="0"/>
        <v>54</v>
      </c>
      <c r="B58" s="1326" t="str">
        <f t="shared" si="1"/>
        <v>36</v>
      </c>
      <c r="C58" s="1928" t="s">
        <v>13601</v>
      </c>
      <c r="D58" s="1929"/>
      <c r="E58" s="1929"/>
      <c r="F58" s="1929"/>
      <c r="G58" s="1929"/>
      <c r="H58" s="1929"/>
      <c r="I58" s="1929"/>
      <c r="J58" s="1930"/>
      <c r="K58" s="1330" t="s">
        <v>12984</v>
      </c>
      <c r="L58" s="1331" t="str">
        <f t="shared" si="3"/>
        <v>36</v>
      </c>
      <c r="M58" s="1349" t="s">
        <v>16</v>
      </c>
    </row>
    <row r="59" spans="1:13">
      <c r="A59" s="1316">
        <f t="shared" si="0"/>
        <v>55</v>
      </c>
      <c r="B59" s="1326" t="str">
        <f t="shared" si="1"/>
        <v>37</v>
      </c>
      <c r="C59" s="1928" t="s">
        <v>13601</v>
      </c>
      <c r="D59" s="1929"/>
      <c r="E59" s="1929"/>
      <c r="F59" s="1929"/>
      <c r="G59" s="1929"/>
      <c r="H59" s="1929"/>
      <c r="I59" s="1929"/>
      <c r="J59" s="1930"/>
      <c r="K59" s="1330" t="s">
        <v>12984</v>
      </c>
      <c r="L59" s="1331" t="str">
        <f t="shared" si="3"/>
        <v>37</v>
      </c>
      <c r="M59" s="1349" t="s">
        <v>16</v>
      </c>
    </row>
    <row r="60" spans="1:13">
      <c r="A60" s="1316">
        <f t="shared" si="0"/>
        <v>56</v>
      </c>
      <c r="B60" s="1326" t="str">
        <f t="shared" si="1"/>
        <v>38</v>
      </c>
      <c r="C60" s="1928" t="s">
        <v>13601</v>
      </c>
      <c r="D60" s="1929"/>
      <c r="E60" s="1929"/>
      <c r="F60" s="1929"/>
      <c r="G60" s="1929"/>
      <c r="H60" s="1929"/>
      <c r="I60" s="1929"/>
      <c r="J60" s="1930"/>
      <c r="K60" s="1330" t="s">
        <v>12984</v>
      </c>
      <c r="L60" s="1331" t="str">
        <f t="shared" si="3"/>
        <v>38</v>
      </c>
      <c r="M60" s="1349" t="s">
        <v>16</v>
      </c>
    </row>
    <row r="61" spans="1:13">
      <c r="A61" s="1316">
        <f t="shared" si="0"/>
        <v>57</v>
      </c>
      <c r="B61" s="1326" t="str">
        <f t="shared" si="1"/>
        <v>39</v>
      </c>
      <c r="C61" s="1928" t="s">
        <v>13601</v>
      </c>
      <c r="D61" s="1929"/>
      <c r="E61" s="1929"/>
      <c r="F61" s="1929"/>
      <c r="G61" s="1929"/>
      <c r="H61" s="1929"/>
      <c r="I61" s="1929"/>
      <c r="J61" s="1930"/>
      <c r="K61" s="1330" t="s">
        <v>12984</v>
      </c>
      <c r="L61" s="1331" t="str">
        <f t="shared" si="3"/>
        <v>39</v>
      </c>
      <c r="M61" s="1349" t="s">
        <v>16</v>
      </c>
    </row>
    <row r="62" spans="1:13">
      <c r="A62" s="1316">
        <f t="shared" si="0"/>
        <v>58</v>
      </c>
      <c r="B62" s="1326" t="str">
        <f t="shared" si="1"/>
        <v>3A</v>
      </c>
      <c r="C62" s="1928" t="s">
        <v>13601</v>
      </c>
      <c r="D62" s="1929"/>
      <c r="E62" s="1929"/>
      <c r="F62" s="1929"/>
      <c r="G62" s="1929"/>
      <c r="H62" s="1929"/>
      <c r="I62" s="1929"/>
      <c r="J62" s="1930"/>
      <c r="K62" s="1330" t="s">
        <v>12984</v>
      </c>
      <c r="L62" s="1331" t="str">
        <f t="shared" si="3"/>
        <v>3A</v>
      </c>
      <c r="M62" s="1349" t="s">
        <v>16</v>
      </c>
    </row>
    <row r="63" spans="1:13">
      <c r="A63" s="1316">
        <f t="shared" si="0"/>
        <v>59</v>
      </c>
      <c r="B63" s="1326" t="str">
        <f t="shared" si="1"/>
        <v>3B</v>
      </c>
      <c r="C63" s="1928" t="s">
        <v>13601</v>
      </c>
      <c r="D63" s="1929"/>
      <c r="E63" s="1929"/>
      <c r="F63" s="1929"/>
      <c r="G63" s="1929"/>
      <c r="H63" s="1929"/>
      <c r="I63" s="1929"/>
      <c r="J63" s="1930"/>
      <c r="K63" s="1330" t="s">
        <v>12984</v>
      </c>
      <c r="L63" s="1331" t="str">
        <f t="shared" si="3"/>
        <v>3B</v>
      </c>
      <c r="M63" s="1349" t="s">
        <v>16</v>
      </c>
    </row>
    <row r="64" spans="1:13">
      <c r="A64" s="1316">
        <f t="shared" si="0"/>
        <v>60</v>
      </c>
      <c r="B64" s="1326" t="str">
        <f t="shared" si="1"/>
        <v>3C</v>
      </c>
      <c r="C64" s="1928" t="s">
        <v>13601</v>
      </c>
      <c r="D64" s="1929"/>
      <c r="E64" s="1929"/>
      <c r="F64" s="1929"/>
      <c r="G64" s="1929"/>
      <c r="H64" s="1929"/>
      <c r="I64" s="1929"/>
      <c r="J64" s="1930"/>
      <c r="K64" s="1330" t="s">
        <v>12984</v>
      </c>
      <c r="L64" s="1331" t="str">
        <f t="shared" si="3"/>
        <v>3C</v>
      </c>
      <c r="M64" s="1349" t="s">
        <v>16</v>
      </c>
    </row>
    <row r="65" spans="1:13">
      <c r="A65" s="1316">
        <f t="shared" si="0"/>
        <v>61</v>
      </c>
      <c r="B65" s="1326" t="str">
        <f t="shared" si="1"/>
        <v>3D</v>
      </c>
      <c r="C65" s="1928" t="s">
        <v>13601</v>
      </c>
      <c r="D65" s="1929"/>
      <c r="E65" s="1929"/>
      <c r="F65" s="1929"/>
      <c r="G65" s="1929"/>
      <c r="H65" s="1929"/>
      <c r="I65" s="1929"/>
      <c r="J65" s="1930"/>
      <c r="K65" s="1330" t="s">
        <v>12984</v>
      </c>
      <c r="L65" s="1331" t="str">
        <f t="shared" si="3"/>
        <v>3D</v>
      </c>
      <c r="M65" s="1349" t="s">
        <v>16</v>
      </c>
    </row>
    <row r="66" spans="1:13">
      <c r="A66" s="1316">
        <f t="shared" si="0"/>
        <v>62</v>
      </c>
      <c r="B66" s="1326" t="str">
        <f t="shared" si="1"/>
        <v>3E</v>
      </c>
      <c r="C66" s="1928" t="s">
        <v>13601</v>
      </c>
      <c r="D66" s="1929"/>
      <c r="E66" s="1929"/>
      <c r="F66" s="1929"/>
      <c r="G66" s="1929"/>
      <c r="H66" s="1929"/>
      <c r="I66" s="1929"/>
      <c r="J66" s="1930"/>
      <c r="K66" s="1330" t="s">
        <v>12984</v>
      </c>
      <c r="L66" s="1331" t="str">
        <f t="shared" si="3"/>
        <v>3E</v>
      </c>
      <c r="M66" s="1349" t="s">
        <v>16</v>
      </c>
    </row>
    <row r="67" spans="1:13">
      <c r="A67" s="1316">
        <f t="shared" si="0"/>
        <v>63</v>
      </c>
      <c r="B67" s="1326" t="str">
        <f t="shared" si="1"/>
        <v>3F</v>
      </c>
      <c r="C67" s="1928" t="s">
        <v>13601</v>
      </c>
      <c r="D67" s="1929"/>
      <c r="E67" s="1929"/>
      <c r="F67" s="1929"/>
      <c r="G67" s="1929"/>
      <c r="H67" s="1929"/>
      <c r="I67" s="1929"/>
      <c r="J67" s="1930"/>
      <c r="K67" s="1330" t="s">
        <v>12984</v>
      </c>
      <c r="L67" s="1331" t="str">
        <f t="shared" si="3"/>
        <v>3F</v>
      </c>
      <c r="M67" s="1349" t="s">
        <v>16</v>
      </c>
    </row>
    <row r="68" spans="1:13">
      <c r="A68" s="1316">
        <f t="shared" si="0"/>
        <v>64</v>
      </c>
      <c r="B68" s="1326" t="str">
        <f t="shared" si="1"/>
        <v>40</v>
      </c>
      <c r="C68" s="1928" t="s">
        <v>13601</v>
      </c>
      <c r="D68" s="1929"/>
      <c r="E68" s="1929"/>
      <c r="F68" s="1929"/>
      <c r="G68" s="1929"/>
      <c r="H68" s="1929"/>
      <c r="I68" s="1929"/>
      <c r="J68" s="1930"/>
      <c r="K68" s="1330" t="s">
        <v>12984</v>
      </c>
      <c r="L68" s="1331" t="str">
        <f t="shared" si="3"/>
        <v>40</v>
      </c>
      <c r="M68" s="1349" t="s">
        <v>16</v>
      </c>
    </row>
    <row r="69" spans="1:13">
      <c r="A69" s="1316">
        <f t="shared" si="0"/>
        <v>65</v>
      </c>
      <c r="B69" s="1326" t="str">
        <f t="shared" si="1"/>
        <v>41</v>
      </c>
      <c r="C69" s="1928" t="s">
        <v>13601</v>
      </c>
      <c r="D69" s="1929"/>
      <c r="E69" s="1929"/>
      <c r="F69" s="1929"/>
      <c r="G69" s="1929"/>
      <c r="H69" s="1929"/>
      <c r="I69" s="1929"/>
      <c r="J69" s="1930"/>
      <c r="K69" s="1330" t="s">
        <v>12984</v>
      </c>
      <c r="L69" s="1331" t="str">
        <f t="shared" si="3"/>
        <v>41</v>
      </c>
      <c r="M69" s="1349" t="s">
        <v>16</v>
      </c>
    </row>
    <row r="70" spans="1:13">
      <c r="A70" s="1316">
        <f t="shared" ref="A70:A133" si="4">A69+1</f>
        <v>66</v>
      </c>
      <c r="B70" s="1326" t="str">
        <f t="shared" ref="B70:B133" si="5">DEC2HEX(A70,2)</f>
        <v>42</v>
      </c>
      <c r="C70" s="1928" t="s">
        <v>13601</v>
      </c>
      <c r="D70" s="1929"/>
      <c r="E70" s="1929"/>
      <c r="F70" s="1929"/>
      <c r="G70" s="1929"/>
      <c r="H70" s="1929"/>
      <c r="I70" s="1929"/>
      <c r="J70" s="1930"/>
      <c r="K70" s="1330" t="s">
        <v>12984</v>
      </c>
      <c r="L70" s="1331" t="str">
        <f t="shared" si="3"/>
        <v>42</v>
      </c>
      <c r="M70" s="1349" t="s">
        <v>16</v>
      </c>
    </row>
    <row r="71" spans="1:13">
      <c r="A71" s="1316">
        <f t="shared" si="4"/>
        <v>67</v>
      </c>
      <c r="B71" s="1326" t="str">
        <f t="shared" si="5"/>
        <v>43</v>
      </c>
      <c r="C71" s="1928" t="s">
        <v>13601</v>
      </c>
      <c r="D71" s="1929"/>
      <c r="E71" s="1929"/>
      <c r="F71" s="1929"/>
      <c r="G71" s="1929"/>
      <c r="H71" s="1929"/>
      <c r="I71" s="1929"/>
      <c r="J71" s="1930"/>
      <c r="K71" s="1330" t="s">
        <v>12984</v>
      </c>
      <c r="L71" s="1331" t="str">
        <f t="shared" si="3"/>
        <v>43</v>
      </c>
      <c r="M71" s="1349" t="s">
        <v>16</v>
      </c>
    </row>
    <row r="72" spans="1:13">
      <c r="A72" s="1316">
        <f t="shared" si="4"/>
        <v>68</v>
      </c>
      <c r="B72" s="1326" t="str">
        <f t="shared" si="5"/>
        <v>44</v>
      </c>
      <c r="C72" s="1928" t="s">
        <v>13601</v>
      </c>
      <c r="D72" s="1929"/>
      <c r="E72" s="1929"/>
      <c r="F72" s="1929"/>
      <c r="G72" s="1929"/>
      <c r="H72" s="1929"/>
      <c r="I72" s="1929"/>
      <c r="J72" s="1930"/>
      <c r="K72" s="1330" t="s">
        <v>12984</v>
      </c>
      <c r="L72" s="1331" t="str">
        <f t="shared" si="3"/>
        <v>44</v>
      </c>
      <c r="M72" s="1349" t="s">
        <v>16</v>
      </c>
    </row>
    <row r="73" spans="1:13">
      <c r="A73" s="1316">
        <f t="shared" si="4"/>
        <v>69</v>
      </c>
      <c r="B73" s="1326" t="str">
        <f t="shared" si="5"/>
        <v>45</v>
      </c>
      <c r="C73" s="1928" t="s">
        <v>13601</v>
      </c>
      <c r="D73" s="1929"/>
      <c r="E73" s="1929"/>
      <c r="F73" s="1929"/>
      <c r="G73" s="1929"/>
      <c r="H73" s="1929"/>
      <c r="I73" s="1929"/>
      <c r="J73" s="1930"/>
      <c r="K73" s="1330" t="s">
        <v>12984</v>
      </c>
      <c r="L73" s="1331" t="str">
        <f t="shared" si="3"/>
        <v>45</v>
      </c>
      <c r="M73" s="1349" t="s">
        <v>16</v>
      </c>
    </row>
    <row r="74" spans="1:13">
      <c r="A74" s="1316">
        <f t="shared" si="4"/>
        <v>70</v>
      </c>
      <c r="B74" s="1326" t="str">
        <f t="shared" si="5"/>
        <v>46</v>
      </c>
      <c r="C74" s="1928" t="s">
        <v>13601</v>
      </c>
      <c r="D74" s="1929"/>
      <c r="E74" s="1929"/>
      <c r="F74" s="1929"/>
      <c r="G74" s="1929"/>
      <c r="H74" s="1929"/>
      <c r="I74" s="1929"/>
      <c r="J74" s="1930"/>
      <c r="K74" s="1330" t="s">
        <v>12984</v>
      </c>
      <c r="L74" s="1331" t="str">
        <f t="shared" si="3"/>
        <v>46</v>
      </c>
      <c r="M74" s="1349" t="s">
        <v>16</v>
      </c>
    </row>
    <row r="75" spans="1:13">
      <c r="A75" s="1316">
        <f t="shared" si="4"/>
        <v>71</v>
      </c>
      <c r="B75" s="1326" t="str">
        <f t="shared" si="5"/>
        <v>47</v>
      </c>
      <c r="C75" s="1928" t="s">
        <v>13601</v>
      </c>
      <c r="D75" s="1929"/>
      <c r="E75" s="1929"/>
      <c r="F75" s="1929"/>
      <c r="G75" s="1929"/>
      <c r="H75" s="1929"/>
      <c r="I75" s="1929"/>
      <c r="J75" s="1930"/>
      <c r="K75" s="1330" t="s">
        <v>12984</v>
      </c>
      <c r="L75" s="1331" t="str">
        <f t="shared" si="3"/>
        <v>47</v>
      </c>
      <c r="M75" s="1349" t="s">
        <v>16</v>
      </c>
    </row>
    <row r="76" spans="1:13">
      <c r="A76" s="1316">
        <f t="shared" si="4"/>
        <v>72</v>
      </c>
      <c r="B76" s="1326" t="str">
        <f t="shared" si="5"/>
        <v>48</v>
      </c>
      <c r="C76" s="1928" t="s">
        <v>13601</v>
      </c>
      <c r="D76" s="1929"/>
      <c r="E76" s="1929"/>
      <c r="F76" s="1929"/>
      <c r="G76" s="1929"/>
      <c r="H76" s="1929"/>
      <c r="I76" s="1929"/>
      <c r="J76" s="1930"/>
      <c r="K76" s="1330" t="s">
        <v>12984</v>
      </c>
      <c r="L76" s="1331" t="str">
        <f t="shared" si="3"/>
        <v>48</v>
      </c>
      <c r="M76" s="1349" t="s">
        <v>16</v>
      </c>
    </row>
    <row r="77" spans="1:13">
      <c r="A77" s="1316">
        <f t="shared" si="4"/>
        <v>73</v>
      </c>
      <c r="B77" s="1326" t="str">
        <f t="shared" si="5"/>
        <v>49</v>
      </c>
      <c r="C77" s="1928" t="s">
        <v>13601</v>
      </c>
      <c r="D77" s="1929"/>
      <c r="E77" s="1929"/>
      <c r="F77" s="1929"/>
      <c r="G77" s="1929"/>
      <c r="H77" s="1929"/>
      <c r="I77" s="1929"/>
      <c r="J77" s="1930"/>
      <c r="K77" s="1330" t="s">
        <v>12984</v>
      </c>
      <c r="L77" s="1331" t="str">
        <f t="shared" si="3"/>
        <v>49</v>
      </c>
      <c r="M77" s="1349" t="s">
        <v>16</v>
      </c>
    </row>
    <row r="78" spans="1:13">
      <c r="A78" s="1316">
        <f t="shared" si="4"/>
        <v>74</v>
      </c>
      <c r="B78" s="1326" t="str">
        <f t="shared" si="5"/>
        <v>4A</v>
      </c>
      <c r="C78" s="1928" t="s">
        <v>13601</v>
      </c>
      <c r="D78" s="1929"/>
      <c r="E78" s="1929"/>
      <c r="F78" s="1929"/>
      <c r="G78" s="1929"/>
      <c r="H78" s="1929"/>
      <c r="I78" s="1929"/>
      <c r="J78" s="1930"/>
      <c r="K78" s="1330" t="s">
        <v>12984</v>
      </c>
      <c r="L78" s="1331" t="str">
        <f t="shared" si="3"/>
        <v>4A</v>
      </c>
      <c r="M78" s="1349" t="s">
        <v>16</v>
      </c>
    </row>
    <row r="79" spans="1:13">
      <c r="A79" s="1316">
        <f t="shared" si="4"/>
        <v>75</v>
      </c>
      <c r="B79" s="1326" t="str">
        <f t="shared" si="5"/>
        <v>4B</v>
      </c>
      <c r="C79" s="1928" t="s">
        <v>13601</v>
      </c>
      <c r="D79" s="1929"/>
      <c r="E79" s="1929"/>
      <c r="F79" s="1929"/>
      <c r="G79" s="1929"/>
      <c r="H79" s="1929"/>
      <c r="I79" s="1929"/>
      <c r="J79" s="1930"/>
      <c r="K79" s="1330" t="s">
        <v>12984</v>
      </c>
      <c r="L79" s="1331" t="str">
        <f t="shared" si="3"/>
        <v>4B</v>
      </c>
      <c r="M79" s="1349" t="s">
        <v>16</v>
      </c>
    </row>
    <row r="80" spans="1:13">
      <c r="A80" s="1316">
        <f t="shared" si="4"/>
        <v>76</v>
      </c>
      <c r="B80" s="1326" t="str">
        <f t="shared" si="5"/>
        <v>4C</v>
      </c>
      <c r="C80" s="1928" t="s">
        <v>13601</v>
      </c>
      <c r="D80" s="1929"/>
      <c r="E80" s="1929"/>
      <c r="F80" s="1929"/>
      <c r="G80" s="1929"/>
      <c r="H80" s="1929"/>
      <c r="I80" s="1929"/>
      <c r="J80" s="1930"/>
      <c r="K80" s="1330" t="s">
        <v>12984</v>
      </c>
      <c r="L80" s="1331" t="str">
        <f t="shared" si="3"/>
        <v>4C</v>
      </c>
      <c r="M80" s="1349" t="s">
        <v>16</v>
      </c>
    </row>
    <row r="81" spans="1:13">
      <c r="A81" s="1316">
        <f t="shared" si="4"/>
        <v>77</v>
      </c>
      <c r="B81" s="1326" t="str">
        <f t="shared" si="5"/>
        <v>4D</v>
      </c>
      <c r="C81" s="1928" t="s">
        <v>13601</v>
      </c>
      <c r="D81" s="1929"/>
      <c r="E81" s="1929"/>
      <c r="F81" s="1929"/>
      <c r="G81" s="1929"/>
      <c r="H81" s="1929"/>
      <c r="I81" s="1929"/>
      <c r="J81" s="1930"/>
      <c r="K81" s="1330" t="s">
        <v>12984</v>
      </c>
      <c r="L81" s="1331" t="str">
        <f t="shared" si="3"/>
        <v>4D</v>
      </c>
      <c r="M81" s="1349" t="s">
        <v>16</v>
      </c>
    </row>
    <row r="82" spans="1:13">
      <c r="A82" s="1316">
        <f t="shared" si="4"/>
        <v>78</v>
      </c>
      <c r="B82" s="1326" t="str">
        <f t="shared" si="5"/>
        <v>4E</v>
      </c>
      <c r="C82" s="1928" t="s">
        <v>13601</v>
      </c>
      <c r="D82" s="1929"/>
      <c r="E82" s="1929"/>
      <c r="F82" s="1929"/>
      <c r="G82" s="1929"/>
      <c r="H82" s="1929"/>
      <c r="I82" s="1929"/>
      <c r="J82" s="1930"/>
      <c r="K82" s="1330" t="s">
        <v>12984</v>
      </c>
      <c r="L82" s="1331" t="str">
        <f t="shared" si="3"/>
        <v>4E</v>
      </c>
      <c r="M82" s="1349" t="s">
        <v>16</v>
      </c>
    </row>
    <row r="83" spans="1:13">
      <c r="A83" s="1316">
        <f t="shared" si="4"/>
        <v>79</v>
      </c>
      <c r="B83" s="1326" t="str">
        <f t="shared" si="5"/>
        <v>4F</v>
      </c>
      <c r="C83" s="1928" t="s">
        <v>13601</v>
      </c>
      <c r="D83" s="1929"/>
      <c r="E83" s="1929"/>
      <c r="F83" s="1929"/>
      <c r="G83" s="1929"/>
      <c r="H83" s="1929"/>
      <c r="I83" s="1929"/>
      <c r="J83" s="1930"/>
      <c r="K83" s="1330" t="s">
        <v>12984</v>
      </c>
      <c r="L83" s="1331" t="str">
        <f t="shared" si="3"/>
        <v>4F</v>
      </c>
      <c r="M83" s="1349" t="s">
        <v>16</v>
      </c>
    </row>
    <row r="84" spans="1:13">
      <c r="A84" s="1316">
        <f t="shared" si="4"/>
        <v>80</v>
      </c>
      <c r="B84" s="1326" t="str">
        <f t="shared" si="5"/>
        <v>50</v>
      </c>
      <c r="C84" s="1928" t="s">
        <v>13601</v>
      </c>
      <c r="D84" s="1929"/>
      <c r="E84" s="1929"/>
      <c r="F84" s="1929"/>
      <c r="G84" s="1929"/>
      <c r="H84" s="1929"/>
      <c r="I84" s="1929"/>
      <c r="J84" s="1930"/>
      <c r="K84" s="1330" t="s">
        <v>12984</v>
      </c>
      <c r="L84" s="1331" t="str">
        <f t="shared" si="3"/>
        <v>50</v>
      </c>
      <c r="M84" s="1349" t="s">
        <v>16</v>
      </c>
    </row>
    <row r="85" spans="1:13">
      <c r="A85" s="1316">
        <f t="shared" si="4"/>
        <v>81</v>
      </c>
      <c r="B85" s="1326" t="str">
        <f t="shared" si="5"/>
        <v>51</v>
      </c>
      <c r="C85" s="1928" t="s">
        <v>13601</v>
      </c>
      <c r="D85" s="1929"/>
      <c r="E85" s="1929"/>
      <c r="F85" s="1929"/>
      <c r="G85" s="1929"/>
      <c r="H85" s="1929"/>
      <c r="I85" s="1929"/>
      <c r="J85" s="1930"/>
      <c r="K85" s="1330" t="s">
        <v>12984</v>
      </c>
      <c r="L85" s="1331" t="str">
        <f t="shared" si="3"/>
        <v>51</v>
      </c>
      <c r="M85" s="1349" t="s">
        <v>16</v>
      </c>
    </row>
    <row r="86" spans="1:13">
      <c r="A86" s="1316">
        <f t="shared" si="4"/>
        <v>82</v>
      </c>
      <c r="B86" s="1326" t="str">
        <f t="shared" si="5"/>
        <v>52</v>
      </c>
      <c r="C86" s="1928" t="s">
        <v>13601</v>
      </c>
      <c r="D86" s="1929"/>
      <c r="E86" s="1929"/>
      <c r="F86" s="1929"/>
      <c r="G86" s="1929"/>
      <c r="H86" s="1929"/>
      <c r="I86" s="1929"/>
      <c r="J86" s="1930"/>
      <c r="K86" s="1330" t="s">
        <v>12984</v>
      </c>
      <c r="L86" s="1331" t="str">
        <f t="shared" si="3"/>
        <v>52</v>
      </c>
      <c r="M86" s="1349" t="s">
        <v>16</v>
      </c>
    </row>
    <row r="87" spans="1:13">
      <c r="A87" s="1316">
        <f t="shared" si="4"/>
        <v>83</v>
      </c>
      <c r="B87" s="1326" t="str">
        <f t="shared" si="5"/>
        <v>53</v>
      </c>
      <c r="C87" s="1928" t="s">
        <v>13601</v>
      </c>
      <c r="D87" s="1929"/>
      <c r="E87" s="1929"/>
      <c r="F87" s="1929"/>
      <c r="G87" s="1929"/>
      <c r="H87" s="1929"/>
      <c r="I87" s="1929"/>
      <c r="J87" s="1930"/>
      <c r="K87" s="1330" t="s">
        <v>12984</v>
      </c>
      <c r="L87" s="1331" t="str">
        <f t="shared" si="3"/>
        <v>53</v>
      </c>
      <c r="M87" s="1349" t="s">
        <v>16</v>
      </c>
    </row>
    <row r="88" spans="1:13">
      <c r="A88" s="1316">
        <f t="shared" si="4"/>
        <v>84</v>
      </c>
      <c r="B88" s="1326" t="str">
        <f t="shared" si="5"/>
        <v>54</v>
      </c>
      <c r="C88" s="1928" t="s">
        <v>13601</v>
      </c>
      <c r="D88" s="1929"/>
      <c r="E88" s="1929"/>
      <c r="F88" s="1929"/>
      <c r="G88" s="1929"/>
      <c r="H88" s="1929"/>
      <c r="I88" s="1929"/>
      <c r="J88" s="1930"/>
      <c r="K88" s="1330" t="s">
        <v>12984</v>
      </c>
      <c r="L88" s="1331" t="str">
        <f t="shared" si="3"/>
        <v>54</v>
      </c>
      <c r="M88" s="1349" t="s">
        <v>16</v>
      </c>
    </row>
    <row r="89" spans="1:13">
      <c r="A89" s="1316">
        <f t="shared" si="4"/>
        <v>85</v>
      </c>
      <c r="B89" s="1326" t="str">
        <f t="shared" si="5"/>
        <v>55</v>
      </c>
      <c r="C89" s="1928" t="s">
        <v>13601</v>
      </c>
      <c r="D89" s="1929"/>
      <c r="E89" s="1929"/>
      <c r="F89" s="1929"/>
      <c r="G89" s="1929"/>
      <c r="H89" s="1929"/>
      <c r="I89" s="1929"/>
      <c r="J89" s="1930"/>
      <c r="K89" s="1330" t="s">
        <v>12984</v>
      </c>
      <c r="L89" s="1331" t="str">
        <f t="shared" si="3"/>
        <v>55</v>
      </c>
      <c r="M89" s="1349" t="s">
        <v>16</v>
      </c>
    </row>
    <row r="90" spans="1:13">
      <c r="A90" s="1316">
        <f t="shared" si="4"/>
        <v>86</v>
      </c>
      <c r="B90" s="1326" t="str">
        <f t="shared" si="5"/>
        <v>56</v>
      </c>
      <c r="C90" s="1928" t="s">
        <v>13601</v>
      </c>
      <c r="D90" s="1929"/>
      <c r="E90" s="1929"/>
      <c r="F90" s="1929"/>
      <c r="G90" s="1929"/>
      <c r="H90" s="1929"/>
      <c r="I90" s="1929"/>
      <c r="J90" s="1930"/>
      <c r="K90" s="1330" t="s">
        <v>12984</v>
      </c>
      <c r="L90" s="1331" t="str">
        <f t="shared" si="3"/>
        <v>56</v>
      </c>
      <c r="M90" s="1349" t="s">
        <v>16</v>
      </c>
    </row>
    <row r="91" spans="1:13">
      <c r="A91" s="1316">
        <f t="shared" si="4"/>
        <v>87</v>
      </c>
      <c r="B91" s="1326" t="str">
        <f t="shared" si="5"/>
        <v>57</v>
      </c>
      <c r="C91" s="1928" t="s">
        <v>13601</v>
      </c>
      <c r="D91" s="1929"/>
      <c r="E91" s="1929"/>
      <c r="F91" s="1929"/>
      <c r="G91" s="1929"/>
      <c r="H91" s="1929"/>
      <c r="I91" s="1929"/>
      <c r="J91" s="1930"/>
      <c r="K91" s="1330" t="s">
        <v>12984</v>
      </c>
      <c r="L91" s="1331" t="str">
        <f t="shared" si="3"/>
        <v>57</v>
      </c>
      <c r="M91" s="1349" t="s">
        <v>16</v>
      </c>
    </row>
    <row r="92" spans="1:13">
      <c r="A92" s="1316">
        <f t="shared" si="4"/>
        <v>88</v>
      </c>
      <c r="B92" s="1326" t="str">
        <f t="shared" si="5"/>
        <v>58</v>
      </c>
      <c r="C92" s="1928" t="s">
        <v>13601</v>
      </c>
      <c r="D92" s="1929"/>
      <c r="E92" s="1929"/>
      <c r="F92" s="1929"/>
      <c r="G92" s="1929"/>
      <c r="H92" s="1929"/>
      <c r="I92" s="1929"/>
      <c r="J92" s="1930"/>
      <c r="K92" s="1330" t="s">
        <v>12984</v>
      </c>
      <c r="L92" s="1331" t="str">
        <f t="shared" si="3"/>
        <v>58</v>
      </c>
      <c r="M92" s="1349" t="s">
        <v>16</v>
      </c>
    </row>
    <row r="93" spans="1:13">
      <c r="A93" s="1316">
        <f t="shared" si="4"/>
        <v>89</v>
      </c>
      <c r="B93" s="1326" t="str">
        <f t="shared" si="5"/>
        <v>59</v>
      </c>
      <c r="C93" s="1928" t="s">
        <v>13601</v>
      </c>
      <c r="D93" s="1929"/>
      <c r="E93" s="1929"/>
      <c r="F93" s="1929"/>
      <c r="G93" s="1929"/>
      <c r="H93" s="1929"/>
      <c r="I93" s="1929"/>
      <c r="J93" s="1930"/>
      <c r="K93" s="1330" t="s">
        <v>12984</v>
      </c>
      <c r="L93" s="1331" t="str">
        <f t="shared" si="3"/>
        <v>59</v>
      </c>
      <c r="M93" s="1349" t="s">
        <v>16</v>
      </c>
    </row>
    <row r="94" spans="1:13">
      <c r="A94" s="1316">
        <f t="shared" si="4"/>
        <v>90</v>
      </c>
      <c r="B94" s="1326" t="str">
        <f t="shared" si="5"/>
        <v>5A</v>
      </c>
      <c r="C94" s="1928" t="s">
        <v>13601</v>
      </c>
      <c r="D94" s="1929"/>
      <c r="E94" s="1929"/>
      <c r="F94" s="1929"/>
      <c r="G94" s="1929"/>
      <c r="H94" s="1929"/>
      <c r="I94" s="1929"/>
      <c r="J94" s="1930"/>
      <c r="K94" s="1330" t="s">
        <v>12984</v>
      </c>
      <c r="L94" s="1331" t="str">
        <f t="shared" si="3"/>
        <v>5A</v>
      </c>
      <c r="M94" s="1349" t="s">
        <v>16</v>
      </c>
    </row>
    <row r="95" spans="1:13">
      <c r="A95" s="1316">
        <f t="shared" si="4"/>
        <v>91</v>
      </c>
      <c r="B95" s="1326" t="str">
        <f t="shared" si="5"/>
        <v>5B</v>
      </c>
      <c r="C95" s="1928" t="s">
        <v>13601</v>
      </c>
      <c r="D95" s="1929"/>
      <c r="E95" s="1929"/>
      <c r="F95" s="1929"/>
      <c r="G95" s="1929"/>
      <c r="H95" s="1929"/>
      <c r="I95" s="1929"/>
      <c r="J95" s="1930"/>
      <c r="K95" s="1330" t="s">
        <v>12984</v>
      </c>
      <c r="L95" s="1331" t="str">
        <f t="shared" si="3"/>
        <v>5B</v>
      </c>
      <c r="M95" s="1349" t="s">
        <v>16</v>
      </c>
    </row>
    <row r="96" spans="1:13">
      <c r="A96" s="1316">
        <f t="shared" si="4"/>
        <v>92</v>
      </c>
      <c r="B96" s="1326" t="str">
        <f t="shared" si="5"/>
        <v>5C</v>
      </c>
      <c r="C96" s="1928" t="s">
        <v>13601</v>
      </c>
      <c r="D96" s="1929"/>
      <c r="E96" s="1929"/>
      <c r="F96" s="1929"/>
      <c r="G96" s="1929"/>
      <c r="H96" s="1929"/>
      <c r="I96" s="1929"/>
      <c r="J96" s="1930"/>
      <c r="K96" s="1330" t="s">
        <v>12984</v>
      </c>
      <c r="L96" s="1331" t="str">
        <f t="shared" si="3"/>
        <v>5C</v>
      </c>
      <c r="M96" s="1349" t="s">
        <v>16</v>
      </c>
    </row>
    <row r="97" spans="1:13">
      <c r="A97" s="1316">
        <f t="shared" si="4"/>
        <v>93</v>
      </c>
      <c r="B97" s="1326" t="str">
        <f t="shared" si="5"/>
        <v>5D</v>
      </c>
      <c r="C97" s="1928" t="s">
        <v>13601</v>
      </c>
      <c r="D97" s="1929"/>
      <c r="E97" s="1929"/>
      <c r="F97" s="1929"/>
      <c r="G97" s="1929"/>
      <c r="H97" s="1929"/>
      <c r="I97" s="1929"/>
      <c r="J97" s="1930"/>
      <c r="K97" s="1330" t="s">
        <v>12984</v>
      </c>
      <c r="L97" s="1331" t="str">
        <f t="shared" si="3"/>
        <v>5D</v>
      </c>
      <c r="M97" s="1349" t="s">
        <v>16</v>
      </c>
    </row>
    <row r="98" spans="1:13">
      <c r="A98" s="1316">
        <f t="shared" si="4"/>
        <v>94</v>
      </c>
      <c r="B98" s="1326" t="str">
        <f t="shared" si="5"/>
        <v>5E</v>
      </c>
      <c r="C98" s="1928" t="s">
        <v>13601</v>
      </c>
      <c r="D98" s="1929"/>
      <c r="E98" s="1929"/>
      <c r="F98" s="1929"/>
      <c r="G98" s="1929"/>
      <c r="H98" s="1929"/>
      <c r="I98" s="1929"/>
      <c r="J98" s="1930"/>
      <c r="K98" s="1330" t="s">
        <v>12984</v>
      </c>
      <c r="L98" s="1331" t="str">
        <f t="shared" si="3"/>
        <v>5E</v>
      </c>
      <c r="M98" s="1349" t="s">
        <v>16</v>
      </c>
    </row>
    <row r="99" spans="1:13">
      <c r="A99" s="1316">
        <f t="shared" si="4"/>
        <v>95</v>
      </c>
      <c r="B99" s="1326" t="str">
        <f t="shared" si="5"/>
        <v>5F</v>
      </c>
      <c r="C99" s="1928" t="s">
        <v>13601</v>
      </c>
      <c r="D99" s="1929"/>
      <c r="E99" s="1929"/>
      <c r="F99" s="1929"/>
      <c r="G99" s="1929"/>
      <c r="H99" s="1929"/>
      <c r="I99" s="1929"/>
      <c r="J99" s="1930"/>
      <c r="K99" s="1330" t="s">
        <v>12984</v>
      </c>
      <c r="L99" s="1331" t="str">
        <f t="shared" si="3"/>
        <v>5F</v>
      </c>
      <c r="M99" s="1349" t="s">
        <v>16</v>
      </c>
    </row>
    <row r="100" spans="1:13">
      <c r="A100" s="1316">
        <f t="shared" si="4"/>
        <v>96</v>
      </c>
      <c r="B100" s="1326" t="str">
        <f t="shared" si="5"/>
        <v>60</v>
      </c>
      <c r="C100" s="1928" t="s">
        <v>13601</v>
      </c>
      <c r="D100" s="1929"/>
      <c r="E100" s="1929"/>
      <c r="F100" s="1929"/>
      <c r="G100" s="1929"/>
      <c r="H100" s="1929"/>
      <c r="I100" s="1929"/>
      <c r="J100" s="1930"/>
      <c r="K100" s="1330" t="s">
        <v>12984</v>
      </c>
      <c r="L100" s="1331" t="str">
        <f t="shared" si="3"/>
        <v>60</v>
      </c>
      <c r="M100" s="1349" t="s">
        <v>16</v>
      </c>
    </row>
    <row r="101" spans="1:13">
      <c r="A101" s="1316">
        <f t="shared" si="4"/>
        <v>97</v>
      </c>
      <c r="B101" s="1326" t="str">
        <f t="shared" si="5"/>
        <v>61</v>
      </c>
      <c r="C101" s="1928" t="s">
        <v>13601</v>
      </c>
      <c r="D101" s="1929"/>
      <c r="E101" s="1929"/>
      <c r="F101" s="1929"/>
      <c r="G101" s="1929"/>
      <c r="H101" s="1929"/>
      <c r="I101" s="1929"/>
      <c r="J101" s="1930"/>
      <c r="K101" s="1330" t="s">
        <v>12984</v>
      </c>
      <c r="L101" s="1331" t="str">
        <f t="shared" si="3"/>
        <v>61</v>
      </c>
      <c r="M101" s="1349" t="s">
        <v>16</v>
      </c>
    </row>
    <row r="102" spans="1:13">
      <c r="A102" s="1316">
        <f t="shared" si="4"/>
        <v>98</v>
      </c>
      <c r="B102" s="1326" t="str">
        <f t="shared" si="5"/>
        <v>62</v>
      </c>
      <c r="C102" s="1928" t="s">
        <v>13601</v>
      </c>
      <c r="D102" s="1929"/>
      <c r="E102" s="1929"/>
      <c r="F102" s="1929"/>
      <c r="G102" s="1929"/>
      <c r="H102" s="1929"/>
      <c r="I102" s="1929"/>
      <c r="J102" s="1930"/>
      <c r="K102" s="1330" t="s">
        <v>12984</v>
      </c>
      <c r="L102" s="1331" t="str">
        <f t="shared" si="3"/>
        <v>62</v>
      </c>
      <c r="M102" s="1349" t="s">
        <v>16</v>
      </c>
    </row>
    <row r="103" spans="1:13">
      <c r="A103" s="1316">
        <f t="shared" si="4"/>
        <v>99</v>
      </c>
      <c r="B103" s="1326" t="str">
        <f t="shared" si="5"/>
        <v>63</v>
      </c>
      <c r="C103" s="1928" t="s">
        <v>13601</v>
      </c>
      <c r="D103" s="1929"/>
      <c r="E103" s="1929"/>
      <c r="F103" s="1929"/>
      <c r="G103" s="1929"/>
      <c r="H103" s="1929"/>
      <c r="I103" s="1929"/>
      <c r="J103" s="1930"/>
      <c r="K103" s="1330" t="s">
        <v>12984</v>
      </c>
      <c r="L103" s="1331" t="str">
        <f t="shared" si="3"/>
        <v>63</v>
      </c>
      <c r="M103" s="1349" t="s">
        <v>16</v>
      </c>
    </row>
    <row r="104" spans="1:13">
      <c r="A104" s="1316">
        <f t="shared" si="4"/>
        <v>100</v>
      </c>
      <c r="B104" s="1326" t="str">
        <f t="shared" si="5"/>
        <v>64</v>
      </c>
      <c r="C104" s="1928" t="s">
        <v>13601</v>
      </c>
      <c r="D104" s="1929"/>
      <c r="E104" s="1929"/>
      <c r="F104" s="1929"/>
      <c r="G104" s="1929"/>
      <c r="H104" s="1929"/>
      <c r="I104" s="1929"/>
      <c r="J104" s="1930"/>
      <c r="K104" s="1330" t="s">
        <v>12984</v>
      </c>
      <c r="L104" s="1331" t="str">
        <f t="shared" si="3"/>
        <v>64</v>
      </c>
      <c r="M104" s="1349" t="s">
        <v>16</v>
      </c>
    </row>
    <row r="105" spans="1:13">
      <c r="A105" s="1316">
        <f t="shared" si="4"/>
        <v>101</v>
      </c>
      <c r="B105" s="1326" t="str">
        <f t="shared" si="5"/>
        <v>65</v>
      </c>
      <c r="C105" s="1928" t="s">
        <v>13601</v>
      </c>
      <c r="D105" s="1929"/>
      <c r="E105" s="1929"/>
      <c r="F105" s="1929"/>
      <c r="G105" s="1929"/>
      <c r="H105" s="1929"/>
      <c r="I105" s="1929"/>
      <c r="J105" s="1930"/>
      <c r="K105" s="1330" t="s">
        <v>12984</v>
      </c>
      <c r="L105" s="1331" t="str">
        <f t="shared" si="3"/>
        <v>65</v>
      </c>
      <c r="M105" s="1349" t="s">
        <v>16</v>
      </c>
    </row>
    <row r="106" spans="1:13">
      <c r="A106" s="1316">
        <f t="shared" si="4"/>
        <v>102</v>
      </c>
      <c r="B106" s="1326" t="str">
        <f t="shared" si="5"/>
        <v>66</v>
      </c>
      <c r="C106" s="1928" t="s">
        <v>13601</v>
      </c>
      <c r="D106" s="1929"/>
      <c r="E106" s="1929"/>
      <c r="F106" s="1929"/>
      <c r="G106" s="1929"/>
      <c r="H106" s="1929"/>
      <c r="I106" s="1929"/>
      <c r="J106" s="1930"/>
      <c r="K106" s="1330" t="s">
        <v>12984</v>
      </c>
      <c r="L106" s="1331" t="str">
        <f t="shared" si="3"/>
        <v>66</v>
      </c>
      <c r="M106" s="1349" t="s">
        <v>16</v>
      </c>
    </row>
    <row r="107" spans="1:13">
      <c r="A107" s="1316">
        <f t="shared" si="4"/>
        <v>103</v>
      </c>
      <c r="B107" s="1326" t="str">
        <f t="shared" si="5"/>
        <v>67</v>
      </c>
      <c r="C107" s="1928" t="s">
        <v>13601</v>
      </c>
      <c r="D107" s="1929"/>
      <c r="E107" s="1929"/>
      <c r="F107" s="1929"/>
      <c r="G107" s="1929"/>
      <c r="H107" s="1929"/>
      <c r="I107" s="1929"/>
      <c r="J107" s="1930"/>
      <c r="K107" s="1330" t="s">
        <v>12984</v>
      </c>
      <c r="L107" s="1331" t="str">
        <f t="shared" si="3"/>
        <v>67</v>
      </c>
      <c r="M107" s="1349" t="s">
        <v>16</v>
      </c>
    </row>
    <row r="108" spans="1:13">
      <c r="A108" s="1316">
        <f t="shared" si="4"/>
        <v>104</v>
      </c>
      <c r="B108" s="1326" t="str">
        <f t="shared" si="5"/>
        <v>68</v>
      </c>
      <c r="C108" s="1928" t="s">
        <v>13601</v>
      </c>
      <c r="D108" s="1929"/>
      <c r="E108" s="1929"/>
      <c r="F108" s="1929"/>
      <c r="G108" s="1929"/>
      <c r="H108" s="1929"/>
      <c r="I108" s="1929"/>
      <c r="J108" s="1930"/>
      <c r="K108" s="1330" t="s">
        <v>12984</v>
      </c>
      <c r="L108" s="1331" t="str">
        <f t="shared" si="3"/>
        <v>68</v>
      </c>
      <c r="M108" s="1349" t="s">
        <v>16</v>
      </c>
    </row>
    <row r="109" spans="1:13">
      <c r="A109" s="1316">
        <f t="shared" si="4"/>
        <v>105</v>
      </c>
      <c r="B109" s="1326" t="str">
        <f t="shared" si="5"/>
        <v>69</v>
      </c>
      <c r="C109" s="1928" t="s">
        <v>13601</v>
      </c>
      <c r="D109" s="1929"/>
      <c r="E109" s="1929"/>
      <c r="F109" s="1929"/>
      <c r="G109" s="1929"/>
      <c r="H109" s="1929"/>
      <c r="I109" s="1929"/>
      <c r="J109" s="1930"/>
      <c r="K109" s="1330" t="s">
        <v>12984</v>
      </c>
      <c r="L109" s="1331" t="str">
        <f t="shared" si="3"/>
        <v>69</v>
      </c>
      <c r="M109" s="1349" t="s">
        <v>16</v>
      </c>
    </row>
    <row r="110" spans="1:13">
      <c r="A110" s="1316">
        <f t="shared" si="4"/>
        <v>106</v>
      </c>
      <c r="B110" s="1326" t="str">
        <f t="shared" si="5"/>
        <v>6A</v>
      </c>
      <c r="C110" s="1928" t="s">
        <v>13601</v>
      </c>
      <c r="D110" s="1929"/>
      <c r="E110" s="1929"/>
      <c r="F110" s="1929"/>
      <c r="G110" s="1929"/>
      <c r="H110" s="1929"/>
      <c r="I110" s="1929"/>
      <c r="J110" s="1930"/>
      <c r="K110" s="1330" t="s">
        <v>12984</v>
      </c>
      <c r="L110" s="1331" t="str">
        <f t="shared" si="3"/>
        <v>6A</v>
      </c>
      <c r="M110" s="1349" t="s">
        <v>16</v>
      </c>
    </row>
    <row r="111" spans="1:13">
      <c r="A111" s="1316">
        <f t="shared" si="4"/>
        <v>107</v>
      </c>
      <c r="B111" s="1326" t="str">
        <f t="shared" si="5"/>
        <v>6B</v>
      </c>
      <c r="C111" s="1928" t="s">
        <v>13601</v>
      </c>
      <c r="D111" s="1929"/>
      <c r="E111" s="1929"/>
      <c r="F111" s="1929"/>
      <c r="G111" s="1929"/>
      <c r="H111" s="1929"/>
      <c r="I111" s="1929"/>
      <c r="J111" s="1930"/>
      <c r="K111" s="1330" t="s">
        <v>12984</v>
      </c>
      <c r="L111" s="1331" t="str">
        <f t="shared" si="3"/>
        <v>6B</v>
      </c>
      <c r="M111" s="1349" t="s">
        <v>16</v>
      </c>
    </row>
    <row r="112" spans="1:13">
      <c r="A112" s="1316">
        <f t="shared" si="4"/>
        <v>108</v>
      </c>
      <c r="B112" s="1326" t="str">
        <f t="shared" si="5"/>
        <v>6C</v>
      </c>
      <c r="C112" s="1928" t="s">
        <v>13601</v>
      </c>
      <c r="D112" s="1929"/>
      <c r="E112" s="1929"/>
      <c r="F112" s="1929"/>
      <c r="G112" s="1929"/>
      <c r="H112" s="1929"/>
      <c r="I112" s="1929"/>
      <c r="J112" s="1930"/>
      <c r="K112" s="1330" t="s">
        <v>12984</v>
      </c>
      <c r="L112" s="1331" t="str">
        <f t="shared" si="3"/>
        <v>6C</v>
      </c>
      <c r="M112" s="1349" t="s">
        <v>16</v>
      </c>
    </row>
    <row r="113" spans="1:13">
      <c r="A113" s="1316">
        <f t="shared" si="4"/>
        <v>109</v>
      </c>
      <c r="B113" s="1326" t="str">
        <f t="shared" si="5"/>
        <v>6D</v>
      </c>
      <c r="C113" s="1928" t="s">
        <v>13601</v>
      </c>
      <c r="D113" s="1929"/>
      <c r="E113" s="1929"/>
      <c r="F113" s="1929"/>
      <c r="G113" s="1929"/>
      <c r="H113" s="1929"/>
      <c r="I113" s="1929"/>
      <c r="J113" s="1930"/>
      <c r="K113" s="1330" t="s">
        <v>12984</v>
      </c>
      <c r="L113" s="1331" t="str">
        <f t="shared" si="3"/>
        <v>6D</v>
      </c>
      <c r="M113" s="1349" t="s">
        <v>16</v>
      </c>
    </row>
    <row r="114" spans="1:13">
      <c r="A114" s="1316">
        <f t="shared" si="4"/>
        <v>110</v>
      </c>
      <c r="B114" s="1326" t="str">
        <f t="shared" si="5"/>
        <v>6E</v>
      </c>
      <c r="C114" s="1928" t="s">
        <v>13601</v>
      </c>
      <c r="D114" s="1929"/>
      <c r="E114" s="1929"/>
      <c r="F114" s="1929"/>
      <c r="G114" s="1929"/>
      <c r="H114" s="1929"/>
      <c r="I114" s="1929"/>
      <c r="J114" s="1930"/>
      <c r="K114" s="1330" t="s">
        <v>12984</v>
      </c>
      <c r="L114" s="1331" t="str">
        <f t="shared" si="3"/>
        <v>6E</v>
      </c>
      <c r="M114" s="1349" t="s">
        <v>16</v>
      </c>
    </row>
    <row r="115" spans="1:13">
      <c r="A115" s="1316">
        <f t="shared" si="4"/>
        <v>111</v>
      </c>
      <c r="B115" s="1326" t="str">
        <f t="shared" si="5"/>
        <v>6F</v>
      </c>
      <c r="C115" s="1928" t="s">
        <v>13601</v>
      </c>
      <c r="D115" s="1929"/>
      <c r="E115" s="1929"/>
      <c r="F115" s="1929"/>
      <c r="G115" s="1929"/>
      <c r="H115" s="1929"/>
      <c r="I115" s="1929"/>
      <c r="J115" s="1930"/>
      <c r="K115" s="1330" t="s">
        <v>12984</v>
      </c>
      <c r="L115" s="1331" t="str">
        <f t="shared" si="3"/>
        <v>6F</v>
      </c>
      <c r="M115" s="1349" t="s">
        <v>16</v>
      </c>
    </row>
    <row r="116" spans="1:13">
      <c r="A116" s="1316">
        <f t="shared" si="4"/>
        <v>112</v>
      </c>
      <c r="B116" s="1326" t="str">
        <f t="shared" si="5"/>
        <v>70</v>
      </c>
      <c r="C116" s="1928" t="s">
        <v>13601</v>
      </c>
      <c r="D116" s="1929"/>
      <c r="E116" s="1929"/>
      <c r="F116" s="1929"/>
      <c r="G116" s="1929"/>
      <c r="H116" s="1929"/>
      <c r="I116" s="1929"/>
      <c r="J116" s="1930"/>
      <c r="K116" s="1330" t="s">
        <v>12984</v>
      </c>
      <c r="L116" s="1331" t="str">
        <f t="shared" ref="L116:L179" si="6">B116</f>
        <v>70</v>
      </c>
      <c r="M116" s="1349" t="s">
        <v>16</v>
      </c>
    </row>
    <row r="117" spans="1:13">
      <c r="A117" s="1316">
        <f t="shared" si="4"/>
        <v>113</v>
      </c>
      <c r="B117" s="1326" t="str">
        <f t="shared" si="5"/>
        <v>71</v>
      </c>
      <c r="C117" s="1928" t="s">
        <v>13601</v>
      </c>
      <c r="D117" s="1929"/>
      <c r="E117" s="1929"/>
      <c r="F117" s="1929"/>
      <c r="G117" s="1929"/>
      <c r="H117" s="1929"/>
      <c r="I117" s="1929"/>
      <c r="J117" s="1930"/>
      <c r="K117" s="1330" t="s">
        <v>12984</v>
      </c>
      <c r="L117" s="1331" t="str">
        <f t="shared" si="6"/>
        <v>71</v>
      </c>
      <c r="M117" s="1349" t="s">
        <v>16</v>
      </c>
    </row>
    <row r="118" spans="1:13">
      <c r="A118" s="1316">
        <f t="shared" si="4"/>
        <v>114</v>
      </c>
      <c r="B118" s="1326" t="str">
        <f t="shared" si="5"/>
        <v>72</v>
      </c>
      <c r="C118" s="1928" t="s">
        <v>13601</v>
      </c>
      <c r="D118" s="1929"/>
      <c r="E118" s="1929"/>
      <c r="F118" s="1929"/>
      <c r="G118" s="1929"/>
      <c r="H118" s="1929"/>
      <c r="I118" s="1929"/>
      <c r="J118" s="1930"/>
      <c r="K118" s="1330" t="s">
        <v>12984</v>
      </c>
      <c r="L118" s="1331" t="str">
        <f t="shared" si="6"/>
        <v>72</v>
      </c>
      <c r="M118" s="1349" t="s">
        <v>16</v>
      </c>
    </row>
    <row r="119" spans="1:13">
      <c r="A119" s="1316">
        <f t="shared" si="4"/>
        <v>115</v>
      </c>
      <c r="B119" s="1326" t="str">
        <f t="shared" si="5"/>
        <v>73</v>
      </c>
      <c r="C119" s="1928" t="s">
        <v>13601</v>
      </c>
      <c r="D119" s="1929"/>
      <c r="E119" s="1929"/>
      <c r="F119" s="1929"/>
      <c r="G119" s="1929"/>
      <c r="H119" s="1929"/>
      <c r="I119" s="1929"/>
      <c r="J119" s="1930"/>
      <c r="K119" s="1330" t="s">
        <v>12984</v>
      </c>
      <c r="L119" s="1331" t="str">
        <f t="shared" si="6"/>
        <v>73</v>
      </c>
      <c r="M119" s="1349" t="s">
        <v>16</v>
      </c>
    </row>
    <row r="120" spans="1:13">
      <c r="A120" s="1316">
        <f t="shared" si="4"/>
        <v>116</v>
      </c>
      <c r="B120" s="1326" t="str">
        <f t="shared" si="5"/>
        <v>74</v>
      </c>
      <c r="C120" s="1928" t="s">
        <v>13601</v>
      </c>
      <c r="D120" s="1929"/>
      <c r="E120" s="1929"/>
      <c r="F120" s="1929"/>
      <c r="G120" s="1929"/>
      <c r="H120" s="1929"/>
      <c r="I120" s="1929"/>
      <c r="J120" s="1930"/>
      <c r="K120" s="1330" t="s">
        <v>12984</v>
      </c>
      <c r="L120" s="1331" t="str">
        <f t="shared" si="6"/>
        <v>74</v>
      </c>
      <c r="M120" s="1349" t="s">
        <v>16</v>
      </c>
    </row>
    <row r="121" spans="1:13">
      <c r="A121" s="1316">
        <f t="shared" si="4"/>
        <v>117</v>
      </c>
      <c r="B121" s="1326" t="str">
        <f t="shared" si="5"/>
        <v>75</v>
      </c>
      <c r="C121" s="1928" t="s">
        <v>13601</v>
      </c>
      <c r="D121" s="1929"/>
      <c r="E121" s="1929"/>
      <c r="F121" s="1929"/>
      <c r="G121" s="1929"/>
      <c r="H121" s="1929"/>
      <c r="I121" s="1929"/>
      <c r="J121" s="1930"/>
      <c r="K121" s="1330" t="s">
        <v>12984</v>
      </c>
      <c r="L121" s="1331" t="str">
        <f t="shared" si="6"/>
        <v>75</v>
      </c>
      <c r="M121" s="1349" t="s">
        <v>16</v>
      </c>
    </row>
    <row r="122" spans="1:13">
      <c r="A122" s="1316">
        <f t="shared" si="4"/>
        <v>118</v>
      </c>
      <c r="B122" s="1326" t="str">
        <f t="shared" si="5"/>
        <v>76</v>
      </c>
      <c r="C122" s="1928" t="s">
        <v>13601</v>
      </c>
      <c r="D122" s="1929"/>
      <c r="E122" s="1929"/>
      <c r="F122" s="1929"/>
      <c r="G122" s="1929"/>
      <c r="H122" s="1929"/>
      <c r="I122" s="1929"/>
      <c r="J122" s="1930"/>
      <c r="K122" s="1330" t="s">
        <v>12984</v>
      </c>
      <c r="L122" s="1331" t="str">
        <f t="shared" si="6"/>
        <v>76</v>
      </c>
      <c r="M122" s="1349" t="s">
        <v>16</v>
      </c>
    </row>
    <row r="123" spans="1:13">
      <c r="A123" s="1316">
        <f t="shared" si="4"/>
        <v>119</v>
      </c>
      <c r="B123" s="1326" t="str">
        <f t="shared" si="5"/>
        <v>77</v>
      </c>
      <c r="C123" s="1928" t="s">
        <v>13601</v>
      </c>
      <c r="D123" s="1929"/>
      <c r="E123" s="1929"/>
      <c r="F123" s="1929"/>
      <c r="G123" s="1929"/>
      <c r="H123" s="1929"/>
      <c r="I123" s="1929"/>
      <c r="J123" s="1930"/>
      <c r="K123" s="1330" t="s">
        <v>12984</v>
      </c>
      <c r="L123" s="1331" t="str">
        <f t="shared" si="6"/>
        <v>77</v>
      </c>
      <c r="M123" s="1349" t="s">
        <v>16</v>
      </c>
    </row>
    <row r="124" spans="1:13">
      <c r="A124" s="1316">
        <f t="shared" si="4"/>
        <v>120</v>
      </c>
      <c r="B124" s="1326" t="str">
        <f t="shared" si="5"/>
        <v>78</v>
      </c>
      <c r="C124" s="1928" t="s">
        <v>13601</v>
      </c>
      <c r="D124" s="1929"/>
      <c r="E124" s="1929"/>
      <c r="F124" s="1929"/>
      <c r="G124" s="1929"/>
      <c r="H124" s="1929"/>
      <c r="I124" s="1929"/>
      <c r="J124" s="1930"/>
      <c r="K124" s="1330" t="s">
        <v>12984</v>
      </c>
      <c r="L124" s="1331" t="str">
        <f t="shared" si="6"/>
        <v>78</v>
      </c>
      <c r="M124" s="1349" t="s">
        <v>16</v>
      </c>
    </row>
    <row r="125" spans="1:13">
      <c r="A125" s="1316">
        <f t="shared" si="4"/>
        <v>121</v>
      </c>
      <c r="B125" s="1326" t="str">
        <f t="shared" si="5"/>
        <v>79</v>
      </c>
      <c r="C125" s="1928" t="s">
        <v>13601</v>
      </c>
      <c r="D125" s="1929"/>
      <c r="E125" s="1929"/>
      <c r="F125" s="1929"/>
      <c r="G125" s="1929"/>
      <c r="H125" s="1929"/>
      <c r="I125" s="1929"/>
      <c r="J125" s="1930"/>
      <c r="K125" s="1330" t="s">
        <v>12984</v>
      </c>
      <c r="L125" s="1331" t="str">
        <f t="shared" si="6"/>
        <v>79</v>
      </c>
      <c r="M125" s="1349" t="s">
        <v>16</v>
      </c>
    </row>
    <row r="126" spans="1:13">
      <c r="A126" s="1316">
        <f t="shared" si="4"/>
        <v>122</v>
      </c>
      <c r="B126" s="1326" t="str">
        <f t="shared" si="5"/>
        <v>7A</v>
      </c>
      <c r="C126" s="1928" t="s">
        <v>13601</v>
      </c>
      <c r="D126" s="1929"/>
      <c r="E126" s="1929"/>
      <c r="F126" s="1929"/>
      <c r="G126" s="1929"/>
      <c r="H126" s="1929"/>
      <c r="I126" s="1929"/>
      <c r="J126" s="1930"/>
      <c r="K126" s="1330" t="s">
        <v>12984</v>
      </c>
      <c r="L126" s="1331" t="str">
        <f t="shared" si="6"/>
        <v>7A</v>
      </c>
      <c r="M126" s="1349" t="s">
        <v>16</v>
      </c>
    </row>
    <row r="127" spans="1:13">
      <c r="A127" s="1316">
        <f t="shared" si="4"/>
        <v>123</v>
      </c>
      <c r="B127" s="1326" t="str">
        <f t="shared" si="5"/>
        <v>7B</v>
      </c>
      <c r="C127" s="1928" t="s">
        <v>13601</v>
      </c>
      <c r="D127" s="1929"/>
      <c r="E127" s="1929"/>
      <c r="F127" s="1929"/>
      <c r="G127" s="1929"/>
      <c r="H127" s="1929"/>
      <c r="I127" s="1929"/>
      <c r="J127" s="1930"/>
      <c r="K127" s="1330" t="s">
        <v>12984</v>
      </c>
      <c r="L127" s="1331" t="str">
        <f t="shared" si="6"/>
        <v>7B</v>
      </c>
      <c r="M127" s="1349" t="s">
        <v>16</v>
      </c>
    </row>
    <row r="128" spans="1:13">
      <c r="A128" s="1316">
        <f t="shared" si="4"/>
        <v>124</v>
      </c>
      <c r="B128" s="1326" t="str">
        <f t="shared" si="5"/>
        <v>7C</v>
      </c>
      <c r="C128" s="1928" t="s">
        <v>13601</v>
      </c>
      <c r="D128" s="1929"/>
      <c r="E128" s="1929"/>
      <c r="F128" s="1929"/>
      <c r="G128" s="1929"/>
      <c r="H128" s="1929"/>
      <c r="I128" s="1929"/>
      <c r="J128" s="1930"/>
      <c r="K128" s="1330" t="s">
        <v>12984</v>
      </c>
      <c r="L128" s="1331" t="str">
        <f t="shared" si="6"/>
        <v>7C</v>
      </c>
      <c r="M128" s="1349" t="s">
        <v>16</v>
      </c>
    </row>
    <row r="129" spans="1:13">
      <c r="A129" s="1316">
        <f t="shared" si="4"/>
        <v>125</v>
      </c>
      <c r="B129" s="1326" t="str">
        <f t="shared" si="5"/>
        <v>7D</v>
      </c>
      <c r="C129" s="1928" t="s">
        <v>13601</v>
      </c>
      <c r="D129" s="1929"/>
      <c r="E129" s="1929"/>
      <c r="F129" s="1929"/>
      <c r="G129" s="1929"/>
      <c r="H129" s="1929"/>
      <c r="I129" s="1929"/>
      <c r="J129" s="1930"/>
      <c r="K129" s="1330" t="s">
        <v>12984</v>
      </c>
      <c r="L129" s="1331" t="str">
        <f t="shared" si="6"/>
        <v>7D</v>
      </c>
      <c r="M129" s="1349" t="s">
        <v>16</v>
      </c>
    </row>
    <row r="130" spans="1:13">
      <c r="A130" s="1316">
        <f t="shared" si="4"/>
        <v>126</v>
      </c>
      <c r="B130" s="1326" t="str">
        <f t="shared" si="5"/>
        <v>7E</v>
      </c>
      <c r="C130" s="1928" t="s">
        <v>13601</v>
      </c>
      <c r="D130" s="1929"/>
      <c r="E130" s="1929"/>
      <c r="F130" s="1929"/>
      <c r="G130" s="1929"/>
      <c r="H130" s="1929"/>
      <c r="I130" s="1929"/>
      <c r="J130" s="1930"/>
      <c r="K130" s="1330" t="s">
        <v>12984</v>
      </c>
      <c r="L130" s="1331" t="str">
        <f t="shared" si="6"/>
        <v>7E</v>
      </c>
      <c r="M130" s="1349" t="s">
        <v>16</v>
      </c>
    </row>
    <row r="131" spans="1:13">
      <c r="A131" s="1316">
        <f t="shared" si="4"/>
        <v>127</v>
      </c>
      <c r="B131" s="1326" t="str">
        <f t="shared" si="5"/>
        <v>7F</v>
      </c>
      <c r="C131" s="1928" t="s">
        <v>13601</v>
      </c>
      <c r="D131" s="1929"/>
      <c r="E131" s="1929"/>
      <c r="F131" s="1929"/>
      <c r="G131" s="1929"/>
      <c r="H131" s="1929"/>
      <c r="I131" s="1929"/>
      <c r="J131" s="1930"/>
      <c r="K131" s="1330" t="s">
        <v>12984</v>
      </c>
      <c r="L131" s="1331" t="str">
        <f t="shared" si="6"/>
        <v>7F</v>
      </c>
      <c r="M131" s="1349" t="s">
        <v>16</v>
      </c>
    </row>
    <row r="132" spans="1:13">
      <c r="A132" s="1316">
        <f t="shared" si="4"/>
        <v>128</v>
      </c>
      <c r="B132" s="1326" t="str">
        <f t="shared" si="5"/>
        <v>80</v>
      </c>
      <c r="C132" s="1928" t="s">
        <v>13601</v>
      </c>
      <c r="D132" s="1929"/>
      <c r="E132" s="1929"/>
      <c r="F132" s="1929"/>
      <c r="G132" s="1929"/>
      <c r="H132" s="1929"/>
      <c r="I132" s="1929"/>
      <c r="J132" s="1930"/>
      <c r="K132" s="1330" t="s">
        <v>12984</v>
      </c>
      <c r="L132" s="1331" t="str">
        <f t="shared" si="6"/>
        <v>80</v>
      </c>
      <c r="M132" s="1349" t="s">
        <v>16</v>
      </c>
    </row>
    <row r="133" spans="1:13">
      <c r="A133" s="1316">
        <f t="shared" si="4"/>
        <v>129</v>
      </c>
      <c r="B133" s="1326" t="str">
        <f t="shared" si="5"/>
        <v>81</v>
      </c>
      <c r="C133" s="1928" t="s">
        <v>13601</v>
      </c>
      <c r="D133" s="1929"/>
      <c r="E133" s="1929"/>
      <c r="F133" s="1929"/>
      <c r="G133" s="1929"/>
      <c r="H133" s="1929"/>
      <c r="I133" s="1929"/>
      <c r="J133" s="1930"/>
      <c r="K133" s="1330" t="s">
        <v>12984</v>
      </c>
      <c r="L133" s="1331" t="str">
        <f t="shared" si="6"/>
        <v>81</v>
      </c>
      <c r="M133" s="1349" t="s">
        <v>16</v>
      </c>
    </row>
    <row r="134" spans="1:13">
      <c r="A134" s="1316">
        <f t="shared" ref="A134:A197" si="7">A133+1</f>
        <v>130</v>
      </c>
      <c r="B134" s="1326" t="str">
        <f t="shared" ref="B134:B197" si="8">DEC2HEX(A134,2)</f>
        <v>82</v>
      </c>
      <c r="C134" s="1928" t="s">
        <v>13601</v>
      </c>
      <c r="D134" s="1929"/>
      <c r="E134" s="1929"/>
      <c r="F134" s="1929"/>
      <c r="G134" s="1929"/>
      <c r="H134" s="1929"/>
      <c r="I134" s="1929"/>
      <c r="J134" s="1930"/>
      <c r="K134" s="1330" t="s">
        <v>12984</v>
      </c>
      <c r="L134" s="1331" t="str">
        <f t="shared" si="6"/>
        <v>82</v>
      </c>
      <c r="M134" s="1349" t="s">
        <v>16</v>
      </c>
    </row>
    <row r="135" spans="1:13">
      <c r="A135" s="1316">
        <f t="shared" si="7"/>
        <v>131</v>
      </c>
      <c r="B135" s="1326" t="str">
        <f t="shared" si="8"/>
        <v>83</v>
      </c>
      <c r="C135" s="1928" t="s">
        <v>13601</v>
      </c>
      <c r="D135" s="1929"/>
      <c r="E135" s="1929"/>
      <c r="F135" s="1929"/>
      <c r="G135" s="1929"/>
      <c r="H135" s="1929"/>
      <c r="I135" s="1929"/>
      <c r="J135" s="1930"/>
      <c r="K135" s="1330" t="s">
        <v>12984</v>
      </c>
      <c r="L135" s="1331" t="str">
        <f t="shared" si="6"/>
        <v>83</v>
      </c>
      <c r="M135" s="1349" t="s">
        <v>16</v>
      </c>
    </row>
    <row r="136" spans="1:13">
      <c r="A136" s="1316">
        <f t="shared" si="7"/>
        <v>132</v>
      </c>
      <c r="B136" s="1326" t="str">
        <f t="shared" si="8"/>
        <v>84</v>
      </c>
      <c r="C136" s="1928" t="s">
        <v>13601</v>
      </c>
      <c r="D136" s="1929"/>
      <c r="E136" s="1929"/>
      <c r="F136" s="1929"/>
      <c r="G136" s="1929"/>
      <c r="H136" s="1929"/>
      <c r="I136" s="1929"/>
      <c r="J136" s="1930"/>
      <c r="K136" s="1330" t="s">
        <v>12984</v>
      </c>
      <c r="L136" s="1331" t="str">
        <f t="shared" si="6"/>
        <v>84</v>
      </c>
      <c r="M136" s="1349" t="s">
        <v>16</v>
      </c>
    </row>
    <row r="137" spans="1:13">
      <c r="A137" s="1316">
        <f t="shared" si="7"/>
        <v>133</v>
      </c>
      <c r="B137" s="1326" t="str">
        <f t="shared" si="8"/>
        <v>85</v>
      </c>
      <c r="C137" s="1928" t="s">
        <v>13601</v>
      </c>
      <c r="D137" s="1929"/>
      <c r="E137" s="1929"/>
      <c r="F137" s="1929"/>
      <c r="G137" s="1929"/>
      <c r="H137" s="1929"/>
      <c r="I137" s="1929"/>
      <c r="J137" s="1930"/>
      <c r="K137" s="1330" t="s">
        <v>12984</v>
      </c>
      <c r="L137" s="1331" t="str">
        <f t="shared" si="6"/>
        <v>85</v>
      </c>
      <c r="M137" s="1349" t="s">
        <v>16</v>
      </c>
    </row>
    <row r="138" spans="1:13">
      <c r="A138" s="1316">
        <f t="shared" si="7"/>
        <v>134</v>
      </c>
      <c r="B138" s="1326" t="str">
        <f t="shared" si="8"/>
        <v>86</v>
      </c>
      <c r="C138" s="1928" t="s">
        <v>13601</v>
      </c>
      <c r="D138" s="1929"/>
      <c r="E138" s="1929"/>
      <c r="F138" s="1929"/>
      <c r="G138" s="1929"/>
      <c r="H138" s="1929"/>
      <c r="I138" s="1929"/>
      <c r="J138" s="1930"/>
      <c r="K138" s="1330" t="s">
        <v>12984</v>
      </c>
      <c r="L138" s="1331" t="str">
        <f t="shared" si="6"/>
        <v>86</v>
      </c>
      <c r="M138" s="1349" t="s">
        <v>16</v>
      </c>
    </row>
    <row r="139" spans="1:13">
      <c r="A139" s="1316">
        <f t="shared" si="7"/>
        <v>135</v>
      </c>
      <c r="B139" s="1326" t="str">
        <f t="shared" si="8"/>
        <v>87</v>
      </c>
      <c r="C139" s="1928" t="s">
        <v>13601</v>
      </c>
      <c r="D139" s="1929"/>
      <c r="E139" s="1929"/>
      <c r="F139" s="1929"/>
      <c r="G139" s="1929"/>
      <c r="H139" s="1929"/>
      <c r="I139" s="1929"/>
      <c r="J139" s="1930"/>
      <c r="K139" s="1330" t="s">
        <v>12984</v>
      </c>
      <c r="L139" s="1331" t="str">
        <f t="shared" si="6"/>
        <v>87</v>
      </c>
      <c r="M139" s="1349" t="s">
        <v>16</v>
      </c>
    </row>
    <row r="140" spans="1:13">
      <c r="A140" s="1316">
        <f t="shared" si="7"/>
        <v>136</v>
      </c>
      <c r="B140" s="1326" t="str">
        <f t="shared" si="8"/>
        <v>88</v>
      </c>
      <c r="C140" s="1928" t="s">
        <v>13601</v>
      </c>
      <c r="D140" s="1929"/>
      <c r="E140" s="1929"/>
      <c r="F140" s="1929"/>
      <c r="G140" s="1929"/>
      <c r="H140" s="1929"/>
      <c r="I140" s="1929"/>
      <c r="J140" s="1930"/>
      <c r="K140" s="1330" t="s">
        <v>12984</v>
      </c>
      <c r="L140" s="1331" t="str">
        <f t="shared" si="6"/>
        <v>88</v>
      </c>
      <c r="M140" s="1349" t="s">
        <v>16</v>
      </c>
    </row>
    <row r="141" spans="1:13">
      <c r="A141" s="1316">
        <f t="shared" si="7"/>
        <v>137</v>
      </c>
      <c r="B141" s="1326" t="str">
        <f t="shared" si="8"/>
        <v>89</v>
      </c>
      <c r="C141" s="1928" t="s">
        <v>13601</v>
      </c>
      <c r="D141" s="1929"/>
      <c r="E141" s="1929"/>
      <c r="F141" s="1929"/>
      <c r="G141" s="1929"/>
      <c r="H141" s="1929"/>
      <c r="I141" s="1929"/>
      <c r="J141" s="1930"/>
      <c r="K141" s="1330" t="s">
        <v>12984</v>
      </c>
      <c r="L141" s="1331" t="str">
        <f t="shared" si="6"/>
        <v>89</v>
      </c>
      <c r="M141" s="1349" t="s">
        <v>16</v>
      </c>
    </row>
    <row r="142" spans="1:13">
      <c r="A142" s="1316">
        <f t="shared" si="7"/>
        <v>138</v>
      </c>
      <c r="B142" s="1326" t="str">
        <f t="shared" si="8"/>
        <v>8A</v>
      </c>
      <c r="C142" s="1928" t="s">
        <v>13601</v>
      </c>
      <c r="D142" s="1929"/>
      <c r="E142" s="1929"/>
      <c r="F142" s="1929"/>
      <c r="G142" s="1929"/>
      <c r="H142" s="1929"/>
      <c r="I142" s="1929"/>
      <c r="J142" s="1930"/>
      <c r="K142" s="1330" t="s">
        <v>12984</v>
      </c>
      <c r="L142" s="1331" t="str">
        <f t="shared" si="6"/>
        <v>8A</v>
      </c>
      <c r="M142" s="1349" t="s">
        <v>16</v>
      </c>
    </row>
    <row r="143" spans="1:13">
      <c r="A143" s="1316">
        <f t="shared" si="7"/>
        <v>139</v>
      </c>
      <c r="B143" s="1326" t="str">
        <f t="shared" si="8"/>
        <v>8B</v>
      </c>
      <c r="C143" s="1928" t="s">
        <v>13601</v>
      </c>
      <c r="D143" s="1929"/>
      <c r="E143" s="1929"/>
      <c r="F143" s="1929"/>
      <c r="G143" s="1929"/>
      <c r="H143" s="1929"/>
      <c r="I143" s="1929"/>
      <c r="J143" s="1930"/>
      <c r="K143" s="1330" t="s">
        <v>12984</v>
      </c>
      <c r="L143" s="1331" t="str">
        <f t="shared" si="6"/>
        <v>8B</v>
      </c>
      <c r="M143" s="1349" t="s">
        <v>16</v>
      </c>
    </row>
    <row r="144" spans="1:13">
      <c r="A144" s="1316">
        <f t="shared" si="7"/>
        <v>140</v>
      </c>
      <c r="B144" s="1326" t="str">
        <f t="shared" si="8"/>
        <v>8C</v>
      </c>
      <c r="C144" s="1928" t="s">
        <v>13601</v>
      </c>
      <c r="D144" s="1929"/>
      <c r="E144" s="1929"/>
      <c r="F144" s="1929"/>
      <c r="G144" s="1929"/>
      <c r="H144" s="1929"/>
      <c r="I144" s="1929"/>
      <c r="J144" s="1930"/>
      <c r="K144" s="1330" t="s">
        <v>12984</v>
      </c>
      <c r="L144" s="1331" t="str">
        <f t="shared" si="6"/>
        <v>8C</v>
      </c>
      <c r="M144" s="1349" t="s">
        <v>16</v>
      </c>
    </row>
    <row r="145" spans="1:13">
      <c r="A145" s="1316">
        <f t="shared" si="7"/>
        <v>141</v>
      </c>
      <c r="B145" s="1326" t="str">
        <f t="shared" si="8"/>
        <v>8D</v>
      </c>
      <c r="C145" s="1928" t="s">
        <v>13601</v>
      </c>
      <c r="D145" s="1929"/>
      <c r="E145" s="1929"/>
      <c r="F145" s="1929"/>
      <c r="G145" s="1929"/>
      <c r="H145" s="1929"/>
      <c r="I145" s="1929"/>
      <c r="J145" s="1930"/>
      <c r="K145" s="1330" t="s">
        <v>12984</v>
      </c>
      <c r="L145" s="1331" t="str">
        <f t="shared" si="6"/>
        <v>8D</v>
      </c>
      <c r="M145" s="1349" t="s">
        <v>16</v>
      </c>
    </row>
    <row r="146" spans="1:13">
      <c r="A146" s="1316">
        <f t="shared" si="7"/>
        <v>142</v>
      </c>
      <c r="B146" s="1326" t="str">
        <f t="shared" si="8"/>
        <v>8E</v>
      </c>
      <c r="C146" s="1928" t="s">
        <v>13601</v>
      </c>
      <c r="D146" s="1929"/>
      <c r="E146" s="1929"/>
      <c r="F146" s="1929"/>
      <c r="G146" s="1929"/>
      <c r="H146" s="1929"/>
      <c r="I146" s="1929"/>
      <c r="J146" s="1930"/>
      <c r="K146" s="1330" t="s">
        <v>12984</v>
      </c>
      <c r="L146" s="1331" t="str">
        <f t="shared" si="6"/>
        <v>8E</v>
      </c>
      <c r="M146" s="1349" t="s">
        <v>16</v>
      </c>
    </row>
    <row r="147" spans="1:13">
      <c r="A147" s="1316">
        <f t="shared" si="7"/>
        <v>143</v>
      </c>
      <c r="B147" s="1326" t="str">
        <f t="shared" si="8"/>
        <v>8F</v>
      </c>
      <c r="C147" s="1928" t="s">
        <v>13601</v>
      </c>
      <c r="D147" s="1929"/>
      <c r="E147" s="1929"/>
      <c r="F147" s="1929"/>
      <c r="G147" s="1929"/>
      <c r="H147" s="1929"/>
      <c r="I147" s="1929"/>
      <c r="J147" s="1930"/>
      <c r="K147" s="1330" t="s">
        <v>12984</v>
      </c>
      <c r="L147" s="1331" t="str">
        <f t="shared" si="6"/>
        <v>8F</v>
      </c>
      <c r="M147" s="1349" t="s">
        <v>16</v>
      </c>
    </row>
    <row r="148" spans="1:13">
      <c r="A148" s="1316">
        <f t="shared" si="7"/>
        <v>144</v>
      </c>
      <c r="B148" s="1326" t="str">
        <f t="shared" si="8"/>
        <v>90</v>
      </c>
      <c r="C148" s="1928" t="s">
        <v>13601</v>
      </c>
      <c r="D148" s="1929"/>
      <c r="E148" s="1929"/>
      <c r="F148" s="1929"/>
      <c r="G148" s="1929"/>
      <c r="H148" s="1929"/>
      <c r="I148" s="1929"/>
      <c r="J148" s="1930"/>
      <c r="K148" s="1330" t="s">
        <v>12984</v>
      </c>
      <c r="L148" s="1331" t="str">
        <f t="shared" si="6"/>
        <v>90</v>
      </c>
      <c r="M148" s="1349" t="s">
        <v>16</v>
      </c>
    </row>
    <row r="149" spans="1:13">
      <c r="A149" s="1316">
        <f t="shared" si="7"/>
        <v>145</v>
      </c>
      <c r="B149" s="1326" t="str">
        <f t="shared" si="8"/>
        <v>91</v>
      </c>
      <c r="C149" s="1928" t="s">
        <v>13601</v>
      </c>
      <c r="D149" s="1929"/>
      <c r="E149" s="1929"/>
      <c r="F149" s="1929"/>
      <c r="G149" s="1929"/>
      <c r="H149" s="1929"/>
      <c r="I149" s="1929"/>
      <c r="J149" s="1930"/>
      <c r="K149" s="1330" t="s">
        <v>12984</v>
      </c>
      <c r="L149" s="1331" t="str">
        <f t="shared" si="6"/>
        <v>91</v>
      </c>
      <c r="M149" s="1349" t="s">
        <v>16</v>
      </c>
    </row>
    <row r="150" spans="1:13">
      <c r="A150" s="1316">
        <f t="shared" si="7"/>
        <v>146</v>
      </c>
      <c r="B150" s="1326" t="str">
        <f t="shared" si="8"/>
        <v>92</v>
      </c>
      <c r="C150" s="1928" t="s">
        <v>13601</v>
      </c>
      <c r="D150" s="1929"/>
      <c r="E150" s="1929"/>
      <c r="F150" s="1929"/>
      <c r="G150" s="1929"/>
      <c r="H150" s="1929"/>
      <c r="I150" s="1929"/>
      <c r="J150" s="1930"/>
      <c r="K150" s="1330" t="s">
        <v>12984</v>
      </c>
      <c r="L150" s="1331" t="str">
        <f t="shared" si="6"/>
        <v>92</v>
      </c>
      <c r="M150" s="1349" t="s">
        <v>16</v>
      </c>
    </row>
    <row r="151" spans="1:13">
      <c r="A151" s="1316">
        <f t="shared" si="7"/>
        <v>147</v>
      </c>
      <c r="B151" s="1326" t="str">
        <f t="shared" si="8"/>
        <v>93</v>
      </c>
      <c r="C151" s="1928" t="s">
        <v>13601</v>
      </c>
      <c r="D151" s="1929"/>
      <c r="E151" s="1929"/>
      <c r="F151" s="1929"/>
      <c r="G151" s="1929"/>
      <c r="H151" s="1929"/>
      <c r="I151" s="1929"/>
      <c r="J151" s="1930"/>
      <c r="K151" s="1330" t="s">
        <v>12984</v>
      </c>
      <c r="L151" s="1331" t="str">
        <f t="shared" si="6"/>
        <v>93</v>
      </c>
      <c r="M151" s="1349" t="s">
        <v>16</v>
      </c>
    </row>
    <row r="152" spans="1:13">
      <c r="A152" s="1316">
        <f t="shared" si="7"/>
        <v>148</v>
      </c>
      <c r="B152" s="1326" t="str">
        <f t="shared" si="8"/>
        <v>94</v>
      </c>
      <c r="C152" s="1928" t="s">
        <v>13601</v>
      </c>
      <c r="D152" s="1929"/>
      <c r="E152" s="1929"/>
      <c r="F152" s="1929"/>
      <c r="G152" s="1929"/>
      <c r="H152" s="1929"/>
      <c r="I152" s="1929"/>
      <c r="J152" s="1930"/>
      <c r="K152" s="1330" t="s">
        <v>12984</v>
      </c>
      <c r="L152" s="1331" t="str">
        <f t="shared" si="6"/>
        <v>94</v>
      </c>
      <c r="M152" s="1349" t="s">
        <v>16</v>
      </c>
    </row>
    <row r="153" spans="1:13">
      <c r="A153" s="1316">
        <f t="shared" si="7"/>
        <v>149</v>
      </c>
      <c r="B153" s="1326" t="str">
        <f t="shared" si="8"/>
        <v>95</v>
      </c>
      <c r="C153" s="1928" t="s">
        <v>13601</v>
      </c>
      <c r="D153" s="1929"/>
      <c r="E153" s="1929"/>
      <c r="F153" s="1929"/>
      <c r="G153" s="1929"/>
      <c r="H153" s="1929"/>
      <c r="I153" s="1929"/>
      <c r="J153" s="1930"/>
      <c r="K153" s="1330" t="s">
        <v>12984</v>
      </c>
      <c r="L153" s="1331" t="str">
        <f t="shared" si="6"/>
        <v>95</v>
      </c>
      <c r="M153" s="1349" t="s">
        <v>16</v>
      </c>
    </row>
    <row r="154" spans="1:13">
      <c r="A154" s="1316">
        <f t="shared" si="7"/>
        <v>150</v>
      </c>
      <c r="B154" s="1326" t="str">
        <f t="shared" si="8"/>
        <v>96</v>
      </c>
      <c r="C154" s="1928" t="s">
        <v>13601</v>
      </c>
      <c r="D154" s="1929"/>
      <c r="E154" s="1929"/>
      <c r="F154" s="1929"/>
      <c r="G154" s="1929"/>
      <c r="H154" s="1929"/>
      <c r="I154" s="1929"/>
      <c r="J154" s="1930"/>
      <c r="K154" s="1330" t="s">
        <v>12984</v>
      </c>
      <c r="L154" s="1331" t="str">
        <f t="shared" si="6"/>
        <v>96</v>
      </c>
      <c r="M154" s="1349" t="s">
        <v>16</v>
      </c>
    </row>
    <row r="155" spans="1:13">
      <c r="A155" s="1316">
        <f t="shared" si="7"/>
        <v>151</v>
      </c>
      <c r="B155" s="1326" t="str">
        <f t="shared" si="8"/>
        <v>97</v>
      </c>
      <c r="C155" s="1928" t="s">
        <v>13601</v>
      </c>
      <c r="D155" s="1929"/>
      <c r="E155" s="1929"/>
      <c r="F155" s="1929"/>
      <c r="G155" s="1929"/>
      <c r="H155" s="1929"/>
      <c r="I155" s="1929"/>
      <c r="J155" s="1930"/>
      <c r="K155" s="1330" t="s">
        <v>12984</v>
      </c>
      <c r="L155" s="1331" t="str">
        <f t="shared" si="6"/>
        <v>97</v>
      </c>
      <c r="M155" s="1349" t="s">
        <v>16</v>
      </c>
    </row>
    <row r="156" spans="1:13">
      <c r="A156" s="1316">
        <f t="shared" si="7"/>
        <v>152</v>
      </c>
      <c r="B156" s="1326" t="str">
        <f t="shared" si="8"/>
        <v>98</v>
      </c>
      <c r="C156" s="1928" t="s">
        <v>13601</v>
      </c>
      <c r="D156" s="1929"/>
      <c r="E156" s="1929"/>
      <c r="F156" s="1929"/>
      <c r="G156" s="1929"/>
      <c r="H156" s="1929"/>
      <c r="I156" s="1929"/>
      <c r="J156" s="1930"/>
      <c r="K156" s="1330" t="s">
        <v>12984</v>
      </c>
      <c r="L156" s="1331" t="str">
        <f t="shared" si="6"/>
        <v>98</v>
      </c>
      <c r="M156" s="1349" t="s">
        <v>16</v>
      </c>
    </row>
    <row r="157" spans="1:13">
      <c r="A157" s="1316">
        <f t="shared" si="7"/>
        <v>153</v>
      </c>
      <c r="B157" s="1326" t="str">
        <f t="shared" si="8"/>
        <v>99</v>
      </c>
      <c r="C157" s="1928" t="s">
        <v>13601</v>
      </c>
      <c r="D157" s="1929"/>
      <c r="E157" s="1929"/>
      <c r="F157" s="1929"/>
      <c r="G157" s="1929"/>
      <c r="H157" s="1929"/>
      <c r="I157" s="1929"/>
      <c r="J157" s="1930"/>
      <c r="K157" s="1330" t="s">
        <v>12984</v>
      </c>
      <c r="L157" s="1331" t="str">
        <f t="shared" si="6"/>
        <v>99</v>
      </c>
      <c r="M157" s="1349" t="s">
        <v>16</v>
      </c>
    </row>
    <row r="158" spans="1:13">
      <c r="A158" s="1316">
        <f t="shared" si="7"/>
        <v>154</v>
      </c>
      <c r="B158" s="1326" t="str">
        <f t="shared" si="8"/>
        <v>9A</v>
      </c>
      <c r="C158" s="1928" t="s">
        <v>13601</v>
      </c>
      <c r="D158" s="1929"/>
      <c r="E158" s="1929"/>
      <c r="F158" s="1929"/>
      <c r="G158" s="1929"/>
      <c r="H158" s="1929"/>
      <c r="I158" s="1929"/>
      <c r="J158" s="1930"/>
      <c r="K158" s="1330" t="s">
        <v>12984</v>
      </c>
      <c r="L158" s="1331" t="str">
        <f t="shared" si="6"/>
        <v>9A</v>
      </c>
      <c r="M158" s="1349" t="s">
        <v>16</v>
      </c>
    </row>
    <row r="159" spans="1:13">
      <c r="A159" s="1316">
        <f t="shared" si="7"/>
        <v>155</v>
      </c>
      <c r="B159" s="1326" t="str">
        <f t="shared" si="8"/>
        <v>9B</v>
      </c>
      <c r="C159" s="1928" t="s">
        <v>13601</v>
      </c>
      <c r="D159" s="1929"/>
      <c r="E159" s="1929"/>
      <c r="F159" s="1929"/>
      <c r="G159" s="1929"/>
      <c r="H159" s="1929"/>
      <c r="I159" s="1929"/>
      <c r="J159" s="1930"/>
      <c r="K159" s="1330" t="s">
        <v>12984</v>
      </c>
      <c r="L159" s="1331" t="str">
        <f t="shared" si="6"/>
        <v>9B</v>
      </c>
      <c r="M159" s="1349" t="s">
        <v>16</v>
      </c>
    </row>
    <row r="160" spans="1:13">
      <c r="A160" s="1316">
        <f t="shared" si="7"/>
        <v>156</v>
      </c>
      <c r="B160" s="1326" t="str">
        <f t="shared" si="8"/>
        <v>9C</v>
      </c>
      <c r="C160" s="1928" t="s">
        <v>13601</v>
      </c>
      <c r="D160" s="1929"/>
      <c r="E160" s="1929"/>
      <c r="F160" s="1929"/>
      <c r="G160" s="1929"/>
      <c r="H160" s="1929"/>
      <c r="I160" s="1929"/>
      <c r="J160" s="1930"/>
      <c r="K160" s="1330" t="s">
        <v>12984</v>
      </c>
      <c r="L160" s="1331" t="str">
        <f t="shared" si="6"/>
        <v>9C</v>
      </c>
      <c r="M160" s="1349" t="s">
        <v>16</v>
      </c>
    </row>
    <row r="161" spans="1:13">
      <c r="A161" s="1316">
        <f t="shared" si="7"/>
        <v>157</v>
      </c>
      <c r="B161" s="1326" t="str">
        <f t="shared" si="8"/>
        <v>9D</v>
      </c>
      <c r="C161" s="1928" t="s">
        <v>13601</v>
      </c>
      <c r="D161" s="1929"/>
      <c r="E161" s="1929"/>
      <c r="F161" s="1929"/>
      <c r="G161" s="1929"/>
      <c r="H161" s="1929"/>
      <c r="I161" s="1929"/>
      <c r="J161" s="1930"/>
      <c r="K161" s="1330" t="s">
        <v>12984</v>
      </c>
      <c r="L161" s="1331" t="str">
        <f t="shared" si="6"/>
        <v>9D</v>
      </c>
      <c r="M161" s="1349" t="s">
        <v>16</v>
      </c>
    </row>
    <row r="162" spans="1:13">
      <c r="A162" s="1316">
        <f t="shared" si="7"/>
        <v>158</v>
      </c>
      <c r="B162" s="1326" t="str">
        <f t="shared" si="8"/>
        <v>9E</v>
      </c>
      <c r="C162" s="1928" t="s">
        <v>13601</v>
      </c>
      <c r="D162" s="1929"/>
      <c r="E162" s="1929"/>
      <c r="F162" s="1929"/>
      <c r="G162" s="1929"/>
      <c r="H162" s="1929"/>
      <c r="I162" s="1929"/>
      <c r="J162" s="1930"/>
      <c r="K162" s="1330" t="s">
        <v>12984</v>
      </c>
      <c r="L162" s="1331" t="str">
        <f t="shared" si="6"/>
        <v>9E</v>
      </c>
      <c r="M162" s="1349" t="s">
        <v>16</v>
      </c>
    </row>
    <row r="163" spans="1:13">
      <c r="A163" s="1316">
        <f t="shared" si="7"/>
        <v>159</v>
      </c>
      <c r="B163" s="1326" t="str">
        <f t="shared" si="8"/>
        <v>9F</v>
      </c>
      <c r="C163" s="1928" t="s">
        <v>13601</v>
      </c>
      <c r="D163" s="1929"/>
      <c r="E163" s="1929"/>
      <c r="F163" s="1929"/>
      <c r="G163" s="1929"/>
      <c r="H163" s="1929"/>
      <c r="I163" s="1929"/>
      <c r="J163" s="1930"/>
      <c r="K163" s="1330" t="s">
        <v>12984</v>
      </c>
      <c r="L163" s="1331" t="str">
        <f t="shared" si="6"/>
        <v>9F</v>
      </c>
      <c r="M163" s="1349" t="s">
        <v>16</v>
      </c>
    </row>
    <row r="164" spans="1:13">
      <c r="A164" s="1316">
        <f t="shared" si="7"/>
        <v>160</v>
      </c>
      <c r="B164" s="1326" t="str">
        <f t="shared" si="8"/>
        <v>A0</v>
      </c>
      <c r="C164" s="1928" t="s">
        <v>13601</v>
      </c>
      <c r="D164" s="1929"/>
      <c r="E164" s="1929"/>
      <c r="F164" s="1929"/>
      <c r="G164" s="1929"/>
      <c r="H164" s="1929"/>
      <c r="I164" s="1929"/>
      <c r="J164" s="1930"/>
      <c r="K164" s="1330" t="s">
        <v>12984</v>
      </c>
      <c r="L164" s="1331" t="str">
        <f t="shared" si="6"/>
        <v>A0</v>
      </c>
      <c r="M164" s="1349" t="s">
        <v>16</v>
      </c>
    </row>
    <row r="165" spans="1:13">
      <c r="A165" s="1316">
        <f t="shared" si="7"/>
        <v>161</v>
      </c>
      <c r="B165" s="1326" t="str">
        <f t="shared" si="8"/>
        <v>A1</v>
      </c>
      <c r="C165" s="1928" t="s">
        <v>13601</v>
      </c>
      <c r="D165" s="1929"/>
      <c r="E165" s="1929"/>
      <c r="F165" s="1929"/>
      <c r="G165" s="1929"/>
      <c r="H165" s="1929"/>
      <c r="I165" s="1929"/>
      <c r="J165" s="1930"/>
      <c r="K165" s="1330" t="s">
        <v>12984</v>
      </c>
      <c r="L165" s="1331" t="str">
        <f t="shared" si="6"/>
        <v>A1</v>
      </c>
      <c r="M165" s="1349" t="s">
        <v>16</v>
      </c>
    </row>
    <row r="166" spans="1:13">
      <c r="A166" s="1316">
        <f t="shared" si="7"/>
        <v>162</v>
      </c>
      <c r="B166" s="1326" t="str">
        <f t="shared" si="8"/>
        <v>A2</v>
      </c>
      <c r="C166" s="1928" t="s">
        <v>13601</v>
      </c>
      <c r="D166" s="1929"/>
      <c r="E166" s="1929"/>
      <c r="F166" s="1929"/>
      <c r="G166" s="1929"/>
      <c r="H166" s="1929"/>
      <c r="I166" s="1929"/>
      <c r="J166" s="1930"/>
      <c r="K166" s="1330" t="s">
        <v>12984</v>
      </c>
      <c r="L166" s="1331" t="str">
        <f t="shared" si="6"/>
        <v>A2</v>
      </c>
      <c r="M166" s="1349" t="s">
        <v>16</v>
      </c>
    </row>
    <row r="167" spans="1:13">
      <c r="A167" s="1316">
        <f t="shared" si="7"/>
        <v>163</v>
      </c>
      <c r="B167" s="1326" t="str">
        <f t="shared" si="8"/>
        <v>A3</v>
      </c>
      <c r="C167" s="1928" t="s">
        <v>13601</v>
      </c>
      <c r="D167" s="1929"/>
      <c r="E167" s="1929"/>
      <c r="F167" s="1929"/>
      <c r="G167" s="1929"/>
      <c r="H167" s="1929"/>
      <c r="I167" s="1929"/>
      <c r="J167" s="1930"/>
      <c r="K167" s="1330" t="s">
        <v>12984</v>
      </c>
      <c r="L167" s="1331" t="str">
        <f t="shared" si="6"/>
        <v>A3</v>
      </c>
      <c r="M167" s="1349" t="s">
        <v>16</v>
      </c>
    </row>
    <row r="168" spans="1:13">
      <c r="A168" s="1316">
        <f t="shared" si="7"/>
        <v>164</v>
      </c>
      <c r="B168" s="1326" t="str">
        <f t="shared" si="8"/>
        <v>A4</v>
      </c>
      <c r="C168" s="1928" t="s">
        <v>13601</v>
      </c>
      <c r="D168" s="1929"/>
      <c r="E168" s="1929"/>
      <c r="F168" s="1929"/>
      <c r="G168" s="1929"/>
      <c r="H168" s="1929"/>
      <c r="I168" s="1929"/>
      <c r="J168" s="1930"/>
      <c r="K168" s="1330" t="s">
        <v>12984</v>
      </c>
      <c r="L168" s="1331" t="str">
        <f t="shared" si="6"/>
        <v>A4</v>
      </c>
      <c r="M168" s="1349" t="s">
        <v>16</v>
      </c>
    </row>
    <row r="169" spans="1:13">
      <c r="A169" s="1316">
        <f t="shared" si="7"/>
        <v>165</v>
      </c>
      <c r="B169" s="1326" t="str">
        <f t="shared" si="8"/>
        <v>A5</v>
      </c>
      <c r="C169" s="1928" t="s">
        <v>13601</v>
      </c>
      <c r="D169" s="1929"/>
      <c r="E169" s="1929"/>
      <c r="F169" s="1929"/>
      <c r="G169" s="1929"/>
      <c r="H169" s="1929"/>
      <c r="I169" s="1929"/>
      <c r="J169" s="1930"/>
      <c r="K169" s="1330" t="s">
        <v>12984</v>
      </c>
      <c r="L169" s="1331" t="str">
        <f t="shared" si="6"/>
        <v>A5</v>
      </c>
      <c r="M169" s="1349" t="s">
        <v>16</v>
      </c>
    </row>
    <row r="170" spans="1:13">
      <c r="A170" s="1316">
        <f t="shared" si="7"/>
        <v>166</v>
      </c>
      <c r="B170" s="1326" t="str">
        <f t="shared" si="8"/>
        <v>A6</v>
      </c>
      <c r="C170" s="1928" t="s">
        <v>13601</v>
      </c>
      <c r="D170" s="1929"/>
      <c r="E170" s="1929"/>
      <c r="F170" s="1929"/>
      <c r="G170" s="1929"/>
      <c r="H170" s="1929"/>
      <c r="I170" s="1929"/>
      <c r="J170" s="1930"/>
      <c r="K170" s="1330" t="s">
        <v>12984</v>
      </c>
      <c r="L170" s="1331" t="str">
        <f t="shared" si="6"/>
        <v>A6</v>
      </c>
      <c r="M170" s="1349" t="s">
        <v>16</v>
      </c>
    </row>
    <row r="171" spans="1:13">
      <c r="A171" s="1316">
        <f t="shared" si="7"/>
        <v>167</v>
      </c>
      <c r="B171" s="1326" t="str">
        <f t="shared" si="8"/>
        <v>A7</v>
      </c>
      <c r="C171" s="1928" t="s">
        <v>13601</v>
      </c>
      <c r="D171" s="1929"/>
      <c r="E171" s="1929"/>
      <c r="F171" s="1929"/>
      <c r="G171" s="1929"/>
      <c r="H171" s="1929"/>
      <c r="I171" s="1929"/>
      <c r="J171" s="1930"/>
      <c r="K171" s="1330" t="s">
        <v>12984</v>
      </c>
      <c r="L171" s="1331" t="str">
        <f t="shared" si="6"/>
        <v>A7</v>
      </c>
      <c r="M171" s="1349" t="s">
        <v>16</v>
      </c>
    </row>
    <row r="172" spans="1:13">
      <c r="A172" s="1316">
        <f t="shared" si="7"/>
        <v>168</v>
      </c>
      <c r="B172" s="1326" t="str">
        <f t="shared" si="8"/>
        <v>A8</v>
      </c>
      <c r="C172" s="1928" t="s">
        <v>13601</v>
      </c>
      <c r="D172" s="1929"/>
      <c r="E172" s="1929"/>
      <c r="F172" s="1929"/>
      <c r="G172" s="1929"/>
      <c r="H172" s="1929"/>
      <c r="I172" s="1929"/>
      <c r="J172" s="1930"/>
      <c r="K172" s="1330" t="s">
        <v>12984</v>
      </c>
      <c r="L172" s="1331" t="str">
        <f t="shared" si="6"/>
        <v>A8</v>
      </c>
      <c r="M172" s="1349" t="s">
        <v>16</v>
      </c>
    </row>
    <row r="173" spans="1:13">
      <c r="A173" s="1316">
        <f t="shared" si="7"/>
        <v>169</v>
      </c>
      <c r="B173" s="1326" t="str">
        <f t="shared" si="8"/>
        <v>A9</v>
      </c>
      <c r="C173" s="1928" t="s">
        <v>13601</v>
      </c>
      <c r="D173" s="1929"/>
      <c r="E173" s="1929"/>
      <c r="F173" s="1929"/>
      <c r="G173" s="1929"/>
      <c r="H173" s="1929"/>
      <c r="I173" s="1929"/>
      <c r="J173" s="1930"/>
      <c r="K173" s="1330" t="s">
        <v>12984</v>
      </c>
      <c r="L173" s="1331" t="str">
        <f t="shared" si="6"/>
        <v>A9</v>
      </c>
      <c r="M173" s="1349" t="s">
        <v>16</v>
      </c>
    </row>
    <row r="174" spans="1:13">
      <c r="A174" s="1316">
        <f t="shared" si="7"/>
        <v>170</v>
      </c>
      <c r="B174" s="1326" t="str">
        <f t="shared" si="8"/>
        <v>AA</v>
      </c>
      <c r="C174" s="1928" t="s">
        <v>13601</v>
      </c>
      <c r="D174" s="1929"/>
      <c r="E174" s="1929"/>
      <c r="F174" s="1929"/>
      <c r="G174" s="1929"/>
      <c r="H174" s="1929"/>
      <c r="I174" s="1929"/>
      <c r="J174" s="1930"/>
      <c r="K174" s="1330" t="s">
        <v>12984</v>
      </c>
      <c r="L174" s="1331" t="str">
        <f t="shared" si="6"/>
        <v>AA</v>
      </c>
      <c r="M174" s="1349" t="s">
        <v>16</v>
      </c>
    </row>
    <row r="175" spans="1:13">
      <c r="A175" s="1316">
        <f t="shared" si="7"/>
        <v>171</v>
      </c>
      <c r="B175" s="1326" t="str">
        <f t="shared" si="8"/>
        <v>AB</v>
      </c>
      <c r="C175" s="1928" t="s">
        <v>13601</v>
      </c>
      <c r="D175" s="1929"/>
      <c r="E175" s="1929"/>
      <c r="F175" s="1929"/>
      <c r="G175" s="1929"/>
      <c r="H175" s="1929"/>
      <c r="I175" s="1929"/>
      <c r="J175" s="1930"/>
      <c r="K175" s="1330" t="s">
        <v>12984</v>
      </c>
      <c r="L175" s="1331" t="str">
        <f t="shared" si="6"/>
        <v>AB</v>
      </c>
      <c r="M175" s="1349" t="s">
        <v>16</v>
      </c>
    </row>
    <row r="176" spans="1:13">
      <c r="A176" s="1316">
        <f t="shared" si="7"/>
        <v>172</v>
      </c>
      <c r="B176" s="1326" t="str">
        <f t="shared" si="8"/>
        <v>AC</v>
      </c>
      <c r="C176" s="1928" t="s">
        <v>13601</v>
      </c>
      <c r="D176" s="1929"/>
      <c r="E176" s="1929"/>
      <c r="F176" s="1929"/>
      <c r="G176" s="1929"/>
      <c r="H176" s="1929"/>
      <c r="I176" s="1929"/>
      <c r="J176" s="1930"/>
      <c r="K176" s="1330" t="s">
        <v>12984</v>
      </c>
      <c r="L176" s="1331" t="str">
        <f t="shared" si="6"/>
        <v>AC</v>
      </c>
      <c r="M176" s="1349" t="s">
        <v>16</v>
      </c>
    </row>
    <row r="177" spans="1:13">
      <c r="A177" s="1316">
        <f t="shared" si="7"/>
        <v>173</v>
      </c>
      <c r="B177" s="1326" t="str">
        <f t="shared" si="8"/>
        <v>AD</v>
      </c>
      <c r="C177" s="1928" t="s">
        <v>13601</v>
      </c>
      <c r="D177" s="1929"/>
      <c r="E177" s="1929"/>
      <c r="F177" s="1929"/>
      <c r="G177" s="1929"/>
      <c r="H177" s="1929"/>
      <c r="I177" s="1929"/>
      <c r="J177" s="1930"/>
      <c r="K177" s="1330" t="s">
        <v>12984</v>
      </c>
      <c r="L177" s="1331" t="str">
        <f t="shared" si="6"/>
        <v>AD</v>
      </c>
      <c r="M177" s="1349" t="s">
        <v>16</v>
      </c>
    </row>
    <row r="178" spans="1:13">
      <c r="A178" s="1316">
        <f t="shared" si="7"/>
        <v>174</v>
      </c>
      <c r="B178" s="1326" t="str">
        <f t="shared" si="8"/>
        <v>AE</v>
      </c>
      <c r="C178" s="1928" t="s">
        <v>13601</v>
      </c>
      <c r="D178" s="1929"/>
      <c r="E178" s="1929"/>
      <c r="F178" s="1929"/>
      <c r="G178" s="1929"/>
      <c r="H178" s="1929"/>
      <c r="I178" s="1929"/>
      <c r="J178" s="1930"/>
      <c r="K178" s="1330" t="s">
        <v>12984</v>
      </c>
      <c r="L178" s="1331" t="str">
        <f t="shared" si="6"/>
        <v>AE</v>
      </c>
      <c r="M178" s="1349" t="s">
        <v>16</v>
      </c>
    </row>
    <row r="179" spans="1:13">
      <c r="A179" s="1316">
        <f t="shared" si="7"/>
        <v>175</v>
      </c>
      <c r="B179" s="1326" t="str">
        <f t="shared" si="8"/>
        <v>AF</v>
      </c>
      <c r="C179" s="1928" t="s">
        <v>13601</v>
      </c>
      <c r="D179" s="1929"/>
      <c r="E179" s="1929"/>
      <c r="F179" s="1929"/>
      <c r="G179" s="1929"/>
      <c r="H179" s="1929"/>
      <c r="I179" s="1929"/>
      <c r="J179" s="1930"/>
      <c r="K179" s="1330" t="s">
        <v>12984</v>
      </c>
      <c r="L179" s="1331" t="str">
        <f t="shared" si="6"/>
        <v>AF</v>
      </c>
      <c r="M179" s="1349" t="s">
        <v>16</v>
      </c>
    </row>
    <row r="180" spans="1:13">
      <c r="A180" s="1316">
        <f t="shared" si="7"/>
        <v>176</v>
      </c>
      <c r="B180" s="1326" t="str">
        <f t="shared" si="8"/>
        <v>B0</v>
      </c>
      <c r="C180" s="1928" t="s">
        <v>13601</v>
      </c>
      <c r="D180" s="1929"/>
      <c r="E180" s="1929"/>
      <c r="F180" s="1929"/>
      <c r="G180" s="1929"/>
      <c r="H180" s="1929"/>
      <c r="I180" s="1929"/>
      <c r="J180" s="1930"/>
      <c r="K180" s="1330" t="s">
        <v>12984</v>
      </c>
      <c r="L180" s="1331" t="str">
        <f t="shared" ref="L180:L243" si="9">B180</f>
        <v>B0</v>
      </c>
      <c r="M180" s="1349" t="s">
        <v>16</v>
      </c>
    </row>
    <row r="181" spans="1:13">
      <c r="A181" s="1316">
        <f t="shared" si="7"/>
        <v>177</v>
      </c>
      <c r="B181" s="1326" t="str">
        <f t="shared" si="8"/>
        <v>B1</v>
      </c>
      <c r="C181" s="1928" t="s">
        <v>13601</v>
      </c>
      <c r="D181" s="1929"/>
      <c r="E181" s="1929"/>
      <c r="F181" s="1929"/>
      <c r="G181" s="1929"/>
      <c r="H181" s="1929"/>
      <c r="I181" s="1929"/>
      <c r="J181" s="1930"/>
      <c r="K181" s="1330" t="s">
        <v>12984</v>
      </c>
      <c r="L181" s="1331" t="str">
        <f t="shared" si="9"/>
        <v>B1</v>
      </c>
      <c r="M181" s="1349" t="s">
        <v>16</v>
      </c>
    </row>
    <row r="182" spans="1:13">
      <c r="A182" s="1316">
        <f t="shared" si="7"/>
        <v>178</v>
      </c>
      <c r="B182" s="1326" t="str">
        <f t="shared" si="8"/>
        <v>B2</v>
      </c>
      <c r="C182" s="1928" t="s">
        <v>13601</v>
      </c>
      <c r="D182" s="1929"/>
      <c r="E182" s="1929"/>
      <c r="F182" s="1929"/>
      <c r="G182" s="1929"/>
      <c r="H182" s="1929"/>
      <c r="I182" s="1929"/>
      <c r="J182" s="1930"/>
      <c r="K182" s="1330" t="s">
        <v>12984</v>
      </c>
      <c r="L182" s="1331" t="str">
        <f t="shared" si="9"/>
        <v>B2</v>
      </c>
      <c r="M182" s="1349" t="s">
        <v>16</v>
      </c>
    </row>
    <row r="183" spans="1:13">
      <c r="A183" s="1316">
        <f t="shared" si="7"/>
        <v>179</v>
      </c>
      <c r="B183" s="1326" t="str">
        <f t="shared" si="8"/>
        <v>B3</v>
      </c>
      <c r="C183" s="1928" t="s">
        <v>13601</v>
      </c>
      <c r="D183" s="1929"/>
      <c r="E183" s="1929"/>
      <c r="F183" s="1929"/>
      <c r="G183" s="1929"/>
      <c r="H183" s="1929"/>
      <c r="I183" s="1929"/>
      <c r="J183" s="1930"/>
      <c r="K183" s="1330" t="s">
        <v>12984</v>
      </c>
      <c r="L183" s="1331" t="str">
        <f t="shared" si="9"/>
        <v>B3</v>
      </c>
      <c r="M183" s="1349" t="s">
        <v>16</v>
      </c>
    </row>
    <row r="184" spans="1:13">
      <c r="A184" s="1316">
        <f t="shared" si="7"/>
        <v>180</v>
      </c>
      <c r="B184" s="1326" t="str">
        <f t="shared" si="8"/>
        <v>B4</v>
      </c>
      <c r="C184" s="1928" t="s">
        <v>13601</v>
      </c>
      <c r="D184" s="1929"/>
      <c r="E184" s="1929"/>
      <c r="F184" s="1929"/>
      <c r="G184" s="1929"/>
      <c r="H184" s="1929"/>
      <c r="I184" s="1929"/>
      <c r="J184" s="1930"/>
      <c r="K184" s="1330" t="s">
        <v>12984</v>
      </c>
      <c r="L184" s="1331" t="str">
        <f t="shared" si="9"/>
        <v>B4</v>
      </c>
      <c r="M184" s="1349" t="s">
        <v>16</v>
      </c>
    </row>
    <row r="185" spans="1:13">
      <c r="A185" s="1316">
        <f t="shared" si="7"/>
        <v>181</v>
      </c>
      <c r="B185" s="1326" t="str">
        <f t="shared" si="8"/>
        <v>B5</v>
      </c>
      <c r="C185" s="1928" t="s">
        <v>13601</v>
      </c>
      <c r="D185" s="1929"/>
      <c r="E185" s="1929"/>
      <c r="F185" s="1929"/>
      <c r="G185" s="1929"/>
      <c r="H185" s="1929"/>
      <c r="I185" s="1929"/>
      <c r="J185" s="1930"/>
      <c r="K185" s="1330" t="s">
        <v>12984</v>
      </c>
      <c r="L185" s="1331" t="str">
        <f t="shared" si="9"/>
        <v>B5</v>
      </c>
      <c r="M185" s="1349" t="s">
        <v>16</v>
      </c>
    </row>
    <row r="186" spans="1:13">
      <c r="A186" s="1316">
        <f t="shared" si="7"/>
        <v>182</v>
      </c>
      <c r="B186" s="1326" t="str">
        <f t="shared" si="8"/>
        <v>B6</v>
      </c>
      <c r="C186" s="1928" t="s">
        <v>13601</v>
      </c>
      <c r="D186" s="1929"/>
      <c r="E186" s="1929"/>
      <c r="F186" s="1929"/>
      <c r="G186" s="1929"/>
      <c r="H186" s="1929"/>
      <c r="I186" s="1929"/>
      <c r="J186" s="1930"/>
      <c r="K186" s="1330" t="s">
        <v>12984</v>
      </c>
      <c r="L186" s="1331" t="str">
        <f t="shared" si="9"/>
        <v>B6</v>
      </c>
      <c r="M186" s="1349" t="s">
        <v>16</v>
      </c>
    </row>
    <row r="187" spans="1:13">
      <c r="A187" s="1316">
        <f t="shared" si="7"/>
        <v>183</v>
      </c>
      <c r="B187" s="1326" t="str">
        <f t="shared" si="8"/>
        <v>B7</v>
      </c>
      <c r="C187" s="1928" t="s">
        <v>13601</v>
      </c>
      <c r="D187" s="1929"/>
      <c r="E187" s="1929"/>
      <c r="F187" s="1929"/>
      <c r="G187" s="1929"/>
      <c r="H187" s="1929"/>
      <c r="I187" s="1929"/>
      <c r="J187" s="1930"/>
      <c r="K187" s="1330" t="s">
        <v>12984</v>
      </c>
      <c r="L187" s="1331" t="str">
        <f t="shared" si="9"/>
        <v>B7</v>
      </c>
      <c r="M187" s="1349" t="s">
        <v>16</v>
      </c>
    </row>
    <row r="188" spans="1:13">
      <c r="A188" s="1316">
        <f t="shared" si="7"/>
        <v>184</v>
      </c>
      <c r="B188" s="1326" t="str">
        <f t="shared" si="8"/>
        <v>B8</v>
      </c>
      <c r="C188" s="1928" t="s">
        <v>13601</v>
      </c>
      <c r="D188" s="1929"/>
      <c r="E188" s="1929"/>
      <c r="F188" s="1929"/>
      <c r="G188" s="1929"/>
      <c r="H188" s="1929"/>
      <c r="I188" s="1929"/>
      <c r="J188" s="1930"/>
      <c r="K188" s="1330" t="s">
        <v>12984</v>
      </c>
      <c r="L188" s="1331" t="str">
        <f t="shared" si="9"/>
        <v>B8</v>
      </c>
      <c r="M188" s="1349" t="s">
        <v>16</v>
      </c>
    </row>
    <row r="189" spans="1:13">
      <c r="A189" s="1316">
        <f t="shared" si="7"/>
        <v>185</v>
      </c>
      <c r="B189" s="1326" t="str">
        <f t="shared" si="8"/>
        <v>B9</v>
      </c>
      <c r="C189" s="1928" t="s">
        <v>13601</v>
      </c>
      <c r="D189" s="1929"/>
      <c r="E189" s="1929"/>
      <c r="F189" s="1929"/>
      <c r="G189" s="1929"/>
      <c r="H189" s="1929"/>
      <c r="I189" s="1929"/>
      <c r="J189" s="1930"/>
      <c r="K189" s="1330" t="s">
        <v>12984</v>
      </c>
      <c r="L189" s="1331" t="str">
        <f t="shared" si="9"/>
        <v>B9</v>
      </c>
      <c r="M189" s="1349" t="s">
        <v>16</v>
      </c>
    </row>
    <row r="190" spans="1:13">
      <c r="A190" s="1316">
        <f t="shared" si="7"/>
        <v>186</v>
      </c>
      <c r="B190" s="1326" t="str">
        <f t="shared" si="8"/>
        <v>BA</v>
      </c>
      <c r="C190" s="1928" t="s">
        <v>13601</v>
      </c>
      <c r="D190" s="1929"/>
      <c r="E190" s="1929"/>
      <c r="F190" s="1929"/>
      <c r="G190" s="1929"/>
      <c r="H190" s="1929"/>
      <c r="I190" s="1929"/>
      <c r="J190" s="1930"/>
      <c r="K190" s="1330" t="s">
        <v>12984</v>
      </c>
      <c r="L190" s="1331" t="str">
        <f t="shared" si="9"/>
        <v>BA</v>
      </c>
      <c r="M190" s="1349" t="s">
        <v>16</v>
      </c>
    </row>
    <row r="191" spans="1:13">
      <c r="A191" s="1316">
        <f t="shared" si="7"/>
        <v>187</v>
      </c>
      <c r="B191" s="1326" t="str">
        <f t="shared" si="8"/>
        <v>BB</v>
      </c>
      <c r="C191" s="1928" t="s">
        <v>13601</v>
      </c>
      <c r="D191" s="1929"/>
      <c r="E191" s="1929"/>
      <c r="F191" s="1929"/>
      <c r="G191" s="1929"/>
      <c r="H191" s="1929"/>
      <c r="I191" s="1929"/>
      <c r="J191" s="1930"/>
      <c r="K191" s="1330" t="s">
        <v>12984</v>
      </c>
      <c r="L191" s="1331" t="str">
        <f t="shared" si="9"/>
        <v>BB</v>
      </c>
      <c r="M191" s="1349" t="s">
        <v>16</v>
      </c>
    </row>
    <row r="192" spans="1:13">
      <c r="A192" s="1316">
        <f t="shared" si="7"/>
        <v>188</v>
      </c>
      <c r="B192" s="1326" t="str">
        <f t="shared" si="8"/>
        <v>BC</v>
      </c>
      <c r="C192" s="1928" t="s">
        <v>13601</v>
      </c>
      <c r="D192" s="1929"/>
      <c r="E192" s="1929"/>
      <c r="F192" s="1929"/>
      <c r="G192" s="1929"/>
      <c r="H192" s="1929"/>
      <c r="I192" s="1929"/>
      <c r="J192" s="1930"/>
      <c r="K192" s="1330" t="s">
        <v>12984</v>
      </c>
      <c r="L192" s="1331" t="str">
        <f t="shared" si="9"/>
        <v>BC</v>
      </c>
      <c r="M192" s="1349" t="s">
        <v>16</v>
      </c>
    </row>
    <row r="193" spans="1:13">
      <c r="A193" s="1316">
        <f t="shared" si="7"/>
        <v>189</v>
      </c>
      <c r="B193" s="1326" t="str">
        <f t="shared" si="8"/>
        <v>BD</v>
      </c>
      <c r="C193" s="1928" t="s">
        <v>13601</v>
      </c>
      <c r="D193" s="1929"/>
      <c r="E193" s="1929"/>
      <c r="F193" s="1929"/>
      <c r="G193" s="1929"/>
      <c r="H193" s="1929"/>
      <c r="I193" s="1929"/>
      <c r="J193" s="1930"/>
      <c r="K193" s="1330" t="s">
        <v>12984</v>
      </c>
      <c r="L193" s="1331" t="str">
        <f t="shared" si="9"/>
        <v>BD</v>
      </c>
      <c r="M193" s="1349" t="s">
        <v>16</v>
      </c>
    </row>
    <row r="194" spans="1:13">
      <c r="A194" s="1316">
        <f t="shared" si="7"/>
        <v>190</v>
      </c>
      <c r="B194" s="1326" t="str">
        <f t="shared" si="8"/>
        <v>BE</v>
      </c>
      <c r="C194" s="1928" t="s">
        <v>13601</v>
      </c>
      <c r="D194" s="1929"/>
      <c r="E194" s="1929"/>
      <c r="F194" s="1929"/>
      <c r="G194" s="1929"/>
      <c r="H194" s="1929"/>
      <c r="I194" s="1929"/>
      <c r="J194" s="1930"/>
      <c r="K194" s="1330" t="s">
        <v>12984</v>
      </c>
      <c r="L194" s="1331" t="str">
        <f t="shared" si="9"/>
        <v>BE</v>
      </c>
      <c r="M194" s="1349" t="s">
        <v>16</v>
      </c>
    </row>
    <row r="195" spans="1:13">
      <c r="A195" s="1316">
        <f t="shared" si="7"/>
        <v>191</v>
      </c>
      <c r="B195" s="1326" t="str">
        <f t="shared" si="8"/>
        <v>BF</v>
      </c>
      <c r="C195" s="1928" t="s">
        <v>13601</v>
      </c>
      <c r="D195" s="1929"/>
      <c r="E195" s="1929"/>
      <c r="F195" s="1929"/>
      <c r="G195" s="1929"/>
      <c r="H195" s="1929"/>
      <c r="I195" s="1929"/>
      <c r="J195" s="1930"/>
      <c r="K195" s="1330" t="s">
        <v>12984</v>
      </c>
      <c r="L195" s="1331" t="str">
        <f t="shared" si="9"/>
        <v>BF</v>
      </c>
      <c r="M195" s="1349" t="s">
        <v>16</v>
      </c>
    </row>
    <row r="196" spans="1:13">
      <c r="A196" s="1316">
        <f t="shared" si="7"/>
        <v>192</v>
      </c>
      <c r="B196" s="1326" t="str">
        <f t="shared" si="8"/>
        <v>C0</v>
      </c>
      <c r="C196" s="1928" t="s">
        <v>13601</v>
      </c>
      <c r="D196" s="1929"/>
      <c r="E196" s="1929"/>
      <c r="F196" s="1929"/>
      <c r="G196" s="1929"/>
      <c r="H196" s="1929"/>
      <c r="I196" s="1929"/>
      <c r="J196" s="1930"/>
      <c r="K196" s="1330" t="s">
        <v>12984</v>
      </c>
      <c r="L196" s="1331" t="str">
        <f t="shared" si="9"/>
        <v>C0</v>
      </c>
      <c r="M196" s="1349" t="s">
        <v>16</v>
      </c>
    </row>
    <row r="197" spans="1:13">
      <c r="A197" s="1316">
        <f t="shared" si="7"/>
        <v>193</v>
      </c>
      <c r="B197" s="1326" t="str">
        <f t="shared" si="8"/>
        <v>C1</v>
      </c>
      <c r="C197" s="1928" t="s">
        <v>13601</v>
      </c>
      <c r="D197" s="1929"/>
      <c r="E197" s="1929"/>
      <c r="F197" s="1929"/>
      <c r="G197" s="1929"/>
      <c r="H197" s="1929"/>
      <c r="I197" s="1929"/>
      <c r="J197" s="1930"/>
      <c r="K197" s="1330" t="s">
        <v>12984</v>
      </c>
      <c r="L197" s="1331" t="str">
        <f t="shared" si="9"/>
        <v>C1</v>
      </c>
      <c r="M197" s="1349" t="s">
        <v>16</v>
      </c>
    </row>
    <row r="198" spans="1:13">
      <c r="A198" s="1316">
        <f t="shared" ref="A198:A259" si="10">A197+1</f>
        <v>194</v>
      </c>
      <c r="B198" s="1326" t="str">
        <f t="shared" ref="B198:B259" si="11">DEC2HEX(A198,2)</f>
        <v>C2</v>
      </c>
      <c r="C198" s="1928" t="s">
        <v>13601</v>
      </c>
      <c r="D198" s="1929"/>
      <c r="E198" s="1929"/>
      <c r="F198" s="1929"/>
      <c r="G198" s="1929"/>
      <c r="H198" s="1929"/>
      <c r="I198" s="1929"/>
      <c r="J198" s="1930"/>
      <c r="K198" s="1330" t="s">
        <v>12984</v>
      </c>
      <c r="L198" s="1331" t="str">
        <f t="shared" si="9"/>
        <v>C2</v>
      </c>
      <c r="M198" s="1349" t="s">
        <v>16</v>
      </c>
    </row>
    <row r="199" spans="1:13">
      <c r="A199" s="1316">
        <f t="shared" si="10"/>
        <v>195</v>
      </c>
      <c r="B199" s="1326" t="str">
        <f t="shared" si="11"/>
        <v>C3</v>
      </c>
      <c r="C199" s="1928" t="s">
        <v>13601</v>
      </c>
      <c r="D199" s="1929"/>
      <c r="E199" s="1929"/>
      <c r="F199" s="1929"/>
      <c r="G199" s="1929"/>
      <c r="H199" s="1929"/>
      <c r="I199" s="1929"/>
      <c r="J199" s="1930"/>
      <c r="K199" s="1330" t="s">
        <v>12984</v>
      </c>
      <c r="L199" s="1331" t="str">
        <f t="shared" si="9"/>
        <v>C3</v>
      </c>
      <c r="M199" s="1349" t="s">
        <v>16</v>
      </c>
    </row>
    <row r="200" spans="1:13">
      <c r="A200" s="1316">
        <f t="shared" si="10"/>
        <v>196</v>
      </c>
      <c r="B200" s="1326" t="str">
        <f t="shared" si="11"/>
        <v>C4</v>
      </c>
      <c r="C200" s="1928" t="s">
        <v>13601</v>
      </c>
      <c r="D200" s="1929"/>
      <c r="E200" s="1929"/>
      <c r="F200" s="1929"/>
      <c r="G200" s="1929"/>
      <c r="H200" s="1929"/>
      <c r="I200" s="1929"/>
      <c r="J200" s="1930"/>
      <c r="K200" s="1330" t="s">
        <v>12984</v>
      </c>
      <c r="L200" s="1331" t="str">
        <f t="shared" si="9"/>
        <v>C4</v>
      </c>
      <c r="M200" s="1349" t="s">
        <v>16</v>
      </c>
    </row>
    <row r="201" spans="1:13">
      <c r="A201" s="1316">
        <f t="shared" si="10"/>
        <v>197</v>
      </c>
      <c r="B201" s="1326" t="str">
        <f t="shared" si="11"/>
        <v>C5</v>
      </c>
      <c r="C201" s="1928" t="s">
        <v>13601</v>
      </c>
      <c r="D201" s="1929"/>
      <c r="E201" s="1929"/>
      <c r="F201" s="1929"/>
      <c r="G201" s="1929"/>
      <c r="H201" s="1929"/>
      <c r="I201" s="1929"/>
      <c r="J201" s="1930"/>
      <c r="K201" s="1330" t="s">
        <v>12984</v>
      </c>
      <c r="L201" s="1331" t="str">
        <f t="shared" si="9"/>
        <v>C5</v>
      </c>
      <c r="M201" s="1349" t="s">
        <v>16</v>
      </c>
    </row>
    <row r="202" spans="1:13">
      <c r="A202" s="1316">
        <f t="shared" si="10"/>
        <v>198</v>
      </c>
      <c r="B202" s="1326" t="str">
        <f t="shared" si="11"/>
        <v>C6</v>
      </c>
      <c r="C202" s="1928" t="s">
        <v>13601</v>
      </c>
      <c r="D202" s="1929"/>
      <c r="E202" s="1929"/>
      <c r="F202" s="1929"/>
      <c r="G202" s="1929"/>
      <c r="H202" s="1929"/>
      <c r="I202" s="1929"/>
      <c r="J202" s="1930"/>
      <c r="K202" s="1330" t="s">
        <v>12984</v>
      </c>
      <c r="L202" s="1331" t="str">
        <f t="shared" si="9"/>
        <v>C6</v>
      </c>
      <c r="M202" s="1349" t="s">
        <v>16</v>
      </c>
    </row>
    <row r="203" spans="1:13">
      <c r="A203" s="1316">
        <f t="shared" si="10"/>
        <v>199</v>
      </c>
      <c r="B203" s="1326" t="str">
        <f t="shared" si="11"/>
        <v>C7</v>
      </c>
      <c r="C203" s="1928" t="s">
        <v>13601</v>
      </c>
      <c r="D203" s="1929"/>
      <c r="E203" s="1929"/>
      <c r="F203" s="1929"/>
      <c r="G203" s="1929"/>
      <c r="H203" s="1929"/>
      <c r="I203" s="1929"/>
      <c r="J203" s="1930"/>
      <c r="K203" s="1330" t="s">
        <v>12984</v>
      </c>
      <c r="L203" s="1331" t="str">
        <f t="shared" si="9"/>
        <v>C7</v>
      </c>
      <c r="M203" s="1349" t="s">
        <v>16</v>
      </c>
    </row>
    <row r="204" spans="1:13">
      <c r="A204" s="1316">
        <f t="shared" si="10"/>
        <v>200</v>
      </c>
      <c r="B204" s="1326" t="str">
        <f t="shared" si="11"/>
        <v>C8</v>
      </c>
      <c r="C204" s="1928" t="s">
        <v>13601</v>
      </c>
      <c r="D204" s="1929"/>
      <c r="E204" s="1929"/>
      <c r="F204" s="1929"/>
      <c r="G204" s="1929"/>
      <c r="H204" s="1929"/>
      <c r="I204" s="1929"/>
      <c r="J204" s="1930"/>
      <c r="K204" s="1330" t="s">
        <v>12984</v>
      </c>
      <c r="L204" s="1331" t="str">
        <f t="shared" si="9"/>
        <v>C8</v>
      </c>
      <c r="M204" s="1349" t="s">
        <v>16</v>
      </c>
    </row>
    <row r="205" spans="1:13">
      <c r="A205" s="1316">
        <f t="shared" si="10"/>
        <v>201</v>
      </c>
      <c r="B205" s="1326" t="str">
        <f t="shared" si="11"/>
        <v>C9</v>
      </c>
      <c r="C205" s="1928" t="s">
        <v>13601</v>
      </c>
      <c r="D205" s="1929"/>
      <c r="E205" s="1929"/>
      <c r="F205" s="1929"/>
      <c r="G205" s="1929"/>
      <c r="H205" s="1929"/>
      <c r="I205" s="1929"/>
      <c r="J205" s="1930"/>
      <c r="K205" s="1330" t="s">
        <v>12984</v>
      </c>
      <c r="L205" s="1331" t="str">
        <f t="shared" si="9"/>
        <v>C9</v>
      </c>
      <c r="M205" s="1349" t="s">
        <v>16</v>
      </c>
    </row>
    <row r="206" spans="1:13">
      <c r="A206" s="1316">
        <f t="shared" si="10"/>
        <v>202</v>
      </c>
      <c r="B206" s="1326" t="str">
        <f t="shared" si="11"/>
        <v>CA</v>
      </c>
      <c r="C206" s="1928" t="s">
        <v>13601</v>
      </c>
      <c r="D206" s="1929"/>
      <c r="E206" s="1929"/>
      <c r="F206" s="1929"/>
      <c r="G206" s="1929"/>
      <c r="H206" s="1929"/>
      <c r="I206" s="1929"/>
      <c r="J206" s="1930"/>
      <c r="K206" s="1330" t="s">
        <v>12984</v>
      </c>
      <c r="L206" s="1331" t="str">
        <f t="shared" si="9"/>
        <v>CA</v>
      </c>
      <c r="M206" s="1349" t="s">
        <v>16</v>
      </c>
    </row>
    <row r="207" spans="1:13">
      <c r="A207" s="1316">
        <f t="shared" si="10"/>
        <v>203</v>
      </c>
      <c r="B207" s="1326" t="str">
        <f t="shared" si="11"/>
        <v>CB</v>
      </c>
      <c r="C207" s="1928" t="s">
        <v>13601</v>
      </c>
      <c r="D207" s="1929"/>
      <c r="E207" s="1929"/>
      <c r="F207" s="1929"/>
      <c r="G207" s="1929"/>
      <c r="H207" s="1929"/>
      <c r="I207" s="1929"/>
      <c r="J207" s="1930"/>
      <c r="K207" s="1330" t="s">
        <v>12984</v>
      </c>
      <c r="L207" s="1331" t="str">
        <f t="shared" si="9"/>
        <v>CB</v>
      </c>
      <c r="M207" s="1349" t="s">
        <v>16</v>
      </c>
    </row>
    <row r="208" spans="1:13">
      <c r="A208" s="1316">
        <f t="shared" si="10"/>
        <v>204</v>
      </c>
      <c r="B208" s="1326" t="str">
        <f t="shared" si="11"/>
        <v>CC</v>
      </c>
      <c r="C208" s="1928" t="s">
        <v>13601</v>
      </c>
      <c r="D208" s="1929"/>
      <c r="E208" s="1929"/>
      <c r="F208" s="1929"/>
      <c r="G208" s="1929"/>
      <c r="H208" s="1929"/>
      <c r="I208" s="1929"/>
      <c r="J208" s="1930"/>
      <c r="K208" s="1330" t="s">
        <v>12984</v>
      </c>
      <c r="L208" s="1331" t="str">
        <f t="shared" si="9"/>
        <v>CC</v>
      </c>
      <c r="M208" s="1349" t="s">
        <v>16</v>
      </c>
    </row>
    <row r="209" spans="1:13">
      <c r="A209" s="1316">
        <f t="shared" si="10"/>
        <v>205</v>
      </c>
      <c r="B209" s="1326" t="str">
        <f t="shared" si="11"/>
        <v>CD</v>
      </c>
      <c r="C209" s="1928" t="s">
        <v>13601</v>
      </c>
      <c r="D209" s="1929"/>
      <c r="E209" s="1929"/>
      <c r="F209" s="1929"/>
      <c r="G209" s="1929"/>
      <c r="H209" s="1929"/>
      <c r="I209" s="1929"/>
      <c r="J209" s="1930"/>
      <c r="K209" s="1330" t="s">
        <v>12984</v>
      </c>
      <c r="L209" s="1331" t="str">
        <f t="shared" si="9"/>
        <v>CD</v>
      </c>
      <c r="M209" s="1349" t="s">
        <v>16</v>
      </c>
    </row>
    <row r="210" spans="1:13">
      <c r="A210" s="1316">
        <f t="shared" si="10"/>
        <v>206</v>
      </c>
      <c r="B210" s="1326" t="str">
        <f t="shared" si="11"/>
        <v>CE</v>
      </c>
      <c r="C210" s="1928" t="s">
        <v>13601</v>
      </c>
      <c r="D210" s="1929"/>
      <c r="E210" s="1929"/>
      <c r="F210" s="1929"/>
      <c r="G210" s="1929"/>
      <c r="H210" s="1929"/>
      <c r="I210" s="1929"/>
      <c r="J210" s="1930"/>
      <c r="K210" s="1330" t="s">
        <v>12984</v>
      </c>
      <c r="L210" s="1331" t="str">
        <f t="shared" si="9"/>
        <v>CE</v>
      </c>
      <c r="M210" s="1349" t="s">
        <v>16</v>
      </c>
    </row>
    <row r="211" spans="1:13">
      <c r="A211" s="1316">
        <f t="shared" si="10"/>
        <v>207</v>
      </c>
      <c r="B211" s="1326" t="str">
        <f t="shared" si="11"/>
        <v>CF</v>
      </c>
      <c r="C211" s="1928" t="s">
        <v>13601</v>
      </c>
      <c r="D211" s="1929"/>
      <c r="E211" s="1929"/>
      <c r="F211" s="1929"/>
      <c r="G211" s="1929"/>
      <c r="H211" s="1929"/>
      <c r="I211" s="1929"/>
      <c r="J211" s="1930"/>
      <c r="K211" s="1330" t="s">
        <v>12984</v>
      </c>
      <c r="L211" s="1331" t="str">
        <f t="shared" si="9"/>
        <v>CF</v>
      </c>
      <c r="M211" s="1349" t="s">
        <v>16</v>
      </c>
    </row>
    <row r="212" spans="1:13">
      <c r="A212" s="1316">
        <f t="shared" si="10"/>
        <v>208</v>
      </c>
      <c r="B212" s="1326" t="str">
        <f t="shared" si="11"/>
        <v>D0</v>
      </c>
      <c r="C212" s="1928" t="s">
        <v>13601</v>
      </c>
      <c r="D212" s="1929"/>
      <c r="E212" s="1929"/>
      <c r="F212" s="1929"/>
      <c r="G212" s="1929"/>
      <c r="H212" s="1929"/>
      <c r="I212" s="1929"/>
      <c r="J212" s="1930"/>
      <c r="K212" s="1330" t="s">
        <v>12984</v>
      </c>
      <c r="L212" s="1331" t="str">
        <f t="shared" si="9"/>
        <v>D0</v>
      </c>
      <c r="M212" s="1349" t="s">
        <v>16</v>
      </c>
    </row>
    <row r="213" spans="1:13">
      <c r="A213" s="1316">
        <f t="shared" si="10"/>
        <v>209</v>
      </c>
      <c r="B213" s="1326" t="str">
        <f t="shared" si="11"/>
        <v>D1</v>
      </c>
      <c r="C213" s="1928" t="s">
        <v>13601</v>
      </c>
      <c r="D213" s="1929"/>
      <c r="E213" s="1929"/>
      <c r="F213" s="1929"/>
      <c r="G213" s="1929"/>
      <c r="H213" s="1929"/>
      <c r="I213" s="1929"/>
      <c r="J213" s="1930"/>
      <c r="K213" s="1330" t="s">
        <v>12984</v>
      </c>
      <c r="L213" s="1331" t="str">
        <f t="shared" si="9"/>
        <v>D1</v>
      </c>
      <c r="M213" s="1349" t="s">
        <v>16</v>
      </c>
    </row>
    <row r="214" spans="1:13">
      <c r="A214" s="1316">
        <f t="shared" si="10"/>
        <v>210</v>
      </c>
      <c r="B214" s="1326" t="str">
        <f t="shared" si="11"/>
        <v>D2</v>
      </c>
      <c r="C214" s="1928" t="s">
        <v>13601</v>
      </c>
      <c r="D214" s="1929"/>
      <c r="E214" s="1929"/>
      <c r="F214" s="1929"/>
      <c r="G214" s="1929"/>
      <c r="H214" s="1929"/>
      <c r="I214" s="1929"/>
      <c r="J214" s="1930"/>
      <c r="K214" s="1330" t="s">
        <v>12984</v>
      </c>
      <c r="L214" s="1331" t="str">
        <f t="shared" si="9"/>
        <v>D2</v>
      </c>
      <c r="M214" s="1349" t="s">
        <v>16</v>
      </c>
    </row>
    <row r="215" spans="1:13">
      <c r="A215" s="1316">
        <f t="shared" si="10"/>
        <v>211</v>
      </c>
      <c r="B215" s="1326" t="str">
        <f t="shared" si="11"/>
        <v>D3</v>
      </c>
      <c r="C215" s="1928" t="s">
        <v>13601</v>
      </c>
      <c r="D215" s="1929"/>
      <c r="E215" s="1929"/>
      <c r="F215" s="1929"/>
      <c r="G215" s="1929"/>
      <c r="H215" s="1929"/>
      <c r="I215" s="1929"/>
      <c r="J215" s="1930"/>
      <c r="K215" s="1330" t="s">
        <v>12984</v>
      </c>
      <c r="L215" s="1331" t="str">
        <f t="shared" si="9"/>
        <v>D3</v>
      </c>
      <c r="M215" s="1349" t="s">
        <v>16</v>
      </c>
    </row>
    <row r="216" spans="1:13">
      <c r="A216" s="1316">
        <f t="shared" si="10"/>
        <v>212</v>
      </c>
      <c r="B216" s="1326" t="str">
        <f t="shared" si="11"/>
        <v>D4</v>
      </c>
      <c r="C216" s="1928" t="s">
        <v>13601</v>
      </c>
      <c r="D216" s="1929"/>
      <c r="E216" s="1929"/>
      <c r="F216" s="1929"/>
      <c r="G216" s="1929"/>
      <c r="H216" s="1929"/>
      <c r="I216" s="1929"/>
      <c r="J216" s="1930"/>
      <c r="K216" s="1330" t="s">
        <v>12984</v>
      </c>
      <c r="L216" s="1331" t="str">
        <f t="shared" si="9"/>
        <v>D4</v>
      </c>
      <c r="M216" s="1349" t="s">
        <v>16</v>
      </c>
    </row>
    <row r="217" spans="1:13">
      <c r="A217" s="1316">
        <f t="shared" si="10"/>
        <v>213</v>
      </c>
      <c r="B217" s="1326" t="str">
        <f t="shared" si="11"/>
        <v>D5</v>
      </c>
      <c r="C217" s="1928" t="s">
        <v>13601</v>
      </c>
      <c r="D217" s="1929"/>
      <c r="E217" s="1929"/>
      <c r="F217" s="1929"/>
      <c r="G217" s="1929"/>
      <c r="H217" s="1929"/>
      <c r="I217" s="1929"/>
      <c r="J217" s="1930"/>
      <c r="K217" s="1330" t="s">
        <v>12984</v>
      </c>
      <c r="L217" s="1331" t="str">
        <f t="shared" si="9"/>
        <v>D5</v>
      </c>
      <c r="M217" s="1349" t="s">
        <v>16</v>
      </c>
    </row>
    <row r="218" spans="1:13">
      <c r="A218" s="1316">
        <f t="shared" si="10"/>
        <v>214</v>
      </c>
      <c r="B218" s="1326" t="str">
        <f t="shared" si="11"/>
        <v>D6</v>
      </c>
      <c r="C218" s="1928" t="s">
        <v>13601</v>
      </c>
      <c r="D218" s="1929"/>
      <c r="E218" s="1929"/>
      <c r="F218" s="1929"/>
      <c r="G218" s="1929"/>
      <c r="H218" s="1929"/>
      <c r="I218" s="1929"/>
      <c r="J218" s="1930"/>
      <c r="K218" s="1330" t="s">
        <v>12984</v>
      </c>
      <c r="L218" s="1331" t="str">
        <f t="shared" si="9"/>
        <v>D6</v>
      </c>
      <c r="M218" s="1349" t="s">
        <v>16</v>
      </c>
    </row>
    <row r="219" spans="1:13">
      <c r="A219" s="1316">
        <f t="shared" si="10"/>
        <v>215</v>
      </c>
      <c r="B219" s="1326" t="str">
        <f t="shared" si="11"/>
        <v>D7</v>
      </c>
      <c r="C219" s="1928" t="s">
        <v>13601</v>
      </c>
      <c r="D219" s="1929"/>
      <c r="E219" s="1929"/>
      <c r="F219" s="1929"/>
      <c r="G219" s="1929"/>
      <c r="H219" s="1929"/>
      <c r="I219" s="1929"/>
      <c r="J219" s="1930"/>
      <c r="K219" s="1330" t="s">
        <v>12984</v>
      </c>
      <c r="L219" s="1331" t="str">
        <f t="shared" si="9"/>
        <v>D7</v>
      </c>
      <c r="M219" s="1349" t="s">
        <v>16</v>
      </c>
    </row>
    <row r="220" spans="1:13">
      <c r="A220" s="1316">
        <f t="shared" si="10"/>
        <v>216</v>
      </c>
      <c r="B220" s="1326" t="str">
        <f t="shared" si="11"/>
        <v>D8</v>
      </c>
      <c r="C220" s="1928" t="s">
        <v>13601</v>
      </c>
      <c r="D220" s="1929"/>
      <c r="E220" s="1929"/>
      <c r="F220" s="1929"/>
      <c r="G220" s="1929"/>
      <c r="H220" s="1929"/>
      <c r="I220" s="1929"/>
      <c r="J220" s="1930"/>
      <c r="K220" s="1330" t="s">
        <v>12984</v>
      </c>
      <c r="L220" s="1331" t="str">
        <f t="shared" si="9"/>
        <v>D8</v>
      </c>
      <c r="M220" s="1349" t="s">
        <v>16</v>
      </c>
    </row>
    <row r="221" spans="1:13">
      <c r="A221" s="1316">
        <f t="shared" si="10"/>
        <v>217</v>
      </c>
      <c r="B221" s="1326" t="str">
        <f t="shared" si="11"/>
        <v>D9</v>
      </c>
      <c r="C221" s="1928" t="s">
        <v>13601</v>
      </c>
      <c r="D221" s="1929"/>
      <c r="E221" s="1929"/>
      <c r="F221" s="1929"/>
      <c r="G221" s="1929"/>
      <c r="H221" s="1929"/>
      <c r="I221" s="1929"/>
      <c r="J221" s="1930"/>
      <c r="K221" s="1330" t="s">
        <v>12984</v>
      </c>
      <c r="L221" s="1331" t="str">
        <f t="shared" si="9"/>
        <v>D9</v>
      </c>
      <c r="M221" s="1349" t="s">
        <v>16</v>
      </c>
    </row>
    <row r="222" spans="1:13">
      <c r="A222" s="1316">
        <f t="shared" si="10"/>
        <v>218</v>
      </c>
      <c r="B222" s="1326" t="str">
        <f t="shared" si="11"/>
        <v>DA</v>
      </c>
      <c r="C222" s="1928" t="s">
        <v>13601</v>
      </c>
      <c r="D222" s="1929"/>
      <c r="E222" s="1929"/>
      <c r="F222" s="1929"/>
      <c r="G222" s="1929"/>
      <c r="H222" s="1929"/>
      <c r="I222" s="1929"/>
      <c r="J222" s="1930"/>
      <c r="K222" s="1330" t="s">
        <v>12984</v>
      </c>
      <c r="L222" s="1331" t="str">
        <f t="shared" si="9"/>
        <v>DA</v>
      </c>
      <c r="M222" s="1349" t="s">
        <v>16</v>
      </c>
    </row>
    <row r="223" spans="1:13">
      <c r="A223" s="1316">
        <f t="shared" si="10"/>
        <v>219</v>
      </c>
      <c r="B223" s="1326" t="str">
        <f t="shared" si="11"/>
        <v>DB</v>
      </c>
      <c r="C223" s="1928" t="s">
        <v>13601</v>
      </c>
      <c r="D223" s="1929"/>
      <c r="E223" s="1929"/>
      <c r="F223" s="1929"/>
      <c r="G223" s="1929"/>
      <c r="H223" s="1929"/>
      <c r="I223" s="1929"/>
      <c r="J223" s="1930"/>
      <c r="K223" s="1330" t="s">
        <v>12984</v>
      </c>
      <c r="L223" s="1331" t="str">
        <f t="shared" si="9"/>
        <v>DB</v>
      </c>
      <c r="M223" s="1349" t="s">
        <v>16</v>
      </c>
    </row>
    <row r="224" spans="1:13">
      <c r="A224" s="1316">
        <f t="shared" si="10"/>
        <v>220</v>
      </c>
      <c r="B224" s="1326" t="str">
        <f t="shared" si="11"/>
        <v>DC</v>
      </c>
      <c r="C224" s="1928" t="s">
        <v>13601</v>
      </c>
      <c r="D224" s="1929"/>
      <c r="E224" s="1929"/>
      <c r="F224" s="1929"/>
      <c r="G224" s="1929"/>
      <c r="H224" s="1929"/>
      <c r="I224" s="1929"/>
      <c r="J224" s="1930"/>
      <c r="K224" s="1330" t="s">
        <v>12984</v>
      </c>
      <c r="L224" s="1331" t="str">
        <f t="shared" si="9"/>
        <v>DC</v>
      </c>
      <c r="M224" s="1349" t="s">
        <v>16</v>
      </c>
    </row>
    <row r="225" spans="1:13">
      <c r="A225" s="1316">
        <f t="shared" si="10"/>
        <v>221</v>
      </c>
      <c r="B225" s="1326" t="str">
        <f t="shared" si="11"/>
        <v>DD</v>
      </c>
      <c r="C225" s="1928" t="s">
        <v>13601</v>
      </c>
      <c r="D225" s="1929"/>
      <c r="E225" s="1929"/>
      <c r="F225" s="1929"/>
      <c r="G225" s="1929"/>
      <c r="H225" s="1929"/>
      <c r="I225" s="1929"/>
      <c r="J225" s="1930"/>
      <c r="K225" s="1330" t="s">
        <v>12984</v>
      </c>
      <c r="L225" s="1331" t="str">
        <f t="shared" si="9"/>
        <v>DD</v>
      </c>
      <c r="M225" s="1349" t="s">
        <v>16</v>
      </c>
    </row>
    <row r="226" spans="1:13">
      <c r="A226" s="1316">
        <f t="shared" si="10"/>
        <v>222</v>
      </c>
      <c r="B226" s="1326" t="str">
        <f t="shared" si="11"/>
        <v>DE</v>
      </c>
      <c r="C226" s="1928" t="s">
        <v>13601</v>
      </c>
      <c r="D226" s="1929"/>
      <c r="E226" s="1929"/>
      <c r="F226" s="1929"/>
      <c r="G226" s="1929"/>
      <c r="H226" s="1929"/>
      <c r="I226" s="1929"/>
      <c r="J226" s="1930"/>
      <c r="K226" s="1330" t="s">
        <v>12984</v>
      </c>
      <c r="L226" s="1331" t="str">
        <f t="shared" si="9"/>
        <v>DE</v>
      </c>
      <c r="M226" s="1349" t="s">
        <v>16</v>
      </c>
    </row>
    <row r="227" spans="1:13">
      <c r="A227" s="1316">
        <f t="shared" si="10"/>
        <v>223</v>
      </c>
      <c r="B227" s="1326" t="str">
        <f t="shared" si="11"/>
        <v>DF</v>
      </c>
      <c r="C227" s="1928" t="s">
        <v>13601</v>
      </c>
      <c r="D227" s="1929"/>
      <c r="E227" s="1929"/>
      <c r="F227" s="1929"/>
      <c r="G227" s="1929"/>
      <c r="H227" s="1929"/>
      <c r="I227" s="1929"/>
      <c r="J227" s="1930"/>
      <c r="K227" s="1330" t="s">
        <v>12984</v>
      </c>
      <c r="L227" s="1331" t="str">
        <f t="shared" si="9"/>
        <v>DF</v>
      </c>
      <c r="M227" s="1349" t="s">
        <v>16</v>
      </c>
    </row>
    <row r="228" spans="1:13">
      <c r="A228" s="1316">
        <f t="shared" si="10"/>
        <v>224</v>
      </c>
      <c r="B228" s="1326" t="str">
        <f t="shared" si="11"/>
        <v>E0</v>
      </c>
      <c r="C228" s="1928" t="s">
        <v>13601</v>
      </c>
      <c r="D228" s="1929"/>
      <c r="E228" s="1929"/>
      <c r="F228" s="1929"/>
      <c r="G228" s="1929"/>
      <c r="H228" s="1929"/>
      <c r="I228" s="1929"/>
      <c r="J228" s="1930"/>
      <c r="K228" s="1330" t="s">
        <v>12984</v>
      </c>
      <c r="L228" s="1331" t="str">
        <f t="shared" si="9"/>
        <v>E0</v>
      </c>
      <c r="M228" s="1349" t="s">
        <v>16</v>
      </c>
    </row>
    <row r="229" spans="1:13">
      <c r="A229" s="1316">
        <f t="shared" si="10"/>
        <v>225</v>
      </c>
      <c r="B229" s="1326" t="str">
        <f t="shared" si="11"/>
        <v>E1</v>
      </c>
      <c r="C229" s="1928" t="s">
        <v>13601</v>
      </c>
      <c r="D229" s="1929"/>
      <c r="E229" s="1929"/>
      <c r="F229" s="1929"/>
      <c r="G229" s="1929"/>
      <c r="H229" s="1929"/>
      <c r="I229" s="1929"/>
      <c r="J229" s="1930"/>
      <c r="K229" s="1330" t="s">
        <v>12984</v>
      </c>
      <c r="L229" s="1331" t="str">
        <f t="shared" si="9"/>
        <v>E1</v>
      </c>
      <c r="M229" s="1349" t="s">
        <v>16</v>
      </c>
    </row>
    <row r="230" spans="1:13">
      <c r="A230" s="1316">
        <f t="shared" si="10"/>
        <v>226</v>
      </c>
      <c r="B230" s="1326" t="str">
        <f t="shared" si="11"/>
        <v>E2</v>
      </c>
      <c r="C230" s="1928" t="s">
        <v>13601</v>
      </c>
      <c r="D230" s="1929"/>
      <c r="E230" s="1929"/>
      <c r="F230" s="1929"/>
      <c r="G230" s="1929"/>
      <c r="H230" s="1929"/>
      <c r="I230" s="1929"/>
      <c r="J230" s="1930"/>
      <c r="K230" s="1330" t="s">
        <v>12984</v>
      </c>
      <c r="L230" s="1331" t="str">
        <f t="shared" si="9"/>
        <v>E2</v>
      </c>
      <c r="M230" s="1349" t="s">
        <v>16</v>
      </c>
    </row>
    <row r="231" spans="1:13">
      <c r="A231" s="1316">
        <f t="shared" si="10"/>
        <v>227</v>
      </c>
      <c r="B231" s="1326" t="str">
        <f t="shared" si="11"/>
        <v>E3</v>
      </c>
      <c r="C231" s="1928" t="s">
        <v>13601</v>
      </c>
      <c r="D231" s="1929"/>
      <c r="E231" s="1929"/>
      <c r="F231" s="1929"/>
      <c r="G231" s="1929"/>
      <c r="H231" s="1929"/>
      <c r="I231" s="1929"/>
      <c r="J231" s="1930"/>
      <c r="K231" s="1330" t="s">
        <v>12984</v>
      </c>
      <c r="L231" s="1331" t="str">
        <f t="shared" si="9"/>
        <v>E3</v>
      </c>
      <c r="M231" s="1349" t="s">
        <v>16</v>
      </c>
    </row>
    <row r="232" spans="1:13">
      <c r="A232" s="1316">
        <f t="shared" si="10"/>
        <v>228</v>
      </c>
      <c r="B232" s="1326" t="str">
        <f t="shared" si="11"/>
        <v>E4</v>
      </c>
      <c r="C232" s="1928" t="s">
        <v>13601</v>
      </c>
      <c r="D232" s="1929"/>
      <c r="E232" s="1929"/>
      <c r="F232" s="1929"/>
      <c r="G232" s="1929"/>
      <c r="H232" s="1929"/>
      <c r="I232" s="1929"/>
      <c r="J232" s="1930"/>
      <c r="K232" s="1330" t="s">
        <v>12984</v>
      </c>
      <c r="L232" s="1331" t="str">
        <f t="shared" si="9"/>
        <v>E4</v>
      </c>
      <c r="M232" s="1349" t="s">
        <v>16</v>
      </c>
    </row>
    <row r="233" spans="1:13">
      <c r="A233" s="1316">
        <f t="shared" si="10"/>
        <v>229</v>
      </c>
      <c r="B233" s="1326" t="str">
        <f t="shared" si="11"/>
        <v>E5</v>
      </c>
      <c r="C233" s="1928" t="s">
        <v>13601</v>
      </c>
      <c r="D233" s="1929"/>
      <c r="E233" s="1929"/>
      <c r="F233" s="1929"/>
      <c r="G233" s="1929"/>
      <c r="H233" s="1929"/>
      <c r="I233" s="1929"/>
      <c r="J233" s="1930"/>
      <c r="K233" s="1330" t="s">
        <v>12984</v>
      </c>
      <c r="L233" s="1331" t="str">
        <f t="shared" si="9"/>
        <v>E5</v>
      </c>
      <c r="M233" s="1349" t="s">
        <v>16</v>
      </c>
    </row>
    <row r="234" spans="1:13">
      <c r="A234" s="1316">
        <f t="shared" si="10"/>
        <v>230</v>
      </c>
      <c r="B234" s="1326" t="str">
        <f t="shared" si="11"/>
        <v>E6</v>
      </c>
      <c r="C234" s="1928" t="s">
        <v>13601</v>
      </c>
      <c r="D234" s="1929"/>
      <c r="E234" s="1929"/>
      <c r="F234" s="1929"/>
      <c r="G234" s="1929"/>
      <c r="H234" s="1929"/>
      <c r="I234" s="1929"/>
      <c r="J234" s="1930"/>
      <c r="K234" s="1330" t="s">
        <v>12984</v>
      </c>
      <c r="L234" s="1331" t="str">
        <f t="shared" si="9"/>
        <v>E6</v>
      </c>
      <c r="M234" s="1349" t="s">
        <v>16</v>
      </c>
    </row>
    <row r="235" spans="1:13">
      <c r="A235" s="1316">
        <f t="shared" si="10"/>
        <v>231</v>
      </c>
      <c r="B235" s="1326" t="str">
        <f t="shared" si="11"/>
        <v>E7</v>
      </c>
      <c r="C235" s="1928" t="s">
        <v>13601</v>
      </c>
      <c r="D235" s="1929"/>
      <c r="E235" s="1929"/>
      <c r="F235" s="1929"/>
      <c r="G235" s="1929"/>
      <c r="H235" s="1929"/>
      <c r="I235" s="1929"/>
      <c r="J235" s="1930"/>
      <c r="K235" s="1330" t="s">
        <v>12984</v>
      </c>
      <c r="L235" s="1331" t="str">
        <f t="shared" si="9"/>
        <v>E7</v>
      </c>
      <c r="M235" s="1349" t="s">
        <v>16</v>
      </c>
    </row>
    <row r="236" spans="1:13">
      <c r="A236" s="1316">
        <f t="shared" si="10"/>
        <v>232</v>
      </c>
      <c r="B236" s="1326" t="str">
        <f t="shared" si="11"/>
        <v>E8</v>
      </c>
      <c r="C236" s="1928" t="s">
        <v>13601</v>
      </c>
      <c r="D236" s="1929"/>
      <c r="E236" s="1929"/>
      <c r="F236" s="1929"/>
      <c r="G236" s="1929"/>
      <c r="H236" s="1929"/>
      <c r="I236" s="1929"/>
      <c r="J236" s="1930"/>
      <c r="K236" s="1330" t="s">
        <v>12984</v>
      </c>
      <c r="L236" s="1331" t="str">
        <f t="shared" si="9"/>
        <v>E8</v>
      </c>
      <c r="M236" s="1349" t="s">
        <v>16</v>
      </c>
    </row>
    <row r="237" spans="1:13">
      <c r="A237" s="1316">
        <f t="shared" si="10"/>
        <v>233</v>
      </c>
      <c r="B237" s="1326" t="str">
        <f t="shared" si="11"/>
        <v>E9</v>
      </c>
      <c r="C237" s="1928" t="s">
        <v>13601</v>
      </c>
      <c r="D237" s="1929"/>
      <c r="E237" s="1929"/>
      <c r="F237" s="1929"/>
      <c r="G237" s="1929"/>
      <c r="H237" s="1929"/>
      <c r="I237" s="1929"/>
      <c r="J237" s="1930"/>
      <c r="K237" s="1330" t="s">
        <v>12984</v>
      </c>
      <c r="L237" s="1331" t="str">
        <f t="shared" si="9"/>
        <v>E9</v>
      </c>
      <c r="M237" s="1349" t="s">
        <v>16</v>
      </c>
    </row>
    <row r="238" spans="1:13">
      <c r="A238" s="1316">
        <f t="shared" si="10"/>
        <v>234</v>
      </c>
      <c r="B238" s="1326" t="str">
        <f t="shared" si="11"/>
        <v>EA</v>
      </c>
      <c r="C238" s="1928" t="s">
        <v>13601</v>
      </c>
      <c r="D238" s="1929"/>
      <c r="E238" s="1929"/>
      <c r="F238" s="1929"/>
      <c r="G238" s="1929"/>
      <c r="H238" s="1929"/>
      <c r="I238" s="1929"/>
      <c r="J238" s="1930"/>
      <c r="K238" s="1330" t="s">
        <v>12984</v>
      </c>
      <c r="L238" s="1331" t="str">
        <f t="shared" si="9"/>
        <v>EA</v>
      </c>
      <c r="M238" s="1349" t="s">
        <v>16</v>
      </c>
    </row>
    <row r="239" spans="1:13">
      <c r="A239" s="1316">
        <f t="shared" si="10"/>
        <v>235</v>
      </c>
      <c r="B239" s="1326" t="str">
        <f t="shared" si="11"/>
        <v>EB</v>
      </c>
      <c r="C239" s="1928" t="s">
        <v>13601</v>
      </c>
      <c r="D239" s="1929"/>
      <c r="E239" s="1929"/>
      <c r="F239" s="1929"/>
      <c r="G239" s="1929"/>
      <c r="H239" s="1929"/>
      <c r="I239" s="1929"/>
      <c r="J239" s="1930"/>
      <c r="K239" s="1330" t="s">
        <v>12984</v>
      </c>
      <c r="L239" s="1331" t="str">
        <f t="shared" si="9"/>
        <v>EB</v>
      </c>
      <c r="M239" s="1349" t="s">
        <v>16</v>
      </c>
    </row>
    <row r="240" spans="1:13">
      <c r="A240" s="1316">
        <f t="shared" si="10"/>
        <v>236</v>
      </c>
      <c r="B240" s="1326" t="str">
        <f t="shared" si="11"/>
        <v>EC</v>
      </c>
      <c r="C240" s="1928" t="s">
        <v>13601</v>
      </c>
      <c r="D240" s="1929"/>
      <c r="E240" s="1929"/>
      <c r="F240" s="1929"/>
      <c r="G240" s="1929"/>
      <c r="H240" s="1929"/>
      <c r="I240" s="1929"/>
      <c r="J240" s="1930"/>
      <c r="K240" s="1330" t="s">
        <v>12984</v>
      </c>
      <c r="L240" s="1331" t="str">
        <f t="shared" si="9"/>
        <v>EC</v>
      </c>
      <c r="M240" s="1349" t="s">
        <v>16</v>
      </c>
    </row>
    <row r="241" spans="1:13">
      <c r="A241" s="1316">
        <f t="shared" si="10"/>
        <v>237</v>
      </c>
      <c r="B241" s="1326" t="str">
        <f t="shared" si="11"/>
        <v>ED</v>
      </c>
      <c r="C241" s="1928" t="s">
        <v>13601</v>
      </c>
      <c r="D241" s="1929"/>
      <c r="E241" s="1929"/>
      <c r="F241" s="1929"/>
      <c r="G241" s="1929"/>
      <c r="H241" s="1929"/>
      <c r="I241" s="1929"/>
      <c r="J241" s="1930"/>
      <c r="K241" s="1330" t="s">
        <v>12984</v>
      </c>
      <c r="L241" s="1331" t="str">
        <f t="shared" si="9"/>
        <v>ED</v>
      </c>
      <c r="M241" s="1349" t="s">
        <v>16</v>
      </c>
    </row>
    <row r="242" spans="1:13">
      <c r="A242" s="1316">
        <f t="shared" si="10"/>
        <v>238</v>
      </c>
      <c r="B242" s="1326" t="str">
        <f t="shared" si="11"/>
        <v>EE</v>
      </c>
      <c r="C242" s="1928" t="s">
        <v>13601</v>
      </c>
      <c r="D242" s="1929"/>
      <c r="E242" s="1929"/>
      <c r="F242" s="1929"/>
      <c r="G242" s="1929"/>
      <c r="H242" s="1929"/>
      <c r="I242" s="1929"/>
      <c r="J242" s="1930"/>
      <c r="K242" s="1330" t="s">
        <v>12984</v>
      </c>
      <c r="L242" s="1331" t="str">
        <f t="shared" si="9"/>
        <v>EE</v>
      </c>
      <c r="M242" s="1349" t="s">
        <v>16</v>
      </c>
    </row>
    <row r="243" spans="1:13">
      <c r="A243" s="1316">
        <f t="shared" si="10"/>
        <v>239</v>
      </c>
      <c r="B243" s="1326" t="str">
        <f t="shared" si="11"/>
        <v>EF</v>
      </c>
      <c r="C243" s="1928" t="s">
        <v>13601</v>
      </c>
      <c r="D243" s="1929"/>
      <c r="E243" s="1929"/>
      <c r="F243" s="1929"/>
      <c r="G243" s="1929"/>
      <c r="H243" s="1929"/>
      <c r="I243" s="1929"/>
      <c r="J243" s="1930"/>
      <c r="K243" s="1330" t="s">
        <v>12984</v>
      </c>
      <c r="L243" s="1331" t="str">
        <f t="shared" si="9"/>
        <v>EF</v>
      </c>
      <c r="M243" s="1349" t="s">
        <v>16</v>
      </c>
    </row>
    <row r="244" spans="1:13">
      <c r="A244" s="1316">
        <f t="shared" si="10"/>
        <v>240</v>
      </c>
      <c r="B244" s="1326" t="str">
        <f t="shared" si="11"/>
        <v>F0</v>
      </c>
      <c r="C244" s="1928" t="s">
        <v>13601</v>
      </c>
      <c r="D244" s="1929"/>
      <c r="E244" s="1929"/>
      <c r="F244" s="1929"/>
      <c r="G244" s="1929"/>
      <c r="H244" s="1929"/>
      <c r="I244" s="1929"/>
      <c r="J244" s="1930"/>
      <c r="K244" s="1330" t="s">
        <v>12984</v>
      </c>
      <c r="L244" s="1331" t="str">
        <f t="shared" ref="L244:L259" si="12">B244</f>
        <v>F0</v>
      </c>
      <c r="M244" s="1349" t="s">
        <v>13813</v>
      </c>
    </row>
    <row r="245" spans="1:13">
      <c r="A245" s="1316">
        <f t="shared" si="10"/>
        <v>241</v>
      </c>
      <c r="B245" s="1326" t="str">
        <f t="shared" si="11"/>
        <v>F1</v>
      </c>
      <c r="C245" s="1928" t="s">
        <v>13601</v>
      </c>
      <c r="D245" s="1929"/>
      <c r="E245" s="1929"/>
      <c r="F245" s="1929"/>
      <c r="G245" s="1929"/>
      <c r="H245" s="1929"/>
      <c r="I245" s="1929"/>
      <c r="J245" s="1930"/>
      <c r="K245" s="1330" t="s">
        <v>12984</v>
      </c>
      <c r="L245" s="1331" t="str">
        <f t="shared" si="12"/>
        <v>F1</v>
      </c>
      <c r="M245" s="1349" t="s">
        <v>16</v>
      </c>
    </row>
    <row r="246" spans="1:13">
      <c r="A246" s="1316">
        <f t="shared" si="10"/>
        <v>242</v>
      </c>
      <c r="B246" s="1326" t="str">
        <f t="shared" si="11"/>
        <v>F2</v>
      </c>
      <c r="C246" s="1928" t="s">
        <v>13601</v>
      </c>
      <c r="D246" s="1929"/>
      <c r="E246" s="1929"/>
      <c r="F246" s="1929"/>
      <c r="G246" s="1929"/>
      <c r="H246" s="1929"/>
      <c r="I246" s="1929"/>
      <c r="J246" s="1930"/>
      <c r="K246" s="1330" t="s">
        <v>12984</v>
      </c>
      <c r="L246" s="1331" t="str">
        <f t="shared" si="12"/>
        <v>F2</v>
      </c>
      <c r="M246" s="1349" t="s">
        <v>1613</v>
      </c>
    </row>
    <row r="247" spans="1:13">
      <c r="A247" s="1316">
        <f t="shared" si="10"/>
        <v>243</v>
      </c>
      <c r="B247" s="1326" t="str">
        <f t="shared" si="11"/>
        <v>F3</v>
      </c>
      <c r="C247" s="1928" t="s">
        <v>13601</v>
      </c>
      <c r="D247" s="1929"/>
      <c r="E247" s="1929"/>
      <c r="F247" s="1929"/>
      <c r="G247" s="1929"/>
      <c r="H247" s="1929"/>
      <c r="I247" s="1929"/>
      <c r="J247" s="1930"/>
      <c r="K247" s="1330" t="s">
        <v>12984</v>
      </c>
      <c r="L247" s="1331" t="str">
        <f t="shared" si="12"/>
        <v>F3</v>
      </c>
      <c r="M247" s="1349" t="s">
        <v>13814</v>
      </c>
    </row>
    <row r="248" spans="1:13">
      <c r="A248" s="1316">
        <f t="shared" si="10"/>
        <v>244</v>
      </c>
      <c r="B248" s="1326" t="str">
        <f t="shared" si="11"/>
        <v>F4</v>
      </c>
      <c r="C248" s="1928" t="s">
        <v>13601</v>
      </c>
      <c r="D248" s="1929"/>
      <c r="E248" s="1929"/>
      <c r="F248" s="1929"/>
      <c r="G248" s="1929"/>
      <c r="H248" s="1929"/>
      <c r="I248" s="1929"/>
      <c r="J248" s="1930"/>
      <c r="K248" s="1330" t="s">
        <v>12984</v>
      </c>
      <c r="L248" s="1331" t="str">
        <f t="shared" si="12"/>
        <v>F4</v>
      </c>
      <c r="M248" s="1349" t="s">
        <v>16</v>
      </c>
    </row>
    <row r="249" spans="1:13">
      <c r="A249" s="1316">
        <f t="shared" si="10"/>
        <v>245</v>
      </c>
      <c r="B249" s="1326" t="str">
        <f t="shared" si="11"/>
        <v>F5</v>
      </c>
      <c r="C249" s="1928" t="s">
        <v>13601</v>
      </c>
      <c r="D249" s="1929"/>
      <c r="E249" s="1929"/>
      <c r="F249" s="1929"/>
      <c r="G249" s="1929"/>
      <c r="H249" s="1929"/>
      <c r="I249" s="1929"/>
      <c r="J249" s="1930"/>
      <c r="K249" s="1330" t="s">
        <v>12984</v>
      </c>
      <c r="L249" s="1331" t="str">
        <f t="shared" si="12"/>
        <v>F5</v>
      </c>
      <c r="M249" s="1349" t="s">
        <v>16</v>
      </c>
    </row>
    <row r="250" spans="1:13">
      <c r="A250" s="1316">
        <f t="shared" si="10"/>
        <v>246</v>
      </c>
      <c r="B250" s="1326" t="str">
        <f t="shared" si="11"/>
        <v>F6</v>
      </c>
      <c r="C250" s="1928" t="s">
        <v>13601</v>
      </c>
      <c r="D250" s="1929"/>
      <c r="E250" s="1929"/>
      <c r="F250" s="1929"/>
      <c r="G250" s="1929"/>
      <c r="H250" s="1929"/>
      <c r="I250" s="1929"/>
      <c r="J250" s="1930"/>
      <c r="K250" s="1330" t="s">
        <v>12984</v>
      </c>
      <c r="L250" s="1331" t="str">
        <f t="shared" si="12"/>
        <v>F6</v>
      </c>
      <c r="M250" s="1349" t="s">
        <v>16</v>
      </c>
    </row>
    <row r="251" spans="1:13">
      <c r="A251" s="1316">
        <f t="shared" si="10"/>
        <v>247</v>
      </c>
      <c r="B251" s="1326" t="str">
        <f t="shared" si="11"/>
        <v>F7</v>
      </c>
      <c r="C251" s="1928" t="s">
        <v>13601</v>
      </c>
      <c r="D251" s="1929"/>
      <c r="E251" s="1929"/>
      <c r="F251" s="1929"/>
      <c r="G251" s="1929"/>
      <c r="H251" s="1929"/>
      <c r="I251" s="1929"/>
      <c r="J251" s="1930"/>
      <c r="K251" s="1330" t="s">
        <v>12984</v>
      </c>
      <c r="L251" s="1331" t="str">
        <f t="shared" si="12"/>
        <v>F7</v>
      </c>
      <c r="M251" s="1349" t="s">
        <v>16</v>
      </c>
    </row>
    <row r="252" spans="1:13">
      <c r="A252" s="1316">
        <f t="shared" si="10"/>
        <v>248</v>
      </c>
      <c r="B252" s="1326" t="str">
        <f t="shared" si="11"/>
        <v>F8</v>
      </c>
      <c r="C252" s="1928" t="s">
        <v>13601</v>
      </c>
      <c r="D252" s="1929"/>
      <c r="E252" s="1929"/>
      <c r="F252" s="1929"/>
      <c r="G252" s="1929"/>
      <c r="H252" s="1929"/>
      <c r="I252" s="1929"/>
      <c r="J252" s="1930"/>
      <c r="K252" s="1330" t="s">
        <v>12984</v>
      </c>
      <c r="L252" s="1331" t="str">
        <f t="shared" si="12"/>
        <v>F8</v>
      </c>
      <c r="M252" s="1349" t="s">
        <v>16</v>
      </c>
    </row>
    <row r="253" spans="1:13">
      <c r="A253" s="1316">
        <f t="shared" si="10"/>
        <v>249</v>
      </c>
      <c r="B253" s="1326" t="str">
        <f t="shared" si="11"/>
        <v>F9</v>
      </c>
      <c r="C253" s="1928" t="s">
        <v>13601</v>
      </c>
      <c r="D253" s="1929"/>
      <c r="E253" s="1929"/>
      <c r="F253" s="1929"/>
      <c r="G253" s="1929"/>
      <c r="H253" s="1929"/>
      <c r="I253" s="1929"/>
      <c r="J253" s="1930"/>
      <c r="K253" s="1330" t="s">
        <v>12984</v>
      </c>
      <c r="L253" s="1331" t="str">
        <f t="shared" si="12"/>
        <v>F9</v>
      </c>
      <c r="M253" s="1349" t="s">
        <v>16</v>
      </c>
    </row>
    <row r="254" spans="1:13">
      <c r="A254" s="1316">
        <f t="shared" si="10"/>
        <v>250</v>
      </c>
      <c r="B254" s="1326" t="str">
        <f t="shared" si="11"/>
        <v>FA</v>
      </c>
      <c r="C254" s="1928" t="s">
        <v>13601</v>
      </c>
      <c r="D254" s="1929"/>
      <c r="E254" s="1929"/>
      <c r="F254" s="1929"/>
      <c r="G254" s="1929"/>
      <c r="H254" s="1929"/>
      <c r="I254" s="1929"/>
      <c r="J254" s="1930"/>
      <c r="K254" s="1330" t="s">
        <v>12984</v>
      </c>
      <c r="L254" s="1331" t="str">
        <f t="shared" si="12"/>
        <v>FA</v>
      </c>
      <c r="M254" s="1349" t="s">
        <v>16</v>
      </c>
    </row>
    <row r="255" spans="1:13">
      <c r="A255" s="1316">
        <f t="shared" si="10"/>
        <v>251</v>
      </c>
      <c r="B255" s="1326" t="str">
        <f t="shared" si="11"/>
        <v>FB</v>
      </c>
      <c r="C255" s="1928" t="s">
        <v>13601</v>
      </c>
      <c r="D255" s="1929"/>
      <c r="E255" s="1929"/>
      <c r="F255" s="1929"/>
      <c r="G255" s="1929"/>
      <c r="H255" s="1929"/>
      <c r="I255" s="1929"/>
      <c r="J255" s="1930"/>
      <c r="K255" s="1330" t="s">
        <v>12984</v>
      </c>
      <c r="L255" s="1331" t="str">
        <f t="shared" si="12"/>
        <v>FB</v>
      </c>
      <c r="M255" s="1349" t="s">
        <v>16</v>
      </c>
    </row>
    <row r="256" spans="1:13">
      <c r="A256" s="1316">
        <f t="shared" si="10"/>
        <v>252</v>
      </c>
      <c r="B256" s="1326" t="str">
        <f t="shared" si="11"/>
        <v>FC</v>
      </c>
      <c r="C256" s="1928" t="s">
        <v>13601</v>
      </c>
      <c r="D256" s="1929"/>
      <c r="E256" s="1929"/>
      <c r="F256" s="1929"/>
      <c r="G256" s="1929"/>
      <c r="H256" s="1929"/>
      <c r="I256" s="1929"/>
      <c r="J256" s="1930"/>
      <c r="K256" s="1330" t="s">
        <v>12984</v>
      </c>
      <c r="L256" s="1331" t="str">
        <f t="shared" si="12"/>
        <v>FC</v>
      </c>
      <c r="M256" s="1349" t="s">
        <v>16</v>
      </c>
    </row>
    <row r="257" spans="1:13">
      <c r="A257" s="1316">
        <f t="shared" si="10"/>
        <v>253</v>
      </c>
      <c r="B257" s="1326" t="str">
        <f t="shared" si="11"/>
        <v>FD</v>
      </c>
      <c r="C257" s="1928" t="s">
        <v>13601</v>
      </c>
      <c r="D257" s="1929"/>
      <c r="E257" s="1929"/>
      <c r="F257" s="1929"/>
      <c r="G257" s="1929"/>
      <c r="H257" s="1929"/>
      <c r="I257" s="1929"/>
      <c r="J257" s="1930"/>
      <c r="K257" s="1330" t="s">
        <v>12984</v>
      </c>
      <c r="L257" s="1331" t="str">
        <f t="shared" si="12"/>
        <v>FD</v>
      </c>
      <c r="M257" s="1349" t="s">
        <v>16</v>
      </c>
    </row>
    <row r="258" spans="1:13">
      <c r="A258" s="1316">
        <f t="shared" si="10"/>
        <v>254</v>
      </c>
      <c r="B258" s="1326" t="str">
        <f t="shared" si="11"/>
        <v>FE</v>
      </c>
      <c r="C258" s="1928" t="s">
        <v>13601</v>
      </c>
      <c r="D258" s="1929"/>
      <c r="E258" s="1929"/>
      <c r="F258" s="1929"/>
      <c r="G258" s="1929"/>
      <c r="H258" s="1929"/>
      <c r="I258" s="1929"/>
      <c r="J258" s="1930"/>
      <c r="K258" s="1330" t="s">
        <v>12984</v>
      </c>
      <c r="L258" s="1331" t="str">
        <f t="shared" si="12"/>
        <v>FE</v>
      </c>
      <c r="M258" s="1349" t="s">
        <v>16</v>
      </c>
    </row>
    <row r="259" spans="1:13" ht="14.25" customHeight="1" thickBot="1">
      <c r="A259" s="1316">
        <f t="shared" si="10"/>
        <v>255</v>
      </c>
      <c r="B259" s="1343" t="str">
        <f t="shared" si="11"/>
        <v>FF</v>
      </c>
      <c r="C259" s="1931" t="s">
        <v>13748</v>
      </c>
      <c r="D259" s="1932"/>
      <c r="E259" s="1932"/>
      <c r="F259" s="1932"/>
      <c r="G259" s="1932"/>
      <c r="H259" s="1932"/>
      <c r="I259" s="1932"/>
      <c r="J259" s="1933"/>
      <c r="K259" s="1344" t="s">
        <v>12984</v>
      </c>
      <c r="L259" s="1345" t="str">
        <f t="shared" si="12"/>
        <v>FF</v>
      </c>
      <c r="M259" s="1349" t="s">
        <v>819</v>
      </c>
    </row>
    <row r="260" spans="1:13">
      <c r="C260" s="1306"/>
      <c r="D260" s="1306"/>
      <c r="E260" s="1306"/>
      <c r="F260" s="1306"/>
    </row>
    <row r="261" spans="1:13">
      <c r="C261" s="1306"/>
      <c r="D261" s="1306"/>
      <c r="E261" s="1306"/>
      <c r="F261" s="1306"/>
    </row>
    <row r="262" spans="1:13">
      <c r="C262" s="1306"/>
      <c r="D262" s="1306"/>
      <c r="E262" s="1306"/>
      <c r="F262" s="1306"/>
    </row>
  </sheetData>
  <mergeCells count="255">
    <mergeCell ref="C4:J4"/>
    <mergeCell ref="C5:J5"/>
    <mergeCell ref="C6:J6"/>
    <mergeCell ref="C7:J7"/>
    <mergeCell ref="C8:J8"/>
    <mergeCell ref="C9:J9"/>
    <mergeCell ref="C16:J16"/>
    <mergeCell ref="C17:J17"/>
    <mergeCell ref="C18:J18"/>
    <mergeCell ref="C19:J19"/>
    <mergeCell ref="C20:J20"/>
    <mergeCell ref="C21:J21"/>
    <mergeCell ref="C10:J10"/>
    <mergeCell ref="C11:J11"/>
    <mergeCell ref="C12:J12"/>
    <mergeCell ref="C13:J13"/>
    <mergeCell ref="C14:J14"/>
    <mergeCell ref="C15:J15"/>
    <mergeCell ref="C29:J29"/>
    <mergeCell ref="C30:J30"/>
    <mergeCell ref="C31:J31"/>
    <mergeCell ref="C32:J32"/>
    <mergeCell ref="C33:J33"/>
    <mergeCell ref="C34:J34"/>
    <mergeCell ref="C22:J22"/>
    <mergeCell ref="C23:J23"/>
    <mergeCell ref="C24:J24"/>
    <mergeCell ref="C25:J25"/>
    <mergeCell ref="C26:J26"/>
    <mergeCell ref="C28:J28"/>
    <mergeCell ref="C41:J41"/>
    <mergeCell ref="C42:J42"/>
    <mergeCell ref="C43:J43"/>
    <mergeCell ref="C44:J44"/>
    <mergeCell ref="C45:J45"/>
    <mergeCell ref="C46:J46"/>
    <mergeCell ref="C35:J35"/>
    <mergeCell ref="C36:J36"/>
    <mergeCell ref="C37:J37"/>
    <mergeCell ref="C38:J38"/>
    <mergeCell ref="C39:J39"/>
    <mergeCell ref="C40:J40"/>
    <mergeCell ref="C53:J53"/>
    <mergeCell ref="C54:J54"/>
    <mergeCell ref="C55:J55"/>
    <mergeCell ref="C56:J56"/>
    <mergeCell ref="C57:J57"/>
    <mergeCell ref="C58:J58"/>
    <mergeCell ref="C47:J47"/>
    <mergeCell ref="C48:J48"/>
    <mergeCell ref="C49:J49"/>
    <mergeCell ref="C50:J50"/>
    <mergeCell ref="C51:J51"/>
    <mergeCell ref="C52:J52"/>
    <mergeCell ref="C65:J65"/>
    <mergeCell ref="C66:J66"/>
    <mergeCell ref="C67:J67"/>
    <mergeCell ref="C68:J68"/>
    <mergeCell ref="C69:J69"/>
    <mergeCell ref="C70:J70"/>
    <mergeCell ref="C59:J59"/>
    <mergeCell ref="C60:J60"/>
    <mergeCell ref="C61:J61"/>
    <mergeCell ref="C62:J62"/>
    <mergeCell ref="C63:J63"/>
    <mergeCell ref="C64:J64"/>
    <mergeCell ref="C77:J77"/>
    <mergeCell ref="C78:J78"/>
    <mergeCell ref="C79:J79"/>
    <mergeCell ref="C80:J80"/>
    <mergeCell ref="C81:J81"/>
    <mergeCell ref="C82:J82"/>
    <mergeCell ref="C71:J71"/>
    <mergeCell ref="C72:J72"/>
    <mergeCell ref="C73:J73"/>
    <mergeCell ref="C74:J74"/>
    <mergeCell ref="C75:J75"/>
    <mergeCell ref="C76:J76"/>
    <mergeCell ref="C89:J89"/>
    <mergeCell ref="C90:J90"/>
    <mergeCell ref="C91:J91"/>
    <mergeCell ref="C92:J92"/>
    <mergeCell ref="C93:J93"/>
    <mergeCell ref="C94:J94"/>
    <mergeCell ref="C83:J83"/>
    <mergeCell ref="C84:J84"/>
    <mergeCell ref="C85:J85"/>
    <mergeCell ref="C86:J86"/>
    <mergeCell ref="C87:J87"/>
    <mergeCell ref="C88:J88"/>
    <mergeCell ref="C101:J101"/>
    <mergeCell ref="C102:J102"/>
    <mergeCell ref="C103:J103"/>
    <mergeCell ref="C104:J104"/>
    <mergeCell ref="C105:J105"/>
    <mergeCell ref="C106:J106"/>
    <mergeCell ref="C95:J95"/>
    <mergeCell ref="C96:J96"/>
    <mergeCell ref="C97:J97"/>
    <mergeCell ref="C98:J98"/>
    <mergeCell ref="C99:J99"/>
    <mergeCell ref="C100:J100"/>
    <mergeCell ref="C113:J113"/>
    <mergeCell ref="C114:J114"/>
    <mergeCell ref="C115:J115"/>
    <mergeCell ref="C116:J116"/>
    <mergeCell ref="C117:J117"/>
    <mergeCell ref="C118:J118"/>
    <mergeCell ref="C107:J107"/>
    <mergeCell ref="C108:J108"/>
    <mergeCell ref="C109:J109"/>
    <mergeCell ref="C110:J110"/>
    <mergeCell ref="C111:J111"/>
    <mergeCell ref="C112:J112"/>
    <mergeCell ref="C125:J125"/>
    <mergeCell ref="C126:J126"/>
    <mergeCell ref="C127:J127"/>
    <mergeCell ref="C128:J128"/>
    <mergeCell ref="C129:J129"/>
    <mergeCell ref="C130:J130"/>
    <mergeCell ref="C119:J119"/>
    <mergeCell ref="C120:J120"/>
    <mergeCell ref="C121:J121"/>
    <mergeCell ref="C122:J122"/>
    <mergeCell ref="C123:J123"/>
    <mergeCell ref="C124:J124"/>
    <mergeCell ref="C137:J137"/>
    <mergeCell ref="C138:J138"/>
    <mergeCell ref="C139:J139"/>
    <mergeCell ref="C140:J140"/>
    <mergeCell ref="C141:J141"/>
    <mergeCell ref="C142:J142"/>
    <mergeCell ref="C131:J131"/>
    <mergeCell ref="C132:J132"/>
    <mergeCell ref="C133:J133"/>
    <mergeCell ref="C134:J134"/>
    <mergeCell ref="C135:J135"/>
    <mergeCell ref="C136:J136"/>
    <mergeCell ref="C149:J149"/>
    <mergeCell ref="C150:J150"/>
    <mergeCell ref="C151:J151"/>
    <mergeCell ref="C152:J152"/>
    <mergeCell ref="C153:J153"/>
    <mergeCell ref="C154:J154"/>
    <mergeCell ref="C143:J143"/>
    <mergeCell ref="C144:J144"/>
    <mergeCell ref="C145:J145"/>
    <mergeCell ref="C146:J146"/>
    <mergeCell ref="C147:J147"/>
    <mergeCell ref="C148:J148"/>
    <mergeCell ref="C161:J161"/>
    <mergeCell ref="C162:J162"/>
    <mergeCell ref="C163:J163"/>
    <mergeCell ref="C164:J164"/>
    <mergeCell ref="C165:J165"/>
    <mergeCell ref="C166:J166"/>
    <mergeCell ref="C155:J155"/>
    <mergeCell ref="C156:J156"/>
    <mergeCell ref="C157:J157"/>
    <mergeCell ref="C158:J158"/>
    <mergeCell ref="C159:J159"/>
    <mergeCell ref="C160:J160"/>
    <mergeCell ref="C173:J173"/>
    <mergeCell ref="C174:J174"/>
    <mergeCell ref="C175:J175"/>
    <mergeCell ref="C176:J176"/>
    <mergeCell ref="C177:J177"/>
    <mergeCell ref="C178:J178"/>
    <mergeCell ref="C167:J167"/>
    <mergeCell ref="C168:J168"/>
    <mergeCell ref="C169:J169"/>
    <mergeCell ref="C170:J170"/>
    <mergeCell ref="C171:J171"/>
    <mergeCell ref="C172:J172"/>
    <mergeCell ref="C185:J185"/>
    <mergeCell ref="C186:J186"/>
    <mergeCell ref="C187:J187"/>
    <mergeCell ref="C188:J188"/>
    <mergeCell ref="C189:J189"/>
    <mergeCell ref="C190:J190"/>
    <mergeCell ref="C179:J179"/>
    <mergeCell ref="C180:J180"/>
    <mergeCell ref="C181:J181"/>
    <mergeCell ref="C182:J182"/>
    <mergeCell ref="C183:J183"/>
    <mergeCell ref="C184:J184"/>
    <mergeCell ref="C197:J197"/>
    <mergeCell ref="C198:J198"/>
    <mergeCell ref="C199:J199"/>
    <mergeCell ref="C200:J200"/>
    <mergeCell ref="C201:J201"/>
    <mergeCell ref="C202:J202"/>
    <mergeCell ref="C191:J191"/>
    <mergeCell ref="C192:J192"/>
    <mergeCell ref="C193:J193"/>
    <mergeCell ref="C194:J194"/>
    <mergeCell ref="C195:J195"/>
    <mergeCell ref="C196:J196"/>
    <mergeCell ref="C209:J209"/>
    <mergeCell ref="C210:J210"/>
    <mergeCell ref="C211:J211"/>
    <mergeCell ref="C212:J212"/>
    <mergeCell ref="C213:J213"/>
    <mergeCell ref="C214:J214"/>
    <mergeCell ref="C203:J203"/>
    <mergeCell ref="C204:J204"/>
    <mergeCell ref="C205:J205"/>
    <mergeCell ref="C206:J206"/>
    <mergeCell ref="C207:J207"/>
    <mergeCell ref="C208:J208"/>
    <mergeCell ref="C221:J221"/>
    <mergeCell ref="C222:J222"/>
    <mergeCell ref="C223:J223"/>
    <mergeCell ref="C224:J224"/>
    <mergeCell ref="C225:J225"/>
    <mergeCell ref="C226:J226"/>
    <mergeCell ref="C215:J215"/>
    <mergeCell ref="C216:J216"/>
    <mergeCell ref="C217:J217"/>
    <mergeCell ref="C218:J218"/>
    <mergeCell ref="C219:J219"/>
    <mergeCell ref="C220:J220"/>
    <mergeCell ref="C233:J233"/>
    <mergeCell ref="C234:J234"/>
    <mergeCell ref="C235:J235"/>
    <mergeCell ref="C236:J236"/>
    <mergeCell ref="C237:J237"/>
    <mergeCell ref="C238:J238"/>
    <mergeCell ref="C227:J227"/>
    <mergeCell ref="C228:J228"/>
    <mergeCell ref="C229:J229"/>
    <mergeCell ref="C230:J230"/>
    <mergeCell ref="C231:J231"/>
    <mergeCell ref="C232:J232"/>
    <mergeCell ref="C245:J245"/>
    <mergeCell ref="C246:J246"/>
    <mergeCell ref="C247:J247"/>
    <mergeCell ref="C248:J248"/>
    <mergeCell ref="C249:J249"/>
    <mergeCell ref="C250:J250"/>
    <mergeCell ref="C239:J239"/>
    <mergeCell ref="C240:J240"/>
    <mergeCell ref="C241:J241"/>
    <mergeCell ref="C242:J242"/>
    <mergeCell ref="C243:J243"/>
    <mergeCell ref="C244:J244"/>
    <mergeCell ref="C257:J257"/>
    <mergeCell ref="C258:J258"/>
    <mergeCell ref="C259:J259"/>
    <mergeCell ref="C251:J251"/>
    <mergeCell ref="C252:J252"/>
    <mergeCell ref="C253:J253"/>
    <mergeCell ref="C254:J254"/>
    <mergeCell ref="C255:J255"/>
    <mergeCell ref="C256:J256"/>
  </mergeCells>
  <phoneticPr fontId="1"/>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zoomScaleNormal="100" workbookViewId="0"/>
  </sheetViews>
  <sheetFormatPr defaultRowHeight="12" customHeight="1"/>
  <cols>
    <col min="1" max="1" width="4.625" style="1130" customWidth="1"/>
    <col min="2" max="2" width="9" style="1131"/>
    <col min="3" max="3" width="14.625" style="1132" customWidth="1"/>
    <col min="4" max="5" width="14.625" style="1131" customWidth="1"/>
    <col min="6" max="10" width="14.625" style="1132" customWidth="1"/>
    <col min="11" max="256" width="9" style="1132"/>
    <col min="257" max="257" width="4.625" style="1132" customWidth="1"/>
    <col min="258" max="258" width="9" style="1132"/>
    <col min="259" max="266" width="14.625" style="1132" customWidth="1"/>
    <col min="267" max="512" width="9" style="1132"/>
    <col min="513" max="513" width="4.625" style="1132" customWidth="1"/>
    <col min="514" max="514" width="9" style="1132"/>
    <col min="515" max="522" width="14.625" style="1132" customWidth="1"/>
    <col min="523" max="768" width="9" style="1132"/>
    <col min="769" max="769" width="4.625" style="1132" customWidth="1"/>
    <col min="770" max="770" width="9" style="1132"/>
    <col min="771" max="778" width="14.625" style="1132" customWidth="1"/>
    <col min="779" max="1024" width="9" style="1132"/>
    <col min="1025" max="1025" width="4.625" style="1132" customWidth="1"/>
    <col min="1026" max="1026" width="9" style="1132"/>
    <col min="1027" max="1034" width="14.625" style="1132" customWidth="1"/>
    <col min="1035" max="1280" width="9" style="1132"/>
    <col min="1281" max="1281" width="4.625" style="1132" customWidth="1"/>
    <col min="1282" max="1282" width="9" style="1132"/>
    <col min="1283" max="1290" width="14.625" style="1132" customWidth="1"/>
    <col min="1291" max="1536" width="9" style="1132"/>
    <col min="1537" max="1537" width="4.625" style="1132" customWidth="1"/>
    <col min="1538" max="1538" width="9" style="1132"/>
    <col min="1539" max="1546" width="14.625" style="1132" customWidth="1"/>
    <col min="1547" max="1792" width="9" style="1132"/>
    <col min="1793" max="1793" width="4.625" style="1132" customWidth="1"/>
    <col min="1794" max="1794" width="9" style="1132"/>
    <col min="1795" max="1802" width="14.625" style="1132" customWidth="1"/>
    <col min="1803" max="2048" width="9" style="1132"/>
    <col min="2049" max="2049" width="4.625" style="1132" customWidth="1"/>
    <col min="2050" max="2050" width="9" style="1132"/>
    <col min="2051" max="2058" width="14.625" style="1132" customWidth="1"/>
    <col min="2059" max="2304" width="9" style="1132"/>
    <col min="2305" max="2305" width="4.625" style="1132" customWidth="1"/>
    <col min="2306" max="2306" width="9" style="1132"/>
    <col min="2307" max="2314" width="14.625" style="1132" customWidth="1"/>
    <col min="2315" max="2560" width="9" style="1132"/>
    <col min="2561" max="2561" width="4.625" style="1132" customWidth="1"/>
    <col min="2562" max="2562" width="9" style="1132"/>
    <col min="2563" max="2570" width="14.625" style="1132" customWidth="1"/>
    <col min="2571" max="2816" width="9" style="1132"/>
    <col min="2817" max="2817" width="4.625" style="1132" customWidth="1"/>
    <col min="2818" max="2818" width="9" style="1132"/>
    <col min="2819" max="2826" width="14.625" style="1132" customWidth="1"/>
    <col min="2827" max="3072" width="9" style="1132"/>
    <col min="3073" max="3073" width="4.625" style="1132" customWidth="1"/>
    <col min="3074" max="3074" width="9" style="1132"/>
    <col min="3075" max="3082" width="14.625" style="1132" customWidth="1"/>
    <col min="3083" max="3328" width="9" style="1132"/>
    <col min="3329" max="3329" width="4.625" style="1132" customWidth="1"/>
    <col min="3330" max="3330" width="9" style="1132"/>
    <col min="3331" max="3338" width="14.625" style="1132" customWidth="1"/>
    <col min="3339" max="3584" width="9" style="1132"/>
    <col min="3585" max="3585" width="4.625" style="1132" customWidth="1"/>
    <col min="3586" max="3586" width="9" style="1132"/>
    <col min="3587" max="3594" width="14.625" style="1132" customWidth="1"/>
    <col min="3595" max="3840" width="9" style="1132"/>
    <col min="3841" max="3841" width="4.625" style="1132" customWidth="1"/>
    <col min="3842" max="3842" width="9" style="1132"/>
    <col min="3843" max="3850" width="14.625" style="1132" customWidth="1"/>
    <col min="3851" max="4096" width="9" style="1132"/>
    <col min="4097" max="4097" width="4.625" style="1132" customWidth="1"/>
    <col min="4098" max="4098" width="9" style="1132"/>
    <col min="4099" max="4106" width="14.625" style="1132" customWidth="1"/>
    <col min="4107" max="4352" width="9" style="1132"/>
    <col min="4353" max="4353" width="4.625" style="1132" customWidth="1"/>
    <col min="4354" max="4354" width="9" style="1132"/>
    <col min="4355" max="4362" width="14.625" style="1132" customWidth="1"/>
    <col min="4363" max="4608" width="9" style="1132"/>
    <col min="4609" max="4609" width="4.625" style="1132" customWidth="1"/>
    <col min="4610" max="4610" width="9" style="1132"/>
    <col min="4611" max="4618" width="14.625" style="1132" customWidth="1"/>
    <col min="4619" max="4864" width="9" style="1132"/>
    <col min="4865" max="4865" width="4.625" style="1132" customWidth="1"/>
    <col min="4866" max="4866" width="9" style="1132"/>
    <col min="4867" max="4874" width="14.625" style="1132" customWidth="1"/>
    <col min="4875" max="5120" width="9" style="1132"/>
    <col min="5121" max="5121" width="4.625" style="1132" customWidth="1"/>
    <col min="5122" max="5122" width="9" style="1132"/>
    <col min="5123" max="5130" width="14.625" style="1132" customWidth="1"/>
    <col min="5131" max="5376" width="9" style="1132"/>
    <col min="5377" max="5377" width="4.625" style="1132" customWidth="1"/>
    <col min="5378" max="5378" width="9" style="1132"/>
    <col min="5379" max="5386" width="14.625" style="1132" customWidth="1"/>
    <col min="5387" max="5632" width="9" style="1132"/>
    <col min="5633" max="5633" width="4.625" style="1132" customWidth="1"/>
    <col min="5634" max="5634" width="9" style="1132"/>
    <col min="5635" max="5642" width="14.625" style="1132" customWidth="1"/>
    <col min="5643" max="5888" width="9" style="1132"/>
    <col min="5889" max="5889" width="4.625" style="1132" customWidth="1"/>
    <col min="5890" max="5890" width="9" style="1132"/>
    <col min="5891" max="5898" width="14.625" style="1132" customWidth="1"/>
    <col min="5899" max="6144" width="9" style="1132"/>
    <col min="6145" max="6145" width="4.625" style="1132" customWidth="1"/>
    <col min="6146" max="6146" width="9" style="1132"/>
    <col min="6147" max="6154" width="14.625" style="1132" customWidth="1"/>
    <col min="6155" max="6400" width="9" style="1132"/>
    <col min="6401" max="6401" width="4.625" style="1132" customWidth="1"/>
    <col min="6402" max="6402" width="9" style="1132"/>
    <col min="6403" max="6410" width="14.625" style="1132" customWidth="1"/>
    <col min="6411" max="6656" width="9" style="1132"/>
    <col min="6657" max="6657" width="4.625" style="1132" customWidth="1"/>
    <col min="6658" max="6658" width="9" style="1132"/>
    <col min="6659" max="6666" width="14.625" style="1132" customWidth="1"/>
    <col min="6667" max="6912" width="9" style="1132"/>
    <col min="6913" max="6913" width="4.625" style="1132" customWidth="1"/>
    <col min="6914" max="6914" width="9" style="1132"/>
    <col min="6915" max="6922" width="14.625" style="1132" customWidth="1"/>
    <col min="6923" max="7168" width="9" style="1132"/>
    <col min="7169" max="7169" width="4.625" style="1132" customWidth="1"/>
    <col min="7170" max="7170" width="9" style="1132"/>
    <col min="7171" max="7178" width="14.625" style="1132" customWidth="1"/>
    <col min="7179" max="7424" width="9" style="1132"/>
    <col min="7425" max="7425" width="4.625" style="1132" customWidth="1"/>
    <col min="7426" max="7426" width="9" style="1132"/>
    <col min="7427" max="7434" width="14.625" style="1132" customWidth="1"/>
    <col min="7435" max="7680" width="9" style="1132"/>
    <col min="7681" max="7681" width="4.625" style="1132" customWidth="1"/>
    <col min="7682" max="7682" width="9" style="1132"/>
    <col min="7683" max="7690" width="14.625" style="1132" customWidth="1"/>
    <col min="7691" max="7936" width="9" style="1132"/>
    <col min="7937" max="7937" width="4.625" style="1132" customWidth="1"/>
    <col min="7938" max="7938" width="9" style="1132"/>
    <col min="7939" max="7946" width="14.625" style="1132" customWidth="1"/>
    <col min="7947" max="8192" width="9" style="1132"/>
    <col min="8193" max="8193" width="4.625" style="1132" customWidth="1"/>
    <col min="8194" max="8194" width="9" style="1132"/>
    <col min="8195" max="8202" width="14.625" style="1132" customWidth="1"/>
    <col min="8203" max="8448" width="9" style="1132"/>
    <col min="8449" max="8449" width="4.625" style="1132" customWidth="1"/>
    <col min="8450" max="8450" width="9" style="1132"/>
    <col min="8451" max="8458" width="14.625" style="1132" customWidth="1"/>
    <col min="8459" max="8704" width="9" style="1132"/>
    <col min="8705" max="8705" width="4.625" style="1132" customWidth="1"/>
    <col min="8706" max="8706" width="9" style="1132"/>
    <col min="8707" max="8714" width="14.625" style="1132" customWidth="1"/>
    <col min="8715" max="8960" width="9" style="1132"/>
    <col min="8961" max="8961" width="4.625" style="1132" customWidth="1"/>
    <col min="8962" max="8962" width="9" style="1132"/>
    <col min="8963" max="8970" width="14.625" style="1132" customWidth="1"/>
    <col min="8971" max="9216" width="9" style="1132"/>
    <col min="9217" max="9217" width="4.625" style="1132" customWidth="1"/>
    <col min="9218" max="9218" width="9" style="1132"/>
    <col min="9219" max="9226" width="14.625" style="1132" customWidth="1"/>
    <col min="9227" max="9472" width="9" style="1132"/>
    <col min="9473" max="9473" width="4.625" style="1132" customWidth="1"/>
    <col min="9474" max="9474" width="9" style="1132"/>
    <col min="9475" max="9482" width="14.625" style="1132" customWidth="1"/>
    <col min="9483" max="9728" width="9" style="1132"/>
    <col min="9729" max="9729" width="4.625" style="1132" customWidth="1"/>
    <col min="9730" max="9730" width="9" style="1132"/>
    <col min="9731" max="9738" width="14.625" style="1132" customWidth="1"/>
    <col min="9739" max="9984" width="9" style="1132"/>
    <col min="9985" max="9985" width="4.625" style="1132" customWidth="1"/>
    <col min="9986" max="9986" width="9" style="1132"/>
    <col min="9987" max="9994" width="14.625" style="1132" customWidth="1"/>
    <col min="9995" max="10240" width="9" style="1132"/>
    <col min="10241" max="10241" width="4.625" style="1132" customWidth="1"/>
    <col min="10242" max="10242" width="9" style="1132"/>
    <col min="10243" max="10250" width="14.625" style="1132" customWidth="1"/>
    <col min="10251" max="10496" width="9" style="1132"/>
    <col min="10497" max="10497" width="4.625" style="1132" customWidth="1"/>
    <col min="10498" max="10498" width="9" style="1132"/>
    <col min="10499" max="10506" width="14.625" style="1132" customWidth="1"/>
    <col min="10507" max="10752" width="9" style="1132"/>
    <col min="10753" max="10753" width="4.625" style="1132" customWidth="1"/>
    <col min="10754" max="10754" width="9" style="1132"/>
    <col min="10755" max="10762" width="14.625" style="1132" customWidth="1"/>
    <col min="10763" max="11008" width="9" style="1132"/>
    <col min="11009" max="11009" width="4.625" style="1132" customWidth="1"/>
    <col min="11010" max="11010" width="9" style="1132"/>
    <col min="11011" max="11018" width="14.625" style="1132" customWidth="1"/>
    <col min="11019" max="11264" width="9" style="1132"/>
    <col min="11265" max="11265" width="4.625" style="1132" customWidth="1"/>
    <col min="11266" max="11266" width="9" style="1132"/>
    <col min="11267" max="11274" width="14.625" style="1132" customWidth="1"/>
    <col min="11275" max="11520" width="9" style="1132"/>
    <col min="11521" max="11521" width="4.625" style="1132" customWidth="1"/>
    <col min="11522" max="11522" width="9" style="1132"/>
    <col min="11523" max="11530" width="14.625" style="1132" customWidth="1"/>
    <col min="11531" max="11776" width="9" style="1132"/>
    <col min="11777" max="11777" width="4.625" style="1132" customWidth="1"/>
    <col min="11778" max="11778" width="9" style="1132"/>
    <col min="11779" max="11786" width="14.625" style="1132" customWidth="1"/>
    <col min="11787" max="12032" width="9" style="1132"/>
    <col min="12033" max="12033" width="4.625" style="1132" customWidth="1"/>
    <col min="12034" max="12034" width="9" style="1132"/>
    <col min="12035" max="12042" width="14.625" style="1132" customWidth="1"/>
    <col min="12043" max="12288" width="9" style="1132"/>
    <col min="12289" max="12289" width="4.625" style="1132" customWidth="1"/>
    <col min="12290" max="12290" width="9" style="1132"/>
    <col min="12291" max="12298" width="14.625" style="1132" customWidth="1"/>
    <col min="12299" max="12544" width="9" style="1132"/>
    <col min="12545" max="12545" width="4.625" style="1132" customWidth="1"/>
    <col min="12546" max="12546" width="9" style="1132"/>
    <col min="12547" max="12554" width="14.625" style="1132" customWidth="1"/>
    <col min="12555" max="12800" width="9" style="1132"/>
    <col min="12801" max="12801" width="4.625" style="1132" customWidth="1"/>
    <col min="12802" max="12802" width="9" style="1132"/>
    <col min="12803" max="12810" width="14.625" style="1132" customWidth="1"/>
    <col min="12811" max="13056" width="9" style="1132"/>
    <col min="13057" max="13057" width="4.625" style="1132" customWidth="1"/>
    <col min="13058" max="13058" width="9" style="1132"/>
    <col min="13059" max="13066" width="14.625" style="1132" customWidth="1"/>
    <col min="13067" max="13312" width="9" style="1132"/>
    <col min="13313" max="13313" width="4.625" style="1132" customWidth="1"/>
    <col min="13314" max="13314" width="9" style="1132"/>
    <col min="13315" max="13322" width="14.625" style="1132" customWidth="1"/>
    <col min="13323" max="13568" width="9" style="1132"/>
    <col min="13569" max="13569" width="4.625" style="1132" customWidth="1"/>
    <col min="13570" max="13570" width="9" style="1132"/>
    <col min="13571" max="13578" width="14.625" style="1132" customWidth="1"/>
    <col min="13579" max="13824" width="9" style="1132"/>
    <col min="13825" max="13825" width="4.625" style="1132" customWidth="1"/>
    <col min="13826" max="13826" width="9" style="1132"/>
    <col min="13827" max="13834" width="14.625" style="1132" customWidth="1"/>
    <col min="13835" max="14080" width="9" style="1132"/>
    <col min="14081" max="14081" width="4.625" style="1132" customWidth="1"/>
    <col min="14082" max="14082" width="9" style="1132"/>
    <col min="14083" max="14090" width="14.625" style="1132" customWidth="1"/>
    <col min="14091" max="14336" width="9" style="1132"/>
    <col min="14337" max="14337" width="4.625" style="1132" customWidth="1"/>
    <col min="14338" max="14338" width="9" style="1132"/>
    <col min="14339" max="14346" width="14.625" style="1132" customWidth="1"/>
    <col min="14347" max="14592" width="9" style="1132"/>
    <col min="14593" max="14593" width="4.625" style="1132" customWidth="1"/>
    <col min="14594" max="14594" width="9" style="1132"/>
    <col min="14595" max="14602" width="14.625" style="1132" customWidth="1"/>
    <col min="14603" max="14848" width="9" style="1132"/>
    <col min="14849" max="14849" width="4.625" style="1132" customWidth="1"/>
    <col min="14850" max="14850" width="9" style="1132"/>
    <col min="14851" max="14858" width="14.625" style="1132" customWidth="1"/>
    <col min="14859" max="15104" width="9" style="1132"/>
    <col min="15105" max="15105" width="4.625" style="1132" customWidth="1"/>
    <col min="15106" max="15106" width="9" style="1132"/>
    <col min="15107" max="15114" width="14.625" style="1132" customWidth="1"/>
    <col min="15115" max="15360" width="9" style="1132"/>
    <col min="15361" max="15361" width="4.625" style="1132" customWidth="1"/>
    <col min="15362" max="15362" width="9" style="1132"/>
    <col min="15363" max="15370" width="14.625" style="1132" customWidth="1"/>
    <col min="15371" max="15616" width="9" style="1132"/>
    <col min="15617" max="15617" width="4.625" style="1132" customWidth="1"/>
    <col min="15618" max="15618" width="9" style="1132"/>
    <col min="15619" max="15626" width="14.625" style="1132" customWidth="1"/>
    <col min="15627" max="15872" width="9" style="1132"/>
    <col min="15873" max="15873" width="4.625" style="1132" customWidth="1"/>
    <col min="15874" max="15874" width="9" style="1132"/>
    <col min="15875" max="15882" width="14.625" style="1132" customWidth="1"/>
    <col min="15883" max="16128" width="9" style="1132"/>
    <col min="16129" max="16129" width="4.625" style="1132" customWidth="1"/>
    <col min="16130" max="16130" width="9" style="1132"/>
    <col min="16131" max="16138" width="14.625" style="1132" customWidth="1"/>
    <col min="16139" max="16384" width="9" style="1132"/>
  </cols>
  <sheetData>
    <row r="1" spans="1:12" ht="12" customHeight="1">
      <c r="D1" s="1133"/>
    </row>
    <row r="2" spans="1:12" ht="14.25">
      <c r="B2" s="1134" t="s">
        <v>13815</v>
      </c>
      <c r="C2" s="1135"/>
      <c r="D2" s="1136" t="s">
        <v>13816</v>
      </c>
      <c r="E2" s="1137"/>
      <c r="F2" s="1138" t="str">
        <f>"Total number of register : 786byte"</f>
        <v>Total number of register : 786byte</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13222</v>
      </c>
      <c r="L4" s="1144" t="s">
        <v>13188</v>
      </c>
    </row>
    <row r="5" spans="1:12" ht="12.75" customHeight="1" thickTop="1">
      <c r="A5" s="1130">
        <v>0</v>
      </c>
      <c r="B5" s="793" t="str">
        <f t="shared" ref="B5:B10" si="0">CONCATENATE(("+0x"),DEC2HEX(A5,3))</f>
        <v>+0x000</v>
      </c>
      <c r="C5" s="1968" t="s">
        <v>13817</v>
      </c>
      <c r="D5" s="1969"/>
      <c r="E5" s="1969"/>
      <c r="F5" s="1969"/>
      <c r="G5" s="1969"/>
      <c r="H5" s="1969"/>
      <c r="I5" s="1969"/>
      <c r="J5" s="1970"/>
      <c r="K5" s="796" t="s">
        <v>1291</v>
      </c>
      <c r="L5" s="112" t="str">
        <f t="shared" ref="L5:L10" si="1">B5</f>
        <v>+0x000</v>
      </c>
    </row>
    <row r="6" spans="1:12" ht="12.75" customHeight="1">
      <c r="A6" s="1130">
        <f>A5+1</f>
        <v>1</v>
      </c>
      <c r="B6" s="793" t="str">
        <f t="shared" si="0"/>
        <v>+0x001</v>
      </c>
      <c r="C6" s="1971" t="s">
        <v>13818</v>
      </c>
      <c r="D6" s="1972"/>
      <c r="E6" s="1972"/>
      <c r="F6" s="1972"/>
      <c r="G6" s="1972"/>
      <c r="H6" s="1972"/>
      <c r="I6" s="1972"/>
      <c r="J6" s="1973"/>
      <c r="K6" s="796" t="s">
        <v>1291</v>
      </c>
      <c r="L6" s="112" t="str">
        <f t="shared" si="1"/>
        <v>+0x001</v>
      </c>
    </row>
    <row r="7" spans="1:12" ht="12.75" customHeight="1">
      <c r="A7" s="1130">
        <f>A6+1</f>
        <v>2</v>
      </c>
      <c r="B7" s="793" t="str">
        <f t="shared" si="0"/>
        <v>+0x002</v>
      </c>
      <c r="C7" s="1968" t="s">
        <v>13819</v>
      </c>
      <c r="D7" s="1969"/>
      <c r="E7" s="1969"/>
      <c r="F7" s="1969"/>
      <c r="G7" s="1969"/>
      <c r="H7" s="1969"/>
      <c r="I7" s="1969"/>
      <c r="J7" s="1970"/>
      <c r="K7" s="796" t="s">
        <v>1291</v>
      </c>
      <c r="L7" s="112" t="str">
        <f t="shared" si="1"/>
        <v>+0x002</v>
      </c>
    </row>
    <row r="8" spans="1:12" ht="12.75" customHeight="1">
      <c r="A8" s="1130">
        <f>A7+1</f>
        <v>3</v>
      </c>
      <c r="B8" s="793" t="str">
        <f t="shared" si="0"/>
        <v>+0x003</v>
      </c>
      <c r="C8" s="1968" t="s">
        <v>13820</v>
      </c>
      <c r="D8" s="1969"/>
      <c r="E8" s="1969"/>
      <c r="F8" s="1969"/>
      <c r="G8" s="1969"/>
      <c r="H8" s="1969"/>
      <c r="I8" s="1969"/>
      <c r="J8" s="1970"/>
      <c r="K8" s="796" t="s">
        <v>1291</v>
      </c>
      <c r="L8" s="112" t="str">
        <f t="shared" si="1"/>
        <v>+0x003</v>
      </c>
    </row>
    <row r="9" spans="1:12" ht="12.75" customHeight="1">
      <c r="A9" s="1130">
        <f>A8+1</f>
        <v>4</v>
      </c>
      <c r="B9" s="793" t="str">
        <f t="shared" si="0"/>
        <v>+0x004</v>
      </c>
      <c r="C9" s="1968" t="s">
        <v>13821</v>
      </c>
      <c r="D9" s="1969"/>
      <c r="E9" s="1969"/>
      <c r="F9" s="1969"/>
      <c r="G9" s="1969"/>
      <c r="H9" s="1969"/>
      <c r="I9" s="1969"/>
      <c r="J9" s="1970"/>
      <c r="K9" s="796" t="s">
        <v>1291</v>
      </c>
      <c r="L9" s="112" t="str">
        <f t="shared" si="1"/>
        <v>+0x004</v>
      </c>
    </row>
    <row r="10" spans="1:12" ht="12.75" customHeight="1">
      <c r="A10" s="1130">
        <f>A9+1</f>
        <v>5</v>
      </c>
      <c r="B10" s="793" t="str">
        <f t="shared" si="0"/>
        <v>+0x005</v>
      </c>
      <c r="C10" s="1968" t="s">
        <v>13822</v>
      </c>
      <c r="D10" s="1969"/>
      <c r="E10" s="1969"/>
      <c r="F10" s="1969"/>
      <c r="G10" s="1969"/>
      <c r="H10" s="1969"/>
      <c r="I10" s="1969"/>
      <c r="J10" s="1970"/>
      <c r="K10" s="796" t="s">
        <v>1291</v>
      </c>
      <c r="L10" s="112" t="str">
        <f t="shared" si="1"/>
        <v>+0x005</v>
      </c>
    </row>
    <row r="11" spans="1:12" ht="12.75" customHeight="1">
      <c r="B11" s="1962"/>
      <c r="C11" s="1963"/>
      <c r="D11" s="1963"/>
      <c r="E11" s="1963"/>
      <c r="F11" s="1963"/>
      <c r="G11" s="1963"/>
      <c r="H11" s="1963"/>
      <c r="I11" s="1963"/>
      <c r="J11" s="1963"/>
      <c r="K11" s="1963"/>
      <c r="L11" s="1964"/>
    </row>
    <row r="12" spans="1:12" ht="12.75" customHeight="1">
      <c r="A12" s="1130">
        <f>A10+250+1</f>
        <v>256</v>
      </c>
      <c r="B12" s="793" t="str">
        <f t="shared" ref="B12:B23" si="2">CONCATENATE(("+0x"),DEC2HEX(A12,3))</f>
        <v>+0x100</v>
      </c>
      <c r="C12" s="1968" t="s">
        <v>13823</v>
      </c>
      <c r="D12" s="1969"/>
      <c r="E12" s="1969"/>
      <c r="F12" s="1969"/>
      <c r="G12" s="1969"/>
      <c r="H12" s="1969"/>
      <c r="I12" s="1969"/>
      <c r="J12" s="1970"/>
      <c r="K12" s="796" t="s">
        <v>1291</v>
      </c>
      <c r="L12" s="112" t="str">
        <f t="shared" ref="L12:L23" si="3">B12</f>
        <v>+0x100</v>
      </c>
    </row>
    <row r="13" spans="1:12" ht="12" customHeight="1">
      <c r="A13" s="1130">
        <f t="shared" ref="A13:A23" si="4">A12+1</f>
        <v>257</v>
      </c>
      <c r="B13" s="793" t="str">
        <f t="shared" si="2"/>
        <v>+0x101</v>
      </c>
      <c r="C13" s="1968" t="s">
        <v>13824</v>
      </c>
      <c r="D13" s="1969"/>
      <c r="E13" s="1969"/>
      <c r="F13" s="1969"/>
      <c r="G13" s="1969"/>
      <c r="H13" s="1969"/>
      <c r="I13" s="1969"/>
      <c r="J13" s="1970"/>
      <c r="K13" s="796" t="s">
        <v>1291</v>
      </c>
      <c r="L13" s="112" t="str">
        <f t="shared" si="3"/>
        <v>+0x101</v>
      </c>
    </row>
    <row r="14" spans="1:12" ht="12" customHeight="1">
      <c r="A14" s="1130">
        <f t="shared" si="4"/>
        <v>258</v>
      </c>
      <c r="B14" s="793" t="str">
        <f t="shared" si="2"/>
        <v>+0x102</v>
      </c>
      <c r="C14" s="1968" t="s">
        <v>13825</v>
      </c>
      <c r="D14" s="1969"/>
      <c r="E14" s="1969"/>
      <c r="F14" s="1969"/>
      <c r="G14" s="1969"/>
      <c r="H14" s="1969"/>
      <c r="I14" s="1969"/>
      <c r="J14" s="1970"/>
      <c r="K14" s="796" t="s">
        <v>1291</v>
      </c>
      <c r="L14" s="112" t="str">
        <f t="shared" si="3"/>
        <v>+0x102</v>
      </c>
    </row>
    <row r="15" spans="1:12" ht="12" customHeight="1">
      <c r="A15" s="1130">
        <f t="shared" si="4"/>
        <v>259</v>
      </c>
      <c r="B15" s="793" t="str">
        <f t="shared" si="2"/>
        <v>+0x103</v>
      </c>
      <c r="C15" s="1968" t="s">
        <v>13826</v>
      </c>
      <c r="D15" s="1969"/>
      <c r="E15" s="1969"/>
      <c r="F15" s="1969"/>
      <c r="G15" s="1969"/>
      <c r="H15" s="1969"/>
      <c r="I15" s="1969"/>
      <c r="J15" s="1970"/>
      <c r="K15" s="796" t="s">
        <v>1291</v>
      </c>
      <c r="L15" s="112" t="str">
        <f t="shared" si="3"/>
        <v>+0x103</v>
      </c>
    </row>
    <row r="16" spans="1:12" ht="12" customHeight="1">
      <c r="A16" s="1130">
        <f t="shared" si="4"/>
        <v>260</v>
      </c>
      <c r="B16" s="793" t="str">
        <f t="shared" si="2"/>
        <v>+0x104</v>
      </c>
      <c r="C16" s="1968" t="s">
        <v>13827</v>
      </c>
      <c r="D16" s="1969"/>
      <c r="E16" s="1969"/>
      <c r="F16" s="1969"/>
      <c r="G16" s="1969"/>
      <c r="H16" s="1969"/>
      <c r="I16" s="1969"/>
      <c r="J16" s="1970"/>
      <c r="K16" s="796" t="s">
        <v>1291</v>
      </c>
      <c r="L16" s="112" t="str">
        <f t="shared" si="3"/>
        <v>+0x104</v>
      </c>
    </row>
    <row r="17" spans="1:12" ht="12" customHeight="1">
      <c r="A17" s="1130">
        <f t="shared" si="4"/>
        <v>261</v>
      </c>
      <c r="B17" s="793" t="str">
        <f t="shared" si="2"/>
        <v>+0x105</v>
      </c>
      <c r="C17" s="1968" t="s">
        <v>13828</v>
      </c>
      <c r="D17" s="1969"/>
      <c r="E17" s="1969"/>
      <c r="F17" s="1969"/>
      <c r="G17" s="1969"/>
      <c r="H17" s="1969"/>
      <c r="I17" s="1969"/>
      <c r="J17" s="1970"/>
      <c r="K17" s="796" t="s">
        <v>1291</v>
      </c>
      <c r="L17" s="112" t="str">
        <f t="shared" si="3"/>
        <v>+0x105</v>
      </c>
    </row>
    <row r="18" spans="1:12" ht="12" customHeight="1">
      <c r="A18" s="1130">
        <f t="shared" si="4"/>
        <v>262</v>
      </c>
      <c r="B18" s="793" t="str">
        <f t="shared" si="2"/>
        <v>+0x106</v>
      </c>
      <c r="C18" s="1965" t="s">
        <v>13829</v>
      </c>
      <c r="D18" s="1966"/>
      <c r="E18" s="1966"/>
      <c r="F18" s="1966"/>
      <c r="G18" s="1966"/>
      <c r="H18" s="1966"/>
      <c r="I18" s="1966"/>
      <c r="J18" s="1967"/>
      <c r="K18" s="796" t="s">
        <v>1291</v>
      </c>
      <c r="L18" s="112" t="str">
        <f t="shared" si="3"/>
        <v>+0x106</v>
      </c>
    </row>
    <row r="19" spans="1:12" ht="12" customHeight="1">
      <c r="A19" s="1130">
        <f t="shared" si="4"/>
        <v>263</v>
      </c>
      <c r="B19" s="793" t="str">
        <f t="shared" si="2"/>
        <v>+0x107</v>
      </c>
      <c r="C19" s="1965" t="s">
        <v>13830</v>
      </c>
      <c r="D19" s="1966"/>
      <c r="E19" s="1966"/>
      <c r="F19" s="1966"/>
      <c r="G19" s="1966"/>
      <c r="H19" s="1966"/>
      <c r="I19" s="1966"/>
      <c r="J19" s="1967"/>
      <c r="K19" s="796" t="s">
        <v>1291</v>
      </c>
      <c r="L19" s="112" t="str">
        <f t="shared" si="3"/>
        <v>+0x107</v>
      </c>
    </row>
    <row r="20" spans="1:12" ht="12" customHeight="1">
      <c r="A20" s="1130">
        <f t="shared" si="4"/>
        <v>264</v>
      </c>
      <c r="B20" s="793" t="str">
        <f t="shared" si="2"/>
        <v>+0x108</v>
      </c>
      <c r="C20" s="1965" t="s">
        <v>13831</v>
      </c>
      <c r="D20" s="1966"/>
      <c r="E20" s="1966"/>
      <c r="F20" s="1966"/>
      <c r="G20" s="1966"/>
      <c r="H20" s="1966"/>
      <c r="I20" s="1966"/>
      <c r="J20" s="1967"/>
      <c r="K20" s="796" t="s">
        <v>1291</v>
      </c>
      <c r="L20" s="112" t="str">
        <f t="shared" si="3"/>
        <v>+0x108</v>
      </c>
    </row>
    <row r="21" spans="1:12" ht="12" customHeight="1">
      <c r="A21" s="1130">
        <f t="shared" si="4"/>
        <v>265</v>
      </c>
      <c r="B21" s="793" t="str">
        <f t="shared" si="2"/>
        <v>+0x109</v>
      </c>
      <c r="C21" s="1965" t="s">
        <v>13832</v>
      </c>
      <c r="D21" s="1966"/>
      <c r="E21" s="1966"/>
      <c r="F21" s="1966"/>
      <c r="G21" s="1966"/>
      <c r="H21" s="1966"/>
      <c r="I21" s="1966"/>
      <c r="J21" s="1967"/>
      <c r="K21" s="796" t="s">
        <v>1291</v>
      </c>
      <c r="L21" s="112" t="str">
        <f t="shared" si="3"/>
        <v>+0x109</v>
      </c>
    </row>
    <row r="22" spans="1:12" ht="12" customHeight="1">
      <c r="A22" s="1130">
        <f t="shared" si="4"/>
        <v>266</v>
      </c>
      <c r="B22" s="793" t="str">
        <f t="shared" si="2"/>
        <v>+0x10A</v>
      </c>
      <c r="C22" s="1965" t="s">
        <v>13833</v>
      </c>
      <c r="D22" s="1966"/>
      <c r="E22" s="1966"/>
      <c r="F22" s="1966"/>
      <c r="G22" s="1966"/>
      <c r="H22" s="1966"/>
      <c r="I22" s="1966"/>
      <c r="J22" s="1967"/>
      <c r="K22" s="796" t="s">
        <v>1291</v>
      </c>
      <c r="L22" s="112" t="str">
        <f t="shared" si="3"/>
        <v>+0x10A</v>
      </c>
    </row>
    <row r="23" spans="1:12" ht="12" customHeight="1">
      <c r="A23" s="1130">
        <f t="shared" si="4"/>
        <v>267</v>
      </c>
      <c r="B23" s="793" t="str">
        <f t="shared" si="2"/>
        <v>+0x10B</v>
      </c>
      <c r="C23" s="1965" t="s">
        <v>13834</v>
      </c>
      <c r="D23" s="1966"/>
      <c r="E23" s="1966"/>
      <c r="F23" s="1966"/>
      <c r="G23" s="1966"/>
      <c r="H23" s="1966"/>
      <c r="I23" s="1966"/>
      <c r="J23" s="1967"/>
      <c r="K23" s="796" t="s">
        <v>1291</v>
      </c>
      <c r="L23" s="112" t="str">
        <f t="shared" si="3"/>
        <v>+0x10B</v>
      </c>
    </row>
    <row r="24" spans="1:12" ht="12" customHeight="1">
      <c r="A24" s="1350"/>
      <c r="B24" s="1962"/>
      <c r="C24" s="1963"/>
      <c r="D24" s="1963"/>
      <c r="E24" s="1963"/>
      <c r="F24" s="1963"/>
      <c r="G24" s="1963"/>
      <c r="H24" s="1963"/>
      <c r="I24" s="1963"/>
      <c r="J24" s="1963"/>
      <c r="K24" s="1963"/>
      <c r="L24" s="1964"/>
    </row>
    <row r="25" spans="1:12" ht="12" customHeight="1">
      <c r="A25" s="1130">
        <f>A23+250+1</f>
        <v>518</v>
      </c>
      <c r="B25" s="793" t="str">
        <f t="shared" ref="B25:B36" si="5">CONCATENATE(("+0x"),DEC2HEX(A25,3))</f>
        <v>+0x206</v>
      </c>
      <c r="C25" s="1965" t="s">
        <v>13835</v>
      </c>
      <c r="D25" s="1966"/>
      <c r="E25" s="1966"/>
      <c r="F25" s="1966"/>
      <c r="G25" s="1966"/>
      <c r="H25" s="1966"/>
      <c r="I25" s="1966"/>
      <c r="J25" s="1967"/>
      <c r="K25" s="796" t="s">
        <v>1291</v>
      </c>
      <c r="L25" s="112" t="str">
        <f t="shared" ref="L25:L36" si="6">B25</f>
        <v>+0x206</v>
      </c>
    </row>
    <row r="26" spans="1:12" ht="12" customHeight="1">
      <c r="A26" s="1130">
        <f t="shared" ref="A26:A43" si="7">A25+1</f>
        <v>519</v>
      </c>
      <c r="B26" s="793" t="str">
        <f t="shared" si="5"/>
        <v>+0x207</v>
      </c>
      <c r="C26" s="1965" t="s">
        <v>13836</v>
      </c>
      <c r="D26" s="1966"/>
      <c r="E26" s="1966"/>
      <c r="F26" s="1966"/>
      <c r="G26" s="1966"/>
      <c r="H26" s="1966"/>
      <c r="I26" s="1966"/>
      <c r="J26" s="1967"/>
      <c r="K26" s="796" t="s">
        <v>1291</v>
      </c>
      <c r="L26" s="112" t="str">
        <f t="shared" si="6"/>
        <v>+0x207</v>
      </c>
    </row>
    <row r="27" spans="1:12" ht="12" customHeight="1">
      <c r="A27" s="1130">
        <f t="shared" si="7"/>
        <v>520</v>
      </c>
      <c r="B27" s="793" t="str">
        <f t="shared" si="5"/>
        <v>+0x208</v>
      </c>
      <c r="C27" s="1965" t="s">
        <v>13837</v>
      </c>
      <c r="D27" s="1966"/>
      <c r="E27" s="1966"/>
      <c r="F27" s="1966"/>
      <c r="G27" s="1966"/>
      <c r="H27" s="1966"/>
      <c r="I27" s="1966"/>
      <c r="J27" s="1967"/>
      <c r="K27" s="796" t="s">
        <v>1291</v>
      </c>
      <c r="L27" s="112" t="str">
        <f t="shared" si="6"/>
        <v>+0x208</v>
      </c>
    </row>
    <row r="28" spans="1:12" ht="12" customHeight="1">
      <c r="A28" s="1130">
        <f t="shared" si="7"/>
        <v>521</v>
      </c>
      <c r="B28" s="793" t="str">
        <f t="shared" si="5"/>
        <v>+0x209</v>
      </c>
      <c r="C28" s="1965" t="s">
        <v>13838</v>
      </c>
      <c r="D28" s="1966"/>
      <c r="E28" s="1966"/>
      <c r="F28" s="1966"/>
      <c r="G28" s="1966"/>
      <c r="H28" s="1966"/>
      <c r="I28" s="1966"/>
      <c r="J28" s="1967"/>
      <c r="K28" s="796" t="s">
        <v>1291</v>
      </c>
      <c r="L28" s="112" t="str">
        <f t="shared" si="6"/>
        <v>+0x209</v>
      </c>
    </row>
    <row r="29" spans="1:12" ht="12" customHeight="1">
      <c r="A29" s="1130">
        <f t="shared" si="7"/>
        <v>522</v>
      </c>
      <c r="B29" s="793" t="str">
        <f t="shared" si="5"/>
        <v>+0x20A</v>
      </c>
      <c r="C29" s="1965" t="s">
        <v>13839</v>
      </c>
      <c r="D29" s="1966"/>
      <c r="E29" s="1966"/>
      <c r="F29" s="1966"/>
      <c r="G29" s="1966"/>
      <c r="H29" s="1966"/>
      <c r="I29" s="1966"/>
      <c r="J29" s="1967"/>
      <c r="K29" s="796" t="s">
        <v>1291</v>
      </c>
      <c r="L29" s="112" t="str">
        <f t="shared" si="6"/>
        <v>+0x20A</v>
      </c>
    </row>
    <row r="30" spans="1:12" ht="12" customHeight="1">
      <c r="A30" s="1130">
        <f t="shared" si="7"/>
        <v>523</v>
      </c>
      <c r="B30" s="793" t="str">
        <f t="shared" si="5"/>
        <v>+0x20B</v>
      </c>
      <c r="C30" s="1965" t="s">
        <v>13840</v>
      </c>
      <c r="D30" s="1966"/>
      <c r="E30" s="1966"/>
      <c r="F30" s="1966"/>
      <c r="G30" s="1966"/>
      <c r="H30" s="1966"/>
      <c r="I30" s="1966"/>
      <c r="J30" s="1967"/>
      <c r="K30" s="796" t="s">
        <v>1291</v>
      </c>
      <c r="L30" s="112" t="str">
        <f t="shared" si="6"/>
        <v>+0x20B</v>
      </c>
    </row>
    <row r="31" spans="1:12" ht="12" customHeight="1">
      <c r="A31" s="1130">
        <f t="shared" si="7"/>
        <v>524</v>
      </c>
      <c r="B31" s="793" t="str">
        <f t="shared" si="5"/>
        <v>+0x20C</v>
      </c>
      <c r="C31" s="1959" t="s">
        <v>13841</v>
      </c>
      <c r="D31" s="1960"/>
      <c r="E31" s="1960"/>
      <c r="F31" s="1960"/>
      <c r="G31" s="1960"/>
      <c r="H31" s="1960"/>
      <c r="I31" s="1960"/>
      <c r="J31" s="1961"/>
      <c r="K31" s="796" t="s">
        <v>1291</v>
      </c>
      <c r="L31" s="112" t="str">
        <f t="shared" si="6"/>
        <v>+0x20C</v>
      </c>
    </row>
    <row r="32" spans="1:12" ht="12" customHeight="1">
      <c r="A32" s="1130">
        <f t="shared" si="7"/>
        <v>525</v>
      </c>
      <c r="B32" s="793" t="str">
        <f t="shared" si="5"/>
        <v>+0x20D</v>
      </c>
      <c r="C32" s="1959" t="s">
        <v>13842</v>
      </c>
      <c r="D32" s="1960"/>
      <c r="E32" s="1960"/>
      <c r="F32" s="1960"/>
      <c r="G32" s="1960"/>
      <c r="H32" s="1960"/>
      <c r="I32" s="1960"/>
      <c r="J32" s="1961"/>
      <c r="K32" s="796" t="s">
        <v>1291</v>
      </c>
      <c r="L32" s="112" t="str">
        <f t="shared" si="6"/>
        <v>+0x20D</v>
      </c>
    </row>
    <row r="33" spans="1:12" ht="12" customHeight="1">
      <c r="A33" s="1130">
        <f t="shared" si="7"/>
        <v>526</v>
      </c>
      <c r="B33" s="793" t="str">
        <f t="shared" si="5"/>
        <v>+0x20E</v>
      </c>
      <c r="C33" s="1959" t="s">
        <v>13843</v>
      </c>
      <c r="D33" s="1960"/>
      <c r="E33" s="1960"/>
      <c r="F33" s="1960"/>
      <c r="G33" s="1960"/>
      <c r="H33" s="1960"/>
      <c r="I33" s="1960"/>
      <c r="J33" s="1961"/>
      <c r="K33" s="796" t="s">
        <v>1291</v>
      </c>
      <c r="L33" s="112" t="str">
        <f t="shared" si="6"/>
        <v>+0x20E</v>
      </c>
    </row>
    <row r="34" spans="1:12" ht="12" customHeight="1">
      <c r="A34" s="1130">
        <f t="shared" si="7"/>
        <v>527</v>
      </c>
      <c r="B34" s="793" t="str">
        <f t="shared" si="5"/>
        <v>+0x20F</v>
      </c>
      <c r="C34" s="1959" t="s">
        <v>13844</v>
      </c>
      <c r="D34" s="1960"/>
      <c r="E34" s="1960"/>
      <c r="F34" s="1960"/>
      <c r="G34" s="1960"/>
      <c r="H34" s="1960"/>
      <c r="I34" s="1960"/>
      <c r="J34" s="1961"/>
      <c r="K34" s="796" t="s">
        <v>1291</v>
      </c>
      <c r="L34" s="112" t="str">
        <f t="shared" si="6"/>
        <v>+0x20F</v>
      </c>
    </row>
    <row r="35" spans="1:12" ht="12" customHeight="1">
      <c r="A35" s="1130">
        <f t="shared" si="7"/>
        <v>528</v>
      </c>
      <c r="B35" s="793" t="str">
        <f t="shared" si="5"/>
        <v>+0x210</v>
      </c>
      <c r="C35" s="1959" t="s">
        <v>13845</v>
      </c>
      <c r="D35" s="1960"/>
      <c r="E35" s="1960"/>
      <c r="F35" s="1960"/>
      <c r="G35" s="1960"/>
      <c r="H35" s="1960"/>
      <c r="I35" s="1960"/>
      <c r="J35" s="1961"/>
      <c r="K35" s="796" t="s">
        <v>1291</v>
      </c>
      <c r="L35" s="112" t="str">
        <f t="shared" si="6"/>
        <v>+0x210</v>
      </c>
    </row>
    <row r="36" spans="1:12" ht="12" customHeight="1">
      <c r="A36" s="1130">
        <f t="shared" si="7"/>
        <v>529</v>
      </c>
      <c r="B36" s="793" t="str">
        <f t="shared" si="5"/>
        <v>+0x211</v>
      </c>
      <c r="C36" s="1959" t="s">
        <v>13846</v>
      </c>
      <c r="D36" s="1960"/>
      <c r="E36" s="1960"/>
      <c r="F36" s="1960"/>
      <c r="G36" s="1960"/>
      <c r="H36" s="1960"/>
      <c r="I36" s="1960"/>
      <c r="J36" s="1961"/>
      <c r="K36" s="796" t="s">
        <v>1291</v>
      </c>
      <c r="L36" s="112" t="str">
        <f t="shared" si="6"/>
        <v>+0x211</v>
      </c>
    </row>
    <row r="37" spans="1:12" ht="12" customHeight="1">
      <c r="B37" s="1962"/>
      <c r="C37" s="1963"/>
      <c r="D37" s="1963"/>
      <c r="E37" s="1963"/>
      <c r="F37" s="1963"/>
      <c r="G37" s="1963"/>
      <c r="H37" s="1963"/>
      <c r="I37" s="1963"/>
      <c r="J37" s="1963"/>
      <c r="K37" s="1963"/>
      <c r="L37" s="1964"/>
    </row>
    <row r="38" spans="1:12" ht="12" customHeight="1">
      <c r="A38" s="1130">
        <f>A36+250+1</f>
        <v>780</v>
      </c>
      <c r="B38" s="793" t="str">
        <f t="shared" ref="B38:B43" si="8">CONCATENATE(("+0x"),DEC2HEX(A38,3))</f>
        <v>+0x30C</v>
      </c>
      <c r="C38" s="1959" t="s">
        <v>13847</v>
      </c>
      <c r="D38" s="1960"/>
      <c r="E38" s="1960"/>
      <c r="F38" s="1960"/>
      <c r="G38" s="1960"/>
      <c r="H38" s="1960"/>
      <c r="I38" s="1960"/>
      <c r="J38" s="1961"/>
      <c r="K38" s="796" t="s">
        <v>1291</v>
      </c>
      <c r="L38" s="112" t="str">
        <f t="shared" ref="L38:L43" si="9">B38</f>
        <v>+0x30C</v>
      </c>
    </row>
    <row r="39" spans="1:12" ht="12" customHeight="1">
      <c r="A39" s="1130">
        <f t="shared" si="7"/>
        <v>781</v>
      </c>
      <c r="B39" s="793" t="str">
        <f t="shared" si="8"/>
        <v>+0x30D</v>
      </c>
      <c r="C39" s="1959" t="s">
        <v>13848</v>
      </c>
      <c r="D39" s="1960"/>
      <c r="E39" s="1960"/>
      <c r="F39" s="1960"/>
      <c r="G39" s="1960"/>
      <c r="H39" s="1960"/>
      <c r="I39" s="1960"/>
      <c r="J39" s="1961"/>
      <c r="K39" s="796" t="s">
        <v>1291</v>
      </c>
      <c r="L39" s="112" t="str">
        <f t="shared" si="9"/>
        <v>+0x30D</v>
      </c>
    </row>
    <row r="40" spans="1:12" ht="12" customHeight="1">
      <c r="A40" s="1130">
        <f t="shared" si="7"/>
        <v>782</v>
      </c>
      <c r="B40" s="793" t="str">
        <f t="shared" si="8"/>
        <v>+0x30E</v>
      </c>
      <c r="C40" s="1959" t="s">
        <v>13849</v>
      </c>
      <c r="D40" s="1960"/>
      <c r="E40" s="1960"/>
      <c r="F40" s="1960"/>
      <c r="G40" s="1960"/>
      <c r="H40" s="1960"/>
      <c r="I40" s="1960"/>
      <c r="J40" s="1961"/>
      <c r="K40" s="796" t="s">
        <v>1291</v>
      </c>
      <c r="L40" s="112" t="str">
        <f t="shared" si="9"/>
        <v>+0x30E</v>
      </c>
    </row>
    <row r="41" spans="1:12" ht="12" customHeight="1">
      <c r="A41" s="1130">
        <f t="shared" si="7"/>
        <v>783</v>
      </c>
      <c r="B41" s="793" t="str">
        <f t="shared" si="8"/>
        <v>+0x30F</v>
      </c>
      <c r="C41" s="1959" t="s">
        <v>13850</v>
      </c>
      <c r="D41" s="1960"/>
      <c r="E41" s="1960"/>
      <c r="F41" s="1960"/>
      <c r="G41" s="1960"/>
      <c r="H41" s="1960"/>
      <c r="I41" s="1960"/>
      <c r="J41" s="1961"/>
      <c r="K41" s="796" t="s">
        <v>1291</v>
      </c>
      <c r="L41" s="112" t="str">
        <f t="shared" si="9"/>
        <v>+0x30F</v>
      </c>
    </row>
    <row r="42" spans="1:12" ht="12" customHeight="1">
      <c r="A42" s="1130">
        <f t="shared" si="7"/>
        <v>784</v>
      </c>
      <c r="B42" s="793" t="str">
        <f t="shared" si="8"/>
        <v>+0x310</v>
      </c>
      <c r="C42" s="1959" t="s">
        <v>13851</v>
      </c>
      <c r="D42" s="1960"/>
      <c r="E42" s="1960"/>
      <c r="F42" s="1960"/>
      <c r="G42" s="1960"/>
      <c r="H42" s="1960"/>
      <c r="I42" s="1960"/>
      <c r="J42" s="1961"/>
      <c r="K42" s="796" t="s">
        <v>1291</v>
      </c>
      <c r="L42" s="112" t="str">
        <f t="shared" si="9"/>
        <v>+0x310</v>
      </c>
    </row>
    <row r="43" spans="1:12" ht="12" customHeight="1" thickBot="1">
      <c r="A43" s="1130">
        <f t="shared" si="7"/>
        <v>785</v>
      </c>
      <c r="B43" s="793" t="str">
        <f t="shared" si="8"/>
        <v>+0x311</v>
      </c>
      <c r="C43" s="1959" t="s">
        <v>13852</v>
      </c>
      <c r="D43" s="1960"/>
      <c r="E43" s="1960"/>
      <c r="F43" s="1960"/>
      <c r="G43" s="1960"/>
      <c r="H43" s="1960"/>
      <c r="I43" s="1960"/>
      <c r="J43" s="1961"/>
      <c r="K43" s="796" t="s">
        <v>1291</v>
      </c>
      <c r="L43" s="112" t="str">
        <f t="shared" si="9"/>
        <v>+0x311</v>
      </c>
    </row>
    <row r="44" spans="1:12" ht="12" customHeight="1" thickTop="1" thickBot="1">
      <c r="B44" s="1148" t="s">
        <v>13188</v>
      </c>
      <c r="C44" s="1149" t="s">
        <v>3</v>
      </c>
      <c r="D44" s="1149" t="s">
        <v>4</v>
      </c>
      <c r="E44" s="1149" t="s">
        <v>5</v>
      </c>
      <c r="F44" s="1149" t="s">
        <v>6</v>
      </c>
      <c r="G44" s="1149" t="s">
        <v>7</v>
      </c>
      <c r="H44" s="1149" t="s">
        <v>8</v>
      </c>
      <c r="I44" s="1149" t="s">
        <v>9</v>
      </c>
      <c r="J44" s="1150" t="s">
        <v>10</v>
      </c>
      <c r="K44" s="1151" t="s">
        <v>13222</v>
      </c>
      <c r="L44" s="1152" t="s">
        <v>2</v>
      </c>
    </row>
  </sheetData>
  <mergeCells count="39">
    <mergeCell ref="C10:J10"/>
    <mergeCell ref="C5:J5"/>
    <mergeCell ref="C6:J6"/>
    <mergeCell ref="C7:J7"/>
    <mergeCell ref="C8:J8"/>
    <mergeCell ref="C9:J9"/>
    <mergeCell ref="C22:J22"/>
    <mergeCell ref="B11:L11"/>
    <mergeCell ref="C12:J12"/>
    <mergeCell ref="C13:J13"/>
    <mergeCell ref="C14:J14"/>
    <mergeCell ref="C15:J15"/>
    <mergeCell ref="C16:J16"/>
    <mergeCell ref="C17:J17"/>
    <mergeCell ref="C18:J18"/>
    <mergeCell ref="C19:J19"/>
    <mergeCell ref="C20:J20"/>
    <mergeCell ref="C21:J21"/>
    <mergeCell ref="C34:J34"/>
    <mergeCell ref="C23:J23"/>
    <mergeCell ref="B24:L24"/>
    <mergeCell ref="C25:J25"/>
    <mergeCell ref="C26:J26"/>
    <mergeCell ref="C27:J27"/>
    <mergeCell ref="C28:J28"/>
    <mergeCell ref="C29:J29"/>
    <mergeCell ref="C30:J30"/>
    <mergeCell ref="C31:J31"/>
    <mergeCell ref="C32:J32"/>
    <mergeCell ref="C33:J33"/>
    <mergeCell ref="C41:J41"/>
    <mergeCell ref="C42:J42"/>
    <mergeCell ref="C43:J43"/>
    <mergeCell ref="C35:J35"/>
    <mergeCell ref="C36:J36"/>
    <mergeCell ref="B37:L37"/>
    <mergeCell ref="C38:J38"/>
    <mergeCell ref="C39:J39"/>
    <mergeCell ref="C40:J40"/>
  </mergeCells>
  <phoneticPr fontId="1"/>
  <conditionalFormatting sqref="D1">
    <cfRule type="expression" dxfId="17" priority="3" stopIfTrue="1">
      <formula>NOT(EXACT(D1,D2))</formula>
    </cfRule>
  </conditionalFormatting>
  <conditionalFormatting sqref="D1">
    <cfRule type="expression" dxfId="16" priority="2" stopIfTrue="1">
      <formula>NOT(EXACT(D1,D2))</formula>
    </cfRule>
  </conditionalFormatting>
  <conditionalFormatting sqref="D1">
    <cfRule type="expression" dxfId="15"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4"/>
  <sheetViews>
    <sheetView zoomScaleNormal="100" workbookViewId="0"/>
  </sheetViews>
  <sheetFormatPr defaultRowHeight="12" customHeight="1"/>
  <cols>
    <col min="1" max="1" width="4.625" style="1130" customWidth="1"/>
    <col min="2" max="2" width="9" style="1131"/>
    <col min="3" max="3" width="14.625" style="1132" customWidth="1"/>
    <col min="4" max="5" width="14.625" style="1131" customWidth="1"/>
    <col min="6" max="10" width="14.625" style="1132" customWidth="1"/>
    <col min="11" max="256" width="9" style="1132"/>
    <col min="257" max="257" width="4.625" style="1132" customWidth="1"/>
    <col min="258" max="258" width="9" style="1132"/>
    <col min="259" max="266" width="14.625" style="1132" customWidth="1"/>
    <col min="267" max="512" width="9" style="1132"/>
    <col min="513" max="513" width="4.625" style="1132" customWidth="1"/>
    <col min="514" max="514" width="9" style="1132"/>
    <col min="515" max="522" width="14.625" style="1132" customWidth="1"/>
    <col min="523" max="768" width="9" style="1132"/>
    <col min="769" max="769" width="4.625" style="1132" customWidth="1"/>
    <col min="770" max="770" width="9" style="1132"/>
    <col min="771" max="778" width="14.625" style="1132" customWidth="1"/>
    <col min="779" max="1024" width="9" style="1132"/>
    <col min="1025" max="1025" width="4.625" style="1132" customWidth="1"/>
    <col min="1026" max="1026" width="9" style="1132"/>
    <col min="1027" max="1034" width="14.625" style="1132" customWidth="1"/>
    <col min="1035" max="1280" width="9" style="1132"/>
    <col min="1281" max="1281" width="4.625" style="1132" customWidth="1"/>
    <col min="1282" max="1282" width="9" style="1132"/>
    <col min="1283" max="1290" width="14.625" style="1132" customWidth="1"/>
    <col min="1291" max="1536" width="9" style="1132"/>
    <col min="1537" max="1537" width="4.625" style="1132" customWidth="1"/>
    <col min="1538" max="1538" width="9" style="1132"/>
    <col min="1539" max="1546" width="14.625" style="1132" customWidth="1"/>
    <col min="1547" max="1792" width="9" style="1132"/>
    <col min="1793" max="1793" width="4.625" style="1132" customWidth="1"/>
    <col min="1794" max="1794" width="9" style="1132"/>
    <col min="1795" max="1802" width="14.625" style="1132" customWidth="1"/>
    <col min="1803" max="2048" width="9" style="1132"/>
    <col min="2049" max="2049" width="4.625" style="1132" customWidth="1"/>
    <col min="2050" max="2050" width="9" style="1132"/>
    <col min="2051" max="2058" width="14.625" style="1132" customWidth="1"/>
    <col min="2059" max="2304" width="9" style="1132"/>
    <col min="2305" max="2305" width="4.625" style="1132" customWidth="1"/>
    <col min="2306" max="2306" width="9" style="1132"/>
    <col min="2307" max="2314" width="14.625" style="1132" customWidth="1"/>
    <col min="2315" max="2560" width="9" style="1132"/>
    <col min="2561" max="2561" width="4.625" style="1132" customWidth="1"/>
    <col min="2562" max="2562" width="9" style="1132"/>
    <col min="2563" max="2570" width="14.625" style="1132" customWidth="1"/>
    <col min="2571" max="2816" width="9" style="1132"/>
    <col min="2817" max="2817" width="4.625" style="1132" customWidth="1"/>
    <col min="2818" max="2818" width="9" style="1132"/>
    <col min="2819" max="2826" width="14.625" style="1132" customWidth="1"/>
    <col min="2827" max="3072" width="9" style="1132"/>
    <col min="3073" max="3073" width="4.625" style="1132" customWidth="1"/>
    <col min="3074" max="3074" width="9" style="1132"/>
    <col min="3075" max="3082" width="14.625" style="1132" customWidth="1"/>
    <col min="3083" max="3328" width="9" style="1132"/>
    <col min="3329" max="3329" width="4.625" style="1132" customWidth="1"/>
    <col min="3330" max="3330" width="9" style="1132"/>
    <col min="3331" max="3338" width="14.625" style="1132" customWidth="1"/>
    <col min="3339" max="3584" width="9" style="1132"/>
    <col min="3585" max="3585" width="4.625" style="1132" customWidth="1"/>
    <col min="3586" max="3586" width="9" style="1132"/>
    <col min="3587" max="3594" width="14.625" style="1132" customWidth="1"/>
    <col min="3595" max="3840" width="9" style="1132"/>
    <col min="3841" max="3841" width="4.625" style="1132" customWidth="1"/>
    <col min="3842" max="3842" width="9" style="1132"/>
    <col min="3843" max="3850" width="14.625" style="1132" customWidth="1"/>
    <col min="3851" max="4096" width="9" style="1132"/>
    <col min="4097" max="4097" width="4.625" style="1132" customWidth="1"/>
    <col min="4098" max="4098" width="9" style="1132"/>
    <col min="4099" max="4106" width="14.625" style="1132" customWidth="1"/>
    <col min="4107" max="4352" width="9" style="1132"/>
    <col min="4353" max="4353" width="4.625" style="1132" customWidth="1"/>
    <col min="4354" max="4354" width="9" style="1132"/>
    <col min="4355" max="4362" width="14.625" style="1132" customWidth="1"/>
    <col min="4363" max="4608" width="9" style="1132"/>
    <col min="4609" max="4609" width="4.625" style="1132" customWidth="1"/>
    <col min="4610" max="4610" width="9" style="1132"/>
    <col min="4611" max="4618" width="14.625" style="1132" customWidth="1"/>
    <col min="4619" max="4864" width="9" style="1132"/>
    <col min="4865" max="4865" width="4.625" style="1132" customWidth="1"/>
    <col min="4866" max="4866" width="9" style="1132"/>
    <col min="4867" max="4874" width="14.625" style="1132" customWidth="1"/>
    <col min="4875" max="5120" width="9" style="1132"/>
    <col min="5121" max="5121" width="4.625" style="1132" customWidth="1"/>
    <col min="5122" max="5122" width="9" style="1132"/>
    <col min="5123" max="5130" width="14.625" style="1132" customWidth="1"/>
    <col min="5131" max="5376" width="9" style="1132"/>
    <col min="5377" max="5377" width="4.625" style="1132" customWidth="1"/>
    <col min="5378" max="5378" width="9" style="1132"/>
    <col min="5379" max="5386" width="14.625" style="1132" customWidth="1"/>
    <col min="5387" max="5632" width="9" style="1132"/>
    <col min="5633" max="5633" width="4.625" style="1132" customWidth="1"/>
    <col min="5634" max="5634" width="9" style="1132"/>
    <col min="5635" max="5642" width="14.625" style="1132" customWidth="1"/>
    <col min="5643" max="5888" width="9" style="1132"/>
    <col min="5889" max="5889" width="4.625" style="1132" customWidth="1"/>
    <col min="5890" max="5890" width="9" style="1132"/>
    <col min="5891" max="5898" width="14.625" style="1132" customWidth="1"/>
    <col min="5899" max="6144" width="9" style="1132"/>
    <col min="6145" max="6145" width="4.625" style="1132" customWidth="1"/>
    <col min="6146" max="6146" width="9" style="1132"/>
    <col min="6147" max="6154" width="14.625" style="1132" customWidth="1"/>
    <col min="6155" max="6400" width="9" style="1132"/>
    <col min="6401" max="6401" width="4.625" style="1132" customWidth="1"/>
    <col min="6402" max="6402" width="9" style="1132"/>
    <col min="6403" max="6410" width="14.625" style="1132" customWidth="1"/>
    <col min="6411" max="6656" width="9" style="1132"/>
    <col min="6657" max="6657" width="4.625" style="1132" customWidth="1"/>
    <col min="6658" max="6658" width="9" style="1132"/>
    <col min="6659" max="6666" width="14.625" style="1132" customWidth="1"/>
    <col min="6667" max="6912" width="9" style="1132"/>
    <col min="6913" max="6913" width="4.625" style="1132" customWidth="1"/>
    <col min="6914" max="6914" width="9" style="1132"/>
    <col min="6915" max="6922" width="14.625" style="1132" customWidth="1"/>
    <col min="6923" max="7168" width="9" style="1132"/>
    <col min="7169" max="7169" width="4.625" style="1132" customWidth="1"/>
    <col min="7170" max="7170" width="9" style="1132"/>
    <col min="7171" max="7178" width="14.625" style="1132" customWidth="1"/>
    <col min="7179" max="7424" width="9" style="1132"/>
    <col min="7425" max="7425" width="4.625" style="1132" customWidth="1"/>
    <col min="7426" max="7426" width="9" style="1132"/>
    <col min="7427" max="7434" width="14.625" style="1132" customWidth="1"/>
    <col min="7435" max="7680" width="9" style="1132"/>
    <col min="7681" max="7681" width="4.625" style="1132" customWidth="1"/>
    <col min="7682" max="7682" width="9" style="1132"/>
    <col min="7683" max="7690" width="14.625" style="1132" customWidth="1"/>
    <col min="7691" max="7936" width="9" style="1132"/>
    <col min="7937" max="7937" width="4.625" style="1132" customWidth="1"/>
    <col min="7938" max="7938" width="9" style="1132"/>
    <col min="7939" max="7946" width="14.625" style="1132" customWidth="1"/>
    <col min="7947" max="8192" width="9" style="1132"/>
    <col min="8193" max="8193" width="4.625" style="1132" customWidth="1"/>
    <col min="8194" max="8194" width="9" style="1132"/>
    <col min="8195" max="8202" width="14.625" style="1132" customWidth="1"/>
    <col min="8203" max="8448" width="9" style="1132"/>
    <col min="8449" max="8449" width="4.625" style="1132" customWidth="1"/>
    <col min="8450" max="8450" width="9" style="1132"/>
    <col min="8451" max="8458" width="14.625" style="1132" customWidth="1"/>
    <col min="8459" max="8704" width="9" style="1132"/>
    <col min="8705" max="8705" width="4.625" style="1132" customWidth="1"/>
    <col min="8706" max="8706" width="9" style="1132"/>
    <col min="8707" max="8714" width="14.625" style="1132" customWidth="1"/>
    <col min="8715" max="8960" width="9" style="1132"/>
    <col min="8961" max="8961" width="4.625" style="1132" customWidth="1"/>
    <col min="8962" max="8962" width="9" style="1132"/>
    <col min="8963" max="8970" width="14.625" style="1132" customWidth="1"/>
    <col min="8971" max="9216" width="9" style="1132"/>
    <col min="9217" max="9217" width="4.625" style="1132" customWidth="1"/>
    <col min="9218" max="9218" width="9" style="1132"/>
    <col min="9219" max="9226" width="14.625" style="1132" customWidth="1"/>
    <col min="9227" max="9472" width="9" style="1132"/>
    <col min="9473" max="9473" width="4.625" style="1132" customWidth="1"/>
    <col min="9474" max="9474" width="9" style="1132"/>
    <col min="9475" max="9482" width="14.625" style="1132" customWidth="1"/>
    <col min="9483" max="9728" width="9" style="1132"/>
    <col min="9729" max="9729" width="4.625" style="1132" customWidth="1"/>
    <col min="9730" max="9730" width="9" style="1132"/>
    <col min="9731" max="9738" width="14.625" style="1132" customWidth="1"/>
    <col min="9739" max="9984" width="9" style="1132"/>
    <col min="9985" max="9985" width="4.625" style="1132" customWidth="1"/>
    <col min="9986" max="9986" width="9" style="1132"/>
    <col min="9987" max="9994" width="14.625" style="1132" customWidth="1"/>
    <col min="9995" max="10240" width="9" style="1132"/>
    <col min="10241" max="10241" width="4.625" style="1132" customWidth="1"/>
    <col min="10242" max="10242" width="9" style="1132"/>
    <col min="10243" max="10250" width="14.625" style="1132" customWidth="1"/>
    <col min="10251" max="10496" width="9" style="1132"/>
    <col min="10497" max="10497" width="4.625" style="1132" customWidth="1"/>
    <col min="10498" max="10498" width="9" style="1132"/>
    <col min="10499" max="10506" width="14.625" style="1132" customWidth="1"/>
    <col min="10507" max="10752" width="9" style="1132"/>
    <col min="10753" max="10753" width="4.625" style="1132" customWidth="1"/>
    <col min="10754" max="10754" width="9" style="1132"/>
    <col min="10755" max="10762" width="14.625" style="1132" customWidth="1"/>
    <col min="10763" max="11008" width="9" style="1132"/>
    <col min="11009" max="11009" width="4.625" style="1132" customWidth="1"/>
    <col min="11010" max="11010" width="9" style="1132"/>
    <col min="11011" max="11018" width="14.625" style="1132" customWidth="1"/>
    <col min="11019" max="11264" width="9" style="1132"/>
    <col min="11265" max="11265" width="4.625" style="1132" customWidth="1"/>
    <col min="11266" max="11266" width="9" style="1132"/>
    <col min="11267" max="11274" width="14.625" style="1132" customWidth="1"/>
    <col min="11275" max="11520" width="9" style="1132"/>
    <col min="11521" max="11521" width="4.625" style="1132" customWidth="1"/>
    <col min="11522" max="11522" width="9" style="1132"/>
    <col min="11523" max="11530" width="14.625" style="1132" customWidth="1"/>
    <col min="11531" max="11776" width="9" style="1132"/>
    <col min="11777" max="11777" width="4.625" style="1132" customWidth="1"/>
    <col min="11778" max="11778" width="9" style="1132"/>
    <col min="11779" max="11786" width="14.625" style="1132" customWidth="1"/>
    <col min="11787" max="12032" width="9" style="1132"/>
    <col min="12033" max="12033" width="4.625" style="1132" customWidth="1"/>
    <col min="12034" max="12034" width="9" style="1132"/>
    <col min="12035" max="12042" width="14.625" style="1132" customWidth="1"/>
    <col min="12043" max="12288" width="9" style="1132"/>
    <col min="12289" max="12289" width="4.625" style="1132" customWidth="1"/>
    <col min="12290" max="12290" width="9" style="1132"/>
    <col min="12291" max="12298" width="14.625" style="1132" customWidth="1"/>
    <col min="12299" max="12544" width="9" style="1132"/>
    <col min="12545" max="12545" width="4.625" style="1132" customWidth="1"/>
    <col min="12546" max="12546" width="9" style="1132"/>
    <col min="12547" max="12554" width="14.625" style="1132" customWidth="1"/>
    <col min="12555" max="12800" width="9" style="1132"/>
    <col min="12801" max="12801" width="4.625" style="1132" customWidth="1"/>
    <col min="12802" max="12802" width="9" style="1132"/>
    <col min="12803" max="12810" width="14.625" style="1132" customWidth="1"/>
    <col min="12811" max="13056" width="9" style="1132"/>
    <col min="13057" max="13057" width="4.625" style="1132" customWidth="1"/>
    <col min="13058" max="13058" width="9" style="1132"/>
    <col min="13059" max="13066" width="14.625" style="1132" customWidth="1"/>
    <col min="13067" max="13312" width="9" style="1132"/>
    <col min="13313" max="13313" width="4.625" style="1132" customWidth="1"/>
    <col min="13314" max="13314" width="9" style="1132"/>
    <col min="13315" max="13322" width="14.625" style="1132" customWidth="1"/>
    <col min="13323" max="13568" width="9" style="1132"/>
    <col min="13569" max="13569" width="4.625" style="1132" customWidth="1"/>
    <col min="13570" max="13570" width="9" style="1132"/>
    <col min="13571" max="13578" width="14.625" style="1132" customWidth="1"/>
    <col min="13579" max="13824" width="9" style="1132"/>
    <col min="13825" max="13825" width="4.625" style="1132" customWidth="1"/>
    <col min="13826" max="13826" width="9" style="1132"/>
    <col min="13827" max="13834" width="14.625" style="1132" customWidth="1"/>
    <col min="13835" max="14080" width="9" style="1132"/>
    <col min="14081" max="14081" width="4.625" style="1132" customWidth="1"/>
    <col min="14082" max="14082" width="9" style="1132"/>
    <col min="14083" max="14090" width="14.625" style="1132" customWidth="1"/>
    <col min="14091" max="14336" width="9" style="1132"/>
    <col min="14337" max="14337" width="4.625" style="1132" customWidth="1"/>
    <col min="14338" max="14338" width="9" style="1132"/>
    <col min="14339" max="14346" width="14.625" style="1132" customWidth="1"/>
    <col min="14347" max="14592" width="9" style="1132"/>
    <col min="14593" max="14593" width="4.625" style="1132" customWidth="1"/>
    <col min="14594" max="14594" width="9" style="1132"/>
    <col min="14595" max="14602" width="14.625" style="1132" customWidth="1"/>
    <col min="14603" max="14848" width="9" style="1132"/>
    <col min="14849" max="14849" width="4.625" style="1132" customWidth="1"/>
    <col min="14850" max="14850" width="9" style="1132"/>
    <col min="14851" max="14858" width="14.625" style="1132" customWidth="1"/>
    <col min="14859" max="15104" width="9" style="1132"/>
    <col min="15105" max="15105" width="4.625" style="1132" customWidth="1"/>
    <col min="15106" max="15106" width="9" style="1132"/>
    <col min="15107" max="15114" width="14.625" style="1132" customWidth="1"/>
    <col min="15115" max="15360" width="9" style="1132"/>
    <col min="15361" max="15361" width="4.625" style="1132" customWidth="1"/>
    <col min="15362" max="15362" width="9" style="1132"/>
    <col min="15363" max="15370" width="14.625" style="1132" customWidth="1"/>
    <col min="15371" max="15616" width="9" style="1132"/>
    <col min="15617" max="15617" width="4.625" style="1132" customWidth="1"/>
    <col min="15618" max="15618" width="9" style="1132"/>
    <col min="15619" max="15626" width="14.625" style="1132" customWidth="1"/>
    <col min="15627" max="15872" width="9" style="1132"/>
    <col min="15873" max="15873" width="4.625" style="1132" customWidth="1"/>
    <col min="15874" max="15874" width="9" style="1132"/>
    <col min="15875" max="15882" width="14.625" style="1132" customWidth="1"/>
    <col min="15883" max="16128" width="9" style="1132"/>
    <col min="16129" max="16129" width="4.625" style="1132" customWidth="1"/>
    <col min="16130" max="16130" width="9" style="1132"/>
    <col min="16131" max="16138" width="14.625" style="1132" customWidth="1"/>
    <col min="16139" max="16384" width="9" style="1132"/>
  </cols>
  <sheetData>
    <row r="1" spans="1:12" ht="12" customHeight="1">
      <c r="D1" s="1133"/>
    </row>
    <row r="2" spans="1:12" ht="14.25">
      <c r="B2" s="1134" t="s">
        <v>13853</v>
      </c>
      <c r="C2" s="1135"/>
      <c r="D2" s="1136" t="s">
        <v>13854</v>
      </c>
      <c r="E2" s="1137"/>
      <c r="F2" s="1138" t="s">
        <v>13855</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13222</v>
      </c>
      <c r="L4" s="1144" t="s">
        <v>13188</v>
      </c>
    </row>
    <row r="5" spans="1:12" ht="12.75" customHeight="1" thickTop="1">
      <c r="A5" s="1130">
        <v>0</v>
      </c>
      <c r="B5" s="793" t="str">
        <f t="shared" ref="B5:B10" si="0">CONCATENATE(("+0x"),DEC2HEX(A5,3))</f>
        <v>+0x000</v>
      </c>
      <c r="C5" s="1351" t="s">
        <v>13856</v>
      </c>
      <c r="D5" s="1352" t="s">
        <v>13856</v>
      </c>
      <c r="E5" s="1981" t="s">
        <v>13857</v>
      </c>
      <c r="F5" s="1982"/>
      <c r="G5" s="1982"/>
      <c r="H5" s="1982"/>
      <c r="I5" s="1982"/>
      <c r="J5" s="1983"/>
      <c r="K5" s="796" t="s">
        <v>1291</v>
      </c>
      <c r="L5" s="112" t="str">
        <f t="shared" ref="L5:L10" si="1">B5</f>
        <v>+0x000</v>
      </c>
    </row>
    <row r="6" spans="1:12" ht="12.75" customHeight="1">
      <c r="A6" s="1130">
        <f>A5+1</f>
        <v>1</v>
      </c>
      <c r="B6" s="793" t="str">
        <f t="shared" si="0"/>
        <v>+0x001</v>
      </c>
      <c r="C6" s="1971" t="s">
        <v>13858</v>
      </c>
      <c r="D6" s="1972"/>
      <c r="E6" s="1972"/>
      <c r="F6" s="1972"/>
      <c r="G6" s="1972"/>
      <c r="H6" s="1972"/>
      <c r="I6" s="1972"/>
      <c r="J6" s="1973"/>
      <c r="K6" s="796" t="s">
        <v>1291</v>
      </c>
      <c r="L6" s="112" t="str">
        <f t="shared" si="1"/>
        <v>+0x001</v>
      </c>
    </row>
    <row r="7" spans="1:12" ht="12" customHeight="1">
      <c r="A7" s="1130">
        <f>A6+1</f>
        <v>2</v>
      </c>
      <c r="B7" s="793" t="str">
        <f t="shared" si="0"/>
        <v>+0x002</v>
      </c>
      <c r="C7" s="834" t="s">
        <v>13856</v>
      </c>
      <c r="D7" s="758" t="s">
        <v>13856</v>
      </c>
      <c r="E7" s="1980" t="s">
        <v>13859</v>
      </c>
      <c r="F7" s="1969"/>
      <c r="G7" s="1969"/>
      <c r="H7" s="1969"/>
      <c r="I7" s="1969"/>
      <c r="J7" s="1970"/>
      <c r="K7" s="796" t="s">
        <v>1291</v>
      </c>
      <c r="L7" s="112" t="str">
        <f t="shared" si="1"/>
        <v>+0x002</v>
      </c>
    </row>
    <row r="8" spans="1:12" ht="12" customHeight="1">
      <c r="A8" s="1130">
        <f>A7+1</f>
        <v>3</v>
      </c>
      <c r="B8" s="793" t="str">
        <f t="shared" si="0"/>
        <v>+0x003</v>
      </c>
      <c r="C8" s="1968" t="s">
        <v>13860</v>
      </c>
      <c r="D8" s="1969"/>
      <c r="E8" s="1969"/>
      <c r="F8" s="1969"/>
      <c r="G8" s="1969"/>
      <c r="H8" s="1969"/>
      <c r="I8" s="1969"/>
      <c r="J8" s="1970"/>
      <c r="K8" s="796" t="s">
        <v>1291</v>
      </c>
      <c r="L8" s="112" t="str">
        <f t="shared" si="1"/>
        <v>+0x003</v>
      </c>
    </row>
    <row r="9" spans="1:12" ht="12" customHeight="1">
      <c r="A9" s="1130">
        <f>A8+1</f>
        <v>4</v>
      </c>
      <c r="B9" s="793" t="str">
        <f t="shared" si="0"/>
        <v>+0x004</v>
      </c>
      <c r="C9" s="834" t="s">
        <v>13856</v>
      </c>
      <c r="D9" s="758" t="s">
        <v>13856</v>
      </c>
      <c r="E9" s="1980" t="s">
        <v>13861</v>
      </c>
      <c r="F9" s="1969"/>
      <c r="G9" s="1969"/>
      <c r="H9" s="1969"/>
      <c r="I9" s="1969"/>
      <c r="J9" s="1970"/>
      <c r="K9" s="796" t="s">
        <v>1291</v>
      </c>
      <c r="L9" s="112" t="str">
        <f t="shared" si="1"/>
        <v>+0x004</v>
      </c>
    </row>
    <row r="10" spans="1:12" ht="12" customHeight="1">
      <c r="A10" s="1130">
        <f>A9+1</f>
        <v>5</v>
      </c>
      <c r="B10" s="793" t="str">
        <f t="shared" si="0"/>
        <v>+0x005</v>
      </c>
      <c r="C10" s="1968" t="s">
        <v>13862</v>
      </c>
      <c r="D10" s="1969"/>
      <c r="E10" s="1969"/>
      <c r="F10" s="1969"/>
      <c r="G10" s="1969"/>
      <c r="H10" s="1969"/>
      <c r="I10" s="1969"/>
      <c r="J10" s="1970"/>
      <c r="K10" s="796" t="s">
        <v>1291</v>
      </c>
      <c r="L10" s="112" t="str">
        <f t="shared" si="1"/>
        <v>+0x005</v>
      </c>
    </row>
    <row r="11" spans="1:12" ht="12" customHeight="1">
      <c r="B11" s="1975"/>
      <c r="C11" s="1976"/>
      <c r="D11" s="1976"/>
      <c r="E11" s="1976"/>
      <c r="F11" s="1976"/>
      <c r="G11" s="1976"/>
      <c r="H11" s="1976"/>
      <c r="I11" s="1976"/>
      <c r="J11" s="1976"/>
      <c r="K11" s="1976"/>
      <c r="L11" s="1977"/>
    </row>
    <row r="12" spans="1:12" ht="12" customHeight="1">
      <c r="A12" s="1130">
        <f>A10+250+1</f>
        <v>256</v>
      </c>
      <c r="B12" s="793" t="str">
        <f t="shared" ref="B12:B23" si="2">CONCATENATE(("+0x"),DEC2HEX(A12,3))</f>
        <v>+0x100</v>
      </c>
      <c r="C12" s="834" t="s">
        <v>13856</v>
      </c>
      <c r="D12" s="758" t="s">
        <v>13856</v>
      </c>
      <c r="E12" s="1980" t="s">
        <v>13863</v>
      </c>
      <c r="F12" s="1969"/>
      <c r="G12" s="1969"/>
      <c r="H12" s="1969"/>
      <c r="I12" s="1969"/>
      <c r="J12" s="1970"/>
      <c r="K12" s="796" t="s">
        <v>1291</v>
      </c>
      <c r="L12" s="112" t="str">
        <f t="shared" ref="L12:L23" si="3">B12</f>
        <v>+0x100</v>
      </c>
    </row>
    <row r="13" spans="1:12" ht="12" customHeight="1">
      <c r="A13" s="1130">
        <f t="shared" ref="A13:A23" si="4">A12+1</f>
        <v>257</v>
      </c>
      <c r="B13" s="793" t="str">
        <f t="shared" si="2"/>
        <v>+0x101</v>
      </c>
      <c r="C13" s="1968" t="s">
        <v>13864</v>
      </c>
      <c r="D13" s="1969"/>
      <c r="E13" s="1969"/>
      <c r="F13" s="1969"/>
      <c r="G13" s="1969"/>
      <c r="H13" s="1969"/>
      <c r="I13" s="1969"/>
      <c r="J13" s="1970"/>
      <c r="K13" s="796" t="s">
        <v>1291</v>
      </c>
      <c r="L13" s="112" t="str">
        <f t="shared" si="3"/>
        <v>+0x101</v>
      </c>
    </row>
    <row r="14" spans="1:12" ht="12" customHeight="1">
      <c r="A14" s="1130">
        <f t="shared" si="4"/>
        <v>258</v>
      </c>
      <c r="B14" s="793" t="str">
        <f t="shared" si="2"/>
        <v>+0x102</v>
      </c>
      <c r="C14" s="834" t="s">
        <v>13856</v>
      </c>
      <c r="D14" s="758" t="s">
        <v>13856</v>
      </c>
      <c r="E14" s="1980" t="s">
        <v>13865</v>
      </c>
      <c r="F14" s="1969"/>
      <c r="G14" s="1969"/>
      <c r="H14" s="1969"/>
      <c r="I14" s="1969"/>
      <c r="J14" s="1970"/>
      <c r="K14" s="796" t="s">
        <v>1291</v>
      </c>
      <c r="L14" s="112" t="str">
        <f t="shared" si="3"/>
        <v>+0x102</v>
      </c>
    </row>
    <row r="15" spans="1:12" ht="12" customHeight="1">
      <c r="A15" s="1130">
        <f t="shared" si="4"/>
        <v>259</v>
      </c>
      <c r="B15" s="793" t="str">
        <f t="shared" si="2"/>
        <v>+0x103</v>
      </c>
      <c r="C15" s="1968" t="s">
        <v>13866</v>
      </c>
      <c r="D15" s="1969"/>
      <c r="E15" s="1969"/>
      <c r="F15" s="1969"/>
      <c r="G15" s="1969"/>
      <c r="H15" s="1969"/>
      <c r="I15" s="1969"/>
      <c r="J15" s="1970"/>
      <c r="K15" s="796" t="s">
        <v>1291</v>
      </c>
      <c r="L15" s="112" t="str">
        <f t="shared" si="3"/>
        <v>+0x103</v>
      </c>
    </row>
    <row r="16" spans="1:12" ht="12" customHeight="1">
      <c r="A16" s="1130">
        <f t="shared" si="4"/>
        <v>260</v>
      </c>
      <c r="B16" s="793" t="str">
        <f t="shared" si="2"/>
        <v>+0x104</v>
      </c>
      <c r="C16" s="834" t="s">
        <v>13856</v>
      </c>
      <c r="D16" s="758" t="s">
        <v>13856</v>
      </c>
      <c r="E16" s="1980" t="s">
        <v>13867</v>
      </c>
      <c r="F16" s="1969"/>
      <c r="G16" s="1969"/>
      <c r="H16" s="1969"/>
      <c r="I16" s="1969"/>
      <c r="J16" s="1970"/>
      <c r="K16" s="796" t="s">
        <v>1291</v>
      </c>
      <c r="L16" s="112" t="str">
        <f t="shared" si="3"/>
        <v>+0x104</v>
      </c>
    </row>
    <row r="17" spans="1:12" ht="12" customHeight="1">
      <c r="A17" s="1130">
        <f t="shared" si="4"/>
        <v>261</v>
      </c>
      <c r="B17" s="793" t="str">
        <f t="shared" si="2"/>
        <v>+0x105</v>
      </c>
      <c r="C17" s="1968" t="s">
        <v>13868</v>
      </c>
      <c r="D17" s="1969"/>
      <c r="E17" s="1969"/>
      <c r="F17" s="1969"/>
      <c r="G17" s="1969"/>
      <c r="H17" s="1969"/>
      <c r="I17" s="1969"/>
      <c r="J17" s="1970"/>
      <c r="K17" s="796" t="s">
        <v>1291</v>
      </c>
      <c r="L17" s="112" t="str">
        <f t="shared" si="3"/>
        <v>+0x105</v>
      </c>
    </row>
    <row r="18" spans="1:12" ht="12" customHeight="1">
      <c r="A18" s="1130">
        <f t="shared" si="4"/>
        <v>262</v>
      </c>
      <c r="B18" s="793" t="str">
        <f t="shared" si="2"/>
        <v>+0x106</v>
      </c>
      <c r="C18" s="834" t="s">
        <v>13856</v>
      </c>
      <c r="D18" s="758" t="s">
        <v>13856</v>
      </c>
      <c r="E18" s="1980" t="s">
        <v>13869</v>
      </c>
      <c r="F18" s="1969"/>
      <c r="G18" s="1969"/>
      <c r="H18" s="1969"/>
      <c r="I18" s="1969"/>
      <c r="J18" s="1970"/>
      <c r="K18" s="796" t="s">
        <v>1291</v>
      </c>
      <c r="L18" s="112" t="str">
        <f t="shared" si="3"/>
        <v>+0x106</v>
      </c>
    </row>
    <row r="19" spans="1:12" ht="12" customHeight="1">
      <c r="A19" s="1130">
        <f t="shared" si="4"/>
        <v>263</v>
      </c>
      <c r="B19" s="793" t="str">
        <f t="shared" si="2"/>
        <v>+0x107</v>
      </c>
      <c r="C19" s="1968" t="s">
        <v>13870</v>
      </c>
      <c r="D19" s="1969"/>
      <c r="E19" s="1969"/>
      <c r="F19" s="1969"/>
      <c r="G19" s="1969"/>
      <c r="H19" s="1969"/>
      <c r="I19" s="1969"/>
      <c r="J19" s="1970"/>
      <c r="K19" s="796" t="s">
        <v>1291</v>
      </c>
      <c r="L19" s="112" t="str">
        <f t="shared" si="3"/>
        <v>+0x107</v>
      </c>
    </row>
    <row r="20" spans="1:12" ht="12" customHeight="1">
      <c r="A20" s="1130">
        <f t="shared" si="4"/>
        <v>264</v>
      </c>
      <c r="B20" s="793" t="str">
        <f t="shared" si="2"/>
        <v>+0x108</v>
      </c>
      <c r="C20" s="834" t="s">
        <v>13856</v>
      </c>
      <c r="D20" s="758" t="s">
        <v>13856</v>
      </c>
      <c r="E20" s="1980" t="s">
        <v>13871</v>
      </c>
      <c r="F20" s="1969"/>
      <c r="G20" s="1969"/>
      <c r="H20" s="1969"/>
      <c r="I20" s="1969"/>
      <c r="J20" s="1970"/>
      <c r="K20" s="796" t="s">
        <v>1291</v>
      </c>
      <c r="L20" s="112" t="str">
        <f t="shared" si="3"/>
        <v>+0x108</v>
      </c>
    </row>
    <row r="21" spans="1:12" ht="12" customHeight="1">
      <c r="A21" s="1130">
        <f t="shared" si="4"/>
        <v>265</v>
      </c>
      <c r="B21" s="793" t="str">
        <f t="shared" si="2"/>
        <v>+0x109</v>
      </c>
      <c r="C21" s="1968" t="s">
        <v>13872</v>
      </c>
      <c r="D21" s="1969"/>
      <c r="E21" s="1969"/>
      <c r="F21" s="1969"/>
      <c r="G21" s="1969"/>
      <c r="H21" s="1969"/>
      <c r="I21" s="1969"/>
      <c r="J21" s="1970"/>
      <c r="K21" s="796" t="s">
        <v>1291</v>
      </c>
      <c r="L21" s="112" t="str">
        <f t="shared" si="3"/>
        <v>+0x109</v>
      </c>
    </row>
    <row r="22" spans="1:12" ht="12" customHeight="1">
      <c r="A22" s="1130">
        <f t="shared" si="4"/>
        <v>266</v>
      </c>
      <c r="B22" s="793" t="str">
        <f t="shared" si="2"/>
        <v>+0x10A</v>
      </c>
      <c r="C22" s="834" t="s">
        <v>13856</v>
      </c>
      <c r="D22" s="758" t="s">
        <v>13856</v>
      </c>
      <c r="E22" s="1980" t="s">
        <v>13873</v>
      </c>
      <c r="F22" s="1969"/>
      <c r="G22" s="1969"/>
      <c r="H22" s="1969"/>
      <c r="I22" s="1969"/>
      <c r="J22" s="1970"/>
      <c r="K22" s="796" t="s">
        <v>1291</v>
      </c>
      <c r="L22" s="112" t="str">
        <f t="shared" si="3"/>
        <v>+0x10A</v>
      </c>
    </row>
    <row r="23" spans="1:12" ht="12" customHeight="1">
      <c r="A23" s="1130">
        <f t="shared" si="4"/>
        <v>267</v>
      </c>
      <c r="B23" s="793" t="str">
        <f t="shared" si="2"/>
        <v>+0x10B</v>
      </c>
      <c r="C23" s="1968" t="s">
        <v>13874</v>
      </c>
      <c r="D23" s="1969"/>
      <c r="E23" s="1969"/>
      <c r="F23" s="1969"/>
      <c r="G23" s="1969"/>
      <c r="H23" s="1969"/>
      <c r="I23" s="1969"/>
      <c r="J23" s="1970"/>
      <c r="K23" s="796" t="s">
        <v>1291</v>
      </c>
      <c r="L23" s="112" t="str">
        <f t="shared" si="3"/>
        <v>+0x10B</v>
      </c>
    </row>
    <row r="24" spans="1:12" ht="12" customHeight="1">
      <c r="B24" s="1975"/>
      <c r="C24" s="1976"/>
      <c r="D24" s="1976"/>
      <c r="E24" s="1976"/>
      <c r="F24" s="1976"/>
      <c r="G24" s="1976"/>
      <c r="H24" s="1976"/>
      <c r="I24" s="1976"/>
      <c r="J24" s="1976"/>
      <c r="K24" s="1976"/>
      <c r="L24" s="1977"/>
    </row>
    <row r="25" spans="1:12" ht="12" customHeight="1">
      <c r="A25" s="1130">
        <f>A23+52+1</f>
        <v>320</v>
      </c>
      <c r="B25" s="793" t="str">
        <f>CONCATENATE(("+0x"),DEC2HEX(A25,3))</f>
        <v>+0x140</v>
      </c>
      <c r="C25" s="834" t="s">
        <v>13856</v>
      </c>
      <c r="D25" s="758" t="s">
        <v>13856</v>
      </c>
      <c r="E25" s="1980" t="s">
        <v>13875</v>
      </c>
      <c r="F25" s="1969"/>
      <c r="G25" s="1969"/>
      <c r="H25" s="1969"/>
      <c r="I25" s="1969"/>
      <c r="J25" s="1970"/>
      <c r="K25" s="796" t="s">
        <v>1291</v>
      </c>
      <c r="L25" s="112" t="str">
        <f>B25</f>
        <v>+0x140</v>
      </c>
    </row>
    <row r="26" spans="1:12" ht="12" customHeight="1">
      <c r="A26" s="1130">
        <f t="shared" ref="A26:A36" si="5">A25+1</f>
        <v>321</v>
      </c>
      <c r="B26" s="793" t="str">
        <f t="shared" ref="B26:B36" si="6">CONCATENATE(("+0x"),DEC2HEX(A26,3))</f>
        <v>+0x141</v>
      </c>
      <c r="C26" s="1968" t="s">
        <v>13876</v>
      </c>
      <c r="D26" s="1969"/>
      <c r="E26" s="1969"/>
      <c r="F26" s="1969"/>
      <c r="G26" s="1969"/>
      <c r="H26" s="1969"/>
      <c r="I26" s="1969"/>
      <c r="J26" s="1970"/>
      <c r="K26" s="796" t="s">
        <v>1291</v>
      </c>
      <c r="L26" s="112" t="str">
        <f t="shared" ref="L26:L36" si="7">B26</f>
        <v>+0x141</v>
      </c>
    </row>
    <row r="27" spans="1:12" ht="12" customHeight="1">
      <c r="A27" s="1130">
        <f t="shared" si="5"/>
        <v>322</v>
      </c>
      <c r="B27" s="793" t="str">
        <f t="shared" si="6"/>
        <v>+0x142</v>
      </c>
      <c r="C27" s="834" t="s">
        <v>13856</v>
      </c>
      <c r="D27" s="758" t="s">
        <v>13856</v>
      </c>
      <c r="E27" s="1980" t="s">
        <v>13877</v>
      </c>
      <c r="F27" s="1969"/>
      <c r="G27" s="1969"/>
      <c r="H27" s="1969"/>
      <c r="I27" s="1969"/>
      <c r="J27" s="1970"/>
      <c r="K27" s="796" t="s">
        <v>1291</v>
      </c>
      <c r="L27" s="112" t="str">
        <f t="shared" si="7"/>
        <v>+0x142</v>
      </c>
    </row>
    <row r="28" spans="1:12" ht="12" customHeight="1">
      <c r="A28" s="1130">
        <f t="shared" si="5"/>
        <v>323</v>
      </c>
      <c r="B28" s="793" t="str">
        <f t="shared" si="6"/>
        <v>+0x143</v>
      </c>
      <c r="C28" s="1968" t="s">
        <v>13878</v>
      </c>
      <c r="D28" s="1969"/>
      <c r="E28" s="1969"/>
      <c r="F28" s="1969"/>
      <c r="G28" s="1969"/>
      <c r="H28" s="1969"/>
      <c r="I28" s="1969"/>
      <c r="J28" s="1970"/>
      <c r="K28" s="796" t="s">
        <v>1291</v>
      </c>
      <c r="L28" s="112" t="str">
        <f t="shared" si="7"/>
        <v>+0x143</v>
      </c>
    </row>
    <row r="29" spans="1:12" ht="12" customHeight="1">
      <c r="A29" s="1130">
        <f t="shared" si="5"/>
        <v>324</v>
      </c>
      <c r="B29" s="793" t="str">
        <f t="shared" si="6"/>
        <v>+0x144</v>
      </c>
      <c r="C29" s="834" t="s">
        <v>13856</v>
      </c>
      <c r="D29" s="758" t="s">
        <v>13856</v>
      </c>
      <c r="E29" s="1980" t="s">
        <v>13879</v>
      </c>
      <c r="F29" s="1969"/>
      <c r="G29" s="1969"/>
      <c r="H29" s="1969"/>
      <c r="I29" s="1969"/>
      <c r="J29" s="1970"/>
      <c r="K29" s="796" t="s">
        <v>1291</v>
      </c>
      <c r="L29" s="112" t="str">
        <f t="shared" si="7"/>
        <v>+0x144</v>
      </c>
    </row>
    <row r="30" spans="1:12" ht="12" customHeight="1">
      <c r="A30" s="1130">
        <f t="shared" si="5"/>
        <v>325</v>
      </c>
      <c r="B30" s="793" t="str">
        <f t="shared" si="6"/>
        <v>+0x145</v>
      </c>
      <c r="C30" s="1968" t="s">
        <v>13880</v>
      </c>
      <c r="D30" s="1969"/>
      <c r="E30" s="1969"/>
      <c r="F30" s="1969"/>
      <c r="G30" s="1969"/>
      <c r="H30" s="1969"/>
      <c r="I30" s="1969"/>
      <c r="J30" s="1970"/>
      <c r="K30" s="796" t="s">
        <v>1291</v>
      </c>
      <c r="L30" s="112" t="str">
        <f t="shared" si="7"/>
        <v>+0x145</v>
      </c>
    </row>
    <row r="31" spans="1:12" ht="12" customHeight="1">
      <c r="A31" s="1130">
        <f t="shared" si="5"/>
        <v>326</v>
      </c>
      <c r="B31" s="793" t="str">
        <f t="shared" si="6"/>
        <v>+0x146</v>
      </c>
      <c r="C31" s="834" t="s">
        <v>13856</v>
      </c>
      <c r="D31" s="758" t="s">
        <v>13856</v>
      </c>
      <c r="E31" s="1979" t="s">
        <v>13881</v>
      </c>
      <c r="F31" s="1966"/>
      <c r="G31" s="1966"/>
      <c r="H31" s="1966"/>
      <c r="I31" s="1966"/>
      <c r="J31" s="1967"/>
      <c r="K31" s="796" t="s">
        <v>1291</v>
      </c>
      <c r="L31" s="112" t="str">
        <f t="shared" si="7"/>
        <v>+0x146</v>
      </c>
    </row>
    <row r="32" spans="1:12" ht="12" customHeight="1">
      <c r="A32" s="1130">
        <f t="shared" si="5"/>
        <v>327</v>
      </c>
      <c r="B32" s="793" t="str">
        <f t="shared" si="6"/>
        <v>+0x147</v>
      </c>
      <c r="C32" s="1965" t="s">
        <v>13882</v>
      </c>
      <c r="D32" s="1966"/>
      <c r="E32" s="1966"/>
      <c r="F32" s="1966"/>
      <c r="G32" s="1966"/>
      <c r="H32" s="1966"/>
      <c r="I32" s="1966"/>
      <c r="J32" s="1967"/>
      <c r="K32" s="796" t="s">
        <v>1291</v>
      </c>
      <c r="L32" s="112" t="str">
        <f t="shared" si="7"/>
        <v>+0x147</v>
      </c>
    </row>
    <row r="33" spans="1:12" ht="12" customHeight="1">
      <c r="A33" s="1130">
        <f t="shared" si="5"/>
        <v>328</v>
      </c>
      <c r="B33" s="793" t="str">
        <f t="shared" si="6"/>
        <v>+0x148</v>
      </c>
      <c r="C33" s="834" t="s">
        <v>13856</v>
      </c>
      <c r="D33" s="758" t="s">
        <v>13856</v>
      </c>
      <c r="E33" s="1979" t="s">
        <v>13883</v>
      </c>
      <c r="F33" s="1966"/>
      <c r="G33" s="1966"/>
      <c r="H33" s="1966"/>
      <c r="I33" s="1966"/>
      <c r="J33" s="1967"/>
      <c r="K33" s="796" t="s">
        <v>1291</v>
      </c>
      <c r="L33" s="112" t="str">
        <f t="shared" si="7"/>
        <v>+0x148</v>
      </c>
    </row>
    <row r="34" spans="1:12" ht="12" customHeight="1">
      <c r="A34" s="1130">
        <f t="shared" si="5"/>
        <v>329</v>
      </c>
      <c r="B34" s="793" t="str">
        <f t="shared" si="6"/>
        <v>+0x149</v>
      </c>
      <c r="C34" s="1965" t="s">
        <v>13884</v>
      </c>
      <c r="D34" s="1966"/>
      <c r="E34" s="1966"/>
      <c r="F34" s="1966"/>
      <c r="G34" s="1966"/>
      <c r="H34" s="1966"/>
      <c r="I34" s="1966"/>
      <c r="J34" s="1967"/>
      <c r="K34" s="796" t="s">
        <v>1291</v>
      </c>
      <c r="L34" s="112" t="str">
        <f t="shared" si="7"/>
        <v>+0x149</v>
      </c>
    </row>
    <row r="35" spans="1:12" ht="12" customHeight="1">
      <c r="A35" s="1130">
        <f t="shared" si="5"/>
        <v>330</v>
      </c>
      <c r="B35" s="793" t="str">
        <f t="shared" si="6"/>
        <v>+0x14A</v>
      </c>
      <c r="C35" s="834" t="s">
        <v>13856</v>
      </c>
      <c r="D35" s="758" t="s">
        <v>13856</v>
      </c>
      <c r="E35" s="1979" t="s">
        <v>13885</v>
      </c>
      <c r="F35" s="1966"/>
      <c r="G35" s="1966"/>
      <c r="H35" s="1966"/>
      <c r="I35" s="1966"/>
      <c r="J35" s="1967"/>
      <c r="K35" s="796" t="s">
        <v>1291</v>
      </c>
      <c r="L35" s="112" t="str">
        <f t="shared" si="7"/>
        <v>+0x14A</v>
      </c>
    </row>
    <row r="36" spans="1:12" ht="12" customHeight="1">
      <c r="A36" s="1130">
        <f t="shared" si="5"/>
        <v>331</v>
      </c>
      <c r="B36" s="793" t="str">
        <f t="shared" si="6"/>
        <v>+0x14B</v>
      </c>
      <c r="C36" s="1965" t="s">
        <v>13886</v>
      </c>
      <c r="D36" s="1966"/>
      <c r="E36" s="1966"/>
      <c r="F36" s="1966"/>
      <c r="G36" s="1966"/>
      <c r="H36" s="1966"/>
      <c r="I36" s="1966"/>
      <c r="J36" s="1967"/>
      <c r="K36" s="796" t="s">
        <v>1291</v>
      </c>
      <c r="L36" s="112" t="str">
        <f t="shared" si="7"/>
        <v>+0x14B</v>
      </c>
    </row>
    <row r="37" spans="1:12" ht="12" customHeight="1">
      <c r="B37" s="1975"/>
      <c r="C37" s="1976"/>
      <c r="D37" s="1976"/>
      <c r="E37" s="1976"/>
      <c r="F37" s="1976"/>
      <c r="G37" s="1976"/>
      <c r="H37" s="1976"/>
      <c r="I37" s="1976"/>
      <c r="J37" s="1976"/>
      <c r="K37" s="1976"/>
      <c r="L37" s="1977"/>
    </row>
    <row r="38" spans="1:12" ht="12" customHeight="1">
      <c r="A38" s="1130">
        <f>A36+250+1</f>
        <v>582</v>
      </c>
      <c r="B38" s="793" t="str">
        <f t="shared" ref="B38:B49" si="8">CONCATENATE(("+0x"),DEC2HEX(A38,3))</f>
        <v>+0x246</v>
      </c>
      <c r="C38" s="834" t="s">
        <v>13856</v>
      </c>
      <c r="D38" s="758" t="s">
        <v>13856</v>
      </c>
      <c r="E38" s="1979" t="s">
        <v>13887</v>
      </c>
      <c r="F38" s="1966"/>
      <c r="G38" s="1966"/>
      <c r="H38" s="1966"/>
      <c r="I38" s="1966"/>
      <c r="J38" s="1967"/>
      <c r="K38" s="796" t="s">
        <v>1291</v>
      </c>
      <c r="L38" s="112" t="str">
        <f t="shared" ref="L38:L49" si="9">B38</f>
        <v>+0x246</v>
      </c>
    </row>
    <row r="39" spans="1:12" ht="12" customHeight="1">
      <c r="A39" s="1130">
        <f t="shared" ref="A39:A49" si="10">A38+1</f>
        <v>583</v>
      </c>
      <c r="B39" s="793" t="str">
        <f t="shared" si="8"/>
        <v>+0x247</v>
      </c>
      <c r="C39" s="1965" t="s">
        <v>13888</v>
      </c>
      <c r="D39" s="1966"/>
      <c r="E39" s="1966"/>
      <c r="F39" s="1966"/>
      <c r="G39" s="1966"/>
      <c r="H39" s="1966"/>
      <c r="I39" s="1966"/>
      <c r="J39" s="1967"/>
      <c r="K39" s="796" t="s">
        <v>1291</v>
      </c>
      <c r="L39" s="112" t="str">
        <f t="shared" si="9"/>
        <v>+0x247</v>
      </c>
    </row>
    <row r="40" spans="1:12" ht="12" customHeight="1">
      <c r="A40" s="1130">
        <f t="shared" si="10"/>
        <v>584</v>
      </c>
      <c r="B40" s="793" t="str">
        <f t="shared" si="8"/>
        <v>+0x248</v>
      </c>
      <c r="C40" s="834" t="s">
        <v>13856</v>
      </c>
      <c r="D40" s="758" t="s">
        <v>13856</v>
      </c>
      <c r="E40" s="1979" t="s">
        <v>13889</v>
      </c>
      <c r="F40" s="1966"/>
      <c r="G40" s="1966"/>
      <c r="H40" s="1966"/>
      <c r="I40" s="1966"/>
      <c r="J40" s="1967"/>
      <c r="K40" s="796" t="s">
        <v>1291</v>
      </c>
      <c r="L40" s="112" t="str">
        <f t="shared" si="9"/>
        <v>+0x248</v>
      </c>
    </row>
    <row r="41" spans="1:12" ht="12" customHeight="1">
      <c r="A41" s="1130">
        <f t="shared" si="10"/>
        <v>585</v>
      </c>
      <c r="B41" s="793" t="str">
        <f t="shared" si="8"/>
        <v>+0x249</v>
      </c>
      <c r="C41" s="1965" t="s">
        <v>13890</v>
      </c>
      <c r="D41" s="1966"/>
      <c r="E41" s="1966"/>
      <c r="F41" s="1966"/>
      <c r="G41" s="1966"/>
      <c r="H41" s="1966"/>
      <c r="I41" s="1966"/>
      <c r="J41" s="1967"/>
      <c r="K41" s="796" t="s">
        <v>1291</v>
      </c>
      <c r="L41" s="112" t="str">
        <f t="shared" si="9"/>
        <v>+0x249</v>
      </c>
    </row>
    <row r="42" spans="1:12" ht="12" customHeight="1">
      <c r="A42" s="1130">
        <f t="shared" si="10"/>
        <v>586</v>
      </c>
      <c r="B42" s="793" t="str">
        <f t="shared" si="8"/>
        <v>+0x24A</v>
      </c>
      <c r="C42" s="834" t="s">
        <v>13856</v>
      </c>
      <c r="D42" s="758" t="s">
        <v>13856</v>
      </c>
      <c r="E42" s="1979" t="s">
        <v>13891</v>
      </c>
      <c r="F42" s="1966"/>
      <c r="G42" s="1966"/>
      <c r="H42" s="1966"/>
      <c r="I42" s="1966"/>
      <c r="J42" s="1967"/>
      <c r="K42" s="796" t="s">
        <v>1291</v>
      </c>
      <c r="L42" s="112" t="str">
        <f t="shared" si="9"/>
        <v>+0x24A</v>
      </c>
    </row>
    <row r="43" spans="1:12" ht="12" customHeight="1">
      <c r="A43" s="1130">
        <f t="shared" si="10"/>
        <v>587</v>
      </c>
      <c r="B43" s="793" t="str">
        <f t="shared" si="8"/>
        <v>+0x24B</v>
      </c>
      <c r="C43" s="1965" t="s">
        <v>13892</v>
      </c>
      <c r="D43" s="1966"/>
      <c r="E43" s="1966"/>
      <c r="F43" s="1966"/>
      <c r="G43" s="1966"/>
      <c r="H43" s="1966"/>
      <c r="I43" s="1966"/>
      <c r="J43" s="1967"/>
      <c r="K43" s="796" t="s">
        <v>1291</v>
      </c>
      <c r="L43" s="112" t="str">
        <f t="shared" si="9"/>
        <v>+0x24B</v>
      </c>
    </row>
    <row r="44" spans="1:12" ht="12" customHeight="1">
      <c r="A44" s="1130">
        <f t="shared" si="10"/>
        <v>588</v>
      </c>
      <c r="B44" s="793" t="str">
        <f t="shared" si="8"/>
        <v>+0x24C</v>
      </c>
      <c r="C44" s="834" t="s">
        <v>13856</v>
      </c>
      <c r="D44" s="758" t="s">
        <v>13856</v>
      </c>
      <c r="E44" s="1979" t="s">
        <v>13893</v>
      </c>
      <c r="F44" s="1966"/>
      <c r="G44" s="1966"/>
      <c r="H44" s="1966"/>
      <c r="I44" s="1966"/>
      <c r="J44" s="1967"/>
      <c r="K44" s="796" t="s">
        <v>1291</v>
      </c>
      <c r="L44" s="112" t="str">
        <f t="shared" si="9"/>
        <v>+0x24C</v>
      </c>
    </row>
    <row r="45" spans="1:12" ht="12" customHeight="1">
      <c r="A45" s="1130">
        <f t="shared" si="10"/>
        <v>589</v>
      </c>
      <c r="B45" s="793" t="str">
        <f t="shared" si="8"/>
        <v>+0x24D</v>
      </c>
      <c r="C45" s="1965" t="s">
        <v>13894</v>
      </c>
      <c r="D45" s="1966"/>
      <c r="E45" s="1966"/>
      <c r="F45" s="1966"/>
      <c r="G45" s="1966"/>
      <c r="H45" s="1966"/>
      <c r="I45" s="1966"/>
      <c r="J45" s="1967"/>
      <c r="K45" s="796" t="s">
        <v>1291</v>
      </c>
      <c r="L45" s="112" t="str">
        <f t="shared" si="9"/>
        <v>+0x24D</v>
      </c>
    </row>
    <row r="46" spans="1:12" ht="12" customHeight="1">
      <c r="A46" s="1130">
        <f t="shared" si="10"/>
        <v>590</v>
      </c>
      <c r="B46" s="793" t="str">
        <f t="shared" si="8"/>
        <v>+0x24E</v>
      </c>
      <c r="C46" s="834" t="s">
        <v>13856</v>
      </c>
      <c r="D46" s="758" t="s">
        <v>13856</v>
      </c>
      <c r="E46" s="1979" t="s">
        <v>13895</v>
      </c>
      <c r="F46" s="1966"/>
      <c r="G46" s="1966"/>
      <c r="H46" s="1966"/>
      <c r="I46" s="1966"/>
      <c r="J46" s="1967"/>
      <c r="K46" s="796" t="s">
        <v>1291</v>
      </c>
      <c r="L46" s="112" t="str">
        <f t="shared" si="9"/>
        <v>+0x24E</v>
      </c>
    </row>
    <row r="47" spans="1:12" ht="12" customHeight="1">
      <c r="A47" s="1130">
        <f t="shared" si="10"/>
        <v>591</v>
      </c>
      <c r="B47" s="793" t="str">
        <f t="shared" si="8"/>
        <v>+0x24F</v>
      </c>
      <c r="C47" s="1965" t="s">
        <v>13896</v>
      </c>
      <c r="D47" s="1966"/>
      <c r="E47" s="1966"/>
      <c r="F47" s="1966"/>
      <c r="G47" s="1966"/>
      <c r="H47" s="1966"/>
      <c r="I47" s="1966"/>
      <c r="J47" s="1967"/>
      <c r="K47" s="796" t="s">
        <v>1291</v>
      </c>
      <c r="L47" s="112" t="str">
        <f t="shared" si="9"/>
        <v>+0x24F</v>
      </c>
    </row>
    <row r="48" spans="1:12" ht="12" customHeight="1">
      <c r="A48" s="1130">
        <f t="shared" si="10"/>
        <v>592</v>
      </c>
      <c r="B48" s="793" t="str">
        <f t="shared" si="8"/>
        <v>+0x250</v>
      </c>
      <c r="C48" s="834" t="s">
        <v>13856</v>
      </c>
      <c r="D48" s="758" t="s">
        <v>13856</v>
      </c>
      <c r="E48" s="1979" t="s">
        <v>13897</v>
      </c>
      <c r="F48" s="1966"/>
      <c r="G48" s="1966"/>
      <c r="H48" s="1966"/>
      <c r="I48" s="1966"/>
      <c r="J48" s="1967"/>
      <c r="K48" s="796" t="s">
        <v>1291</v>
      </c>
      <c r="L48" s="112" t="str">
        <f t="shared" si="9"/>
        <v>+0x250</v>
      </c>
    </row>
    <row r="49" spans="1:12" ht="12" customHeight="1">
      <c r="A49" s="1130">
        <f t="shared" si="10"/>
        <v>593</v>
      </c>
      <c r="B49" s="793" t="str">
        <f t="shared" si="8"/>
        <v>+0x251</v>
      </c>
      <c r="C49" s="1965" t="s">
        <v>13898</v>
      </c>
      <c r="D49" s="1966"/>
      <c r="E49" s="1966"/>
      <c r="F49" s="1966"/>
      <c r="G49" s="1966"/>
      <c r="H49" s="1966"/>
      <c r="I49" s="1966"/>
      <c r="J49" s="1967"/>
      <c r="K49" s="796" t="s">
        <v>1291</v>
      </c>
      <c r="L49" s="112" t="str">
        <f t="shared" si="9"/>
        <v>+0x251</v>
      </c>
    </row>
    <row r="50" spans="1:12" ht="12" customHeight="1">
      <c r="B50" s="1975"/>
      <c r="C50" s="1631"/>
      <c r="D50" s="1631"/>
      <c r="E50" s="1631"/>
      <c r="F50" s="1631"/>
      <c r="G50" s="1631"/>
      <c r="H50" s="1631"/>
      <c r="I50" s="1631"/>
      <c r="J50" s="1631"/>
      <c r="K50" s="1631"/>
      <c r="L50" s="1978"/>
    </row>
    <row r="51" spans="1:12" ht="12" customHeight="1">
      <c r="A51" s="1130">
        <f>A49+52+1</f>
        <v>646</v>
      </c>
      <c r="B51" s="793" t="str">
        <f t="shared" ref="B51:B62" si="11">CONCATENATE(("+0x"),DEC2HEX(A51,3))</f>
        <v>+0x286</v>
      </c>
      <c r="C51" s="834" t="s">
        <v>13856</v>
      </c>
      <c r="D51" s="758" t="s">
        <v>13856</v>
      </c>
      <c r="E51" s="1979" t="s">
        <v>13899</v>
      </c>
      <c r="F51" s="1966"/>
      <c r="G51" s="1966"/>
      <c r="H51" s="1966"/>
      <c r="I51" s="1966"/>
      <c r="J51" s="1967"/>
      <c r="K51" s="796" t="s">
        <v>1291</v>
      </c>
      <c r="L51" s="112" t="str">
        <f t="shared" ref="L51:L62" si="12">B51</f>
        <v>+0x286</v>
      </c>
    </row>
    <row r="52" spans="1:12" ht="12" customHeight="1">
      <c r="A52" s="1130">
        <f t="shared" ref="A52:A62" si="13">A51+1</f>
        <v>647</v>
      </c>
      <c r="B52" s="793" t="str">
        <f t="shared" si="11"/>
        <v>+0x287</v>
      </c>
      <c r="C52" s="1965" t="s">
        <v>13900</v>
      </c>
      <c r="D52" s="1966"/>
      <c r="E52" s="1966"/>
      <c r="F52" s="1966"/>
      <c r="G52" s="1966"/>
      <c r="H52" s="1966"/>
      <c r="I52" s="1966"/>
      <c r="J52" s="1967"/>
      <c r="K52" s="796" t="s">
        <v>1291</v>
      </c>
      <c r="L52" s="112" t="str">
        <f t="shared" si="12"/>
        <v>+0x287</v>
      </c>
    </row>
    <row r="53" spans="1:12" ht="12" customHeight="1">
      <c r="A53" s="1130">
        <f t="shared" si="13"/>
        <v>648</v>
      </c>
      <c r="B53" s="793" t="str">
        <f t="shared" si="11"/>
        <v>+0x288</v>
      </c>
      <c r="C53" s="834" t="s">
        <v>13856</v>
      </c>
      <c r="D53" s="758" t="s">
        <v>13856</v>
      </c>
      <c r="E53" s="1979" t="s">
        <v>13901</v>
      </c>
      <c r="F53" s="1966"/>
      <c r="G53" s="1966"/>
      <c r="H53" s="1966"/>
      <c r="I53" s="1966"/>
      <c r="J53" s="1967"/>
      <c r="K53" s="796" t="s">
        <v>1291</v>
      </c>
      <c r="L53" s="112" t="str">
        <f t="shared" si="12"/>
        <v>+0x288</v>
      </c>
    </row>
    <row r="54" spans="1:12" ht="12" customHeight="1">
      <c r="A54" s="1130">
        <f t="shared" si="13"/>
        <v>649</v>
      </c>
      <c r="B54" s="793" t="str">
        <f t="shared" si="11"/>
        <v>+0x289</v>
      </c>
      <c r="C54" s="1965" t="s">
        <v>13902</v>
      </c>
      <c r="D54" s="1966"/>
      <c r="E54" s="1966"/>
      <c r="F54" s="1966"/>
      <c r="G54" s="1966"/>
      <c r="H54" s="1966"/>
      <c r="I54" s="1966"/>
      <c r="J54" s="1967"/>
      <c r="K54" s="796" t="s">
        <v>1291</v>
      </c>
      <c r="L54" s="112" t="str">
        <f t="shared" si="12"/>
        <v>+0x289</v>
      </c>
    </row>
    <row r="55" spans="1:12" ht="12" customHeight="1">
      <c r="A55" s="1130">
        <f t="shared" si="13"/>
        <v>650</v>
      </c>
      <c r="B55" s="793" t="str">
        <f t="shared" si="11"/>
        <v>+0x28A</v>
      </c>
      <c r="C55" s="834" t="s">
        <v>13856</v>
      </c>
      <c r="D55" s="758" t="s">
        <v>13856</v>
      </c>
      <c r="E55" s="1979" t="s">
        <v>13903</v>
      </c>
      <c r="F55" s="1966"/>
      <c r="G55" s="1966"/>
      <c r="H55" s="1966"/>
      <c r="I55" s="1966"/>
      <c r="J55" s="1967"/>
      <c r="K55" s="796" t="s">
        <v>1291</v>
      </c>
      <c r="L55" s="112" t="str">
        <f t="shared" si="12"/>
        <v>+0x28A</v>
      </c>
    </row>
    <row r="56" spans="1:12" ht="12" customHeight="1">
      <c r="A56" s="1130">
        <f t="shared" si="13"/>
        <v>651</v>
      </c>
      <c r="B56" s="793" t="str">
        <f t="shared" si="11"/>
        <v>+0x28B</v>
      </c>
      <c r="C56" s="1965" t="s">
        <v>13904</v>
      </c>
      <c r="D56" s="1966"/>
      <c r="E56" s="1966"/>
      <c r="F56" s="1966"/>
      <c r="G56" s="1966"/>
      <c r="H56" s="1966"/>
      <c r="I56" s="1966"/>
      <c r="J56" s="1967"/>
      <c r="K56" s="796" t="s">
        <v>1291</v>
      </c>
      <c r="L56" s="112" t="str">
        <f t="shared" si="12"/>
        <v>+0x28B</v>
      </c>
    </row>
    <row r="57" spans="1:12" ht="12" customHeight="1">
      <c r="A57" s="1130">
        <f t="shared" si="13"/>
        <v>652</v>
      </c>
      <c r="B57" s="793" t="str">
        <f t="shared" si="11"/>
        <v>+0x28C</v>
      </c>
      <c r="C57" s="834" t="s">
        <v>13856</v>
      </c>
      <c r="D57" s="758" t="s">
        <v>13856</v>
      </c>
      <c r="E57" s="1974" t="s">
        <v>13905</v>
      </c>
      <c r="F57" s="1960"/>
      <c r="G57" s="1960"/>
      <c r="H57" s="1960"/>
      <c r="I57" s="1960"/>
      <c r="J57" s="1961"/>
      <c r="K57" s="796" t="s">
        <v>1291</v>
      </c>
      <c r="L57" s="112" t="str">
        <f t="shared" si="12"/>
        <v>+0x28C</v>
      </c>
    </row>
    <row r="58" spans="1:12" ht="12" customHeight="1">
      <c r="A58" s="1130">
        <f t="shared" si="13"/>
        <v>653</v>
      </c>
      <c r="B58" s="793" t="str">
        <f t="shared" si="11"/>
        <v>+0x28D</v>
      </c>
      <c r="C58" s="1959" t="s">
        <v>13906</v>
      </c>
      <c r="D58" s="1960"/>
      <c r="E58" s="1960"/>
      <c r="F58" s="1960"/>
      <c r="G58" s="1960"/>
      <c r="H58" s="1960"/>
      <c r="I58" s="1960"/>
      <c r="J58" s="1961"/>
      <c r="K58" s="796" t="s">
        <v>1291</v>
      </c>
      <c r="L58" s="112" t="str">
        <f t="shared" si="12"/>
        <v>+0x28D</v>
      </c>
    </row>
    <row r="59" spans="1:12" ht="12" customHeight="1">
      <c r="A59" s="1130">
        <f t="shared" si="13"/>
        <v>654</v>
      </c>
      <c r="B59" s="793" t="str">
        <f t="shared" si="11"/>
        <v>+0x28E</v>
      </c>
      <c r="C59" s="834" t="s">
        <v>13856</v>
      </c>
      <c r="D59" s="758" t="s">
        <v>13856</v>
      </c>
      <c r="E59" s="1974" t="s">
        <v>13907</v>
      </c>
      <c r="F59" s="1960"/>
      <c r="G59" s="1960"/>
      <c r="H59" s="1960"/>
      <c r="I59" s="1960"/>
      <c r="J59" s="1961"/>
      <c r="K59" s="796" t="s">
        <v>1291</v>
      </c>
      <c r="L59" s="112" t="str">
        <f t="shared" si="12"/>
        <v>+0x28E</v>
      </c>
    </row>
    <row r="60" spans="1:12" ht="12" customHeight="1">
      <c r="A60" s="1130">
        <f t="shared" si="13"/>
        <v>655</v>
      </c>
      <c r="B60" s="793" t="str">
        <f t="shared" si="11"/>
        <v>+0x28F</v>
      </c>
      <c r="C60" s="1959" t="s">
        <v>13908</v>
      </c>
      <c r="D60" s="1960"/>
      <c r="E60" s="1960"/>
      <c r="F60" s="1960"/>
      <c r="G60" s="1960"/>
      <c r="H60" s="1960"/>
      <c r="I60" s="1960"/>
      <c r="J60" s="1961"/>
      <c r="K60" s="796" t="s">
        <v>1291</v>
      </c>
      <c r="L60" s="112" t="str">
        <f t="shared" si="12"/>
        <v>+0x28F</v>
      </c>
    </row>
    <row r="61" spans="1:12" ht="12" customHeight="1">
      <c r="A61" s="1130">
        <f t="shared" si="13"/>
        <v>656</v>
      </c>
      <c r="B61" s="793" t="str">
        <f t="shared" si="11"/>
        <v>+0x290</v>
      </c>
      <c r="C61" s="834" t="s">
        <v>13856</v>
      </c>
      <c r="D61" s="758" t="s">
        <v>13856</v>
      </c>
      <c r="E61" s="1974" t="s">
        <v>13909</v>
      </c>
      <c r="F61" s="1960"/>
      <c r="G61" s="1960"/>
      <c r="H61" s="1960"/>
      <c r="I61" s="1960"/>
      <c r="J61" s="1961"/>
      <c r="K61" s="796" t="s">
        <v>1291</v>
      </c>
      <c r="L61" s="112" t="str">
        <f t="shared" si="12"/>
        <v>+0x290</v>
      </c>
    </row>
    <row r="62" spans="1:12" ht="12" customHeight="1">
      <c r="A62" s="1130">
        <f t="shared" si="13"/>
        <v>657</v>
      </c>
      <c r="B62" s="793" t="str">
        <f t="shared" si="11"/>
        <v>+0x291</v>
      </c>
      <c r="C62" s="1959" t="s">
        <v>13910</v>
      </c>
      <c r="D62" s="1960"/>
      <c r="E62" s="1960"/>
      <c r="F62" s="1960"/>
      <c r="G62" s="1960"/>
      <c r="H62" s="1960"/>
      <c r="I62" s="1960"/>
      <c r="J62" s="1961"/>
      <c r="K62" s="796" t="s">
        <v>1291</v>
      </c>
      <c r="L62" s="112" t="str">
        <f t="shared" si="12"/>
        <v>+0x291</v>
      </c>
    </row>
    <row r="63" spans="1:12" ht="12" customHeight="1">
      <c r="B63" s="1975"/>
      <c r="C63" s="1631"/>
      <c r="D63" s="1631"/>
      <c r="E63" s="1631"/>
      <c r="F63" s="1631"/>
      <c r="G63" s="1631"/>
      <c r="H63" s="1631"/>
      <c r="I63" s="1631"/>
      <c r="J63" s="1631"/>
      <c r="K63" s="1631"/>
      <c r="L63" s="1978"/>
    </row>
    <row r="64" spans="1:12" ht="12" customHeight="1">
      <c r="A64" s="1130">
        <f>A62+250+1</f>
        <v>908</v>
      </c>
      <c r="B64" s="793" t="str">
        <f t="shared" ref="B64:B75" si="14">CONCATENATE(("+0x"),DEC2HEX(A64,3))</f>
        <v>+0x38C</v>
      </c>
      <c r="C64" s="834" t="s">
        <v>13856</v>
      </c>
      <c r="D64" s="758" t="s">
        <v>13856</v>
      </c>
      <c r="E64" s="1974" t="s">
        <v>13911</v>
      </c>
      <c r="F64" s="1960"/>
      <c r="G64" s="1960"/>
      <c r="H64" s="1960"/>
      <c r="I64" s="1960"/>
      <c r="J64" s="1961"/>
      <c r="K64" s="796" t="s">
        <v>1291</v>
      </c>
      <c r="L64" s="112" t="str">
        <f t="shared" ref="L64:L75" si="15">B64</f>
        <v>+0x38C</v>
      </c>
    </row>
    <row r="65" spans="1:12" ht="12" customHeight="1">
      <c r="A65" s="1130">
        <f t="shared" ref="A65:A75" si="16">A64+1</f>
        <v>909</v>
      </c>
      <c r="B65" s="793" t="str">
        <f t="shared" si="14"/>
        <v>+0x38D</v>
      </c>
      <c r="C65" s="1959" t="s">
        <v>13912</v>
      </c>
      <c r="D65" s="1960"/>
      <c r="E65" s="1960"/>
      <c r="F65" s="1960"/>
      <c r="G65" s="1960"/>
      <c r="H65" s="1960"/>
      <c r="I65" s="1960"/>
      <c r="J65" s="1961"/>
      <c r="K65" s="796" t="s">
        <v>1291</v>
      </c>
      <c r="L65" s="112" t="str">
        <f t="shared" si="15"/>
        <v>+0x38D</v>
      </c>
    </row>
    <row r="66" spans="1:12" ht="12" customHeight="1">
      <c r="A66" s="1130">
        <f t="shared" si="16"/>
        <v>910</v>
      </c>
      <c r="B66" s="793" t="str">
        <f t="shared" si="14"/>
        <v>+0x38E</v>
      </c>
      <c r="C66" s="834" t="s">
        <v>13856</v>
      </c>
      <c r="D66" s="758" t="s">
        <v>13856</v>
      </c>
      <c r="E66" s="1974" t="s">
        <v>13913</v>
      </c>
      <c r="F66" s="1960"/>
      <c r="G66" s="1960"/>
      <c r="H66" s="1960"/>
      <c r="I66" s="1960"/>
      <c r="J66" s="1961"/>
      <c r="K66" s="796" t="s">
        <v>1291</v>
      </c>
      <c r="L66" s="112" t="str">
        <f t="shared" si="15"/>
        <v>+0x38E</v>
      </c>
    </row>
    <row r="67" spans="1:12" ht="12" customHeight="1">
      <c r="A67" s="1130">
        <f t="shared" si="16"/>
        <v>911</v>
      </c>
      <c r="B67" s="793" t="str">
        <f t="shared" si="14"/>
        <v>+0x38F</v>
      </c>
      <c r="C67" s="1959" t="s">
        <v>13914</v>
      </c>
      <c r="D67" s="1960"/>
      <c r="E67" s="1960"/>
      <c r="F67" s="1960"/>
      <c r="G67" s="1960"/>
      <c r="H67" s="1960"/>
      <c r="I67" s="1960"/>
      <c r="J67" s="1961"/>
      <c r="K67" s="796" t="s">
        <v>1291</v>
      </c>
      <c r="L67" s="112" t="str">
        <f t="shared" si="15"/>
        <v>+0x38F</v>
      </c>
    </row>
    <row r="68" spans="1:12" ht="12" customHeight="1">
      <c r="A68" s="1130">
        <f t="shared" si="16"/>
        <v>912</v>
      </c>
      <c r="B68" s="793" t="str">
        <f t="shared" si="14"/>
        <v>+0x390</v>
      </c>
      <c r="C68" s="834" t="s">
        <v>13856</v>
      </c>
      <c r="D68" s="758" t="s">
        <v>13856</v>
      </c>
      <c r="E68" s="1974" t="s">
        <v>13915</v>
      </c>
      <c r="F68" s="1960"/>
      <c r="G68" s="1960"/>
      <c r="H68" s="1960"/>
      <c r="I68" s="1960"/>
      <c r="J68" s="1961"/>
      <c r="K68" s="796" t="s">
        <v>1291</v>
      </c>
      <c r="L68" s="112" t="str">
        <f t="shared" si="15"/>
        <v>+0x390</v>
      </c>
    </row>
    <row r="69" spans="1:12" ht="12" customHeight="1">
      <c r="A69" s="1130">
        <f t="shared" si="16"/>
        <v>913</v>
      </c>
      <c r="B69" s="793" t="str">
        <f t="shared" si="14"/>
        <v>+0x391</v>
      </c>
      <c r="C69" s="1959" t="s">
        <v>13916</v>
      </c>
      <c r="D69" s="1960"/>
      <c r="E69" s="1960"/>
      <c r="F69" s="1960"/>
      <c r="G69" s="1960"/>
      <c r="H69" s="1960"/>
      <c r="I69" s="1960"/>
      <c r="J69" s="1961"/>
      <c r="K69" s="796" t="s">
        <v>1291</v>
      </c>
      <c r="L69" s="112" t="str">
        <f t="shared" si="15"/>
        <v>+0x391</v>
      </c>
    </row>
    <row r="70" spans="1:12" ht="12" customHeight="1">
      <c r="A70" s="1130">
        <f t="shared" si="16"/>
        <v>914</v>
      </c>
      <c r="B70" s="793" t="str">
        <f t="shared" si="14"/>
        <v>+0x392</v>
      </c>
      <c r="C70" s="834" t="s">
        <v>13856</v>
      </c>
      <c r="D70" s="758" t="s">
        <v>13856</v>
      </c>
      <c r="E70" s="1974" t="s">
        <v>13917</v>
      </c>
      <c r="F70" s="1960"/>
      <c r="G70" s="1960"/>
      <c r="H70" s="1960"/>
      <c r="I70" s="1960"/>
      <c r="J70" s="1961"/>
      <c r="K70" s="796" t="s">
        <v>1291</v>
      </c>
      <c r="L70" s="112" t="str">
        <f t="shared" si="15"/>
        <v>+0x392</v>
      </c>
    </row>
    <row r="71" spans="1:12" ht="12" customHeight="1">
      <c r="A71" s="1130">
        <f t="shared" si="16"/>
        <v>915</v>
      </c>
      <c r="B71" s="793" t="str">
        <f t="shared" si="14"/>
        <v>+0x393</v>
      </c>
      <c r="C71" s="1959" t="s">
        <v>13918</v>
      </c>
      <c r="D71" s="1960"/>
      <c r="E71" s="1960"/>
      <c r="F71" s="1960"/>
      <c r="G71" s="1960"/>
      <c r="H71" s="1960"/>
      <c r="I71" s="1960"/>
      <c r="J71" s="1961"/>
      <c r="K71" s="796" t="s">
        <v>1291</v>
      </c>
      <c r="L71" s="112" t="str">
        <f t="shared" si="15"/>
        <v>+0x393</v>
      </c>
    </row>
    <row r="72" spans="1:12" ht="12" customHeight="1">
      <c r="A72" s="1130">
        <f t="shared" si="16"/>
        <v>916</v>
      </c>
      <c r="B72" s="793" t="str">
        <f t="shared" si="14"/>
        <v>+0x394</v>
      </c>
      <c r="C72" s="834" t="s">
        <v>13856</v>
      </c>
      <c r="D72" s="758" t="s">
        <v>13856</v>
      </c>
      <c r="E72" s="1974" t="s">
        <v>13919</v>
      </c>
      <c r="F72" s="1960"/>
      <c r="G72" s="1960"/>
      <c r="H72" s="1960"/>
      <c r="I72" s="1960"/>
      <c r="J72" s="1961"/>
      <c r="K72" s="796" t="s">
        <v>1291</v>
      </c>
      <c r="L72" s="112" t="str">
        <f t="shared" si="15"/>
        <v>+0x394</v>
      </c>
    </row>
    <row r="73" spans="1:12" ht="12" customHeight="1">
      <c r="A73" s="1130">
        <f t="shared" si="16"/>
        <v>917</v>
      </c>
      <c r="B73" s="793" t="str">
        <f t="shared" si="14"/>
        <v>+0x395</v>
      </c>
      <c r="C73" s="1959" t="s">
        <v>13920</v>
      </c>
      <c r="D73" s="1960"/>
      <c r="E73" s="1960"/>
      <c r="F73" s="1960"/>
      <c r="G73" s="1960"/>
      <c r="H73" s="1960"/>
      <c r="I73" s="1960"/>
      <c r="J73" s="1961"/>
      <c r="K73" s="796" t="s">
        <v>1291</v>
      </c>
      <c r="L73" s="112" t="str">
        <f t="shared" si="15"/>
        <v>+0x395</v>
      </c>
    </row>
    <row r="74" spans="1:12" ht="12" customHeight="1">
      <c r="A74" s="1130">
        <f t="shared" si="16"/>
        <v>918</v>
      </c>
      <c r="B74" s="793" t="str">
        <f t="shared" si="14"/>
        <v>+0x396</v>
      </c>
      <c r="C74" s="834" t="s">
        <v>13856</v>
      </c>
      <c r="D74" s="758" t="s">
        <v>13856</v>
      </c>
      <c r="E74" s="1974" t="s">
        <v>13921</v>
      </c>
      <c r="F74" s="1960"/>
      <c r="G74" s="1960"/>
      <c r="H74" s="1960"/>
      <c r="I74" s="1960"/>
      <c r="J74" s="1961"/>
      <c r="K74" s="796" t="s">
        <v>1291</v>
      </c>
      <c r="L74" s="112" t="str">
        <f t="shared" si="15"/>
        <v>+0x396</v>
      </c>
    </row>
    <row r="75" spans="1:12" ht="12" customHeight="1">
      <c r="A75" s="1130">
        <f t="shared" si="16"/>
        <v>919</v>
      </c>
      <c r="B75" s="793" t="str">
        <f t="shared" si="14"/>
        <v>+0x397</v>
      </c>
      <c r="C75" s="1959" t="s">
        <v>13922</v>
      </c>
      <c r="D75" s="1960"/>
      <c r="E75" s="1960"/>
      <c r="F75" s="1960"/>
      <c r="G75" s="1960"/>
      <c r="H75" s="1960"/>
      <c r="I75" s="1960"/>
      <c r="J75" s="1961"/>
      <c r="K75" s="796" t="s">
        <v>1291</v>
      </c>
      <c r="L75" s="112" t="str">
        <f t="shared" si="15"/>
        <v>+0x397</v>
      </c>
    </row>
    <row r="76" spans="1:12" ht="12" customHeight="1">
      <c r="B76" s="1975"/>
      <c r="C76" s="1976"/>
      <c r="D76" s="1976"/>
      <c r="E76" s="1976"/>
      <c r="F76" s="1976"/>
      <c r="G76" s="1976"/>
      <c r="H76" s="1976"/>
      <c r="I76" s="1976"/>
      <c r="J76" s="1976"/>
      <c r="K76" s="1976"/>
      <c r="L76" s="1977"/>
    </row>
    <row r="77" spans="1:12" ht="12" customHeight="1">
      <c r="A77" s="1130">
        <f>A75+52+1</f>
        <v>972</v>
      </c>
      <c r="B77" s="793" t="str">
        <f t="shared" ref="B77:B82" si="17">CONCATENATE(("+0x"),DEC2HEX(A77,3))</f>
        <v>+0x3CC</v>
      </c>
      <c r="C77" s="834" t="s">
        <v>13856</v>
      </c>
      <c r="D77" s="758" t="s">
        <v>13856</v>
      </c>
      <c r="E77" s="1974" t="s">
        <v>13923</v>
      </c>
      <c r="F77" s="1960"/>
      <c r="G77" s="1960"/>
      <c r="H77" s="1960"/>
      <c r="I77" s="1960"/>
      <c r="J77" s="1961"/>
      <c r="K77" s="796" t="s">
        <v>1291</v>
      </c>
      <c r="L77" s="112" t="str">
        <f t="shared" ref="L77:L82" si="18">B77</f>
        <v>+0x3CC</v>
      </c>
    </row>
    <row r="78" spans="1:12" ht="12" customHeight="1">
      <c r="A78" s="1130">
        <f>A77+1</f>
        <v>973</v>
      </c>
      <c r="B78" s="793" t="str">
        <f t="shared" si="17"/>
        <v>+0x3CD</v>
      </c>
      <c r="C78" s="1959" t="s">
        <v>13924</v>
      </c>
      <c r="D78" s="1960"/>
      <c r="E78" s="1960"/>
      <c r="F78" s="1960"/>
      <c r="G78" s="1960"/>
      <c r="H78" s="1960"/>
      <c r="I78" s="1960"/>
      <c r="J78" s="1961"/>
      <c r="K78" s="796" t="s">
        <v>1291</v>
      </c>
      <c r="L78" s="112" t="str">
        <f t="shared" si="18"/>
        <v>+0x3CD</v>
      </c>
    </row>
    <row r="79" spans="1:12" ht="12" customHeight="1">
      <c r="A79" s="1130">
        <f>A78+1</f>
        <v>974</v>
      </c>
      <c r="B79" s="793" t="str">
        <f t="shared" si="17"/>
        <v>+0x3CE</v>
      </c>
      <c r="C79" s="834" t="s">
        <v>13856</v>
      </c>
      <c r="D79" s="758" t="s">
        <v>13856</v>
      </c>
      <c r="E79" s="1974" t="s">
        <v>13925</v>
      </c>
      <c r="F79" s="1960"/>
      <c r="G79" s="1960"/>
      <c r="H79" s="1960"/>
      <c r="I79" s="1960"/>
      <c r="J79" s="1961"/>
      <c r="K79" s="796" t="s">
        <v>1291</v>
      </c>
      <c r="L79" s="112" t="str">
        <f t="shared" si="18"/>
        <v>+0x3CE</v>
      </c>
    </row>
    <row r="80" spans="1:12" ht="12" customHeight="1">
      <c r="A80" s="1130">
        <f>A79+1</f>
        <v>975</v>
      </c>
      <c r="B80" s="793" t="str">
        <f t="shared" si="17"/>
        <v>+0x3CF</v>
      </c>
      <c r="C80" s="1959" t="s">
        <v>13926</v>
      </c>
      <c r="D80" s="1960"/>
      <c r="E80" s="1960"/>
      <c r="F80" s="1960"/>
      <c r="G80" s="1960"/>
      <c r="H80" s="1960"/>
      <c r="I80" s="1960"/>
      <c r="J80" s="1961"/>
      <c r="K80" s="796" t="s">
        <v>1291</v>
      </c>
      <c r="L80" s="112" t="str">
        <f t="shared" si="18"/>
        <v>+0x3CF</v>
      </c>
    </row>
    <row r="81" spans="1:12" ht="12" customHeight="1">
      <c r="A81" s="1130">
        <f>A80+1</f>
        <v>976</v>
      </c>
      <c r="B81" s="793" t="str">
        <f t="shared" si="17"/>
        <v>+0x3D0</v>
      </c>
      <c r="C81" s="1353" t="s">
        <v>13856</v>
      </c>
      <c r="D81" s="758" t="s">
        <v>13856</v>
      </c>
      <c r="E81" s="1974" t="s">
        <v>13927</v>
      </c>
      <c r="F81" s="1960"/>
      <c r="G81" s="1960"/>
      <c r="H81" s="1960"/>
      <c r="I81" s="1960"/>
      <c r="J81" s="1961"/>
      <c r="K81" s="796" t="s">
        <v>1291</v>
      </c>
      <c r="L81" s="112" t="str">
        <f t="shared" si="18"/>
        <v>+0x3D0</v>
      </c>
    </row>
    <row r="82" spans="1:12" ht="12" customHeight="1" thickBot="1">
      <c r="A82" s="1130">
        <f>A81+1</f>
        <v>977</v>
      </c>
      <c r="B82" s="793" t="str">
        <f t="shared" si="17"/>
        <v>+0x3D1</v>
      </c>
      <c r="C82" s="1959" t="s">
        <v>13928</v>
      </c>
      <c r="D82" s="1960"/>
      <c r="E82" s="1960"/>
      <c r="F82" s="1960"/>
      <c r="G82" s="1960"/>
      <c r="H82" s="1960"/>
      <c r="I82" s="1960"/>
      <c r="J82" s="1961"/>
      <c r="K82" s="796" t="s">
        <v>1291</v>
      </c>
      <c r="L82" s="112" t="str">
        <f t="shared" si="18"/>
        <v>+0x3D1</v>
      </c>
    </row>
    <row r="83" spans="1:12" ht="12" customHeight="1" thickTop="1" thickBot="1">
      <c r="B83" s="1148" t="s">
        <v>13188</v>
      </c>
      <c r="C83" s="1149" t="s">
        <v>3</v>
      </c>
      <c r="D83" s="1149" t="s">
        <v>4</v>
      </c>
      <c r="E83" s="1149" t="s">
        <v>5</v>
      </c>
      <c r="F83" s="1149" t="s">
        <v>6</v>
      </c>
      <c r="G83" s="1149" t="s">
        <v>7</v>
      </c>
      <c r="H83" s="1149" t="s">
        <v>8</v>
      </c>
      <c r="I83" s="1149" t="s">
        <v>9</v>
      </c>
      <c r="J83" s="1150" t="s">
        <v>10</v>
      </c>
      <c r="K83" s="1151" t="s">
        <v>13222</v>
      </c>
      <c r="L83" s="1152" t="s">
        <v>2</v>
      </c>
    </row>
    <row r="85" spans="1:12" ht="12" customHeight="1">
      <c r="A85" s="1132"/>
      <c r="B85" s="1132"/>
      <c r="D85" s="1132"/>
      <c r="E85" s="1132"/>
    </row>
    <row r="86" spans="1:12" ht="12" customHeight="1">
      <c r="A86" s="1132"/>
      <c r="B86" s="1132"/>
      <c r="D86" s="1132"/>
      <c r="E86" s="1132"/>
    </row>
    <row r="87" spans="1:12" ht="12" customHeight="1">
      <c r="A87" s="1132"/>
      <c r="B87" s="1132"/>
      <c r="D87" s="1132"/>
      <c r="E87" s="1132"/>
    </row>
    <row r="88" spans="1:12" ht="12" customHeight="1">
      <c r="A88" s="1132"/>
      <c r="B88" s="1132"/>
      <c r="D88" s="1132"/>
      <c r="E88" s="1132"/>
    </row>
    <row r="89" spans="1:12" ht="12" customHeight="1">
      <c r="A89" s="1132"/>
      <c r="B89" s="1132"/>
      <c r="D89" s="1132"/>
      <c r="E89" s="1132"/>
    </row>
    <row r="90" spans="1:12" ht="12" customHeight="1">
      <c r="A90" s="1132"/>
      <c r="B90" s="1132"/>
      <c r="D90" s="1132"/>
      <c r="E90" s="1132"/>
    </row>
    <row r="91" spans="1:12" ht="12" customHeight="1">
      <c r="A91" s="1132"/>
      <c r="B91" s="1132"/>
      <c r="D91" s="1132"/>
      <c r="E91" s="1132"/>
    </row>
    <row r="92" spans="1:12" ht="12" customHeight="1">
      <c r="A92" s="1132"/>
      <c r="B92" s="1132"/>
      <c r="D92" s="1132"/>
      <c r="E92" s="1132"/>
    </row>
    <row r="93" spans="1:12" ht="12" customHeight="1">
      <c r="A93" s="1132"/>
      <c r="B93" s="1132"/>
      <c r="D93" s="1132"/>
      <c r="E93" s="1132"/>
    </row>
    <row r="94" spans="1:12" ht="12" customHeight="1">
      <c r="A94" s="1132"/>
      <c r="B94" s="1132"/>
      <c r="D94" s="1132"/>
      <c r="E94" s="1132"/>
    </row>
    <row r="95" spans="1:12" ht="12" customHeight="1">
      <c r="A95" s="1132"/>
      <c r="B95" s="1132"/>
      <c r="D95" s="1132"/>
      <c r="E95" s="1132"/>
    </row>
    <row r="96" spans="1:12" ht="12" customHeight="1">
      <c r="A96" s="1132"/>
      <c r="B96" s="1132"/>
      <c r="D96" s="1132"/>
      <c r="E96" s="1132"/>
    </row>
    <row r="97" spans="1:5" ht="12" customHeight="1">
      <c r="A97" s="1132"/>
      <c r="B97" s="1132"/>
      <c r="D97" s="1132"/>
      <c r="E97" s="1132"/>
    </row>
    <row r="98" spans="1:5" ht="12" customHeight="1">
      <c r="A98" s="1132"/>
      <c r="B98" s="1132"/>
      <c r="D98" s="1132"/>
      <c r="E98" s="1132"/>
    </row>
    <row r="99" spans="1:5" ht="12" customHeight="1">
      <c r="A99" s="1132"/>
      <c r="B99" s="1132"/>
      <c r="D99" s="1132"/>
      <c r="E99" s="1132"/>
    </row>
    <row r="100" spans="1:5" ht="12" customHeight="1">
      <c r="A100" s="1132"/>
      <c r="B100" s="1132"/>
      <c r="D100" s="1132"/>
      <c r="E100" s="1132"/>
    </row>
    <row r="101" spans="1:5" ht="12" customHeight="1">
      <c r="A101" s="1132"/>
      <c r="B101" s="1132"/>
      <c r="D101" s="1132"/>
      <c r="E101" s="1132"/>
    </row>
    <row r="102" spans="1:5" ht="12" customHeight="1">
      <c r="A102" s="1132"/>
      <c r="B102" s="1132"/>
      <c r="D102" s="1132"/>
      <c r="E102" s="1132"/>
    </row>
    <row r="103" spans="1:5" ht="12" customHeight="1">
      <c r="A103" s="1132"/>
      <c r="B103" s="1132"/>
      <c r="D103" s="1132"/>
      <c r="E103" s="1132"/>
    </row>
    <row r="104" spans="1:5" ht="12" customHeight="1">
      <c r="A104" s="1132"/>
      <c r="B104" s="1132"/>
      <c r="D104" s="1132"/>
      <c r="E104" s="1132"/>
    </row>
    <row r="105" spans="1:5" ht="12" customHeight="1">
      <c r="A105" s="1132"/>
      <c r="B105" s="1132"/>
      <c r="D105" s="1132"/>
      <c r="E105" s="1132"/>
    </row>
    <row r="106" spans="1:5" ht="12" customHeight="1">
      <c r="A106" s="1132"/>
      <c r="B106" s="1132"/>
      <c r="D106" s="1132"/>
      <c r="E106" s="1132"/>
    </row>
    <row r="107" spans="1:5" ht="12" customHeight="1">
      <c r="A107" s="1132"/>
      <c r="B107" s="1132"/>
      <c r="D107" s="1132"/>
      <c r="E107" s="1132"/>
    </row>
    <row r="108" spans="1:5" ht="12" customHeight="1">
      <c r="A108" s="1132"/>
      <c r="B108" s="1132"/>
      <c r="D108" s="1132"/>
      <c r="E108" s="1132"/>
    </row>
    <row r="109" spans="1:5" ht="12" customHeight="1">
      <c r="A109" s="1132"/>
      <c r="B109" s="1132"/>
      <c r="D109" s="1132"/>
      <c r="E109" s="1132"/>
    </row>
    <row r="110" spans="1:5" ht="12" customHeight="1">
      <c r="A110" s="1132"/>
      <c r="B110" s="1132"/>
      <c r="D110" s="1132"/>
      <c r="E110" s="1132"/>
    </row>
    <row r="111" spans="1:5" ht="12" customHeight="1">
      <c r="A111" s="1132"/>
      <c r="B111" s="1132"/>
      <c r="D111" s="1132"/>
      <c r="E111" s="1132"/>
    </row>
    <row r="112" spans="1:5" ht="12" customHeight="1">
      <c r="A112" s="1132"/>
      <c r="B112" s="1132"/>
      <c r="D112" s="1132"/>
      <c r="E112" s="1132"/>
    </row>
    <row r="113" spans="1:5" ht="12" customHeight="1">
      <c r="A113" s="1132"/>
      <c r="B113" s="1132"/>
      <c r="D113" s="1132"/>
      <c r="E113" s="1132"/>
    </row>
    <row r="114" spans="1:5" ht="12" customHeight="1">
      <c r="A114" s="1132"/>
      <c r="B114" s="1132"/>
      <c r="D114" s="1132"/>
      <c r="E114" s="1132"/>
    </row>
    <row r="115" spans="1:5" ht="12" customHeight="1">
      <c r="A115" s="1132"/>
      <c r="B115" s="1132"/>
      <c r="D115" s="1132"/>
      <c r="E115" s="1132"/>
    </row>
    <row r="116" spans="1:5" ht="12" customHeight="1">
      <c r="A116" s="1132"/>
      <c r="B116" s="1132"/>
      <c r="D116" s="1132"/>
      <c r="E116" s="1132"/>
    </row>
    <row r="117" spans="1:5" ht="12" customHeight="1">
      <c r="A117" s="1132"/>
      <c r="B117" s="1132"/>
      <c r="D117" s="1132"/>
      <c r="E117" s="1132"/>
    </row>
    <row r="118" spans="1:5" ht="12" customHeight="1">
      <c r="A118" s="1132"/>
      <c r="B118" s="1132"/>
      <c r="D118" s="1132"/>
      <c r="E118" s="1132"/>
    </row>
    <row r="119" spans="1:5" ht="12" customHeight="1">
      <c r="A119" s="1132"/>
      <c r="B119" s="1132"/>
      <c r="D119" s="1132"/>
      <c r="E119" s="1132"/>
    </row>
    <row r="120" spans="1:5" ht="12" customHeight="1">
      <c r="A120" s="1132"/>
      <c r="B120" s="1132"/>
      <c r="D120" s="1132"/>
      <c r="E120" s="1132"/>
    </row>
    <row r="121" spans="1:5" ht="12" customHeight="1">
      <c r="A121" s="1132"/>
      <c r="B121" s="1132"/>
      <c r="D121" s="1132"/>
      <c r="E121" s="1132"/>
    </row>
    <row r="122" spans="1:5" ht="12" customHeight="1">
      <c r="A122" s="1132"/>
      <c r="B122" s="1132"/>
      <c r="D122" s="1132"/>
      <c r="E122" s="1132"/>
    </row>
    <row r="123" spans="1:5" ht="12" customHeight="1">
      <c r="A123" s="1132"/>
      <c r="B123" s="1132"/>
      <c r="D123" s="1132"/>
      <c r="E123" s="1132"/>
    </row>
    <row r="124" spans="1:5" ht="12" customHeight="1">
      <c r="A124" s="1132"/>
      <c r="B124" s="1132"/>
      <c r="D124" s="1132"/>
      <c r="E124" s="1132"/>
    </row>
    <row r="125" spans="1:5" ht="12" customHeight="1">
      <c r="A125" s="1132"/>
      <c r="B125" s="1132"/>
      <c r="D125" s="1132"/>
      <c r="E125" s="1132"/>
    </row>
    <row r="126" spans="1:5" ht="12" customHeight="1">
      <c r="A126" s="1132"/>
      <c r="B126" s="1132"/>
      <c r="D126" s="1132"/>
      <c r="E126" s="1132"/>
    </row>
    <row r="127" spans="1:5" ht="12" customHeight="1">
      <c r="A127" s="1132"/>
      <c r="B127" s="1132"/>
      <c r="D127" s="1132"/>
      <c r="E127" s="1132"/>
    </row>
    <row r="128" spans="1:5" ht="12" customHeight="1">
      <c r="A128" s="1132"/>
      <c r="B128" s="1132"/>
      <c r="D128" s="1132"/>
      <c r="E128" s="1132"/>
    </row>
    <row r="129" spans="1:5" ht="12" customHeight="1">
      <c r="A129" s="1132"/>
      <c r="B129" s="1132"/>
      <c r="D129" s="1132"/>
      <c r="E129" s="1132"/>
    </row>
    <row r="130" spans="1:5" ht="12" customHeight="1">
      <c r="A130" s="1132"/>
      <c r="B130" s="1132"/>
      <c r="D130" s="1132"/>
      <c r="E130" s="1132"/>
    </row>
    <row r="131" spans="1:5" ht="12" customHeight="1">
      <c r="A131" s="1132"/>
      <c r="B131" s="1132"/>
      <c r="D131" s="1132"/>
      <c r="E131" s="1132"/>
    </row>
    <row r="132" spans="1:5" ht="12" customHeight="1">
      <c r="A132" s="1132"/>
      <c r="B132" s="1132"/>
      <c r="D132" s="1132"/>
      <c r="E132" s="1132"/>
    </row>
    <row r="133" spans="1:5" ht="12" customHeight="1">
      <c r="A133" s="1132"/>
      <c r="B133" s="1132"/>
      <c r="D133" s="1132"/>
      <c r="E133" s="1132"/>
    </row>
    <row r="134" spans="1:5" ht="12" customHeight="1">
      <c r="A134" s="1132"/>
      <c r="B134" s="1132"/>
      <c r="D134" s="1132"/>
      <c r="E134" s="1132"/>
    </row>
    <row r="135" spans="1:5" ht="12" customHeight="1">
      <c r="A135" s="1132"/>
      <c r="B135" s="1132"/>
      <c r="D135" s="1132"/>
      <c r="E135" s="1132"/>
    </row>
    <row r="136" spans="1:5" ht="12" customHeight="1">
      <c r="A136" s="1132"/>
      <c r="B136" s="1132"/>
      <c r="D136" s="1132"/>
      <c r="E136" s="1132"/>
    </row>
    <row r="137" spans="1:5" ht="12" customHeight="1">
      <c r="A137" s="1132"/>
      <c r="B137" s="1132"/>
      <c r="D137" s="1132"/>
      <c r="E137" s="1132"/>
    </row>
    <row r="138" spans="1:5" ht="12" customHeight="1">
      <c r="A138" s="1132"/>
      <c r="B138" s="1132"/>
      <c r="D138" s="1132"/>
      <c r="E138" s="1132"/>
    </row>
    <row r="139" spans="1:5" ht="12" customHeight="1">
      <c r="A139" s="1132"/>
      <c r="B139" s="1132"/>
      <c r="D139" s="1132"/>
      <c r="E139" s="1132"/>
    </row>
    <row r="140" spans="1:5" ht="12" customHeight="1">
      <c r="A140" s="1132"/>
      <c r="B140" s="1132"/>
      <c r="D140" s="1132"/>
      <c r="E140" s="1132"/>
    </row>
    <row r="141" spans="1:5" ht="12" customHeight="1">
      <c r="A141" s="1132"/>
      <c r="B141" s="1132"/>
      <c r="D141" s="1132"/>
      <c r="E141" s="1132"/>
    </row>
    <row r="142" spans="1:5" ht="12" customHeight="1">
      <c r="A142" s="1132"/>
      <c r="B142" s="1132"/>
      <c r="D142" s="1132"/>
      <c r="E142" s="1132"/>
    </row>
    <row r="143" spans="1:5" ht="12" customHeight="1">
      <c r="A143" s="1132"/>
      <c r="B143" s="1132"/>
      <c r="D143" s="1132"/>
      <c r="E143" s="1132"/>
    </row>
    <row r="144" spans="1:5" ht="12" customHeight="1">
      <c r="A144" s="1132"/>
      <c r="B144" s="1132"/>
      <c r="D144" s="1132"/>
      <c r="E144" s="1132"/>
    </row>
    <row r="145" spans="1:5" ht="12" customHeight="1">
      <c r="A145" s="1132"/>
      <c r="B145" s="1132"/>
      <c r="D145" s="1132"/>
      <c r="E145" s="1132"/>
    </row>
    <row r="146" spans="1:5" ht="12" customHeight="1">
      <c r="A146" s="1132"/>
      <c r="B146" s="1132"/>
      <c r="D146" s="1132"/>
      <c r="E146" s="1132"/>
    </row>
    <row r="147" spans="1:5" ht="12" customHeight="1">
      <c r="A147" s="1132"/>
      <c r="B147" s="1132"/>
      <c r="D147" s="1132"/>
      <c r="E147" s="1132"/>
    </row>
    <row r="148" spans="1:5" ht="12" customHeight="1">
      <c r="A148" s="1132"/>
      <c r="B148" s="1132"/>
      <c r="D148" s="1132"/>
      <c r="E148" s="1132"/>
    </row>
    <row r="149" spans="1:5" ht="12" customHeight="1">
      <c r="A149" s="1132"/>
      <c r="B149" s="1132"/>
      <c r="D149" s="1132"/>
      <c r="E149" s="1132"/>
    </row>
    <row r="150" spans="1:5" ht="12" customHeight="1">
      <c r="A150" s="1132"/>
      <c r="B150" s="1132"/>
      <c r="D150" s="1132"/>
      <c r="E150" s="1132"/>
    </row>
    <row r="151" spans="1:5" ht="12" customHeight="1">
      <c r="A151" s="1132"/>
      <c r="B151" s="1132"/>
      <c r="D151" s="1132"/>
      <c r="E151" s="1132"/>
    </row>
    <row r="152" spans="1:5" ht="12" customHeight="1">
      <c r="A152" s="1132"/>
      <c r="B152" s="1132"/>
      <c r="D152" s="1132"/>
      <c r="E152" s="1132"/>
    </row>
    <row r="153" spans="1:5" ht="12" customHeight="1">
      <c r="A153" s="1132"/>
      <c r="B153" s="1132"/>
      <c r="D153" s="1132"/>
      <c r="E153" s="1132"/>
    </row>
    <row r="154" spans="1:5" ht="12" customHeight="1">
      <c r="A154" s="1132"/>
      <c r="B154" s="1132"/>
      <c r="D154" s="1132"/>
      <c r="E154" s="1132"/>
    </row>
    <row r="155" spans="1:5" ht="12" customHeight="1">
      <c r="A155" s="1132"/>
      <c r="B155" s="1132"/>
      <c r="D155" s="1132"/>
      <c r="E155" s="1132"/>
    </row>
    <row r="156" spans="1:5" ht="12" customHeight="1">
      <c r="A156" s="1132"/>
      <c r="B156" s="1132"/>
      <c r="D156" s="1132"/>
      <c r="E156" s="1132"/>
    </row>
    <row r="157" spans="1:5" ht="12" customHeight="1">
      <c r="A157" s="1132"/>
      <c r="B157" s="1132"/>
      <c r="D157" s="1132"/>
      <c r="E157" s="1132"/>
    </row>
    <row r="158" spans="1:5" ht="12" customHeight="1">
      <c r="A158" s="1132"/>
      <c r="B158" s="1132"/>
      <c r="D158" s="1132"/>
      <c r="E158" s="1132"/>
    </row>
    <row r="159" spans="1:5" ht="12" customHeight="1">
      <c r="A159" s="1132"/>
      <c r="B159" s="1132"/>
      <c r="D159" s="1132"/>
      <c r="E159" s="1132"/>
    </row>
    <row r="160" spans="1:5" ht="12" customHeight="1">
      <c r="A160" s="1132"/>
      <c r="B160" s="1132"/>
      <c r="D160" s="1132"/>
      <c r="E160" s="1132"/>
    </row>
    <row r="161" spans="1:5" ht="12" customHeight="1">
      <c r="A161" s="1132"/>
      <c r="B161" s="1132"/>
      <c r="D161" s="1132"/>
      <c r="E161" s="1132"/>
    </row>
    <row r="162" spans="1:5" ht="12" customHeight="1">
      <c r="A162" s="1132"/>
      <c r="B162" s="1132"/>
      <c r="D162" s="1132"/>
      <c r="E162" s="1132"/>
    </row>
    <row r="163" spans="1:5" ht="12" customHeight="1">
      <c r="A163" s="1132"/>
      <c r="B163" s="1132"/>
      <c r="D163" s="1132"/>
      <c r="E163" s="1132"/>
    </row>
    <row r="164" spans="1:5" ht="12" customHeight="1">
      <c r="A164" s="1132"/>
      <c r="B164" s="1132"/>
      <c r="D164" s="1132"/>
      <c r="E164" s="1132"/>
    </row>
    <row r="165" spans="1:5" ht="12" customHeight="1">
      <c r="A165" s="1132"/>
      <c r="B165" s="1132"/>
      <c r="D165" s="1132"/>
      <c r="E165" s="1132"/>
    </row>
    <row r="166" spans="1:5" ht="12" customHeight="1">
      <c r="A166" s="1132"/>
      <c r="B166" s="1132"/>
      <c r="D166" s="1132"/>
      <c r="E166" s="1132"/>
    </row>
    <row r="167" spans="1:5" ht="12" customHeight="1">
      <c r="A167" s="1132"/>
      <c r="B167" s="1132"/>
      <c r="D167" s="1132"/>
      <c r="E167" s="1132"/>
    </row>
    <row r="168" spans="1:5" ht="12" customHeight="1">
      <c r="A168" s="1132"/>
      <c r="B168" s="1132"/>
      <c r="D168" s="1132"/>
      <c r="E168" s="1132"/>
    </row>
    <row r="169" spans="1:5" ht="12" customHeight="1">
      <c r="A169" s="1132"/>
      <c r="B169" s="1132"/>
      <c r="D169" s="1132"/>
      <c r="E169" s="1132"/>
    </row>
    <row r="170" spans="1:5" ht="12" customHeight="1">
      <c r="A170" s="1132"/>
      <c r="B170" s="1132"/>
      <c r="D170" s="1132"/>
      <c r="E170" s="1132"/>
    </row>
    <row r="171" spans="1:5" ht="12" customHeight="1">
      <c r="A171" s="1132"/>
      <c r="B171" s="1132"/>
      <c r="D171" s="1132"/>
      <c r="E171" s="1132"/>
    </row>
    <row r="172" spans="1:5" ht="12" customHeight="1">
      <c r="A172" s="1132"/>
      <c r="B172" s="1132"/>
      <c r="D172" s="1132"/>
      <c r="E172" s="1132"/>
    </row>
    <row r="173" spans="1:5" ht="12" customHeight="1">
      <c r="A173" s="1132"/>
      <c r="B173" s="1132"/>
      <c r="D173" s="1132"/>
      <c r="E173" s="1132"/>
    </row>
    <row r="174" spans="1:5" ht="12" customHeight="1">
      <c r="A174" s="1132"/>
      <c r="B174" s="1132"/>
      <c r="D174" s="1132"/>
      <c r="E174" s="1132"/>
    </row>
  </sheetData>
  <mergeCells count="78">
    <mergeCell ref="C10:J10"/>
    <mergeCell ref="E5:J5"/>
    <mergeCell ref="C6:J6"/>
    <mergeCell ref="E7:J7"/>
    <mergeCell ref="C8:J8"/>
    <mergeCell ref="E9:J9"/>
    <mergeCell ref="E22:J22"/>
    <mergeCell ref="B11:L11"/>
    <mergeCell ref="E12:J12"/>
    <mergeCell ref="C13:J13"/>
    <mergeCell ref="E14:J14"/>
    <mergeCell ref="C15:J15"/>
    <mergeCell ref="E16:J16"/>
    <mergeCell ref="C17:J17"/>
    <mergeCell ref="E18:J18"/>
    <mergeCell ref="C19:J19"/>
    <mergeCell ref="E20:J20"/>
    <mergeCell ref="C21:J21"/>
    <mergeCell ref="C34:J34"/>
    <mergeCell ref="C23:J23"/>
    <mergeCell ref="B24:L24"/>
    <mergeCell ref="E25:J25"/>
    <mergeCell ref="C26:J26"/>
    <mergeCell ref="E27:J27"/>
    <mergeCell ref="C28:J28"/>
    <mergeCell ref="E29:J29"/>
    <mergeCell ref="C30:J30"/>
    <mergeCell ref="E31:J31"/>
    <mergeCell ref="C32:J32"/>
    <mergeCell ref="E33:J33"/>
    <mergeCell ref="E46:J46"/>
    <mergeCell ref="E35:J35"/>
    <mergeCell ref="C36:J36"/>
    <mergeCell ref="B37:L37"/>
    <mergeCell ref="E38:J38"/>
    <mergeCell ref="C39:J39"/>
    <mergeCell ref="E40:J40"/>
    <mergeCell ref="C41:J41"/>
    <mergeCell ref="E42:J42"/>
    <mergeCell ref="C43:J43"/>
    <mergeCell ref="E44:J44"/>
    <mergeCell ref="C45:J45"/>
    <mergeCell ref="C58:J58"/>
    <mergeCell ref="C47:J47"/>
    <mergeCell ref="E48:J48"/>
    <mergeCell ref="C49:J49"/>
    <mergeCell ref="B50:L50"/>
    <mergeCell ref="E51:J51"/>
    <mergeCell ref="C52:J52"/>
    <mergeCell ref="E53:J53"/>
    <mergeCell ref="C54:J54"/>
    <mergeCell ref="E55:J55"/>
    <mergeCell ref="C56:J56"/>
    <mergeCell ref="E57:J57"/>
    <mergeCell ref="E70:J70"/>
    <mergeCell ref="E59:J59"/>
    <mergeCell ref="C60:J60"/>
    <mergeCell ref="E61:J61"/>
    <mergeCell ref="C62:J62"/>
    <mergeCell ref="B63:L63"/>
    <mergeCell ref="E64:J64"/>
    <mergeCell ref="C65:J65"/>
    <mergeCell ref="E66:J66"/>
    <mergeCell ref="C67:J67"/>
    <mergeCell ref="E68:J68"/>
    <mergeCell ref="C69:J69"/>
    <mergeCell ref="C82:J82"/>
    <mergeCell ref="C71:J71"/>
    <mergeCell ref="E72:J72"/>
    <mergeCell ref="C73:J73"/>
    <mergeCell ref="E74:J74"/>
    <mergeCell ref="C75:J75"/>
    <mergeCell ref="B76:L76"/>
    <mergeCell ref="E77:J77"/>
    <mergeCell ref="C78:J78"/>
    <mergeCell ref="E79:J79"/>
    <mergeCell ref="C80:J80"/>
    <mergeCell ref="E81:J81"/>
  </mergeCells>
  <phoneticPr fontId="1"/>
  <conditionalFormatting sqref="D1">
    <cfRule type="expression" dxfId="14" priority="3" stopIfTrue="1">
      <formula>NOT(EXACT(D1,D2))</formula>
    </cfRule>
  </conditionalFormatting>
  <conditionalFormatting sqref="D1">
    <cfRule type="expression" dxfId="13" priority="2" stopIfTrue="1">
      <formula>NOT(EXACT(D1,D2))</formula>
    </cfRule>
  </conditionalFormatting>
  <conditionalFormatting sqref="D1">
    <cfRule type="expression" dxfId="12"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zoomScaleNormal="100" workbookViewId="0"/>
  </sheetViews>
  <sheetFormatPr defaultColWidth="9" defaultRowHeight="12"/>
  <cols>
    <col min="1" max="1" width="4.625" style="1130" customWidth="1"/>
    <col min="2" max="2" width="9" style="1131"/>
    <col min="3" max="3" width="14.625" style="1132" customWidth="1"/>
    <col min="4" max="5" width="14.625" style="1131" customWidth="1"/>
    <col min="6" max="10" width="14.625" style="1132" customWidth="1"/>
    <col min="11" max="16384" width="9" style="1132"/>
  </cols>
  <sheetData>
    <row r="1" spans="1:12" ht="12" customHeight="1">
      <c r="D1" s="1133"/>
    </row>
    <row r="2" spans="1:12" ht="14.25">
      <c r="B2" s="1134" t="s">
        <v>13929</v>
      </c>
      <c r="C2" s="1135"/>
      <c r="D2" s="1136" t="s">
        <v>13930</v>
      </c>
      <c r="E2" s="1137"/>
      <c r="F2" s="1138" t="str">
        <f>"Total number of register : 210byte"</f>
        <v>Total number of register : 210byte</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13222</v>
      </c>
      <c r="L4" s="1144" t="s">
        <v>13188</v>
      </c>
    </row>
    <row r="5" spans="1:12" ht="12.75" customHeight="1" thickTop="1">
      <c r="A5" s="1130">
        <v>0</v>
      </c>
      <c r="B5" s="1354" t="str">
        <f>CONCATENATE(("+0x"),DEC2HEX(A5,3))</f>
        <v>+0x000</v>
      </c>
      <c r="C5" s="832" t="s">
        <v>13856</v>
      </c>
      <c r="D5" s="1487" t="s">
        <v>13931</v>
      </c>
      <c r="E5" s="1852"/>
      <c r="F5" s="1852"/>
      <c r="G5" s="1852"/>
      <c r="H5" s="1852"/>
      <c r="I5" s="1852"/>
      <c r="J5" s="1488"/>
      <c r="K5" s="811" t="s">
        <v>13932</v>
      </c>
      <c r="L5" s="1355" t="str">
        <f>B5</f>
        <v>+0x000</v>
      </c>
    </row>
    <row r="6" spans="1:12" ht="12" customHeight="1">
      <c r="A6" s="1130">
        <f>A5+1</f>
        <v>1</v>
      </c>
      <c r="B6" s="795" t="str">
        <f>CONCATENATE(("+0x"),DEC2HEX(A6,3))</f>
        <v>+0x001</v>
      </c>
      <c r="C6" s="1677" t="s">
        <v>13933</v>
      </c>
      <c r="D6" s="1661"/>
      <c r="E6" s="1661"/>
      <c r="F6" s="1661"/>
      <c r="G6" s="1661"/>
      <c r="H6" s="1661"/>
      <c r="I6" s="1661"/>
      <c r="J6" s="1662"/>
      <c r="K6" s="796" t="s">
        <v>13932</v>
      </c>
      <c r="L6" s="1356" t="str">
        <f>B6</f>
        <v>+0x001</v>
      </c>
    </row>
    <row r="7" spans="1:12" ht="12" customHeight="1">
      <c r="A7" s="1130">
        <f>A6+1</f>
        <v>2</v>
      </c>
      <c r="B7" s="795" t="str">
        <f>CONCATENATE(("+0x"),DEC2HEX(A7,3))</f>
        <v>+0x002</v>
      </c>
      <c r="C7" s="834" t="s">
        <v>13856</v>
      </c>
      <c r="D7" s="1494" t="s">
        <v>13934</v>
      </c>
      <c r="E7" s="1492"/>
      <c r="F7" s="1492"/>
      <c r="G7" s="1492"/>
      <c r="H7" s="1492"/>
      <c r="I7" s="1492"/>
      <c r="J7" s="1493"/>
      <c r="K7" s="796" t="s">
        <v>13932</v>
      </c>
      <c r="L7" s="1356" t="str">
        <f>B7</f>
        <v>+0x002</v>
      </c>
    </row>
    <row r="8" spans="1:12" ht="12" customHeight="1">
      <c r="A8" s="1130">
        <f>A7+1</f>
        <v>3</v>
      </c>
      <c r="B8" s="795" t="str">
        <f>CONCATENATE(("+0x"),DEC2HEX(A8,3))</f>
        <v>+0x003</v>
      </c>
      <c r="C8" s="1677" t="s">
        <v>13935</v>
      </c>
      <c r="D8" s="1661"/>
      <c r="E8" s="1661"/>
      <c r="F8" s="1661"/>
      <c r="G8" s="1661"/>
      <c r="H8" s="1661"/>
      <c r="I8" s="1661"/>
      <c r="J8" s="1662"/>
      <c r="K8" s="796" t="s">
        <v>13932</v>
      </c>
      <c r="L8" s="1356" t="str">
        <f>B8</f>
        <v>+0x003</v>
      </c>
    </row>
    <row r="9" spans="1:12" ht="12" customHeight="1">
      <c r="B9" s="1962"/>
      <c r="C9" s="1990"/>
      <c r="D9" s="1990"/>
      <c r="E9" s="1990"/>
      <c r="F9" s="1990"/>
      <c r="G9" s="1990"/>
      <c r="H9" s="1990"/>
      <c r="I9" s="1990"/>
      <c r="J9" s="1990"/>
      <c r="K9" s="1963"/>
      <c r="L9" s="1964"/>
    </row>
    <row r="10" spans="1:12" ht="12" customHeight="1">
      <c r="A10" s="1130">
        <f>A5+(39-1)*2</f>
        <v>76</v>
      </c>
      <c r="B10" s="795" t="str">
        <f t="shared" ref="B10:B17" si="0">CONCATENATE(("+0x"),DEC2HEX(A10,3))</f>
        <v>+0x04C</v>
      </c>
      <c r="C10" s="834" t="s">
        <v>13856</v>
      </c>
      <c r="D10" s="1494" t="s">
        <v>13936</v>
      </c>
      <c r="E10" s="1492"/>
      <c r="F10" s="1492"/>
      <c r="G10" s="1492"/>
      <c r="H10" s="1492"/>
      <c r="I10" s="1492"/>
      <c r="J10" s="1493"/>
      <c r="K10" s="796" t="s">
        <v>13932</v>
      </c>
      <c r="L10" s="1356" t="str">
        <f t="shared" ref="L10:L17" si="1">B10</f>
        <v>+0x04C</v>
      </c>
    </row>
    <row r="11" spans="1:12" ht="12" customHeight="1">
      <c r="A11" s="1130">
        <f t="shared" ref="A11:A17" si="2">A10+1</f>
        <v>77</v>
      </c>
      <c r="B11" s="795" t="str">
        <f t="shared" si="0"/>
        <v>+0x04D</v>
      </c>
      <c r="C11" s="1677" t="s">
        <v>13937</v>
      </c>
      <c r="D11" s="1661"/>
      <c r="E11" s="1661"/>
      <c r="F11" s="1661"/>
      <c r="G11" s="1661"/>
      <c r="H11" s="1661"/>
      <c r="I11" s="1661"/>
      <c r="J11" s="1662"/>
      <c r="K11" s="796" t="s">
        <v>13932</v>
      </c>
      <c r="L11" s="1356" t="str">
        <f t="shared" si="1"/>
        <v>+0x04D</v>
      </c>
    </row>
    <row r="12" spans="1:12" ht="12" customHeight="1">
      <c r="A12" s="1130">
        <f t="shared" si="2"/>
        <v>78</v>
      </c>
      <c r="B12" s="1357" t="str">
        <f t="shared" si="0"/>
        <v>+0x04E</v>
      </c>
      <c r="C12" s="812" t="s">
        <v>12962</v>
      </c>
      <c r="D12" s="798" t="s">
        <v>13</v>
      </c>
      <c r="E12" s="798" t="s">
        <v>13</v>
      </c>
      <c r="F12" s="798" t="s">
        <v>13</v>
      </c>
      <c r="G12" s="798" t="s">
        <v>13</v>
      </c>
      <c r="H12" s="798" t="s">
        <v>13</v>
      </c>
      <c r="I12" s="798" t="s">
        <v>13</v>
      </c>
      <c r="J12" s="478" t="s">
        <v>13</v>
      </c>
      <c r="K12" s="796" t="s">
        <v>13932</v>
      </c>
      <c r="L12" s="1356" t="str">
        <f t="shared" si="1"/>
        <v>+0x04E</v>
      </c>
    </row>
    <row r="13" spans="1:12" ht="12" customHeight="1">
      <c r="A13" s="1130">
        <f t="shared" si="2"/>
        <v>79</v>
      </c>
      <c r="B13" s="1357" t="str">
        <f t="shared" si="0"/>
        <v>+0x04F</v>
      </c>
      <c r="C13" s="812" t="s">
        <v>13</v>
      </c>
      <c r="D13" s="798" t="s">
        <v>13</v>
      </c>
      <c r="E13" s="798" t="s">
        <v>13</v>
      </c>
      <c r="F13" s="798" t="s">
        <v>13</v>
      </c>
      <c r="G13" s="798" t="s">
        <v>13</v>
      </c>
      <c r="H13" s="798" t="s">
        <v>13</v>
      </c>
      <c r="I13" s="798" t="s">
        <v>13</v>
      </c>
      <c r="J13" s="478" t="s">
        <v>13</v>
      </c>
      <c r="K13" s="796" t="s">
        <v>13932</v>
      </c>
      <c r="L13" s="1356" t="str">
        <f t="shared" si="1"/>
        <v>+0x04F</v>
      </c>
    </row>
    <row r="14" spans="1:12" ht="12" customHeight="1">
      <c r="A14" s="1130">
        <f t="shared" si="2"/>
        <v>80</v>
      </c>
      <c r="B14" s="1358" t="str">
        <f t="shared" si="0"/>
        <v>+0x050</v>
      </c>
      <c r="C14" s="812" t="s">
        <v>13856</v>
      </c>
      <c r="D14" s="1660" t="s">
        <v>13938</v>
      </c>
      <c r="E14" s="1661"/>
      <c r="F14" s="1661"/>
      <c r="G14" s="1661"/>
      <c r="H14" s="1661"/>
      <c r="I14" s="1661"/>
      <c r="J14" s="1662"/>
      <c r="K14" s="796" t="s">
        <v>13932</v>
      </c>
      <c r="L14" s="1356" t="str">
        <f t="shared" si="1"/>
        <v>+0x050</v>
      </c>
    </row>
    <row r="15" spans="1:12" ht="12" customHeight="1">
      <c r="A15" s="1130">
        <f t="shared" si="2"/>
        <v>81</v>
      </c>
      <c r="B15" s="1358" t="str">
        <f t="shared" si="0"/>
        <v>+0x051</v>
      </c>
      <c r="C15" s="1677" t="s">
        <v>13939</v>
      </c>
      <c r="D15" s="1661"/>
      <c r="E15" s="1661"/>
      <c r="F15" s="1661"/>
      <c r="G15" s="1661"/>
      <c r="H15" s="1661"/>
      <c r="I15" s="1661"/>
      <c r="J15" s="1662"/>
      <c r="K15" s="796" t="s">
        <v>13932</v>
      </c>
      <c r="L15" s="1356" t="str">
        <f t="shared" si="1"/>
        <v>+0x051</v>
      </c>
    </row>
    <row r="16" spans="1:12" ht="12" customHeight="1">
      <c r="A16" s="1130">
        <f t="shared" si="2"/>
        <v>82</v>
      </c>
      <c r="B16" s="1358" t="str">
        <f t="shared" si="0"/>
        <v>+0x052</v>
      </c>
      <c r="C16" s="812" t="s">
        <v>13856</v>
      </c>
      <c r="D16" s="1660" t="s">
        <v>13940</v>
      </c>
      <c r="E16" s="1661"/>
      <c r="F16" s="1661"/>
      <c r="G16" s="1661"/>
      <c r="H16" s="1661"/>
      <c r="I16" s="1661"/>
      <c r="J16" s="1662"/>
      <c r="K16" s="796" t="s">
        <v>13932</v>
      </c>
      <c r="L16" s="1356" t="str">
        <f t="shared" si="1"/>
        <v>+0x052</v>
      </c>
    </row>
    <row r="17" spans="1:12" ht="12" customHeight="1">
      <c r="A17" s="1130">
        <f t="shared" si="2"/>
        <v>83</v>
      </c>
      <c r="B17" s="1358" t="str">
        <f t="shared" si="0"/>
        <v>+0x053</v>
      </c>
      <c r="C17" s="1677" t="s">
        <v>13941</v>
      </c>
      <c r="D17" s="1661"/>
      <c r="E17" s="1661"/>
      <c r="F17" s="1661"/>
      <c r="G17" s="1661"/>
      <c r="H17" s="1661"/>
      <c r="I17" s="1661"/>
      <c r="J17" s="1662"/>
      <c r="K17" s="796" t="s">
        <v>13932</v>
      </c>
      <c r="L17" s="1356" t="str">
        <f t="shared" si="1"/>
        <v>+0x053</v>
      </c>
    </row>
    <row r="18" spans="1:12" ht="12" customHeight="1">
      <c r="B18" s="1984"/>
      <c r="C18" s="1989"/>
      <c r="D18" s="1989"/>
      <c r="E18" s="1989"/>
      <c r="F18" s="1989"/>
      <c r="G18" s="1989"/>
      <c r="H18" s="1989"/>
      <c r="I18" s="1989"/>
      <c r="J18" s="1989"/>
      <c r="K18" s="1985"/>
      <c r="L18" s="1986"/>
    </row>
    <row r="19" spans="1:12" ht="12" customHeight="1">
      <c r="A19" s="1130">
        <f>A14+(39-1)*2</f>
        <v>156</v>
      </c>
      <c r="B19" s="1358" t="str">
        <f t="shared" ref="B19:B26" si="3">CONCATENATE(("+0x"),DEC2HEX(A19,3))</f>
        <v>+0x09C</v>
      </c>
      <c r="C19" s="812" t="s">
        <v>13856</v>
      </c>
      <c r="D19" s="1660" t="s">
        <v>13942</v>
      </c>
      <c r="E19" s="1661"/>
      <c r="F19" s="1661"/>
      <c r="G19" s="1661"/>
      <c r="H19" s="1661"/>
      <c r="I19" s="1661"/>
      <c r="J19" s="1662"/>
      <c r="K19" s="1359" t="s">
        <v>13943</v>
      </c>
      <c r="L19" s="1360" t="str">
        <f t="shared" ref="L19:L26" si="4">B19</f>
        <v>+0x09C</v>
      </c>
    </row>
    <row r="20" spans="1:12" ht="12" customHeight="1">
      <c r="A20" s="1130">
        <f t="shared" ref="A20:A26" si="5">A19+1</f>
        <v>157</v>
      </c>
      <c r="B20" s="1358" t="str">
        <f t="shared" si="3"/>
        <v>+0x09D</v>
      </c>
      <c r="C20" s="1677" t="s">
        <v>13944</v>
      </c>
      <c r="D20" s="1661"/>
      <c r="E20" s="1661"/>
      <c r="F20" s="1661"/>
      <c r="G20" s="1661"/>
      <c r="H20" s="1661"/>
      <c r="I20" s="1661"/>
      <c r="J20" s="1662"/>
      <c r="K20" s="1359" t="s">
        <v>13943</v>
      </c>
      <c r="L20" s="1360" t="str">
        <f t="shared" si="4"/>
        <v>+0x09D</v>
      </c>
    </row>
    <row r="21" spans="1:12" ht="12" customHeight="1">
      <c r="A21" s="1130">
        <f t="shared" si="5"/>
        <v>158</v>
      </c>
      <c r="B21" s="1357" t="str">
        <f t="shared" si="3"/>
        <v>+0x09E</v>
      </c>
      <c r="C21" s="812" t="s">
        <v>12962</v>
      </c>
      <c r="D21" s="798" t="s">
        <v>13</v>
      </c>
      <c r="E21" s="798" t="s">
        <v>13</v>
      </c>
      <c r="F21" s="798" t="s">
        <v>13</v>
      </c>
      <c r="G21" s="798" t="s">
        <v>13</v>
      </c>
      <c r="H21" s="798" t="s">
        <v>13</v>
      </c>
      <c r="I21" s="798" t="s">
        <v>13</v>
      </c>
      <c r="J21" s="478" t="s">
        <v>13</v>
      </c>
      <c r="K21" s="814" t="s">
        <v>13943</v>
      </c>
      <c r="L21" s="1361" t="str">
        <f t="shared" si="4"/>
        <v>+0x09E</v>
      </c>
    </row>
    <row r="22" spans="1:12" ht="12" customHeight="1">
      <c r="A22" s="1130">
        <f t="shared" si="5"/>
        <v>159</v>
      </c>
      <c r="B22" s="1357" t="str">
        <f t="shared" si="3"/>
        <v>+0x09F</v>
      </c>
      <c r="C22" s="812" t="s">
        <v>13</v>
      </c>
      <c r="D22" s="798" t="s">
        <v>13</v>
      </c>
      <c r="E22" s="798" t="s">
        <v>13</v>
      </c>
      <c r="F22" s="798" t="s">
        <v>13</v>
      </c>
      <c r="G22" s="798" t="s">
        <v>13</v>
      </c>
      <c r="H22" s="798" t="s">
        <v>13</v>
      </c>
      <c r="I22" s="798" t="s">
        <v>13</v>
      </c>
      <c r="J22" s="478" t="s">
        <v>13</v>
      </c>
      <c r="K22" s="814" t="s">
        <v>13943</v>
      </c>
      <c r="L22" s="1361" t="str">
        <f t="shared" si="4"/>
        <v>+0x09F</v>
      </c>
    </row>
    <row r="23" spans="1:12" ht="12" customHeight="1">
      <c r="A23" s="1130">
        <f t="shared" si="5"/>
        <v>160</v>
      </c>
      <c r="B23" s="1358" t="str">
        <f t="shared" si="3"/>
        <v>+0x0A0</v>
      </c>
      <c r="C23" s="812" t="s">
        <v>13856</v>
      </c>
      <c r="D23" s="1660" t="s">
        <v>13945</v>
      </c>
      <c r="E23" s="1661"/>
      <c r="F23" s="1661"/>
      <c r="G23" s="1661"/>
      <c r="H23" s="1661"/>
      <c r="I23" s="1661"/>
      <c r="J23" s="1662"/>
      <c r="K23" s="1359" t="s">
        <v>13943</v>
      </c>
      <c r="L23" s="1360" t="str">
        <f t="shared" si="4"/>
        <v>+0x0A0</v>
      </c>
    </row>
    <row r="24" spans="1:12" ht="12" customHeight="1">
      <c r="A24" s="1130">
        <f t="shared" si="5"/>
        <v>161</v>
      </c>
      <c r="B24" s="1358" t="str">
        <f t="shared" si="3"/>
        <v>+0x0A1</v>
      </c>
      <c r="C24" s="1677" t="s">
        <v>13946</v>
      </c>
      <c r="D24" s="1661"/>
      <c r="E24" s="1661"/>
      <c r="F24" s="1661"/>
      <c r="G24" s="1661"/>
      <c r="H24" s="1661"/>
      <c r="I24" s="1661"/>
      <c r="J24" s="1662"/>
      <c r="K24" s="1359" t="s">
        <v>13943</v>
      </c>
      <c r="L24" s="1360" t="str">
        <f t="shared" si="4"/>
        <v>+0x0A1</v>
      </c>
    </row>
    <row r="25" spans="1:12" ht="12" customHeight="1">
      <c r="A25" s="1130">
        <f t="shared" si="5"/>
        <v>162</v>
      </c>
      <c r="B25" s="1358" t="str">
        <f t="shared" si="3"/>
        <v>+0x0A2</v>
      </c>
      <c r="C25" s="812" t="s">
        <v>13856</v>
      </c>
      <c r="D25" s="1660" t="s">
        <v>13947</v>
      </c>
      <c r="E25" s="1661"/>
      <c r="F25" s="1661"/>
      <c r="G25" s="1661"/>
      <c r="H25" s="1661"/>
      <c r="I25" s="1661"/>
      <c r="J25" s="1662"/>
      <c r="K25" s="1359" t="s">
        <v>13943</v>
      </c>
      <c r="L25" s="1360" t="str">
        <f t="shared" si="4"/>
        <v>+0x0A2</v>
      </c>
    </row>
    <row r="26" spans="1:12" ht="12" customHeight="1">
      <c r="A26" s="1130">
        <f t="shared" si="5"/>
        <v>163</v>
      </c>
      <c r="B26" s="1358" t="str">
        <f t="shared" si="3"/>
        <v>+0x0A3</v>
      </c>
      <c r="C26" s="1677" t="s">
        <v>13948</v>
      </c>
      <c r="D26" s="1661"/>
      <c r="E26" s="1661"/>
      <c r="F26" s="1661"/>
      <c r="G26" s="1661"/>
      <c r="H26" s="1661"/>
      <c r="I26" s="1661"/>
      <c r="J26" s="1662"/>
      <c r="K26" s="1359" t="s">
        <v>13943</v>
      </c>
      <c r="L26" s="1360" t="str">
        <f t="shared" si="4"/>
        <v>+0x0A3</v>
      </c>
    </row>
    <row r="27" spans="1:12" ht="12" customHeight="1">
      <c r="B27" s="1984"/>
      <c r="C27" s="1989"/>
      <c r="D27" s="1989"/>
      <c r="E27" s="1989"/>
      <c r="F27" s="1989"/>
      <c r="G27" s="1989"/>
      <c r="H27" s="1989"/>
      <c r="I27" s="1989"/>
      <c r="J27" s="1989"/>
      <c r="K27" s="1985"/>
      <c r="L27" s="1986"/>
    </row>
    <row r="28" spans="1:12" ht="12" customHeight="1">
      <c r="A28" s="1130">
        <f>A23+(66-1)*2</f>
        <v>290</v>
      </c>
      <c r="B28" s="1358" t="str">
        <f t="shared" ref="B28:B45" si="6">CONCATENATE(("+0x"),DEC2HEX(A28,3))</f>
        <v>+0x122</v>
      </c>
      <c r="C28" s="812" t="s">
        <v>13856</v>
      </c>
      <c r="D28" s="1660" t="s">
        <v>13949</v>
      </c>
      <c r="E28" s="1661"/>
      <c r="F28" s="1661"/>
      <c r="G28" s="1661"/>
      <c r="H28" s="1661"/>
      <c r="I28" s="1661"/>
      <c r="J28" s="1662"/>
      <c r="K28" s="796" t="s">
        <v>13932</v>
      </c>
      <c r="L28" s="1356" t="str">
        <f t="shared" ref="L28:L45" si="7">B28</f>
        <v>+0x122</v>
      </c>
    </row>
    <row r="29" spans="1:12" ht="12" customHeight="1">
      <c r="A29" s="1130">
        <f t="shared" ref="A29:A45" si="8">A28+1</f>
        <v>291</v>
      </c>
      <c r="B29" s="1358" t="str">
        <f t="shared" si="6"/>
        <v>+0x123</v>
      </c>
      <c r="C29" s="1677" t="s">
        <v>13950</v>
      </c>
      <c r="D29" s="1661"/>
      <c r="E29" s="1661"/>
      <c r="F29" s="1661"/>
      <c r="G29" s="1661"/>
      <c r="H29" s="1661"/>
      <c r="I29" s="1661"/>
      <c r="J29" s="1662"/>
      <c r="K29" s="796" t="s">
        <v>13932</v>
      </c>
      <c r="L29" s="1356" t="str">
        <f t="shared" si="7"/>
        <v>+0x123</v>
      </c>
    </row>
    <row r="30" spans="1:12" ht="12" customHeight="1">
      <c r="A30" s="1130">
        <f t="shared" si="8"/>
        <v>292</v>
      </c>
      <c r="B30" s="1357" t="str">
        <f t="shared" si="6"/>
        <v>+0x124</v>
      </c>
      <c r="C30" s="812" t="s">
        <v>12962</v>
      </c>
      <c r="D30" s="798" t="s">
        <v>13</v>
      </c>
      <c r="E30" s="798" t="s">
        <v>13</v>
      </c>
      <c r="F30" s="798" t="s">
        <v>13</v>
      </c>
      <c r="G30" s="798" t="s">
        <v>13</v>
      </c>
      <c r="H30" s="798" t="s">
        <v>13</v>
      </c>
      <c r="I30" s="798" t="s">
        <v>13</v>
      </c>
      <c r="J30" s="478" t="s">
        <v>13</v>
      </c>
      <c r="K30" s="796" t="s">
        <v>13932</v>
      </c>
      <c r="L30" s="1356" t="str">
        <f t="shared" si="7"/>
        <v>+0x124</v>
      </c>
    </row>
    <row r="31" spans="1:12" ht="12" customHeight="1">
      <c r="A31" s="1130">
        <f t="shared" si="8"/>
        <v>293</v>
      </c>
      <c r="B31" s="1357" t="str">
        <f t="shared" si="6"/>
        <v>+0x125</v>
      </c>
      <c r="C31" s="812" t="s">
        <v>13</v>
      </c>
      <c r="D31" s="798" t="s">
        <v>13</v>
      </c>
      <c r="E31" s="798" t="s">
        <v>13</v>
      </c>
      <c r="F31" s="798" t="s">
        <v>13</v>
      </c>
      <c r="G31" s="798" t="s">
        <v>13</v>
      </c>
      <c r="H31" s="798" t="s">
        <v>13</v>
      </c>
      <c r="I31" s="798" t="s">
        <v>13</v>
      </c>
      <c r="J31" s="478" t="s">
        <v>13</v>
      </c>
      <c r="K31" s="796" t="s">
        <v>13932</v>
      </c>
      <c r="L31" s="1356" t="str">
        <f t="shared" si="7"/>
        <v>+0x125</v>
      </c>
    </row>
    <row r="32" spans="1:12" ht="12" customHeight="1">
      <c r="A32" s="1130">
        <f t="shared" si="8"/>
        <v>294</v>
      </c>
      <c r="B32" s="1357" t="str">
        <f t="shared" si="6"/>
        <v>+0x126</v>
      </c>
      <c r="C32" s="812" t="s">
        <v>13</v>
      </c>
      <c r="D32" s="798" t="s">
        <v>13</v>
      </c>
      <c r="E32" s="798" t="s">
        <v>13</v>
      </c>
      <c r="F32" s="798" t="s">
        <v>13</v>
      </c>
      <c r="G32" s="798" t="s">
        <v>13</v>
      </c>
      <c r="H32" s="798" t="s">
        <v>13</v>
      </c>
      <c r="I32" s="798" t="s">
        <v>13</v>
      </c>
      <c r="J32" s="478" t="s">
        <v>13</v>
      </c>
      <c r="K32" s="796" t="s">
        <v>13932</v>
      </c>
      <c r="L32" s="1356" t="str">
        <f t="shared" si="7"/>
        <v>+0x126</v>
      </c>
    </row>
    <row r="33" spans="1:12" ht="12" customHeight="1">
      <c r="A33" s="1130">
        <f t="shared" si="8"/>
        <v>295</v>
      </c>
      <c r="B33" s="1357" t="str">
        <f t="shared" si="6"/>
        <v>+0x127</v>
      </c>
      <c r="C33" s="812" t="s">
        <v>13</v>
      </c>
      <c r="D33" s="798" t="s">
        <v>13</v>
      </c>
      <c r="E33" s="798" t="s">
        <v>13</v>
      </c>
      <c r="F33" s="798" t="s">
        <v>13</v>
      </c>
      <c r="G33" s="798" t="s">
        <v>13</v>
      </c>
      <c r="H33" s="798" t="s">
        <v>13</v>
      </c>
      <c r="I33" s="798" t="s">
        <v>13</v>
      </c>
      <c r="J33" s="478" t="s">
        <v>13</v>
      </c>
      <c r="K33" s="796" t="s">
        <v>13932</v>
      </c>
      <c r="L33" s="1356" t="str">
        <f t="shared" si="7"/>
        <v>+0x127</v>
      </c>
    </row>
    <row r="34" spans="1:12" ht="12" customHeight="1">
      <c r="A34" s="1130">
        <f t="shared" si="8"/>
        <v>296</v>
      </c>
      <c r="B34" s="1357" t="str">
        <f t="shared" si="6"/>
        <v>+0x128</v>
      </c>
      <c r="C34" s="812" t="s">
        <v>13</v>
      </c>
      <c r="D34" s="798" t="s">
        <v>13</v>
      </c>
      <c r="E34" s="798" t="s">
        <v>13</v>
      </c>
      <c r="F34" s="798" t="s">
        <v>13</v>
      </c>
      <c r="G34" s="798" t="s">
        <v>13</v>
      </c>
      <c r="H34" s="798" t="s">
        <v>13</v>
      </c>
      <c r="I34" s="798" t="s">
        <v>13</v>
      </c>
      <c r="J34" s="478" t="s">
        <v>13</v>
      </c>
      <c r="K34" s="796" t="s">
        <v>13932</v>
      </c>
      <c r="L34" s="1356" t="str">
        <f t="shared" si="7"/>
        <v>+0x128</v>
      </c>
    </row>
    <row r="35" spans="1:12" ht="12" customHeight="1">
      <c r="A35" s="1130">
        <f t="shared" si="8"/>
        <v>297</v>
      </c>
      <c r="B35" s="1357" t="str">
        <f t="shared" si="6"/>
        <v>+0x129</v>
      </c>
      <c r="C35" s="812" t="s">
        <v>13</v>
      </c>
      <c r="D35" s="798" t="s">
        <v>13</v>
      </c>
      <c r="E35" s="798" t="s">
        <v>13</v>
      </c>
      <c r="F35" s="798" t="s">
        <v>13</v>
      </c>
      <c r="G35" s="798" t="s">
        <v>13</v>
      </c>
      <c r="H35" s="798" t="s">
        <v>13</v>
      </c>
      <c r="I35" s="798" t="s">
        <v>13</v>
      </c>
      <c r="J35" s="478" t="s">
        <v>13</v>
      </c>
      <c r="K35" s="796" t="s">
        <v>13932</v>
      </c>
      <c r="L35" s="1356" t="str">
        <f t="shared" si="7"/>
        <v>+0x129</v>
      </c>
    </row>
    <row r="36" spans="1:12" ht="12" customHeight="1">
      <c r="A36" s="1130">
        <f t="shared" si="8"/>
        <v>298</v>
      </c>
      <c r="B36" s="1357" t="str">
        <f t="shared" si="6"/>
        <v>+0x12A</v>
      </c>
      <c r="C36" s="812" t="s">
        <v>13</v>
      </c>
      <c r="D36" s="798" t="s">
        <v>13</v>
      </c>
      <c r="E36" s="798" t="s">
        <v>13</v>
      </c>
      <c r="F36" s="798" t="s">
        <v>13</v>
      </c>
      <c r="G36" s="798" t="s">
        <v>13</v>
      </c>
      <c r="H36" s="798" t="s">
        <v>13</v>
      </c>
      <c r="I36" s="798" t="s">
        <v>13</v>
      </c>
      <c r="J36" s="478" t="s">
        <v>13</v>
      </c>
      <c r="K36" s="796" t="s">
        <v>13932</v>
      </c>
      <c r="L36" s="1356" t="str">
        <f t="shared" si="7"/>
        <v>+0x12A</v>
      </c>
    </row>
    <row r="37" spans="1:12" ht="12" customHeight="1">
      <c r="A37" s="1130">
        <f t="shared" si="8"/>
        <v>299</v>
      </c>
      <c r="B37" s="1357" t="str">
        <f t="shared" si="6"/>
        <v>+0x12B</v>
      </c>
      <c r="C37" s="812" t="s">
        <v>13</v>
      </c>
      <c r="D37" s="798" t="s">
        <v>13</v>
      </c>
      <c r="E37" s="798" t="s">
        <v>13</v>
      </c>
      <c r="F37" s="798" t="s">
        <v>13</v>
      </c>
      <c r="G37" s="798" t="s">
        <v>13</v>
      </c>
      <c r="H37" s="798" t="s">
        <v>13</v>
      </c>
      <c r="I37" s="798" t="s">
        <v>13</v>
      </c>
      <c r="J37" s="478" t="s">
        <v>13</v>
      </c>
      <c r="K37" s="796" t="s">
        <v>13932</v>
      </c>
      <c r="L37" s="1356" t="str">
        <f t="shared" si="7"/>
        <v>+0x12B</v>
      </c>
    </row>
    <row r="38" spans="1:12" ht="12" customHeight="1">
      <c r="A38" s="1130">
        <f t="shared" si="8"/>
        <v>300</v>
      </c>
      <c r="B38" s="1357" t="str">
        <f t="shared" si="6"/>
        <v>+0x12C</v>
      </c>
      <c r="C38" s="812" t="s">
        <v>13</v>
      </c>
      <c r="D38" s="798" t="s">
        <v>13</v>
      </c>
      <c r="E38" s="798" t="s">
        <v>13</v>
      </c>
      <c r="F38" s="798" t="s">
        <v>13</v>
      </c>
      <c r="G38" s="798" t="s">
        <v>13</v>
      </c>
      <c r="H38" s="798" t="s">
        <v>13</v>
      </c>
      <c r="I38" s="798" t="s">
        <v>13</v>
      </c>
      <c r="J38" s="478" t="s">
        <v>13</v>
      </c>
      <c r="K38" s="796" t="s">
        <v>13932</v>
      </c>
      <c r="L38" s="1356" t="str">
        <f t="shared" si="7"/>
        <v>+0x12C</v>
      </c>
    </row>
    <row r="39" spans="1:12" ht="12" customHeight="1">
      <c r="A39" s="1130">
        <f t="shared" si="8"/>
        <v>301</v>
      </c>
      <c r="B39" s="1357" t="str">
        <f t="shared" si="6"/>
        <v>+0x12D</v>
      </c>
      <c r="C39" s="812" t="s">
        <v>13</v>
      </c>
      <c r="D39" s="798" t="s">
        <v>13</v>
      </c>
      <c r="E39" s="798" t="s">
        <v>13</v>
      </c>
      <c r="F39" s="798" t="s">
        <v>13</v>
      </c>
      <c r="G39" s="798" t="s">
        <v>13</v>
      </c>
      <c r="H39" s="798" t="s">
        <v>13</v>
      </c>
      <c r="I39" s="798" t="s">
        <v>13</v>
      </c>
      <c r="J39" s="478" t="s">
        <v>13</v>
      </c>
      <c r="K39" s="796" t="s">
        <v>13932</v>
      </c>
      <c r="L39" s="1356" t="str">
        <f t="shared" si="7"/>
        <v>+0x12D</v>
      </c>
    </row>
    <row r="40" spans="1:12" ht="12" customHeight="1">
      <c r="A40" s="1130">
        <f t="shared" si="8"/>
        <v>302</v>
      </c>
      <c r="B40" s="1357" t="str">
        <f t="shared" si="6"/>
        <v>+0x12E</v>
      </c>
      <c r="C40" s="812" t="s">
        <v>13</v>
      </c>
      <c r="D40" s="798" t="s">
        <v>13</v>
      </c>
      <c r="E40" s="798" t="s">
        <v>13</v>
      </c>
      <c r="F40" s="798" t="s">
        <v>13</v>
      </c>
      <c r="G40" s="798" t="s">
        <v>13</v>
      </c>
      <c r="H40" s="798" t="s">
        <v>13</v>
      </c>
      <c r="I40" s="798" t="s">
        <v>13</v>
      </c>
      <c r="J40" s="478" t="s">
        <v>13</v>
      </c>
      <c r="K40" s="796" t="s">
        <v>13932</v>
      </c>
      <c r="L40" s="1356" t="str">
        <f t="shared" si="7"/>
        <v>+0x12E</v>
      </c>
    </row>
    <row r="41" spans="1:12" ht="12" customHeight="1">
      <c r="A41" s="1130">
        <f t="shared" si="8"/>
        <v>303</v>
      </c>
      <c r="B41" s="1357" t="str">
        <f t="shared" si="6"/>
        <v>+0x12F</v>
      </c>
      <c r="C41" s="812" t="s">
        <v>13</v>
      </c>
      <c r="D41" s="798" t="s">
        <v>13</v>
      </c>
      <c r="E41" s="798" t="s">
        <v>13</v>
      </c>
      <c r="F41" s="798" t="s">
        <v>13</v>
      </c>
      <c r="G41" s="798" t="s">
        <v>13</v>
      </c>
      <c r="H41" s="798" t="s">
        <v>13</v>
      </c>
      <c r="I41" s="798" t="s">
        <v>13</v>
      </c>
      <c r="J41" s="478" t="s">
        <v>13</v>
      </c>
      <c r="K41" s="796" t="s">
        <v>13932</v>
      </c>
      <c r="L41" s="1356" t="str">
        <f t="shared" si="7"/>
        <v>+0x12F</v>
      </c>
    </row>
    <row r="42" spans="1:12" ht="12" customHeight="1">
      <c r="A42" s="1130">
        <f t="shared" si="8"/>
        <v>304</v>
      </c>
      <c r="B42" s="1357" t="str">
        <f t="shared" si="6"/>
        <v>+0x130</v>
      </c>
      <c r="C42" s="812" t="s">
        <v>13856</v>
      </c>
      <c r="D42" s="1660" t="s">
        <v>13951</v>
      </c>
      <c r="E42" s="1661"/>
      <c r="F42" s="1661"/>
      <c r="G42" s="1661"/>
      <c r="H42" s="1661"/>
      <c r="I42" s="1661"/>
      <c r="J42" s="1662"/>
      <c r="K42" s="796" t="s">
        <v>13932</v>
      </c>
      <c r="L42" s="1356" t="str">
        <f t="shared" si="7"/>
        <v>+0x130</v>
      </c>
    </row>
    <row r="43" spans="1:12" ht="12" customHeight="1">
      <c r="A43" s="1130">
        <f t="shared" si="8"/>
        <v>305</v>
      </c>
      <c r="B43" s="1358" t="str">
        <f t="shared" si="6"/>
        <v>+0x131</v>
      </c>
      <c r="C43" s="1677" t="s">
        <v>13952</v>
      </c>
      <c r="D43" s="1661"/>
      <c r="E43" s="1661"/>
      <c r="F43" s="1661"/>
      <c r="G43" s="1661"/>
      <c r="H43" s="1661"/>
      <c r="I43" s="1661"/>
      <c r="J43" s="1662"/>
      <c r="K43" s="1359" t="s">
        <v>13943</v>
      </c>
      <c r="L43" s="1360" t="str">
        <f t="shared" si="7"/>
        <v>+0x131</v>
      </c>
    </row>
    <row r="44" spans="1:12" ht="12" customHeight="1">
      <c r="A44" s="1130">
        <f t="shared" si="8"/>
        <v>306</v>
      </c>
      <c r="B44" s="1358" t="str">
        <f t="shared" si="6"/>
        <v>+0x132</v>
      </c>
      <c r="C44" s="812" t="s">
        <v>13856</v>
      </c>
      <c r="D44" s="1660" t="s">
        <v>13953</v>
      </c>
      <c r="E44" s="1661"/>
      <c r="F44" s="1661"/>
      <c r="G44" s="1661"/>
      <c r="H44" s="1661"/>
      <c r="I44" s="1661"/>
      <c r="J44" s="1662"/>
      <c r="K44" s="1359" t="s">
        <v>13943</v>
      </c>
      <c r="L44" s="1360" t="str">
        <f t="shared" si="7"/>
        <v>+0x132</v>
      </c>
    </row>
    <row r="45" spans="1:12" ht="12" customHeight="1">
      <c r="A45" s="1130">
        <f t="shared" si="8"/>
        <v>307</v>
      </c>
      <c r="B45" s="1358" t="str">
        <f t="shared" si="6"/>
        <v>+0x133</v>
      </c>
      <c r="C45" s="1677" t="s">
        <v>13954</v>
      </c>
      <c r="D45" s="1661"/>
      <c r="E45" s="1661"/>
      <c r="F45" s="1661"/>
      <c r="G45" s="1661"/>
      <c r="H45" s="1661"/>
      <c r="I45" s="1661"/>
      <c r="J45" s="1662"/>
      <c r="K45" s="1359" t="s">
        <v>13943</v>
      </c>
      <c r="L45" s="1360" t="str">
        <f t="shared" si="7"/>
        <v>+0x133</v>
      </c>
    </row>
    <row r="46" spans="1:12" ht="12" customHeight="1">
      <c r="B46" s="1984"/>
      <c r="C46" s="1989"/>
      <c r="D46" s="1989"/>
      <c r="E46" s="1989"/>
      <c r="F46" s="1989"/>
      <c r="G46" s="1989"/>
      <c r="H46" s="1989"/>
      <c r="I46" s="1989"/>
      <c r="J46" s="1989"/>
      <c r="K46" s="1985"/>
      <c r="L46" s="1986"/>
    </row>
    <row r="47" spans="1:12" ht="12" customHeight="1">
      <c r="A47" s="1130">
        <f>A42+(66-1)*2</f>
        <v>434</v>
      </c>
      <c r="B47" s="1358" t="str">
        <f>CONCATENATE(("+0x"),DEC2HEX(A47,3))</f>
        <v>+0x1B2</v>
      </c>
      <c r="C47" s="812" t="s">
        <v>13856</v>
      </c>
      <c r="D47" s="1660" t="s">
        <v>13955</v>
      </c>
      <c r="E47" s="1661"/>
      <c r="F47" s="1661"/>
      <c r="G47" s="1661"/>
      <c r="H47" s="1661"/>
      <c r="I47" s="1661"/>
      <c r="J47" s="1662"/>
      <c r="K47" s="1359" t="s">
        <v>13943</v>
      </c>
      <c r="L47" s="1360" t="str">
        <f>B47</f>
        <v>+0x1B2</v>
      </c>
    </row>
    <row r="48" spans="1:12" ht="12" customHeight="1">
      <c r="A48" s="1130">
        <f>A47+1</f>
        <v>435</v>
      </c>
      <c r="B48" s="1358" t="str">
        <f>CONCATENATE(("+0x"),DEC2HEX(A48,3))</f>
        <v>+0x1B3</v>
      </c>
      <c r="C48" s="1677" t="s">
        <v>13956</v>
      </c>
      <c r="D48" s="1661"/>
      <c r="E48" s="1661"/>
      <c r="F48" s="1661"/>
      <c r="G48" s="1661"/>
      <c r="H48" s="1661"/>
      <c r="I48" s="1661"/>
      <c r="J48" s="1662"/>
      <c r="K48" s="1359" t="s">
        <v>13943</v>
      </c>
      <c r="L48" s="1360" t="str">
        <f>B48</f>
        <v>+0x1B3</v>
      </c>
    </row>
    <row r="49" spans="1:12" ht="12" customHeight="1">
      <c r="A49" s="1130">
        <f>A48+1</f>
        <v>436</v>
      </c>
      <c r="B49" s="1357" t="str">
        <f>CONCATENATE(("+0x"),DEC2HEX(A49,3))</f>
        <v>+0x1B4</v>
      </c>
      <c r="C49" s="812" t="s">
        <v>12962</v>
      </c>
      <c r="D49" s="798" t="s">
        <v>13</v>
      </c>
      <c r="E49" s="798" t="s">
        <v>13</v>
      </c>
      <c r="F49" s="798" t="s">
        <v>13</v>
      </c>
      <c r="G49" s="798" t="s">
        <v>13</v>
      </c>
      <c r="H49" s="798" t="s">
        <v>13</v>
      </c>
      <c r="I49" s="798" t="s">
        <v>13</v>
      </c>
      <c r="J49" s="478" t="s">
        <v>13</v>
      </c>
      <c r="K49" s="814" t="s">
        <v>13943</v>
      </c>
      <c r="L49" s="1361" t="str">
        <f>B49</f>
        <v>+0x1B4</v>
      </c>
    </row>
    <row r="50" spans="1:12" ht="12" customHeight="1" thickBot="1">
      <c r="A50" s="1130">
        <f>A49+1</f>
        <v>437</v>
      </c>
      <c r="B50" s="1357" t="str">
        <f>CONCATENATE(("+0x"),DEC2HEX(A50,3))</f>
        <v>+0x1B5</v>
      </c>
      <c r="C50" s="812" t="s">
        <v>13</v>
      </c>
      <c r="D50" s="798" t="s">
        <v>13</v>
      </c>
      <c r="E50" s="798" t="s">
        <v>13</v>
      </c>
      <c r="F50" s="798" t="s">
        <v>13</v>
      </c>
      <c r="G50" s="798" t="s">
        <v>13</v>
      </c>
      <c r="H50" s="798" t="s">
        <v>13</v>
      </c>
      <c r="I50" s="798" t="s">
        <v>13</v>
      </c>
      <c r="J50" s="478" t="s">
        <v>13</v>
      </c>
      <c r="K50" s="814" t="s">
        <v>13943</v>
      </c>
      <c r="L50" s="1361" t="str">
        <f>B50</f>
        <v>+0x1B5</v>
      </c>
    </row>
    <row r="51" spans="1:12" ht="12" customHeight="1" thickTop="1" thickBot="1">
      <c r="B51" s="1148" t="s">
        <v>13188</v>
      </c>
      <c r="C51" s="1149" t="s">
        <v>3</v>
      </c>
      <c r="D51" s="1149" t="s">
        <v>4</v>
      </c>
      <c r="E51" s="1149" t="s">
        <v>5</v>
      </c>
      <c r="F51" s="1149" t="s">
        <v>6</v>
      </c>
      <c r="G51" s="1149" t="s">
        <v>7</v>
      </c>
      <c r="H51" s="1149" t="s">
        <v>8</v>
      </c>
      <c r="I51" s="1149" t="s">
        <v>9</v>
      </c>
      <c r="J51" s="1150" t="s">
        <v>10</v>
      </c>
      <c r="K51" s="1151" t="s">
        <v>13222</v>
      </c>
      <c r="L51" s="1152" t="s">
        <v>2</v>
      </c>
    </row>
    <row r="52" spans="1:12" ht="12" customHeight="1"/>
    <row r="53" spans="1:12" ht="12" customHeight="1">
      <c r="D53" s="1362"/>
    </row>
    <row r="54" spans="1:12" ht="12" customHeight="1">
      <c r="B54" s="1134" t="s">
        <v>13957</v>
      </c>
      <c r="C54" s="1135"/>
      <c r="D54" s="1136" t="s">
        <v>13958</v>
      </c>
      <c r="E54" s="1137"/>
      <c r="F54" s="1138" t="str">
        <f>"Total number of register : 10296byte"</f>
        <v>Total number of register : 10296byte</v>
      </c>
      <c r="G54" s="1139"/>
      <c r="H54" s="1139"/>
      <c r="I54" s="1139"/>
      <c r="J54" s="1139"/>
      <c r="K54" s="1140"/>
    </row>
    <row r="55" spans="1:12" ht="12" customHeight="1" thickBot="1">
      <c r="B55" s="1132"/>
      <c r="C55" s="1139"/>
      <c r="D55" s="1139"/>
      <c r="E55" s="1139"/>
      <c r="F55" s="1139"/>
      <c r="G55" s="1139"/>
      <c r="H55" s="1139"/>
      <c r="I55" s="1139"/>
      <c r="J55" s="1139"/>
      <c r="K55" s="1140"/>
    </row>
    <row r="56" spans="1:12" ht="12" customHeight="1" thickBot="1">
      <c r="B56" s="1141" t="s">
        <v>13188</v>
      </c>
      <c r="C56" s="1142" t="s">
        <v>3</v>
      </c>
      <c r="D56" s="1142" t="s">
        <v>4</v>
      </c>
      <c r="E56" s="1142" t="s">
        <v>5</v>
      </c>
      <c r="F56" s="1142" t="s">
        <v>6</v>
      </c>
      <c r="G56" s="1142" t="s">
        <v>7</v>
      </c>
      <c r="H56" s="1142" t="s">
        <v>8</v>
      </c>
      <c r="I56" s="1142" t="s">
        <v>9</v>
      </c>
      <c r="J56" s="1143" t="s">
        <v>10</v>
      </c>
      <c r="K56" s="862" t="s">
        <v>13222</v>
      </c>
      <c r="L56" s="1144" t="s">
        <v>13188</v>
      </c>
    </row>
    <row r="57" spans="1:12" ht="12.75" customHeight="1" thickTop="1">
      <c r="A57" s="1130">
        <v>0</v>
      </c>
      <c r="B57" s="1354" t="str">
        <f t="shared" ref="B57:B64" si="9">CONCATENATE(("+0x"),DEC2HEX(A57,4))</f>
        <v>+0x0000</v>
      </c>
      <c r="C57" s="832" t="s">
        <v>13856</v>
      </c>
      <c r="D57" s="1487" t="s">
        <v>13959</v>
      </c>
      <c r="E57" s="1852"/>
      <c r="F57" s="1852"/>
      <c r="G57" s="1852"/>
      <c r="H57" s="1852"/>
      <c r="I57" s="1852"/>
      <c r="J57" s="1488"/>
      <c r="K57" s="811" t="s">
        <v>13932</v>
      </c>
      <c r="L57" s="1355" t="str">
        <f t="shared" ref="L57:L64" si="10">B57</f>
        <v>+0x0000</v>
      </c>
    </row>
    <row r="58" spans="1:12" ht="12" customHeight="1">
      <c r="A58" s="1130">
        <f t="shared" ref="A58:A64" si="11">A57+1</f>
        <v>1</v>
      </c>
      <c r="B58" s="795" t="str">
        <f t="shared" si="9"/>
        <v>+0x0001</v>
      </c>
      <c r="C58" s="1677" t="s">
        <v>13960</v>
      </c>
      <c r="D58" s="1661"/>
      <c r="E58" s="1661"/>
      <c r="F58" s="1661"/>
      <c r="G58" s="1661"/>
      <c r="H58" s="1661"/>
      <c r="I58" s="1661"/>
      <c r="J58" s="1662"/>
      <c r="K58" s="796" t="s">
        <v>13932</v>
      </c>
      <c r="L58" s="1356" t="str">
        <f t="shared" si="10"/>
        <v>+0x0001</v>
      </c>
    </row>
    <row r="59" spans="1:12" ht="12" customHeight="1">
      <c r="A59" s="1130">
        <f t="shared" si="11"/>
        <v>2</v>
      </c>
      <c r="B59" s="795" t="str">
        <f t="shared" si="9"/>
        <v>+0x0002</v>
      </c>
      <c r="C59" s="834" t="s">
        <v>13856</v>
      </c>
      <c r="D59" s="1494" t="s">
        <v>13961</v>
      </c>
      <c r="E59" s="1492"/>
      <c r="F59" s="1492"/>
      <c r="G59" s="1492"/>
      <c r="H59" s="1492"/>
      <c r="I59" s="1492"/>
      <c r="J59" s="1493"/>
      <c r="K59" s="796" t="s">
        <v>13932</v>
      </c>
      <c r="L59" s="1356" t="str">
        <f t="shared" si="10"/>
        <v>+0x0002</v>
      </c>
    </row>
    <row r="60" spans="1:12" ht="12" customHeight="1">
      <c r="A60" s="1130">
        <f t="shared" si="11"/>
        <v>3</v>
      </c>
      <c r="B60" s="795" t="str">
        <f t="shared" si="9"/>
        <v>+0x0003</v>
      </c>
      <c r="C60" s="1677" t="s">
        <v>13962</v>
      </c>
      <c r="D60" s="1661"/>
      <c r="E60" s="1661"/>
      <c r="F60" s="1661"/>
      <c r="G60" s="1661"/>
      <c r="H60" s="1661"/>
      <c r="I60" s="1661"/>
      <c r="J60" s="1662"/>
      <c r="K60" s="796" t="s">
        <v>13932</v>
      </c>
      <c r="L60" s="1356" t="str">
        <f t="shared" si="10"/>
        <v>+0x0003</v>
      </c>
    </row>
    <row r="61" spans="1:12" ht="12.75" customHeight="1">
      <c r="A61" s="1130">
        <f t="shared" si="11"/>
        <v>4</v>
      </c>
      <c r="B61" s="795" t="str">
        <f t="shared" si="9"/>
        <v>+0x0004</v>
      </c>
      <c r="C61" s="834" t="s">
        <v>13856</v>
      </c>
      <c r="D61" s="1494" t="s">
        <v>13963</v>
      </c>
      <c r="E61" s="1492"/>
      <c r="F61" s="1492"/>
      <c r="G61" s="1492"/>
      <c r="H61" s="1492"/>
      <c r="I61" s="1492"/>
      <c r="J61" s="1493"/>
      <c r="K61" s="796" t="s">
        <v>13932</v>
      </c>
      <c r="L61" s="1356" t="str">
        <f t="shared" si="10"/>
        <v>+0x0004</v>
      </c>
    </row>
    <row r="62" spans="1:12" ht="12" customHeight="1">
      <c r="A62" s="1130">
        <f t="shared" si="11"/>
        <v>5</v>
      </c>
      <c r="B62" s="795" t="str">
        <f t="shared" si="9"/>
        <v>+0x0005</v>
      </c>
      <c r="C62" s="1677" t="s">
        <v>13964</v>
      </c>
      <c r="D62" s="1661"/>
      <c r="E62" s="1661"/>
      <c r="F62" s="1661"/>
      <c r="G62" s="1661"/>
      <c r="H62" s="1661"/>
      <c r="I62" s="1661"/>
      <c r="J62" s="1662"/>
      <c r="K62" s="796" t="s">
        <v>13932</v>
      </c>
      <c r="L62" s="1356" t="str">
        <f t="shared" si="10"/>
        <v>+0x0005</v>
      </c>
    </row>
    <row r="63" spans="1:12" ht="12" customHeight="1">
      <c r="A63" s="1130">
        <f t="shared" si="11"/>
        <v>6</v>
      </c>
      <c r="B63" s="795" t="str">
        <f t="shared" si="9"/>
        <v>+0x0006</v>
      </c>
      <c r="C63" s="834" t="s">
        <v>13856</v>
      </c>
      <c r="D63" s="1494" t="s">
        <v>13965</v>
      </c>
      <c r="E63" s="1492"/>
      <c r="F63" s="1492"/>
      <c r="G63" s="1492"/>
      <c r="H63" s="1492"/>
      <c r="I63" s="1492"/>
      <c r="J63" s="1493"/>
      <c r="K63" s="796" t="s">
        <v>13932</v>
      </c>
      <c r="L63" s="1356" t="str">
        <f t="shared" si="10"/>
        <v>+0x0006</v>
      </c>
    </row>
    <row r="64" spans="1:12" ht="12" customHeight="1">
      <c r="A64" s="1130">
        <f t="shared" si="11"/>
        <v>7</v>
      </c>
      <c r="B64" s="795" t="str">
        <f t="shared" si="9"/>
        <v>+0x0007</v>
      </c>
      <c r="C64" s="1677" t="s">
        <v>13966</v>
      </c>
      <c r="D64" s="1661"/>
      <c r="E64" s="1661"/>
      <c r="F64" s="1661"/>
      <c r="G64" s="1661"/>
      <c r="H64" s="1661"/>
      <c r="I64" s="1661"/>
      <c r="J64" s="1662"/>
      <c r="K64" s="796" t="s">
        <v>13932</v>
      </c>
      <c r="L64" s="1356" t="str">
        <f t="shared" si="10"/>
        <v>+0x0007</v>
      </c>
    </row>
    <row r="65" spans="1:12" ht="12" customHeight="1">
      <c r="B65" s="1363"/>
      <c r="C65" s="1364"/>
      <c r="D65" s="1364"/>
      <c r="E65" s="1364"/>
      <c r="F65" s="1364"/>
      <c r="G65" s="1364"/>
      <c r="H65" s="1364"/>
      <c r="I65" s="1364"/>
      <c r="J65" s="1364"/>
      <c r="K65" s="1365"/>
      <c r="L65" s="1366"/>
    </row>
    <row r="66" spans="1:12" ht="12" customHeight="1">
      <c r="A66" s="1130">
        <f>A57+(39*66-1)*4</f>
        <v>10292</v>
      </c>
      <c r="B66" s="795" t="str">
        <f t="shared" ref="B66:B71" si="12">CONCATENATE(("+0x"),DEC2HEX(A66,4))</f>
        <v>+0x2834</v>
      </c>
      <c r="C66" s="834" t="s">
        <v>13856</v>
      </c>
      <c r="D66" s="1494" t="s">
        <v>13967</v>
      </c>
      <c r="E66" s="1492"/>
      <c r="F66" s="1492"/>
      <c r="G66" s="1492"/>
      <c r="H66" s="1492"/>
      <c r="I66" s="1492"/>
      <c r="J66" s="1493"/>
      <c r="K66" s="796" t="s">
        <v>13932</v>
      </c>
      <c r="L66" s="1356" t="str">
        <f t="shared" ref="L66:L71" si="13">B66</f>
        <v>+0x2834</v>
      </c>
    </row>
    <row r="67" spans="1:12" ht="12" customHeight="1">
      <c r="A67" s="1130">
        <f>A66+1</f>
        <v>10293</v>
      </c>
      <c r="B67" s="795" t="str">
        <f t="shared" si="12"/>
        <v>+0x2835</v>
      </c>
      <c r="C67" s="1677" t="s">
        <v>13968</v>
      </c>
      <c r="D67" s="1661"/>
      <c r="E67" s="1661"/>
      <c r="F67" s="1661"/>
      <c r="G67" s="1661"/>
      <c r="H67" s="1661"/>
      <c r="I67" s="1661"/>
      <c r="J67" s="1662"/>
      <c r="K67" s="796" t="s">
        <v>13932</v>
      </c>
      <c r="L67" s="1356" t="str">
        <f t="shared" si="13"/>
        <v>+0x2835</v>
      </c>
    </row>
    <row r="68" spans="1:12" ht="12" customHeight="1">
      <c r="A68" s="1130">
        <f>A67+1</f>
        <v>10294</v>
      </c>
      <c r="B68" s="793" t="str">
        <f t="shared" si="12"/>
        <v>+0x2836</v>
      </c>
      <c r="C68" s="834" t="s">
        <v>13856</v>
      </c>
      <c r="D68" s="1494" t="s">
        <v>13969</v>
      </c>
      <c r="E68" s="1492"/>
      <c r="F68" s="1492"/>
      <c r="G68" s="1492"/>
      <c r="H68" s="1492"/>
      <c r="I68" s="1492"/>
      <c r="J68" s="1493"/>
      <c r="K68" s="796" t="s">
        <v>13943</v>
      </c>
      <c r="L68" s="112" t="str">
        <f t="shared" si="13"/>
        <v>+0x2836</v>
      </c>
    </row>
    <row r="69" spans="1:12" ht="12" customHeight="1">
      <c r="A69" s="1130">
        <f>A68+1</f>
        <v>10295</v>
      </c>
      <c r="B69" s="793" t="str">
        <f t="shared" si="12"/>
        <v>+0x2837</v>
      </c>
      <c r="C69" s="1677" t="s">
        <v>13970</v>
      </c>
      <c r="D69" s="1661"/>
      <c r="E69" s="1661"/>
      <c r="F69" s="1661"/>
      <c r="G69" s="1661"/>
      <c r="H69" s="1661"/>
      <c r="I69" s="1661"/>
      <c r="J69" s="1662"/>
      <c r="K69" s="796" t="s">
        <v>13943</v>
      </c>
      <c r="L69" s="112" t="str">
        <f t="shared" si="13"/>
        <v>+0x2837</v>
      </c>
    </row>
    <row r="70" spans="1:12" ht="12" customHeight="1">
      <c r="A70" s="1130">
        <f>A69+1</f>
        <v>10296</v>
      </c>
      <c r="B70" s="793" t="str">
        <f t="shared" si="12"/>
        <v>+0x2838</v>
      </c>
      <c r="C70" s="812" t="s">
        <v>12962</v>
      </c>
      <c r="D70" s="798" t="s">
        <v>13</v>
      </c>
      <c r="E70" s="798" t="s">
        <v>13</v>
      </c>
      <c r="F70" s="798" t="s">
        <v>13</v>
      </c>
      <c r="G70" s="798" t="s">
        <v>13</v>
      </c>
      <c r="H70" s="798" t="s">
        <v>13</v>
      </c>
      <c r="I70" s="798" t="s">
        <v>13</v>
      </c>
      <c r="J70" s="478" t="s">
        <v>13</v>
      </c>
      <c r="K70" s="796" t="s">
        <v>13943</v>
      </c>
      <c r="L70" s="112" t="str">
        <f t="shared" si="13"/>
        <v>+0x2838</v>
      </c>
    </row>
    <row r="71" spans="1:12" ht="12" customHeight="1" thickBot="1">
      <c r="A71" s="1130">
        <f>A70+1</f>
        <v>10297</v>
      </c>
      <c r="B71" s="793" t="str">
        <f t="shared" si="12"/>
        <v>+0x2839</v>
      </c>
      <c r="C71" s="812" t="s">
        <v>13</v>
      </c>
      <c r="D71" s="798" t="s">
        <v>13</v>
      </c>
      <c r="E71" s="798" t="s">
        <v>13</v>
      </c>
      <c r="F71" s="798" t="s">
        <v>13</v>
      </c>
      <c r="G71" s="798" t="s">
        <v>13</v>
      </c>
      <c r="H71" s="798" t="s">
        <v>13</v>
      </c>
      <c r="I71" s="798" t="s">
        <v>13</v>
      </c>
      <c r="J71" s="478" t="s">
        <v>13</v>
      </c>
      <c r="K71" s="796" t="s">
        <v>13943</v>
      </c>
      <c r="L71" s="112" t="str">
        <f t="shared" si="13"/>
        <v>+0x2839</v>
      </c>
    </row>
    <row r="72" spans="1:12" ht="12" customHeight="1" thickTop="1" thickBot="1">
      <c r="B72" s="1148" t="s">
        <v>13188</v>
      </c>
      <c r="C72" s="1149" t="s">
        <v>3</v>
      </c>
      <c r="D72" s="1149" t="s">
        <v>4</v>
      </c>
      <c r="E72" s="1149" t="s">
        <v>5</v>
      </c>
      <c r="F72" s="1149" t="s">
        <v>6</v>
      </c>
      <c r="G72" s="1149" t="s">
        <v>7</v>
      </c>
      <c r="H72" s="1149" t="s">
        <v>8</v>
      </c>
      <c r="I72" s="1149" t="s">
        <v>9</v>
      </c>
      <c r="J72" s="1150" t="s">
        <v>10</v>
      </c>
      <c r="K72" s="1151" t="s">
        <v>13222</v>
      </c>
      <c r="L72" s="1152" t="s">
        <v>2</v>
      </c>
    </row>
    <row r="73" spans="1:12" ht="12" customHeight="1"/>
    <row r="74" spans="1:12" ht="12" customHeight="1">
      <c r="D74" s="1362"/>
    </row>
    <row r="75" spans="1:12" ht="12" customHeight="1">
      <c r="B75" s="1134" t="s">
        <v>13971</v>
      </c>
      <c r="C75" s="1135"/>
      <c r="D75" s="1136" t="s">
        <v>13972</v>
      </c>
      <c r="E75" s="1137"/>
      <c r="F75" s="1138" t="str">
        <f>"Total number of register : 7722byte"</f>
        <v>Total number of register : 7722byte</v>
      </c>
      <c r="G75" s="1139"/>
      <c r="H75" s="1139"/>
      <c r="I75" s="1139"/>
      <c r="J75" s="1139"/>
      <c r="K75" s="1140"/>
    </row>
    <row r="76" spans="1:12" ht="12" customHeight="1" thickBot="1">
      <c r="B76" s="1132"/>
      <c r="C76" s="1139"/>
      <c r="D76" s="1139"/>
      <c r="E76" s="1139"/>
      <c r="F76" s="1139"/>
      <c r="G76" s="1139"/>
      <c r="H76" s="1139"/>
      <c r="I76" s="1139"/>
      <c r="J76" s="1139"/>
      <c r="K76" s="1140"/>
    </row>
    <row r="77" spans="1:12" ht="12" customHeight="1" thickBot="1">
      <c r="B77" s="1141" t="s">
        <v>13188</v>
      </c>
      <c r="C77" s="1367" t="s">
        <v>3</v>
      </c>
      <c r="D77" s="1142" t="s">
        <v>4</v>
      </c>
      <c r="E77" s="1142" t="s">
        <v>5</v>
      </c>
      <c r="F77" s="1142" t="s">
        <v>6</v>
      </c>
      <c r="G77" s="1142" t="s">
        <v>7</v>
      </c>
      <c r="H77" s="1142" t="s">
        <v>8</v>
      </c>
      <c r="I77" s="1142" t="s">
        <v>9</v>
      </c>
      <c r="J77" s="1368" t="s">
        <v>10</v>
      </c>
      <c r="K77" s="862" t="s">
        <v>13222</v>
      </c>
      <c r="L77" s="1144" t="s">
        <v>13188</v>
      </c>
    </row>
    <row r="78" spans="1:12" ht="12" customHeight="1" thickTop="1">
      <c r="A78" s="1130">
        <v>0</v>
      </c>
      <c r="B78" s="1369" t="str">
        <f t="shared" ref="B78:B83" si="14">CONCATENATE(("+0x"),DEC2HEX(A78,4))</f>
        <v>+0x0000</v>
      </c>
      <c r="C78" s="832" t="s">
        <v>13856</v>
      </c>
      <c r="D78" s="809" t="s">
        <v>13</v>
      </c>
      <c r="E78" s="1987" t="s">
        <v>13973</v>
      </c>
      <c r="F78" s="1987"/>
      <c r="G78" s="1352" t="s">
        <v>13856</v>
      </c>
      <c r="H78" s="809" t="s">
        <v>13</v>
      </c>
      <c r="I78" s="1987" t="s">
        <v>13974</v>
      </c>
      <c r="J78" s="1988"/>
      <c r="K78" s="1370" t="s">
        <v>13943</v>
      </c>
      <c r="L78" s="1371" t="str">
        <f t="shared" ref="L78:L83" si="15">B78</f>
        <v>+0x0000</v>
      </c>
    </row>
    <row r="79" spans="1:12" ht="12" customHeight="1">
      <c r="A79" s="1130">
        <f>A78+1</f>
        <v>1</v>
      </c>
      <c r="B79" s="1369" t="str">
        <f t="shared" si="14"/>
        <v>+0x0001</v>
      </c>
      <c r="C79" s="1657" t="s">
        <v>13975</v>
      </c>
      <c r="D79" s="1658"/>
      <c r="E79" s="1658"/>
      <c r="F79" s="1658"/>
      <c r="G79" s="1658"/>
      <c r="H79" s="1658"/>
      <c r="I79" s="1658"/>
      <c r="J79" s="1659"/>
      <c r="K79" s="1370" t="s">
        <v>13943</v>
      </c>
      <c r="L79" s="1371" t="str">
        <f t="shared" si="15"/>
        <v>+0x0001</v>
      </c>
    </row>
    <row r="80" spans="1:12" ht="12" customHeight="1">
      <c r="A80" s="1130">
        <f>A79+1</f>
        <v>2</v>
      </c>
      <c r="B80" s="1372" t="str">
        <f t="shared" si="14"/>
        <v>+0x0002</v>
      </c>
      <c r="C80" s="1657" t="s">
        <v>13976</v>
      </c>
      <c r="D80" s="1658"/>
      <c r="E80" s="1658"/>
      <c r="F80" s="1658"/>
      <c r="G80" s="1658"/>
      <c r="H80" s="1658"/>
      <c r="I80" s="1658"/>
      <c r="J80" s="1659"/>
      <c r="K80" s="1370" t="s">
        <v>13943</v>
      </c>
      <c r="L80" s="1373" t="str">
        <f t="shared" si="15"/>
        <v>+0x0002</v>
      </c>
    </row>
    <row r="81" spans="1:12" ht="12" customHeight="1">
      <c r="A81" s="1130">
        <f>A80+1</f>
        <v>3</v>
      </c>
      <c r="B81" s="1372" t="str">
        <f t="shared" si="14"/>
        <v>+0x0003</v>
      </c>
      <c r="C81" s="834" t="s">
        <v>13856</v>
      </c>
      <c r="D81" s="798" t="s">
        <v>13</v>
      </c>
      <c r="E81" s="1658" t="s">
        <v>13977</v>
      </c>
      <c r="F81" s="1658"/>
      <c r="G81" s="758" t="s">
        <v>13856</v>
      </c>
      <c r="H81" s="798" t="s">
        <v>13</v>
      </c>
      <c r="I81" s="1658" t="s">
        <v>13978</v>
      </c>
      <c r="J81" s="1659"/>
      <c r="K81" s="1370" t="s">
        <v>13943</v>
      </c>
      <c r="L81" s="1373" t="str">
        <f t="shared" si="15"/>
        <v>+0x0003</v>
      </c>
    </row>
    <row r="82" spans="1:12" ht="12" customHeight="1">
      <c r="A82" s="1130">
        <f>A81+1</f>
        <v>4</v>
      </c>
      <c r="B82" s="1369" t="str">
        <f t="shared" si="14"/>
        <v>+0x0004</v>
      </c>
      <c r="C82" s="1677" t="s">
        <v>13979</v>
      </c>
      <c r="D82" s="1661"/>
      <c r="E82" s="1661"/>
      <c r="F82" s="1661"/>
      <c r="G82" s="1661"/>
      <c r="H82" s="1661"/>
      <c r="I82" s="1661"/>
      <c r="J82" s="1662"/>
      <c r="K82" s="1370" t="s">
        <v>13943</v>
      </c>
      <c r="L82" s="1371" t="str">
        <f t="shared" si="15"/>
        <v>+0x0004</v>
      </c>
    </row>
    <row r="83" spans="1:12" ht="12" customHeight="1">
      <c r="A83" s="1130">
        <f>A82+1</f>
        <v>5</v>
      </c>
      <c r="B83" s="1369" t="str">
        <f t="shared" si="14"/>
        <v>+0x0005</v>
      </c>
      <c r="C83" s="1677" t="s">
        <v>13980</v>
      </c>
      <c r="D83" s="1661"/>
      <c r="E83" s="1661"/>
      <c r="F83" s="1661"/>
      <c r="G83" s="1661"/>
      <c r="H83" s="1661"/>
      <c r="I83" s="1661"/>
      <c r="J83" s="1662"/>
      <c r="K83" s="1370" t="s">
        <v>13943</v>
      </c>
      <c r="L83" s="1371" t="str">
        <f t="shared" si="15"/>
        <v>+0x0005</v>
      </c>
    </row>
    <row r="84" spans="1:12" ht="12" customHeight="1">
      <c r="B84" s="1984"/>
      <c r="C84" s="1985"/>
      <c r="D84" s="1985"/>
      <c r="E84" s="1985"/>
      <c r="F84" s="1985"/>
      <c r="G84" s="1985"/>
      <c r="H84" s="1985"/>
      <c r="I84" s="1985"/>
      <c r="J84" s="1985"/>
      <c r="K84" s="1985"/>
      <c r="L84" s="1986"/>
    </row>
    <row r="85" spans="1:12" ht="12" customHeight="1">
      <c r="A85" s="1130">
        <f>A78+(39*66-1)*3</f>
        <v>7719</v>
      </c>
      <c r="B85" s="1369" t="str">
        <f>CONCATENATE(("+0x"),DEC2HEX(A85,4))</f>
        <v>+0x1E27</v>
      </c>
      <c r="C85" s="834" t="s">
        <v>13856</v>
      </c>
      <c r="D85" s="798" t="s">
        <v>13</v>
      </c>
      <c r="E85" s="1658" t="s">
        <v>13981</v>
      </c>
      <c r="F85" s="1658"/>
      <c r="G85" s="758" t="s">
        <v>13856</v>
      </c>
      <c r="H85" s="798" t="s">
        <v>13</v>
      </c>
      <c r="I85" s="1658" t="s">
        <v>13982</v>
      </c>
      <c r="J85" s="1659"/>
      <c r="K85" s="1370" t="s">
        <v>13943</v>
      </c>
      <c r="L85" s="1371" t="str">
        <f>B85</f>
        <v>+0x1E27</v>
      </c>
    </row>
    <row r="86" spans="1:12" ht="12" customHeight="1">
      <c r="A86" s="1130">
        <f>A85+1</f>
        <v>7720</v>
      </c>
      <c r="B86" s="1369" t="str">
        <f>CONCATENATE(("+0x"),DEC2HEX(A86,4))</f>
        <v>+0x1E28</v>
      </c>
      <c r="C86" s="1677" t="s">
        <v>13983</v>
      </c>
      <c r="D86" s="1661"/>
      <c r="E86" s="1661"/>
      <c r="F86" s="1661"/>
      <c r="G86" s="1661"/>
      <c r="H86" s="1661"/>
      <c r="I86" s="1661"/>
      <c r="J86" s="1662"/>
      <c r="K86" s="1370" t="s">
        <v>13943</v>
      </c>
      <c r="L86" s="1371" t="str">
        <f>B86</f>
        <v>+0x1E28</v>
      </c>
    </row>
    <row r="87" spans="1:12" ht="12" customHeight="1">
      <c r="A87" s="1130">
        <f>A86+1</f>
        <v>7721</v>
      </c>
      <c r="B87" s="1369" t="str">
        <f>CONCATENATE(("+0x"),DEC2HEX(A87,4))</f>
        <v>+0x1E29</v>
      </c>
      <c r="C87" s="1677" t="s">
        <v>13984</v>
      </c>
      <c r="D87" s="1661"/>
      <c r="E87" s="1661"/>
      <c r="F87" s="1661"/>
      <c r="G87" s="1661"/>
      <c r="H87" s="1661"/>
      <c r="I87" s="1661"/>
      <c r="J87" s="1662"/>
      <c r="K87" s="1370" t="s">
        <v>13943</v>
      </c>
      <c r="L87" s="1371" t="str">
        <f>B87</f>
        <v>+0x1E29</v>
      </c>
    </row>
    <row r="88" spans="1:12" ht="12" customHeight="1">
      <c r="A88" s="1130">
        <f>A87+1</f>
        <v>7722</v>
      </c>
      <c r="B88" s="1369" t="str">
        <f>CONCATENATE(("+0x"),DEC2HEX(A88,4))</f>
        <v>+0x1E2A</v>
      </c>
      <c r="C88" s="812" t="s">
        <v>12962</v>
      </c>
      <c r="D88" s="798" t="s">
        <v>13</v>
      </c>
      <c r="E88" s="798" t="s">
        <v>13</v>
      </c>
      <c r="F88" s="798" t="s">
        <v>13</v>
      </c>
      <c r="G88" s="798" t="s">
        <v>13</v>
      </c>
      <c r="H88" s="798" t="s">
        <v>13</v>
      </c>
      <c r="I88" s="798" t="s">
        <v>13</v>
      </c>
      <c r="J88" s="478" t="s">
        <v>13</v>
      </c>
      <c r="K88" s="1370" t="s">
        <v>13943</v>
      </c>
      <c r="L88" s="1371" t="str">
        <f>B88</f>
        <v>+0x1E2A</v>
      </c>
    </row>
    <row r="89" spans="1:12" ht="12" customHeight="1" thickBot="1">
      <c r="A89" s="1130">
        <f>A88+1</f>
        <v>7723</v>
      </c>
      <c r="B89" s="1369" t="str">
        <f>CONCATENATE(("+0x"),DEC2HEX(A89,4))</f>
        <v>+0x1E2B</v>
      </c>
      <c r="C89" s="812" t="s">
        <v>12962</v>
      </c>
      <c r="D89" s="798" t="s">
        <v>13</v>
      </c>
      <c r="E89" s="798" t="s">
        <v>13</v>
      </c>
      <c r="F89" s="798" t="s">
        <v>13</v>
      </c>
      <c r="G89" s="798" t="s">
        <v>13</v>
      </c>
      <c r="H89" s="798" t="s">
        <v>13</v>
      </c>
      <c r="I89" s="798" t="s">
        <v>13</v>
      </c>
      <c r="J89" s="478" t="s">
        <v>13</v>
      </c>
      <c r="K89" s="1370" t="s">
        <v>13943</v>
      </c>
      <c r="L89" s="1371" t="str">
        <f>B89</f>
        <v>+0x1E2B</v>
      </c>
    </row>
    <row r="90" spans="1:12" ht="12" customHeight="1" thickTop="1" thickBot="1">
      <c r="B90" s="1148" t="s">
        <v>13188</v>
      </c>
      <c r="C90" s="1149" t="s">
        <v>3</v>
      </c>
      <c r="D90" s="1149" t="s">
        <v>4</v>
      </c>
      <c r="E90" s="1149" t="s">
        <v>5</v>
      </c>
      <c r="F90" s="1149" t="s">
        <v>6</v>
      </c>
      <c r="G90" s="1149" t="s">
        <v>7</v>
      </c>
      <c r="H90" s="1149" t="s">
        <v>8</v>
      </c>
      <c r="I90" s="1149" t="s">
        <v>9</v>
      </c>
      <c r="J90" s="1150" t="s">
        <v>10</v>
      </c>
      <c r="K90" s="1151" t="s">
        <v>13222</v>
      </c>
      <c r="L90" s="1152" t="s">
        <v>2</v>
      </c>
    </row>
    <row r="91" spans="1:12" ht="12" customHeight="1"/>
    <row r="92" spans="1:12" ht="12" customHeight="1"/>
    <row r="93" spans="1:12" ht="12" customHeight="1"/>
    <row r="94" spans="1:12" ht="12" customHeight="1"/>
    <row r="95" spans="1:12">
      <c r="C95" s="1132" t="s">
        <v>702</v>
      </c>
    </row>
    <row r="96" spans="1:12" ht="12" customHeight="1"/>
    <row r="97" spans="3:12">
      <c r="C97" s="1210" t="s">
        <v>13985</v>
      </c>
      <c r="D97" s="1210" t="s">
        <v>703</v>
      </c>
      <c r="E97" s="1210" t="s">
        <v>13986</v>
      </c>
      <c r="F97" s="1210" t="s">
        <v>704</v>
      </c>
      <c r="G97" s="1474" t="s">
        <v>705</v>
      </c>
      <c r="H97" s="1475"/>
      <c r="I97" s="1475"/>
      <c r="J97" s="1475"/>
      <c r="K97" s="1475"/>
      <c r="L97" s="1476"/>
    </row>
    <row r="98" spans="3:12" ht="12" customHeight="1">
      <c r="C98" s="1153" t="s">
        <v>13987</v>
      </c>
      <c r="D98" s="1154">
        <v>15</v>
      </c>
      <c r="E98" s="1154" t="s">
        <v>707</v>
      </c>
      <c r="F98" s="1154" t="s">
        <v>708</v>
      </c>
      <c r="G98" s="1462" t="s">
        <v>13988</v>
      </c>
      <c r="H98" s="1463"/>
      <c r="I98" s="1463"/>
      <c r="J98" s="1463"/>
      <c r="K98" s="1463"/>
      <c r="L98" s="1464"/>
    </row>
    <row r="99" spans="3:12" ht="12" customHeight="1">
      <c r="C99" s="1153" t="s">
        <v>13989</v>
      </c>
      <c r="D99" s="1154">
        <v>15</v>
      </c>
      <c r="E99" s="1154" t="s">
        <v>707</v>
      </c>
      <c r="F99" s="1154" t="s">
        <v>708</v>
      </c>
      <c r="G99" s="1462" t="s">
        <v>13990</v>
      </c>
      <c r="H99" s="1463"/>
      <c r="I99" s="1463"/>
      <c r="J99" s="1463"/>
      <c r="K99" s="1463"/>
      <c r="L99" s="1464"/>
    </row>
    <row r="100" spans="3:12" ht="12" customHeight="1">
      <c r="C100" s="1153" t="s">
        <v>13991</v>
      </c>
      <c r="D100" s="1154">
        <v>15</v>
      </c>
      <c r="E100" s="1154" t="s">
        <v>707</v>
      </c>
      <c r="F100" s="1154" t="s">
        <v>708</v>
      </c>
      <c r="G100" s="1462" t="s">
        <v>13992</v>
      </c>
      <c r="H100" s="1463"/>
      <c r="I100" s="1463"/>
      <c r="J100" s="1463"/>
      <c r="K100" s="1463"/>
      <c r="L100" s="1464"/>
    </row>
    <row r="101" spans="3:12" ht="12" customHeight="1">
      <c r="C101" s="1153" t="s">
        <v>13993</v>
      </c>
      <c r="D101" s="1154">
        <v>15</v>
      </c>
      <c r="E101" s="1154" t="s">
        <v>707</v>
      </c>
      <c r="F101" s="1154" t="s">
        <v>708</v>
      </c>
      <c r="G101" s="1462" t="s">
        <v>13994</v>
      </c>
      <c r="H101" s="1463"/>
      <c r="I101" s="1463"/>
      <c r="J101" s="1463"/>
      <c r="K101" s="1463"/>
      <c r="L101" s="1464"/>
    </row>
    <row r="102" spans="3:12" ht="12" customHeight="1">
      <c r="C102" s="1153" t="s">
        <v>13995</v>
      </c>
      <c r="D102" s="1154">
        <v>15</v>
      </c>
      <c r="E102" s="1154" t="s">
        <v>13223</v>
      </c>
      <c r="F102" s="1154" t="s">
        <v>708</v>
      </c>
      <c r="G102" s="1462" t="s">
        <v>13996</v>
      </c>
      <c r="H102" s="1463"/>
      <c r="I102" s="1463"/>
      <c r="J102" s="1463"/>
      <c r="K102" s="1463"/>
      <c r="L102" s="1464"/>
    </row>
    <row r="103" spans="3:12" ht="12" customHeight="1">
      <c r="C103" s="1153" t="s">
        <v>13997</v>
      </c>
      <c r="D103" s="1154">
        <v>15</v>
      </c>
      <c r="E103" s="1154" t="s">
        <v>13223</v>
      </c>
      <c r="F103" s="1154" t="s">
        <v>708</v>
      </c>
      <c r="G103" s="1462" t="s">
        <v>13998</v>
      </c>
      <c r="H103" s="1463"/>
      <c r="I103" s="1463"/>
      <c r="J103" s="1463"/>
      <c r="K103" s="1463"/>
      <c r="L103" s="1464"/>
    </row>
    <row r="104" spans="3:12" ht="12" customHeight="1">
      <c r="C104" s="1153" t="s">
        <v>13999</v>
      </c>
      <c r="D104" s="1154">
        <v>10</v>
      </c>
      <c r="E104" s="1154" t="s">
        <v>13223</v>
      </c>
      <c r="F104" s="1154" t="s">
        <v>708</v>
      </c>
      <c r="G104" s="1462" t="s">
        <v>14000</v>
      </c>
      <c r="H104" s="1463"/>
      <c r="I104" s="1463"/>
      <c r="J104" s="1463"/>
      <c r="K104" s="1463"/>
      <c r="L104" s="1464"/>
    </row>
    <row r="105" spans="3:12" ht="12" customHeight="1">
      <c r="C105" s="1153" t="s">
        <v>14001</v>
      </c>
      <c r="D105" s="1154">
        <v>10</v>
      </c>
      <c r="E105" s="1154" t="s">
        <v>13223</v>
      </c>
      <c r="F105" s="1154" t="s">
        <v>708</v>
      </c>
      <c r="G105" s="1462" t="s">
        <v>14002</v>
      </c>
      <c r="H105" s="1463"/>
      <c r="I105" s="1463"/>
      <c r="J105" s="1463"/>
      <c r="K105" s="1463"/>
      <c r="L105" s="1464"/>
    </row>
  </sheetData>
  <mergeCells count="62">
    <mergeCell ref="B18:L18"/>
    <mergeCell ref="D5:J5"/>
    <mergeCell ref="C6:J6"/>
    <mergeCell ref="D7:J7"/>
    <mergeCell ref="C8:J8"/>
    <mergeCell ref="B9:L9"/>
    <mergeCell ref="D10:J10"/>
    <mergeCell ref="C11:J11"/>
    <mergeCell ref="D14:J14"/>
    <mergeCell ref="C15:J15"/>
    <mergeCell ref="D16:J16"/>
    <mergeCell ref="C17:J17"/>
    <mergeCell ref="D44:J44"/>
    <mergeCell ref="D19:J19"/>
    <mergeCell ref="C20:J20"/>
    <mergeCell ref="D23:J23"/>
    <mergeCell ref="C24:J24"/>
    <mergeCell ref="D25:J25"/>
    <mergeCell ref="C26:J26"/>
    <mergeCell ref="B27:L27"/>
    <mergeCell ref="D28:J28"/>
    <mergeCell ref="C29:J29"/>
    <mergeCell ref="D42:J42"/>
    <mergeCell ref="C43:J43"/>
    <mergeCell ref="C64:J64"/>
    <mergeCell ref="C45:J45"/>
    <mergeCell ref="B46:L46"/>
    <mergeCell ref="D47:J47"/>
    <mergeCell ref="C48:J48"/>
    <mergeCell ref="D57:J57"/>
    <mergeCell ref="C58:J58"/>
    <mergeCell ref="D59:J59"/>
    <mergeCell ref="C60:J60"/>
    <mergeCell ref="D61:J61"/>
    <mergeCell ref="C62:J62"/>
    <mergeCell ref="D63:J63"/>
    <mergeCell ref="D66:J66"/>
    <mergeCell ref="C67:J67"/>
    <mergeCell ref="D68:J68"/>
    <mergeCell ref="C69:J69"/>
    <mergeCell ref="E78:F78"/>
    <mergeCell ref="I78:J78"/>
    <mergeCell ref="G97:L97"/>
    <mergeCell ref="C79:J79"/>
    <mergeCell ref="C80:J80"/>
    <mergeCell ref="E81:F81"/>
    <mergeCell ref="I81:J81"/>
    <mergeCell ref="C82:J82"/>
    <mergeCell ref="C83:J83"/>
    <mergeCell ref="B84:L84"/>
    <mergeCell ref="E85:F85"/>
    <mergeCell ref="I85:J85"/>
    <mergeCell ref="C86:J86"/>
    <mergeCell ref="C87:J87"/>
    <mergeCell ref="G104:L104"/>
    <mergeCell ref="G105:L105"/>
    <mergeCell ref="G98:L98"/>
    <mergeCell ref="G99:L99"/>
    <mergeCell ref="G100:L100"/>
    <mergeCell ref="G101:L101"/>
    <mergeCell ref="G102:L102"/>
    <mergeCell ref="G103:L103"/>
  </mergeCells>
  <phoneticPr fontId="1"/>
  <conditionalFormatting sqref="D1">
    <cfRule type="expression" dxfId="11" priority="3" stopIfTrue="1">
      <formula>NOT(EXACT(D1,D2))</formula>
    </cfRule>
  </conditionalFormatting>
  <conditionalFormatting sqref="D1">
    <cfRule type="expression" dxfId="10" priority="2" stopIfTrue="1">
      <formula>NOT(EXACT(D1,D2))</formula>
    </cfRule>
  </conditionalFormatting>
  <conditionalFormatting sqref="D1">
    <cfRule type="expression" dxfId="9" priority="1" stopIfTrue="1">
      <formula>NOT(EXACT(D1,D2))</formula>
    </cfRule>
  </conditionalFormatting>
  <dataValidations count="2">
    <dataValidation type="list" allowBlank="1" showInputMessage="1" showErrorMessage="1" sqref="E98:E105 JA98:JA105 SW98:SW105 ACS98:ACS105 AMO98:AMO105 AWK98:AWK105 BGG98:BGG105 BQC98:BQC105 BZY98:BZY105 CJU98:CJU105 CTQ98:CTQ105 DDM98:DDM105 DNI98:DNI105 DXE98:DXE105 EHA98:EHA105 EQW98:EQW105 FAS98:FAS105 FKO98:FKO105 FUK98:FUK105 GEG98:GEG105 GOC98:GOC105 GXY98:GXY105 HHU98:HHU105 HRQ98:HRQ105 IBM98:IBM105 ILI98:ILI105 IVE98:IVE105 JFA98:JFA105 JOW98:JOW105 JYS98:JYS105 KIO98:KIO105 KSK98:KSK105 LCG98:LCG105 LMC98:LMC105 LVY98:LVY105 MFU98:MFU105 MPQ98:MPQ105 MZM98:MZM105 NJI98:NJI105 NTE98:NTE105 ODA98:ODA105 OMW98:OMW105 OWS98:OWS105 PGO98:PGO105 PQK98:PQK105 QAG98:QAG105 QKC98:QKC105 QTY98:QTY105 RDU98:RDU105 RNQ98:RNQ105 RXM98:RXM105 SHI98:SHI105 SRE98:SRE105 TBA98:TBA105 TKW98:TKW105 TUS98:TUS105 UEO98:UEO105 UOK98:UOK105 UYG98:UYG105 VIC98:VIC105 VRY98:VRY105 WBU98:WBU105 WLQ98:WLQ105 WVM98:WVM105 E65634:E65641 JA65634:JA65641 SW65634:SW65641 ACS65634:ACS65641 AMO65634:AMO65641 AWK65634:AWK65641 BGG65634:BGG65641 BQC65634:BQC65641 BZY65634:BZY65641 CJU65634:CJU65641 CTQ65634:CTQ65641 DDM65634:DDM65641 DNI65634:DNI65641 DXE65634:DXE65641 EHA65634:EHA65641 EQW65634:EQW65641 FAS65634:FAS65641 FKO65634:FKO65641 FUK65634:FUK65641 GEG65634:GEG65641 GOC65634:GOC65641 GXY65634:GXY65641 HHU65634:HHU65641 HRQ65634:HRQ65641 IBM65634:IBM65641 ILI65634:ILI65641 IVE65634:IVE65641 JFA65634:JFA65641 JOW65634:JOW65641 JYS65634:JYS65641 KIO65634:KIO65641 KSK65634:KSK65641 LCG65634:LCG65641 LMC65634:LMC65641 LVY65634:LVY65641 MFU65634:MFU65641 MPQ65634:MPQ65641 MZM65634:MZM65641 NJI65634:NJI65641 NTE65634:NTE65641 ODA65634:ODA65641 OMW65634:OMW65641 OWS65634:OWS65641 PGO65634:PGO65641 PQK65634:PQK65641 QAG65634:QAG65641 QKC65634:QKC65641 QTY65634:QTY65641 RDU65634:RDU65641 RNQ65634:RNQ65641 RXM65634:RXM65641 SHI65634:SHI65641 SRE65634:SRE65641 TBA65634:TBA65641 TKW65634:TKW65641 TUS65634:TUS65641 UEO65634:UEO65641 UOK65634:UOK65641 UYG65634:UYG65641 VIC65634:VIC65641 VRY65634:VRY65641 WBU65634:WBU65641 WLQ65634:WLQ65641 WVM65634:WVM65641 E131170:E131177 JA131170:JA131177 SW131170:SW131177 ACS131170:ACS131177 AMO131170:AMO131177 AWK131170:AWK131177 BGG131170:BGG131177 BQC131170:BQC131177 BZY131170:BZY131177 CJU131170:CJU131177 CTQ131170:CTQ131177 DDM131170:DDM131177 DNI131170:DNI131177 DXE131170:DXE131177 EHA131170:EHA131177 EQW131170:EQW131177 FAS131170:FAS131177 FKO131170:FKO131177 FUK131170:FUK131177 GEG131170:GEG131177 GOC131170:GOC131177 GXY131170:GXY131177 HHU131170:HHU131177 HRQ131170:HRQ131177 IBM131170:IBM131177 ILI131170:ILI131177 IVE131170:IVE131177 JFA131170:JFA131177 JOW131170:JOW131177 JYS131170:JYS131177 KIO131170:KIO131177 KSK131170:KSK131177 LCG131170:LCG131177 LMC131170:LMC131177 LVY131170:LVY131177 MFU131170:MFU131177 MPQ131170:MPQ131177 MZM131170:MZM131177 NJI131170:NJI131177 NTE131170:NTE131177 ODA131170:ODA131177 OMW131170:OMW131177 OWS131170:OWS131177 PGO131170:PGO131177 PQK131170:PQK131177 QAG131170:QAG131177 QKC131170:QKC131177 QTY131170:QTY131177 RDU131170:RDU131177 RNQ131170:RNQ131177 RXM131170:RXM131177 SHI131170:SHI131177 SRE131170:SRE131177 TBA131170:TBA131177 TKW131170:TKW131177 TUS131170:TUS131177 UEO131170:UEO131177 UOK131170:UOK131177 UYG131170:UYG131177 VIC131170:VIC131177 VRY131170:VRY131177 WBU131170:WBU131177 WLQ131170:WLQ131177 WVM131170:WVM131177 E196706:E196713 JA196706:JA196713 SW196706:SW196713 ACS196706:ACS196713 AMO196706:AMO196713 AWK196706:AWK196713 BGG196706:BGG196713 BQC196706:BQC196713 BZY196706:BZY196713 CJU196706:CJU196713 CTQ196706:CTQ196713 DDM196706:DDM196713 DNI196706:DNI196713 DXE196706:DXE196713 EHA196706:EHA196713 EQW196706:EQW196713 FAS196706:FAS196713 FKO196706:FKO196713 FUK196706:FUK196713 GEG196706:GEG196713 GOC196706:GOC196713 GXY196706:GXY196713 HHU196706:HHU196713 HRQ196706:HRQ196713 IBM196706:IBM196713 ILI196706:ILI196713 IVE196706:IVE196713 JFA196706:JFA196713 JOW196706:JOW196713 JYS196706:JYS196713 KIO196706:KIO196713 KSK196706:KSK196713 LCG196706:LCG196713 LMC196706:LMC196713 LVY196706:LVY196713 MFU196706:MFU196713 MPQ196706:MPQ196713 MZM196706:MZM196713 NJI196706:NJI196713 NTE196706:NTE196713 ODA196706:ODA196713 OMW196706:OMW196713 OWS196706:OWS196713 PGO196706:PGO196713 PQK196706:PQK196713 QAG196706:QAG196713 QKC196706:QKC196713 QTY196706:QTY196713 RDU196706:RDU196713 RNQ196706:RNQ196713 RXM196706:RXM196713 SHI196706:SHI196713 SRE196706:SRE196713 TBA196706:TBA196713 TKW196706:TKW196713 TUS196706:TUS196713 UEO196706:UEO196713 UOK196706:UOK196713 UYG196706:UYG196713 VIC196706:VIC196713 VRY196706:VRY196713 WBU196706:WBU196713 WLQ196706:WLQ196713 WVM196706:WVM196713 E262242:E262249 JA262242:JA262249 SW262242:SW262249 ACS262242:ACS262249 AMO262242:AMO262249 AWK262242:AWK262249 BGG262242:BGG262249 BQC262242:BQC262249 BZY262242:BZY262249 CJU262242:CJU262249 CTQ262242:CTQ262249 DDM262242:DDM262249 DNI262242:DNI262249 DXE262242:DXE262249 EHA262242:EHA262249 EQW262242:EQW262249 FAS262242:FAS262249 FKO262242:FKO262249 FUK262242:FUK262249 GEG262242:GEG262249 GOC262242:GOC262249 GXY262242:GXY262249 HHU262242:HHU262249 HRQ262242:HRQ262249 IBM262242:IBM262249 ILI262242:ILI262249 IVE262242:IVE262249 JFA262242:JFA262249 JOW262242:JOW262249 JYS262242:JYS262249 KIO262242:KIO262249 KSK262242:KSK262249 LCG262242:LCG262249 LMC262242:LMC262249 LVY262242:LVY262249 MFU262242:MFU262249 MPQ262242:MPQ262249 MZM262242:MZM262249 NJI262242:NJI262249 NTE262242:NTE262249 ODA262242:ODA262249 OMW262242:OMW262249 OWS262242:OWS262249 PGO262242:PGO262249 PQK262242:PQK262249 QAG262242:QAG262249 QKC262242:QKC262249 QTY262242:QTY262249 RDU262242:RDU262249 RNQ262242:RNQ262249 RXM262242:RXM262249 SHI262242:SHI262249 SRE262242:SRE262249 TBA262242:TBA262249 TKW262242:TKW262249 TUS262242:TUS262249 UEO262242:UEO262249 UOK262242:UOK262249 UYG262242:UYG262249 VIC262242:VIC262249 VRY262242:VRY262249 WBU262242:WBU262249 WLQ262242:WLQ262249 WVM262242:WVM262249 E327778:E327785 JA327778:JA327785 SW327778:SW327785 ACS327778:ACS327785 AMO327778:AMO327785 AWK327778:AWK327785 BGG327778:BGG327785 BQC327778:BQC327785 BZY327778:BZY327785 CJU327778:CJU327785 CTQ327778:CTQ327785 DDM327778:DDM327785 DNI327778:DNI327785 DXE327778:DXE327785 EHA327778:EHA327785 EQW327778:EQW327785 FAS327778:FAS327785 FKO327778:FKO327785 FUK327778:FUK327785 GEG327778:GEG327785 GOC327778:GOC327785 GXY327778:GXY327785 HHU327778:HHU327785 HRQ327778:HRQ327785 IBM327778:IBM327785 ILI327778:ILI327785 IVE327778:IVE327785 JFA327778:JFA327785 JOW327778:JOW327785 JYS327778:JYS327785 KIO327778:KIO327785 KSK327778:KSK327785 LCG327778:LCG327785 LMC327778:LMC327785 LVY327778:LVY327785 MFU327778:MFU327785 MPQ327778:MPQ327785 MZM327778:MZM327785 NJI327778:NJI327785 NTE327778:NTE327785 ODA327778:ODA327785 OMW327778:OMW327785 OWS327778:OWS327785 PGO327778:PGO327785 PQK327778:PQK327785 QAG327778:QAG327785 QKC327778:QKC327785 QTY327778:QTY327785 RDU327778:RDU327785 RNQ327778:RNQ327785 RXM327778:RXM327785 SHI327778:SHI327785 SRE327778:SRE327785 TBA327778:TBA327785 TKW327778:TKW327785 TUS327778:TUS327785 UEO327778:UEO327785 UOK327778:UOK327785 UYG327778:UYG327785 VIC327778:VIC327785 VRY327778:VRY327785 WBU327778:WBU327785 WLQ327778:WLQ327785 WVM327778:WVM327785 E393314:E393321 JA393314:JA393321 SW393314:SW393321 ACS393314:ACS393321 AMO393314:AMO393321 AWK393314:AWK393321 BGG393314:BGG393321 BQC393314:BQC393321 BZY393314:BZY393321 CJU393314:CJU393321 CTQ393314:CTQ393321 DDM393314:DDM393321 DNI393314:DNI393321 DXE393314:DXE393321 EHA393314:EHA393321 EQW393314:EQW393321 FAS393314:FAS393321 FKO393314:FKO393321 FUK393314:FUK393321 GEG393314:GEG393321 GOC393314:GOC393321 GXY393314:GXY393321 HHU393314:HHU393321 HRQ393314:HRQ393321 IBM393314:IBM393321 ILI393314:ILI393321 IVE393314:IVE393321 JFA393314:JFA393321 JOW393314:JOW393321 JYS393314:JYS393321 KIO393314:KIO393321 KSK393314:KSK393321 LCG393314:LCG393321 LMC393314:LMC393321 LVY393314:LVY393321 MFU393314:MFU393321 MPQ393314:MPQ393321 MZM393314:MZM393321 NJI393314:NJI393321 NTE393314:NTE393321 ODA393314:ODA393321 OMW393314:OMW393321 OWS393314:OWS393321 PGO393314:PGO393321 PQK393314:PQK393321 QAG393314:QAG393321 QKC393314:QKC393321 QTY393314:QTY393321 RDU393314:RDU393321 RNQ393314:RNQ393321 RXM393314:RXM393321 SHI393314:SHI393321 SRE393314:SRE393321 TBA393314:TBA393321 TKW393314:TKW393321 TUS393314:TUS393321 UEO393314:UEO393321 UOK393314:UOK393321 UYG393314:UYG393321 VIC393314:VIC393321 VRY393314:VRY393321 WBU393314:WBU393321 WLQ393314:WLQ393321 WVM393314:WVM393321 E458850:E458857 JA458850:JA458857 SW458850:SW458857 ACS458850:ACS458857 AMO458850:AMO458857 AWK458850:AWK458857 BGG458850:BGG458857 BQC458850:BQC458857 BZY458850:BZY458857 CJU458850:CJU458857 CTQ458850:CTQ458857 DDM458850:DDM458857 DNI458850:DNI458857 DXE458850:DXE458857 EHA458850:EHA458857 EQW458850:EQW458857 FAS458850:FAS458857 FKO458850:FKO458857 FUK458850:FUK458857 GEG458850:GEG458857 GOC458850:GOC458857 GXY458850:GXY458857 HHU458850:HHU458857 HRQ458850:HRQ458857 IBM458850:IBM458857 ILI458850:ILI458857 IVE458850:IVE458857 JFA458850:JFA458857 JOW458850:JOW458857 JYS458850:JYS458857 KIO458850:KIO458857 KSK458850:KSK458857 LCG458850:LCG458857 LMC458850:LMC458857 LVY458850:LVY458857 MFU458850:MFU458857 MPQ458850:MPQ458857 MZM458850:MZM458857 NJI458850:NJI458857 NTE458850:NTE458857 ODA458850:ODA458857 OMW458850:OMW458857 OWS458850:OWS458857 PGO458850:PGO458857 PQK458850:PQK458857 QAG458850:QAG458857 QKC458850:QKC458857 QTY458850:QTY458857 RDU458850:RDU458857 RNQ458850:RNQ458857 RXM458850:RXM458857 SHI458850:SHI458857 SRE458850:SRE458857 TBA458850:TBA458857 TKW458850:TKW458857 TUS458850:TUS458857 UEO458850:UEO458857 UOK458850:UOK458857 UYG458850:UYG458857 VIC458850:VIC458857 VRY458850:VRY458857 WBU458850:WBU458857 WLQ458850:WLQ458857 WVM458850:WVM458857 E524386:E524393 JA524386:JA524393 SW524386:SW524393 ACS524386:ACS524393 AMO524386:AMO524393 AWK524386:AWK524393 BGG524386:BGG524393 BQC524386:BQC524393 BZY524386:BZY524393 CJU524386:CJU524393 CTQ524386:CTQ524393 DDM524386:DDM524393 DNI524386:DNI524393 DXE524386:DXE524393 EHA524386:EHA524393 EQW524386:EQW524393 FAS524386:FAS524393 FKO524386:FKO524393 FUK524386:FUK524393 GEG524386:GEG524393 GOC524386:GOC524393 GXY524386:GXY524393 HHU524386:HHU524393 HRQ524386:HRQ524393 IBM524386:IBM524393 ILI524386:ILI524393 IVE524386:IVE524393 JFA524386:JFA524393 JOW524386:JOW524393 JYS524386:JYS524393 KIO524386:KIO524393 KSK524386:KSK524393 LCG524386:LCG524393 LMC524386:LMC524393 LVY524386:LVY524393 MFU524386:MFU524393 MPQ524386:MPQ524393 MZM524386:MZM524393 NJI524386:NJI524393 NTE524386:NTE524393 ODA524386:ODA524393 OMW524386:OMW524393 OWS524386:OWS524393 PGO524386:PGO524393 PQK524386:PQK524393 QAG524386:QAG524393 QKC524386:QKC524393 QTY524386:QTY524393 RDU524386:RDU524393 RNQ524386:RNQ524393 RXM524386:RXM524393 SHI524386:SHI524393 SRE524386:SRE524393 TBA524386:TBA524393 TKW524386:TKW524393 TUS524386:TUS524393 UEO524386:UEO524393 UOK524386:UOK524393 UYG524386:UYG524393 VIC524386:VIC524393 VRY524386:VRY524393 WBU524386:WBU524393 WLQ524386:WLQ524393 WVM524386:WVM524393 E589922:E589929 JA589922:JA589929 SW589922:SW589929 ACS589922:ACS589929 AMO589922:AMO589929 AWK589922:AWK589929 BGG589922:BGG589929 BQC589922:BQC589929 BZY589922:BZY589929 CJU589922:CJU589929 CTQ589922:CTQ589929 DDM589922:DDM589929 DNI589922:DNI589929 DXE589922:DXE589929 EHA589922:EHA589929 EQW589922:EQW589929 FAS589922:FAS589929 FKO589922:FKO589929 FUK589922:FUK589929 GEG589922:GEG589929 GOC589922:GOC589929 GXY589922:GXY589929 HHU589922:HHU589929 HRQ589922:HRQ589929 IBM589922:IBM589929 ILI589922:ILI589929 IVE589922:IVE589929 JFA589922:JFA589929 JOW589922:JOW589929 JYS589922:JYS589929 KIO589922:KIO589929 KSK589922:KSK589929 LCG589922:LCG589929 LMC589922:LMC589929 LVY589922:LVY589929 MFU589922:MFU589929 MPQ589922:MPQ589929 MZM589922:MZM589929 NJI589922:NJI589929 NTE589922:NTE589929 ODA589922:ODA589929 OMW589922:OMW589929 OWS589922:OWS589929 PGO589922:PGO589929 PQK589922:PQK589929 QAG589922:QAG589929 QKC589922:QKC589929 QTY589922:QTY589929 RDU589922:RDU589929 RNQ589922:RNQ589929 RXM589922:RXM589929 SHI589922:SHI589929 SRE589922:SRE589929 TBA589922:TBA589929 TKW589922:TKW589929 TUS589922:TUS589929 UEO589922:UEO589929 UOK589922:UOK589929 UYG589922:UYG589929 VIC589922:VIC589929 VRY589922:VRY589929 WBU589922:WBU589929 WLQ589922:WLQ589929 WVM589922:WVM589929 E655458:E655465 JA655458:JA655465 SW655458:SW655465 ACS655458:ACS655465 AMO655458:AMO655465 AWK655458:AWK655465 BGG655458:BGG655465 BQC655458:BQC655465 BZY655458:BZY655465 CJU655458:CJU655465 CTQ655458:CTQ655465 DDM655458:DDM655465 DNI655458:DNI655465 DXE655458:DXE655465 EHA655458:EHA655465 EQW655458:EQW655465 FAS655458:FAS655465 FKO655458:FKO655465 FUK655458:FUK655465 GEG655458:GEG655465 GOC655458:GOC655465 GXY655458:GXY655465 HHU655458:HHU655465 HRQ655458:HRQ655465 IBM655458:IBM655465 ILI655458:ILI655465 IVE655458:IVE655465 JFA655458:JFA655465 JOW655458:JOW655465 JYS655458:JYS655465 KIO655458:KIO655465 KSK655458:KSK655465 LCG655458:LCG655465 LMC655458:LMC655465 LVY655458:LVY655465 MFU655458:MFU655465 MPQ655458:MPQ655465 MZM655458:MZM655465 NJI655458:NJI655465 NTE655458:NTE655465 ODA655458:ODA655465 OMW655458:OMW655465 OWS655458:OWS655465 PGO655458:PGO655465 PQK655458:PQK655465 QAG655458:QAG655465 QKC655458:QKC655465 QTY655458:QTY655465 RDU655458:RDU655465 RNQ655458:RNQ655465 RXM655458:RXM655465 SHI655458:SHI655465 SRE655458:SRE655465 TBA655458:TBA655465 TKW655458:TKW655465 TUS655458:TUS655465 UEO655458:UEO655465 UOK655458:UOK655465 UYG655458:UYG655465 VIC655458:VIC655465 VRY655458:VRY655465 WBU655458:WBU655465 WLQ655458:WLQ655465 WVM655458:WVM655465 E720994:E721001 JA720994:JA721001 SW720994:SW721001 ACS720994:ACS721001 AMO720994:AMO721001 AWK720994:AWK721001 BGG720994:BGG721001 BQC720994:BQC721001 BZY720994:BZY721001 CJU720994:CJU721001 CTQ720994:CTQ721001 DDM720994:DDM721001 DNI720994:DNI721001 DXE720994:DXE721001 EHA720994:EHA721001 EQW720994:EQW721001 FAS720994:FAS721001 FKO720994:FKO721001 FUK720994:FUK721001 GEG720994:GEG721001 GOC720994:GOC721001 GXY720994:GXY721001 HHU720994:HHU721001 HRQ720994:HRQ721001 IBM720994:IBM721001 ILI720994:ILI721001 IVE720994:IVE721001 JFA720994:JFA721001 JOW720994:JOW721001 JYS720994:JYS721001 KIO720994:KIO721001 KSK720994:KSK721001 LCG720994:LCG721001 LMC720994:LMC721001 LVY720994:LVY721001 MFU720994:MFU721001 MPQ720994:MPQ721001 MZM720994:MZM721001 NJI720994:NJI721001 NTE720994:NTE721001 ODA720994:ODA721001 OMW720994:OMW721001 OWS720994:OWS721001 PGO720994:PGO721001 PQK720994:PQK721001 QAG720994:QAG721001 QKC720994:QKC721001 QTY720994:QTY721001 RDU720994:RDU721001 RNQ720994:RNQ721001 RXM720994:RXM721001 SHI720994:SHI721001 SRE720994:SRE721001 TBA720994:TBA721001 TKW720994:TKW721001 TUS720994:TUS721001 UEO720994:UEO721001 UOK720994:UOK721001 UYG720994:UYG721001 VIC720994:VIC721001 VRY720994:VRY721001 WBU720994:WBU721001 WLQ720994:WLQ721001 WVM720994:WVM721001 E786530:E786537 JA786530:JA786537 SW786530:SW786537 ACS786530:ACS786537 AMO786530:AMO786537 AWK786530:AWK786537 BGG786530:BGG786537 BQC786530:BQC786537 BZY786530:BZY786537 CJU786530:CJU786537 CTQ786530:CTQ786537 DDM786530:DDM786537 DNI786530:DNI786537 DXE786530:DXE786537 EHA786530:EHA786537 EQW786530:EQW786537 FAS786530:FAS786537 FKO786530:FKO786537 FUK786530:FUK786537 GEG786530:GEG786537 GOC786530:GOC786537 GXY786530:GXY786537 HHU786530:HHU786537 HRQ786530:HRQ786537 IBM786530:IBM786537 ILI786530:ILI786537 IVE786530:IVE786537 JFA786530:JFA786537 JOW786530:JOW786537 JYS786530:JYS786537 KIO786530:KIO786537 KSK786530:KSK786537 LCG786530:LCG786537 LMC786530:LMC786537 LVY786530:LVY786537 MFU786530:MFU786537 MPQ786530:MPQ786537 MZM786530:MZM786537 NJI786530:NJI786537 NTE786530:NTE786537 ODA786530:ODA786537 OMW786530:OMW786537 OWS786530:OWS786537 PGO786530:PGO786537 PQK786530:PQK786537 QAG786530:QAG786537 QKC786530:QKC786537 QTY786530:QTY786537 RDU786530:RDU786537 RNQ786530:RNQ786537 RXM786530:RXM786537 SHI786530:SHI786537 SRE786530:SRE786537 TBA786530:TBA786537 TKW786530:TKW786537 TUS786530:TUS786537 UEO786530:UEO786537 UOK786530:UOK786537 UYG786530:UYG786537 VIC786530:VIC786537 VRY786530:VRY786537 WBU786530:WBU786537 WLQ786530:WLQ786537 WVM786530:WVM786537 E852066:E852073 JA852066:JA852073 SW852066:SW852073 ACS852066:ACS852073 AMO852066:AMO852073 AWK852066:AWK852073 BGG852066:BGG852073 BQC852066:BQC852073 BZY852066:BZY852073 CJU852066:CJU852073 CTQ852066:CTQ852073 DDM852066:DDM852073 DNI852066:DNI852073 DXE852066:DXE852073 EHA852066:EHA852073 EQW852066:EQW852073 FAS852066:FAS852073 FKO852066:FKO852073 FUK852066:FUK852073 GEG852066:GEG852073 GOC852066:GOC852073 GXY852066:GXY852073 HHU852066:HHU852073 HRQ852066:HRQ852073 IBM852066:IBM852073 ILI852066:ILI852073 IVE852066:IVE852073 JFA852066:JFA852073 JOW852066:JOW852073 JYS852066:JYS852073 KIO852066:KIO852073 KSK852066:KSK852073 LCG852066:LCG852073 LMC852066:LMC852073 LVY852066:LVY852073 MFU852066:MFU852073 MPQ852066:MPQ852073 MZM852066:MZM852073 NJI852066:NJI852073 NTE852066:NTE852073 ODA852066:ODA852073 OMW852066:OMW852073 OWS852066:OWS852073 PGO852066:PGO852073 PQK852066:PQK852073 QAG852066:QAG852073 QKC852066:QKC852073 QTY852066:QTY852073 RDU852066:RDU852073 RNQ852066:RNQ852073 RXM852066:RXM852073 SHI852066:SHI852073 SRE852066:SRE852073 TBA852066:TBA852073 TKW852066:TKW852073 TUS852066:TUS852073 UEO852066:UEO852073 UOK852066:UOK852073 UYG852066:UYG852073 VIC852066:VIC852073 VRY852066:VRY852073 WBU852066:WBU852073 WLQ852066:WLQ852073 WVM852066:WVM852073 E917602:E917609 JA917602:JA917609 SW917602:SW917609 ACS917602:ACS917609 AMO917602:AMO917609 AWK917602:AWK917609 BGG917602:BGG917609 BQC917602:BQC917609 BZY917602:BZY917609 CJU917602:CJU917609 CTQ917602:CTQ917609 DDM917602:DDM917609 DNI917602:DNI917609 DXE917602:DXE917609 EHA917602:EHA917609 EQW917602:EQW917609 FAS917602:FAS917609 FKO917602:FKO917609 FUK917602:FUK917609 GEG917602:GEG917609 GOC917602:GOC917609 GXY917602:GXY917609 HHU917602:HHU917609 HRQ917602:HRQ917609 IBM917602:IBM917609 ILI917602:ILI917609 IVE917602:IVE917609 JFA917602:JFA917609 JOW917602:JOW917609 JYS917602:JYS917609 KIO917602:KIO917609 KSK917602:KSK917609 LCG917602:LCG917609 LMC917602:LMC917609 LVY917602:LVY917609 MFU917602:MFU917609 MPQ917602:MPQ917609 MZM917602:MZM917609 NJI917602:NJI917609 NTE917602:NTE917609 ODA917602:ODA917609 OMW917602:OMW917609 OWS917602:OWS917609 PGO917602:PGO917609 PQK917602:PQK917609 QAG917602:QAG917609 QKC917602:QKC917609 QTY917602:QTY917609 RDU917602:RDU917609 RNQ917602:RNQ917609 RXM917602:RXM917609 SHI917602:SHI917609 SRE917602:SRE917609 TBA917602:TBA917609 TKW917602:TKW917609 TUS917602:TUS917609 UEO917602:UEO917609 UOK917602:UOK917609 UYG917602:UYG917609 VIC917602:VIC917609 VRY917602:VRY917609 WBU917602:WBU917609 WLQ917602:WLQ917609 WVM917602:WVM917609 E983138:E983145 JA983138:JA983145 SW983138:SW983145 ACS983138:ACS983145 AMO983138:AMO983145 AWK983138:AWK983145 BGG983138:BGG983145 BQC983138:BQC983145 BZY983138:BZY983145 CJU983138:CJU983145 CTQ983138:CTQ983145 DDM983138:DDM983145 DNI983138:DNI983145 DXE983138:DXE983145 EHA983138:EHA983145 EQW983138:EQW983145 FAS983138:FAS983145 FKO983138:FKO983145 FUK983138:FUK983145 GEG983138:GEG983145 GOC983138:GOC983145 GXY983138:GXY983145 HHU983138:HHU983145 HRQ983138:HRQ983145 IBM983138:IBM983145 ILI983138:ILI983145 IVE983138:IVE983145 JFA983138:JFA983145 JOW983138:JOW983145 JYS983138:JYS983145 KIO983138:KIO983145 KSK983138:KSK983145 LCG983138:LCG983145 LMC983138:LMC983145 LVY983138:LVY983145 MFU983138:MFU983145 MPQ983138:MPQ983145 MZM983138:MZM983145 NJI983138:NJI983145 NTE983138:NTE983145 ODA983138:ODA983145 OMW983138:OMW983145 OWS983138:OWS983145 PGO983138:PGO983145 PQK983138:PQK983145 QAG983138:QAG983145 QKC983138:QKC983145 QTY983138:QTY983145 RDU983138:RDU983145 RNQ983138:RNQ983145 RXM983138:RXM983145 SHI983138:SHI983145 SRE983138:SRE983145 TBA983138:TBA983145 TKW983138:TKW983145 TUS983138:TUS983145 UEO983138:UEO983145 UOK983138:UOK983145 UYG983138:UYG983145 VIC983138:VIC983145 VRY983138:VRY983145 WBU983138:WBU983145 WLQ983138:WLQ983145 WVM983138:WVM983145">
      <formula1>"R,W,RW"</formula1>
    </dataValidation>
    <dataValidation type="list" allowBlank="1" showInputMessage="1" showErrorMessage="1" sqref="F98:F105 JB98:JB105 SX98:SX105 ACT98:ACT105 AMP98:AMP105 AWL98:AWL105 BGH98:BGH105 BQD98:BQD105 BZZ98:BZZ105 CJV98:CJV105 CTR98:CTR105 DDN98:DDN105 DNJ98:DNJ105 DXF98:DXF105 EHB98:EHB105 EQX98:EQX105 FAT98:FAT105 FKP98:FKP105 FUL98:FUL105 GEH98:GEH105 GOD98:GOD105 GXZ98:GXZ105 HHV98:HHV105 HRR98:HRR105 IBN98:IBN105 ILJ98:ILJ105 IVF98:IVF105 JFB98:JFB105 JOX98:JOX105 JYT98:JYT105 KIP98:KIP105 KSL98:KSL105 LCH98:LCH105 LMD98:LMD105 LVZ98:LVZ105 MFV98:MFV105 MPR98:MPR105 MZN98:MZN105 NJJ98:NJJ105 NTF98:NTF105 ODB98:ODB105 OMX98:OMX105 OWT98:OWT105 PGP98:PGP105 PQL98:PQL105 QAH98:QAH105 QKD98:QKD105 QTZ98:QTZ105 RDV98:RDV105 RNR98:RNR105 RXN98:RXN105 SHJ98:SHJ105 SRF98:SRF105 TBB98:TBB105 TKX98:TKX105 TUT98:TUT105 UEP98:UEP105 UOL98:UOL105 UYH98:UYH105 VID98:VID105 VRZ98:VRZ105 WBV98:WBV105 WLR98:WLR105 WVN98:WVN105 F65634:F65641 JB65634:JB65641 SX65634:SX65641 ACT65634:ACT65641 AMP65634:AMP65641 AWL65634:AWL65641 BGH65634:BGH65641 BQD65634:BQD65641 BZZ65634:BZZ65641 CJV65634:CJV65641 CTR65634:CTR65641 DDN65634:DDN65641 DNJ65634:DNJ65641 DXF65634:DXF65641 EHB65634:EHB65641 EQX65634:EQX65641 FAT65634:FAT65641 FKP65634:FKP65641 FUL65634:FUL65641 GEH65634:GEH65641 GOD65634:GOD65641 GXZ65634:GXZ65641 HHV65634:HHV65641 HRR65634:HRR65641 IBN65634:IBN65641 ILJ65634:ILJ65641 IVF65634:IVF65641 JFB65634:JFB65641 JOX65634:JOX65641 JYT65634:JYT65641 KIP65634:KIP65641 KSL65634:KSL65641 LCH65634:LCH65641 LMD65634:LMD65641 LVZ65634:LVZ65641 MFV65634:MFV65641 MPR65634:MPR65641 MZN65634:MZN65641 NJJ65634:NJJ65641 NTF65634:NTF65641 ODB65634:ODB65641 OMX65634:OMX65641 OWT65634:OWT65641 PGP65634:PGP65641 PQL65634:PQL65641 QAH65634:QAH65641 QKD65634:QKD65641 QTZ65634:QTZ65641 RDV65634:RDV65641 RNR65634:RNR65641 RXN65634:RXN65641 SHJ65634:SHJ65641 SRF65634:SRF65641 TBB65634:TBB65641 TKX65634:TKX65641 TUT65634:TUT65641 UEP65634:UEP65641 UOL65634:UOL65641 UYH65634:UYH65641 VID65634:VID65641 VRZ65634:VRZ65641 WBV65634:WBV65641 WLR65634:WLR65641 WVN65634:WVN65641 F131170:F131177 JB131170:JB131177 SX131170:SX131177 ACT131170:ACT131177 AMP131170:AMP131177 AWL131170:AWL131177 BGH131170:BGH131177 BQD131170:BQD131177 BZZ131170:BZZ131177 CJV131170:CJV131177 CTR131170:CTR131177 DDN131170:DDN131177 DNJ131170:DNJ131177 DXF131170:DXF131177 EHB131170:EHB131177 EQX131170:EQX131177 FAT131170:FAT131177 FKP131170:FKP131177 FUL131170:FUL131177 GEH131170:GEH131177 GOD131170:GOD131177 GXZ131170:GXZ131177 HHV131170:HHV131177 HRR131170:HRR131177 IBN131170:IBN131177 ILJ131170:ILJ131177 IVF131170:IVF131177 JFB131170:JFB131177 JOX131170:JOX131177 JYT131170:JYT131177 KIP131170:KIP131177 KSL131170:KSL131177 LCH131170:LCH131177 LMD131170:LMD131177 LVZ131170:LVZ131177 MFV131170:MFV131177 MPR131170:MPR131177 MZN131170:MZN131177 NJJ131170:NJJ131177 NTF131170:NTF131177 ODB131170:ODB131177 OMX131170:OMX131177 OWT131170:OWT131177 PGP131170:PGP131177 PQL131170:PQL131177 QAH131170:QAH131177 QKD131170:QKD131177 QTZ131170:QTZ131177 RDV131170:RDV131177 RNR131170:RNR131177 RXN131170:RXN131177 SHJ131170:SHJ131177 SRF131170:SRF131177 TBB131170:TBB131177 TKX131170:TKX131177 TUT131170:TUT131177 UEP131170:UEP131177 UOL131170:UOL131177 UYH131170:UYH131177 VID131170:VID131177 VRZ131170:VRZ131177 WBV131170:WBV131177 WLR131170:WLR131177 WVN131170:WVN131177 F196706:F196713 JB196706:JB196713 SX196706:SX196713 ACT196706:ACT196713 AMP196706:AMP196713 AWL196706:AWL196713 BGH196706:BGH196713 BQD196706:BQD196713 BZZ196706:BZZ196713 CJV196706:CJV196713 CTR196706:CTR196713 DDN196706:DDN196713 DNJ196706:DNJ196713 DXF196706:DXF196713 EHB196706:EHB196713 EQX196706:EQX196713 FAT196706:FAT196713 FKP196706:FKP196713 FUL196706:FUL196713 GEH196706:GEH196713 GOD196706:GOD196713 GXZ196706:GXZ196713 HHV196706:HHV196713 HRR196706:HRR196713 IBN196706:IBN196713 ILJ196706:ILJ196713 IVF196706:IVF196713 JFB196706:JFB196713 JOX196706:JOX196713 JYT196706:JYT196713 KIP196706:KIP196713 KSL196706:KSL196713 LCH196706:LCH196713 LMD196706:LMD196713 LVZ196706:LVZ196713 MFV196706:MFV196713 MPR196706:MPR196713 MZN196706:MZN196713 NJJ196706:NJJ196713 NTF196706:NTF196713 ODB196706:ODB196713 OMX196706:OMX196713 OWT196706:OWT196713 PGP196706:PGP196713 PQL196706:PQL196713 QAH196706:QAH196713 QKD196706:QKD196713 QTZ196706:QTZ196713 RDV196706:RDV196713 RNR196706:RNR196713 RXN196706:RXN196713 SHJ196706:SHJ196713 SRF196706:SRF196713 TBB196706:TBB196713 TKX196706:TKX196713 TUT196706:TUT196713 UEP196706:UEP196713 UOL196706:UOL196713 UYH196706:UYH196713 VID196706:VID196713 VRZ196706:VRZ196713 WBV196706:WBV196713 WLR196706:WLR196713 WVN196706:WVN196713 F262242:F262249 JB262242:JB262249 SX262242:SX262249 ACT262242:ACT262249 AMP262242:AMP262249 AWL262242:AWL262249 BGH262242:BGH262249 BQD262242:BQD262249 BZZ262242:BZZ262249 CJV262242:CJV262249 CTR262242:CTR262249 DDN262242:DDN262249 DNJ262242:DNJ262249 DXF262242:DXF262249 EHB262242:EHB262249 EQX262242:EQX262249 FAT262242:FAT262249 FKP262242:FKP262249 FUL262242:FUL262249 GEH262242:GEH262249 GOD262242:GOD262249 GXZ262242:GXZ262249 HHV262242:HHV262249 HRR262242:HRR262249 IBN262242:IBN262249 ILJ262242:ILJ262249 IVF262242:IVF262249 JFB262242:JFB262249 JOX262242:JOX262249 JYT262242:JYT262249 KIP262242:KIP262249 KSL262242:KSL262249 LCH262242:LCH262249 LMD262242:LMD262249 LVZ262242:LVZ262249 MFV262242:MFV262249 MPR262242:MPR262249 MZN262242:MZN262249 NJJ262242:NJJ262249 NTF262242:NTF262249 ODB262242:ODB262249 OMX262242:OMX262249 OWT262242:OWT262249 PGP262242:PGP262249 PQL262242:PQL262249 QAH262242:QAH262249 QKD262242:QKD262249 QTZ262242:QTZ262249 RDV262242:RDV262249 RNR262242:RNR262249 RXN262242:RXN262249 SHJ262242:SHJ262249 SRF262242:SRF262249 TBB262242:TBB262249 TKX262242:TKX262249 TUT262242:TUT262249 UEP262242:UEP262249 UOL262242:UOL262249 UYH262242:UYH262249 VID262242:VID262249 VRZ262242:VRZ262249 WBV262242:WBV262249 WLR262242:WLR262249 WVN262242:WVN262249 F327778:F327785 JB327778:JB327785 SX327778:SX327785 ACT327778:ACT327785 AMP327778:AMP327785 AWL327778:AWL327785 BGH327778:BGH327785 BQD327778:BQD327785 BZZ327778:BZZ327785 CJV327778:CJV327785 CTR327778:CTR327785 DDN327778:DDN327785 DNJ327778:DNJ327785 DXF327778:DXF327785 EHB327778:EHB327785 EQX327778:EQX327785 FAT327778:FAT327785 FKP327778:FKP327785 FUL327778:FUL327785 GEH327778:GEH327785 GOD327778:GOD327785 GXZ327778:GXZ327785 HHV327778:HHV327785 HRR327778:HRR327785 IBN327778:IBN327785 ILJ327778:ILJ327785 IVF327778:IVF327785 JFB327778:JFB327785 JOX327778:JOX327785 JYT327778:JYT327785 KIP327778:KIP327785 KSL327778:KSL327785 LCH327778:LCH327785 LMD327778:LMD327785 LVZ327778:LVZ327785 MFV327778:MFV327785 MPR327778:MPR327785 MZN327778:MZN327785 NJJ327778:NJJ327785 NTF327778:NTF327785 ODB327778:ODB327785 OMX327778:OMX327785 OWT327778:OWT327785 PGP327778:PGP327785 PQL327778:PQL327785 QAH327778:QAH327785 QKD327778:QKD327785 QTZ327778:QTZ327785 RDV327778:RDV327785 RNR327778:RNR327785 RXN327778:RXN327785 SHJ327778:SHJ327785 SRF327778:SRF327785 TBB327778:TBB327785 TKX327778:TKX327785 TUT327778:TUT327785 UEP327778:UEP327785 UOL327778:UOL327785 UYH327778:UYH327785 VID327778:VID327785 VRZ327778:VRZ327785 WBV327778:WBV327785 WLR327778:WLR327785 WVN327778:WVN327785 F393314:F393321 JB393314:JB393321 SX393314:SX393321 ACT393314:ACT393321 AMP393314:AMP393321 AWL393314:AWL393321 BGH393314:BGH393321 BQD393314:BQD393321 BZZ393314:BZZ393321 CJV393314:CJV393321 CTR393314:CTR393321 DDN393314:DDN393321 DNJ393314:DNJ393321 DXF393314:DXF393321 EHB393314:EHB393321 EQX393314:EQX393321 FAT393314:FAT393321 FKP393314:FKP393321 FUL393314:FUL393321 GEH393314:GEH393321 GOD393314:GOD393321 GXZ393314:GXZ393321 HHV393314:HHV393321 HRR393314:HRR393321 IBN393314:IBN393321 ILJ393314:ILJ393321 IVF393314:IVF393321 JFB393314:JFB393321 JOX393314:JOX393321 JYT393314:JYT393321 KIP393314:KIP393321 KSL393314:KSL393321 LCH393314:LCH393321 LMD393314:LMD393321 LVZ393314:LVZ393321 MFV393314:MFV393321 MPR393314:MPR393321 MZN393314:MZN393321 NJJ393314:NJJ393321 NTF393314:NTF393321 ODB393314:ODB393321 OMX393314:OMX393321 OWT393314:OWT393321 PGP393314:PGP393321 PQL393314:PQL393321 QAH393314:QAH393321 QKD393314:QKD393321 QTZ393314:QTZ393321 RDV393314:RDV393321 RNR393314:RNR393321 RXN393314:RXN393321 SHJ393314:SHJ393321 SRF393314:SRF393321 TBB393314:TBB393321 TKX393314:TKX393321 TUT393314:TUT393321 UEP393314:UEP393321 UOL393314:UOL393321 UYH393314:UYH393321 VID393314:VID393321 VRZ393314:VRZ393321 WBV393314:WBV393321 WLR393314:WLR393321 WVN393314:WVN393321 F458850:F458857 JB458850:JB458857 SX458850:SX458857 ACT458850:ACT458857 AMP458850:AMP458857 AWL458850:AWL458857 BGH458850:BGH458857 BQD458850:BQD458857 BZZ458850:BZZ458857 CJV458850:CJV458857 CTR458850:CTR458857 DDN458850:DDN458857 DNJ458850:DNJ458857 DXF458850:DXF458857 EHB458850:EHB458857 EQX458850:EQX458857 FAT458850:FAT458857 FKP458850:FKP458857 FUL458850:FUL458857 GEH458850:GEH458857 GOD458850:GOD458857 GXZ458850:GXZ458857 HHV458850:HHV458857 HRR458850:HRR458857 IBN458850:IBN458857 ILJ458850:ILJ458857 IVF458850:IVF458857 JFB458850:JFB458857 JOX458850:JOX458857 JYT458850:JYT458857 KIP458850:KIP458857 KSL458850:KSL458857 LCH458850:LCH458857 LMD458850:LMD458857 LVZ458850:LVZ458857 MFV458850:MFV458857 MPR458850:MPR458857 MZN458850:MZN458857 NJJ458850:NJJ458857 NTF458850:NTF458857 ODB458850:ODB458857 OMX458850:OMX458857 OWT458850:OWT458857 PGP458850:PGP458857 PQL458850:PQL458857 QAH458850:QAH458857 QKD458850:QKD458857 QTZ458850:QTZ458857 RDV458850:RDV458857 RNR458850:RNR458857 RXN458850:RXN458857 SHJ458850:SHJ458857 SRF458850:SRF458857 TBB458850:TBB458857 TKX458850:TKX458857 TUT458850:TUT458857 UEP458850:UEP458857 UOL458850:UOL458857 UYH458850:UYH458857 VID458850:VID458857 VRZ458850:VRZ458857 WBV458850:WBV458857 WLR458850:WLR458857 WVN458850:WVN458857 F524386:F524393 JB524386:JB524393 SX524386:SX524393 ACT524386:ACT524393 AMP524386:AMP524393 AWL524386:AWL524393 BGH524386:BGH524393 BQD524386:BQD524393 BZZ524386:BZZ524393 CJV524386:CJV524393 CTR524386:CTR524393 DDN524386:DDN524393 DNJ524386:DNJ524393 DXF524386:DXF524393 EHB524386:EHB524393 EQX524386:EQX524393 FAT524386:FAT524393 FKP524386:FKP524393 FUL524386:FUL524393 GEH524386:GEH524393 GOD524386:GOD524393 GXZ524386:GXZ524393 HHV524386:HHV524393 HRR524386:HRR524393 IBN524386:IBN524393 ILJ524386:ILJ524393 IVF524386:IVF524393 JFB524386:JFB524393 JOX524386:JOX524393 JYT524386:JYT524393 KIP524386:KIP524393 KSL524386:KSL524393 LCH524386:LCH524393 LMD524386:LMD524393 LVZ524386:LVZ524393 MFV524386:MFV524393 MPR524386:MPR524393 MZN524386:MZN524393 NJJ524386:NJJ524393 NTF524386:NTF524393 ODB524386:ODB524393 OMX524386:OMX524393 OWT524386:OWT524393 PGP524386:PGP524393 PQL524386:PQL524393 QAH524386:QAH524393 QKD524386:QKD524393 QTZ524386:QTZ524393 RDV524386:RDV524393 RNR524386:RNR524393 RXN524386:RXN524393 SHJ524386:SHJ524393 SRF524386:SRF524393 TBB524386:TBB524393 TKX524386:TKX524393 TUT524386:TUT524393 UEP524386:UEP524393 UOL524386:UOL524393 UYH524386:UYH524393 VID524386:VID524393 VRZ524386:VRZ524393 WBV524386:WBV524393 WLR524386:WLR524393 WVN524386:WVN524393 F589922:F589929 JB589922:JB589929 SX589922:SX589929 ACT589922:ACT589929 AMP589922:AMP589929 AWL589922:AWL589929 BGH589922:BGH589929 BQD589922:BQD589929 BZZ589922:BZZ589929 CJV589922:CJV589929 CTR589922:CTR589929 DDN589922:DDN589929 DNJ589922:DNJ589929 DXF589922:DXF589929 EHB589922:EHB589929 EQX589922:EQX589929 FAT589922:FAT589929 FKP589922:FKP589929 FUL589922:FUL589929 GEH589922:GEH589929 GOD589922:GOD589929 GXZ589922:GXZ589929 HHV589922:HHV589929 HRR589922:HRR589929 IBN589922:IBN589929 ILJ589922:ILJ589929 IVF589922:IVF589929 JFB589922:JFB589929 JOX589922:JOX589929 JYT589922:JYT589929 KIP589922:KIP589929 KSL589922:KSL589929 LCH589922:LCH589929 LMD589922:LMD589929 LVZ589922:LVZ589929 MFV589922:MFV589929 MPR589922:MPR589929 MZN589922:MZN589929 NJJ589922:NJJ589929 NTF589922:NTF589929 ODB589922:ODB589929 OMX589922:OMX589929 OWT589922:OWT589929 PGP589922:PGP589929 PQL589922:PQL589929 QAH589922:QAH589929 QKD589922:QKD589929 QTZ589922:QTZ589929 RDV589922:RDV589929 RNR589922:RNR589929 RXN589922:RXN589929 SHJ589922:SHJ589929 SRF589922:SRF589929 TBB589922:TBB589929 TKX589922:TKX589929 TUT589922:TUT589929 UEP589922:UEP589929 UOL589922:UOL589929 UYH589922:UYH589929 VID589922:VID589929 VRZ589922:VRZ589929 WBV589922:WBV589929 WLR589922:WLR589929 WVN589922:WVN589929 F655458:F655465 JB655458:JB655465 SX655458:SX655465 ACT655458:ACT655465 AMP655458:AMP655465 AWL655458:AWL655465 BGH655458:BGH655465 BQD655458:BQD655465 BZZ655458:BZZ655465 CJV655458:CJV655465 CTR655458:CTR655465 DDN655458:DDN655465 DNJ655458:DNJ655465 DXF655458:DXF655465 EHB655458:EHB655465 EQX655458:EQX655465 FAT655458:FAT655465 FKP655458:FKP655465 FUL655458:FUL655465 GEH655458:GEH655465 GOD655458:GOD655465 GXZ655458:GXZ655465 HHV655458:HHV655465 HRR655458:HRR655465 IBN655458:IBN655465 ILJ655458:ILJ655465 IVF655458:IVF655465 JFB655458:JFB655465 JOX655458:JOX655465 JYT655458:JYT655465 KIP655458:KIP655465 KSL655458:KSL655465 LCH655458:LCH655465 LMD655458:LMD655465 LVZ655458:LVZ655465 MFV655458:MFV655465 MPR655458:MPR655465 MZN655458:MZN655465 NJJ655458:NJJ655465 NTF655458:NTF655465 ODB655458:ODB655465 OMX655458:OMX655465 OWT655458:OWT655465 PGP655458:PGP655465 PQL655458:PQL655465 QAH655458:QAH655465 QKD655458:QKD655465 QTZ655458:QTZ655465 RDV655458:RDV655465 RNR655458:RNR655465 RXN655458:RXN655465 SHJ655458:SHJ655465 SRF655458:SRF655465 TBB655458:TBB655465 TKX655458:TKX655465 TUT655458:TUT655465 UEP655458:UEP655465 UOL655458:UOL655465 UYH655458:UYH655465 VID655458:VID655465 VRZ655458:VRZ655465 WBV655458:WBV655465 WLR655458:WLR655465 WVN655458:WVN655465 F720994:F721001 JB720994:JB721001 SX720994:SX721001 ACT720994:ACT721001 AMP720994:AMP721001 AWL720994:AWL721001 BGH720994:BGH721001 BQD720994:BQD721001 BZZ720994:BZZ721001 CJV720994:CJV721001 CTR720994:CTR721001 DDN720994:DDN721001 DNJ720994:DNJ721001 DXF720994:DXF721001 EHB720994:EHB721001 EQX720994:EQX721001 FAT720994:FAT721001 FKP720994:FKP721001 FUL720994:FUL721001 GEH720994:GEH721001 GOD720994:GOD721001 GXZ720994:GXZ721001 HHV720994:HHV721001 HRR720994:HRR721001 IBN720994:IBN721001 ILJ720994:ILJ721001 IVF720994:IVF721001 JFB720994:JFB721001 JOX720994:JOX721001 JYT720994:JYT721001 KIP720994:KIP721001 KSL720994:KSL721001 LCH720994:LCH721001 LMD720994:LMD721001 LVZ720994:LVZ721001 MFV720994:MFV721001 MPR720994:MPR721001 MZN720994:MZN721001 NJJ720994:NJJ721001 NTF720994:NTF721001 ODB720994:ODB721001 OMX720994:OMX721001 OWT720994:OWT721001 PGP720994:PGP721001 PQL720994:PQL721001 QAH720994:QAH721001 QKD720994:QKD721001 QTZ720994:QTZ721001 RDV720994:RDV721001 RNR720994:RNR721001 RXN720994:RXN721001 SHJ720994:SHJ721001 SRF720994:SRF721001 TBB720994:TBB721001 TKX720994:TKX721001 TUT720994:TUT721001 UEP720994:UEP721001 UOL720994:UOL721001 UYH720994:UYH721001 VID720994:VID721001 VRZ720994:VRZ721001 WBV720994:WBV721001 WLR720994:WLR721001 WVN720994:WVN721001 F786530:F786537 JB786530:JB786537 SX786530:SX786537 ACT786530:ACT786537 AMP786530:AMP786537 AWL786530:AWL786537 BGH786530:BGH786537 BQD786530:BQD786537 BZZ786530:BZZ786537 CJV786530:CJV786537 CTR786530:CTR786537 DDN786530:DDN786537 DNJ786530:DNJ786537 DXF786530:DXF786537 EHB786530:EHB786537 EQX786530:EQX786537 FAT786530:FAT786537 FKP786530:FKP786537 FUL786530:FUL786537 GEH786530:GEH786537 GOD786530:GOD786537 GXZ786530:GXZ786537 HHV786530:HHV786537 HRR786530:HRR786537 IBN786530:IBN786537 ILJ786530:ILJ786537 IVF786530:IVF786537 JFB786530:JFB786537 JOX786530:JOX786537 JYT786530:JYT786537 KIP786530:KIP786537 KSL786530:KSL786537 LCH786530:LCH786537 LMD786530:LMD786537 LVZ786530:LVZ786537 MFV786530:MFV786537 MPR786530:MPR786537 MZN786530:MZN786537 NJJ786530:NJJ786537 NTF786530:NTF786537 ODB786530:ODB786537 OMX786530:OMX786537 OWT786530:OWT786537 PGP786530:PGP786537 PQL786530:PQL786537 QAH786530:QAH786537 QKD786530:QKD786537 QTZ786530:QTZ786537 RDV786530:RDV786537 RNR786530:RNR786537 RXN786530:RXN786537 SHJ786530:SHJ786537 SRF786530:SRF786537 TBB786530:TBB786537 TKX786530:TKX786537 TUT786530:TUT786537 UEP786530:UEP786537 UOL786530:UOL786537 UYH786530:UYH786537 VID786530:VID786537 VRZ786530:VRZ786537 WBV786530:WBV786537 WLR786530:WLR786537 WVN786530:WVN786537 F852066:F852073 JB852066:JB852073 SX852066:SX852073 ACT852066:ACT852073 AMP852066:AMP852073 AWL852066:AWL852073 BGH852066:BGH852073 BQD852066:BQD852073 BZZ852066:BZZ852073 CJV852066:CJV852073 CTR852066:CTR852073 DDN852066:DDN852073 DNJ852066:DNJ852073 DXF852066:DXF852073 EHB852066:EHB852073 EQX852066:EQX852073 FAT852066:FAT852073 FKP852066:FKP852073 FUL852066:FUL852073 GEH852066:GEH852073 GOD852066:GOD852073 GXZ852066:GXZ852073 HHV852066:HHV852073 HRR852066:HRR852073 IBN852066:IBN852073 ILJ852066:ILJ852073 IVF852066:IVF852073 JFB852066:JFB852073 JOX852066:JOX852073 JYT852066:JYT852073 KIP852066:KIP852073 KSL852066:KSL852073 LCH852066:LCH852073 LMD852066:LMD852073 LVZ852066:LVZ852073 MFV852066:MFV852073 MPR852066:MPR852073 MZN852066:MZN852073 NJJ852066:NJJ852073 NTF852066:NTF852073 ODB852066:ODB852073 OMX852066:OMX852073 OWT852066:OWT852073 PGP852066:PGP852073 PQL852066:PQL852073 QAH852066:QAH852073 QKD852066:QKD852073 QTZ852066:QTZ852073 RDV852066:RDV852073 RNR852066:RNR852073 RXN852066:RXN852073 SHJ852066:SHJ852073 SRF852066:SRF852073 TBB852066:TBB852073 TKX852066:TKX852073 TUT852066:TUT852073 UEP852066:UEP852073 UOL852066:UOL852073 UYH852066:UYH852073 VID852066:VID852073 VRZ852066:VRZ852073 WBV852066:WBV852073 WLR852066:WLR852073 WVN852066:WVN852073 F917602:F917609 JB917602:JB917609 SX917602:SX917609 ACT917602:ACT917609 AMP917602:AMP917609 AWL917602:AWL917609 BGH917602:BGH917609 BQD917602:BQD917609 BZZ917602:BZZ917609 CJV917602:CJV917609 CTR917602:CTR917609 DDN917602:DDN917609 DNJ917602:DNJ917609 DXF917602:DXF917609 EHB917602:EHB917609 EQX917602:EQX917609 FAT917602:FAT917609 FKP917602:FKP917609 FUL917602:FUL917609 GEH917602:GEH917609 GOD917602:GOD917609 GXZ917602:GXZ917609 HHV917602:HHV917609 HRR917602:HRR917609 IBN917602:IBN917609 ILJ917602:ILJ917609 IVF917602:IVF917609 JFB917602:JFB917609 JOX917602:JOX917609 JYT917602:JYT917609 KIP917602:KIP917609 KSL917602:KSL917609 LCH917602:LCH917609 LMD917602:LMD917609 LVZ917602:LVZ917609 MFV917602:MFV917609 MPR917602:MPR917609 MZN917602:MZN917609 NJJ917602:NJJ917609 NTF917602:NTF917609 ODB917602:ODB917609 OMX917602:OMX917609 OWT917602:OWT917609 PGP917602:PGP917609 PQL917602:PQL917609 QAH917602:QAH917609 QKD917602:QKD917609 QTZ917602:QTZ917609 RDV917602:RDV917609 RNR917602:RNR917609 RXN917602:RXN917609 SHJ917602:SHJ917609 SRF917602:SRF917609 TBB917602:TBB917609 TKX917602:TKX917609 TUT917602:TUT917609 UEP917602:UEP917609 UOL917602:UOL917609 UYH917602:UYH917609 VID917602:VID917609 VRZ917602:VRZ917609 WBV917602:WBV917609 WLR917602:WLR917609 WVN917602:WVN917609 F983138:F983145 JB983138:JB983145 SX983138:SX983145 ACT983138:ACT983145 AMP983138:AMP983145 AWL983138:AWL983145 BGH983138:BGH983145 BQD983138:BQD983145 BZZ983138:BZZ983145 CJV983138:CJV983145 CTR983138:CTR983145 DDN983138:DDN983145 DNJ983138:DNJ983145 DXF983138:DXF983145 EHB983138:EHB983145 EQX983138:EQX983145 FAT983138:FAT983145 FKP983138:FKP983145 FUL983138:FUL983145 GEH983138:GEH983145 GOD983138:GOD983145 GXZ983138:GXZ983145 HHV983138:HHV983145 HRR983138:HRR983145 IBN983138:IBN983145 ILJ983138:ILJ983145 IVF983138:IVF983145 JFB983138:JFB983145 JOX983138:JOX983145 JYT983138:JYT983145 KIP983138:KIP983145 KSL983138:KSL983145 LCH983138:LCH983145 LMD983138:LMD983145 LVZ983138:LVZ983145 MFV983138:MFV983145 MPR983138:MPR983145 MZN983138:MZN983145 NJJ983138:NJJ983145 NTF983138:NTF983145 ODB983138:ODB983145 OMX983138:OMX983145 OWT983138:OWT983145 PGP983138:PGP983145 PQL983138:PQL983145 QAH983138:QAH983145 QKD983138:QKD983145 QTZ983138:QTZ983145 RDV983138:RDV983145 RNR983138:RNR983145 RXN983138:RXN983145 SHJ983138:SHJ983145 SRF983138:SRF983145 TBB983138:TBB983145 TKX983138:TKX983145 TUT983138:TUT983145 UEP983138:UEP983145 UOL983138:UOL983145 UYH983138:UYH983145 VID983138:VID983145 VRZ983138:VRZ983145 WBV983138:WBV983145 WLR983138:WLR983145 WVN983138:WVN983145">
      <formula1>"○,×"</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Normal="100" workbookViewId="0"/>
  </sheetViews>
  <sheetFormatPr defaultColWidth="9" defaultRowHeight="12" customHeight="1"/>
  <cols>
    <col min="1" max="1" width="5.875" style="1130" bestFit="1" customWidth="1"/>
    <col min="2" max="2" width="9" style="1131"/>
    <col min="3" max="3" width="15.625" style="1132" customWidth="1"/>
    <col min="4" max="5" width="14.625" style="1131" customWidth="1"/>
    <col min="6" max="10" width="14.625" style="1132" customWidth="1"/>
    <col min="11" max="16384" width="9" style="1132"/>
  </cols>
  <sheetData>
    <row r="1" spans="1:12" ht="12" customHeight="1">
      <c r="D1" s="1133"/>
    </row>
    <row r="2" spans="1:12" ht="14.25">
      <c r="B2" s="1134" t="s">
        <v>14003</v>
      </c>
      <c r="C2" s="1135"/>
      <c r="D2" s="1136" t="s">
        <v>14004</v>
      </c>
      <c r="E2" s="1137"/>
      <c r="F2" s="1138" t="s">
        <v>14005</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14006</v>
      </c>
      <c r="L4" s="1144" t="s">
        <v>13188</v>
      </c>
    </row>
    <row r="5" spans="1:12" ht="12.75" customHeight="1" thickTop="1">
      <c r="A5" s="1130">
        <v>0</v>
      </c>
      <c r="B5" s="793" t="str">
        <f t="shared" ref="B5:B10" si="0">CONCATENATE(("+0x"),DEC2HEX(A5,3))</f>
        <v>+0x000</v>
      </c>
      <c r="C5" s="1374" t="s">
        <v>13856</v>
      </c>
      <c r="D5" s="1352" t="s">
        <v>13856</v>
      </c>
      <c r="E5" s="1352" t="s">
        <v>13856</v>
      </c>
      <c r="F5" s="1352" t="s">
        <v>13856</v>
      </c>
      <c r="G5" s="2012" t="s">
        <v>14007</v>
      </c>
      <c r="H5" s="2013"/>
      <c r="I5" s="2013"/>
      <c r="J5" s="2014"/>
      <c r="K5" s="796" t="s">
        <v>16</v>
      </c>
      <c r="L5" s="112" t="str">
        <f t="shared" ref="L5:L10" si="1">B5</f>
        <v>+0x000</v>
      </c>
    </row>
    <row r="6" spans="1:12" ht="12.75" customHeight="1">
      <c r="A6" s="1130">
        <f>A5+1</f>
        <v>1</v>
      </c>
      <c r="B6" s="793" t="str">
        <f t="shared" si="0"/>
        <v>+0x001</v>
      </c>
      <c r="C6" s="2008" t="s">
        <v>14008</v>
      </c>
      <c r="D6" s="1969"/>
      <c r="E6" s="1969"/>
      <c r="F6" s="1969"/>
      <c r="G6" s="1969"/>
      <c r="H6" s="1969"/>
      <c r="I6" s="1969"/>
      <c r="J6" s="1970"/>
      <c r="K6" s="796" t="s">
        <v>16</v>
      </c>
      <c r="L6" s="112" t="str">
        <f t="shared" si="1"/>
        <v>+0x001</v>
      </c>
    </row>
    <row r="7" spans="1:12" ht="12" customHeight="1">
      <c r="A7" s="1130">
        <f>A6+1</f>
        <v>2</v>
      </c>
      <c r="B7" s="793" t="str">
        <f t="shared" si="0"/>
        <v>+0x002</v>
      </c>
      <c r="C7" s="840" t="s">
        <v>13856</v>
      </c>
      <c r="D7" s="841" t="s">
        <v>13856</v>
      </c>
      <c r="E7" s="841" t="s">
        <v>13856</v>
      </c>
      <c r="F7" s="841" t="s">
        <v>13856</v>
      </c>
      <c r="G7" s="2007" t="s">
        <v>14009</v>
      </c>
      <c r="H7" s="1969"/>
      <c r="I7" s="1969"/>
      <c r="J7" s="1970"/>
      <c r="K7" s="796" t="s">
        <v>16</v>
      </c>
      <c r="L7" s="112" t="str">
        <f t="shared" si="1"/>
        <v>+0x002</v>
      </c>
    </row>
    <row r="8" spans="1:12" ht="12" customHeight="1">
      <c r="A8" s="1130">
        <f>A7+1</f>
        <v>3</v>
      </c>
      <c r="B8" s="793" t="str">
        <f t="shared" si="0"/>
        <v>+0x003</v>
      </c>
      <c r="C8" s="2008" t="s">
        <v>14010</v>
      </c>
      <c r="D8" s="1969"/>
      <c r="E8" s="1969"/>
      <c r="F8" s="1969"/>
      <c r="G8" s="1969"/>
      <c r="H8" s="1969"/>
      <c r="I8" s="1969"/>
      <c r="J8" s="1970"/>
      <c r="K8" s="796" t="s">
        <v>16</v>
      </c>
      <c r="L8" s="112" t="str">
        <f t="shared" si="1"/>
        <v>+0x003</v>
      </c>
    </row>
    <row r="9" spans="1:12" ht="12" customHeight="1">
      <c r="A9" s="1130">
        <f>A8+1</f>
        <v>4</v>
      </c>
      <c r="B9" s="793" t="str">
        <f t="shared" si="0"/>
        <v>+0x004</v>
      </c>
      <c r="C9" s="840" t="s">
        <v>13856</v>
      </c>
      <c r="D9" s="841" t="s">
        <v>13856</v>
      </c>
      <c r="E9" s="841" t="s">
        <v>13856</v>
      </c>
      <c r="F9" s="841" t="s">
        <v>13856</v>
      </c>
      <c r="G9" s="2007" t="s">
        <v>14011</v>
      </c>
      <c r="H9" s="1969"/>
      <c r="I9" s="1969"/>
      <c r="J9" s="1970"/>
      <c r="K9" s="796" t="s">
        <v>16</v>
      </c>
      <c r="L9" s="112" t="str">
        <f t="shared" si="1"/>
        <v>+0x004</v>
      </c>
    </row>
    <row r="10" spans="1:12" ht="12" customHeight="1">
      <c r="A10" s="1130">
        <f>A9+1</f>
        <v>5</v>
      </c>
      <c r="B10" s="793" t="str">
        <f t="shared" si="0"/>
        <v>+0x005</v>
      </c>
      <c r="C10" s="2008" t="s">
        <v>14012</v>
      </c>
      <c r="D10" s="1969"/>
      <c r="E10" s="1969"/>
      <c r="F10" s="1969"/>
      <c r="G10" s="1969"/>
      <c r="H10" s="1969"/>
      <c r="I10" s="1969"/>
      <c r="J10" s="1970"/>
      <c r="K10" s="796" t="s">
        <v>16</v>
      </c>
      <c r="L10" s="112" t="str">
        <f t="shared" si="1"/>
        <v>+0x005</v>
      </c>
    </row>
    <row r="11" spans="1:12" ht="12" customHeight="1">
      <c r="B11" s="1975"/>
      <c r="C11" s="1976"/>
      <c r="D11" s="1976"/>
      <c r="E11" s="1976"/>
      <c r="F11" s="1976"/>
      <c r="G11" s="1976"/>
      <c r="H11" s="1976"/>
      <c r="I11" s="1976"/>
      <c r="J11" s="1976"/>
      <c r="K11" s="1976"/>
      <c r="L11" s="1977"/>
    </row>
    <row r="12" spans="1:12" ht="12" customHeight="1">
      <c r="A12" s="1130">
        <v>2042</v>
      </c>
      <c r="B12" s="793" t="str">
        <f t="shared" ref="B12:B17" si="2">CONCATENATE(("+0x"),DEC2HEX(A12,3))</f>
        <v>+0x7FA</v>
      </c>
      <c r="C12" s="840" t="s">
        <v>13856</v>
      </c>
      <c r="D12" s="841" t="s">
        <v>13856</v>
      </c>
      <c r="E12" s="841" t="s">
        <v>13856</v>
      </c>
      <c r="F12" s="841" t="s">
        <v>13856</v>
      </c>
      <c r="G12" s="2007" t="s">
        <v>14013</v>
      </c>
      <c r="H12" s="1969"/>
      <c r="I12" s="1969"/>
      <c r="J12" s="1970"/>
      <c r="K12" s="796" t="s">
        <v>16</v>
      </c>
      <c r="L12" s="112" t="str">
        <f t="shared" ref="L12:L17" si="3">B12</f>
        <v>+0x7FA</v>
      </c>
    </row>
    <row r="13" spans="1:12" ht="12" customHeight="1">
      <c r="A13" s="1130">
        <f>A12+1</f>
        <v>2043</v>
      </c>
      <c r="B13" s="793" t="str">
        <f t="shared" si="2"/>
        <v>+0x7FB</v>
      </c>
      <c r="C13" s="2008" t="s">
        <v>14014</v>
      </c>
      <c r="D13" s="1969"/>
      <c r="E13" s="1969"/>
      <c r="F13" s="1969"/>
      <c r="G13" s="1969"/>
      <c r="H13" s="1969"/>
      <c r="I13" s="1969"/>
      <c r="J13" s="1970"/>
      <c r="K13" s="796" t="s">
        <v>16</v>
      </c>
      <c r="L13" s="112" t="str">
        <f t="shared" si="3"/>
        <v>+0x7FB</v>
      </c>
    </row>
    <row r="14" spans="1:12" ht="12" customHeight="1">
      <c r="A14" s="1130">
        <f>A13+1</f>
        <v>2044</v>
      </c>
      <c r="B14" s="793" t="str">
        <f t="shared" si="2"/>
        <v>+0x7FC</v>
      </c>
      <c r="C14" s="840" t="s">
        <v>13856</v>
      </c>
      <c r="D14" s="841" t="s">
        <v>13856</v>
      </c>
      <c r="E14" s="841" t="s">
        <v>13856</v>
      </c>
      <c r="F14" s="841" t="s">
        <v>13856</v>
      </c>
      <c r="G14" s="2007" t="s">
        <v>14015</v>
      </c>
      <c r="H14" s="1969"/>
      <c r="I14" s="1969"/>
      <c r="J14" s="1970"/>
      <c r="K14" s="796" t="s">
        <v>16</v>
      </c>
      <c r="L14" s="112" t="str">
        <f t="shared" si="3"/>
        <v>+0x7FC</v>
      </c>
    </row>
    <row r="15" spans="1:12" ht="12" customHeight="1">
      <c r="A15" s="1130">
        <f>A14+1</f>
        <v>2045</v>
      </c>
      <c r="B15" s="793" t="str">
        <f t="shared" si="2"/>
        <v>+0x7FD</v>
      </c>
      <c r="C15" s="2008" t="s">
        <v>14016</v>
      </c>
      <c r="D15" s="1969"/>
      <c r="E15" s="1969"/>
      <c r="F15" s="1969"/>
      <c r="G15" s="1969"/>
      <c r="H15" s="1969"/>
      <c r="I15" s="1969"/>
      <c r="J15" s="1970"/>
      <c r="K15" s="796" t="s">
        <v>16</v>
      </c>
      <c r="L15" s="112" t="str">
        <f t="shared" si="3"/>
        <v>+0x7FD</v>
      </c>
    </row>
    <row r="16" spans="1:12" ht="12" customHeight="1">
      <c r="A16" s="1130">
        <f>A15+1</f>
        <v>2046</v>
      </c>
      <c r="B16" s="793" t="str">
        <f t="shared" si="2"/>
        <v>+0x7FE</v>
      </c>
      <c r="C16" s="840" t="s">
        <v>13856</v>
      </c>
      <c r="D16" s="841" t="s">
        <v>13856</v>
      </c>
      <c r="E16" s="841" t="s">
        <v>13856</v>
      </c>
      <c r="F16" s="841" t="s">
        <v>13856</v>
      </c>
      <c r="G16" s="2007" t="s">
        <v>14017</v>
      </c>
      <c r="H16" s="1969"/>
      <c r="I16" s="1969"/>
      <c r="J16" s="1970"/>
      <c r="K16" s="796" t="s">
        <v>16</v>
      </c>
      <c r="L16" s="112" t="str">
        <f t="shared" si="3"/>
        <v>+0x7FE</v>
      </c>
    </row>
    <row r="17" spans="1:12" ht="12" customHeight="1" thickBot="1">
      <c r="A17" s="1130">
        <f>A16+1</f>
        <v>2047</v>
      </c>
      <c r="B17" s="793" t="str">
        <f t="shared" si="2"/>
        <v>+0x7FF</v>
      </c>
      <c r="C17" s="2008" t="s">
        <v>14018</v>
      </c>
      <c r="D17" s="1969"/>
      <c r="E17" s="1969"/>
      <c r="F17" s="1969"/>
      <c r="G17" s="1969"/>
      <c r="H17" s="1969"/>
      <c r="I17" s="1969"/>
      <c r="J17" s="1970"/>
      <c r="K17" s="796" t="s">
        <v>16</v>
      </c>
      <c r="L17" s="112" t="str">
        <f t="shared" si="3"/>
        <v>+0x7FF</v>
      </c>
    </row>
    <row r="18" spans="1:12" ht="12" customHeight="1" thickTop="1" thickBot="1">
      <c r="B18" s="1148" t="s">
        <v>13188</v>
      </c>
      <c r="C18" s="1149" t="s">
        <v>3</v>
      </c>
      <c r="D18" s="1149" t="s">
        <v>4</v>
      </c>
      <c r="E18" s="1149" t="s">
        <v>5</v>
      </c>
      <c r="F18" s="1149" t="s">
        <v>6</v>
      </c>
      <c r="G18" s="1149" t="s">
        <v>7</v>
      </c>
      <c r="H18" s="1149" t="s">
        <v>8</v>
      </c>
      <c r="I18" s="1149" t="s">
        <v>9</v>
      </c>
      <c r="J18" s="1150" t="s">
        <v>10</v>
      </c>
      <c r="K18" s="1151" t="s">
        <v>14006</v>
      </c>
      <c r="L18" s="1152" t="s">
        <v>2</v>
      </c>
    </row>
    <row r="21" spans="1:12" ht="12" customHeight="1">
      <c r="B21" s="1134" t="s">
        <v>14019</v>
      </c>
      <c r="C21" s="1135"/>
      <c r="D21" s="1136" t="s">
        <v>14020</v>
      </c>
      <c r="E21" s="1137"/>
      <c r="F21" s="1138" t="s">
        <v>14005</v>
      </c>
      <c r="G21" s="1139"/>
      <c r="H21" s="1139"/>
      <c r="I21" s="1139"/>
      <c r="J21" s="1139"/>
      <c r="K21" s="1140"/>
    </row>
    <row r="22" spans="1:12" ht="12" customHeight="1" thickBot="1">
      <c r="B22" s="1132"/>
      <c r="C22" s="1139"/>
      <c r="D22" s="1139"/>
      <c r="E22" s="1139"/>
      <c r="F22" s="1139"/>
      <c r="G22" s="1139"/>
      <c r="H22" s="1139"/>
      <c r="I22" s="1139"/>
      <c r="J22" s="1139"/>
      <c r="K22" s="1140"/>
    </row>
    <row r="23" spans="1:12" ht="12" customHeight="1" thickBot="1">
      <c r="B23" s="1141" t="s">
        <v>13188</v>
      </c>
      <c r="C23" s="1142" t="s">
        <v>3</v>
      </c>
      <c r="D23" s="1142" t="s">
        <v>4</v>
      </c>
      <c r="E23" s="1142" t="s">
        <v>5</v>
      </c>
      <c r="F23" s="1142" t="s">
        <v>6</v>
      </c>
      <c r="G23" s="1142" t="s">
        <v>7</v>
      </c>
      <c r="H23" s="1142" t="s">
        <v>8</v>
      </c>
      <c r="I23" s="1142" t="s">
        <v>9</v>
      </c>
      <c r="J23" s="1143" t="s">
        <v>10</v>
      </c>
      <c r="K23" s="862" t="s">
        <v>14006</v>
      </c>
      <c r="L23" s="1144" t="s">
        <v>13188</v>
      </c>
    </row>
    <row r="24" spans="1:12" ht="12" customHeight="1" thickTop="1">
      <c r="A24" s="1130">
        <v>0</v>
      </c>
      <c r="B24" s="793" t="str">
        <f t="shared" ref="B24:B29" si="4">CONCATENATE(("+0x"),DEC2HEX(A24,3))</f>
        <v>+0x000</v>
      </c>
      <c r="C24" s="832" t="s">
        <v>13856</v>
      </c>
      <c r="D24" s="1352" t="s">
        <v>13856</v>
      </c>
      <c r="E24" s="1352" t="s">
        <v>13856</v>
      </c>
      <c r="F24" s="1352" t="s">
        <v>13856</v>
      </c>
      <c r="G24" s="2009" t="s">
        <v>14021</v>
      </c>
      <c r="H24" s="2010"/>
      <c r="I24" s="2010"/>
      <c r="J24" s="2011"/>
      <c r="K24" s="796" t="s">
        <v>16</v>
      </c>
      <c r="L24" s="112" t="str">
        <f t="shared" ref="L24:L29" si="5">B24</f>
        <v>+0x000</v>
      </c>
    </row>
    <row r="25" spans="1:12" ht="12" customHeight="1">
      <c r="A25" s="1130">
        <f>A24+1</f>
        <v>1</v>
      </c>
      <c r="B25" s="793" t="str">
        <f t="shared" si="4"/>
        <v>+0x001</v>
      </c>
      <c r="C25" s="2000" t="s">
        <v>14022</v>
      </c>
      <c r="D25" s="1966"/>
      <c r="E25" s="1966"/>
      <c r="F25" s="1966"/>
      <c r="G25" s="1966"/>
      <c r="H25" s="1966"/>
      <c r="I25" s="1966"/>
      <c r="J25" s="1967"/>
      <c r="K25" s="796" t="s">
        <v>16</v>
      </c>
      <c r="L25" s="112" t="str">
        <f t="shared" si="5"/>
        <v>+0x001</v>
      </c>
    </row>
    <row r="26" spans="1:12" ht="12" customHeight="1">
      <c r="A26" s="1130">
        <f>A25+1</f>
        <v>2</v>
      </c>
      <c r="B26" s="793" t="str">
        <f t="shared" si="4"/>
        <v>+0x002</v>
      </c>
      <c r="C26" s="840" t="s">
        <v>13856</v>
      </c>
      <c r="D26" s="841" t="s">
        <v>13856</v>
      </c>
      <c r="E26" s="841" t="s">
        <v>13856</v>
      </c>
      <c r="F26" s="841" t="s">
        <v>13856</v>
      </c>
      <c r="G26" s="2001" t="s">
        <v>14023</v>
      </c>
      <c r="H26" s="2002"/>
      <c r="I26" s="2002"/>
      <c r="J26" s="2003"/>
      <c r="K26" s="796" t="s">
        <v>16</v>
      </c>
      <c r="L26" s="112" t="str">
        <f t="shared" si="5"/>
        <v>+0x002</v>
      </c>
    </row>
    <row r="27" spans="1:12" ht="12" customHeight="1">
      <c r="A27" s="1130">
        <f>A26+1</f>
        <v>3</v>
      </c>
      <c r="B27" s="793" t="str">
        <f t="shared" si="4"/>
        <v>+0x003</v>
      </c>
      <c r="C27" s="2000" t="s">
        <v>14024</v>
      </c>
      <c r="D27" s="1966"/>
      <c r="E27" s="1966"/>
      <c r="F27" s="1966"/>
      <c r="G27" s="1966"/>
      <c r="H27" s="1966"/>
      <c r="I27" s="1966"/>
      <c r="J27" s="1967"/>
      <c r="K27" s="796" t="s">
        <v>16</v>
      </c>
      <c r="L27" s="112" t="str">
        <f t="shared" si="5"/>
        <v>+0x003</v>
      </c>
    </row>
    <row r="28" spans="1:12" ht="12" customHeight="1">
      <c r="A28" s="1130">
        <f>A27+1</f>
        <v>4</v>
      </c>
      <c r="B28" s="793" t="str">
        <f t="shared" si="4"/>
        <v>+0x004</v>
      </c>
      <c r="C28" s="840" t="s">
        <v>13856</v>
      </c>
      <c r="D28" s="841" t="s">
        <v>13856</v>
      </c>
      <c r="E28" s="841" t="s">
        <v>13856</v>
      </c>
      <c r="F28" s="841" t="s">
        <v>13856</v>
      </c>
      <c r="G28" s="2001" t="s">
        <v>14025</v>
      </c>
      <c r="H28" s="2002"/>
      <c r="I28" s="2002"/>
      <c r="J28" s="2003"/>
      <c r="K28" s="796" t="s">
        <v>16</v>
      </c>
      <c r="L28" s="112" t="str">
        <f t="shared" si="5"/>
        <v>+0x004</v>
      </c>
    </row>
    <row r="29" spans="1:12" ht="12" customHeight="1">
      <c r="A29" s="1130">
        <f>A28+1</f>
        <v>5</v>
      </c>
      <c r="B29" s="793" t="str">
        <f t="shared" si="4"/>
        <v>+0x005</v>
      </c>
      <c r="C29" s="2000" t="s">
        <v>14026</v>
      </c>
      <c r="D29" s="1966"/>
      <c r="E29" s="1966"/>
      <c r="F29" s="1966"/>
      <c r="G29" s="1966"/>
      <c r="H29" s="1966"/>
      <c r="I29" s="1966"/>
      <c r="J29" s="1967"/>
      <c r="K29" s="796" t="s">
        <v>16</v>
      </c>
      <c r="L29" s="112" t="str">
        <f t="shared" si="5"/>
        <v>+0x005</v>
      </c>
    </row>
    <row r="30" spans="1:12" ht="12" customHeight="1">
      <c r="B30" s="1975"/>
      <c r="C30" s="1976"/>
      <c r="D30" s="1976"/>
      <c r="E30" s="1976"/>
      <c r="F30" s="1976"/>
      <c r="G30" s="1976"/>
      <c r="H30" s="1976"/>
      <c r="I30" s="1976"/>
      <c r="J30" s="1976"/>
      <c r="K30" s="1976"/>
      <c r="L30" s="1977"/>
    </row>
    <row r="31" spans="1:12" ht="12" customHeight="1">
      <c r="A31" s="1130">
        <v>2042</v>
      </c>
      <c r="B31" s="793" t="str">
        <f t="shared" ref="B31:B36" si="6">CONCATENATE(("+0x"),DEC2HEX(A31,3))</f>
        <v>+0x7FA</v>
      </c>
      <c r="C31" s="840" t="s">
        <v>13856</v>
      </c>
      <c r="D31" s="841" t="s">
        <v>13856</v>
      </c>
      <c r="E31" s="841" t="s">
        <v>13856</v>
      </c>
      <c r="F31" s="841" t="s">
        <v>13856</v>
      </c>
      <c r="G31" s="2001" t="s">
        <v>14027</v>
      </c>
      <c r="H31" s="2002"/>
      <c r="I31" s="2002"/>
      <c r="J31" s="2003"/>
      <c r="K31" s="796" t="s">
        <v>16</v>
      </c>
      <c r="L31" s="112" t="str">
        <f t="shared" ref="L31:L36" si="7">B31</f>
        <v>+0x7FA</v>
      </c>
    </row>
    <row r="32" spans="1:12" ht="12" customHeight="1">
      <c r="A32" s="1130">
        <f>A31+1</f>
        <v>2043</v>
      </c>
      <c r="B32" s="793" t="str">
        <f t="shared" si="6"/>
        <v>+0x7FB</v>
      </c>
      <c r="C32" s="2000" t="s">
        <v>14028</v>
      </c>
      <c r="D32" s="1966"/>
      <c r="E32" s="1966"/>
      <c r="F32" s="1966"/>
      <c r="G32" s="1966"/>
      <c r="H32" s="1966"/>
      <c r="I32" s="1966"/>
      <c r="J32" s="1967"/>
      <c r="K32" s="796" t="s">
        <v>16</v>
      </c>
      <c r="L32" s="112" t="str">
        <f t="shared" si="7"/>
        <v>+0x7FB</v>
      </c>
    </row>
    <row r="33" spans="1:12" ht="12" customHeight="1">
      <c r="A33" s="1130">
        <f>A32+1</f>
        <v>2044</v>
      </c>
      <c r="B33" s="793" t="str">
        <f t="shared" si="6"/>
        <v>+0x7FC</v>
      </c>
      <c r="C33" s="840" t="s">
        <v>13856</v>
      </c>
      <c r="D33" s="841" t="s">
        <v>13856</v>
      </c>
      <c r="E33" s="841" t="s">
        <v>13856</v>
      </c>
      <c r="F33" s="841" t="s">
        <v>13856</v>
      </c>
      <c r="G33" s="2001" t="s">
        <v>14029</v>
      </c>
      <c r="H33" s="2002"/>
      <c r="I33" s="2002"/>
      <c r="J33" s="2003"/>
      <c r="K33" s="796" t="s">
        <v>16</v>
      </c>
      <c r="L33" s="112" t="str">
        <f t="shared" si="7"/>
        <v>+0x7FC</v>
      </c>
    </row>
    <row r="34" spans="1:12" ht="12" customHeight="1">
      <c r="A34" s="1130">
        <f>A33+1</f>
        <v>2045</v>
      </c>
      <c r="B34" s="793" t="str">
        <f t="shared" si="6"/>
        <v>+0x7FD</v>
      </c>
      <c r="C34" s="2000" t="s">
        <v>14030</v>
      </c>
      <c r="D34" s="1966"/>
      <c r="E34" s="1966"/>
      <c r="F34" s="1966"/>
      <c r="G34" s="1966"/>
      <c r="H34" s="1966"/>
      <c r="I34" s="1966"/>
      <c r="J34" s="1967"/>
      <c r="K34" s="796" t="s">
        <v>16</v>
      </c>
      <c r="L34" s="112" t="str">
        <f t="shared" si="7"/>
        <v>+0x7FD</v>
      </c>
    </row>
    <row r="35" spans="1:12" ht="12" customHeight="1">
      <c r="A35" s="1130">
        <f>A34+1</f>
        <v>2046</v>
      </c>
      <c r="B35" s="793" t="str">
        <f t="shared" si="6"/>
        <v>+0x7FE</v>
      </c>
      <c r="C35" s="840" t="s">
        <v>13856</v>
      </c>
      <c r="D35" s="841" t="s">
        <v>13856</v>
      </c>
      <c r="E35" s="841" t="s">
        <v>13856</v>
      </c>
      <c r="F35" s="841" t="s">
        <v>13856</v>
      </c>
      <c r="G35" s="2001" t="s">
        <v>14031</v>
      </c>
      <c r="H35" s="2002"/>
      <c r="I35" s="2002"/>
      <c r="J35" s="2003"/>
      <c r="K35" s="796" t="s">
        <v>16</v>
      </c>
      <c r="L35" s="112" t="str">
        <f t="shared" si="7"/>
        <v>+0x7FE</v>
      </c>
    </row>
    <row r="36" spans="1:12" ht="12" customHeight="1" thickBot="1">
      <c r="A36" s="1130">
        <f>A35+1</f>
        <v>2047</v>
      </c>
      <c r="B36" s="793" t="str">
        <f t="shared" si="6"/>
        <v>+0x7FF</v>
      </c>
      <c r="C36" s="2000" t="s">
        <v>14032</v>
      </c>
      <c r="D36" s="1966"/>
      <c r="E36" s="1966"/>
      <c r="F36" s="1966"/>
      <c r="G36" s="1966"/>
      <c r="H36" s="1966"/>
      <c r="I36" s="1966"/>
      <c r="J36" s="1967"/>
      <c r="K36" s="796" t="s">
        <v>16</v>
      </c>
      <c r="L36" s="112" t="str">
        <f t="shared" si="7"/>
        <v>+0x7FF</v>
      </c>
    </row>
    <row r="37" spans="1:12" ht="12" customHeight="1" thickTop="1" thickBot="1">
      <c r="B37" s="1148" t="s">
        <v>13188</v>
      </c>
      <c r="C37" s="1149" t="s">
        <v>3</v>
      </c>
      <c r="D37" s="1149" t="s">
        <v>4</v>
      </c>
      <c r="E37" s="1149" t="s">
        <v>5</v>
      </c>
      <c r="F37" s="1149" t="s">
        <v>6</v>
      </c>
      <c r="G37" s="1149" t="s">
        <v>7</v>
      </c>
      <c r="H37" s="1149" t="s">
        <v>8</v>
      </c>
      <c r="I37" s="1149" t="s">
        <v>9</v>
      </c>
      <c r="J37" s="1150" t="s">
        <v>10</v>
      </c>
      <c r="K37" s="1151" t="s">
        <v>14006</v>
      </c>
      <c r="L37" s="1152" t="s">
        <v>2</v>
      </c>
    </row>
    <row r="40" spans="1:12" ht="12" customHeight="1">
      <c r="B40" s="1134" t="s">
        <v>14033</v>
      </c>
      <c r="C40" s="1135"/>
      <c r="D40" s="1136" t="s">
        <v>14034</v>
      </c>
      <c r="E40" s="1137"/>
      <c r="F40" s="1138" t="s">
        <v>14005</v>
      </c>
      <c r="G40" s="1139"/>
      <c r="H40" s="1139"/>
      <c r="I40" s="1139"/>
      <c r="J40" s="1139"/>
      <c r="K40" s="1140"/>
    </row>
    <row r="41" spans="1:12" ht="12" customHeight="1" thickBot="1">
      <c r="B41" s="1132"/>
      <c r="C41" s="1139"/>
      <c r="D41" s="1139"/>
      <c r="E41" s="1139"/>
      <c r="F41" s="1139"/>
      <c r="G41" s="1139"/>
      <c r="H41" s="1139"/>
      <c r="I41" s="1139"/>
      <c r="J41" s="1139"/>
      <c r="K41" s="1140"/>
    </row>
    <row r="42" spans="1:12" ht="12" customHeight="1" thickBot="1">
      <c r="B42" s="1141" t="s">
        <v>13188</v>
      </c>
      <c r="C42" s="1142" t="s">
        <v>3</v>
      </c>
      <c r="D42" s="1142" t="s">
        <v>4</v>
      </c>
      <c r="E42" s="1142" t="s">
        <v>5</v>
      </c>
      <c r="F42" s="1142" t="s">
        <v>6</v>
      </c>
      <c r="G42" s="1142" t="s">
        <v>7</v>
      </c>
      <c r="H42" s="1142" t="s">
        <v>8</v>
      </c>
      <c r="I42" s="1142" t="s">
        <v>9</v>
      </c>
      <c r="J42" s="1143" t="s">
        <v>10</v>
      </c>
      <c r="K42" s="862" t="s">
        <v>14006</v>
      </c>
      <c r="L42" s="1144" t="s">
        <v>13188</v>
      </c>
    </row>
    <row r="43" spans="1:12" ht="12" customHeight="1" thickTop="1">
      <c r="A43" s="1130">
        <v>0</v>
      </c>
      <c r="B43" s="793" t="str">
        <f t="shared" ref="B43:B48" si="8">CONCATENATE(("+0x"),DEC2HEX(A43,3))</f>
        <v>+0x000</v>
      </c>
      <c r="C43" s="832" t="s">
        <v>13856</v>
      </c>
      <c r="D43" s="1352" t="s">
        <v>13856</v>
      </c>
      <c r="E43" s="1352" t="s">
        <v>13856</v>
      </c>
      <c r="F43" s="1352" t="s">
        <v>13856</v>
      </c>
      <c r="G43" s="2004" t="s">
        <v>14035</v>
      </c>
      <c r="H43" s="2005"/>
      <c r="I43" s="2005"/>
      <c r="J43" s="2006"/>
      <c r="K43" s="796" t="s">
        <v>16</v>
      </c>
      <c r="L43" s="112" t="str">
        <f t="shared" ref="L43:L48" si="9">B43</f>
        <v>+0x000</v>
      </c>
    </row>
    <row r="44" spans="1:12" ht="12" customHeight="1">
      <c r="A44" s="1130">
        <f>A43+1</f>
        <v>1</v>
      </c>
      <c r="B44" s="793" t="str">
        <f t="shared" si="8"/>
        <v>+0x001</v>
      </c>
      <c r="C44" s="1996" t="s">
        <v>14036</v>
      </c>
      <c r="D44" s="1960"/>
      <c r="E44" s="1960"/>
      <c r="F44" s="1960"/>
      <c r="G44" s="1960"/>
      <c r="H44" s="1960"/>
      <c r="I44" s="1960"/>
      <c r="J44" s="1961"/>
      <c r="K44" s="796" t="s">
        <v>16</v>
      </c>
      <c r="L44" s="112" t="str">
        <f t="shared" si="9"/>
        <v>+0x001</v>
      </c>
    </row>
    <row r="45" spans="1:12" ht="12" customHeight="1">
      <c r="A45" s="1130">
        <f>A44+1</f>
        <v>2</v>
      </c>
      <c r="B45" s="793" t="str">
        <f t="shared" si="8"/>
        <v>+0x002</v>
      </c>
      <c r="C45" s="840" t="s">
        <v>13856</v>
      </c>
      <c r="D45" s="841" t="s">
        <v>13856</v>
      </c>
      <c r="E45" s="841" t="s">
        <v>13856</v>
      </c>
      <c r="F45" s="841" t="s">
        <v>13856</v>
      </c>
      <c r="G45" s="1995" t="s">
        <v>14037</v>
      </c>
      <c r="H45" s="1960"/>
      <c r="I45" s="1960"/>
      <c r="J45" s="1961"/>
      <c r="K45" s="796" t="s">
        <v>16</v>
      </c>
      <c r="L45" s="112" t="str">
        <f t="shared" si="9"/>
        <v>+0x002</v>
      </c>
    </row>
    <row r="46" spans="1:12" ht="12" customHeight="1">
      <c r="A46" s="1130">
        <f>A45+1</f>
        <v>3</v>
      </c>
      <c r="B46" s="793" t="str">
        <f t="shared" si="8"/>
        <v>+0x003</v>
      </c>
      <c r="C46" s="1996" t="s">
        <v>14038</v>
      </c>
      <c r="D46" s="1960"/>
      <c r="E46" s="1960"/>
      <c r="F46" s="1960"/>
      <c r="G46" s="1960"/>
      <c r="H46" s="1960"/>
      <c r="I46" s="1960"/>
      <c r="J46" s="1961"/>
      <c r="K46" s="796" t="s">
        <v>16</v>
      </c>
      <c r="L46" s="112" t="str">
        <f t="shared" si="9"/>
        <v>+0x003</v>
      </c>
    </row>
    <row r="47" spans="1:12" ht="12" customHeight="1">
      <c r="A47" s="1130">
        <f>A46+1</f>
        <v>4</v>
      </c>
      <c r="B47" s="793" t="str">
        <f t="shared" si="8"/>
        <v>+0x004</v>
      </c>
      <c r="C47" s="840" t="s">
        <v>13856</v>
      </c>
      <c r="D47" s="841" t="s">
        <v>13856</v>
      </c>
      <c r="E47" s="841" t="s">
        <v>13856</v>
      </c>
      <c r="F47" s="841" t="s">
        <v>13856</v>
      </c>
      <c r="G47" s="1995" t="s">
        <v>14039</v>
      </c>
      <c r="H47" s="1960"/>
      <c r="I47" s="1960"/>
      <c r="J47" s="1961"/>
      <c r="K47" s="796" t="s">
        <v>16</v>
      </c>
      <c r="L47" s="112" t="str">
        <f t="shared" si="9"/>
        <v>+0x004</v>
      </c>
    </row>
    <row r="48" spans="1:12" ht="12" customHeight="1">
      <c r="A48" s="1130">
        <f>A47+1</f>
        <v>5</v>
      </c>
      <c r="B48" s="793" t="str">
        <f t="shared" si="8"/>
        <v>+0x005</v>
      </c>
      <c r="C48" s="1996" t="s">
        <v>14040</v>
      </c>
      <c r="D48" s="1960"/>
      <c r="E48" s="1960"/>
      <c r="F48" s="1960"/>
      <c r="G48" s="1960"/>
      <c r="H48" s="1960"/>
      <c r="I48" s="1960"/>
      <c r="J48" s="1961"/>
      <c r="K48" s="796" t="s">
        <v>16</v>
      </c>
      <c r="L48" s="112" t="str">
        <f t="shared" si="9"/>
        <v>+0x005</v>
      </c>
    </row>
    <row r="49" spans="1:12" ht="12" customHeight="1">
      <c r="B49" s="1975"/>
      <c r="C49" s="1976"/>
      <c r="D49" s="1976"/>
      <c r="E49" s="1976"/>
      <c r="F49" s="1976"/>
      <c r="G49" s="1976"/>
      <c r="H49" s="1976"/>
      <c r="I49" s="1976"/>
      <c r="J49" s="1976"/>
      <c r="K49" s="1976"/>
      <c r="L49" s="1977"/>
    </row>
    <row r="50" spans="1:12" ht="12" customHeight="1">
      <c r="A50" s="1130">
        <v>2042</v>
      </c>
      <c r="B50" s="793" t="str">
        <f t="shared" ref="B50:B55" si="10">CONCATENATE(("+0x"),DEC2HEX(A50,3))</f>
        <v>+0x7FA</v>
      </c>
      <c r="C50" s="840" t="s">
        <v>13856</v>
      </c>
      <c r="D50" s="841" t="s">
        <v>13856</v>
      </c>
      <c r="E50" s="841" t="s">
        <v>13856</v>
      </c>
      <c r="F50" s="841" t="s">
        <v>13856</v>
      </c>
      <c r="G50" s="1995" t="s">
        <v>14041</v>
      </c>
      <c r="H50" s="1960"/>
      <c r="I50" s="1960"/>
      <c r="J50" s="1961"/>
      <c r="K50" s="796" t="s">
        <v>16</v>
      </c>
      <c r="L50" s="112" t="str">
        <f t="shared" ref="L50:L55" si="11">B50</f>
        <v>+0x7FA</v>
      </c>
    </row>
    <row r="51" spans="1:12" ht="12" customHeight="1">
      <c r="A51" s="1130">
        <f>A50+1</f>
        <v>2043</v>
      </c>
      <c r="B51" s="793" t="str">
        <f t="shared" si="10"/>
        <v>+0x7FB</v>
      </c>
      <c r="C51" s="1996" t="s">
        <v>14042</v>
      </c>
      <c r="D51" s="1960"/>
      <c r="E51" s="1960"/>
      <c r="F51" s="1960"/>
      <c r="G51" s="1960"/>
      <c r="H51" s="1960"/>
      <c r="I51" s="1960"/>
      <c r="J51" s="1961"/>
      <c r="K51" s="796" t="s">
        <v>16</v>
      </c>
      <c r="L51" s="112" t="str">
        <f t="shared" si="11"/>
        <v>+0x7FB</v>
      </c>
    </row>
    <row r="52" spans="1:12" ht="12" customHeight="1">
      <c r="A52" s="1130">
        <f>A51+1</f>
        <v>2044</v>
      </c>
      <c r="B52" s="793" t="str">
        <f t="shared" si="10"/>
        <v>+0x7FC</v>
      </c>
      <c r="C52" s="840" t="s">
        <v>13856</v>
      </c>
      <c r="D52" s="841" t="s">
        <v>13856</v>
      </c>
      <c r="E52" s="841" t="s">
        <v>13856</v>
      </c>
      <c r="F52" s="841" t="s">
        <v>13856</v>
      </c>
      <c r="G52" s="1995" t="s">
        <v>14043</v>
      </c>
      <c r="H52" s="1960"/>
      <c r="I52" s="1960"/>
      <c r="J52" s="1961"/>
      <c r="K52" s="796" t="s">
        <v>16</v>
      </c>
      <c r="L52" s="112" t="str">
        <f t="shared" si="11"/>
        <v>+0x7FC</v>
      </c>
    </row>
    <row r="53" spans="1:12" ht="12" customHeight="1">
      <c r="A53" s="1130">
        <f>A52+1</f>
        <v>2045</v>
      </c>
      <c r="B53" s="793" t="str">
        <f t="shared" si="10"/>
        <v>+0x7FD</v>
      </c>
      <c r="C53" s="1996" t="s">
        <v>14044</v>
      </c>
      <c r="D53" s="1960"/>
      <c r="E53" s="1960"/>
      <c r="F53" s="1960"/>
      <c r="G53" s="1960"/>
      <c r="H53" s="1960"/>
      <c r="I53" s="1960"/>
      <c r="J53" s="1961"/>
      <c r="K53" s="796" t="s">
        <v>16</v>
      </c>
      <c r="L53" s="112" t="str">
        <f t="shared" si="11"/>
        <v>+0x7FD</v>
      </c>
    </row>
    <row r="54" spans="1:12" ht="12" customHeight="1">
      <c r="A54" s="1130">
        <f>A53+1</f>
        <v>2046</v>
      </c>
      <c r="B54" s="793" t="str">
        <f t="shared" si="10"/>
        <v>+0x7FE</v>
      </c>
      <c r="C54" s="840" t="s">
        <v>13856</v>
      </c>
      <c r="D54" s="841" t="s">
        <v>13856</v>
      </c>
      <c r="E54" s="841" t="s">
        <v>13856</v>
      </c>
      <c r="F54" s="841" t="s">
        <v>13856</v>
      </c>
      <c r="G54" s="1995" t="s">
        <v>14045</v>
      </c>
      <c r="H54" s="1960"/>
      <c r="I54" s="1960"/>
      <c r="J54" s="1961"/>
      <c r="K54" s="796" t="s">
        <v>16</v>
      </c>
      <c r="L54" s="112" t="str">
        <f t="shared" si="11"/>
        <v>+0x7FE</v>
      </c>
    </row>
    <row r="55" spans="1:12" ht="12" customHeight="1" thickBot="1">
      <c r="A55" s="1130">
        <f>A54+1</f>
        <v>2047</v>
      </c>
      <c r="B55" s="793" t="str">
        <f t="shared" si="10"/>
        <v>+0x7FF</v>
      </c>
      <c r="C55" s="1996" t="s">
        <v>14046</v>
      </c>
      <c r="D55" s="1960"/>
      <c r="E55" s="1960"/>
      <c r="F55" s="1960"/>
      <c r="G55" s="1960"/>
      <c r="H55" s="1960"/>
      <c r="I55" s="1960"/>
      <c r="J55" s="1961"/>
      <c r="K55" s="796" t="s">
        <v>16</v>
      </c>
      <c r="L55" s="112" t="str">
        <f t="shared" si="11"/>
        <v>+0x7FF</v>
      </c>
    </row>
    <row r="56" spans="1:12" ht="12" customHeight="1" thickTop="1" thickBot="1">
      <c r="B56" s="1148" t="s">
        <v>13188</v>
      </c>
      <c r="C56" s="1149" t="s">
        <v>3</v>
      </c>
      <c r="D56" s="1149" t="s">
        <v>4</v>
      </c>
      <c r="E56" s="1149" t="s">
        <v>5</v>
      </c>
      <c r="F56" s="1149" t="s">
        <v>6</v>
      </c>
      <c r="G56" s="1149" t="s">
        <v>7</v>
      </c>
      <c r="H56" s="1149" t="s">
        <v>8</v>
      </c>
      <c r="I56" s="1149" t="s">
        <v>9</v>
      </c>
      <c r="J56" s="1150" t="s">
        <v>10</v>
      </c>
      <c r="K56" s="1151" t="s">
        <v>14006</v>
      </c>
      <c r="L56" s="1152" t="s">
        <v>2</v>
      </c>
    </row>
    <row r="59" spans="1:12" ht="12" customHeight="1">
      <c r="B59" s="1134" t="s">
        <v>14047</v>
      </c>
      <c r="C59" s="1135"/>
      <c r="D59" s="1136" t="s">
        <v>14048</v>
      </c>
      <c r="E59" s="1137"/>
      <c r="F59" s="1138" t="s">
        <v>14005</v>
      </c>
      <c r="G59" s="1139"/>
      <c r="H59" s="1139"/>
      <c r="I59" s="1139"/>
      <c r="J59" s="1139"/>
      <c r="K59" s="1140"/>
    </row>
    <row r="60" spans="1:12" ht="12" customHeight="1" thickBot="1">
      <c r="B60" s="1132"/>
      <c r="C60" s="1139"/>
      <c r="D60" s="1139"/>
      <c r="E60" s="1139"/>
      <c r="F60" s="1139"/>
      <c r="G60" s="1139"/>
      <c r="H60" s="1139"/>
      <c r="I60" s="1139"/>
      <c r="J60" s="1139"/>
      <c r="K60" s="1140"/>
    </row>
    <row r="61" spans="1:12" ht="12" customHeight="1" thickBot="1">
      <c r="B61" s="1141" t="s">
        <v>13188</v>
      </c>
      <c r="C61" s="1142" t="s">
        <v>3</v>
      </c>
      <c r="D61" s="1142" t="s">
        <v>4</v>
      </c>
      <c r="E61" s="1142" t="s">
        <v>5</v>
      </c>
      <c r="F61" s="1142" t="s">
        <v>6</v>
      </c>
      <c r="G61" s="1142" t="s">
        <v>7</v>
      </c>
      <c r="H61" s="1142" t="s">
        <v>8</v>
      </c>
      <c r="I61" s="1142" t="s">
        <v>9</v>
      </c>
      <c r="J61" s="1143" t="s">
        <v>10</v>
      </c>
      <c r="K61" s="862" t="s">
        <v>14006</v>
      </c>
      <c r="L61" s="1144" t="s">
        <v>13188</v>
      </c>
    </row>
    <row r="62" spans="1:12" ht="12" customHeight="1" thickTop="1">
      <c r="A62" s="1130">
        <v>0</v>
      </c>
      <c r="B62" s="793" t="str">
        <f t="shared" ref="B62:B67" si="12">CONCATENATE(("+0x"),DEC2HEX(A62,3))</f>
        <v>+0x000</v>
      </c>
      <c r="C62" s="832" t="s">
        <v>13856</v>
      </c>
      <c r="D62" s="1352" t="s">
        <v>13856</v>
      </c>
      <c r="E62" s="1352" t="s">
        <v>13856</v>
      </c>
      <c r="F62" s="1352" t="s">
        <v>13856</v>
      </c>
      <c r="G62" s="1997" t="s">
        <v>14049</v>
      </c>
      <c r="H62" s="1998"/>
      <c r="I62" s="1998"/>
      <c r="J62" s="1999"/>
      <c r="K62" s="796" t="s">
        <v>16</v>
      </c>
      <c r="L62" s="112" t="str">
        <f t="shared" ref="L62:L67" si="13">B62</f>
        <v>+0x000</v>
      </c>
    </row>
    <row r="63" spans="1:12" ht="12" customHeight="1">
      <c r="A63" s="1130">
        <f>A62+1</f>
        <v>1</v>
      </c>
      <c r="B63" s="793" t="str">
        <f t="shared" si="12"/>
        <v>+0x001</v>
      </c>
      <c r="C63" s="1994" t="s">
        <v>14050</v>
      </c>
      <c r="D63" s="1992"/>
      <c r="E63" s="1992"/>
      <c r="F63" s="1992"/>
      <c r="G63" s="1992"/>
      <c r="H63" s="1992"/>
      <c r="I63" s="1992"/>
      <c r="J63" s="1993"/>
      <c r="K63" s="796" t="s">
        <v>16</v>
      </c>
      <c r="L63" s="112" t="str">
        <f t="shared" si="13"/>
        <v>+0x001</v>
      </c>
    </row>
    <row r="64" spans="1:12" ht="12" customHeight="1">
      <c r="A64" s="1130">
        <f>A63+1</f>
        <v>2</v>
      </c>
      <c r="B64" s="793" t="str">
        <f t="shared" si="12"/>
        <v>+0x002</v>
      </c>
      <c r="C64" s="840" t="s">
        <v>13856</v>
      </c>
      <c r="D64" s="841" t="s">
        <v>13856</v>
      </c>
      <c r="E64" s="841" t="s">
        <v>13856</v>
      </c>
      <c r="F64" s="841" t="s">
        <v>13856</v>
      </c>
      <c r="G64" s="1991" t="s">
        <v>14051</v>
      </c>
      <c r="H64" s="1992"/>
      <c r="I64" s="1992"/>
      <c r="J64" s="1993"/>
      <c r="K64" s="796" t="s">
        <v>16</v>
      </c>
      <c r="L64" s="112" t="str">
        <f t="shared" si="13"/>
        <v>+0x002</v>
      </c>
    </row>
    <row r="65" spans="1:12" ht="12" customHeight="1">
      <c r="A65" s="1130">
        <f>A64+1</f>
        <v>3</v>
      </c>
      <c r="B65" s="793" t="str">
        <f t="shared" si="12"/>
        <v>+0x003</v>
      </c>
      <c r="C65" s="1994" t="s">
        <v>14052</v>
      </c>
      <c r="D65" s="1992"/>
      <c r="E65" s="1992"/>
      <c r="F65" s="1992"/>
      <c r="G65" s="1992"/>
      <c r="H65" s="1992"/>
      <c r="I65" s="1992"/>
      <c r="J65" s="1993"/>
      <c r="K65" s="796" t="s">
        <v>16</v>
      </c>
      <c r="L65" s="112" t="str">
        <f t="shared" si="13"/>
        <v>+0x003</v>
      </c>
    </row>
    <row r="66" spans="1:12" ht="12" customHeight="1">
      <c r="A66" s="1130">
        <f>A65+1</f>
        <v>4</v>
      </c>
      <c r="B66" s="793" t="str">
        <f t="shared" si="12"/>
        <v>+0x004</v>
      </c>
      <c r="C66" s="840" t="s">
        <v>13856</v>
      </c>
      <c r="D66" s="841" t="s">
        <v>13856</v>
      </c>
      <c r="E66" s="841" t="s">
        <v>13856</v>
      </c>
      <c r="F66" s="841" t="s">
        <v>13856</v>
      </c>
      <c r="G66" s="1991" t="s">
        <v>14053</v>
      </c>
      <c r="H66" s="1992"/>
      <c r="I66" s="1992"/>
      <c r="J66" s="1993"/>
      <c r="K66" s="796" t="s">
        <v>16</v>
      </c>
      <c r="L66" s="112" t="str">
        <f t="shared" si="13"/>
        <v>+0x004</v>
      </c>
    </row>
    <row r="67" spans="1:12" ht="12" customHeight="1">
      <c r="A67" s="1130">
        <f>A66+1</f>
        <v>5</v>
      </c>
      <c r="B67" s="793" t="str">
        <f t="shared" si="12"/>
        <v>+0x005</v>
      </c>
      <c r="C67" s="1994" t="s">
        <v>14054</v>
      </c>
      <c r="D67" s="1992"/>
      <c r="E67" s="1992"/>
      <c r="F67" s="1992"/>
      <c r="G67" s="1992"/>
      <c r="H67" s="1992"/>
      <c r="I67" s="1992"/>
      <c r="J67" s="1993"/>
      <c r="K67" s="796" t="s">
        <v>16</v>
      </c>
      <c r="L67" s="112" t="str">
        <f t="shared" si="13"/>
        <v>+0x005</v>
      </c>
    </row>
    <row r="68" spans="1:12" ht="12" customHeight="1">
      <c r="B68" s="1975"/>
      <c r="C68" s="1976"/>
      <c r="D68" s="1976"/>
      <c r="E68" s="1976"/>
      <c r="F68" s="1976"/>
      <c r="G68" s="1976"/>
      <c r="H68" s="1976"/>
      <c r="I68" s="1976"/>
      <c r="J68" s="1976"/>
      <c r="K68" s="1976"/>
      <c r="L68" s="1977"/>
    </row>
    <row r="69" spans="1:12" ht="12" customHeight="1">
      <c r="A69" s="1130">
        <v>2042</v>
      </c>
      <c r="B69" s="793" t="str">
        <f t="shared" ref="B69:B74" si="14">CONCATENATE(("+0x"),DEC2HEX(A69,3))</f>
        <v>+0x7FA</v>
      </c>
      <c r="C69" s="840" t="s">
        <v>13856</v>
      </c>
      <c r="D69" s="841" t="s">
        <v>13856</v>
      </c>
      <c r="E69" s="841" t="s">
        <v>13856</v>
      </c>
      <c r="F69" s="841" t="s">
        <v>13856</v>
      </c>
      <c r="G69" s="1991" t="s">
        <v>14055</v>
      </c>
      <c r="H69" s="1992"/>
      <c r="I69" s="1992"/>
      <c r="J69" s="1993"/>
      <c r="K69" s="796" t="s">
        <v>16</v>
      </c>
      <c r="L69" s="112" t="str">
        <f t="shared" ref="L69:L74" si="15">B69</f>
        <v>+0x7FA</v>
      </c>
    </row>
    <row r="70" spans="1:12" ht="12" customHeight="1">
      <c r="A70" s="1130">
        <f>A69+1</f>
        <v>2043</v>
      </c>
      <c r="B70" s="793" t="str">
        <f t="shared" si="14"/>
        <v>+0x7FB</v>
      </c>
      <c r="C70" s="1994" t="s">
        <v>14056</v>
      </c>
      <c r="D70" s="1992"/>
      <c r="E70" s="1992"/>
      <c r="F70" s="1992"/>
      <c r="G70" s="1992"/>
      <c r="H70" s="1992"/>
      <c r="I70" s="1992"/>
      <c r="J70" s="1993"/>
      <c r="K70" s="796" t="s">
        <v>16</v>
      </c>
      <c r="L70" s="112" t="str">
        <f t="shared" si="15"/>
        <v>+0x7FB</v>
      </c>
    </row>
    <row r="71" spans="1:12" ht="12" customHeight="1">
      <c r="A71" s="1130">
        <f>A70+1</f>
        <v>2044</v>
      </c>
      <c r="B71" s="793" t="str">
        <f t="shared" si="14"/>
        <v>+0x7FC</v>
      </c>
      <c r="C71" s="840" t="s">
        <v>13856</v>
      </c>
      <c r="D71" s="841" t="s">
        <v>13856</v>
      </c>
      <c r="E71" s="841" t="s">
        <v>13856</v>
      </c>
      <c r="F71" s="841" t="s">
        <v>13856</v>
      </c>
      <c r="G71" s="1991" t="s">
        <v>14057</v>
      </c>
      <c r="H71" s="1992"/>
      <c r="I71" s="1992"/>
      <c r="J71" s="1993"/>
      <c r="K71" s="796" t="s">
        <v>16</v>
      </c>
      <c r="L71" s="112" t="str">
        <f t="shared" si="15"/>
        <v>+0x7FC</v>
      </c>
    </row>
    <row r="72" spans="1:12" ht="12" customHeight="1">
      <c r="A72" s="1130">
        <f>A71+1</f>
        <v>2045</v>
      </c>
      <c r="B72" s="793" t="str">
        <f t="shared" si="14"/>
        <v>+0x7FD</v>
      </c>
      <c r="C72" s="1994" t="s">
        <v>14058</v>
      </c>
      <c r="D72" s="1992"/>
      <c r="E72" s="1992"/>
      <c r="F72" s="1992"/>
      <c r="G72" s="1992"/>
      <c r="H72" s="1992"/>
      <c r="I72" s="1992"/>
      <c r="J72" s="1993"/>
      <c r="K72" s="796" t="s">
        <v>16</v>
      </c>
      <c r="L72" s="112" t="str">
        <f t="shared" si="15"/>
        <v>+0x7FD</v>
      </c>
    </row>
    <row r="73" spans="1:12" ht="12" customHeight="1">
      <c r="A73" s="1130">
        <f>A72+1</f>
        <v>2046</v>
      </c>
      <c r="B73" s="793" t="str">
        <f t="shared" si="14"/>
        <v>+0x7FE</v>
      </c>
      <c r="C73" s="840" t="s">
        <v>13856</v>
      </c>
      <c r="D73" s="841" t="s">
        <v>13856</v>
      </c>
      <c r="E73" s="841" t="s">
        <v>13856</v>
      </c>
      <c r="F73" s="841" t="s">
        <v>13856</v>
      </c>
      <c r="G73" s="1991" t="s">
        <v>14059</v>
      </c>
      <c r="H73" s="1992"/>
      <c r="I73" s="1992"/>
      <c r="J73" s="1993"/>
      <c r="K73" s="796" t="s">
        <v>16</v>
      </c>
      <c r="L73" s="112" t="str">
        <f t="shared" si="15"/>
        <v>+0x7FE</v>
      </c>
    </row>
    <row r="74" spans="1:12" ht="12" customHeight="1" thickBot="1">
      <c r="A74" s="1130">
        <f>A73+1</f>
        <v>2047</v>
      </c>
      <c r="B74" s="793" t="str">
        <f t="shared" si="14"/>
        <v>+0x7FF</v>
      </c>
      <c r="C74" s="1994" t="s">
        <v>14060</v>
      </c>
      <c r="D74" s="1992"/>
      <c r="E74" s="1992"/>
      <c r="F74" s="1992"/>
      <c r="G74" s="1992"/>
      <c r="H74" s="1992"/>
      <c r="I74" s="1992"/>
      <c r="J74" s="1993"/>
      <c r="K74" s="796" t="s">
        <v>16</v>
      </c>
      <c r="L74" s="112" t="str">
        <f t="shared" si="15"/>
        <v>+0x7FF</v>
      </c>
    </row>
    <row r="75" spans="1:12" ht="12" customHeight="1" thickTop="1" thickBot="1">
      <c r="B75" s="1148" t="s">
        <v>13188</v>
      </c>
      <c r="C75" s="1149" t="s">
        <v>3</v>
      </c>
      <c r="D75" s="1149" t="s">
        <v>4</v>
      </c>
      <c r="E75" s="1149" t="s">
        <v>5</v>
      </c>
      <c r="F75" s="1149" t="s">
        <v>6</v>
      </c>
      <c r="G75" s="1149" t="s">
        <v>7</v>
      </c>
      <c r="H75" s="1149" t="s">
        <v>8</v>
      </c>
      <c r="I75" s="1149" t="s">
        <v>9</v>
      </c>
      <c r="J75" s="1150" t="s">
        <v>10</v>
      </c>
      <c r="K75" s="1151" t="s">
        <v>14006</v>
      </c>
      <c r="L75" s="1152" t="s">
        <v>2</v>
      </c>
    </row>
  </sheetData>
  <mergeCells count="52">
    <mergeCell ref="C10:J10"/>
    <mergeCell ref="G5:J5"/>
    <mergeCell ref="C6:J6"/>
    <mergeCell ref="G7:J7"/>
    <mergeCell ref="C8:J8"/>
    <mergeCell ref="G9:J9"/>
    <mergeCell ref="G28:J28"/>
    <mergeCell ref="B11:L11"/>
    <mergeCell ref="G12:J12"/>
    <mergeCell ref="C13:J13"/>
    <mergeCell ref="G14:J14"/>
    <mergeCell ref="C15:J15"/>
    <mergeCell ref="G16:J16"/>
    <mergeCell ref="C17:J17"/>
    <mergeCell ref="G24:J24"/>
    <mergeCell ref="C25:J25"/>
    <mergeCell ref="G26:J26"/>
    <mergeCell ref="C27:J27"/>
    <mergeCell ref="C46:J46"/>
    <mergeCell ref="C29:J29"/>
    <mergeCell ref="B30:L30"/>
    <mergeCell ref="G31:J31"/>
    <mergeCell ref="C32:J32"/>
    <mergeCell ref="G33:J33"/>
    <mergeCell ref="C34:J34"/>
    <mergeCell ref="G35:J35"/>
    <mergeCell ref="C36:J36"/>
    <mergeCell ref="G43:J43"/>
    <mergeCell ref="C44:J44"/>
    <mergeCell ref="G45:J45"/>
    <mergeCell ref="G64:J64"/>
    <mergeCell ref="G47:J47"/>
    <mergeCell ref="C48:J48"/>
    <mergeCell ref="B49:L49"/>
    <mergeCell ref="G50:J50"/>
    <mergeCell ref="C51:J51"/>
    <mergeCell ref="G52:J52"/>
    <mergeCell ref="C53:J53"/>
    <mergeCell ref="G54:J54"/>
    <mergeCell ref="C55:J55"/>
    <mergeCell ref="G62:J62"/>
    <mergeCell ref="C63:J63"/>
    <mergeCell ref="G71:J71"/>
    <mergeCell ref="C72:J72"/>
    <mergeCell ref="G73:J73"/>
    <mergeCell ref="C74:J74"/>
    <mergeCell ref="C65:J65"/>
    <mergeCell ref="G66:J66"/>
    <mergeCell ref="C67:J67"/>
    <mergeCell ref="B68:L68"/>
    <mergeCell ref="G69:J69"/>
    <mergeCell ref="C70:J70"/>
  </mergeCells>
  <phoneticPr fontId="1"/>
  <conditionalFormatting sqref="D1">
    <cfRule type="expression" dxfId="8" priority="3" stopIfTrue="1">
      <formula>NOT(EXACT(D1,D2))</formula>
    </cfRule>
  </conditionalFormatting>
  <conditionalFormatting sqref="D1">
    <cfRule type="expression" dxfId="7" priority="2" stopIfTrue="1">
      <formula>NOT(EXACT(D1,D2))</formula>
    </cfRule>
  </conditionalFormatting>
  <conditionalFormatting sqref="D1">
    <cfRule type="expression" dxfId="6"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zoomScaleNormal="100" workbookViewId="0"/>
  </sheetViews>
  <sheetFormatPr defaultColWidth="9" defaultRowHeight="12" customHeight="1"/>
  <cols>
    <col min="1" max="1" width="5.875" style="1130" bestFit="1" customWidth="1"/>
    <col min="2" max="2" width="9" style="1131"/>
    <col min="3" max="3" width="15.125" style="1132" customWidth="1"/>
    <col min="4" max="5" width="14.625" style="1131" customWidth="1"/>
    <col min="6" max="10" width="14.625" style="1132" customWidth="1"/>
    <col min="11" max="16384" width="9" style="1132"/>
  </cols>
  <sheetData>
    <row r="1" spans="1:12" ht="12" customHeight="1">
      <c r="D1" s="1133"/>
    </row>
    <row r="2" spans="1:12" ht="14.25">
      <c r="B2" s="1138" t="s">
        <v>14061</v>
      </c>
      <c r="C2" s="1135"/>
      <c r="D2" s="1138" t="s">
        <v>14062</v>
      </c>
      <c r="E2" s="1137"/>
      <c r="F2" s="1138" t="s">
        <v>14063</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14006</v>
      </c>
      <c r="L4" s="1144" t="s">
        <v>13188</v>
      </c>
    </row>
    <row r="5" spans="1:12" ht="12.75" customHeight="1" thickTop="1">
      <c r="A5" s="1130">
        <v>0</v>
      </c>
      <c r="B5" s="793" t="str">
        <f>CONCATENATE(("+0x"),DEC2HEX(A5,3))</f>
        <v>+0x000</v>
      </c>
      <c r="C5" s="2018" t="s">
        <v>14064</v>
      </c>
      <c r="D5" s="1982"/>
      <c r="E5" s="1982"/>
      <c r="F5" s="1982"/>
      <c r="G5" s="1982"/>
      <c r="H5" s="1982"/>
      <c r="I5" s="1982"/>
      <c r="J5" s="1983"/>
      <c r="K5" s="796" t="s">
        <v>16</v>
      </c>
      <c r="L5" s="112" t="str">
        <f>B5</f>
        <v>+0x000</v>
      </c>
    </row>
    <row r="6" spans="1:12" ht="12.75" customHeight="1">
      <c r="A6" s="1130">
        <f>A5+1</f>
        <v>1</v>
      </c>
      <c r="B6" s="793" t="str">
        <f>CONCATENATE(("+0x"),DEC2HEX(A6,3))</f>
        <v>+0x001</v>
      </c>
      <c r="C6" s="2008" t="s">
        <v>14065</v>
      </c>
      <c r="D6" s="1969"/>
      <c r="E6" s="1969"/>
      <c r="F6" s="1969"/>
      <c r="G6" s="1969"/>
      <c r="H6" s="1969"/>
      <c r="I6" s="1969"/>
      <c r="J6" s="1970"/>
      <c r="K6" s="796" t="s">
        <v>16</v>
      </c>
      <c r="L6" s="112" t="str">
        <f>B6</f>
        <v>+0x001</v>
      </c>
    </row>
    <row r="7" spans="1:12" ht="12" customHeight="1">
      <c r="A7" s="1130">
        <f>A6+1</f>
        <v>2</v>
      </c>
      <c r="B7" s="793" t="str">
        <f>CONCATENATE(("+0x"),DEC2HEX(A7,3))</f>
        <v>+0x002</v>
      </c>
      <c r="C7" s="2008" t="s">
        <v>14066</v>
      </c>
      <c r="D7" s="1969"/>
      <c r="E7" s="1969"/>
      <c r="F7" s="1969"/>
      <c r="G7" s="1969"/>
      <c r="H7" s="1969"/>
      <c r="I7" s="1969"/>
      <c r="J7" s="1970"/>
      <c r="K7" s="796" t="s">
        <v>14067</v>
      </c>
      <c r="L7" s="112" t="str">
        <f>B7</f>
        <v>+0x002</v>
      </c>
    </row>
    <row r="8" spans="1:12" ht="12" customHeight="1">
      <c r="B8" s="1975"/>
      <c r="C8" s="1976"/>
      <c r="D8" s="1976"/>
      <c r="E8" s="1976"/>
      <c r="F8" s="1976"/>
      <c r="G8" s="1976"/>
      <c r="H8" s="1976"/>
      <c r="I8" s="1976"/>
      <c r="J8" s="1976"/>
      <c r="K8" s="1976"/>
      <c r="L8" s="1977"/>
    </row>
    <row r="9" spans="1:12" ht="12" customHeight="1">
      <c r="A9" s="1130">
        <v>4093</v>
      </c>
      <c r="B9" s="793" t="str">
        <f>CONCATENATE(("+0x"),DEC2HEX(A9,3))</f>
        <v>+0xFFD</v>
      </c>
      <c r="C9" s="2008" t="s">
        <v>14068</v>
      </c>
      <c r="D9" s="1969"/>
      <c r="E9" s="1969"/>
      <c r="F9" s="1969"/>
      <c r="G9" s="1969"/>
      <c r="H9" s="1969"/>
      <c r="I9" s="1969"/>
      <c r="J9" s="1970"/>
      <c r="K9" s="796" t="s">
        <v>16</v>
      </c>
      <c r="L9" s="112" t="str">
        <f>B9</f>
        <v>+0xFFD</v>
      </c>
    </row>
    <row r="10" spans="1:12" ht="12" customHeight="1">
      <c r="A10" s="1130">
        <f>A9+1</f>
        <v>4094</v>
      </c>
      <c r="B10" s="793" t="str">
        <f>CONCATENATE(("+0x"),DEC2HEX(A10,3))</f>
        <v>+0xFFE</v>
      </c>
      <c r="C10" s="2008" t="s">
        <v>14069</v>
      </c>
      <c r="D10" s="1969"/>
      <c r="E10" s="1969"/>
      <c r="F10" s="1969"/>
      <c r="G10" s="1969"/>
      <c r="H10" s="1969"/>
      <c r="I10" s="1969"/>
      <c r="J10" s="1970"/>
      <c r="K10" s="796" t="s">
        <v>16</v>
      </c>
      <c r="L10" s="112" t="str">
        <f>B10</f>
        <v>+0xFFE</v>
      </c>
    </row>
    <row r="11" spans="1:12" ht="12" customHeight="1" thickBot="1">
      <c r="A11" s="1130">
        <f>A10+1</f>
        <v>4095</v>
      </c>
      <c r="B11" s="793" t="str">
        <f>CONCATENATE(("+0x"),DEC2HEX(A11,3))</f>
        <v>+0xFFF</v>
      </c>
      <c r="C11" s="2008" t="s">
        <v>14070</v>
      </c>
      <c r="D11" s="1969"/>
      <c r="E11" s="1969"/>
      <c r="F11" s="1969"/>
      <c r="G11" s="1969"/>
      <c r="H11" s="1969"/>
      <c r="I11" s="1969"/>
      <c r="J11" s="1970"/>
      <c r="K11" s="796" t="s">
        <v>16</v>
      </c>
      <c r="L11" s="112" t="str">
        <f>B11</f>
        <v>+0xFFF</v>
      </c>
    </row>
    <row r="12" spans="1:12" ht="12" customHeight="1" thickTop="1" thickBot="1">
      <c r="B12" s="1148" t="s">
        <v>13188</v>
      </c>
      <c r="C12" s="1149" t="s">
        <v>3</v>
      </c>
      <c r="D12" s="1149" t="s">
        <v>4</v>
      </c>
      <c r="E12" s="1149" t="s">
        <v>5</v>
      </c>
      <c r="F12" s="1149" t="s">
        <v>6</v>
      </c>
      <c r="G12" s="1149" t="s">
        <v>7</v>
      </c>
      <c r="H12" s="1149" t="s">
        <v>8</v>
      </c>
      <c r="I12" s="1149" t="s">
        <v>9</v>
      </c>
      <c r="J12" s="1150" t="s">
        <v>10</v>
      </c>
      <c r="K12" s="1151" t="s">
        <v>14006</v>
      </c>
      <c r="L12" s="1152" t="s">
        <v>2</v>
      </c>
    </row>
    <row r="15" spans="1:12" ht="12" customHeight="1">
      <c r="B15" s="1138" t="s">
        <v>14071</v>
      </c>
      <c r="C15" s="1135"/>
      <c r="D15" s="1138" t="s">
        <v>14072</v>
      </c>
      <c r="E15" s="1137"/>
      <c r="F15" s="1138" t="s">
        <v>14063</v>
      </c>
      <c r="G15" s="1139"/>
      <c r="H15" s="1139"/>
      <c r="I15" s="1139"/>
      <c r="J15" s="1139"/>
      <c r="K15" s="1140"/>
    </row>
    <row r="16" spans="1:12" ht="12" customHeight="1" thickBot="1">
      <c r="B16" s="1132"/>
      <c r="C16" s="1139"/>
      <c r="D16" s="1139"/>
      <c r="E16" s="1139"/>
      <c r="F16" s="1139"/>
      <c r="G16" s="1139"/>
      <c r="H16" s="1139"/>
      <c r="I16" s="1139"/>
      <c r="J16" s="1139"/>
      <c r="K16" s="1140"/>
    </row>
    <row r="17" spans="1:12" ht="12" customHeight="1" thickBot="1">
      <c r="B17" s="1141" t="s">
        <v>13188</v>
      </c>
      <c r="C17" s="1142" t="s">
        <v>3</v>
      </c>
      <c r="D17" s="1142" t="s">
        <v>4</v>
      </c>
      <c r="E17" s="1142" t="s">
        <v>5</v>
      </c>
      <c r="F17" s="1142" t="s">
        <v>6</v>
      </c>
      <c r="G17" s="1142" t="s">
        <v>7</v>
      </c>
      <c r="H17" s="1142" t="s">
        <v>8</v>
      </c>
      <c r="I17" s="1142" t="s">
        <v>9</v>
      </c>
      <c r="J17" s="1143" t="s">
        <v>10</v>
      </c>
      <c r="K17" s="862" t="s">
        <v>14006</v>
      </c>
      <c r="L17" s="1144" t="s">
        <v>13188</v>
      </c>
    </row>
    <row r="18" spans="1:12" ht="12" customHeight="1" thickTop="1">
      <c r="A18" s="1130">
        <v>0</v>
      </c>
      <c r="B18" s="793" t="str">
        <f>CONCATENATE(("+0x"),DEC2HEX(A18,3))</f>
        <v>+0x000</v>
      </c>
      <c r="C18" s="2016" t="s">
        <v>14073</v>
      </c>
      <c r="D18" s="2010"/>
      <c r="E18" s="2010"/>
      <c r="F18" s="2010"/>
      <c r="G18" s="2010"/>
      <c r="H18" s="2010"/>
      <c r="I18" s="2010"/>
      <c r="J18" s="2011"/>
      <c r="K18" s="796" t="s">
        <v>16</v>
      </c>
      <c r="L18" s="112" t="str">
        <f>B18</f>
        <v>+0x000</v>
      </c>
    </row>
    <row r="19" spans="1:12" ht="12" customHeight="1">
      <c r="A19" s="1130">
        <f>A18+1</f>
        <v>1</v>
      </c>
      <c r="B19" s="793" t="str">
        <f>CONCATENATE(("+0x"),DEC2HEX(A19,3))</f>
        <v>+0x001</v>
      </c>
      <c r="C19" s="2000" t="s">
        <v>14074</v>
      </c>
      <c r="D19" s="1966"/>
      <c r="E19" s="1966"/>
      <c r="F19" s="1966"/>
      <c r="G19" s="1966"/>
      <c r="H19" s="1966"/>
      <c r="I19" s="1966"/>
      <c r="J19" s="1967"/>
      <c r="K19" s="796" t="s">
        <v>16</v>
      </c>
      <c r="L19" s="112" t="str">
        <f>B19</f>
        <v>+0x001</v>
      </c>
    </row>
    <row r="20" spans="1:12" ht="12" customHeight="1">
      <c r="A20" s="1130">
        <f>A19+1</f>
        <v>2</v>
      </c>
      <c r="B20" s="793" t="str">
        <f>CONCATENATE(("+0x"),DEC2HEX(A20,3))</f>
        <v>+0x002</v>
      </c>
      <c r="C20" s="2000" t="s">
        <v>14075</v>
      </c>
      <c r="D20" s="1966"/>
      <c r="E20" s="1966"/>
      <c r="F20" s="1966"/>
      <c r="G20" s="1966"/>
      <c r="H20" s="1966"/>
      <c r="I20" s="1966"/>
      <c r="J20" s="1967"/>
      <c r="K20" s="796" t="s">
        <v>14067</v>
      </c>
      <c r="L20" s="112" t="str">
        <f>B20</f>
        <v>+0x002</v>
      </c>
    </row>
    <row r="21" spans="1:12" ht="12" customHeight="1">
      <c r="B21" s="1975"/>
      <c r="C21" s="1976"/>
      <c r="D21" s="1976"/>
      <c r="E21" s="1976"/>
      <c r="F21" s="1976"/>
      <c r="G21" s="1976"/>
      <c r="H21" s="1976"/>
      <c r="I21" s="1976"/>
      <c r="J21" s="1976"/>
      <c r="K21" s="1976"/>
      <c r="L21" s="1977"/>
    </row>
    <row r="22" spans="1:12" ht="12" customHeight="1">
      <c r="A22" s="1130">
        <v>4093</v>
      </c>
      <c r="B22" s="793" t="str">
        <f>CONCATENATE(("+0x"),DEC2HEX(A22,3))</f>
        <v>+0xFFD</v>
      </c>
      <c r="C22" s="2000" t="s">
        <v>14076</v>
      </c>
      <c r="D22" s="1966"/>
      <c r="E22" s="1966"/>
      <c r="F22" s="1966"/>
      <c r="G22" s="1966"/>
      <c r="H22" s="1966"/>
      <c r="I22" s="1966"/>
      <c r="J22" s="1967"/>
      <c r="K22" s="796" t="s">
        <v>16</v>
      </c>
      <c r="L22" s="112" t="str">
        <f>B22</f>
        <v>+0xFFD</v>
      </c>
    </row>
    <row r="23" spans="1:12" ht="12" customHeight="1">
      <c r="A23" s="1130">
        <f>A22+1</f>
        <v>4094</v>
      </c>
      <c r="B23" s="793" t="str">
        <f>CONCATENATE(("+0x"),DEC2HEX(A23,3))</f>
        <v>+0xFFE</v>
      </c>
      <c r="C23" s="2000" t="s">
        <v>14077</v>
      </c>
      <c r="D23" s="1966"/>
      <c r="E23" s="1966"/>
      <c r="F23" s="1966"/>
      <c r="G23" s="1966"/>
      <c r="H23" s="1966"/>
      <c r="I23" s="1966"/>
      <c r="J23" s="1967"/>
      <c r="K23" s="796" t="s">
        <v>16</v>
      </c>
      <c r="L23" s="112" t="str">
        <f>B23</f>
        <v>+0xFFE</v>
      </c>
    </row>
    <row r="24" spans="1:12" ht="12" customHeight="1" thickBot="1">
      <c r="A24" s="1130">
        <f>A23+1</f>
        <v>4095</v>
      </c>
      <c r="B24" s="793" t="str">
        <f>CONCATENATE(("+0x"),DEC2HEX(A24,3))</f>
        <v>+0xFFF</v>
      </c>
      <c r="C24" s="2000" t="s">
        <v>14078</v>
      </c>
      <c r="D24" s="1966"/>
      <c r="E24" s="1966"/>
      <c r="F24" s="1966"/>
      <c r="G24" s="1966"/>
      <c r="H24" s="1966"/>
      <c r="I24" s="1966"/>
      <c r="J24" s="1967"/>
      <c r="K24" s="796" t="s">
        <v>16</v>
      </c>
      <c r="L24" s="112" t="str">
        <f>B24</f>
        <v>+0xFFF</v>
      </c>
    </row>
    <row r="25" spans="1:12" ht="12" customHeight="1" thickTop="1" thickBot="1">
      <c r="B25" s="1148" t="s">
        <v>13188</v>
      </c>
      <c r="C25" s="1149" t="s">
        <v>3</v>
      </c>
      <c r="D25" s="1149" t="s">
        <v>4</v>
      </c>
      <c r="E25" s="1149" t="s">
        <v>5</v>
      </c>
      <c r="F25" s="1149" t="s">
        <v>6</v>
      </c>
      <c r="G25" s="1149" t="s">
        <v>7</v>
      </c>
      <c r="H25" s="1149" t="s">
        <v>8</v>
      </c>
      <c r="I25" s="1149" t="s">
        <v>9</v>
      </c>
      <c r="J25" s="1150" t="s">
        <v>10</v>
      </c>
      <c r="K25" s="1151" t="s">
        <v>14006</v>
      </c>
      <c r="L25" s="1152" t="s">
        <v>2</v>
      </c>
    </row>
    <row r="28" spans="1:12" ht="12" customHeight="1">
      <c r="B28" s="1138" t="s">
        <v>14079</v>
      </c>
      <c r="C28" s="1135"/>
      <c r="D28" s="1138" t="s">
        <v>14080</v>
      </c>
      <c r="E28" s="1137"/>
      <c r="F28" s="1138" t="s">
        <v>14063</v>
      </c>
      <c r="G28" s="1139"/>
      <c r="H28" s="1139"/>
      <c r="I28" s="1139"/>
      <c r="J28" s="1139"/>
      <c r="K28" s="1140"/>
    </row>
    <row r="29" spans="1:12" ht="12" customHeight="1" thickBot="1">
      <c r="B29" s="1132"/>
      <c r="C29" s="1139"/>
      <c r="D29" s="1139"/>
      <c r="E29" s="1139"/>
      <c r="F29" s="1139"/>
      <c r="G29" s="1139"/>
      <c r="H29" s="1139"/>
      <c r="I29" s="1139"/>
      <c r="J29" s="1139"/>
      <c r="K29" s="1140"/>
    </row>
    <row r="30" spans="1:12" ht="12" customHeight="1" thickBot="1">
      <c r="B30" s="1141" t="s">
        <v>13188</v>
      </c>
      <c r="C30" s="1142" t="s">
        <v>3</v>
      </c>
      <c r="D30" s="1142" t="s">
        <v>4</v>
      </c>
      <c r="E30" s="1142" t="s">
        <v>5</v>
      </c>
      <c r="F30" s="1142" t="s">
        <v>6</v>
      </c>
      <c r="G30" s="1142" t="s">
        <v>7</v>
      </c>
      <c r="H30" s="1142" t="s">
        <v>8</v>
      </c>
      <c r="I30" s="1142" t="s">
        <v>9</v>
      </c>
      <c r="J30" s="1143" t="s">
        <v>10</v>
      </c>
      <c r="K30" s="862" t="s">
        <v>14006</v>
      </c>
      <c r="L30" s="1144" t="s">
        <v>13188</v>
      </c>
    </row>
    <row r="31" spans="1:12" ht="12" customHeight="1" thickTop="1">
      <c r="A31" s="1130">
        <v>0</v>
      </c>
      <c r="B31" s="793" t="str">
        <f>CONCATENATE(("+0x"),DEC2HEX(A31,3))</f>
        <v>+0x000</v>
      </c>
      <c r="C31" s="2017" t="s">
        <v>14081</v>
      </c>
      <c r="D31" s="2005"/>
      <c r="E31" s="2005"/>
      <c r="F31" s="2005"/>
      <c r="G31" s="2005"/>
      <c r="H31" s="2005"/>
      <c r="I31" s="2005"/>
      <c r="J31" s="2006"/>
      <c r="K31" s="796" t="s">
        <v>16</v>
      </c>
      <c r="L31" s="112" t="str">
        <f>B31</f>
        <v>+0x000</v>
      </c>
    </row>
    <row r="32" spans="1:12" ht="12" customHeight="1">
      <c r="A32" s="1130">
        <f>A31+1</f>
        <v>1</v>
      </c>
      <c r="B32" s="793" t="str">
        <f>CONCATENATE(("+0x"),DEC2HEX(A32,3))</f>
        <v>+0x001</v>
      </c>
      <c r="C32" s="1996" t="s">
        <v>14082</v>
      </c>
      <c r="D32" s="1960"/>
      <c r="E32" s="1960"/>
      <c r="F32" s="1960"/>
      <c r="G32" s="1960"/>
      <c r="H32" s="1960"/>
      <c r="I32" s="1960"/>
      <c r="J32" s="1961"/>
      <c r="K32" s="796" t="s">
        <v>16</v>
      </c>
      <c r="L32" s="112" t="str">
        <f>B32</f>
        <v>+0x001</v>
      </c>
    </row>
    <row r="33" spans="1:12" ht="12" customHeight="1">
      <c r="A33" s="1130">
        <f>A32+1</f>
        <v>2</v>
      </c>
      <c r="B33" s="793" t="str">
        <f>CONCATENATE(("+0x"),DEC2HEX(A33,3))</f>
        <v>+0x002</v>
      </c>
      <c r="C33" s="1996" t="s">
        <v>14083</v>
      </c>
      <c r="D33" s="1960"/>
      <c r="E33" s="1960"/>
      <c r="F33" s="1960"/>
      <c r="G33" s="1960"/>
      <c r="H33" s="1960"/>
      <c r="I33" s="1960"/>
      <c r="J33" s="1961"/>
      <c r="K33" s="796" t="s">
        <v>14067</v>
      </c>
      <c r="L33" s="112" t="str">
        <f>B33</f>
        <v>+0x002</v>
      </c>
    </row>
    <row r="34" spans="1:12" ht="12" customHeight="1">
      <c r="B34" s="1975"/>
      <c r="C34" s="1976"/>
      <c r="D34" s="1976"/>
      <c r="E34" s="1976"/>
      <c r="F34" s="1976"/>
      <c r="G34" s="1976"/>
      <c r="H34" s="1976"/>
      <c r="I34" s="1976"/>
      <c r="J34" s="1976"/>
      <c r="K34" s="1976"/>
      <c r="L34" s="1977"/>
    </row>
    <row r="35" spans="1:12" ht="12" customHeight="1">
      <c r="A35" s="1130">
        <v>4093</v>
      </c>
      <c r="B35" s="793" t="str">
        <f>CONCATENATE(("+0x"),DEC2HEX(A35,3))</f>
        <v>+0xFFD</v>
      </c>
      <c r="C35" s="1996" t="s">
        <v>14084</v>
      </c>
      <c r="D35" s="1960"/>
      <c r="E35" s="1960"/>
      <c r="F35" s="1960"/>
      <c r="G35" s="1960"/>
      <c r="H35" s="1960"/>
      <c r="I35" s="1960"/>
      <c r="J35" s="1961"/>
      <c r="K35" s="796" t="s">
        <v>16</v>
      </c>
      <c r="L35" s="112" t="str">
        <f>B35</f>
        <v>+0xFFD</v>
      </c>
    </row>
    <row r="36" spans="1:12" ht="12" customHeight="1">
      <c r="A36" s="1130">
        <f>A35+1</f>
        <v>4094</v>
      </c>
      <c r="B36" s="793" t="str">
        <f>CONCATENATE(("+0x"),DEC2HEX(A36,3))</f>
        <v>+0xFFE</v>
      </c>
      <c r="C36" s="1996" t="s">
        <v>14085</v>
      </c>
      <c r="D36" s="1960"/>
      <c r="E36" s="1960"/>
      <c r="F36" s="1960"/>
      <c r="G36" s="1960"/>
      <c r="H36" s="1960"/>
      <c r="I36" s="1960"/>
      <c r="J36" s="1961"/>
      <c r="K36" s="796" t="s">
        <v>16</v>
      </c>
      <c r="L36" s="112" t="str">
        <f>B36</f>
        <v>+0xFFE</v>
      </c>
    </row>
    <row r="37" spans="1:12" ht="12" customHeight="1" thickBot="1">
      <c r="A37" s="1130">
        <f>A36+1</f>
        <v>4095</v>
      </c>
      <c r="B37" s="793" t="str">
        <f>CONCATENATE(("+0x"),DEC2HEX(A37,3))</f>
        <v>+0xFFF</v>
      </c>
      <c r="C37" s="1996" t="s">
        <v>14086</v>
      </c>
      <c r="D37" s="1960"/>
      <c r="E37" s="1960"/>
      <c r="F37" s="1960"/>
      <c r="G37" s="1960"/>
      <c r="H37" s="1960"/>
      <c r="I37" s="1960"/>
      <c r="J37" s="1961"/>
      <c r="K37" s="796" t="s">
        <v>16</v>
      </c>
      <c r="L37" s="112" t="str">
        <f>B37</f>
        <v>+0xFFF</v>
      </c>
    </row>
    <row r="38" spans="1:12" ht="12" customHeight="1" thickTop="1" thickBot="1">
      <c r="B38" s="1148" t="s">
        <v>13188</v>
      </c>
      <c r="C38" s="1149" t="s">
        <v>3</v>
      </c>
      <c r="D38" s="1149" t="s">
        <v>4</v>
      </c>
      <c r="E38" s="1149" t="s">
        <v>5</v>
      </c>
      <c r="F38" s="1149" t="s">
        <v>6</v>
      </c>
      <c r="G38" s="1149" t="s">
        <v>7</v>
      </c>
      <c r="H38" s="1149" t="s">
        <v>8</v>
      </c>
      <c r="I38" s="1149" t="s">
        <v>9</v>
      </c>
      <c r="J38" s="1150" t="s">
        <v>10</v>
      </c>
      <c r="K38" s="1151" t="s">
        <v>14006</v>
      </c>
      <c r="L38" s="1152" t="s">
        <v>2</v>
      </c>
    </row>
    <row r="41" spans="1:12" ht="12" customHeight="1">
      <c r="B41" s="1138" t="s">
        <v>14087</v>
      </c>
      <c r="C41" s="1135"/>
      <c r="D41" s="1136" t="str">
        <f>"Base Address : "&amp;DEC2HEX(HEX2DEC(SUBSTITUTE(SUBSTITUTE(D28,"Base Address : ",""),"h",""))+VALUE(SUBSTITUTE(SUBSTITUTE(F28,"Total number of register : ","")," byte","")),4)&amp;"h"</f>
        <v>Base Address : D900h</v>
      </c>
      <c r="E41" s="1137"/>
      <c r="F41" s="1138" t="s">
        <v>14063</v>
      </c>
      <c r="G41" s="1139"/>
      <c r="H41" s="1139"/>
      <c r="I41" s="1139"/>
      <c r="J41" s="1139"/>
      <c r="K41" s="1140"/>
    </row>
    <row r="42" spans="1:12" ht="12" customHeight="1" thickBot="1">
      <c r="B42" s="1132"/>
      <c r="C42" s="1139"/>
      <c r="D42" s="1139"/>
      <c r="E42" s="1139"/>
      <c r="F42" s="1139"/>
      <c r="G42" s="1139"/>
      <c r="H42" s="1139"/>
      <c r="I42" s="1139"/>
      <c r="J42" s="1139"/>
      <c r="K42" s="1140"/>
    </row>
    <row r="43" spans="1:12" ht="12" customHeight="1" thickBot="1">
      <c r="B43" s="1141" t="s">
        <v>13188</v>
      </c>
      <c r="C43" s="1142" t="s">
        <v>3</v>
      </c>
      <c r="D43" s="1142" t="s">
        <v>4</v>
      </c>
      <c r="E43" s="1142" t="s">
        <v>5</v>
      </c>
      <c r="F43" s="1142" t="s">
        <v>6</v>
      </c>
      <c r="G43" s="1142" t="s">
        <v>7</v>
      </c>
      <c r="H43" s="1142" t="s">
        <v>8</v>
      </c>
      <c r="I43" s="1142" t="s">
        <v>9</v>
      </c>
      <c r="J43" s="1143" t="s">
        <v>10</v>
      </c>
      <c r="K43" s="862" t="s">
        <v>14006</v>
      </c>
      <c r="L43" s="1144" t="s">
        <v>13188</v>
      </c>
    </row>
    <row r="44" spans="1:12" ht="12" customHeight="1" thickTop="1">
      <c r="A44" s="1130">
        <v>0</v>
      </c>
      <c r="B44" s="793" t="str">
        <f>CONCATENATE(("+0x"),DEC2HEX(A44,3))</f>
        <v>+0x000</v>
      </c>
      <c r="C44" s="2015" t="s">
        <v>14088</v>
      </c>
      <c r="D44" s="1998"/>
      <c r="E44" s="1998"/>
      <c r="F44" s="1998"/>
      <c r="G44" s="1998"/>
      <c r="H44" s="1998"/>
      <c r="I44" s="1998"/>
      <c r="J44" s="1999"/>
      <c r="K44" s="796" t="s">
        <v>16</v>
      </c>
      <c r="L44" s="112" t="str">
        <f>B44</f>
        <v>+0x000</v>
      </c>
    </row>
    <row r="45" spans="1:12" ht="12" customHeight="1">
      <c r="A45" s="1130">
        <f>A44+1</f>
        <v>1</v>
      </c>
      <c r="B45" s="793" t="str">
        <f>CONCATENATE(("+0x"),DEC2HEX(A45,3))</f>
        <v>+0x001</v>
      </c>
      <c r="C45" s="1994" t="s">
        <v>14089</v>
      </c>
      <c r="D45" s="1992"/>
      <c r="E45" s="1992"/>
      <c r="F45" s="1992"/>
      <c r="G45" s="1992"/>
      <c r="H45" s="1992"/>
      <c r="I45" s="1992"/>
      <c r="J45" s="1993"/>
      <c r="K45" s="796" t="s">
        <v>16</v>
      </c>
      <c r="L45" s="112" t="str">
        <f>B45</f>
        <v>+0x001</v>
      </c>
    </row>
    <row r="46" spans="1:12" ht="12" customHeight="1">
      <c r="A46" s="1130">
        <f>A45+1</f>
        <v>2</v>
      </c>
      <c r="B46" s="793" t="str">
        <f>CONCATENATE(("+0x"),DEC2HEX(A46,3))</f>
        <v>+0x002</v>
      </c>
      <c r="C46" s="1994" t="s">
        <v>14090</v>
      </c>
      <c r="D46" s="1992"/>
      <c r="E46" s="1992"/>
      <c r="F46" s="1992"/>
      <c r="G46" s="1992"/>
      <c r="H46" s="1992"/>
      <c r="I46" s="1992"/>
      <c r="J46" s="1993"/>
      <c r="K46" s="796" t="s">
        <v>14067</v>
      </c>
      <c r="L46" s="112" t="str">
        <f>B46</f>
        <v>+0x002</v>
      </c>
    </row>
    <row r="47" spans="1:12" ht="12" customHeight="1">
      <c r="B47" s="1975"/>
      <c r="C47" s="1976"/>
      <c r="D47" s="1976"/>
      <c r="E47" s="1976"/>
      <c r="F47" s="1976"/>
      <c r="G47" s="1976"/>
      <c r="H47" s="1976"/>
      <c r="I47" s="1976"/>
      <c r="J47" s="1976"/>
      <c r="K47" s="1976"/>
      <c r="L47" s="1977"/>
    </row>
    <row r="48" spans="1:12" ht="12" customHeight="1">
      <c r="A48" s="1130">
        <v>4093</v>
      </c>
      <c r="B48" s="793" t="str">
        <f>CONCATENATE(("+0x"),DEC2HEX(A48,3))</f>
        <v>+0xFFD</v>
      </c>
      <c r="C48" s="1994" t="s">
        <v>14091</v>
      </c>
      <c r="D48" s="1992"/>
      <c r="E48" s="1992"/>
      <c r="F48" s="1992"/>
      <c r="G48" s="1992"/>
      <c r="H48" s="1992"/>
      <c r="I48" s="1992"/>
      <c r="J48" s="1993"/>
      <c r="K48" s="796" t="s">
        <v>16</v>
      </c>
      <c r="L48" s="112" t="str">
        <f>B48</f>
        <v>+0xFFD</v>
      </c>
    </row>
    <row r="49" spans="1:12" ht="12" customHeight="1">
      <c r="A49" s="1130">
        <f>A48+1</f>
        <v>4094</v>
      </c>
      <c r="B49" s="793" t="str">
        <f>CONCATENATE(("+0x"),DEC2HEX(A49,3))</f>
        <v>+0xFFE</v>
      </c>
      <c r="C49" s="1994" t="s">
        <v>14092</v>
      </c>
      <c r="D49" s="1992"/>
      <c r="E49" s="1992"/>
      <c r="F49" s="1992"/>
      <c r="G49" s="1992"/>
      <c r="H49" s="1992"/>
      <c r="I49" s="1992"/>
      <c r="J49" s="1993"/>
      <c r="K49" s="796" t="s">
        <v>16</v>
      </c>
      <c r="L49" s="112" t="str">
        <f>B49</f>
        <v>+0xFFE</v>
      </c>
    </row>
    <row r="50" spans="1:12" ht="12" customHeight="1" thickBot="1">
      <c r="A50" s="1130">
        <f>A49+1</f>
        <v>4095</v>
      </c>
      <c r="B50" s="793" t="str">
        <f>CONCATENATE(("+0x"),DEC2HEX(A50,3))</f>
        <v>+0xFFF</v>
      </c>
      <c r="C50" s="1994" t="s">
        <v>14093</v>
      </c>
      <c r="D50" s="1992"/>
      <c r="E50" s="1992"/>
      <c r="F50" s="1992"/>
      <c r="G50" s="1992"/>
      <c r="H50" s="1992"/>
      <c r="I50" s="1992"/>
      <c r="J50" s="1993"/>
      <c r="K50" s="796" t="s">
        <v>16</v>
      </c>
      <c r="L50" s="112" t="str">
        <f>B50</f>
        <v>+0xFFF</v>
      </c>
    </row>
    <row r="51" spans="1:12" ht="12" customHeight="1" thickTop="1" thickBot="1">
      <c r="B51" s="1148" t="s">
        <v>13188</v>
      </c>
      <c r="C51" s="1149" t="s">
        <v>3</v>
      </c>
      <c r="D51" s="1149" t="s">
        <v>4</v>
      </c>
      <c r="E51" s="1149" t="s">
        <v>5</v>
      </c>
      <c r="F51" s="1149" t="s">
        <v>6</v>
      </c>
      <c r="G51" s="1149" t="s">
        <v>7</v>
      </c>
      <c r="H51" s="1149" t="s">
        <v>8</v>
      </c>
      <c r="I51" s="1149" t="s">
        <v>9</v>
      </c>
      <c r="J51" s="1150" t="s">
        <v>10</v>
      </c>
      <c r="K51" s="1151" t="s">
        <v>14006</v>
      </c>
      <c r="L51" s="1152" t="s">
        <v>2</v>
      </c>
    </row>
  </sheetData>
  <mergeCells count="28">
    <mergeCell ref="C10:J10"/>
    <mergeCell ref="C5:J5"/>
    <mergeCell ref="C6:J6"/>
    <mergeCell ref="C7:J7"/>
    <mergeCell ref="B8:L8"/>
    <mergeCell ref="C9:J9"/>
    <mergeCell ref="B34:L34"/>
    <mergeCell ref="C11:J11"/>
    <mergeCell ref="C18:J18"/>
    <mergeCell ref="C19:J19"/>
    <mergeCell ref="C20:J20"/>
    <mergeCell ref="B21:L21"/>
    <mergeCell ref="C22:J22"/>
    <mergeCell ref="C23:J23"/>
    <mergeCell ref="C24:J24"/>
    <mergeCell ref="C31:J31"/>
    <mergeCell ref="C32:J32"/>
    <mergeCell ref="C33:J33"/>
    <mergeCell ref="B47:L47"/>
    <mergeCell ref="C48:J48"/>
    <mergeCell ref="C49:J49"/>
    <mergeCell ref="C50:J50"/>
    <mergeCell ref="C35:J35"/>
    <mergeCell ref="C36:J36"/>
    <mergeCell ref="C37:J37"/>
    <mergeCell ref="C44:J44"/>
    <mergeCell ref="C45:J45"/>
    <mergeCell ref="C46:J46"/>
  </mergeCells>
  <phoneticPr fontId="1"/>
  <conditionalFormatting sqref="D1">
    <cfRule type="expression" dxfId="5" priority="3" stopIfTrue="1">
      <formula>NOT(EXACT(D1,D2))</formula>
    </cfRule>
  </conditionalFormatting>
  <conditionalFormatting sqref="D1">
    <cfRule type="expression" dxfId="4" priority="2" stopIfTrue="1">
      <formula>NOT(EXACT(D1,D2))</formula>
    </cfRule>
  </conditionalFormatting>
  <conditionalFormatting sqref="D1">
    <cfRule type="expression" dxfId="3"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
  <sheetViews>
    <sheetView zoomScaleNormal="100" workbookViewId="0"/>
  </sheetViews>
  <sheetFormatPr defaultColWidth="9" defaultRowHeight="12" customHeight="1"/>
  <cols>
    <col min="1" max="1" width="5.875" style="1130" bestFit="1" customWidth="1"/>
    <col min="2" max="2" width="9" style="1131"/>
    <col min="3" max="3" width="15.125" style="1132" customWidth="1"/>
    <col min="4" max="5" width="14.625" style="1131" customWidth="1"/>
    <col min="6" max="10" width="14.625" style="1132" customWidth="1"/>
    <col min="11" max="16384" width="9" style="1132"/>
  </cols>
  <sheetData>
    <row r="1" spans="1:12" ht="12" customHeight="1">
      <c r="D1" s="1133"/>
    </row>
    <row r="2" spans="1:12" ht="14.25">
      <c r="B2" s="1138" t="s">
        <v>14094</v>
      </c>
      <c r="C2" s="1135"/>
      <c r="D2" s="1138" t="s">
        <v>14095</v>
      </c>
      <c r="E2" s="1137"/>
      <c r="F2" s="1138" t="s">
        <v>14096</v>
      </c>
      <c r="G2" s="1139"/>
      <c r="H2" s="1139"/>
      <c r="I2" s="1139"/>
      <c r="J2" s="1139"/>
      <c r="K2" s="1140"/>
    </row>
    <row r="3" spans="1:12" ht="12.75" thickBot="1">
      <c r="B3" s="1132"/>
      <c r="C3" s="1139"/>
      <c r="D3" s="1139"/>
      <c r="E3" s="1139"/>
      <c r="F3" s="1139"/>
      <c r="G3" s="1139"/>
      <c r="H3" s="1139"/>
      <c r="I3" s="1139"/>
      <c r="J3" s="1139"/>
      <c r="K3" s="1140"/>
    </row>
    <row r="4" spans="1:12" ht="12.75" thickBot="1">
      <c r="B4" s="1141" t="s">
        <v>13188</v>
      </c>
      <c r="C4" s="1142" t="s">
        <v>3</v>
      </c>
      <c r="D4" s="1142" t="s">
        <v>4</v>
      </c>
      <c r="E4" s="1142" t="s">
        <v>5</v>
      </c>
      <c r="F4" s="1142" t="s">
        <v>6</v>
      </c>
      <c r="G4" s="1142" t="s">
        <v>7</v>
      </c>
      <c r="H4" s="1142" t="s">
        <v>8</v>
      </c>
      <c r="I4" s="1142" t="s">
        <v>9</v>
      </c>
      <c r="J4" s="1143" t="s">
        <v>10</v>
      </c>
      <c r="K4" s="862" t="s">
        <v>14006</v>
      </c>
      <c r="L4" s="1144" t="s">
        <v>13188</v>
      </c>
    </row>
    <row r="5" spans="1:12" ht="12.75" customHeight="1" thickTop="1">
      <c r="A5" s="1130">
        <v>0</v>
      </c>
      <c r="B5" s="793" t="str">
        <f t="shared" ref="B5:B10" si="0">CONCATENATE(("+0x"),DEC2HEX(A5,3))</f>
        <v>+0x000</v>
      </c>
      <c r="C5" s="1374" t="s">
        <v>13856</v>
      </c>
      <c r="D5" s="1352" t="s">
        <v>13856</v>
      </c>
      <c r="E5" s="1352" t="s">
        <v>13856</v>
      </c>
      <c r="F5" s="1352" t="s">
        <v>13856</v>
      </c>
      <c r="G5" s="1352" t="s">
        <v>13856</v>
      </c>
      <c r="H5" s="1352" t="s">
        <v>13856</v>
      </c>
      <c r="I5" s="2012" t="s">
        <v>14097</v>
      </c>
      <c r="J5" s="2014"/>
      <c r="K5" s="796" t="s">
        <v>16</v>
      </c>
      <c r="L5" s="112" t="str">
        <f t="shared" ref="L5:L10" si="1">B5</f>
        <v>+0x000</v>
      </c>
    </row>
    <row r="6" spans="1:12" ht="12.75" customHeight="1">
      <c r="A6" s="1130">
        <f>A5+1</f>
        <v>1</v>
      </c>
      <c r="B6" s="793" t="str">
        <f t="shared" si="0"/>
        <v>+0x001</v>
      </c>
      <c r="C6" s="2008" t="s">
        <v>14098</v>
      </c>
      <c r="D6" s="1969"/>
      <c r="E6" s="1969"/>
      <c r="F6" s="1969"/>
      <c r="G6" s="1969"/>
      <c r="H6" s="1969"/>
      <c r="I6" s="1969"/>
      <c r="J6" s="1970"/>
      <c r="K6" s="796" t="s">
        <v>16</v>
      </c>
      <c r="L6" s="112" t="str">
        <f t="shared" si="1"/>
        <v>+0x001</v>
      </c>
    </row>
    <row r="7" spans="1:12" ht="12" customHeight="1">
      <c r="A7" s="1130">
        <f>A6+1</f>
        <v>2</v>
      </c>
      <c r="B7" s="793" t="str">
        <f t="shared" si="0"/>
        <v>+0x002</v>
      </c>
      <c r="C7" s="840" t="s">
        <v>13856</v>
      </c>
      <c r="D7" s="841" t="s">
        <v>13856</v>
      </c>
      <c r="E7" s="841" t="s">
        <v>13856</v>
      </c>
      <c r="F7" s="841" t="s">
        <v>13856</v>
      </c>
      <c r="G7" s="841" t="s">
        <v>13856</v>
      </c>
      <c r="H7" s="841" t="s">
        <v>13856</v>
      </c>
      <c r="I7" s="2007" t="s">
        <v>14099</v>
      </c>
      <c r="J7" s="1970"/>
      <c r="K7" s="796" t="s">
        <v>14067</v>
      </c>
      <c r="L7" s="112" t="str">
        <f t="shared" si="1"/>
        <v>+0x002</v>
      </c>
    </row>
    <row r="8" spans="1:12" ht="12" customHeight="1">
      <c r="A8" s="1130">
        <f>A7+1</f>
        <v>3</v>
      </c>
      <c r="B8" s="793" t="str">
        <f t="shared" si="0"/>
        <v>+0x003</v>
      </c>
      <c r="C8" s="2008" t="s">
        <v>14100</v>
      </c>
      <c r="D8" s="1969"/>
      <c r="E8" s="1969"/>
      <c r="F8" s="1969"/>
      <c r="G8" s="1969"/>
      <c r="H8" s="1969"/>
      <c r="I8" s="1969"/>
      <c r="J8" s="1970"/>
      <c r="K8" s="796" t="s">
        <v>14067</v>
      </c>
      <c r="L8" s="112" t="str">
        <f t="shared" si="1"/>
        <v>+0x003</v>
      </c>
    </row>
    <row r="9" spans="1:12" ht="12" customHeight="1">
      <c r="A9" s="1130">
        <f>A8+1</f>
        <v>4</v>
      </c>
      <c r="B9" s="793" t="str">
        <f t="shared" si="0"/>
        <v>+0x004</v>
      </c>
      <c r="C9" s="840" t="s">
        <v>13856</v>
      </c>
      <c r="D9" s="841" t="s">
        <v>13856</v>
      </c>
      <c r="E9" s="841" t="s">
        <v>13856</v>
      </c>
      <c r="F9" s="841" t="s">
        <v>13856</v>
      </c>
      <c r="G9" s="841" t="s">
        <v>13856</v>
      </c>
      <c r="H9" s="841" t="s">
        <v>13856</v>
      </c>
      <c r="I9" s="2007" t="s">
        <v>14101</v>
      </c>
      <c r="J9" s="1970"/>
      <c r="K9" s="796" t="s">
        <v>14067</v>
      </c>
      <c r="L9" s="112" t="str">
        <f t="shared" si="1"/>
        <v>+0x004</v>
      </c>
    </row>
    <row r="10" spans="1:12" ht="12" customHeight="1">
      <c r="A10" s="1130">
        <f>A9+1</f>
        <v>5</v>
      </c>
      <c r="B10" s="793" t="str">
        <f t="shared" si="0"/>
        <v>+0x005</v>
      </c>
      <c r="C10" s="2008" t="s">
        <v>14102</v>
      </c>
      <c r="D10" s="1969"/>
      <c r="E10" s="1969"/>
      <c r="F10" s="1969"/>
      <c r="G10" s="1969"/>
      <c r="H10" s="1969"/>
      <c r="I10" s="1969"/>
      <c r="J10" s="1970"/>
      <c r="K10" s="796" t="s">
        <v>14067</v>
      </c>
      <c r="L10" s="112" t="str">
        <f t="shared" si="1"/>
        <v>+0x005</v>
      </c>
    </row>
    <row r="11" spans="1:12" ht="12" customHeight="1">
      <c r="B11" s="1975"/>
      <c r="C11" s="1976"/>
      <c r="D11" s="1976"/>
      <c r="E11" s="1976"/>
      <c r="F11" s="1976"/>
      <c r="G11" s="1976"/>
      <c r="H11" s="1976"/>
      <c r="I11" s="1976"/>
      <c r="J11" s="1976"/>
      <c r="K11" s="1976"/>
      <c r="L11" s="1977"/>
    </row>
    <row r="12" spans="1:12" ht="12" customHeight="1">
      <c r="A12" s="1130">
        <v>572</v>
      </c>
      <c r="B12" s="793" t="str">
        <f t="shared" ref="B12:B23" si="2">CONCATENATE(("+0x"),DEC2HEX(A12,3))</f>
        <v>+0x23C</v>
      </c>
      <c r="C12" s="840" t="s">
        <v>13856</v>
      </c>
      <c r="D12" s="841" t="s">
        <v>13856</v>
      </c>
      <c r="E12" s="841" t="s">
        <v>13856</v>
      </c>
      <c r="F12" s="841" t="s">
        <v>13856</v>
      </c>
      <c r="G12" s="841" t="s">
        <v>13856</v>
      </c>
      <c r="H12" s="841" t="s">
        <v>13856</v>
      </c>
      <c r="I12" s="2007" t="s">
        <v>14103</v>
      </c>
      <c r="J12" s="1970"/>
      <c r="K12" s="796" t="s">
        <v>16</v>
      </c>
      <c r="L12" s="112" t="str">
        <f t="shared" ref="L12:L23" si="3">B12</f>
        <v>+0x23C</v>
      </c>
    </row>
    <row r="13" spans="1:12" ht="12" customHeight="1">
      <c r="A13" s="1130">
        <f t="shared" ref="A13:A23" si="4">A12+1</f>
        <v>573</v>
      </c>
      <c r="B13" s="793" t="str">
        <f t="shared" si="2"/>
        <v>+0x23D</v>
      </c>
      <c r="C13" s="2008" t="s">
        <v>14104</v>
      </c>
      <c r="D13" s="1969"/>
      <c r="E13" s="1969"/>
      <c r="F13" s="1969"/>
      <c r="G13" s="1969"/>
      <c r="H13" s="1969"/>
      <c r="I13" s="1969"/>
      <c r="J13" s="1970"/>
      <c r="K13" s="796" t="s">
        <v>16</v>
      </c>
      <c r="L13" s="112" t="str">
        <f t="shared" si="3"/>
        <v>+0x23D</v>
      </c>
    </row>
    <row r="14" spans="1:12" ht="12" customHeight="1">
      <c r="A14" s="1130">
        <f t="shared" si="4"/>
        <v>574</v>
      </c>
      <c r="B14" s="793" t="str">
        <f t="shared" si="2"/>
        <v>+0x23E</v>
      </c>
      <c r="C14" s="840" t="s">
        <v>13856</v>
      </c>
      <c r="D14" s="841" t="s">
        <v>13856</v>
      </c>
      <c r="E14" s="841" t="s">
        <v>13856</v>
      </c>
      <c r="F14" s="841" t="s">
        <v>13856</v>
      </c>
      <c r="G14" s="841" t="s">
        <v>13856</v>
      </c>
      <c r="H14" s="841" t="s">
        <v>13856</v>
      </c>
      <c r="I14" s="2007" t="s">
        <v>14105</v>
      </c>
      <c r="J14" s="1970"/>
      <c r="K14" s="796" t="s">
        <v>16</v>
      </c>
      <c r="L14" s="112" t="str">
        <f t="shared" si="3"/>
        <v>+0x23E</v>
      </c>
    </row>
    <row r="15" spans="1:12" ht="12" customHeight="1">
      <c r="A15" s="1130">
        <f t="shared" si="4"/>
        <v>575</v>
      </c>
      <c r="B15" s="793" t="str">
        <f t="shared" si="2"/>
        <v>+0x23F</v>
      </c>
      <c r="C15" s="2008" t="s">
        <v>14106</v>
      </c>
      <c r="D15" s="1969"/>
      <c r="E15" s="1969"/>
      <c r="F15" s="1969"/>
      <c r="G15" s="1969"/>
      <c r="H15" s="1969"/>
      <c r="I15" s="1969"/>
      <c r="J15" s="1970"/>
      <c r="K15" s="796" t="s">
        <v>16</v>
      </c>
      <c r="L15" s="112" t="str">
        <f t="shared" si="3"/>
        <v>+0x23F</v>
      </c>
    </row>
    <row r="16" spans="1:12" ht="12" customHeight="1">
      <c r="A16" s="1130">
        <f t="shared" si="4"/>
        <v>576</v>
      </c>
      <c r="B16" s="793" t="str">
        <f t="shared" si="2"/>
        <v>+0x240</v>
      </c>
      <c r="C16" s="840" t="s">
        <v>13856</v>
      </c>
      <c r="D16" s="841" t="s">
        <v>13856</v>
      </c>
      <c r="E16" s="841" t="s">
        <v>13856</v>
      </c>
      <c r="F16" s="841" t="s">
        <v>13856</v>
      </c>
      <c r="G16" s="841" t="s">
        <v>13856</v>
      </c>
      <c r="H16" s="841" t="s">
        <v>13856</v>
      </c>
      <c r="I16" s="2007" t="s">
        <v>14107</v>
      </c>
      <c r="J16" s="1970"/>
      <c r="K16" s="796" t="s">
        <v>16</v>
      </c>
      <c r="L16" s="112" t="str">
        <f t="shared" si="3"/>
        <v>+0x240</v>
      </c>
    </row>
    <row r="17" spans="1:12" ht="12" customHeight="1">
      <c r="A17" s="1130">
        <f t="shared" si="4"/>
        <v>577</v>
      </c>
      <c r="B17" s="793" t="str">
        <f t="shared" si="2"/>
        <v>+0x241</v>
      </c>
      <c r="C17" s="2008" t="s">
        <v>14108</v>
      </c>
      <c r="D17" s="1969"/>
      <c r="E17" s="1969"/>
      <c r="F17" s="1969"/>
      <c r="G17" s="1969"/>
      <c r="H17" s="1969"/>
      <c r="I17" s="1972"/>
      <c r="J17" s="1973"/>
      <c r="K17" s="796" t="s">
        <v>16</v>
      </c>
      <c r="L17" s="112" t="str">
        <f t="shared" si="3"/>
        <v>+0x241</v>
      </c>
    </row>
    <row r="18" spans="1:12" ht="12" customHeight="1">
      <c r="A18" s="1130">
        <f t="shared" si="4"/>
        <v>578</v>
      </c>
      <c r="B18" s="793" t="str">
        <f t="shared" si="2"/>
        <v>+0x242</v>
      </c>
      <c r="C18" s="840" t="s">
        <v>13856</v>
      </c>
      <c r="D18" s="841" t="s">
        <v>13856</v>
      </c>
      <c r="E18" s="841" t="s">
        <v>13856</v>
      </c>
      <c r="F18" s="841" t="s">
        <v>13856</v>
      </c>
      <c r="G18" s="841" t="s">
        <v>13856</v>
      </c>
      <c r="H18" s="841" t="s">
        <v>13856</v>
      </c>
      <c r="I18" s="2001" t="s">
        <v>14109</v>
      </c>
      <c r="J18" s="2023"/>
      <c r="K18" s="1375" t="s">
        <v>16</v>
      </c>
      <c r="L18" s="112" t="str">
        <f t="shared" si="3"/>
        <v>+0x242</v>
      </c>
    </row>
    <row r="19" spans="1:12" ht="12" customHeight="1">
      <c r="A19" s="1130">
        <f t="shared" si="4"/>
        <v>579</v>
      </c>
      <c r="B19" s="793" t="str">
        <f t="shared" si="2"/>
        <v>+0x243</v>
      </c>
      <c r="C19" s="2000" t="s">
        <v>14110</v>
      </c>
      <c r="D19" s="1966"/>
      <c r="E19" s="1966"/>
      <c r="F19" s="1966"/>
      <c r="G19" s="1966"/>
      <c r="H19" s="1966"/>
      <c r="I19" s="1966"/>
      <c r="J19" s="1967"/>
      <c r="K19" s="796" t="s">
        <v>16</v>
      </c>
      <c r="L19" s="112" t="str">
        <f t="shared" si="3"/>
        <v>+0x243</v>
      </c>
    </row>
    <row r="20" spans="1:12" ht="12" customHeight="1">
      <c r="A20" s="1130">
        <f t="shared" si="4"/>
        <v>580</v>
      </c>
      <c r="B20" s="793" t="str">
        <f t="shared" si="2"/>
        <v>+0x244</v>
      </c>
      <c r="C20" s="840" t="s">
        <v>13856</v>
      </c>
      <c r="D20" s="841" t="s">
        <v>13856</v>
      </c>
      <c r="E20" s="841" t="s">
        <v>13856</v>
      </c>
      <c r="F20" s="841" t="s">
        <v>13856</v>
      </c>
      <c r="G20" s="841" t="s">
        <v>13856</v>
      </c>
      <c r="H20" s="841" t="s">
        <v>13856</v>
      </c>
      <c r="I20" s="2001" t="s">
        <v>14111</v>
      </c>
      <c r="J20" s="2023"/>
      <c r="K20" s="796" t="s">
        <v>14067</v>
      </c>
      <c r="L20" s="112" t="str">
        <f t="shared" si="3"/>
        <v>+0x244</v>
      </c>
    </row>
    <row r="21" spans="1:12" ht="12" customHeight="1">
      <c r="A21" s="1130">
        <f t="shared" si="4"/>
        <v>581</v>
      </c>
      <c r="B21" s="793" t="str">
        <f t="shared" si="2"/>
        <v>+0x245</v>
      </c>
      <c r="C21" s="2000" t="s">
        <v>14112</v>
      </c>
      <c r="D21" s="1966"/>
      <c r="E21" s="1966"/>
      <c r="F21" s="1966"/>
      <c r="G21" s="1966"/>
      <c r="H21" s="1966"/>
      <c r="I21" s="1966"/>
      <c r="J21" s="1967"/>
      <c r="K21" s="796" t="s">
        <v>14067</v>
      </c>
      <c r="L21" s="112" t="str">
        <f t="shared" si="3"/>
        <v>+0x245</v>
      </c>
    </row>
    <row r="22" spans="1:12" ht="12" customHeight="1">
      <c r="A22" s="1130">
        <f t="shared" si="4"/>
        <v>582</v>
      </c>
      <c r="B22" s="793" t="str">
        <f t="shared" si="2"/>
        <v>+0x246</v>
      </c>
      <c r="C22" s="840" t="s">
        <v>13856</v>
      </c>
      <c r="D22" s="841" t="s">
        <v>13856</v>
      </c>
      <c r="E22" s="841" t="s">
        <v>13856</v>
      </c>
      <c r="F22" s="841" t="s">
        <v>13856</v>
      </c>
      <c r="G22" s="841" t="s">
        <v>13856</v>
      </c>
      <c r="H22" s="841" t="s">
        <v>13856</v>
      </c>
      <c r="I22" s="2001" t="s">
        <v>14113</v>
      </c>
      <c r="J22" s="2023"/>
      <c r="K22" s="796" t="s">
        <v>14067</v>
      </c>
      <c r="L22" s="112" t="str">
        <f t="shared" si="3"/>
        <v>+0x246</v>
      </c>
    </row>
    <row r="23" spans="1:12" ht="12" customHeight="1">
      <c r="A23" s="1130">
        <f t="shared" si="4"/>
        <v>583</v>
      </c>
      <c r="B23" s="793" t="str">
        <f t="shared" si="2"/>
        <v>+0x247</v>
      </c>
      <c r="C23" s="2000" t="s">
        <v>14114</v>
      </c>
      <c r="D23" s="1966"/>
      <c r="E23" s="1966"/>
      <c r="F23" s="1966"/>
      <c r="G23" s="1966"/>
      <c r="H23" s="1966"/>
      <c r="I23" s="1966"/>
      <c r="J23" s="1967"/>
      <c r="K23" s="796" t="s">
        <v>14067</v>
      </c>
      <c r="L23" s="112" t="str">
        <f t="shared" si="3"/>
        <v>+0x247</v>
      </c>
    </row>
    <row r="24" spans="1:12" ht="12" customHeight="1">
      <c r="B24" s="1975"/>
      <c r="C24" s="1976"/>
      <c r="D24" s="1976"/>
      <c r="E24" s="1976"/>
      <c r="F24" s="1976"/>
      <c r="G24" s="1976"/>
      <c r="H24" s="1976"/>
      <c r="I24" s="1976"/>
      <c r="J24" s="1976"/>
      <c r="K24" s="1976"/>
      <c r="L24" s="1977"/>
    </row>
    <row r="25" spans="1:12" ht="12" customHeight="1">
      <c r="A25" s="1130">
        <v>1150</v>
      </c>
      <c r="B25" s="793" t="str">
        <f t="shared" ref="B25:B36" si="5">CONCATENATE(("+0x"),DEC2HEX(A25,3))</f>
        <v>+0x47E</v>
      </c>
      <c r="C25" s="840" t="s">
        <v>13856</v>
      </c>
      <c r="D25" s="841" t="s">
        <v>13856</v>
      </c>
      <c r="E25" s="841" t="s">
        <v>13856</v>
      </c>
      <c r="F25" s="841" t="s">
        <v>13856</v>
      </c>
      <c r="G25" s="841" t="s">
        <v>13856</v>
      </c>
      <c r="H25" s="841" t="s">
        <v>13856</v>
      </c>
      <c r="I25" s="2001" t="s">
        <v>14115</v>
      </c>
      <c r="J25" s="2023"/>
      <c r="K25" s="796" t="s">
        <v>16</v>
      </c>
      <c r="L25" s="112" t="str">
        <f t="shared" ref="L25:L36" si="6">B25</f>
        <v>+0x47E</v>
      </c>
    </row>
    <row r="26" spans="1:12" ht="12" customHeight="1">
      <c r="A26" s="1130">
        <f t="shared" ref="A26:A36" si="7">A25+1</f>
        <v>1151</v>
      </c>
      <c r="B26" s="793" t="str">
        <f t="shared" si="5"/>
        <v>+0x47F</v>
      </c>
      <c r="C26" s="2000" t="s">
        <v>14116</v>
      </c>
      <c r="D26" s="1966"/>
      <c r="E26" s="1966"/>
      <c r="F26" s="1966"/>
      <c r="G26" s="1966"/>
      <c r="H26" s="1966"/>
      <c r="I26" s="1966"/>
      <c r="J26" s="1967"/>
      <c r="K26" s="796" t="s">
        <v>16</v>
      </c>
      <c r="L26" s="112" t="str">
        <f t="shared" si="6"/>
        <v>+0x47F</v>
      </c>
    </row>
    <row r="27" spans="1:12" ht="12" customHeight="1">
      <c r="A27" s="1130">
        <f t="shared" si="7"/>
        <v>1152</v>
      </c>
      <c r="B27" s="793" t="str">
        <f t="shared" si="5"/>
        <v>+0x480</v>
      </c>
      <c r="C27" s="840" t="s">
        <v>13856</v>
      </c>
      <c r="D27" s="841" t="s">
        <v>13856</v>
      </c>
      <c r="E27" s="841" t="s">
        <v>13856</v>
      </c>
      <c r="F27" s="841" t="s">
        <v>13856</v>
      </c>
      <c r="G27" s="841" t="s">
        <v>13856</v>
      </c>
      <c r="H27" s="841" t="s">
        <v>13856</v>
      </c>
      <c r="I27" s="2001" t="s">
        <v>14117</v>
      </c>
      <c r="J27" s="2023"/>
      <c r="K27" s="796" t="s">
        <v>16</v>
      </c>
      <c r="L27" s="112" t="str">
        <f t="shared" si="6"/>
        <v>+0x480</v>
      </c>
    </row>
    <row r="28" spans="1:12" ht="12" customHeight="1">
      <c r="A28" s="1130">
        <f t="shared" si="7"/>
        <v>1153</v>
      </c>
      <c r="B28" s="793" t="str">
        <f t="shared" si="5"/>
        <v>+0x481</v>
      </c>
      <c r="C28" s="2000" t="s">
        <v>14118</v>
      </c>
      <c r="D28" s="1966"/>
      <c r="E28" s="1966"/>
      <c r="F28" s="1966"/>
      <c r="G28" s="1966"/>
      <c r="H28" s="1966"/>
      <c r="I28" s="1966"/>
      <c r="J28" s="1967"/>
      <c r="K28" s="796" t="s">
        <v>16</v>
      </c>
      <c r="L28" s="112" t="str">
        <f t="shared" si="6"/>
        <v>+0x481</v>
      </c>
    </row>
    <row r="29" spans="1:12" ht="12" customHeight="1">
      <c r="A29" s="1130">
        <f t="shared" si="7"/>
        <v>1154</v>
      </c>
      <c r="B29" s="793" t="str">
        <f t="shared" si="5"/>
        <v>+0x482</v>
      </c>
      <c r="C29" s="840" t="s">
        <v>13856</v>
      </c>
      <c r="D29" s="841" t="s">
        <v>13856</v>
      </c>
      <c r="E29" s="841" t="s">
        <v>13856</v>
      </c>
      <c r="F29" s="841" t="s">
        <v>13856</v>
      </c>
      <c r="G29" s="841" t="s">
        <v>13856</v>
      </c>
      <c r="H29" s="841" t="s">
        <v>13856</v>
      </c>
      <c r="I29" s="2001" t="s">
        <v>14119</v>
      </c>
      <c r="J29" s="2023"/>
      <c r="K29" s="796" t="s">
        <v>16</v>
      </c>
      <c r="L29" s="112" t="str">
        <f t="shared" si="6"/>
        <v>+0x482</v>
      </c>
    </row>
    <row r="30" spans="1:12" ht="12" customHeight="1">
      <c r="A30" s="1130">
        <f t="shared" si="7"/>
        <v>1155</v>
      </c>
      <c r="B30" s="793" t="str">
        <f t="shared" si="5"/>
        <v>+0x483</v>
      </c>
      <c r="C30" s="2000" t="s">
        <v>14120</v>
      </c>
      <c r="D30" s="1966"/>
      <c r="E30" s="1966"/>
      <c r="F30" s="1966"/>
      <c r="G30" s="1966"/>
      <c r="H30" s="1966"/>
      <c r="I30" s="2024"/>
      <c r="J30" s="2025"/>
      <c r="K30" s="796" t="s">
        <v>16</v>
      </c>
      <c r="L30" s="112" t="str">
        <f t="shared" si="6"/>
        <v>+0x483</v>
      </c>
    </row>
    <row r="31" spans="1:12" ht="12" customHeight="1">
      <c r="A31" s="1130">
        <f t="shared" si="7"/>
        <v>1156</v>
      </c>
      <c r="B31" s="793" t="str">
        <f t="shared" si="5"/>
        <v>+0x484</v>
      </c>
      <c r="C31" s="840" t="s">
        <v>13856</v>
      </c>
      <c r="D31" s="841" t="s">
        <v>13856</v>
      </c>
      <c r="E31" s="841" t="s">
        <v>13856</v>
      </c>
      <c r="F31" s="841" t="s">
        <v>13856</v>
      </c>
      <c r="G31" s="841" t="s">
        <v>13856</v>
      </c>
      <c r="H31" s="841" t="s">
        <v>13856</v>
      </c>
      <c r="I31" s="1995" t="s">
        <v>14121</v>
      </c>
      <c r="J31" s="2022"/>
      <c r="K31" s="1375" t="s">
        <v>16</v>
      </c>
      <c r="L31" s="112" t="str">
        <f t="shared" si="6"/>
        <v>+0x484</v>
      </c>
    </row>
    <row r="32" spans="1:12" ht="12" customHeight="1">
      <c r="A32" s="1130">
        <f t="shared" si="7"/>
        <v>1157</v>
      </c>
      <c r="B32" s="793" t="str">
        <f t="shared" si="5"/>
        <v>+0x485</v>
      </c>
      <c r="C32" s="1996" t="s">
        <v>14122</v>
      </c>
      <c r="D32" s="1960"/>
      <c r="E32" s="1960"/>
      <c r="F32" s="1960"/>
      <c r="G32" s="1960"/>
      <c r="H32" s="1960"/>
      <c r="I32" s="1960"/>
      <c r="J32" s="1961"/>
      <c r="K32" s="796" t="s">
        <v>16</v>
      </c>
      <c r="L32" s="112" t="str">
        <f t="shared" si="6"/>
        <v>+0x485</v>
      </c>
    </row>
    <row r="33" spans="1:12" ht="12" customHeight="1">
      <c r="A33" s="1130">
        <f t="shared" si="7"/>
        <v>1158</v>
      </c>
      <c r="B33" s="793" t="str">
        <f t="shared" si="5"/>
        <v>+0x486</v>
      </c>
      <c r="C33" s="840" t="s">
        <v>13856</v>
      </c>
      <c r="D33" s="841" t="s">
        <v>13856</v>
      </c>
      <c r="E33" s="841" t="s">
        <v>13856</v>
      </c>
      <c r="F33" s="841" t="s">
        <v>13856</v>
      </c>
      <c r="G33" s="841" t="s">
        <v>13856</v>
      </c>
      <c r="H33" s="841" t="s">
        <v>13856</v>
      </c>
      <c r="I33" s="1995" t="s">
        <v>14123</v>
      </c>
      <c r="J33" s="2022"/>
      <c r="K33" s="796" t="s">
        <v>14067</v>
      </c>
      <c r="L33" s="112" t="str">
        <f t="shared" si="6"/>
        <v>+0x486</v>
      </c>
    </row>
    <row r="34" spans="1:12" ht="12" customHeight="1">
      <c r="A34" s="1130">
        <f t="shared" si="7"/>
        <v>1159</v>
      </c>
      <c r="B34" s="793" t="str">
        <f t="shared" si="5"/>
        <v>+0x487</v>
      </c>
      <c r="C34" s="1996" t="s">
        <v>14124</v>
      </c>
      <c r="D34" s="1960"/>
      <c r="E34" s="1960"/>
      <c r="F34" s="1960"/>
      <c r="G34" s="1960"/>
      <c r="H34" s="1960"/>
      <c r="I34" s="1960"/>
      <c r="J34" s="1961"/>
      <c r="K34" s="796" t="s">
        <v>14067</v>
      </c>
      <c r="L34" s="112" t="str">
        <f t="shared" si="6"/>
        <v>+0x487</v>
      </c>
    </row>
    <row r="35" spans="1:12" ht="12" customHeight="1">
      <c r="A35" s="1130">
        <f t="shared" si="7"/>
        <v>1160</v>
      </c>
      <c r="B35" s="793" t="str">
        <f t="shared" si="5"/>
        <v>+0x488</v>
      </c>
      <c r="C35" s="840" t="s">
        <v>13856</v>
      </c>
      <c r="D35" s="841" t="s">
        <v>13856</v>
      </c>
      <c r="E35" s="841" t="s">
        <v>13856</v>
      </c>
      <c r="F35" s="841" t="s">
        <v>13856</v>
      </c>
      <c r="G35" s="841" t="s">
        <v>13856</v>
      </c>
      <c r="H35" s="841" t="s">
        <v>13856</v>
      </c>
      <c r="I35" s="1995" t="s">
        <v>14125</v>
      </c>
      <c r="J35" s="2022"/>
      <c r="K35" s="796" t="s">
        <v>14067</v>
      </c>
      <c r="L35" s="112" t="str">
        <f t="shared" si="6"/>
        <v>+0x488</v>
      </c>
    </row>
    <row r="36" spans="1:12" ht="12" customHeight="1">
      <c r="A36" s="1130">
        <f t="shared" si="7"/>
        <v>1161</v>
      </c>
      <c r="B36" s="793" t="str">
        <f t="shared" si="5"/>
        <v>+0x489</v>
      </c>
      <c r="C36" s="1996" t="s">
        <v>14126</v>
      </c>
      <c r="D36" s="1960"/>
      <c r="E36" s="1960"/>
      <c r="F36" s="1960"/>
      <c r="G36" s="1960"/>
      <c r="H36" s="1960"/>
      <c r="I36" s="1960"/>
      <c r="J36" s="1961"/>
      <c r="K36" s="796" t="s">
        <v>14067</v>
      </c>
      <c r="L36" s="112" t="str">
        <f t="shared" si="6"/>
        <v>+0x489</v>
      </c>
    </row>
    <row r="37" spans="1:12" ht="12" customHeight="1">
      <c r="B37" s="1975"/>
      <c r="C37" s="1976"/>
      <c r="D37" s="1976"/>
      <c r="E37" s="1976"/>
      <c r="F37" s="1976"/>
      <c r="G37" s="1976"/>
      <c r="H37" s="1976"/>
      <c r="I37" s="1976"/>
      <c r="J37" s="1976"/>
      <c r="K37" s="1976"/>
      <c r="L37" s="1977"/>
    </row>
    <row r="38" spans="1:12" ht="12" customHeight="1">
      <c r="A38" s="1130">
        <v>1728</v>
      </c>
      <c r="B38" s="793" t="str">
        <f t="shared" ref="B38:B49" si="8">CONCATENATE(("+0x"),DEC2HEX(A38,3))</f>
        <v>+0x6C0</v>
      </c>
      <c r="C38" s="840" t="s">
        <v>13856</v>
      </c>
      <c r="D38" s="841" t="s">
        <v>13856</v>
      </c>
      <c r="E38" s="841" t="s">
        <v>13856</v>
      </c>
      <c r="F38" s="841" t="s">
        <v>13856</v>
      </c>
      <c r="G38" s="841" t="s">
        <v>13856</v>
      </c>
      <c r="H38" s="841" t="s">
        <v>13856</v>
      </c>
      <c r="I38" s="1995" t="s">
        <v>14127</v>
      </c>
      <c r="J38" s="2022"/>
      <c r="K38" s="796" t="s">
        <v>16</v>
      </c>
      <c r="L38" s="112" t="str">
        <f t="shared" ref="L38:L49" si="9">B38</f>
        <v>+0x6C0</v>
      </c>
    </row>
    <row r="39" spans="1:12" ht="12" customHeight="1">
      <c r="A39" s="1130">
        <f t="shared" ref="A39:A49" si="10">A38+1</f>
        <v>1729</v>
      </c>
      <c r="B39" s="793" t="str">
        <f t="shared" si="8"/>
        <v>+0x6C1</v>
      </c>
      <c r="C39" s="1996" t="s">
        <v>14128</v>
      </c>
      <c r="D39" s="1960"/>
      <c r="E39" s="1960"/>
      <c r="F39" s="1960"/>
      <c r="G39" s="1960"/>
      <c r="H39" s="1960"/>
      <c r="I39" s="1960"/>
      <c r="J39" s="1961"/>
      <c r="K39" s="796" t="s">
        <v>16</v>
      </c>
      <c r="L39" s="112" t="str">
        <f t="shared" si="9"/>
        <v>+0x6C1</v>
      </c>
    </row>
    <row r="40" spans="1:12" ht="12" customHeight="1">
      <c r="A40" s="1130">
        <f t="shared" si="10"/>
        <v>1730</v>
      </c>
      <c r="B40" s="793" t="str">
        <f t="shared" si="8"/>
        <v>+0x6C2</v>
      </c>
      <c r="C40" s="840" t="s">
        <v>13856</v>
      </c>
      <c r="D40" s="841" t="s">
        <v>13856</v>
      </c>
      <c r="E40" s="841" t="s">
        <v>13856</v>
      </c>
      <c r="F40" s="841" t="s">
        <v>13856</v>
      </c>
      <c r="G40" s="841" t="s">
        <v>13856</v>
      </c>
      <c r="H40" s="841" t="s">
        <v>13856</v>
      </c>
      <c r="I40" s="1995" t="s">
        <v>14129</v>
      </c>
      <c r="J40" s="2022"/>
      <c r="K40" s="796" t="s">
        <v>16</v>
      </c>
      <c r="L40" s="112" t="str">
        <f t="shared" si="9"/>
        <v>+0x6C2</v>
      </c>
    </row>
    <row r="41" spans="1:12" ht="12" customHeight="1">
      <c r="A41" s="1130">
        <f t="shared" si="10"/>
        <v>1731</v>
      </c>
      <c r="B41" s="793" t="str">
        <f t="shared" si="8"/>
        <v>+0x6C3</v>
      </c>
      <c r="C41" s="1996" t="s">
        <v>14130</v>
      </c>
      <c r="D41" s="1960"/>
      <c r="E41" s="1960"/>
      <c r="F41" s="1960"/>
      <c r="G41" s="1960"/>
      <c r="H41" s="1960"/>
      <c r="I41" s="1960"/>
      <c r="J41" s="1961"/>
      <c r="K41" s="796" t="s">
        <v>16</v>
      </c>
      <c r="L41" s="112" t="str">
        <f t="shared" si="9"/>
        <v>+0x6C3</v>
      </c>
    </row>
    <row r="42" spans="1:12" ht="12" customHeight="1">
      <c r="A42" s="1130">
        <f t="shared" si="10"/>
        <v>1732</v>
      </c>
      <c r="B42" s="793" t="str">
        <f t="shared" si="8"/>
        <v>+0x6C4</v>
      </c>
      <c r="C42" s="840" t="s">
        <v>13856</v>
      </c>
      <c r="D42" s="841" t="s">
        <v>13856</v>
      </c>
      <c r="E42" s="841" t="s">
        <v>13856</v>
      </c>
      <c r="F42" s="841" t="s">
        <v>13856</v>
      </c>
      <c r="G42" s="841" t="s">
        <v>13856</v>
      </c>
      <c r="H42" s="841" t="s">
        <v>13856</v>
      </c>
      <c r="I42" s="1995" t="s">
        <v>14131</v>
      </c>
      <c r="J42" s="2022"/>
      <c r="K42" s="796" t="s">
        <v>16</v>
      </c>
      <c r="L42" s="112" t="str">
        <f t="shared" si="9"/>
        <v>+0x6C4</v>
      </c>
    </row>
    <row r="43" spans="1:12" ht="12" customHeight="1">
      <c r="A43" s="1130">
        <f t="shared" si="10"/>
        <v>1733</v>
      </c>
      <c r="B43" s="793" t="str">
        <f t="shared" si="8"/>
        <v>+0x6C5</v>
      </c>
      <c r="C43" s="1996" t="s">
        <v>14132</v>
      </c>
      <c r="D43" s="1960"/>
      <c r="E43" s="1960"/>
      <c r="F43" s="1960"/>
      <c r="G43" s="1960"/>
      <c r="H43" s="1960"/>
      <c r="I43" s="2020"/>
      <c r="J43" s="2021"/>
      <c r="K43" s="796" t="s">
        <v>16</v>
      </c>
      <c r="L43" s="112" t="str">
        <f t="shared" si="9"/>
        <v>+0x6C5</v>
      </c>
    </row>
    <row r="44" spans="1:12" ht="12" customHeight="1">
      <c r="A44" s="1130">
        <f t="shared" si="10"/>
        <v>1734</v>
      </c>
      <c r="B44" s="793" t="str">
        <f t="shared" si="8"/>
        <v>+0x6C6</v>
      </c>
      <c r="C44" s="840" t="s">
        <v>13856</v>
      </c>
      <c r="D44" s="841" t="s">
        <v>13856</v>
      </c>
      <c r="E44" s="841" t="s">
        <v>13856</v>
      </c>
      <c r="F44" s="841" t="s">
        <v>13856</v>
      </c>
      <c r="G44" s="841" t="s">
        <v>13856</v>
      </c>
      <c r="H44" s="841" t="s">
        <v>13856</v>
      </c>
      <c r="I44" s="1991" t="s">
        <v>14133</v>
      </c>
      <c r="J44" s="2019"/>
      <c r="K44" s="1375" t="s">
        <v>16</v>
      </c>
      <c r="L44" s="112" t="str">
        <f t="shared" si="9"/>
        <v>+0x6C6</v>
      </c>
    </row>
    <row r="45" spans="1:12" ht="12" customHeight="1">
      <c r="A45" s="1130">
        <f t="shared" si="10"/>
        <v>1735</v>
      </c>
      <c r="B45" s="793" t="str">
        <f t="shared" si="8"/>
        <v>+0x6C7</v>
      </c>
      <c r="C45" s="1994" t="s">
        <v>14134</v>
      </c>
      <c r="D45" s="1992"/>
      <c r="E45" s="1992"/>
      <c r="F45" s="1992"/>
      <c r="G45" s="1992"/>
      <c r="H45" s="1992"/>
      <c r="I45" s="1992"/>
      <c r="J45" s="1993"/>
      <c r="K45" s="796" t="s">
        <v>16</v>
      </c>
      <c r="L45" s="112" t="str">
        <f t="shared" si="9"/>
        <v>+0x6C7</v>
      </c>
    </row>
    <row r="46" spans="1:12" ht="12" customHeight="1">
      <c r="A46" s="1130">
        <f t="shared" si="10"/>
        <v>1736</v>
      </c>
      <c r="B46" s="793" t="str">
        <f t="shared" si="8"/>
        <v>+0x6C8</v>
      </c>
      <c r="C46" s="840" t="s">
        <v>13856</v>
      </c>
      <c r="D46" s="841" t="s">
        <v>13856</v>
      </c>
      <c r="E46" s="841" t="s">
        <v>13856</v>
      </c>
      <c r="F46" s="841" t="s">
        <v>13856</v>
      </c>
      <c r="G46" s="841" t="s">
        <v>13856</v>
      </c>
      <c r="H46" s="841" t="s">
        <v>13856</v>
      </c>
      <c r="I46" s="1991" t="s">
        <v>14135</v>
      </c>
      <c r="J46" s="2019"/>
      <c r="K46" s="796" t="s">
        <v>14067</v>
      </c>
      <c r="L46" s="112" t="str">
        <f t="shared" si="9"/>
        <v>+0x6C8</v>
      </c>
    </row>
    <row r="47" spans="1:12" ht="12" customHeight="1">
      <c r="A47" s="1130">
        <f t="shared" si="10"/>
        <v>1737</v>
      </c>
      <c r="B47" s="793" t="str">
        <f t="shared" si="8"/>
        <v>+0x6C9</v>
      </c>
      <c r="C47" s="1994" t="s">
        <v>14136</v>
      </c>
      <c r="D47" s="1992"/>
      <c r="E47" s="1992"/>
      <c r="F47" s="1992"/>
      <c r="G47" s="1992"/>
      <c r="H47" s="1992"/>
      <c r="I47" s="1992"/>
      <c r="J47" s="1993"/>
      <c r="K47" s="796" t="s">
        <v>14067</v>
      </c>
      <c r="L47" s="112" t="str">
        <f t="shared" si="9"/>
        <v>+0x6C9</v>
      </c>
    </row>
    <row r="48" spans="1:12" ht="12" customHeight="1">
      <c r="A48" s="1130">
        <f t="shared" si="10"/>
        <v>1738</v>
      </c>
      <c r="B48" s="793" t="str">
        <f t="shared" si="8"/>
        <v>+0x6CA</v>
      </c>
      <c r="C48" s="840" t="s">
        <v>13856</v>
      </c>
      <c r="D48" s="841" t="s">
        <v>13856</v>
      </c>
      <c r="E48" s="841" t="s">
        <v>13856</v>
      </c>
      <c r="F48" s="841" t="s">
        <v>13856</v>
      </c>
      <c r="G48" s="841" t="s">
        <v>13856</v>
      </c>
      <c r="H48" s="841" t="s">
        <v>13856</v>
      </c>
      <c r="I48" s="1991" t="s">
        <v>14137</v>
      </c>
      <c r="J48" s="2019"/>
      <c r="K48" s="796" t="s">
        <v>14067</v>
      </c>
      <c r="L48" s="112" t="str">
        <f t="shared" si="9"/>
        <v>+0x6CA</v>
      </c>
    </row>
    <row r="49" spans="1:12" ht="12" customHeight="1">
      <c r="A49" s="1130">
        <f t="shared" si="10"/>
        <v>1739</v>
      </c>
      <c r="B49" s="793" t="str">
        <f t="shared" si="8"/>
        <v>+0x6CB</v>
      </c>
      <c r="C49" s="1994" t="s">
        <v>14138</v>
      </c>
      <c r="D49" s="1992"/>
      <c r="E49" s="1992"/>
      <c r="F49" s="1992"/>
      <c r="G49" s="1992"/>
      <c r="H49" s="1992"/>
      <c r="I49" s="1992"/>
      <c r="J49" s="1993"/>
      <c r="K49" s="796" t="s">
        <v>14067</v>
      </c>
      <c r="L49" s="112" t="str">
        <f t="shared" si="9"/>
        <v>+0x6CB</v>
      </c>
    </row>
    <row r="50" spans="1:12" ht="12" customHeight="1">
      <c r="B50" s="1975"/>
      <c r="C50" s="1976"/>
      <c r="D50" s="1976"/>
      <c r="E50" s="1976"/>
      <c r="F50" s="1976"/>
      <c r="G50" s="1976"/>
      <c r="H50" s="1976"/>
      <c r="I50" s="1976"/>
      <c r="J50" s="1976"/>
      <c r="K50" s="1976"/>
      <c r="L50" s="1977"/>
    </row>
    <row r="51" spans="1:12" ht="12" customHeight="1">
      <c r="A51" s="1130">
        <v>2306</v>
      </c>
      <c r="B51" s="793" t="str">
        <f t="shared" ref="B51:B56" si="11">CONCATENATE(("+0x"),DEC2HEX(A51,3))</f>
        <v>+0x902</v>
      </c>
      <c r="C51" s="840" t="s">
        <v>13856</v>
      </c>
      <c r="D51" s="841" t="s">
        <v>13856</v>
      </c>
      <c r="E51" s="841" t="s">
        <v>13856</v>
      </c>
      <c r="F51" s="841" t="s">
        <v>13856</v>
      </c>
      <c r="G51" s="841" t="s">
        <v>13856</v>
      </c>
      <c r="H51" s="841" t="s">
        <v>13856</v>
      </c>
      <c r="I51" s="1991" t="s">
        <v>14139</v>
      </c>
      <c r="J51" s="2019"/>
      <c r="K51" s="796" t="s">
        <v>16</v>
      </c>
      <c r="L51" s="112" t="str">
        <f t="shared" ref="L51:L56" si="12">B51</f>
        <v>+0x902</v>
      </c>
    </row>
    <row r="52" spans="1:12" ht="12" customHeight="1">
      <c r="A52" s="1130">
        <f>A51+1</f>
        <v>2307</v>
      </c>
      <c r="B52" s="793" t="str">
        <f t="shared" si="11"/>
        <v>+0x903</v>
      </c>
      <c r="C52" s="1994" t="s">
        <v>14140</v>
      </c>
      <c r="D52" s="1992"/>
      <c r="E52" s="1992"/>
      <c r="F52" s="1992"/>
      <c r="G52" s="1992"/>
      <c r="H52" s="1992"/>
      <c r="I52" s="1992"/>
      <c r="J52" s="1993"/>
      <c r="K52" s="796" t="s">
        <v>16</v>
      </c>
      <c r="L52" s="112" t="str">
        <f t="shared" si="12"/>
        <v>+0x903</v>
      </c>
    </row>
    <row r="53" spans="1:12" ht="12" customHeight="1">
      <c r="A53" s="1130">
        <f>A52+1</f>
        <v>2308</v>
      </c>
      <c r="B53" s="793" t="str">
        <f t="shared" si="11"/>
        <v>+0x904</v>
      </c>
      <c r="C53" s="840" t="s">
        <v>13856</v>
      </c>
      <c r="D53" s="841" t="s">
        <v>13856</v>
      </c>
      <c r="E53" s="841" t="s">
        <v>13856</v>
      </c>
      <c r="F53" s="841" t="s">
        <v>13856</v>
      </c>
      <c r="G53" s="841" t="s">
        <v>13856</v>
      </c>
      <c r="H53" s="841" t="s">
        <v>13856</v>
      </c>
      <c r="I53" s="1991" t="s">
        <v>14141</v>
      </c>
      <c r="J53" s="2019"/>
      <c r="K53" s="796" t="s">
        <v>16</v>
      </c>
      <c r="L53" s="112" t="str">
        <f t="shared" si="12"/>
        <v>+0x904</v>
      </c>
    </row>
    <row r="54" spans="1:12" ht="12" customHeight="1">
      <c r="A54" s="1130">
        <f>A53+1</f>
        <v>2309</v>
      </c>
      <c r="B54" s="793" t="str">
        <f t="shared" si="11"/>
        <v>+0x905</v>
      </c>
      <c r="C54" s="1994" t="s">
        <v>14142</v>
      </c>
      <c r="D54" s="1992"/>
      <c r="E54" s="1992"/>
      <c r="F54" s="1992"/>
      <c r="G54" s="1992"/>
      <c r="H54" s="1992"/>
      <c r="I54" s="1992"/>
      <c r="J54" s="1993"/>
      <c r="K54" s="796" t="s">
        <v>16</v>
      </c>
      <c r="L54" s="112" t="str">
        <f t="shared" si="12"/>
        <v>+0x905</v>
      </c>
    </row>
    <row r="55" spans="1:12" ht="12" customHeight="1">
      <c r="A55" s="1130">
        <f>A54+1</f>
        <v>2310</v>
      </c>
      <c r="B55" s="793" t="str">
        <f t="shared" si="11"/>
        <v>+0x906</v>
      </c>
      <c r="C55" s="840" t="s">
        <v>13856</v>
      </c>
      <c r="D55" s="841" t="s">
        <v>13856</v>
      </c>
      <c r="E55" s="841" t="s">
        <v>13856</v>
      </c>
      <c r="F55" s="841" t="s">
        <v>13856</v>
      </c>
      <c r="G55" s="841" t="s">
        <v>13856</v>
      </c>
      <c r="H55" s="841" t="s">
        <v>13856</v>
      </c>
      <c r="I55" s="1991" t="s">
        <v>14143</v>
      </c>
      <c r="J55" s="2019"/>
      <c r="K55" s="796" t="s">
        <v>16</v>
      </c>
      <c r="L55" s="112" t="str">
        <f t="shared" si="12"/>
        <v>+0x906</v>
      </c>
    </row>
    <row r="56" spans="1:12" ht="12" customHeight="1" thickBot="1">
      <c r="A56" s="1130">
        <f>A55+1</f>
        <v>2311</v>
      </c>
      <c r="B56" s="793" t="str">
        <f t="shared" si="11"/>
        <v>+0x907</v>
      </c>
      <c r="C56" s="1994" t="s">
        <v>14144</v>
      </c>
      <c r="D56" s="1992"/>
      <c r="E56" s="1992"/>
      <c r="F56" s="1992"/>
      <c r="G56" s="1992"/>
      <c r="H56" s="1992"/>
      <c r="I56" s="1992"/>
      <c r="J56" s="1993"/>
      <c r="K56" s="796" t="s">
        <v>16</v>
      </c>
      <c r="L56" s="112" t="str">
        <f t="shared" si="12"/>
        <v>+0x907</v>
      </c>
    </row>
    <row r="57" spans="1:12" ht="12" customHeight="1" thickTop="1" thickBot="1">
      <c r="B57" s="1148" t="s">
        <v>13188</v>
      </c>
      <c r="C57" s="1149" t="s">
        <v>3</v>
      </c>
      <c r="D57" s="1149" t="s">
        <v>4</v>
      </c>
      <c r="E57" s="1149" t="s">
        <v>5</v>
      </c>
      <c r="F57" s="1149" t="s">
        <v>6</v>
      </c>
      <c r="G57" s="1149" t="s">
        <v>7</v>
      </c>
      <c r="H57" s="1149" t="s">
        <v>8</v>
      </c>
      <c r="I57" s="1149" t="s">
        <v>9</v>
      </c>
      <c r="J57" s="1150" t="s">
        <v>10</v>
      </c>
      <c r="K57" s="1151" t="s">
        <v>14006</v>
      </c>
      <c r="L57" s="1152" t="s">
        <v>2</v>
      </c>
    </row>
    <row r="60" spans="1:12" ht="12" customHeight="1">
      <c r="B60" s="1138" t="s">
        <v>14145</v>
      </c>
      <c r="C60" s="1135"/>
      <c r="D60" s="1138" t="s">
        <v>14146</v>
      </c>
      <c r="E60" s="1137"/>
      <c r="F60" s="1138" t="s">
        <v>14096</v>
      </c>
      <c r="G60" s="1139"/>
      <c r="H60" s="1139"/>
      <c r="I60" s="1139"/>
      <c r="J60" s="1139"/>
      <c r="K60" s="1140"/>
    </row>
    <row r="61" spans="1:12" ht="12" customHeight="1" thickBot="1">
      <c r="B61" s="1132"/>
      <c r="C61" s="1139"/>
      <c r="D61" s="1139"/>
      <c r="E61" s="1139"/>
      <c r="F61" s="1139"/>
      <c r="G61" s="1139"/>
      <c r="H61" s="1139"/>
      <c r="I61" s="1139"/>
      <c r="J61" s="1139"/>
      <c r="K61" s="1140"/>
    </row>
    <row r="62" spans="1:12" ht="12" customHeight="1" thickBot="1">
      <c r="B62" s="1141" t="s">
        <v>13188</v>
      </c>
      <c r="C62" s="1142" t="s">
        <v>3</v>
      </c>
      <c r="D62" s="1142" t="s">
        <v>4</v>
      </c>
      <c r="E62" s="1142" t="s">
        <v>5</v>
      </c>
      <c r="F62" s="1142" t="s">
        <v>6</v>
      </c>
      <c r="G62" s="1142" t="s">
        <v>7</v>
      </c>
      <c r="H62" s="1142" t="s">
        <v>8</v>
      </c>
      <c r="I62" s="1142" t="s">
        <v>9</v>
      </c>
      <c r="J62" s="1143" t="s">
        <v>10</v>
      </c>
      <c r="K62" s="862" t="s">
        <v>14006</v>
      </c>
      <c r="L62" s="1144" t="s">
        <v>13188</v>
      </c>
    </row>
    <row r="63" spans="1:12" ht="12" customHeight="1" thickTop="1">
      <c r="A63" s="1130">
        <v>0</v>
      </c>
      <c r="B63" s="793" t="str">
        <f t="shared" ref="B63:B68" si="13">CONCATENATE(("+0x"),DEC2HEX(A63,3))</f>
        <v>+0x000</v>
      </c>
      <c r="C63" s="1374" t="s">
        <v>13856</v>
      </c>
      <c r="D63" s="1352" t="s">
        <v>13856</v>
      </c>
      <c r="E63" s="1352" t="s">
        <v>13856</v>
      </c>
      <c r="F63" s="1352" t="s">
        <v>13856</v>
      </c>
      <c r="G63" s="1352" t="s">
        <v>13856</v>
      </c>
      <c r="H63" s="1352" t="s">
        <v>13856</v>
      </c>
      <c r="I63" s="2012" t="s">
        <v>14147</v>
      </c>
      <c r="J63" s="2014"/>
      <c r="K63" s="796" t="s">
        <v>16</v>
      </c>
      <c r="L63" s="112" t="str">
        <f t="shared" ref="L63:L68" si="14">B63</f>
        <v>+0x000</v>
      </c>
    </row>
    <row r="64" spans="1:12" ht="12" customHeight="1">
      <c r="A64" s="1130">
        <f>A63+1</f>
        <v>1</v>
      </c>
      <c r="B64" s="793" t="str">
        <f t="shared" si="13"/>
        <v>+0x001</v>
      </c>
      <c r="C64" s="2008" t="s">
        <v>14148</v>
      </c>
      <c r="D64" s="1969"/>
      <c r="E64" s="1969"/>
      <c r="F64" s="1969"/>
      <c r="G64" s="1969"/>
      <c r="H64" s="1969"/>
      <c r="I64" s="1969"/>
      <c r="J64" s="1970"/>
      <c r="K64" s="796" t="s">
        <v>16</v>
      </c>
      <c r="L64" s="112" t="str">
        <f t="shared" si="14"/>
        <v>+0x001</v>
      </c>
    </row>
    <row r="65" spans="1:12" ht="12" customHeight="1">
      <c r="A65" s="1130">
        <f>A64+1</f>
        <v>2</v>
      </c>
      <c r="B65" s="793" t="str">
        <f t="shared" si="13"/>
        <v>+0x002</v>
      </c>
      <c r="C65" s="840" t="s">
        <v>13856</v>
      </c>
      <c r="D65" s="841" t="s">
        <v>13856</v>
      </c>
      <c r="E65" s="841" t="s">
        <v>13856</v>
      </c>
      <c r="F65" s="841" t="s">
        <v>13856</v>
      </c>
      <c r="G65" s="841" t="s">
        <v>13856</v>
      </c>
      <c r="H65" s="841" t="s">
        <v>13856</v>
      </c>
      <c r="I65" s="2007" t="s">
        <v>14149</v>
      </c>
      <c r="J65" s="1970"/>
      <c r="K65" s="796" t="s">
        <v>14067</v>
      </c>
      <c r="L65" s="112" t="str">
        <f t="shared" si="14"/>
        <v>+0x002</v>
      </c>
    </row>
    <row r="66" spans="1:12" ht="12" customHeight="1">
      <c r="A66" s="1130">
        <f>A65+1</f>
        <v>3</v>
      </c>
      <c r="B66" s="793" t="str">
        <f t="shared" si="13"/>
        <v>+0x003</v>
      </c>
      <c r="C66" s="2008" t="s">
        <v>14150</v>
      </c>
      <c r="D66" s="1969"/>
      <c r="E66" s="1969"/>
      <c r="F66" s="1969"/>
      <c r="G66" s="1969"/>
      <c r="H66" s="1969"/>
      <c r="I66" s="1969"/>
      <c r="J66" s="1970"/>
      <c r="K66" s="796" t="s">
        <v>14067</v>
      </c>
      <c r="L66" s="112" t="str">
        <f t="shared" si="14"/>
        <v>+0x003</v>
      </c>
    </row>
    <row r="67" spans="1:12" ht="12" customHeight="1">
      <c r="A67" s="1130">
        <f>A66+1</f>
        <v>4</v>
      </c>
      <c r="B67" s="793" t="str">
        <f t="shared" si="13"/>
        <v>+0x004</v>
      </c>
      <c r="C67" s="840" t="s">
        <v>13856</v>
      </c>
      <c r="D67" s="841" t="s">
        <v>13856</v>
      </c>
      <c r="E67" s="841" t="s">
        <v>13856</v>
      </c>
      <c r="F67" s="841" t="s">
        <v>13856</v>
      </c>
      <c r="G67" s="841" t="s">
        <v>13856</v>
      </c>
      <c r="H67" s="841" t="s">
        <v>13856</v>
      </c>
      <c r="I67" s="2007" t="s">
        <v>14151</v>
      </c>
      <c r="J67" s="1970"/>
      <c r="K67" s="796" t="s">
        <v>14067</v>
      </c>
      <c r="L67" s="112" t="str">
        <f t="shared" si="14"/>
        <v>+0x004</v>
      </c>
    </row>
    <row r="68" spans="1:12" ht="12" customHeight="1">
      <c r="A68" s="1130">
        <f>A67+1</f>
        <v>5</v>
      </c>
      <c r="B68" s="793" t="str">
        <f t="shared" si="13"/>
        <v>+0x005</v>
      </c>
      <c r="C68" s="2008" t="s">
        <v>14152</v>
      </c>
      <c r="D68" s="1969"/>
      <c r="E68" s="1969"/>
      <c r="F68" s="1969"/>
      <c r="G68" s="1969"/>
      <c r="H68" s="1969"/>
      <c r="I68" s="1969"/>
      <c r="J68" s="1970"/>
      <c r="K68" s="796" t="s">
        <v>14067</v>
      </c>
      <c r="L68" s="112" t="str">
        <f t="shared" si="14"/>
        <v>+0x005</v>
      </c>
    </row>
    <row r="69" spans="1:12" ht="12" customHeight="1">
      <c r="B69" s="1975"/>
      <c r="C69" s="1976"/>
      <c r="D69" s="1976"/>
      <c r="E69" s="1976"/>
      <c r="F69" s="1976"/>
      <c r="G69" s="1976"/>
      <c r="H69" s="1976"/>
      <c r="I69" s="1976"/>
      <c r="J69" s="1976"/>
      <c r="K69" s="1976"/>
      <c r="L69" s="1977"/>
    </row>
    <row r="70" spans="1:12" ht="12" customHeight="1">
      <c r="A70" s="1130">
        <v>572</v>
      </c>
      <c r="B70" s="793" t="str">
        <f t="shared" ref="B70:B81" si="15">CONCATENATE(("+0x"),DEC2HEX(A70,3))</f>
        <v>+0x23C</v>
      </c>
      <c r="C70" s="840" t="s">
        <v>13856</v>
      </c>
      <c r="D70" s="841" t="s">
        <v>13856</v>
      </c>
      <c r="E70" s="841" t="s">
        <v>13856</v>
      </c>
      <c r="F70" s="841" t="s">
        <v>13856</v>
      </c>
      <c r="G70" s="841" t="s">
        <v>13856</v>
      </c>
      <c r="H70" s="841" t="s">
        <v>13856</v>
      </c>
      <c r="I70" s="2007" t="s">
        <v>14153</v>
      </c>
      <c r="J70" s="1970"/>
      <c r="K70" s="796" t="s">
        <v>16</v>
      </c>
      <c r="L70" s="112" t="str">
        <f t="shared" ref="L70:L81" si="16">B70</f>
        <v>+0x23C</v>
      </c>
    </row>
    <row r="71" spans="1:12" ht="12" customHeight="1">
      <c r="A71" s="1130">
        <f t="shared" ref="A71:A81" si="17">A70+1</f>
        <v>573</v>
      </c>
      <c r="B71" s="793" t="str">
        <f t="shared" si="15"/>
        <v>+0x23D</v>
      </c>
      <c r="C71" s="2008" t="s">
        <v>14154</v>
      </c>
      <c r="D71" s="1969"/>
      <c r="E71" s="1969"/>
      <c r="F71" s="1969"/>
      <c r="G71" s="1969"/>
      <c r="H71" s="1969"/>
      <c r="I71" s="1969"/>
      <c r="J71" s="1970"/>
      <c r="K71" s="796" t="s">
        <v>16</v>
      </c>
      <c r="L71" s="112" t="str">
        <f t="shared" si="16"/>
        <v>+0x23D</v>
      </c>
    </row>
    <row r="72" spans="1:12" ht="12" customHeight="1">
      <c r="A72" s="1130">
        <f t="shared" si="17"/>
        <v>574</v>
      </c>
      <c r="B72" s="793" t="str">
        <f t="shared" si="15"/>
        <v>+0x23E</v>
      </c>
      <c r="C72" s="840" t="s">
        <v>13856</v>
      </c>
      <c r="D72" s="841" t="s">
        <v>13856</v>
      </c>
      <c r="E72" s="841" t="s">
        <v>13856</v>
      </c>
      <c r="F72" s="841" t="s">
        <v>13856</v>
      </c>
      <c r="G72" s="841" t="s">
        <v>13856</v>
      </c>
      <c r="H72" s="841" t="s">
        <v>13856</v>
      </c>
      <c r="I72" s="2007" t="s">
        <v>14155</v>
      </c>
      <c r="J72" s="1970"/>
      <c r="K72" s="796" t="s">
        <v>16</v>
      </c>
      <c r="L72" s="112" t="str">
        <f t="shared" si="16"/>
        <v>+0x23E</v>
      </c>
    </row>
    <row r="73" spans="1:12" ht="12" customHeight="1">
      <c r="A73" s="1130">
        <f t="shared" si="17"/>
        <v>575</v>
      </c>
      <c r="B73" s="793" t="str">
        <f t="shared" si="15"/>
        <v>+0x23F</v>
      </c>
      <c r="C73" s="2008" t="s">
        <v>14156</v>
      </c>
      <c r="D73" s="1969"/>
      <c r="E73" s="1969"/>
      <c r="F73" s="1969"/>
      <c r="G73" s="1969"/>
      <c r="H73" s="1969"/>
      <c r="I73" s="1969"/>
      <c r="J73" s="1970"/>
      <c r="K73" s="796" t="s">
        <v>16</v>
      </c>
      <c r="L73" s="112" t="str">
        <f t="shared" si="16"/>
        <v>+0x23F</v>
      </c>
    </row>
    <row r="74" spans="1:12" ht="12" customHeight="1">
      <c r="A74" s="1130">
        <f t="shared" si="17"/>
        <v>576</v>
      </c>
      <c r="B74" s="793" t="str">
        <f t="shared" si="15"/>
        <v>+0x240</v>
      </c>
      <c r="C74" s="840" t="s">
        <v>13856</v>
      </c>
      <c r="D74" s="841" t="s">
        <v>13856</v>
      </c>
      <c r="E74" s="841" t="s">
        <v>13856</v>
      </c>
      <c r="F74" s="841" t="s">
        <v>13856</v>
      </c>
      <c r="G74" s="841" t="s">
        <v>13856</v>
      </c>
      <c r="H74" s="841" t="s">
        <v>13856</v>
      </c>
      <c r="I74" s="2007" t="s">
        <v>14157</v>
      </c>
      <c r="J74" s="1970"/>
      <c r="K74" s="796" t="s">
        <v>16</v>
      </c>
      <c r="L74" s="112" t="str">
        <f t="shared" si="16"/>
        <v>+0x240</v>
      </c>
    </row>
    <row r="75" spans="1:12" ht="12" customHeight="1">
      <c r="A75" s="1130">
        <f t="shared" si="17"/>
        <v>577</v>
      </c>
      <c r="B75" s="793" t="str">
        <f t="shared" si="15"/>
        <v>+0x241</v>
      </c>
      <c r="C75" s="2008" t="s">
        <v>14158</v>
      </c>
      <c r="D75" s="1969"/>
      <c r="E75" s="1969"/>
      <c r="F75" s="1969"/>
      <c r="G75" s="1969"/>
      <c r="H75" s="1969"/>
      <c r="I75" s="1972"/>
      <c r="J75" s="1973"/>
      <c r="K75" s="796" t="s">
        <v>16</v>
      </c>
      <c r="L75" s="112" t="str">
        <f t="shared" si="16"/>
        <v>+0x241</v>
      </c>
    </row>
    <row r="76" spans="1:12" ht="12" customHeight="1">
      <c r="A76" s="1130">
        <f t="shared" si="17"/>
        <v>578</v>
      </c>
      <c r="B76" s="793" t="str">
        <f t="shared" si="15"/>
        <v>+0x242</v>
      </c>
      <c r="C76" s="840" t="s">
        <v>13856</v>
      </c>
      <c r="D76" s="841" t="s">
        <v>13856</v>
      </c>
      <c r="E76" s="841" t="s">
        <v>13856</v>
      </c>
      <c r="F76" s="841" t="s">
        <v>13856</v>
      </c>
      <c r="G76" s="841" t="s">
        <v>13856</v>
      </c>
      <c r="H76" s="841" t="s">
        <v>13856</v>
      </c>
      <c r="I76" s="2001" t="s">
        <v>14159</v>
      </c>
      <c r="J76" s="2023"/>
      <c r="K76" s="1375" t="s">
        <v>16</v>
      </c>
      <c r="L76" s="112" t="str">
        <f t="shared" si="16"/>
        <v>+0x242</v>
      </c>
    </row>
    <row r="77" spans="1:12" ht="12" customHeight="1">
      <c r="A77" s="1130">
        <f t="shared" si="17"/>
        <v>579</v>
      </c>
      <c r="B77" s="793" t="str">
        <f t="shared" si="15"/>
        <v>+0x243</v>
      </c>
      <c r="C77" s="2000" t="s">
        <v>14160</v>
      </c>
      <c r="D77" s="1966"/>
      <c r="E77" s="1966"/>
      <c r="F77" s="1966"/>
      <c r="G77" s="1966"/>
      <c r="H77" s="1966"/>
      <c r="I77" s="1966"/>
      <c r="J77" s="1967"/>
      <c r="K77" s="796" t="s">
        <v>16</v>
      </c>
      <c r="L77" s="112" t="str">
        <f t="shared" si="16"/>
        <v>+0x243</v>
      </c>
    </row>
    <row r="78" spans="1:12" ht="12" customHeight="1">
      <c r="A78" s="1130">
        <f t="shared" si="17"/>
        <v>580</v>
      </c>
      <c r="B78" s="793" t="str">
        <f t="shared" si="15"/>
        <v>+0x244</v>
      </c>
      <c r="C78" s="840" t="s">
        <v>13856</v>
      </c>
      <c r="D78" s="841" t="s">
        <v>13856</v>
      </c>
      <c r="E78" s="841" t="s">
        <v>13856</v>
      </c>
      <c r="F78" s="841" t="s">
        <v>13856</v>
      </c>
      <c r="G78" s="841" t="s">
        <v>13856</v>
      </c>
      <c r="H78" s="841" t="s">
        <v>13856</v>
      </c>
      <c r="I78" s="2001" t="s">
        <v>14161</v>
      </c>
      <c r="J78" s="2023"/>
      <c r="K78" s="796" t="s">
        <v>14067</v>
      </c>
      <c r="L78" s="112" t="str">
        <f t="shared" si="16"/>
        <v>+0x244</v>
      </c>
    </row>
    <row r="79" spans="1:12" ht="12" customHeight="1">
      <c r="A79" s="1130">
        <f t="shared" si="17"/>
        <v>581</v>
      </c>
      <c r="B79" s="793" t="str">
        <f t="shared" si="15"/>
        <v>+0x245</v>
      </c>
      <c r="C79" s="2000" t="s">
        <v>14162</v>
      </c>
      <c r="D79" s="1966"/>
      <c r="E79" s="1966"/>
      <c r="F79" s="1966"/>
      <c r="G79" s="1966"/>
      <c r="H79" s="1966"/>
      <c r="I79" s="1966"/>
      <c r="J79" s="1967"/>
      <c r="K79" s="796" t="s">
        <v>14067</v>
      </c>
      <c r="L79" s="112" t="str">
        <f t="shared" si="16"/>
        <v>+0x245</v>
      </c>
    </row>
    <row r="80" spans="1:12" ht="12" customHeight="1">
      <c r="A80" s="1130">
        <f t="shared" si="17"/>
        <v>582</v>
      </c>
      <c r="B80" s="793" t="str">
        <f t="shared" si="15"/>
        <v>+0x246</v>
      </c>
      <c r="C80" s="840" t="s">
        <v>13856</v>
      </c>
      <c r="D80" s="841" t="s">
        <v>13856</v>
      </c>
      <c r="E80" s="841" t="s">
        <v>13856</v>
      </c>
      <c r="F80" s="841" t="s">
        <v>13856</v>
      </c>
      <c r="G80" s="841" t="s">
        <v>13856</v>
      </c>
      <c r="H80" s="841" t="s">
        <v>13856</v>
      </c>
      <c r="I80" s="2001" t="s">
        <v>14163</v>
      </c>
      <c r="J80" s="2023"/>
      <c r="K80" s="796" t="s">
        <v>14067</v>
      </c>
      <c r="L80" s="112" t="str">
        <f t="shared" si="16"/>
        <v>+0x246</v>
      </c>
    </row>
    <row r="81" spans="1:12" ht="12" customHeight="1">
      <c r="A81" s="1130">
        <f t="shared" si="17"/>
        <v>583</v>
      </c>
      <c r="B81" s="793" t="str">
        <f t="shared" si="15"/>
        <v>+0x247</v>
      </c>
      <c r="C81" s="2000" t="s">
        <v>14164</v>
      </c>
      <c r="D81" s="1966"/>
      <c r="E81" s="1966"/>
      <c r="F81" s="1966"/>
      <c r="G81" s="1966"/>
      <c r="H81" s="1966"/>
      <c r="I81" s="1966"/>
      <c r="J81" s="1967"/>
      <c r="K81" s="796" t="s">
        <v>14067</v>
      </c>
      <c r="L81" s="112" t="str">
        <f t="shared" si="16"/>
        <v>+0x247</v>
      </c>
    </row>
    <row r="82" spans="1:12" ht="12" customHeight="1">
      <c r="B82" s="1975"/>
      <c r="C82" s="1976"/>
      <c r="D82" s="1976"/>
      <c r="E82" s="1976"/>
      <c r="F82" s="1976"/>
      <c r="G82" s="1976"/>
      <c r="H82" s="1976"/>
      <c r="I82" s="1976"/>
      <c r="J82" s="1976"/>
      <c r="K82" s="1976"/>
      <c r="L82" s="1977"/>
    </row>
    <row r="83" spans="1:12" ht="12" customHeight="1">
      <c r="A83" s="1130">
        <v>1150</v>
      </c>
      <c r="B83" s="793" t="str">
        <f t="shared" ref="B83:B94" si="18">CONCATENATE(("+0x"),DEC2HEX(A83,3))</f>
        <v>+0x47E</v>
      </c>
      <c r="C83" s="840" t="s">
        <v>13856</v>
      </c>
      <c r="D83" s="841" t="s">
        <v>13856</v>
      </c>
      <c r="E83" s="841" t="s">
        <v>13856</v>
      </c>
      <c r="F83" s="841" t="s">
        <v>13856</v>
      </c>
      <c r="G83" s="841" t="s">
        <v>13856</v>
      </c>
      <c r="H83" s="841" t="s">
        <v>13856</v>
      </c>
      <c r="I83" s="2001" t="s">
        <v>14165</v>
      </c>
      <c r="J83" s="2023"/>
      <c r="K83" s="796" t="s">
        <v>16</v>
      </c>
      <c r="L83" s="112" t="str">
        <f t="shared" ref="L83:L94" si="19">B83</f>
        <v>+0x47E</v>
      </c>
    </row>
    <row r="84" spans="1:12" ht="12" customHeight="1">
      <c r="A84" s="1130">
        <f t="shared" ref="A84:A94" si="20">A83+1</f>
        <v>1151</v>
      </c>
      <c r="B84" s="793" t="str">
        <f t="shared" si="18"/>
        <v>+0x47F</v>
      </c>
      <c r="C84" s="2000" t="s">
        <v>14166</v>
      </c>
      <c r="D84" s="1966"/>
      <c r="E84" s="1966"/>
      <c r="F84" s="1966"/>
      <c r="G84" s="1966"/>
      <c r="H84" s="1966"/>
      <c r="I84" s="1966"/>
      <c r="J84" s="1967"/>
      <c r="K84" s="796" t="s">
        <v>16</v>
      </c>
      <c r="L84" s="112" t="str">
        <f t="shared" si="19"/>
        <v>+0x47F</v>
      </c>
    </row>
    <row r="85" spans="1:12" ht="12" customHeight="1">
      <c r="A85" s="1130">
        <f t="shared" si="20"/>
        <v>1152</v>
      </c>
      <c r="B85" s="793" t="str">
        <f t="shared" si="18"/>
        <v>+0x480</v>
      </c>
      <c r="C85" s="840" t="s">
        <v>13856</v>
      </c>
      <c r="D85" s="841" t="s">
        <v>13856</v>
      </c>
      <c r="E85" s="841" t="s">
        <v>13856</v>
      </c>
      <c r="F85" s="841" t="s">
        <v>13856</v>
      </c>
      <c r="G85" s="841" t="s">
        <v>13856</v>
      </c>
      <c r="H85" s="841" t="s">
        <v>13856</v>
      </c>
      <c r="I85" s="2001" t="s">
        <v>14167</v>
      </c>
      <c r="J85" s="2023"/>
      <c r="K85" s="796" t="s">
        <v>16</v>
      </c>
      <c r="L85" s="112" t="str">
        <f t="shared" si="19"/>
        <v>+0x480</v>
      </c>
    </row>
    <row r="86" spans="1:12" ht="12" customHeight="1">
      <c r="A86" s="1130">
        <f t="shared" si="20"/>
        <v>1153</v>
      </c>
      <c r="B86" s="793" t="str">
        <f t="shared" si="18"/>
        <v>+0x481</v>
      </c>
      <c r="C86" s="2000" t="s">
        <v>14168</v>
      </c>
      <c r="D86" s="1966"/>
      <c r="E86" s="1966"/>
      <c r="F86" s="1966"/>
      <c r="G86" s="1966"/>
      <c r="H86" s="1966"/>
      <c r="I86" s="1966"/>
      <c r="J86" s="1967"/>
      <c r="K86" s="796" t="s">
        <v>16</v>
      </c>
      <c r="L86" s="112" t="str">
        <f t="shared" si="19"/>
        <v>+0x481</v>
      </c>
    </row>
    <row r="87" spans="1:12" ht="12" customHeight="1">
      <c r="A87" s="1130">
        <f t="shared" si="20"/>
        <v>1154</v>
      </c>
      <c r="B87" s="793" t="str">
        <f t="shared" si="18"/>
        <v>+0x482</v>
      </c>
      <c r="C87" s="840" t="s">
        <v>13856</v>
      </c>
      <c r="D87" s="841" t="s">
        <v>13856</v>
      </c>
      <c r="E87" s="841" t="s">
        <v>13856</v>
      </c>
      <c r="F87" s="841" t="s">
        <v>13856</v>
      </c>
      <c r="G87" s="841" t="s">
        <v>13856</v>
      </c>
      <c r="H87" s="841" t="s">
        <v>13856</v>
      </c>
      <c r="I87" s="2001" t="s">
        <v>14169</v>
      </c>
      <c r="J87" s="2023"/>
      <c r="K87" s="796" t="s">
        <v>16</v>
      </c>
      <c r="L87" s="112" t="str">
        <f t="shared" si="19"/>
        <v>+0x482</v>
      </c>
    </row>
    <row r="88" spans="1:12" ht="12" customHeight="1">
      <c r="A88" s="1130">
        <f t="shared" si="20"/>
        <v>1155</v>
      </c>
      <c r="B88" s="793" t="str">
        <f t="shared" si="18"/>
        <v>+0x483</v>
      </c>
      <c r="C88" s="2000" t="s">
        <v>14170</v>
      </c>
      <c r="D88" s="1966"/>
      <c r="E88" s="1966"/>
      <c r="F88" s="1966"/>
      <c r="G88" s="1966"/>
      <c r="H88" s="1966"/>
      <c r="I88" s="2024"/>
      <c r="J88" s="2025"/>
      <c r="K88" s="796" t="s">
        <v>16</v>
      </c>
      <c r="L88" s="112" t="str">
        <f t="shared" si="19"/>
        <v>+0x483</v>
      </c>
    </row>
    <row r="89" spans="1:12" ht="12" customHeight="1">
      <c r="A89" s="1130">
        <f t="shared" si="20"/>
        <v>1156</v>
      </c>
      <c r="B89" s="793" t="str">
        <f t="shared" si="18"/>
        <v>+0x484</v>
      </c>
      <c r="C89" s="840" t="s">
        <v>13856</v>
      </c>
      <c r="D89" s="841" t="s">
        <v>13856</v>
      </c>
      <c r="E89" s="841" t="s">
        <v>13856</v>
      </c>
      <c r="F89" s="841" t="s">
        <v>13856</v>
      </c>
      <c r="G89" s="841" t="s">
        <v>13856</v>
      </c>
      <c r="H89" s="841" t="s">
        <v>13856</v>
      </c>
      <c r="I89" s="1995" t="s">
        <v>14171</v>
      </c>
      <c r="J89" s="2022"/>
      <c r="K89" s="1375" t="s">
        <v>16</v>
      </c>
      <c r="L89" s="112" t="str">
        <f t="shared" si="19"/>
        <v>+0x484</v>
      </c>
    </row>
    <row r="90" spans="1:12" ht="12" customHeight="1">
      <c r="A90" s="1130">
        <f t="shared" si="20"/>
        <v>1157</v>
      </c>
      <c r="B90" s="793" t="str">
        <f t="shared" si="18"/>
        <v>+0x485</v>
      </c>
      <c r="C90" s="1996" t="s">
        <v>14172</v>
      </c>
      <c r="D90" s="1960"/>
      <c r="E90" s="1960"/>
      <c r="F90" s="1960"/>
      <c r="G90" s="1960"/>
      <c r="H90" s="1960"/>
      <c r="I90" s="1960"/>
      <c r="J90" s="1961"/>
      <c r="K90" s="796" t="s">
        <v>16</v>
      </c>
      <c r="L90" s="112" t="str">
        <f t="shared" si="19"/>
        <v>+0x485</v>
      </c>
    </row>
    <row r="91" spans="1:12" ht="12" customHeight="1">
      <c r="A91" s="1130">
        <f t="shared" si="20"/>
        <v>1158</v>
      </c>
      <c r="B91" s="793" t="str">
        <f t="shared" si="18"/>
        <v>+0x486</v>
      </c>
      <c r="C91" s="840" t="s">
        <v>13856</v>
      </c>
      <c r="D91" s="841" t="s">
        <v>13856</v>
      </c>
      <c r="E91" s="841" t="s">
        <v>13856</v>
      </c>
      <c r="F91" s="841" t="s">
        <v>13856</v>
      </c>
      <c r="G91" s="841" t="s">
        <v>13856</v>
      </c>
      <c r="H91" s="841" t="s">
        <v>13856</v>
      </c>
      <c r="I91" s="1995" t="s">
        <v>14173</v>
      </c>
      <c r="J91" s="2022"/>
      <c r="K91" s="796" t="s">
        <v>14067</v>
      </c>
      <c r="L91" s="112" t="str">
        <f t="shared" si="19"/>
        <v>+0x486</v>
      </c>
    </row>
    <row r="92" spans="1:12" ht="12" customHeight="1">
      <c r="A92" s="1130">
        <f t="shared" si="20"/>
        <v>1159</v>
      </c>
      <c r="B92" s="793" t="str">
        <f t="shared" si="18"/>
        <v>+0x487</v>
      </c>
      <c r="C92" s="1996" t="s">
        <v>14174</v>
      </c>
      <c r="D92" s="1960"/>
      <c r="E92" s="1960"/>
      <c r="F92" s="1960"/>
      <c r="G92" s="1960"/>
      <c r="H92" s="1960"/>
      <c r="I92" s="1960"/>
      <c r="J92" s="1961"/>
      <c r="K92" s="796" t="s">
        <v>14067</v>
      </c>
      <c r="L92" s="112" t="str">
        <f t="shared" si="19"/>
        <v>+0x487</v>
      </c>
    </row>
    <row r="93" spans="1:12" ht="12" customHeight="1">
      <c r="A93" s="1130">
        <f t="shared" si="20"/>
        <v>1160</v>
      </c>
      <c r="B93" s="793" t="str">
        <f t="shared" si="18"/>
        <v>+0x488</v>
      </c>
      <c r="C93" s="840" t="s">
        <v>13856</v>
      </c>
      <c r="D93" s="841" t="s">
        <v>13856</v>
      </c>
      <c r="E93" s="841" t="s">
        <v>13856</v>
      </c>
      <c r="F93" s="841" t="s">
        <v>13856</v>
      </c>
      <c r="G93" s="841" t="s">
        <v>13856</v>
      </c>
      <c r="H93" s="841" t="s">
        <v>13856</v>
      </c>
      <c r="I93" s="1995" t="s">
        <v>14175</v>
      </c>
      <c r="J93" s="2022"/>
      <c r="K93" s="796" t="s">
        <v>14067</v>
      </c>
      <c r="L93" s="112" t="str">
        <f t="shared" si="19"/>
        <v>+0x488</v>
      </c>
    </row>
    <row r="94" spans="1:12" ht="12" customHeight="1">
      <c r="A94" s="1130">
        <f t="shared" si="20"/>
        <v>1161</v>
      </c>
      <c r="B94" s="793" t="str">
        <f t="shared" si="18"/>
        <v>+0x489</v>
      </c>
      <c r="C94" s="1996" t="s">
        <v>14176</v>
      </c>
      <c r="D94" s="1960"/>
      <c r="E94" s="1960"/>
      <c r="F94" s="1960"/>
      <c r="G94" s="1960"/>
      <c r="H94" s="1960"/>
      <c r="I94" s="1960"/>
      <c r="J94" s="1961"/>
      <c r="K94" s="796" t="s">
        <v>14067</v>
      </c>
      <c r="L94" s="112" t="str">
        <f t="shared" si="19"/>
        <v>+0x489</v>
      </c>
    </row>
    <row r="95" spans="1:12" ht="12" customHeight="1">
      <c r="B95" s="1975"/>
      <c r="C95" s="1976"/>
      <c r="D95" s="1976"/>
      <c r="E95" s="1976"/>
      <c r="F95" s="1976"/>
      <c r="G95" s="1976"/>
      <c r="H95" s="1976"/>
      <c r="I95" s="1976"/>
      <c r="J95" s="1976"/>
      <c r="K95" s="1976"/>
      <c r="L95" s="1977"/>
    </row>
    <row r="96" spans="1:12" ht="12" customHeight="1">
      <c r="A96" s="1130">
        <v>1728</v>
      </c>
      <c r="B96" s="793" t="str">
        <f t="shared" ref="B96:B107" si="21">CONCATENATE(("+0x"),DEC2HEX(A96,3))</f>
        <v>+0x6C0</v>
      </c>
      <c r="C96" s="840" t="s">
        <v>13856</v>
      </c>
      <c r="D96" s="841" t="s">
        <v>13856</v>
      </c>
      <c r="E96" s="841" t="s">
        <v>13856</v>
      </c>
      <c r="F96" s="841" t="s">
        <v>13856</v>
      </c>
      <c r="G96" s="841" t="s">
        <v>13856</v>
      </c>
      <c r="H96" s="841" t="s">
        <v>13856</v>
      </c>
      <c r="I96" s="1995" t="s">
        <v>14177</v>
      </c>
      <c r="J96" s="2022"/>
      <c r="K96" s="796" t="s">
        <v>16</v>
      </c>
      <c r="L96" s="112" t="str">
        <f t="shared" ref="L96:L107" si="22">B96</f>
        <v>+0x6C0</v>
      </c>
    </row>
    <row r="97" spans="1:12" ht="12" customHeight="1">
      <c r="A97" s="1130">
        <f t="shared" ref="A97:A107" si="23">A96+1</f>
        <v>1729</v>
      </c>
      <c r="B97" s="793" t="str">
        <f t="shared" si="21"/>
        <v>+0x6C1</v>
      </c>
      <c r="C97" s="1996" t="s">
        <v>14178</v>
      </c>
      <c r="D97" s="1960"/>
      <c r="E97" s="1960"/>
      <c r="F97" s="1960"/>
      <c r="G97" s="1960"/>
      <c r="H97" s="1960"/>
      <c r="I97" s="1960"/>
      <c r="J97" s="1961"/>
      <c r="K97" s="796" t="s">
        <v>16</v>
      </c>
      <c r="L97" s="112" t="str">
        <f t="shared" si="22"/>
        <v>+0x6C1</v>
      </c>
    </row>
    <row r="98" spans="1:12" ht="12" customHeight="1">
      <c r="A98" s="1130">
        <f t="shared" si="23"/>
        <v>1730</v>
      </c>
      <c r="B98" s="793" t="str">
        <f t="shared" si="21"/>
        <v>+0x6C2</v>
      </c>
      <c r="C98" s="840" t="s">
        <v>13856</v>
      </c>
      <c r="D98" s="841" t="s">
        <v>13856</v>
      </c>
      <c r="E98" s="841" t="s">
        <v>13856</v>
      </c>
      <c r="F98" s="841" t="s">
        <v>13856</v>
      </c>
      <c r="G98" s="841" t="s">
        <v>13856</v>
      </c>
      <c r="H98" s="841" t="s">
        <v>13856</v>
      </c>
      <c r="I98" s="1995" t="s">
        <v>14179</v>
      </c>
      <c r="J98" s="2022"/>
      <c r="K98" s="796" t="s">
        <v>16</v>
      </c>
      <c r="L98" s="112" t="str">
        <f t="shared" si="22"/>
        <v>+0x6C2</v>
      </c>
    </row>
    <row r="99" spans="1:12" ht="12" customHeight="1">
      <c r="A99" s="1130">
        <f t="shared" si="23"/>
        <v>1731</v>
      </c>
      <c r="B99" s="793" t="str">
        <f t="shared" si="21"/>
        <v>+0x6C3</v>
      </c>
      <c r="C99" s="1996" t="s">
        <v>14180</v>
      </c>
      <c r="D99" s="1960"/>
      <c r="E99" s="1960"/>
      <c r="F99" s="1960"/>
      <c r="G99" s="1960"/>
      <c r="H99" s="1960"/>
      <c r="I99" s="1960"/>
      <c r="J99" s="1961"/>
      <c r="K99" s="796" t="s">
        <v>16</v>
      </c>
      <c r="L99" s="112" t="str">
        <f t="shared" si="22"/>
        <v>+0x6C3</v>
      </c>
    </row>
    <row r="100" spans="1:12" ht="12" customHeight="1">
      <c r="A100" s="1130">
        <f t="shared" si="23"/>
        <v>1732</v>
      </c>
      <c r="B100" s="793" t="str">
        <f t="shared" si="21"/>
        <v>+0x6C4</v>
      </c>
      <c r="C100" s="840" t="s">
        <v>13856</v>
      </c>
      <c r="D100" s="841" t="s">
        <v>13856</v>
      </c>
      <c r="E100" s="841" t="s">
        <v>13856</v>
      </c>
      <c r="F100" s="841" t="s">
        <v>13856</v>
      </c>
      <c r="G100" s="841" t="s">
        <v>13856</v>
      </c>
      <c r="H100" s="841" t="s">
        <v>13856</v>
      </c>
      <c r="I100" s="1995" t="s">
        <v>14181</v>
      </c>
      <c r="J100" s="2022"/>
      <c r="K100" s="796" t="s">
        <v>16</v>
      </c>
      <c r="L100" s="112" t="str">
        <f t="shared" si="22"/>
        <v>+0x6C4</v>
      </c>
    </row>
    <row r="101" spans="1:12" ht="12" customHeight="1">
      <c r="A101" s="1130">
        <f t="shared" si="23"/>
        <v>1733</v>
      </c>
      <c r="B101" s="793" t="str">
        <f t="shared" si="21"/>
        <v>+0x6C5</v>
      </c>
      <c r="C101" s="1996" t="s">
        <v>14182</v>
      </c>
      <c r="D101" s="1960"/>
      <c r="E101" s="1960"/>
      <c r="F101" s="1960"/>
      <c r="G101" s="1960"/>
      <c r="H101" s="1960"/>
      <c r="I101" s="2020"/>
      <c r="J101" s="2021"/>
      <c r="K101" s="796" t="s">
        <v>16</v>
      </c>
      <c r="L101" s="112" t="str">
        <f t="shared" si="22"/>
        <v>+0x6C5</v>
      </c>
    </row>
    <row r="102" spans="1:12" ht="12" customHeight="1">
      <c r="A102" s="1130">
        <f t="shared" si="23"/>
        <v>1734</v>
      </c>
      <c r="B102" s="793" t="str">
        <f t="shared" si="21"/>
        <v>+0x6C6</v>
      </c>
      <c r="C102" s="840" t="s">
        <v>13856</v>
      </c>
      <c r="D102" s="841" t="s">
        <v>13856</v>
      </c>
      <c r="E102" s="841" t="s">
        <v>13856</v>
      </c>
      <c r="F102" s="841" t="s">
        <v>13856</v>
      </c>
      <c r="G102" s="841" t="s">
        <v>13856</v>
      </c>
      <c r="H102" s="841" t="s">
        <v>13856</v>
      </c>
      <c r="I102" s="1991" t="s">
        <v>14183</v>
      </c>
      <c r="J102" s="2019"/>
      <c r="K102" s="1375" t="s">
        <v>16</v>
      </c>
      <c r="L102" s="112" t="str">
        <f t="shared" si="22"/>
        <v>+0x6C6</v>
      </c>
    </row>
    <row r="103" spans="1:12" ht="12" customHeight="1">
      <c r="A103" s="1130">
        <f t="shared" si="23"/>
        <v>1735</v>
      </c>
      <c r="B103" s="793" t="str">
        <f t="shared" si="21"/>
        <v>+0x6C7</v>
      </c>
      <c r="C103" s="1994" t="s">
        <v>14184</v>
      </c>
      <c r="D103" s="1992"/>
      <c r="E103" s="1992"/>
      <c r="F103" s="1992"/>
      <c r="G103" s="1992"/>
      <c r="H103" s="1992"/>
      <c r="I103" s="1992"/>
      <c r="J103" s="1993"/>
      <c r="K103" s="796" t="s">
        <v>16</v>
      </c>
      <c r="L103" s="112" t="str">
        <f t="shared" si="22"/>
        <v>+0x6C7</v>
      </c>
    </row>
    <row r="104" spans="1:12" ht="12" customHeight="1">
      <c r="A104" s="1130">
        <f t="shared" si="23"/>
        <v>1736</v>
      </c>
      <c r="B104" s="793" t="str">
        <f t="shared" si="21"/>
        <v>+0x6C8</v>
      </c>
      <c r="C104" s="840" t="s">
        <v>13856</v>
      </c>
      <c r="D104" s="841" t="s">
        <v>13856</v>
      </c>
      <c r="E104" s="841" t="s">
        <v>13856</v>
      </c>
      <c r="F104" s="841" t="s">
        <v>13856</v>
      </c>
      <c r="G104" s="841" t="s">
        <v>13856</v>
      </c>
      <c r="H104" s="841" t="s">
        <v>13856</v>
      </c>
      <c r="I104" s="1991" t="s">
        <v>14185</v>
      </c>
      <c r="J104" s="2019"/>
      <c r="K104" s="796" t="s">
        <v>14067</v>
      </c>
      <c r="L104" s="112" t="str">
        <f t="shared" si="22"/>
        <v>+0x6C8</v>
      </c>
    </row>
    <row r="105" spans="1:12" ht="12" customHeight="1">
      <c r="A105" s="1130">
        <f t="shared" si="23"/>
        <v>1737</v>
      </c>
      <c r="B105" s="793" t="str">
        <f t="shared" si="21"/>
        <v>+0x6C9</v>
      </c>
      <c r="C105" s="1994" t="s">
        <v>14186</v>
      </c>
      <c r="D105" s="1992"/>
      <c r="E105" s="1992"/>
      <c r="F105" s="1992"/>
      <c r="G105" s="1992"/>
      <c r="H105" s="1992"/>
      <c r="I105" s="1992"/>
      <c r="J105" s="1993"/>
      <c r="K105" s="796" t="s">
        <v>14067</v>
      </c>
      <c r="L105" s="112" t="str">
        <f t="shared" si="22"/>
        <v>+0x6C9</v>
      </c>
    </row>
    <row r="106" spans="1:12" ht="12" customHeight="1">
      <c r="A106" s="1130">
        <f t="shared" si="23"/>
        <v>1738</v>
      </c>
      <c r="B106" s="793" t="str">
        <f t="shared" si="21"/>
        <v>+0x6CA</v>
      </c>
      <c r="C106" s="840" t="s">
        <v>13856</v>
      </c>
      <c r="D106" s="841" t="s">
        <v>13856</v>
      </c>
      <c r="E106" s="841" t="s">
        <v>13856</v>
      </c>
      <c r="F106" s="841" t="s">
        <v>13856</v>
      </c>
      <c r="G106" s="841" t="s">
        <v>13856</v>
      </c>
      <c r="H106" s="841" t="s">
        <v>13856</v>
      </c>
      <c r="I106" s="1991" t="s">
        <v>14187</v>
      </c>
      <c r="J106" s="2019"/>
      <c r="K106" s="796" t="s">
        <v>14067</v>
      </c>
      <c r="L106" s="112" t="str">
        <f t="shared" si="22"/>
        <v>+0x6CA</v>
      </c>
    </row>
    <row r="107" spans="1:12" ht="12" customHeight="1">
      <c r="A107" s="1130">
        <f t="shared" si="23"/>
        <v>1739</v>
      </c>
      <c r="B107" s="793" t="str">
        <f t="shared" si="21"/>
        <v>+0x6CB</v>
      </c>
      <c r="C107" s="1994" t="s">
        <v>14188</v>
      </c>
      <c r="D107" s="1992"/>
      <c r="E107" s="1992"/>
      <c r="F107" s="1992"/>
      <c r="G107" s="1992"/>
      <c r="H107" s="1992"/>
      <c r="I107" s="1992"/>
      <c r="J107" s="1993"/>
      <c r="K107" s="796" t="s">
        <v>14067</v>
      </c>
      <c r="L107" s="112" t="str">
        <f t="shared" si="22"/>
        <v>+0x6CB</v>
      </c>
    </row>
    <row r="108" spans="1:12" ht="12" customHeight="1">
      <c r="B108" s="1975"/>
      <c r="C108" s="1976"/>
      <c r="D108" s="1976"/>
      <c r="E108" s="1976"/>
      <c r="F108" s="1976"/>
      <c r="G108" s="1976"/>
      <c r="H108" s="1976"/>
      <c r="I108" s="1976"/>
      <c r="J108" s="1976"/>
      <c r="K108" s="1976"/>
      <c r="L108" s="1977"/>
    </row>
    <row r="109" spans="1:12" ht="12" customHeight="1">
      <c r="A109" s="1130">
        <v>2306</v>
      </c>
      <c r="B109" s="793" t="str">
        <f t="shared" ref="B109:B114" si="24">CONCATENATE(("+0x"),DEC2HEX(A109,3))</f>
        <v>+0x902</v>
      </c>
      <c r="C109" s="840" t="s">
        <v>13856</v>
      </c>
      <c r="D109" s="841" t="s">
        <v>13856</v>
      </c>
      <c r="E109" s="841" t="s">
        <v>13856</v>
      </c>
      <c r="F109" s="841" t="s">
        <v>13856</v>
      </c>
      <c r="G109" s="841" t="s">
        <v>13856</v>
      </c>
      <c r="H109" s="841" t="s">
        <v>13856</v>
      </c>
      <c r="I109" s="1991" t="s">
        <v>14189</v>
      </c>
      <c r="J109" s="2019"/>
      <c r="K109" s="796" t="s">
        <v>16</v>
      </c>
      <c r="L109" s="112" t="str">
        <f t="shared" ref="L109:L114" si="25">B109</f>
        <v>+0x902</v>
      </c>
    </row>
    <row r="110" spans="1:12" ht="12" customHeight="1">
      <c r="A110" s="1130">
        <f>A109+1</f>
        <v>2307</v>
      </c>
      <c r="B110" s="793" t="str">
        <f t="shared" si="24"/>
        <v>+0x903</v>
      </c>
      <c r="C110" s="1994" t="s">
        <v>14190</v>
      </c>
      <c r="D110" s="1992"/>
      <c r="E110" s="1992"/>
      <c r="F110" s="1992"/>
      <c r="G110" s="1992"/>
      <c r="H110" s="1992"/>
      <c r="I110" s="1992"/>
      <c r="J110" s="1993"/>
      <c r="K110" s="796" t="s">
        <v>16</v>
      </c>
      <c r="L110" s="112" t="str">
        <f t="shared" si="25"/>
        <v>+0x903</v>
      </c>
    </row>
    <row r="111" spans="1:12" ht="12" customHeight="1">
      <c r="A111" s="1130">
        <f>A110+1</f>
        <v>2308</v>
      </c>
      <c r="B111" s="793" t="str">
        <f t="shared" si="24"/>
        <v>+0x904</v>
      </c>
      <c r="C111" s="840" t="s">
        <v>13856</v>
      </c>
      <c r="D111" s="841" t="s">
        <v>13856</v>
      </c>
      <c r="E111" s="841" t="s">
        <v>13856</v>
      </c>
      <c r="F111" s="841" t="s">
        <v>13856</v>
      </c>
      <c r="G111" s="841" t="s">
        <v>13856</v>
      </c>
      <c r="H111" s="841" t="s">
        <v>13856</v>
      </c>
      <c r="I111" s="1991" t="s">
        <v>14191</v>
      </c>
      <c r="J111" s="2019"/>
      <c r="K111" s="796" t="s">
        <v>16</v>
      </c>
      <c r="L111" s="112" t="str">
        <f t="shared" si="25"/>
        <v>+0x904</v>
      </c>
    </row>
    <row r="112" spans="1:12" ht="12" customHeight="1">
      <c r="A112" s="1130">
        <f>A111+1</f>
        <v>2309</v>
      </c>
      <c r="B112" s="793" t="str">
        <f t="shared" si="24"/>
        <v>+0x905</v>
      </c>
      <c r="C112" s="1994" t="s">
        <v>14192</v>
      </c>
      <c r="D112" s="1992"/>
      <c r="E112" s="1992"/>
      <c r="F112" s="1992"/>
      <c r="G112" s="1992"/>
      <c r="H112" s="1992"/>
      <c r="I112" s="1992"/>
      <c r="J112" s="1993"/>
      <c r="K112" s="796" t="s">
        <v>16</v>
      </c>
      <c r="L112" s="112" t="str">
        <f t="shared" si="25"/>
        <v>+0x905</v>
      </c>
    </row>
    <row r="113" spans="1:12" ht="12" customHeight="1">
      <c r="A113" s="1130">
        <f>A112+1</f>
        <v>2310</v>
      </c>
      <c r="B113" s="793" t="str">
        <f t="shared" si="24"/>
        <v>+0x906</v>
      </c>
      <c r="C113" s="840" t="s">
        <v>13856</v>
      </c>
      <c r="D113" s="841" t="s">
        <v>13856</v>
      </c>
      <c r="E113" s="841" t="s">
        <v>13856</v>
      </c>
      <c r="F113" s="841" t="s">
        <v>13856</v>
      </c>
      <c r="G113" s="841" t="s">
        <v>13856</v>
      </c>
      <c r="H113" s="841" t="s">
        <v>13856</v>
      </c>
      <c r="I113" s="1991" t="s">
        <v>14193</v>
      </c>
      <c r="J113" s="2019"/>
      <c r="K113" s="796" t="s">
        <v>16</v>
      </c>
      <c r="L113" s="112" t="str">
        <f t="shared" si="25"/>
        <v>+0x906</v>
      </c>
    </row>
    <row r="114" spans="1:12" ht="12" customHeight="1" thickBot="1">
      <c r="A114" s="1130">
        <f>A113+1</f>
        <v>2311</v>
      </c>
      <c r="B114" s="793" t="str">
        <f t="shared" si="24"/>
        <v>+0x907</v>
      </c>
      <c r="C114" s="1994" t="s">
        <v>14194</v>
      </c>
      <c r="D114" s="1992"/>
      <c r="E114" s="1992"/>
      <c r="F114" s="1992"/>
      <c r="G114" s="1992"/>
      <c r="H114" s="1992"/>
      <c r="I114" s="1992"/>
      <c r="J114" s="1993"/>
      <c r="K114" s="796" t="s">
        <v>16</v>
      </c>
      <c r="L114" s="112" t="str">
        <f t="shared" si="25"/>
        <v>+0x907</v>
      </c>
    </row>
    <row r="115" spans="1:12" ht="12" customHeight="1" thickTop="1" thickBot="1">
      <c r="B115" s="1148" t="s">
        <v>13188</v>
      </c>
      <c r="C115" s="1149" t="s">
        <v>3</v>
      </c>
      <c r="D115" s="1149" t="s">
        <v>4</v>
      </c>
      <c r="E115" s="1149" t="s">
        <v>5</v>
      </c>
      <c r="F115" s="1149" t="s">
        <v>6</v>
      </c>
      <c r="G115" s="1149" t="s">
        <v>7</v>
      </c>
      <c r="H115" s="1149" t="s">
        <v>8</v>
      </c>
      <c r="I115" s="1149" t="s">
        <v>9</v>
      </c>
      <c r="J115" s="1150" t="s">
        <v>10</v>
      </c>
      <c r="K115" s="1151" t="s">
        <v>14006</v>
      </c>
      <c r="L115" s="1152" t="s">
        <v>2</v>
      </c>
    </row>
  </sheetData>
  <mergeCells count="104">
    <mergeCell ref="I5:J5"/>
    <mergeCell ref="C6:J6"/>
    <mergeCell ref="I7:J7"/>
    <mergeCell ref="C8:J8"/>
    <mergeCell ref="I9:J9"/>
    <mergeCell ref="C10:J10"/>
    <mergeCell ref="C17:J17"/>
    <mergeCell ref="I18:J18"/>
    <mergeCell ref="C19:J19"/>
    <mergeCell ref="I20:J20"/>
    <mergeCell ref="C21:J21"/>
    <mergeCell ref="I22:J22"/>
    <mergeCell ref="B11:L11"/>
    <mergeCell ref="I12:J12"/>
    <mergeCell ref="C13:J13"/>
    <mergeCell ref="I14:J14"/>
    <mergeCell ref="C15:J15"/>
    <mergeCell ref="I16:J16"/>
    <mergeCell ref="I29:J29"/>
    <mergeCell ref="C30:J30"/>
    <mergeCell ref="I31:J31"/>
    <mergeCell ref="C32:J32"/>
    <mergeCell ref="I33:J33"/>
    <mergeCell ref="C34:J34"/>
    <mergeCell ref="C23:J23"/>
    <mergeCell ref="B24:L24"/>
    <mergeCell ref="I25:J25"/>
    <mergeCell ref="C26:J26"/>
    <mergeCell ref="I27:J27"/>
    <mergeCell ref="C28:J28"/>
    <mergeCell ref="C41:J41"/>
    <mergeCell ref="I42:J42"/>
    <mergeCell ref="C43:J43"/>
    <mergeCell ref="I44:J44"/>
    <mergeCell ref="C45:J45"/>
    <mergeCell ref="I46:J46"/>
    <mergeCell ref="I35:J35"/>
    <mergeCell ref="C36:J36"/>
    <mergeCell ref="B37:L37"/>
    <mergeCell ref="I38:J38"/>
    <mergeCell ref="C39:J39"/>
    <mergeCell ref="I40:J40"/>
    <mergeCell ref="I53:J53"/>
    <mergeCell ref="C54:J54"/>
    <mergeCell ref="I55:J55"/>
    <mergeCell ref="C56:J56"/>
    <mergeCell ref="I63:J63"/>
    <mergeCell ref="C64:J64"/>
    <mergeCell ref="C47:J47"/>
    <mergeCell ref="I48:J48"/>
    <mergeCell ref="C49:J49"/>
    <mergeCell ref="B50:L50"/>
    <mergeCell ref="I51:J51"/>
    <mergeCell ref="C52:J52"/>
    <mergeCell ref="C71:J71"/>
    <mergeCell ref="I72:J72"/>
    <mergeCell ref="C73:J73"/>
    <mergeCell ref="I74:J74"/>
    <mergeCell ref="C75:J75"/>
    <mergeCell ref="I76:J76"/>
    <mergeCell ref="I65:J65"/>
    <mergeCell ref="C66:J66"/>
    <mergeCell ref="I67:J67"/>
    <mergeCell ref="C68:J68"/>
    <mergeCell ref="B69:L69"/>
    <mergeCell ref="I70:J70"/>
    <mergeCell ref="I83:J83"/>
    <mergeCell ref="C84:J84"/>
    <mergeCell ref="I85:J85"/>
    <mergeCell ref="C86:J86"/>
    <mergeCell ref="I87:J87"/>
    <mergeCell ref="C88:J88"/>
    <mergeCell ref="C77:J77"/>
    <mergeCell ref="I78:J78"/>
    <mergeCell ref="C79:J79"/>
    <mergeCell ref="I80:J80"/>
    <mergeCell ref="C81:J81"/>
    <mergeCell ref="B82:L82"/>
    <mergeCell ref="B95:L95"/>
    <mergeCell ref="I96:J96"/>
    <mergeCell ref="C97:J97"/>
    <mergeCell ref="I98:J98"/>
    <mergeCell ref="C99:J99"/>
    <mergeCell ref="I100:J100"/>
    <mergeCell ref="I89:J89"/>
    <mergeCell ref="C90:J90"/>
    <mergeCell ref="I91:J91"/>
    <mergeCell ref="C92:J92"/>
    <mergeCell ref="I93:J93"/>
    <mergeCell ref="C94:J94"/>
    <mergeCell ref="I113:J113"/>
    <mergeCell ref="C114:J114"/>
    <mergeCell ref="C107:J107"/>
    <mergeCell ref="B108:L108"/>
    <mergeCell ref="I109:J109"/>
    <mergeCell ref="C110:J110"/>
    <mergeCell ref="I111:J111"/>
    <mergeCell ref="C112:J112"/>
    <mergeCell ref="C101:J101"/>
    <mergeCell ref="I102:J102"/>
    <mergeCell ref="C103:J103"/>
    <mergeCell ref="I104:J104"/>
    <mergeCell ref="C105:J105"/>
    <mergeCell ref="I106:J106"/>
  </mergeCells>
  <phoneticPr fontId="1"/>
  <conditionalFormatting sqref="D1">
    <cfRule type="expression" dxfId="2" priority="3" stopIfTrue="1">
      <formula>NOT(EXACT(D1,D2))</formula>
    </cfRule>
  </conditionalFormatting>
  <conditionalFormatting sqref="D1">
    <cfRule type="expression" dxfId="1" priority="2" stopIfTrue="1">
      <formula>NOT(EXACT(D1,D2))</formula>
    </cfRule>
  </conditionalFormatting>
  <conditionalFormatting sqref="D1">
    <cfRule type="expression" dxfId="0" priority="1" stopIfTrue="1">
      <formula>NOT(EXACT(D1,D2))</formula>
    </cfRule>
  </conditionalFormatting>
  <pageMargins left="0.75" right="0.75" top="1" bottom="1" header="0.51200000000000001" footer="0.51200000000000001"/>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TimingFormat</vt:lpstr>
      <vt:lpstr>Overall Map</vt:lpstr>
      <vt:lpstr>MISC</vt:lpstr>
      <vt:lpstr>I2CM</vt:lpstr>
      <vt:lpstr>CKG</vt:lpstr>
      <vt:lpstr>MIPI</vt:lpstr>
      <vt:lpstr>INP</vt:lpstr>
      <vt:lpstr>TPG</vt:lpstr>
      <vt:lpstr>CNV</vt:lpstr>
      <vt:lpstr>BCHS</vt:lpstr>
      <vt:lpstr>CE</vt:lpstr>
      <vt:lpstr>CABC</vt:lpstr>
      <vt:lpstr>VKST</vt:lpstr>
      <vt:lpstr>IDC</vt:lpstr>
      <vt:lpstr>IPG</vt:lpstr>
      <vt:lpstr>SHP</vt:lpstr>
      <vt:lpstr>LGM</vt:lpstr>
      <vt:lpstr>CSCO</vt:lpstr>
      <vt:lpstr>CRE</vt:lpstr>
      <vt:lpstr>EB</vt:lpstr>
      <vt:lpstr>OGM</vt:lpstr>
      <vt:lpstr>DIZ1</vt:lpstr>
      <vt:lpstr>KST</vt:lpstr>
      <vt:lpstr>CEC</vt:lpstr>
      <vt:lpstr>RGBW</vt:lpstr>
      <vt:lpstr>GAM</vt:lpstr>
      <vt:lpstr>CSC</vt:lpstr>
      <vt:lpstr>DIZ2</vt:lpstr>
      <vt:lpstr>WEC</vt:lpstr>
      <vt:lpstr>BP</vt:lpstr>
      <vt:lpstr>DC</vt:lpstr>
      <vt:lpstr>FRC</vt:lpstr>
      <vt:lpstr>PI</vt:lpstr>
      <vt:lpstr>OVD</vt:lpstr>
      <vt:lpstr>VXT</vt:lpstr>
      <vt:lpstr>ODC</vt:lpstr>
      <vt:lpstr>DIZ3</vt:lpstr>
      <vt:lpstr>TX</vt:lpstr>
      <vt:lpstr>LED</vt:lpstr>
      <vt:lpstr>mini-DSI</vt:lpstr>
      <vt:lpstr>LPDDR2</vt:lpstr>
      <vt:lpstr>DDR2</vt:lpstr>
      <vt:lpstr>IOC</vt:lpstr>
      <vt:lpstr>SXRD241(Page=8'h00)</vt:lpstr>
      <vt:lpstr>SXRD241(Page=8'h01)</vt:lpstr>
      <vt:lpstr>LGM_data</vt:lpstr>
      <vt:lpstr>OGM_data</vt:lpstr>
      <vt:lpstr>KST_data</vt:lpstr>
      <vt:lpstr>GAM_data</vt:lpstr>
      <vt:lpstr>CSC_data</vt:lpstr>
      <vt:lpstr>OVD_data</vt:lpstr>
    </vt:vector>
  </TitlesOfParts>
  <Company>Sony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Takahota, Noriyoshi</dc:creator>
  <cp:lastModifiedBy>APPO</cp:lastModifiedBy>
  <dcterms:created xsi:type="dcterms:W3CDTF">2015-08-30T03:57:21Z</dcterms:created>
  <dcterms:modified xsi:type="dcterms:W3CDTF">2022-04-06T07:47:20Z</dcterms:modified>
</cp:coreProperties>
</file>